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hidePivotFieldList="1" defaultThemeVersion="124226"/>
  <xr:revisionPtr revIDLastSave="0" documentId="13_ncr:1_{154C6FB7-E453-454E-A45A-32996738FE3E}" xr6:coauthVersionLast="47" xr6:coauthVersionMax="47" xr10:uidLastSave="{00000000-0000-0000-0000-000000000000}"/>
  <bookViews>
    <workbookView xWindow="-110" yWindow="-110" windowWidth="19420" windowHeight="10300" tabRatio="879" activeTab="1" xr2:uid="{00000000-000D-0000-FFFF-FFFF00000000}"/>
  </bookViews>
  <sheets>
    <sheet name="Legend" sheetId="14" r:id="rId1"/>
    <sheet name="Purchase" sheetId="2" r:id="rId2"/>
    <sheet name="Consumption" sheetId="3" r:id="rId3"/>
    <sheet name="Balance" sheetId="4" r:id="rId4"/>
    <sheet name="Scrap" sheetId="13" r:id="rId5"/>
    <sheet name="Customer Name" sheetId="5" state="hidden" r:id="rId6"/>
    <sheet name="Raw material" sheetId="6" r:id="rId7"/>
    <sheet name="Product" sheetId="7" r:id="rId8"/>
    <sheet name="Supplier" sheetId="9" r:id="rId9"/>
    <sheet name="Make" sheetId="11" r:id="rId10"/>
  </sheets>
  <externalReferences>
    <externalReference r:id="rId11"/>
  </externalReferences>
  <definedNames>
    <definedName name="_xlnm._FilterDatabase" localSheetId="3" hidden="1">Balance!$A$1:$G$158</definedName>
    <definedName name="_xlnm._FilterDatabase" localSheetId="2" hidden="1">Consumption!$A$2:$AC$3406</definedName>
    <definedName name="_xlnm._FilterDatabase" localSheetId="1" hidden="1">Purchase!$A$2:$T$2970</definedName>
    <definedName name="_xlnm._FilterDatabase" localSheetId="4" hidden="1">Scrap!$A$2:$F$2</definedName>
    <definedName name="Customer_Name">OFFSET('Customer Name'!$D$2,,,COUNTIF('Customer Name'!$D:$D,"*?")-1)</definedName>
    <definedName name="d">OFFSET('[1]Customer Name'!$D$2,,,COUNTIF('[1]Customer Name'!$D:$D,"*?")-1)</definedName>
    <definedName name="Make">OFFSET(Make!$D$2,,,COUNTIF(Make!$D:$D,"*?")-1)</definedName>
    <definedName name="Products">OFFSET(Product!$D$2,,,COUNTIF(Product!$D:$D,"*?")-1)</definedName>
    <definedName name="Raw_Material">OFFSET('Raw material'!$D$2,,,COUNTIF('Raw material'!$D:$D,"*?")-1)</definedName>
    <definedName name="Supplier">OFFSET(Supplier!$D$2,,,COUNTIF(Supplier!$D:$D,"*?")-1)</definedName>
  </definedNames>
  <calcPr calcId="191029" calcOnSave="0"/>
</workbook>
</file>

<file path=xl/calcChain.xml><?xml version="1.0" encoding="utf-8"?>
<calcChain xmlns="http://schemas.openxmlformats.org/spreadsheetml/2006/main">
  <c r="O153" i="2" l="1"/>
  <c r="P152" i="2"/>
  <c r="O152" i="2"/>
  <c r="N154" i="2"/>
  <c r="P154" i="2" s="1"/>
  <c r="N153" i="2"/>
  <c r="P153" i="2" s="1"/>
  <c r="N152" i="2"/>
  <c r="K154" i="2"/>
  <c r="K153" i="2"/>
  <c r="K152" i="2"/>
  <c r="N151" i="2"/>
  <c r="O151" i="2" s="1"/>
  <c r="N150" i="2"/>
  <c r="O150" i="2" s="1"/>
  <c r="N149" i="2"/>
  <c r="P149" i="2" s="1"/>
  <c r="N148" i="2"/>
  <c r="P148" i="2" s="1"/>
  <c r="N147" i="2"/>
  <c r="Q147" i="2" s="1"/>
  <c r="N146" i="2"/>
  <c r="Q146" i="2" s="1"/>
  <c r="N1767" i="3"/>
  <c r="N1908" i="3"/>
  <c r="M1813" i="3"/>
  <c r="M1864" i="3"/>
  <c r="M1873" i="3"/>
  <c r="M1898" i="3"/>
  <c r="O148" i="2" l="1"/>
  <c r="P151" i="2"/>
  <c r="O149" i="2"/>
  <c r="P150" i="2"/>
  <c r="O154" i="2"/>
  <c r="X1787" i="3"/>
  <c r="AB1787" i="3" s="1"/>
  <c r="V1788" i="3"/>
  <c r="W1788" i="3"/>
  <c r="X1788" i="3"/>
  <c r="AB1788" i="3" s="1"/>
  <c r="O1788" i="3"/>
  <c r="O1787" i="3"/>
  <c r="V1787" i="3" s="1"/>
  <c r="K1788" i="3"/>
  <c r="Z1788" i="3" s="1"/>
  <c r="K1787" i="3"/>
  <c r="U1787" i="3" s="1"/>
  <c r="W1787" i="3" s="1"/>
  <c r="A1787" i="3"/>
  <c r="B1787" i="3"/>
  <c r="A1788" i="3"/>
  <c r="B1788" i="3"/>
  <c r="Y1788" i="3" l="1"/>
  <c r="U1788" i="3"/>
  <c r="T1787" i="3"/>
  <c r="T1788" i="3"/>
  <c r="Z1787" i="3"/>
  <c r="Y1787" i="3"/>
  <c r="O1965" i="3" l="1"/>
  <c r="V1965" i="3" s="1"/>
  <c r="O1966" i="3"/>
  <c r="V1966" i="3" s="1"/>
  <c r="K1965" i="3"/>
  <c r="K1966" i="3"/>
  <c r="A1964" i="3"/>
  <c r="B1964" i="3"/>
  <c r="K1964" i="3"/>
  <c r="O1964" i="3"/>
  <c r="A1965" i="3"/>
  <c r="B1965" i="3"/>
  <c r="X1965" i="3"/>
  <c r="AB1965" i="3" s="1"/>
  <c r="A1966" i="3"/>
  <c r="B1966" i="3"/>
  <c r="X1966" i="3"/>
  <c r="AB1966" i="3" s="1"/>
  <c r="A1968" i="3"/>
  <c r="B1968" i="3"/>
  <c r="K1968" i="3"/>
  <c r="T1968" i="3" s="1"/>
  <c r="O1968" i="3"/>
  <c r="V1968" i="3" s="1"/>
  <c r="X1968" i="3"/>
  <c r="AB1968" i="3" s="1"/>
  <c r="A1969" i="3"/>
  <c r="B1969" i="3"/>
  <c r="K1969" i="3"/>
  <c r="T1969" i="3" s="1"/>
  <c r="O1969" i="3"/>
  <c r="V1969" i="3" s="1"/>
  <c r="X1969" i="3"/>
  <c r="AB1969" i="3" s="1"/>
  <c r="A1970" i="3"/>
  <c r="B1970" i="3"/>
  <c r="K1970" i="3"/>
  <c r="T1970" i="3" s="1"/>
  <c r="O1970" i="3"/>
  <c r="V1970" i="3" s="1"/>
  <c r="X1970" i="3"/>
  <c r="AB1970" i="3" s="1"/>
  <c r="A1971" i="3"/>
  <c r="B1971" i="3"/>
  <c r="K1971" i="3"/>
  <c r="U1971" i="3" s="1"/>
  <c r="W1971" i="3" s="1"/>
  <c r="O1971" i="3"/>
  <c r="V1971" i="3" s="1"/>
  <c r="X1971" i="3"/>
  <c r="AB1971" i="3" s="1"/>
  <c r="T1966" i="3" l="1"/>
  <c r="Y1966" i="3" s="1"/>
  <c r="T1964" i="3"/>
  <c r="X1964" i="3" s="1"/>
  <c r="AB1964" i="3" s="1"/>
  <c r="T1965" i="3"/>
  <c r="U1965" i="3" s="1"/>
  <c r="W1965" i="3" s="1"/>
  <c r="V1964" i="3"/>
  <c r="Z1969" i="3"/>
  <c r="Z1968" i="3"/>
  <c r="Z1970" i="3"/>
  <c r="Z1971" i="3"/>
  <c r="T1971" i="3"/>
  <c r="Y1971" i="3"/>
  <c r="Y1970" i="3"/>
  <c r="U1970" i="3"/>
  <c r="W1970" i="3" s="1"/>
  <c r="Y1969" i="3"/>
  <c r="U1969" i="3"/>
  <c r="W1969" i="3" s="1"/>
  <c r="Y1968" i="3"/>
  <c r="U1968" i="3"/>
  <c r="W1968" i="3" s="1"/>
  <c r="Y1964" i="3" l="1"/>
  <c r="U1964" i="3"/>
  <c r="Z1964" i="3" s="1"/>
  <c r="U1966" i="3"/>
  <c r="W1966" i="3" s="1"/>
  <c r="Y1965" i="3"/>
  <c r="Z1965" i="3"/>
  <c r="W1964" i="3" l="1"/>
  <c r="Z1966" i="3"/>
  <c r="O1898" i="3"/>
  <c r="O1899" i="3"/>
  <c r="O1900" i="3"/>
  <c r="X1675" i="3" l="1"/>
  <c r="AB1675" i="3" s="1"/>
  <c r="O1675" i="3"/>
  <c r="V1675" i="3" s="1"/>
  <c r="K1675" i="3"/>
  <c r="A1675" i="3"/>
  <c r="B1675" i="3"/>
  <c r="X1680" i="3"/>
  <c r="AB1680" i="3" s="1"/>
  <c r="O1680" i="3"/>
  <c r="V1680" i="3" s="1"/>
  <c r="K1680" i="3"/>
  <c r="A1680" i="3"/>
  <c r="B1680" i="3"/>
  <c r="X1702" i="3"/>
  <c r="AB1702" i="3" s="1"/>
  <c r="X1703" i="3"/>
  <c r="AB1703" i="3" s="1"/>
  <c r="O1703" i="3"/>
  <c r="V1703" i="3" s="1"/>
  <c r="O1702" i="3"/>
  <c r="V1702" i="3" s="1"/>
  <c r="K1703" i="3"/>
  <c r="K1702" i="3"/>
  <c r="A1702" i="3"/>
  <c r="B1702" i="3"/>
  <c r="A1703" i="3"/>
  <c r="B1703" i="3"/>
  <c r="X1693" i="3"/>
  <c r="AB1693" i="3" s="1"/>
  <c r="O1693" i="3"/>
  <c r="V1693" i="3" s="1"/>
  <c r="K1693" i="3"/>
  <c r="A1693" i="3"/>
  <c r="B1693" i="3"/>
  <c r="T1702" i="3" l="1"/>
  <c r="U1702" i="3" s="1"/>
  <c r="W1702" i="3" s="1"/>
  <c r="T1675" i="3"/>
  <c r="Y1675" i="3" s="1"/>
  <c r="T1703" i="3"/>
  <c r="U1703" i="3" s="1"/>
  <c r="Z1703" i="3" s="1"/>
  <c r="T1680" i="3"/>
  <c r="U1680" i="3" s="1"/>
  <c r="T1693" i="3"/>
  <c r="Y1693" i="3" s="1"/>
  <c r="W1703" i="3" l="1"/>
  <c r="Z1702" i="3"/>
  <c r="Y1702" i="3"/>
  <c r="U1675" i="3"/>
  <c r="W1675" i="3" s="1"/>
  <c r="U1693" i="3"/>
  <c r="W1693" i="3" s="1"/>
  <c r="Y1703" i="3"/>
  <c r="W1680" i="3"/>
  <c r="Z1680" i="3"/>
  <c r="Y1680" i="3"/>
  <c r="Z1675" i="3" l="1"/>
  <c r="Z1693" i="3"/>
  <c r="N1436" i="3"/>
  <c r="N1321" i="3" l="1"/>
  <c r="N1379" i="3"/>
  <c r="N1215" i="3"/>
  <c r="N1212" i="3"/>
  <c r="N1424" i="3"/>
  <c r="N1216" i="3"/>
  <c r="N1270" i="3"/>
  <c r="N1269" i="3"/>
  <c r="N1199" i="3"/>
  <c r="N1159" i="3"/>
  <c r="N145" i="2" l="1"/>
  <c r="N144" i="2"/>
  <c r="Q144" i="2" s="1"/>
  <c r="N143" i="2"/>
  <c r="Q143" i="2" s="1"/>
  <c r="N142" i="2"/>
  <c r="O142" i="2" s="1"/>
  <c r="N141" i="2"/>
  <c r="P141" i="2"/>
  <c r="O141" i="2"/>
  <c r="N140" i="2"/>
  <c r="P140" i="2" s="1"/>
  <c r="N139" i="2"/>
  <c r="O139" i="2" s="1"/>
  <c r="P138" i="2"/>
  <c r="N138" i="2"/>
  <c r="O138" i="2" s="1"/>
  <c r="N137" i="2"/>
  <c r="P137" i="2" s="1"/>
  <c r="N136" i="2"/>
  <c r="P136" i="2" s="1"/>
  <c r="P135" i="2"/>
  <c r="N135" i="2"/>
  <c r="O135" i="2" s="1"/>
  <c r="P134" i="2"/>
  <c r="O134" i="2"/>
  <c r="N134" i="2"/>
  <c r="N133" i="2"/>
  <c r="O133" i="2" s="1"/>
  <c r="N132" i="2"/>
  <c r="O132" i="2" s="1"/>
  <c r="N131" i="2"/>
  <c r="O131" i="2" s="1"/>
  <c r="N130" i="2"/>
  <c r="P130" i="2" s="1"/>
  <c r="N129" i="2"/>
  <c r="O129" i="2" s="1"/>
  <c r="K129" i="2"/>
  <c r="O130" i="2" l="1"/>
  <c r="P139" i="2"/>
  <c r="P133" i="2"/>
  <c r="O136" i="2"/>
  <c r="O137" i="2"/>
  <c r="O140" i="2"/>
  <c r="P142" i="2"/>
  <c r="P132" i="2"/>
  <c r="P131" i="2"/>
  <c r="P129" i="2"/>
  <c r="S127" i="2" l="1"/>
  <c r="S126" i="2"/>
  <c r="S118" i="2"/>
  <c r="S72" i="2"/>
  <c r="S109" i="2"/>
  <c r="S105" i="2"/>
  <c r="S103" i="2"/>
  <c r="S100" i="2"/>
  <c r="S99" i="2"/>
  <c r="S98" i="2"/>
  <c r="S97" i="2"/>
  <c r="S93" i="2"/>
  <c r="S76" i="2"/>
  <c r="S89" i="2"/>
  <c r="K48" i="2"/>
  <c r="A48" i="2"/>
  <c r="B48" i="2"/>
  <c r="K67" i="2" l="1"/>
  <c r="A67" i="2"/>
  <c r="B67" i="2"/>
  <c r="K65" i="2"/>
  <c r="A65" i="2"/>
  <c r="B65" i="2"/>
  <c r="K55" i="2"/>
  <c r="A55" i="2"/>
  <c r="B55" i="2"/>
  <c r="K51" i="2"/>
  <c r="A51" i="2"/>
  <c r="B51" i="2"/>
  <c r="K34" i="2"/>
  <c r="A34" i="2"/>
  <c r="B34" i="2"/>
  <c r="K32" i="2" l="1"/>
  <c r="A32" i="2"/>
  <c r="B32" i="2"/>
  <c r="K30" i="2"/>
  <c r="A30" i="2"/>
  <c r="B30" i="2"/>
  <c r="A28" i="2"/>
  <c r="B28" i="2"/>
  <c r="K28" i="2"/>
  <c r="K25" i="2"/>
  <c r="B25" i="2"/>
  <c r="A25" i="2"/>
  <c r="O1512" i="3" l="1"/>
  <c r="O1443" i="3" l="1"/>
  <c r="A1348" i="3" l="1"/>
  <c r="B1348" i="3"/>
  <c r="K1348" i="3"/>
  <c r="O1348" i="3"/>
  <c r="V1348" i="3" s="1"/>
  <c r="T1348" i="3" l="1"/>
  <c r="X1348" i="3" s="1"/>
  <c r="AB1348" i="3" s="1"/>
  <c r="Y1348" i="3" l="1"/>
  <c r="U1348" i="3"/>
  <c r="W1348" i="3" s="1"/>
  <c r="Z1348" i="3" l="1"/>
  <c r="M1302" i="3"/>
  <c r="M1161" i="3"/>
  <c r="N128" i="2"/>
  <c r="O128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P122" i="2" s="1"/>
  <c r="K123" i="2"/>
  <c r="K122" i="2"/>
  <c r="N121" i="2"/>
  <c r="Q121" i="2" s="1"/>
  <c r="N120" i="2"/>
  <c r="O120" i="2" s="1"/>
  <c r="N119" i="2"/>
  <c r="P119" i="2" s="1"/>
  <c r="N118" i="2"/>
  <c r="O118" i="2" s="1"/>
  <c r="P128" i="2" l="1"/>
  <c r="P118" i="2"/>
  <c r="P120" i="2"/>
  <c r="P124" i="2"/>
  <c r="O119" i="2"/>
  <c r="P125" i="2"/>
  <c r="P127" i="2"/>
  <c r="P126" i="2"/>
  <c r="P123" i="2"/>
  <c r="O122" i="2"/>
  <c r="D236" i="5" l="1"/>
  <c r="E1476" i="13"/>
  <c r="B1476" i="13"/>
  <c r="A1476" i="13"/>
  <c r="E1475" i="13"/>
  <c r="B1475" i="13"/>
  <c r="A1475" i="13"/>
  <c r="E1474" i="13"/>
  <c r="B1474" i="13"/>
  <c r="A1474" i="13"/>
  <c r="E1473" i="13"/>
  <c r="B1473" i="13"/>
  <c r="A1473" i="13"/>
  <c r="E1472" i="13"/>
  <c r="B1472" i="13"/>
  <c r="A1472" i="13"/>
  <c r="E1471" i="13"/>
  <c r="B1471" i="13"/>
  <c r="A1471" i="13"/>
  <c r="E1470" i="13"/>
  <c r="B1470" i="13"/>
  <c r="A1470" i="13"/>
  <c r="E1469" i="13"/>
  <c r="B1469" i="13"/>
  <c r="A1469" i="13"/>
  <c r="E1468" i="13"/>
  <c r="B1468" i="13"/>
  <c r="A1468" i="13"/>
  <c r="E1467" i="13"/>
  <c r="B1467" i="13"/>
  <c r="A1467" i="13"/>
  <c r="E1466" i="13"/>
  <c r="B1466" i="13"/>
  <c r="A1466" i="13"/>
  <c r="E1465" i="13"/>
  <c r="B1465" i="13"/>
  <c r="A1465" i="13"/>
  <c r="E1464" i="13"/>
  <c r="B1464" i="13"/>
  <c r="A1464" i="13"/>
  <c r="E1463" i="13"/>
  <c r="B1463" i="13"/>
  <c r="A1463" i="13"/>
  <c r="E1462" i="13"/>
  <c r="B1462" i="13"/>
  <c r="A1462" i="13"/>
  <c r="E1461" i="13"/>
  <c r="B1461" i="13"/>
  <c r="A1461" i="13"/>
  <c r="E1460" i="13"/>
  <c r="B1460" i="13"/>
  <c r="A1460" i="13"/>
  <c r="E1459" i="13"/>
  <c r="B1459" i="13"/>
  <c r="A1459" i="13"/>
  <c r="E1458" i="13"/>
  <c r="B1458" i="13"/>
  <c r="A1458" i="13"/>
  <c r="E1457" i="13"/>
  <c r="B1457" i="13"/>
  <c r="A1457" i="13"/>
  <c r="E1456" i="13"/>
  <c r="B1456" i="13"/>
  <c r="A1456" i="13"/>
  <c r="E1455" i="13"/>
  <c r="B1455" i="13"/>
  <c r="A1455" i="13"/>
  <c r="E1454" i="13"/>
  <c r="B1454" i="13"/>
  <c r="A1454" i="13"/>
  <c r="E1453" i="13"/>
  <c r="B1453" i="13"/>
  <c r="A1453" i="13"/>
  <c r="E1452" i="13"/>
  <c r="B1452" i="13"/>
  <c r="A1452" i="13"/>
  <c r="E1451" i="13"/>
  <c r="B1451" i="13"/>
  <c r="A1451" i="13"/>
  <c r="E1450" i="13"/>
  <c r="B1450" i="13"/>
  <c r="A1450" i="13"/>
  <c r="E1449" i="13"/>
  <c r="B1449" i="13"/>
  <c r="A1449" i="13"/>
  <c r="E1448" i="13"/>
  <c r="B1448" i="13"/>
  <c r="A1448" i="13"/>
  <c r="E1447" i="13"/>
  <c r="B1447" i="13"/>
  <c r="A1447" i="13"/>
  <c r="E1446" i="13"/>
  <c r="B1446" i="13"/>
  <c r="A1446" i="13"/>
  <c r="E1445" i="13"/>
  <c r="B1445" i="13"/>
  <c r="A1445" i="13"/>
  <c r="E1444" i="13"/>
  <c r="B1444" i="13"/>
  <c r="A1444" i="13"/>
  <c r="E1443" i="13"/>
  <c r="B1443" i="13"/>
  <c r="A1443" i="13"/>
  <c r="E1442" i="13"/>
  <c r="B1442" i="13"/>
  <c r="A1442" i="13"/>
  <c r="E1441" i="13"/>
  <c r="B1441" i="13"/>
  <c r="A1441" i="13"/>
  <c r="E1440" i="13"/>
  <c r="B1440" i="13"/>
  <c r="A1440" i="13"/>
  <c r="E1439" i="13"/>
  <c r="B1439" i="13"/>
  <c r="A1439" i="13"/>
  <c r="E1438" i="13"/>
  <c r="B1438" i="13"/>
  <c r="A1438" i="13"/>
  <c r="E1437" i="13"/>
  <c r="B1437" i="13"/>
  <c r="A1437" i="13"/>
  <c r="E1436" i="13"/>
  <c r="B1436" i="13"/>
  <c r="A1436" i="13"/>
  <c r="E1435" i="13"/>
  <c r="B1435" i="13"/>
  <c r="A1435" i="13"/>
  <c r="E1434" i="13"/>
  <c r="B1434" i="13"/>
  <c r="A1434" i="13"/>
  <c r="E1433" i="13"/>
  <c r="B1433" i="13"/>
  <c r="A1433" i="13"/>
  <c r="E1432" i="13"/>
  <c r="B1432" i="13"/>
  <c r="A1432" i="13"/>
  <c r="E1431" i="13"/>
  <c r="B1431" i="13"/>
  <c r="A1431" i="13"/>
  <c r="E1430" i="13"/>
  <c r="B1430" i="13"/>
  <c r="A1430" i="13"/>
  <c r="E1429" i="13"/>
  <c r="B1429" i="13"/>
  <c r="A1429" i="13"/>
  <c r="E1428" i="13"/>
  <c r="B1428" i="13"/>
  <c r="A1428" i="13"/>
  <c r="E1427" i="13"/>
  <c r="B1427" i="13"/>
  <c r="A1427" i="13"/>
  <c r="E1426" i="13"/>
  <c r="B1426" i="13"/>
  <c r="A1426" i="13"/>
  <c r="E1425" i="13"/>
  <c r="B1425" i="13"/>
  <c r="A1425" i="13"/>
  <c r="E1424" i="13"/>
  <c r="B1424" i="13"/>
  <c r="A1424" i="13"/>
  <c r="E1423" i="13"/>
  <c r="B1423" i="13"/>
  <c r="A1423" i="13"/>
  <c r="E1422" i="13"/>
  <c r="B1422" i="13"/>
  <c r="A1422" i="13"/>
  <c r="E1421" i="13"/>
  <c r="B1421" i="13"/>
  <c r="A1421" i="13"/>
  <c r="E1420" i="13"/>
  <c r="B1420" i="13"/>
  <c r="A1420" i="13"/>
  <c r="E1419" i="13"/>
  <c r="B1419" i="13"/>
  <c r="A1419" i="13"/>
  <c r="E1418" i="13"/>
  <c r="B1418" i="13"/>
  <c r="A1418" i="13"/>
  <c r="E1417" i="13"/>
  <c r="B1417" i="13"/>
  <c r="A1417" i="13"/>
  <c r="E1416" i="13"/>
  <c r="B1416" i="13"/>
  <c r="A1416" i="13"/>
  <c r="E1415" i="13"/>
  <c r="B1415" i="13"/>
  <c r="A1415" i="13"/>
  <c r="E1414" i="13"/>
  <c r="B1414" i="13"/>
  <c r="A1414" i="13"/>
  <c r="E1413" i="13"/>
  <c r="B1413" i="13"/>
  <c r="A1413" i="13"/>
  <c r="E1412" i="13"/>
  <c r="B1412" i="13"/>
  <c r="A1412" i="13"/>
  <c r="E1411" i="13"/>
  <c r="B1411" i="13"/>
  <c r="A1411" i="13"/>
  <c r="E1410" i="13"/>
  <c r="B1410" i="13"/>
  <c r="A1410" i="13"/>
  <c r="E1409" i="13"/>
  <c r="B1409" i="13"/>
  <c r="A1409" i="13"/>
  <c r="E1408" i="13"/>
  <c r="B1408" i="13"/>
  <c r="A1408" i="13"/>
  <c r="E1407" i="13"/>
  <c r="B1407" i="13"/>
  <c r="A1407" i="13"/>
  <c r="E1406" i="13"/>
  <c r="B1406" i="13"/>
  <c r="A1406" i="13"/>
  <c r="E1405" i="13"/>
  <c r="B1405" i="13"/>
  <c r="A1405" i="13"/>
  <c r="E1404" i="13"/>
  <c r="B1404" i="13"/>
  <c r="A1404" i="13"/>
  <c r="E1403" i="13"/>
  <c r="B1403" i="13"/>
  <c r="A1403" i="13"/>
  <c r="E1402" i="13"/>
  <c r="B1402" i="13"/>
  <c r="A1402" i="13"/>
  <c r="E1401" i="13"/>
  <c r="B1401" i="13"/>
  <c r="A1401" i="13"/>
  <c r="E1400" i="13"/>
  <c r="B1400" i="13"/>
  <c r="A1400" i="13"/>
  <c r="E1399" i="13"/>
  <c r="B1399" i="13"/>
  <c r="A1399" i="13"/>
  <c r="E1398" i="13"/>
  <c r="B1398" i="13"/>
  <c r="A1398" i="13"/>
  <c r="E1397" i="13"/>
  <c r="B1397" i="13"/>
  <c r="A1397" i="13"/>
  <c r="E1396" i="13"/>
  <c r="B1396" i="13"/>
  <c r="A1396" i="13"/>
  <c r="E1395" i="13"/>
  <c r="B1395" i="13"/>
  <c r="A1395" i="13"/>
  <c r="E1394" i="13"/>
  <c r="B1394" i="13"/>
  <c r="A1394" i="13"/>
  <c r="E1393" i="13"/>
  <c r="B1393" i="13"/>
  <c r="A1393" i="13"/>
  <c r="E1392" i="13"/>
  <c r="B1392" i="13"/>
  <c r="A1392" i="13"/>
  <c r="E1391" i="13"/>
  <c r="B1391" i="13"/>
  <c r="A1391" i="13"/>
  <c r="E1390" i="13"/>
  <c r="B1390" i="13"/>
  <c r="A1390" i="13"/>
  <c r="E1389" i="13"/>
  <c r="B1389" i="13"/>
  <c r="A1389" i="13"/>
  <c r="E1388" i="13"/>
  <c r="B1388" i="13"/>
  <c r="A1388" i="13"/>
  <c r="E1387" i="13"/>
  <c r="B1387" i="13"/>
  <c r="A1387" i="13"/>
  <c r="E1386" i="13"/>
  <c r="B1386" i="13"/>
  <c r="A1386" i="13"/>
  <c r="E1385" i="13"/>
  <c r="B1385" i="13"/>
  <c r="A1385" i="13"/>
  <c r="E1384" i="13"/>
  <c r="B1384" i="13"/>
  <c r="A1384" i="13"/>
  <c r="E1383" i="13"/>
  <c r="B1383" i="13"/>
  <c r="A1383" i="13"/>
  <c r="E1382" i="13"/>
  <c r="B1382" i="13"/>
  <c r="A1382" i="13"/>
  <c r="E1381" i="13"/>
  <c r="B1381" i="13"/>
  <c r="A1381" i="13"/>
  <c r="E1380" i="13"/>
  <c r="B1380" i="13"/>
  <c r="A1380" i="13"/>
  <c r="E1379" i="13"/>
  <c r="B1379" i="13"/>
  <c r="A1379" i="13"/>
  <c r="E1378" i="13"/>
  <c r="B1378" i="13"/>
  <c r="A1378" i="13"/>
  <c r="E1377" i="13"/>
  <c r="B1377" i="13"/>
  <c r="A1377" i="13"/>
  <c r="E1376" i="13"/>
  <c r="B1376" i="13"/>
  <c r="A1376" i="13"/>
  <c r="E1375" i="13"/>
  <c r="B1375" i="13"/>
  <c r="A1375" i="13"/>
  <c r="E1374" i="13"/>
  <c r="B1374" i="13"/>
  <c r="A1374" i="13"/>
  <c r="E1373" i="13"/>
  <c r="B1373" i="13"/>
  <c r="A1373" i="13"/>
  <c r="E1372" i="13"/>
  <c r="B1372" i="13"/>
  <c r="A1372" i="13"/>
  <c r="E1371" i="13"/>
  <c r="B1371" i="13"/>
  <c r="A1371" i="13"/>
  <c r="E1370" i="13"/>
  <c r="B1370" i="13"/>
  <c r="A1370" i="13"/>
  <c r="E1369" i="13"/>
  <c r="B1369" i="13"/>
  <c r="A1369" i="13"/>
  <c r="E1368" i="13"/>
  <c r="B1368" i="13"/>
  <c r="A1368" i="13"/>
  <c r="E1367" i="13"/>
  <c r="B1367" i="13"/>
  <c r="A1367" i="13"/>
  <c r="E1366" i="13"/>
  <c r="B1366" i="13"/>
  <c r="A1366" i="13"/>
  <c r="E1365" i="13"/>
  <c r="B1365" i="13"/>
  <c r="A1365" i="13"/>
  <c r="E1364" i="13"/>
  <c r="B1364" i="13"/>
  <c r="A1364" i="13"/>
  <c r="E1363" i="13"/>
  <c r="B1363" i="13"/>
  <c r="A1363" i="13"/>
  <c r="E1362" i="13"/>
  <c r="B1362" i="13"/>
  <c r="A1362" i="13"/>
  <c r="E1361" i="13"/>
  <c r="B1361" i="13"/>
  <c r="A1361" i="13"/>
  <c r="E1360" i="13"/>
  <c r="B1360" i="13"/>
  <c r="A1360" i="13"/>
  <c r="E1359" i="13"/>
  <c r="B1359" i="13"/>
  <c r="A1359" i="13"/>
  <c r="E1358" i="13"/>
  <c r="B1358" i="13"/>
  <c r="A1358" i="13"/>
  <c r="E1357" i="13"/>
  <c r="B1357" i="13"/>
  <c r="A1357" i="13"/>
  <c r="E1356" i="13"/>
  <c r="B1356" i="13"/>
  <c r="A1356" i="13"/>
  <c r="E1355" i="13"/>
  <c r="B1355" i="13"/>
  <c r="A1355" i="13"/>
  <c r="E1354" i="13"/>
  <c r="B1354" i="13"/>
  <c r="A1354" i="13"/>
  <c r="E1353" i="13"/>
  <c r="B1353" i="13"/>
  <c r="A1353" i="13"/>
  <c r="E1352" i="13"/>
  <c r="B1352" i="13"/>
  <c r="A1352" i="13"/>
  <c r="E1351" i="13"/>
  <c r="B1351" i="13"/>
  <c r="A1351" i="13"/>
  <c r="E1350" i="13"/>
  <c r="B1350" i="13"/>
  <c r="A1350" i="13"/>
  <c r="E1349" i="13"/>
  <c r="B1349" i="13"/>
  <c r="A1349" i="13"/>
  <c r="E1348" i="13"/>
  <c r="B1348" i="13"/>
  <c r="A1348" i="13"/>
  <c r="E1347" i="13"/>
  <c r="B1347" i="13"/>
  <c r="A1347" i="13"/>
  <c r="E1346" i="13"/>
  <c r="B1346" i="13"/>
  <c r="A1346" i="13"/>
  <c r="E1345" i="13"/>
  <c r="B1345" i="13"/>
  <c r="A1345" i="13"/>
  <c r="E1344" i="13"/>
  <c r="B1344" i="13"/>
  <c r="A1344" i="13"/>
  <c r="E1343" i="13"/>
  <c r="B1343" i="13"/>
  <c r="A1343" i="13"/>
  <c r="E1342" i="13"/>
  <c r="B1342" i="13"/>
  <c r="A1342" i="13"/>
  <c r="E1341" i="13"/>
  <c r="B1341" i="13"/>
  <c r="A1341" i="13"/>
  <c r="E1340" i="13"/>
  <c r="B1340" i="13"/>
  <c r="A1340" i="13"/>
  <c r="E1339" i="13"/>
  <c r="B1339" i="13"/>
  <c r="A1339" i="13"/>
  <c r="E1338" i="13"/>
  <c r="B1338" i="13"/>
  <c r="A1338" i="13"/>
  <c r="E1337" i="13"/>
  <c r="B1337" i="13"/>
  <c r="A1337" i="13"/>
  <c r="E1336" i="13"/>
  <c r="B1336" i="13"/>
  <c r="A1336" i="13"/>
  <c r="E1335" i="13"/>
  <c r="B1335" i="13"/>
  <c r="A1335" i="13"/>
  <c r="E1334" i="13"/>
  <c r="B1334" i="13"/>
  <c r="A1334" i="13"/>
  <c r="E1333" i="13"/>
  <c r="B1333" i="13"/>
  <c r="A1333" i="13"/>
  <c r="E1332" i="13"/>
  <c r="B1332" i="13"/>
  <c r="A1332" i="13"/>
  <c r="E1331" i="13"/>
  <c r="B1331" i="13"/>
  <c r="A1331" i="13"/>
  <c r="E1330" i="13"/>
  <c r="B1330" i="13"/>
  <c r="A1330" i="13"/>
  <c r="E1329" i="13"/>
  <c r="B1329" i="13"/>
  <c r="A1329" i="13"/>
  <c r="E1328" i="13"/>
  <c r="B1328" i="13"/>
  <c r="A1328" i="13"/>
  <c r="E1327" i="13"/>
  <c r="B1327" i="13"/>
  <c r="A1327" i="13"/>
  <c r="E1326" i="13"/>
  <c r="B1326" i="13"/>
  <c r="A1326" i="13"/>
  <c r="E1325" i="13"/>
  <c r="B1325" i="13"/>
  <c r="A1325" i="13"/>
  <c r="E1324" i="13"/>
  <c r="B1324" i="13"/>
  <c r="A1324" i="13"/>
  <c r="E1323" i="13"/>
  <c r="B1323" i="13"/>
  <c r="A1323" i="13"/>
  <c r="E1322" i="13"/>
  <c r="B1322" i="13"/>
  <c r="A1322" i="13"/>
  <c r="E1321" i="13"/>
  <c r="B1321" i="13"/>
  <c r="A1321" i="13"/>
  <c r="E1320" i="13"/>
  <c r="B1320" i="13"/>
  <c r="A1320" i="13"/>
  <c r="E1319" i="13"/>
  <c r="B1319" i="13"/>
  <c r="A1319" i="13"/>
  <c r="E1318" i="13"/>
  <c r="B1318" i="13"/>
  <c r="A1318" i="13"/>
  <c r="E1317" i="13"/>
  <c r="B1317" i="13"/>
  <c r="A1317" i="13"/>
  <c r="E1316" i="13"/>
  <c r="B1316" i="13"/>
  <c r="A1316" i="13"/>
  <c r="E1315" i="13"/>
  <c r="B1315" i="13"/>
  <c r="A1315" i="13"/>
  <c r="E1314" i="13"/>
  <c r="B1314" i="13"/>
  <c r="A1314" i="13"/>
  <c r="E1313" i="13"/>
  <c r="B1313" i="13"/>
  <c r="A1313" i="13"/>
  <c r="E1312" i="13"/>
  <c r="B1312" i="13"/>
  <c r="A1312" i="13"/>
  <c r="E1311" i="13"/>
  <c r="B1311" i="13"/>
  <c r="A1311" i="13"/>
  <c r="E1310" i="13"/>
  <c r="B1310" i="13"/>
  <c r="A1310" i="13"/>
  <c r="E1309" i="13"/>
  <c r="B1309" i="13"/>
  <c r="A1309" i="13"/>
  <c r="E1308" i="13"/>
  <c r="B1308" i="13"/>
  <c r="A1308" i="13"/>
  <c r="E1307" i="13"/>
  <c r="B1307" i="13"/>
  <c r="A1307" i="13"/>
  <c r="E1306" i="13"/>
  <c r="B1306" i="13"/>
  <c r="A1306" i="13"/>
  <c r="E1305" i="13"/>
  <c r="B1305" i="13"/>
  <c r="A1305" i="13"/>
  <c r="E1304" i="13"/>
  <c r="B1304" i="13"/>
  <c r="A1304" i="13"/>
  <c r="E1303" i="13"/>
  <c r="B1303" i="13"/>
  <c r="A1303" i="13"/>
  <c r="E1302" i="13"/>
  <c r="B1302" i="13"/>
  <c r="A1302" i="13"/>
  <c r="E1301" i="13"/>
  <c r="B1301" i="13"/>
  <c r="A1301" i="13"/>
  <c r="E1300" i="13"/>
  <c r="B1300" i="13"/>
  <c r="A1300" i="13"/>
  <c r="E1299" i="13"/>
  <c r="B1299" i="13"/>
  <c r="A1299" i="13"/>
  <c r="E1298" i="13"/>
  <c r="B1298" i="13"/>
  <c r="A1298" i="13"/>
  <c r="E1297" i="13"/>
  <c r="B1297" i="13"/>
  <c r="A1297" i="13"/>
  <c r="E1296" i="13"/>
  <c r="B1296" i="13"/>
  <c r="A1296" i="13"/>
  <c r="E1295" i="13"/>
  <c r="B1295" i="13"/>
  <c r="A1295" i="13"/>
  <c r="E1294" i="13"/>
  <c r="B1294" i="13"/>
  <c r="A1294" i="13"/>
  <c r="E1293" i="13"/>
  <c r="B1293" i="13"/>
  <c r="A1293" i="13"/>
  <c r="E1292" i="13"/>
  <c r="B1292" i="13"/>
  <c r="A1292" i="13"/>
  <c r="E1291" i="13"/>
  <c r="B1291" i="13"/>
  <c r="A1291" i="13"/>
  <c r="E1290" i="13"/>
  <c r="B1290" i="13"/>
  <c r="A1290" i="13"/>
  <c r="E1289" i="13"/>
  <c r="B1289" i="13"/>
  <c r="A1289" i="13"/>
  <c r="E1288" i="13"/>
  <c r="B1288" i="13"/>
  <c r="A1288" i="13"/>
  <c r="E1287" i="13"/>
  <c r="B1287" i="13"/>
  <c r="A1287" i="13"/>
  <c r="E1286" i="13"/>
  <c r="B1286" i="13"/>
  <c r="A1286" i="13"/>
  <c r="E1285" i="13"/>
  <c r="B1285" i="13"/>
  <c r="A1285" i="13"/>
  <c r="E1284" i="13"/>
  <c r="B1284" i="13"/>
  <c r="A1284" i="13"/>
  <c r="E1283" i="13"/>
  <c r="B1283" i="13"/>
  <c r="A1283" i="13"/>
  <c r="E1282" i="13"/>
  <c r="B1282" i="13"/>
  <c r="A1282" i="13"/>
  <c r="E1281" i="13"/>
  <c r="B1281" i="13"/>
  <c r="A1281" i="13"/>
  <c r="E1280" i="13"/>
  <c r="B1280" i="13"/>
  <c r="A1280" i="13"/>
  <c r="E1279" i="13"/>
  <c r="B1279" i="13"/>
  <c r="A1279" i="13"/>
  <c r="E1278" i="13"/>
  <c r="B1278" i="13"/>
  <c r="A1278" i="13"/>
  <c r="E1277" i="13"/>
  <c r="B1277" i="13"/>
  <c r="A1277" i="13"/>
  <c r="E1276" i="13"/>
  <c r="B1276" i="13"/>
  <c r="A1276" i="13"/>
  <c r="E1275" i="13"/>
  <c r="B1275" i="13"/>
  <c r="A1275" i="13"/>
  <c r="E1274" i="13"/>
  <c r="B1274" i="13"/>
  <c r="A1274" i="13"/>
  <c r="E1273" i="13"/>
  <c r="B1273" i="13"/>
  <c r="A1273" i="13"/>
  <c r="E1272" i="13"/>
  <c r="B1272" i="13"/>
  <c r="A1272" i="13"/>
  <c r="E1271" i="13"/>
  <c r="B1271" i="13"/>
  <c r="A1271" i="13"/>
  <c r="E1270" i="13"/>
  <c r="B1270" i="13"/>
  <c r="A1270" i="13"/>
  <c r="E1269" i="13"/>
  <c r="B1269" i="13"/>
  <c r="A1269" i="13"/>
  <c r="E1268" i="13"/>
  <c r="B1268" i="13"/>
  <c r="A1268" i="13"/>
  <c r="E1267" i="13"/>
  <c r="B1267" i="13"/>
  <c r="A1267" i="13"/>
  <c r="E1266" i="13"/>
  <c r="B1266" i="13"/>
  <c r="A1266" i="13"/>
  <c r="E1265" i="13"/>
  <c r="B1265" i="13"/>
  <c r="A1265" i="13"/>
  <c r="E1264" i="13"/>
  <c r="B1264" i="13"/>
  <c r="A1264" i="13"/>
  <c r="E1263" i="13"/>
  <c r="B1263" i="13"/>
  <c r="A1263" i="13"/>
  <c r="E1262" i="13"/>
  <c r="B1262" i="13"/>
  <c r="A1262" i="13"/>
  <c r="E1261" i="13"/>
  <c r="B1261" i="13"/>
  <c r="A1261" i="13"/>
  <c r="E1260" i="13"/>
  <c r="B1260" i="13"/>
  <c r="A1260" i="13"/>
  <c r="E1259" i="13"/>
  <c r="B1259" i="13"/>
  <c r="A1259" i="13"/>
  <c r="E1258" i="13"/>
  <c r="B1258" i="13"/>
  <c r="A1258" i="13"/>
  <c r="E1257" i="13"/>
  <c r="B1257" i="13"/>
  <c r="A1257" i="13"/>
  <c r="E1256" i="13"/>
  <c r="B1256" i="13"/>
  <c r="A1256" i="13"/>
  <c r="E1255" i="13"/>
  <c r="B1255" i="13"/>
  <c r="A1255" i="13"/>
  <c r="E1254" i="13"/>
  <c r="B1254" i="13"/>
  <c r="A1254" i="13"/>
  <c r="E1253" i="13"/>
  <c r="B1253" i="13"/>
  <c r="A1253" i="13"/>
  <c r="E1252" i="13"/>
  <c r="B1252" i="13"/>
  <c r="A1252" i="13"/>
  <c r="E1251" i="13"/>
  <c r="B1251" i="13"/>
  <c r="A1251" i="13"/>
  <c r="E1250" i="13"/>
  <c r="B1250" i="13"/>
  <c r="A1250" i="13"/>
  <c r="E1249" i="13"/>
  <c r="B1249" i="13"/>
  <c r="A1249" i="13"/>
  <c r="E1248" i="13"/>
  <c r="B1248" i="13"/>
  <c r="A1248" i="13"/>
  <c r="E1247" i="13"/>
  <c r="B1247" i="13"/>
  <c r="A1247" i="13"/>
  <c r="E1246" i="13"/>
  <c r="B1246" i="13"/>
  <c r="A1246" i="13"/>
  <c r="E1245" i="13"/>
  <c r="B1245" i="13"/>
  <c r="A1245" i="13"/>
  <c r="E1244" i="13"/>
  <c r="B1244" i="13"/>
  <c r="A1244" i="13"/>
  <c r="E1243" i="13"/>
  <c r="B1243" i="13"/>
  <c r="A1243" i="13"/>
  <c r="E1242" i="13"/>
  <c r="B1242" i="13"/>
  <c r="A1242" i="13"/>
  <c r="E1241" i="13"/>
  <c r="B1241" i="13"/>
  <c r="A1241" i="13"/>
  <c r="E1240" i="13"/>
  <c r="B1240" i="13"/>
  <c r="A1240" i="13"/>
  <c r="E1239" i="13"/>
  <c r="B1239" i="13"/>
  <c r="A1239" i="13"/>
  <c r="E1238" i="13"/>
  <c r="B1238" i="13"/>
  <c r="A1238" i="13"/>
  <c r="E1237" i="13"/>
  <c r="B1237" i="13"/>
  <c r="A1237" i="13"/>
  <c r="E1236" i="13"/>
  <c r="B1236" i="13"/>
  <c r="A1236" i="13"/>
  <c r="E1235" i="13"/>
  <c r="B1235" i="13"/>
  <c r="A1235" i="13"/>
  <c r="E1234" i="13"/>
  <c r="B1234" i="13"/>
  <c r="A1234" i="13"/>
  <c r="E1233" i="13"/>
  <c r="B1233" i="13"/>
  <c r="A1233" i="13"/>
  <c r="E1232" i="13"/>
  <c r="B1232" i="13"/>
  <c r="A1232" i="13"/>
  <c r="E1231" i="13"/>
  <c r="B1231" i="13"/>
  <c r="A1231" i="13"/>
  <c r="E1230" i="13"/>
  <c r="B1230" i="13"/>
  <c r="A1230" i="13"/>
  <c r="E1229" i="13"/>
  <c r="B1229" i="13"/>
  <c r="A1229" i="13"/>
  <c r="E1228" i="13"/>
  <c r="B1228" i="13"/>
  <c r="A1228" i="13"/>
  <c r="E1227" i="13"/>
  <c r="B1227" i="13"/>
  <c r="A1227" i="13"/>
  <c r="E1226" i="13"/>
  <c r="B1226" i="13"/>
  <c r="A1226" i="13"/>
  <c r="E1225" i="13"/>
  <c r="B1225" i="13"/>
  <c r="A1225" i="13"/>
  <c r="E1224" i="13"/>
  <c r="B1224" i="13"/>
  <c r="A1224" i="13"/>
  <c r="E1223" i="13"/>
  <c r="B1223" i="13"/>
  <c r="A1223" i="13"/>
  <c r="E1222" i="13"/>
  <c r="B1222" i="13"/>
  <c r="A1222" i="13"/>
  <c r="E1221" i="13"/>
  <c r="B1221" i="13"/>
  <c r="A1221" i="13"/>
  <c r="E1220" i="13"/>
  <c r="B1220" i="13"/>
  <c r="A1220" i="13"/>
  <c r="E1219" i="13"/>
  <c r="B1219" i="13"/>
  <c r="A1219" i="13"/>
  <c r="E1218" i="13"/>
  <c r="B1218" i="13"/>
  <c r="A1218" i="13"/>
  <c r="E1217" i="13"/>
  <c r="B1217" i="13"/>
  <c r="A1217" i="13"/>
  <c r="E1216" i="13"/>
  <c r="B1216" i="13"/>
  <c r="A1216" i="13"/>
  <c r="E1215" i="13"/>
  <c r="B1215" i="13"/>
  <c r="A1215" i="13"/>
  <c r="E1214" i="13"/>
  <c r="B1214" i="13"/>
  <c r="A1214" i="13"/>
  <c r="E1213" i="13"/>
  <c r="B1213" i="13"/>
  <c r="A1213" i="13"/>
  <c r="E1212" i="13"/>
  <c r="B1212" i="13"/>
  <c r="A1212" i="13"/>
  <c r="E1211" i="13"/>
  <c r="B1211" i="13"/>
  <c r="A1211" i="13"/>
  <c r="E1210" i="13"/>
  <c r="B1210" i="13"/>
  <c r="A1210" i="13"/>
  <c r="E1209" i="13"/>
  <c r="B1209" i="13"/>
  <c r="A1209" i="13"/>
  <c r="E1208" i="13"/>
  <c r="B1208" i="13"/>
  <c r="A1208" i="13"/>
  <c r="E1207" i="13"/>
  <c r="B1207" i="13"/>
  <c r="A1207" i="13"/>
  <c r="E1206" i="13"/>
  <c r="B1206" i="13"/>
  <c r="A1206" i="13"/>
  <c r="E1205" i="13"/>
  <c r="B1205" i="13"/>
  <c r="A1205" i="13"/>
  <c r="E1204" i="13"/>
  <c r="B1204" i="13"/>
  <c r="A1204" i="13"/>
  <c r="E1203" i="13"/>
  <c r="B1203" i="13"/>
  <c r="A1203" i="13"/>
  <c r="E1202" i="13"/>
  <c r="B1202" i="13"/>
  <c r="A1202" i="13"/>
  <c r="E1201" i="13"/>
  <c r="B1201" i="13"/>
  <c r="A1201" i="13"/>
  <c r="E1200" i="13"/>
  <c r="B1200" i="13"/>
  <c r="A1200" i="13"/>
  <c r="E1199" i="13"/>
  <c r="B1199" i="13"/>
  <c r="A1199" i="13"/>
  <c r="E1198" i="13"/>
  <c r="B1198" i="13"/>
  <c r="A1198" i="13"/>
  <c r="E1197" i="13"/>
  <c r="B1197" i="13"/>
  <c r="A1197" i="13"/>
  <c r="E1196" i="13"/>
  <c r="B1196" i="13"/>
  <c r="A1196" i="13"/>
  <c r="E1195" i="13"/>
  <c r="B1195" i="13"/>
  <c r="A1195" i="13"/>
  <c r="E1194" i="13"/>
  <c r="B1194" i="13"/>
  <c r="A1194" i="13"/>
  <c r="E1193" i="13"/>
  <c r="B1193" i="13"/>
  <c r="A1193" i="13"/>
  <c r="E1192" i="13"/>
  <c r="B1192" i="13"/>
  <c r="A1192" i="13"/>
  <c r="E1191" i="13"/>
  <c r="B1191" i="13"/>
  <c r="A1191" i="13"/>
  <c r="E1190" i="13"/>
  <c r="B1190" i="13"/>
  <c r="A1190" i="13"/>
  <c r="E1189" i="13"/>
  <c r="B1189" i="13"/>
  <c r="A1189" i="13"/>
  <c r="E1188" i="13"/>
  <c r="B1188" i="13"/>
  <c r="A1188" i="13"/>
  <c r="E1187" i="13"/>
  <c r="B1187" i="13"/>
  <c r="A1187" i="13"/>
  <c r="E1186" i="13"/>
  <c r="B1186" i="13"/>
  <c r="A1186" i="13"/>
  <c r="E1185" i="13"/>
  <c r="B1185" i="13"/>
  <c r="A1185" i="13"/>
  <c r="E1184" i="13"/>
  <c r="B1184" i="13"/>
  <c r="A1184" i="13"/>
  <c r="E1183" i="13"/>
  <c r="B1183" i="13"/>
  <c r="A1183" i="13"/>
  <c r="E1182" i="13"/>
  <c r="B1182" i="13"/>
  <c r="A1182" i="13"/>
  <c r="E1181" i="13"/>
  <c r="B1181" i="13"/>
  <c r="A1181" i="13"/>
  <c r="E1180" i="13"/>
  <c r="B1180" i="13"/>
  <c r="A1180" i="13"/>
  <c r="E1179" i="13"/>
  <c r="B1179" i="13"/>
  <c r="A1179" i="13"/>
  <c r="E1178" i="13"/>
  <c r="B1178" i="13"/>
  <c r="A1178" i="13"/>
  <c r="E1177" i="13"/>
  <c r="B1177" i="13"/>
  <c r="A1177" i="13"/>
  <c r="E1176" i="13"/>
  <c r="B1176" i="13"/>
  <c r="A1176" i="13"/>
  <c r="E1175" i="13"/>
  <c r="B1175" i="13"/>
  <c r="A1175" i="13"/>
  <c r="E1174" i="13"/>
  <c r="B1174" i="13"/>
  <c r="A1174" i="13"/>
  <c r="E1173" i="13"/>
  <c r="B1173" i="13"/>
  <c r="A1173" i="13"/>
  <c r="E1172" i="13"/>
  <c r="B1172" i="13"/>
  <c r="A1172" i="13"/>
  <c r="E1171" i="13"/>
  <c r="B1171" i="13"/>
  <c r="A1171" i="13"/>
  <c r="E1170" i="13"/>
  <c r="B1170" i="13"/>
  <c r="A1170" i="13"/>
  <c r="E1169" i="13"/>
  <c r="B1169" i="13"/>
  <c r="A1169" i="13"/>
  <c r="E1168" i="13"/>
  <c r="B1168" i="13"/>
  <c r="A1168" i="13"/>
  <c r="E1167" i="13"/>
  <c r="B1167" i="13"/>
  <c r="A1167" i="13"/>
  <c r="E1166" i="13"/>
  <c r="B1166" i="13"/>
  <c r="A1166" i="13"/>
  <c r="E1165" i="13"/>
  <c r="B1165" i="13"/>
  <c r="A1165" i="13"/>
  <c r="E1164" i="13"/>
  <c r="B1164" i="13"/>
  <c r="A1164" i="13"/>
  <c r="E1163" i="13"/>
  <c r="B1163" i="13"/>
  <c r="A1163" i="13"/>
  <c r="E1162" i="13"/>
  <c r="B1162" i="13"/>
  <c r="A1162" i="13"/>
  <c r="E1161" i="13"/>
  <c r="B1161" i="13"/>
  <c r="A1161" i="13"/>
  <c r="E1160" i="13"/>
  <c r="B1160" i="13"/>
  <c r="A1160" i="13"/>
  <c r="E1159" i="13"/>
  <c r="B1159" i="13"/>
  <c r="A1159" i="13"/>
  <c r="E1158" i="13"/>
  <c r="B1158" i="13"/>
  <c r="A1158" i="13"/>
  <c r="E1157" i="13"/>
  <c r="B1157" i="13"/>
  <c r="A1157" i="13"/>
  <c r="E1156" i="13"/>
  <c r="B1156" i="13"/>
  <c r="A1156" i="13"/>
  <c r="E1155" i="13"/>
  <c r="B1155" i="13"/>
  <c r="A1155" i="13"/>
  <c r="E1154" i="13"/>
  <c r="B1154" i="13"/>
  <c r="A1154" i="13"/>
  <c r="E1153" i="13"/>
  <c r="B1153" i="13"/>
  <c r="A1153" i="13"/>
  <c r="E1152" i="13"/>
  <c r="B1152" i="13"/>
  <c r="A1152" i="13"/>
  <c r="E1151" i="13"/>
  <c r="B1151" i="13"/>
  <c r="A1151" i="13"/>
  <c r="E1150" i="13"/>
  <c r="B1150" i="13"/>
  <c r="A1150" i="13"/>
  <c r="E1149" i="13"/>
  <c r="B1149" i="13"/>
  <c r="A1149" i="13"/>
  <c r="E1148" i="13"/>
  <c r="B1148" i="13"/>
  <c r="A1148" i="13"/>
  <c r="E1147" i="13"/>
  <c r="B1147" i="13"/>
  <c r="A1147" i="13"/>
  <c r="E1146" i="13"/>
  <c r="B1146" i="13"/>
  <c r="A1146" i="13"/>
  <c r="E1145" i="13"/>
  <c r="B1145" i="13"/>
  <c r="A1145" i="13"/>
  <c r="E1144" i="13"/>
  <c r="B1144" i="13"/>
  <c r="A1144" i="13"/>
  <c r="E1143" i="13"/>
  <c r="B1143" i="13"/>
  <c r="A1143" i="13"/>
  <c r="E1142" i="13"/>
  <c r="B1142" i="13"/>
  <c r="A1142" i="13"/>
  <c r="E1141" i="13"/>
  <c r="B1141" i="13"/>
  <c r="A1141" i="13"/>
  <c r="E1140" i="13"/>
  <c r="B1140" i="13"/>
  <c r="A1140" i="13"/>
  <c r="E1139" i="13"/>
  <c r="B1139" i="13"/>
  <c r="A1139" i="13"/>
  <c r="E1138" i="13"/>
  <c r="B1138" i="13"/>
  <c r="A1138" i="13"/>
  <c r="E1137" i="13"/>
  <c r="B1137" i="13"/>
  <c r="A1137" i="13"/>
  <c r="E1136" i="13"/>
  <c r="B1136" i="13"/>
  <c r="A1136" i="13"/>
  <c r="E1135" i="13"/>
  <c r="B1135" i="13"/>
  <c r="A1135" i="13"/>
  <c r="E1134" i="13"/>
  <c r="B1134" i="13"/>
  <c r="A1134" i="13"/>
  <c r="E1133" i="13"/>
  <c r="B1133" i="13"/>
  <c r="A1133" i="13"/>
  <c r="E1132" i="13"/>
  <c r="B1132" i="13"/>
  <c r="A1132" i="13"/>
  <c r="E1131" i="13"/>
  <c r="B1131" i="13"/>
  <c r="A1131" i="13"/>
  <c r="E1130" i="13"/>
  <c r="B1130" i="13"/>
  <c r="A1130" i="13"/>
  <c r="E1129" i="13"/>
  <c r="B1129" i="13"/>
  <c r="A1129" i="13"/>
  <c r="E1128" i="13"/>
  <c r="B1128" i="13"/>
  <c r="A1128" i="13"/>
  <c r="E1127" i="13"/>
  <c r="B1127" i="13"/>
  <c r="A1127" i="13"/>
  <c r="E1126" i="13"/>
  <c r="B1126" i="13"/>
  <c r="A1126" i="13"/>
  <c r="E1125" i="13"/>
  <c r="B1125" i="13"/>
  <c r="A1125" i="13"/>
  <c r="E1124" i="13"/>
  <c r="B1124" i="13"/>
  <c r="A1124" i="13"/>
  <c r="E1123" i="13"/>
  <c r="B1123" i="13"/>
  <c r="A1123" i="13"/>
  <c r="E1122" i="13"/>
  <c r="B1122" i="13"/>
  <c r="A1122" i="13"/>
  <c r="E1121" i="13"/>
  <c r="B1121" i="13"/>
  <c r="A1121" i="13"/>
  <c r="E1120" i="13"/>
  <c r="B1120" i="13"/>
  <c r="A1120" i="13"/>
  <c r="E1119" i="13"/>
  <c r="B1119" i="13"/>
  <c r="A1119" i="13"/>
  <c r="E1118" i="13"/>
  <c r="B1118" i="13"/>
  <c r="A1118" i="13"/>
  <c r="E1117" i="13"/>
  <c r="B1117" i="13"/>
  <c r="A1117" i="13"/>
  <c r="E1116" i="13"/>
  <c r="B1116" i="13"/>
  <c r="A1116" i="13"/>
  <c r="E1115" i="13"/>
  <c r="B1115" i="13"/>
  <c r="A1115" i="13"/>
  <c r="E1114" i="13"/>
  <c r="B1114" i="13"/>
  <c r="A1114" i="13"/>
  <c r="E1113" i="13"/>
  <c r="B1113" i="13"/>
  <c r="A1113" i="13"/>
  <c r="E1112" i="13"/>
  <c r="B1112" i="13"/>
  <c r="A1112" i="13"/>
  <c r="E1111" i="13"/>
  <c r="B1111" i="13"/>
  <c r="A1111" i="13"/>
  <c r="E1110" i="13"/>
  <c r="B1110" i="13"/>
  <c r="A1110" i="13"/>
  <c r="E1109" i="13"/>
  <c r="B1109" i="13"/>
  <c r="A1109" i="13"/>
  <c r="E1108" i="13"/>
  <c r="B1108" i="13"/>
  <c r="A1108" i="13"/>
  <c r="E1107" i="13"/>
  <c r="B1107" i="13"/>
  <c r="A1107" i="13"/>
  <c r="E1106" i="13"/>
  <c r="B1106" i="13"/>
  <c r="A1106" i="13"/>
  <c r="E1105" i="13"/>
  <c r="B1105" i="13"/>
  <c r="A1105" i="13"/>
  <c r="E1104" i="13"/>
  <c r="B1104" i="13"/>
  <c r="A1104" i="13"/>
  <c r="E1103" i="13"/>
  <c r="B1103" i="13"/>
  <c r="A1103" i="13"/>
  <c r="E1102" i="13"/>
  <c r="B1102" i="13"/>
  <c r="A1102" i="13"/>
  <c r="E1101" i="13"/>
  <c r="B1101" i="13"/>
  <c r="A1101" i="13"/>
  <c r="E1100" i="13"/>
  <c r="B1100" i="13"/>
  <c r="A1100" i="13"/>
  <c r="E1099" i="13"/>
  <c r="B1099" i="13"/>
  <c r="A1099" i="13"/>
  <c r="E1098" i="13"/>
  <c r="B1098" i="13"/>
  <c r="A1098" i="13"/>
  <c r="E1097" i="13"/>
  <c r="B1097" i="13"/>
  <c r="A1097" i="13"/>
  <c r="E1096" i="13"/>
  <c r="B1096" i="13"/>
  <c r="A1096" i="13"/>
  <c r="E1095" i="13"/>
  <c r="B1095" i="13"/>
  <c r="A1095" i="13"/>
  <c r="E1094" i="13"/>
  <c r="B1094" i="13"/>
  <c r="A1094" i="13"/>
  <c r="E1093" i="13"/>
  <c r="B1093" i="13"/>
  <c r="A1093" i="13"/>
  <c r="E1092" i="13"/>
  <c r="B1092" i="13"/>
  <c r="A1092" i="13"/>
  <c r="E1091" i="13"/>
  <c r="B1091" i="13"/>
  <c r="A1091" i="13"/>
  <c r="E1090" i="13"/>
  <c r="B1090" i="13"/>
  <c r="A1090" i="13"/>
  <c r="E1089" i="13"/>
  <c r="B1089" i="13"/>
  <c r="A1089" i="13"/>
  <c r="E1088" i="13"/>
  <c r="B1088" i="13"/>
  <c r="A1088" i="13"/>
  <c r="E1087" i="13"/>
  <c r="B1087" i="13"/>
  <c r="A1087" i="13"/>
  <c r="E1086" i="13"/>
  <c r="B1086" i="13"/>
  <c r="A1086" i="13"/>
  <c r="E1085" i="13"/>
  <c r="B1085" i="13"/>
  <c r="A1085" i="13"/>
  <c r="E1084" i="13"/>
  <c r="B1084" i="13"/>
  <c r="A1084" i="13"/>
  <c r="E1083" i="13"/>
  <c r="B1083" i="13"/>
  <c r="A1083" i="13"/>
  <c r="E1082" i="13"/>
  <c r="B1082" i="13"/>
  <c r="A1082" i="13"/>
  <c r="E1081" i="13"/>
  <c r="B1081" i="13"/>
  <c r="A1081" i="13"/>
  <c r="E1080" i="13"/>
  <c r="B1080" i="13"/>
  <c r="A1080" i="13"/>
  <c r="E1079" i="13"/>
  <c r="B1079" i="13"/>
  <c r="A1079" i="13"/>
  <c r="E1078" i="13"/>
  <c r="B1078" i="13"/>
  <c r="A1078" i="13"/>
  <c r="E1077" i="13"/>
  <c r="B1077" i="13"/>
  <c r="A1077" i="13"/>
  <c r="E1076" i="13"/>
  <c r="B1076" i="13"/>
  <c r="A1076" i="13"/>
  <c r="E1075" i="13"/>
  <c r="B1075" i="13"/>
  <c r="A1075" i="13"/>
  <c r="E1074" i="13"/>
  <c r="B1074" i="13"/>
  <c r="A1074" i="13"/>
  <c r="E1073" i="13"/>
  <c r="B1073" i="13"/>
  <c r="A1073" i="13"/>
  <c r="E1072" i="13"/>
  <c r="B1072" i="13"/>
  <c r="A1072" i="13"/>
  <c r="E1071" i="13"/>
  <c r="B1071" i="13"/>
  <c r="A1071" i="13"/>
  <c r="E1070" i="13"/>
  <c r="B1070" i="13"/>
  <c r="A1070" i="13"/>
  <c r="E1069" i="13"/>
  <c r="B1069" i="13"/>
  <c r="A1069" i="13"/>
  <c r="E1068" i="13"/>
  <c r="B1068" i="13"/>
  <c r="A1068" i="13"/>
  <c r="E1067" i="13"/>
  <c r="B1067" i="13"/>
  <c r="A1067" i="13"/>
  <c r="E1066" i="13"/>
  <c r="B1066" i="13"/>
  <c r="A1066" i="13"/>
  <c r="E1065" i="13"/>
  <c r="B1065" i="13"/>
  <c r="A1065" i="13"/>
  <c r="E1064" i="13"/>
  <c r="B1064" i="13"/>
  <c r="A1064" i="13"/>
  <c r="E1063" i="13"/>
  <c r="B1063" i="13"/>
  <c r="A1063" i="13"/>
  <c r="E1062" i="13"/>
  <c r="B1062" i="13"/>
  <c r="A1062" i="13"/>
  <c r="E1061" i="13"/>
  <c r="B1061" i="13"/>
  <c r="A1061" i="13"/>
  <c r="E1060" i="13"/>
  <c r="B1060" i="13"/>
  <c r="A1060" i="13"/>
  <c r="E1059" i="13"/>
  <c r="B1059" i="13"/>
  <c r="A1059" i="13"/>
  <c r="E1058" i="13"/>
  <c r="B1058" i="13"/>
  <c r="A1058" i="13"/>
  <c r="E1057" i="13"/>
  <c r="B1057" i="13"/>
  <c r="A1057" i="13"/>
  <c r="E1056" i="13"/>
  <c r="B1056" i="13"/>
  <c r="A1056" i="13"/>
  <c r="E1055" i="13"/>
  <c r="B1055" i="13"/>
  <c r="A1055" i="13"/>
  <c r="E1054" i="13"/>
  <c r="B1054" i="13"/>
  <c r="A1054" i="13"/>
  <c r="E1053" i="13"/>
  <c r="B1053" i="13"/>
  <c r="A1053" i="13"/>
  <c r="E1052" i="13"/>
  <c r="B1052" i="13"/>
  <c r="A1052" i="13"/>
  <c r="E1051" i="13"/>
  <c r="B1051" i="13"/>
  <c r="A1051" i="13"/>
  <c r="E1050" i="13"/>
  <c r="B1050" i="13"/>
  <c r="A1050" i="13"/>
  <c r="E1049" i="13"/>
  <c r="B1049" i="13"/>
  <c r="A1049" i="13"/>
  <c r="E1048" i="13"/>
  <c r="B1048" i="13"/>
  <c r="A1048" i="13"/>
  <c r="E1047" i="13"/>
  <c r="B1047" i="13"/>
  <c r="A1047" i="13"/>
  <c r="E1046" i="13"/>
  <c r="B1046" i="13"/>
  <c r="A1046" i="13"/>
  <c r="E1045" i="13"/>
  <c r="B1045" i="13"/>
  <c r="A1045" i="13"/>
  <c r="E1044" i="13"/>
  <c r="B1044" i="13"/>
  <c r="A1044" i="13"/>
  <c r="E1043" i="13"/>
  <c r="B1043" i="13"/>
  <c r="A1043" i="13"/>
  <c r="E1042" i="13"/>
  <c r="B1042" i="13"/>
  <c r="A1042" i="13"/>
  <c r="E1041" i="13"/>
  <c r="B1041" i="13"/>
  <c r="A1041" i="13"/>
  <c r="E1040" i="13"/>
  <c r="B1040" i="13"/>
  <c r="A1040" i="13"/>
  <c r="E1039" i="13"/>
  <c r="B1039" i="13"/>
  <c r="A1039" i="13"/>
  <c r="E1038" i="13"/>
  <c r="B1038" i="13"/>
  <c r="A1038" i="13"/>
  <c r="E1037" i="13"/>
  <c r="B1037" i="13"/>
  <c r="A1037" i="13"/>
  <c r="E1036" i="13"/>
  <c r="B1036" i="13"/>
  <c r="A1036" i="13"/>
  <c r="E1035" i="13"/>
  <c r="B1035" i="13"/>
  <c r="A1035" i="13"/>
  <c r="E1034" i="13"/>
  <c r="B1034" i="13"/>
  <c r="A1034" i="13"/>
  <c r="E1033" i="13"/>
  <c r="B1033" i="13"/>
  <c r="A1033" i="13"/>
  <c r="E1032" i="13"/>
  <c r="B1032" i="13"/>
  <c r="A1032" i="13"/>
  <c r="E1031" i="13"/>
  <c r="B1031" i="13"/>
  <c r="A1031" i="13"/>
  <c r="E1030" i="13"/>
  <c r="B1030" i="13"/>
  <c r="A1030" i="13"/>
  <c r="E1029" i="13"/>
  <c r="B1029" i="13"/>
  <c r="A1029" i="13"/>
  <c r="E1028" i="13"/>
  <c r="B1028" i="13"/>
  <c r="A1028" i="13"/>
  <c r="E1027" i="13"/>
  <c r="B1027" i="13"/>
  <c r="A1027" i="13"/>
  <c r="E1026" i="13"/>
  <c r="B1026" i="13"/>
  <c r="A1026" i="13"/>
  <c r="E1025" i="13"/>
  <c r="B1025" i="13"/>
  <c r="A1025" i="13"/>
  <c r="E1024" i="13"/>
  <c r="B1024" i="13"/>
  <c r="A1024" i="13"/>
  <c r="E1023" i="13"/>
  <c r="B1023" i="13"/>
  <c r="A1023" i="13"/>
  <c r="E1022" i="13"/>
  <c r="B1022" i="13"/>
  <c r="A1022" i="13"/>
  <c r="E1021" i="13"/>
  <c r="B1021" i="13"/>
  <c r="A1021" i="13"/>
  <c r="E1020" i="13"/>
  <c r="B1020" i="13"/>
  <c r="A1020" i="13"/>
  <c r="E1019" i="13"/>
  <c r="B1019" i="13"/>
  <c r="A1019" i="13"/>
  <c r="E1018" i="13"/>
  <c r="B1018" i="13"/>
  <c r="A1018" i="13"/>
  <c r="E1017" i="13"/>
  <c r="B1017" i="13"/>
  <c r="A1017" i="13"/>
  <c r="E1016" i="13"/>
  <c r="B1016" i="13"/>
  <c r="A1016" i="13"/>
  <c r="E1015" i="13"/>
  <c r="B1015" i="13"/>
  <c r="A1015" i="13"/>
  <c r="E1014" i="13"/>
  <c r="B1014" i="13"/>
  <c r="A1014" i="13"/>
  <c r="E1013" i="13"/>
  <c r="B1013" i="13"/>
  <c r="A1013" i="13"/>
  <c r="E1012" i="13"/>
  <c r="B1012" i="13"/>
  <c r="A1012" i="13"/>
  <c r="E1011" i="13"/>
  <c r="B1011" i="13"/>
  <c r="A1011" i="13"/>
  <c r="E1010" i="13"/>
  <c r="B1010" i="13"/>
  <c r="A1010" i="13"/>
  <c r="E1009" i="13"/>
  <c r="B1009" i="13"/>
  <c r="A1009" i="13"/>
  <c r="E1008" i="13"/>
  <c r="B1008" i="13"/>
  <c r="A1008" i="13"/>
  <c r="E1007" i="13"/>
  <c r="B1007" i="13"/>
  <c r="A1007" i="13"/>
  <c r="E1006" i="13"/>
  <c r="B1006" i="13"/>
  <c r="A1006" i="13"/>
  <c r="E1005" i="13"/>
  <c r="B1005" i="13"/>
  <c r="A1005" i="13"/>
  <c r="E1004" i="13"/>
  <c r="B1004" i="13"/>
  <c r="A1004" i="13"/>
  <c r="E1003" i="13"/>
  <c r="B1003" i="13"/>
  <c r="A1003" i="13"/>
  <c r="E1002" i="13"/>
  <c r="B1002" i="13"/>
  <c r="A1002" i="13"/>
  <c r="E1001" i="13"/>
  <c r="B1001" i="13"/>
  <c r="A1001" i="13"/>
  <c r="E1000" i="13"/>
  <c r="B1000" i="13"/>
  <c r="A1000" i="13"/>
  <c r="E999" i="13"/>
  <c r="B999" i="13"/>
  <c r="A999" i="13"/>
  <c r="E998" i="13"/>
  <c r="B998" i="13"/>
  <c r="A998" i="13"/>
  <c r="E997" i="13"/>
  <c r="B997" i="13"/>
  <c r="A997" i="13"/>
  <c r="E996" i="13"/>
  <c r="B996" i="13"/>
  <c r="A996" i="13"/>
  <c r="E995" i="13"/>
  <c r="B995" i="13"/>
  <c r="A995" i="13"/>
  <c r="E994" i="13"/>
  <c r="B994" i="13"/>
  <c r="A994" i="13"/>
  <c r="E993" i="13"/>
  <c r="B993" i="13"/>
  <c r="A993" i="13"/>
  <c r="E992" i="13"/>
  <c r="B992" i="13"/>
  <c r="A992" i="13"/>
  <c r="E991" i="13"/>
  <c r="B991" i="13"/>
  <c r="A991" i="13"/>
  <c r="E990" i="13"/>
  <c r="B990" i="13"/>
  <c r="A990" i="13"/>
  <c r="E989" i="13"/>
  <c r="B989" i="13"/>
  <c r="A989" i="13"/>
  <c r="E988" i="13"/>
  <c r="B988" i="13"/>
  <c r="A988" i="13"/>
  <c r="E987" i="13"/>
  <c r="B987" i="13"/>
  <c r="A987" i="13"/>
  <c r="E986" i="13"/>
  <c r="B986" i="13"/>
  <c r="A986" i="13"/>
  <c r="E985" i="13"/>
  <c r="B985" i="13"/>
  <c r="A985" i="13"/>
  <c r="E984" i="13"/>
  <c r="B984" i="13"/>
  <c r="A984" i="13"/>
  <c r="E983" i="13"/>
  <c r="B983" i="13"/>
  <c r="A983" i="13"/>
  <c r="E982" i="13"/>
  <c r="B982" i="13"/>
  <c r="A982" i="13"/>
  <c r="E981" i="13"/>
  <c r="B981" i="13"/>
  <c r="A981" i="13"/>
  <c r="E980" i="13"/>
  <c r="B980" i="13"/>
  <c r="A980" i="13"/>
  <c r="E979" i="13"/>
  <c r="B979" i="13"/>
  <c r="A979" i="13"/>
  <c r="E978" i="13"/>
  <c r="B978" i="13"/>
  <c r="A978" i="13"/>
  <c r="E977" i="13"/>
  <c r="B977" i="13"/>
  <c r="A977" i="13"/>
  <c r="E976" i="13"/>
  <c r="B976" i="13"/>
  <c r="A976" i="13"/>
  <c r="E975" i="13"/>
  <c r="B975" i="13"/>
  <c r="A975" i="13"/>
  <c r="E974" i="13"/>
  <c r="B974" i="13"/>
  <c r="A974" i="13"/>
  <c r="E973" i="13"/>
  <c r="B973" i="13"/>
  <c r="A973" i="13"/>
  <c r="E972" i="13"/>
  <c r="B972" i="13"/>
  <c r="A972" i="13"/>
  <c r="E971" i="13"/>
  <c r="B971" i="13"/>
  <c r="A971" i="13"/>
  <c r="E970" i="13"/>
  <c r="B970" i="13"/>
  <c r="A970" i="13"/>
  <c r="E969" i="13"/>
  <c r="B969" i="13"/>
  <c r="A969" i="13"/>
  <c r="E968" i="13"/>
  <c r="B968" i="13"/>
  <c r="A968" i="13"/>
  <c r="E967" i="13"/>
  <c r="B967" i="13"/>
  <c r="A967" i="13"/>
  <c r="E966" i="13"/>
  <c r="B966" i="13"/>
  <c r="A966" i="13"/>
  <c r="E965" i="13"/>
  <c r="B965" i="13"/>
  <c r="A965" i="13"/>
  <c r="E964" i="13"/>
  <c r="B964" i="13"/>
  <c r="A964" i="13"/>
  <c r="E963" i="13"/>
  <c r="B963" i="13"/>
  <c r="A963" i="13"/>
  <c r="E962" i="13"/>
  <c r="B962" i="13"/>
  <c r="A962" i="13"/>
  <c r="E961" i="13"/>
  <c r="B961" i="13"/>
  <c r="A961" i="13"/>
  <c r="E960" i="13"/>
  <c r="B960" i="13"/>
  <c r="A960" i="13"/>
  <c r="E959" i="13"/>
  <c r="B959" i="13"/>
  <c r="A959" i="13"/>
  <c r="E958" i="13"/>
  <c r="B958" i="13"/>
  <c r="A958" i="13"/>
  <c r="E957" i="13"/>
  <c r="B957" i="13"/>
  <c r="A957" i="13"/>
  <c r="E956" i="13"/>
  <c r="B956" i="13"/>
  <c r="A956" i="13"/>
  <c r="E955" i="13"/>
  <c r="B955" i="13"/>
  <c r="A955" i="13"/>
  <c r="E954" i="13"/>
  <c r="B954" i="13"/>
  <c r="A954" i="13"/>
  <c r="E953" i="13"/>
  <c r="B953" i="13"/>
  <c r="A953" i="13"/>
  <c r="E952" i="13"/>
  <c r="B952" i="13"/>
  <c r="A952" i="13"/>
  <c r="E951" i="13"/>
  <c r="B951" i="13"/>
  <c r="A951" i="13"/>
  <c r="E950" i="13"/>
  <c r="B950" i="13"/>
  <c r="A950" i="13"/>
  <c r="E949" i="13"/>
  <c r="B949" i="13"/>
  <c r="A949" i="13"/>
  <c r="E948" i="13"/>
  <c r="B948" i="13"/>
  <c r="A948" i="13"/>
  <c r="E947" i="13"/>
  <c r="B947" i="13"/>
  <c r="A947" i="13"/>
  <c r="E946" i="13"/>
  <c r="B946" i="13"/>
  <c r="A946" i="13"/>
  <c r="E945" i="13"/>
  <c r="B945" i="13"/>
  <c r="A945" i="13"/>
  <c r="E944" i="13"/>
  <c r="B944" i="13"/>
  <c r="A944" i="13"/>
  <c r="E943" i="13"/>
  <c r="B943" i="13"/>
  <c r="A943" i="13"/>
  <c r="E942" i="13"/>
  <c r="B942" i="13"/>
  <c r="A942" i="13"/>
  <c r="E941" i="13"/>
  <c r="B941" i="13"/>
  <c r="A941" i="13"/>
  <c r="E940" i="13"/>
  <c r="B940" i="13"/>
  <c r="A940" i="13"/>
  <c r="E939" i="13"/>
  <c r="B939" i="13"/>
  <c r="A939" i="13"/>
  <c r="E938" i="13"/>
  <c r="B938" i="13"/>
  <c r="A938" i="13"/>
  <c r="E937" i="13"/>
  <c r="B937" i="13"/>
  <c r="A937" i="13"/>
  <c r="E936" i="13"/>
  <c r="B936" i="13"/>
  <c r="A936" i="13"/>
  <c r="E935" i="13"/>
  <c r="B935" i="13"/>
  <c r="A935" i="13"/>
  <c r="E934" i="13"/>
  <c r="B934" i="13"/>
  <c r="A934" i="13"/>
  <c r="E933" i="13"/>
  <c r="B933" i="13"/>
  <c r="A933" i="13"/>
  <c r="E932" i="13"/>
  <c r="B932" i="13"/>
  <c r="A932" i="13"/>
  <c r="E931" i="13"/>
  <c r="B931" i="13"/>
  <c r="A931" i="13"/>
  <c r="E930" i="13"/>
  <c r="B930" i="13"/>
  <c r="A930" i="13"/>
  <c r="E929" i="13"/>
  <c r="B929" i="13"/>
  <c r="A929" i="13"/>
  <c r="E928" i="13"/>
  <c r="B928" i="13"/>
  <c r="A928" i="13"/>
  <c r="E927" i="13"/>
  <c r="B927" i="13"/>
  <c r="A927" i="13"/>
  <c r="E926" i="13"/>
  <c r="B926" i="13"/>
  <c r="A926" i="13"/>
  <c r="E925" i="13"/>
  <c r="B925" i="13"/>
  <c r="A925" i="13"/>
  <c r="E924" i="13"/>
  <c r="B924" i="13"/>
  <c r="A924" i="13"/>
  <c r="E923" i="13"/>
  <c r="B923" i="13"/>
  <c r="A923" i="13"/>
  <c r="E922" i="13"/>
  <c r="B922" i="13"/>
  <c r="A922" i="13"/>
  <c r="E921" i="13"/>
  <c r="B921" i="13"/>
  <c r="A921" i="13"/>
  <c r="E920" i="13"/>
  <c r="B920" i="13"/>
  <c r="A920" i="13"/>
  <c r="E919" i="13"/>
  <c r="B919" i="13"/>
  <c r="A919" i="13"/>
  <c r="E918" i="13"/>
  <c r="B918" i="13"/>
  <c r="A918" i="13"/>
  <c r="E917" i="13"/>
  <c r="B917" i="13"/>
  <c r="A917" i="13"/>
  <c r="E916" i="13"/>
  <c r="B916" i="13"/>
  <c r="A916" i="13"/>
  <c r="E915" i="13"/>
  <c r="B915" i="13"/>
  <c r="A915" i="13"/>
  <c r="E914" i="13"/>
  <c r="B914" i="13"/>
  <c r="A914" i="13"/>
  <c r="E913" i="13"/>
  <c r="B913" i="13"/>
  <c r="A913" i="13"/>
  <c r="E912" i="13"/>
  <c r="B912" i="13"/>
  <c r="A912" i="13"/>
  <c r="E911" i="13"/>
  <c r="B911" i="13"/>
  <c r="A911" i="13"/>
  <c r="E910" i="13"/>
  <c r="B910" i="13"/>
  <c r="A910" i="13"/>
  <c r="E909" i="13"/>
  <c r="B909" i="13"/>
  <c r="A909" i="13"/>
  <c r="E908" i="13"/>
  <c r="B908" i="13"/>
  <c r="A908" i="13"/>
  <c r="E907" i="13"/>
  <c r="B907" i="13"/>
  <c r="A907" i="13"/>
  <c r="E906" i="13"/>
  <c r="B906" i="13"/>
  <c r="A906" i="13"/>
  <c r="E905" i="13"/>
  <c r="B905" i="13"/>
  <c r="A905" i="13"/>
  <c r="E904" i="13"/>
  <c r="B904" i="13"/>
  <c r="A904" i="13"/>
  <c r="E903" i="13"/>
  <c r="B903" i="13"/>
  <c r="A903" i="13"/>
  <c r="E902" i="13"/>
  <c r="B902" i="13"/>
  <c r="A902" i="13"/>
  <c r="E901" i="13"/>
  <c r="B901" i="13"/>
  <c r="A901" i="13"/>
  <c r="E900" i="13"/>
  <c r="B900" i="13"/>
  <c r="A900" i="13"/>
  <c r="E899" i="13"/>
  <c r="B899" i="13"/>
  <c r="A899" i="13"/>
  <c r="E898" i="13"/>
  <c r="B898" i="13"/>
  <c r="A898" i="13"/>
  <c r="E897" i="13"/>
  <c r="B897" i="13"/>
  <c r="A897" i="13"/>
  <c r="E896" i="13"/>
  <c r="B896" i="13"/>
  <c r="A896" i="13"/>
  <c r="E895" i="13"/>
  <c r="B895" i="13"/>
  <c r="A895" i="13"/>
  <c r="E894" i="13"/>
  <c r="B894" i="13"/>
  <c r="A894" i="13"/>
  <c r="E893" i="13"/>
  <c r="B893" i="13"/>
  <c r="A893" i="13"/>
  <c r="E892" i="13"/>
  <c r="B892" i="13"/>
  <c r="A892" i="13"/>
  <c r="E891" i="13"/>
  <c r="B891" i="13"/>
  <c r="A891" i="13"/>
  <c r="E890" i="13"/>
  <c r="B890" i="13"/>
  <c r="A890" i="13"/>
  <c r="E889" i="13"/>
  <c r="B889" i="13"/>
  <c r="A889" i="13"/>
  <c r="E888" i="13"/>
  <c r="B888" i="13"/>
  <c r="A888" i="13"/>
  <c r="E887" i="13"/>
  <c r="B887" i="13"/>
  <c r="A887" i="13"/>
  <c r="E886" i="13"/>
  <c r="B886" i="13"/>
  <c r="A886" i="13"/>
  <c r="E885" i="13"/>
  <c r="B885" i="13"/>
  <c r="A885" i="13"/>
  <c r="E884" i="13"/>
  <c r="B884" i="13"/>
  <c r="A884" i="13"/>
  <c r="E883" i="13"/>
  <c r="B883" i="13"/>
  <c r="A883" i="13"/>
  <c r="E882" i="13"/>
  <c r="B882" i="13"/>
  <c r="A882" i="13"/>
  <c r="E881" i="13"/>
  <c r="B881" i="13"/>
  <c r="A881" i="13"/>
  <c r="E880" i="13"/>
  <c r="B880" i="13"/>
  <c r="A880" i="13"/>
  <c r="E879" i="13"/>
  <c r="B879" i="13"/>
  <c r="A879" i="13"/>
  <c r="E878" i="13"/>
  <c r="B878" i="13"/>
  <c r="A878" i="13"/>
  <c r="E877" i="13"/>
  <c r="B877" i="13"/>
  <c r="A877" i="13"/>
  <c r="E876" i="13"/>
  <c r="B876" i="13"/>
  <c r="A876" i="13"/>
  <c r="E875" i="13"/>
  <c r="B875" i="13"/>
  <c r="A875" i="13"/>
  <c r="E874" i="13"/>
  <c r="B874" i="13"/>
  <c r="A874" i="13"/>
  <c r="E873" i="13"/>
  <c r="B873" i="13"/>
  <c r="A873" i="13"/>
  <c r="E872" i="13"/>
  <c r="B872" i="13"/>
  <c r="A872" i="13"/>
  <c r="E871" i="13"/>
  <c r="B871" i="13"/>
  <c r="A871" i="13"/>
  <c r="E870" i="13"/>
  <c r="B870" i="13"/>
  <c r="A870" i="13"/>
  <c r="E869" i="13"/>
  <c r="B869" i="13"/>
  <c r="A869" i="13"/>
  <c r="E868" i="13"/>
  <c r="B868" i="13"/>
  <c r="A868" i="13"/>
  <c r="E867" i="13"/>
  <c r="B867" i="13"/>
  <c r="A867" i="13"/>
  <c r="E866" i="13"/>
  <c r="B866" i="13"/>
  <c r="A866" i="13"/>
  <c r="E865" i="13"/>
  <c r="B865" i="13"/>
  <c r="A865" i="13"/>
  <c r="E864" i="13"/>
  <c r="B864" i="13"/>
  <c r="A864" i="13"/>
  <c r="E863" i="13"/>
  <c r="B863" i="13"/>
  <c r="A863" i="13"/>
  <c r="E862" i="13"/>
  <c r="B862" i="13"/>
  <c r="A862" i="13"/>
  <c r="E861" i="13"/>
  <c r="B861" i="13"/>
  <c r="A861" i="13"/>
  <c r="E860" i="13"/>
  <c r="B860" i="13"/>
  <c r="A860" i="13"/>
  <c r="E859" i="13"/>
  <c r="B859" i="13"/>
  <c r="A859" i="13"/>
  <c r="E858" i="13"/>
  <c r="B858" i="13"/>
  <c r="A858" i="13"/>
  <c r="E857" i="13"/>
  <c r="B857" i="13"/>
  <c r="A857" i="13"/>
  <c r="E856" i="13"/>
  <c r="B856" i="13"/>
  <c r="A856" i="13"/>
  <c r="E855" i="13"/>
  <c r="B855" i="13"/>
  <c r="A855" i="13"/>
  <c r="E854" i="13"/>
  <c r="B854" i="13"/>
  <c r="A854" i="13"/>
  <c r="E853" i="13"/>
  <c r="B853" i="13"/>
  <c r="A853" i="13"/>
  <c r="E852" i="13"/>
  <c r="B852" i="13"/>
  <c r="A852" i="13"/>
  <c r="E851" i="13"/>
  <c r="B851" i="13"/>
  <c r="A851" i="13"/>
  <c r="E850" i="13"/>
  <c r="B850" i="13"/>
  <c r="A850" i="13"/>
  <c r="E849" i="13"/>
  <c r="B849" i="13"/>
  <c r="A849" i="13"/>
  <c r="E848" i="13"/>
  <c r="B848" i="13"/>
  <c r="A848" i="13"/>
  <c r="E847" i="13"/>
  <c r="B847" i="13"/>
  <c r="A847" i="13"/>
  <c r="E846" i="13"/>
  <c r="B846" i="13"/>
  <c r="A846" i="13"/>
  <c r="E845" i="13"/>
  <c r="B845" i="13"/>
  <c r="A845" i="13"/>
  <c r="E844" i="13"/>
  <c r="B844" i="13"/>
  <c r="A844" i="13"/>
  <c r="E843" i="13"/>
  <c r="B843" i="13"/>
  <c r="A843" i="13"/>
  <c r="E842" i="13"/>
  <c r="B842" i="13"/>
  <c r="A842" i="13"/>
  <c r="E841" i="13"/>
  <c r="B841" i="13"/>
  <c r="A841" i="13"/>
  <c r="E840" i="13"/>
  <c r="B840" i="13"/>
  <c r="A840" i="13"/>
  <c r="E839" i="13"/>
  <c r="B839" i="13"/>
  <c r="A839" i="13"/>
  <c r="E838" i="13"/>
  <c r="B838" i="13"/>
  <c r="A838" i="13"/>
  <c r="E837" i="13"/>
  <c r="B837" i="13"/>
  <c r="A837" i="13"/>
  <c r="E836" i="13"/>
  <c r="B836" i="13"/>
  <c r="A836" i="13"/>
  <c r="E835" i="13"/>
  <c r="B835" i="13"/>
  <c r="A835" i="13"/>
  <c r="E834" i="13"/>
  <c r="B834" i="13"/>
  <c r="A834" i="13"/>
  <c r="E833" i="13"/>
  <c r="B833" i="13"/>
  <c r="A833" i="13"/>
  <c r="E832" i="13"/>
  <c r="B832" i="13"/>
  <c r="A832" i="13"/>
  <c r="E831" i="13"/>
  <c r="B831" i="13"/>
  <c r="A831" i="13"/>
  <c r="E830" i="13"/>
  <c r="B830" i="13"/>
  <c r="A830" i="13"/>
  <c r="E829" i="13"/>
  <c r="B829" i="13"/>
  <c r="A829" i="13"/>
  <c r="E828" i="13"/>
  <c r="B828" i="13"/>
  <c r="A828" i="13"/>
  <c r="E827" i="13"/>
  <c r="B827" i="13"/>
  <c r="A827" i="13"/>
  <c r="E826" i="13"/>
  <c r="B826" i="13"/>
  <c r="A826" i="13"/>
  <c r="E825" i="13"/>
  <c r="B825" i="13"/>
  <c r="A825" i="13"/>
  <c r="E824" i="13"/>
  <c r="B824" i="13"/>
  <c r="A824" i="13"/>
  <c r="E823" i="13"/>
  <c r="B823" i="13"/>
  <c r="A823" i="13"/>
  <c r="E822" i="13"/>
  <c r="B822" i="13"/>
  <c r="A822" i="13"/>
  <c r="E821" i="13"/>
  <c r="B821" i="13"/>
  <c r="A821" i="13"/>
  <c r="E820" i="13"/>
  <c r="B820" i="13"/>
  <c r="A820" i="13"/>
  <c r="E819" i="13"/>
  <c r="B819" i="13"/>
  <c r="A819" i="13"/>
  <c r="E818" i="13"/>
  <c r="B818" i="13"/>
  <c r="A818" i="13"/>
  <c r="E817" i="13"/>
  <c r="B817" i="13"/>
  <c r="A817" i="13"/>
  <c r="E816" i="13"/>
  <c r="B816" i="13"/>
  <c r="A816" i="13"/>
  <c r="E815" i="13"/>
  <c r="B815" i="13"/>
  <c r="A815" i="13"/>
  <c r="E814" i="13"/>
  <c r="B814" i="13"/>
  <c r="A814" i="13"/>
  <c r="E813" i="13"/>
  <c r="B813" i="13"/>
  <c r="A813" i="13"/>
  <c r="E812" i="13"/>
  <c r="B812" i="13"/>
  <c r="A812" i="13"/>
  <c r="E811" i="13"/>
  <c r="B811" i="13"/>
  <c r="A811" i="13"/>
  <c r="E810" i="13"/>
  <c r="B810" i="13"/>
  <c r="A810" i="13"/>
  <c r="E809" i="13"/>
  <c r="B809" i="13"/>
  <c r="A809" i="13"/>
  <c r="E808" i="13"/>
  <c r="B808" i="13"/>
  <c r="A808" i="13"/>
  <c r="E807" i="13"/>
  <c r="B807" i="13"/>
  <c r="A807" i="13"/>
  <c r="E806" i="13"/>
  <c r="B806" i="13"/>
  <c r="A806" i="13"/>
  <c r="E805" i="13"/>
  <c r="B805" i="13"/>
  <c r="A805" i="13"/>
  <c r="E804" i="13"/>
  <c r="B804" i="13"/>
  <c r="A804" i="13"/>
  <c r="E803" i="13"/>
  <c r="B803" i="13"/>
  <c r="A803" i="13"/>
  <c r="E802" i="13"/>
  <c r="B802" i="13"/>
  <c r="A802" i="13"/>
  <c r="E801" i="13"/>
  <c r="B801" i="13"/>
  <c r="A801" i="13"/>
  <c r="E800" i="13"/>
  <c r="B800" i="13"/>
  <c r="A800" i="13"/>
  <c r="E799" i="13"/>
  <c r="B799" i="13"/>
  <c r="A799" i="13"/>
  <c r="E798" i="13"/>
  <c r="B798" i="13"/>
  <c r="A798" i="13"/>
  <c r="E797" i="13"/>
  <c r="B797" i="13"/>
  <c r="A797" i="13"/>
  <c r="E796" i="13"/>
  <c r="B796" i="13"/>
  <c r="A796" i="13"/>
  <c r="E795" i="13"/>
  <c r="B795" i="13"/>
  <c r="A795" i="13"/>
  <c r="E794" i="13"/>
  <c r="B794" i="13"/>
  <c r="A794" i="13"/>
  <c r="E793" i="13"/>
  <c r="B793" i="13"/>
  <c r="A793" i="13"/>
  <c r="E792" i="13"/>
  <c r="B792" i="13"/>
  <c r="A792" i="13"/>
  <c r="E791" i="13"/>
  <c r="B791" i="13"/>
  <c r="A791" i="13"/>
  <c r="E790" i="13"/>
  <c r="B790" i="13"/>
  <c r="A790" i="13"/>
  <c r="E789" i="13"/>
  <c r="B789" i="13"/>
  <c r="A789" i="13"/>
  <c r="E788" i="13"/>
  <c r="B788" i="13"/>
  <c r="A788" i="13"/>
  <c r="E787" i="13"/>
  <c r="B787" i="13"/>
  <c r="A787" i="13"/>
  <c r="E786" i="13"/>
  <c r="B786" i="13"/>
  <c r="A786" i="13"/>
  <c r="E785" i="13"/>
  <c r="B785" i="13"/>
  <c r="A785" i="13"/>
  <c r="E784" i="13"/>
  <c r="B784" i="13"/>
  <c r="A784" i="13"/>
  <c r="E783" i="13"/>
  <c r="B783" i="13"/>
  <c r="A783" i="13"/>
  <c r="E782" i="13"/>
  <c r="B782" i="13"/>
  <c r="A782" i="13"/>
  <c r="E781" i="13"/>
  <c r="B781" i="13"/>
  <c r="A781" i="13"/>
  <c r="E780" i="13"/>
  <c r="B780" i="13"/>
  <c r="A780" i="13"/>
  <c r="E779" i="13"/>
  <c r="B779" i="13"/>
  <c r="A779" i="13"/>
  <c r="E778" i="13"/>
  <c r="B778" i="13"/>
  <c r="A778" i="13"/>
  <c r="E777" i="13"/>
  <c r="B777" i="13"/>
  <c r="A777" i="13"/>
  <c r="E776" i="13"/>
  <c r="B776" i="13"/>
  <c r="A776" i="13"/>
  <c r="E775" i="13"/>
  <c r="B775" i="13"/>
  <c r="A775" i="13"/>
  <c r="E774" i="13"/>
  <c r="B774" i="13"/>
  <c r="A774" i="13"/>
  <c r="E773" i="13"/>
  <c r="B773" i="13"/>
  <c r="A773" i="13"/>
  <c r="E772" i="13"/>
  <c r="B772" i="13"/>
  <c r="A772" i="13"/>
  <c r="E771" i="13"/>
  <c r="B771" i="13"/>
  <c r="A771" i="13"/>
  <c r="E770" i="13"/>
  <c r="B770" i="13"/>
  <c r="A770" i="13"/>
  <c r="E769" i="13"/>
  <c r="B769" i="13"/>
  <c r="A769" i="13"/>
  <c r="E768" i="13"/>
  <c r="B768" i="13"/>
  <c r="A768" i="13"/>
  <c r="E767" i="13"/>
  <c r="B767" i="13"/>
  <c r="A767" i="13"/>
  <c r="E766" i="13"/>
  <c r="B766" i="13"/>
  <c r="A766" i="13"/>
  <c r="E765" i="13"/>
  <c r="B765" i="13"/>
  <c r="A765" i="13"/>
  <c r="E764" i="13"/>
  <c r="B764" i="13"/>
  <c r="A764" i="13"/>
  <c r="E763" i="13"/>
  <c r="B763" i="13"/>
  <c r="A763" i="13"/>
  <c r="E762" i="13"/>
  <c r="B762" i="13"/>
  <c r="A762" i="13"/>
  <c r="E761" i="13"/>
  <c r="B761" i="13"/>
  <c r="A761" i="13"/>
  <c r="E760" i="13"/>
  <c r="B760" i="13"/>
  <c r="A760" i="13"/>
  <c r="E759" i="13"/>
  <c r="B759" i="13"/>
  <c r="A759" i="13"/>
  <c r="E758" i="13"/>
  <c r="B758" i="13"/>
  <c r="A758" i="13"/>
  <c r="E757" i="13"/>
  <c r="B757" i="13"/>
  <c r="A757" i="13"/>
  <c r="E756" i="13"/>
  <c r="B756" i="13"/>
  <c r="A756" i="13"/>
  <c r="E755" i="13"/>
  <c r="B755" i="13"/>
  <c r="A755" i="13"/>
  <c r="E754" i="13"/>
  <c r="B754" i="13"/>
  <c r="A754" i="13"/>
  <c r="E753" i="13"/>
  <c r="B753" i="13"/>
  <c r="A753" i="13"/>
  <c r="E752" i="13"/>
  <c r="B752" i="13"/>
  <c r="A752" i="13"/>
  <c r="E751" i="13"/>
  <c r="B751" i="13"/>
  <c r="A751" i="13"/>
  <c r="E750" i="13"/>
  <c r="B750" i="13"/>
  <c r="A750" i="13"/>
  <c r="E749" i="13"/>
  <c r="B749" i="13"/>
  <c r="A749" i="13"/>
  <c r="E748" i="13"/>
  <c r="B748" i="13"/>
  <c r="A748" i="13"/>
  <c r="E747" i="13"/>
  <c r="B747" i="13"/>
  <c r="A747" i="13"/>
  <c r="E746" i="13"/>
  <c r="B746" i="13"/>
  <c r="A746" i="13"/>
  <c r="E745" i="13"/>
  <c r="B745" i="13"/>
  <c r="A745" i="13"/>
  <c r="E744" i="13"/>
  <c r="B744" i="13"/>
  <c r="A744" i="13"/>
  <c r="E743" i="13"/>
  <c r="B743" i="13"/>
  <c r="A743" i="13"/>
  <c r="E742" i="13"/>
  <c r="B742" i="13"/>
  <c r="A742" i="13"/>
  <c r="E741" i="13"/>
  <c r="B741" i="13"/>
  <c r="A741" i="13"/>
  <c r="E740" i="13"/>
  <c r="B740" i="13"/>
  <c r="A740" i="13"/>
  <c r="E739" i="13"/>
  <c r="B739" i="13"/>
  <c r="A739" i="13"/>
  <c r="E738" i="13"/>
  <c r="B738" i="13"/>
  <c r="A738" i="13"/>
  <c r="E737" i="13"/>
  <c r="B737" i="13"/>
  <c r="A737" i="13"/>
  <c r="E736" i="13"/>
  <c r="B736" i="13"/>
  <c r="A736" i="13"/>
  <c r="E735" i="13"/>
  <c r="B735" i="13"/>
  <c r="A735" i="13"/>
  <c r="E734" i="13"/>
  <c r="B734" i="13"/>
  <c r="A734" i="13"/>
  <c r="E733" i="13"/>
  <c r="B733" i="13"/>
  <c r="A733" i="13"/>
  <c r="E732" i="13"/>
  <c r="B732" i="13"/>
  <c r="A732" i="13"/>
  <c r="E731" i="13"/>
  <c r="B731" i="13"/>
  <c r="A731" i="13"/>
  <c r="E730" i="13"/>
  <c r="B730" i="13"/>
  <c r="A730" i="13"/>
  <c r="E729" i="13"/>
  <c r="B729" i="13"/>
  <c r="A729" i="13"/>
  <c r="E728" i="13"/>
  <c r="B728" i="13"/>
  <c r="A728" i="13"/>
  <c r="E727" i="13"/>
  <c r="B727" i="13"/>
  <c r="A727" i="13"/>
  <c r="E726" i="13"/>
  <c r="B726" i="13"/>
  <c r="A726" i="13"/>
  <c r="E725" i="13"/>
  <c r="B725" i="13"/>
  <c r="A725" i="13"/>
  <c r="E724" i="13"/>
  <c r="B724" i="13"/>
  <c r="A724" i="13"/>
  <c r="E723" i="13"/>
  <c r="B723" i="13"/>
  <c r="A723" i="13"/>
  <c r="E722" i="13"/>
  <c r="B722" i="13"/>
  <c r="A722" i="13"/>
  <c r="E721" i="13"/>
  <c r="B721" i="13"/>
  <c r="A721" i="13"/>
  <c r="E720" i="13"/>
  <c r="B720" i="13"/>
  <c r="A720" i="13"/>
  <c r="E719" i="13"/>
  <c r="B719" i="13"/>
  <c r="A719" i="13"/>
  <c r="E718" i="13"/>
  <c r="B718" i="13"/>
  <c r="A718" i="13"/>
  <c r="E717" i="13"/>
  <c r="B717" i="13"/>
  <c r="A717" i="13"/>
  <c r="E716" i="13"/>
  <c r="B716" i="13"/>
  <c r="A716" i="13"/>
  <c r="E715" i="13"/>
  <c r="B715" i="13"/>
  <c r="A715" i="13"/>
  <c r="E714" i="13"/>
  <c r="B714" i="13"/>
  <c r="A714" i="13"/>
  <c r="E713" i="13"/>
  <c r="B713" i="13"/>
  <c r="A713" i="13"/>
  <c r="E712" i="13"/>
  <c r="B712" i="13"/>
  <c r="A712" i="13"/>
  <c r="E711" i="13"/>
  <c r="B711" i="13"/>
  <c r="A711" i="13"/>
  <c r="E710" i="13"/>
  <c r="B710" i="13"/>
  <c r="A710" i="13"/>
  <c r="E709" i="13"/>
  <c r="B709" i="13"/>
  <c r="A709" i="13"/>
  <c r="E708" i="13"/>
  <c r="B708" i="13"/>
  <c r="A708" i="13"/>
  <c r="E707" i="13"/>
  <c r="B707" i="13"/>
  <c r="A707" i="13"/>
  <c r="E706" i="13"/>
  <c r="B706" i="13"/>
  <c r="A706" i="13"/>
  <c r="E705" i="13"/>
  <c r="B705" i="13"/>
  <c r="A705" i="13"/>
  <c r="E704" i="13"/>
  <c r="B704" i="13"/>
  <c r="A704" i="13"/>
  <c r="E703" i="13"/>
  <c r="B703" i="13"/>
  <c r="A703" i="13"/>
  <c r="E702" i="13"/>
  <c r="B702" i="13"/>
  <c r="A702" i="13"/>
  <c r="E701" i="13"/>
  <c r="B701" i="13"/>
  <c r="A701" i="13"/>
  <c r="E700" i="13"/>
  <c r="B700" i="13"/>
  <c r="A700" i="13"/>
  <c r="E699" i="13"/>
  <c r="B699" i="13"/>
  <c r="A699" i="13"/>
  <c r="E698" i="13"/>
  <c r="B698" i="13"/>
  <c r="A698" i="13"/>
  <c r="E697" i="13"/>
  <c r="B697" i="13"/>
  <c r="A697" i="13"/>
  <c r="E696" i="13"/>
  <c r="B696" i="13"/>
  <c r="A696" i="13"/>
  <c r="E695" i="13"/>
  <c r="B695" i="13"/>
  <c r="A695" i="13"/>
  <c r="E694" i="13"/>
  <c r="B694" i="13"/>
  <c r="A694" i="13"/>
  <c r="E693" i="13"/>
  <c r="B693" i="13"/>
  <c r="A693" i="13"/>
  <c r="E692" i="13"/>
  <c r="B692" i="13"/>
  <c r="A692" i="13"/>
  <c r="E691" i="13"/>
  <c r="B691" i="13"/>
  <c r="A691" i="13"/>
  <c r="E690" i="13"/>
  <c r="B690" i="13"/>
  <c r="A690" i="13"/>
  <c r="E689" i="13"/>
  <c r="B689" i="13"/>
  <c r="A689" i="13"/>
  <c r="E688" i="13"/>
  <c r="B688" i="13"/>
  <c r="A688" i="13"/>
  <c r="E687" i="13"/>
  <c r="B687" i="13"/>
  <c r="A687" i="13"/>
  <c r="E686" i="13"/>
  <c r="B686" i="13"/>
  <c r="A686" i="13"/>
  <c r="E685" i="13"/>
  <c r="B685" i="13"/>
  <c r="A685" i="13"/>
  <c r="E684" i="13"/>
  <c r="B684" i="13"/>
  <c r="A684" i="13"/>
  <c r="E683" i="13"/>
  <c r="B683" i="13"/>
  <c r="A683" i="13"/>
  <c r="E682" i="13"/>
  <c r="B682" i="13"/>
  <c r="A682" i="13"/>
  <c r="E681" i="13"/>
  <c r="B681" i="13"/>
  <c r="A681" i="13"/>
  <c r="E680" i="13"/>
  <c r="B680" i="13"/>
  <c r="A680" i="13"/>
  <c r="E679" i="13"/>
  <c r="B679" i="13"/>
  <c r="A679" i="13"/>
  <c r="E678" i="13"/>
  <c r="B678" i="13"/>
  <c r="A678" i="13"/>
  <c r="E677" i="13"/>
  <c r="B677" i="13"/>
  <c r="A677" i="13"/>
  <c r="E676" i="13"/>
  <c r="B676" i="13"/>
  <c r="A676" i="13"/>
  <c r="E675" i="13"/>
  <c r="B675" i="13"/>
  <c r="A675" i="13"/>
  <c r="E674" i="13"/>
  <c r="B674" i="13"/>
  <c r="A674" i="13"/>
  <c r="E673" i="13"/>
  <c r="B673" i="13"/>
  <c r="A673" i="13"/>
  <c r="E672" i="13"/>
  <c r="B672" i="13"/>
  <c r="A672" i="13"/>
  <c r="E671" i="13"/>
  <c r="B671" i="13"/>
  <c r="A671" i="13"/>
  <c r="E670" i="13"/>
  <c r="B670" i="13"/>
  <c r="A670" i="13"/>
  <c r="E669" i="13"/>
  <c r="B669" i="13"/>
  <c r="A669" i="13"/>
  <c r="E668" i="13"/>
  <c r="B668" i="13"/>
  <c r="A668" i="13"/>
  <c r="E667" i="13"/>
  <c r="B667" i="13"/>
  <c r="A667" i="13"/>
  <c r="E666" i="13"/>
  <c r="B666" i="13"/>
  <c r="A666" i="13"/>
  <c r="E665" i="13"/>
  <c r="B665" i="13"/>
  <c r="A665" i="13"/>
  <c r="E664" i="13"/>
  <c r="B664" i="13"/>
  <c r="A664" i="13"/>
  <c r="E663" i="13"/>
  <c r="B663" i="13"/>
  <c r="A663" i="13"/>
  <c r="E662" i="13"/>
  <c r="B662" i="13"/>
  <c r="A662" i="13"/>
  <c r="E661" i="13"/>
  <c r="B661" i="13"/>
  <c r="A661" i="13"/>
  <c r="E660" i="13"/>
  <c r="B660" i="13"/>
  <c r="A660" i="13"/>
  <c r="E659" i="13"/>
  <c r="B659" i="13"/>
  <c r="A659" i="13"/>
  <c r="E658" i="13"/>
  <c r="B658" i="13"/>
  <c r="A658" i="13"/>
  <c r="E657" i="13"/>
  <c r="B657" i="13"/>
  <c r="A657" i="13"/>
  <c r="E656" i="13"/>
  <c r="B656" i="13"/>
  <c r="A656" i="13"/>
  <c r="E655" i="13"/>
  <c r="B655" i="13"/>
  <c r="A655" i="13"/>
  <c r="E654" i="13"/>
  <c r="B654" i="13"/>
  <c r="A654" i="13"/>
  <c r="E653" i="13"/>
  <c r="B653" i="13"/>
  <c r="A653" i="13"/>
  <c r="E652" i="13"/>
  <c r="B652" i="13"/>
  <c r="A652" i="13"/>
  <c r="E651" i="13"/>
  <c r="B651" i="13"/>
  <c r="A651" i="13"/>
  <c r="E650" i="13"/>
  <c r="B650" i="13"/>
  <c r="A650" i="13"/>
  <c r="E649" i="13"/>
  <c r="B649" i="13"/>
  <c r="A649" i="13"/>
  <c r="E648" i="13"/>
  <c r="B648" i="13"/>
  <c r="A648" i="13"/>
  <c r="E647" i="13"/>
  <c r="B647" i="13"/>
  <c r="A647" i="13"/>
  <c r="E646" i="13"/>
  <c r="B646" i="13"/>
  <c r="A646" i="13"/>
  <c r="E645" i="13"/>
  <c r="B645" i="13"/>
  <c r="A645" i="13"/>
  <c r="E644" i="13"/>
  <c r="B644" i="13"/>
  <c r="A644" i="13"/>
  <c r="E643" i="13"/>
  <c r="B643" i="13"/>
  <c r="A643" i="13"/>
  <c r="E642" i="13"/>
  <c r="B642" i="13"/>
  <c r="A642" i="13"/>
  <c r="E641" i="13"/>
  <c r="B641" i="13"/>
  <c r="A641" i="13"/>
  <c r="E640" i="13"/>
  <c r="B640" i="13"/>
  <c r="A640" i="13"/>
  <c r="E639" i="13"/>
  <c r="B639" i="13"/>
  <c r="A639" i="13"/>
  <c r="E638" i="13"/>
  <c r="B638" i="13"/>
  <c r="A638" i="13"/>
  <c r="E637" i="13"/>
  <c r="B637" i="13"/>
  <c r="A637" i="13"/>
  <c r="E636" i="13"/>
  <c r="B636" i="13"/>
  <c r="A636" i="13"/>
  <c r="E635" i="13"/>
  <c r="B635" i="13"/>
  <c r="A635" i="13"/>
  <c r="E634" i="13"/>
  <c r="B634" i="13"/>
  <c r="A634" i="13"/>
  <c r="E633" i="13"/>
  <c r="B633" i="13"/>
  <c r="A633" i="13"/>
  <c r="E632" i="13"/>
  <c r="B632" i="13"/>
  <c r="A632" i="13"/>
  <c r="E631" i="13"/>
  <c r="B631" i="13"/>
  <c r="A631" i="13"/>
  <c r="E630" i="13"/>
  <c r="B630" i="13"/>
  <c r="A630" i="13"/>
  <c r="E629" i="13"/>
  <c r="B629" i="13"/>
  <c r="A629" i="13"/>
  <c r="E628" i="13"/>
  <c r="B628" i="13"/>
  <c r="A628" i="13"/>
  <c r="E627" i="13"/>
  <c r="B627" i="13"/>
  <c r="A627" i="13"/>
  <c r="E626" i="13"/>
  <c r="B626" i="13"/>
  <c r="A626" i="13"/>
  <c r="E625" i="13"/>
  <c r="B625" i="13"/>
  <c r="A625" i="13"/>
  <c r="E624" i="13"/>
  <c r="B624" i="13"/>
  <c r="A624" i="13"/>
  <c r="E623" i="13"/>
  <c r="B623" i="13"/>
  <c r="A623" i="13"/>
  <c r="E622" i="13"/>
  <c r="B622" i="13"/>
  <c r="A622" i="13"/>
  <c r="E621" i="13"/>
  <c r="B621" i="13"/>
  <c r="A621" i="13"/>
  <c r="E620" i="13"/>
  <c r="B620" i="13"/>
  <c r="A620" i="13"/>
  <c r="E619" i="13"/>
  <c r="B619" i="13"/>
  <c r="A619" i="13"/>
  <c r="E618" i="13"/>
  <c r="B618" i="13"/>
  <c r="A618" i="13"/>
  <c r="E617" i="13"/>
  <c r="B617" i="13"/>
  <c r="A617" i="13"/>
  <c r="E616" i="13"/>
  <c r="B616" i="13"/>
  <c r="A616" i="13"/>
  <c r="E615" i="13"/>
  <c r="B615" i="13"/>
  <c r="A615" i="13"/>
  <c r="E614" i="13"/>
  <c r="B614" i="13"/>
  <c r="A614" i="13"/>
  <c r="E613" i="13"/>
  <c r="B613" i="13"/>
  <c r="A613" i="13"/>
  <c r="E612" i="13"/>
  <c r="B612" i="13"/>
  <c r="A612" i="13"/>
  <c r="E611" i="13"/>
  <c r="B611" i="13"/>
  <c r="A611" i="13"/>
  <c r="E610" i="13"/>
  <c r="B610" i="13"/>
  <c r="A610" i="13"/>
  <c r="E609" i="13"/>
  <c r="B609" i="13"/>
  <c r="A609" i="13"/>
  <c r="E608" i="13"/>
  <c r="B608" i="13"/>
  <c r="A608" i="13"/>
  <c r="E607" i="13"/>
  <c r="B607" i="13"/>
  <c r="A607" i="13"/>
  <c r="E606" i="13"/>
  <c r="B606" i="13"/>
  <c r="A606" i="13"/>
  <c r="E605" i="13"/>
  <c r="B605" i="13"/>
  <c r="A605" i="13"/>
  <c r="E604" i="13"/>
  <c r="B604" i="13"/>
  <c r="A604" i="13"/>
  <c r="E603" i="13"/>
  <c r="B603" i="13"/>
  <c r="A603" i="13"/>
  <c r="E602" i="13"/>
  <c r="B602" i="13"/>
  <c r="A602" i="13"/>
  <c r="E601" i="13"/>
  <c r="B601" i="13"/>
  <c r="A601" i="13"/>
  <c r="E600" i="13"/>
  <c r="B600" i="13"/>
  <c r="A600" i="13"/>
  <c r="E599" i="13"/>
  <c r="B599" i="13"/>
  <c r="A599" i="13"/>
  <c r="E598" i="13"/>
  <c r="B598" i="13"/>
  <c r="A598" i="13"/>
  <c r="E597" i="13"/>
  <c r="B597" i="13"/>
  <c r="A597" i="13"/>
  <c r="E596" i="13"/>
  <c r="B596" i="13"/>
  <c r="A596" i="13"/>
  <c r="E595" i="13"/>
  <c r="B595" i="13"/>
  <c r="A595" i="13"/>
  <c r="E594" i="13"/>
  <c r="B594" i="13"/>
  <c r="A594" i="13"/>
  <c r="E593" i="13"/>
  <c r="B593" i="13"/>
  <c r="A593" i="13"/>
  <c r="E592" i="13"/>
  <c r="B592" i="13"/>
  <c r="A592" i="13"/>
  <c r="E591" i="13"/>
  <c r="B591" i="13"/>
  <c r="A591" i="13"/>
  <c r="E590" i="13"/>
  <c r="B590" i="13"/>
  <c r="A590" i="13"/>
  <c r="E589" i="13"/>
  <c r="B589" i="13"/>
  <c r="A589" i="13"/>
  <c r="E588" i="13"/>
  <c r="B588" i="13"/>
  <c r="A588" i="13"/>
  <c r="E587" i="13"/>
  <c r="B587" i="13"/>
  <c r="A587" i="13"/>
  <c r="E586" i="13"/>
  <c r="B586" i="13"/>
  <c r="A586" i="13"/>
  <c r="E585" i="13"/>
  <c r="B585" i="13"/>
  <c r="A585" i="13"/>
  <c r="E584" i="13"/>
  <c r="B584" i="13"/>
  <c r="A584" i="13"/>
  <c r="E583" i="13"/>
  <c r="B583" i="13"/>
  <c r="A583" i="13"/>
  <c r="E582" i="13"/>
  <c r="B582" i="13"/>
  <c r="A582" i="13"/>
  <c r="E581" i="13"/>
  <c r="B581" i="13"/>
  <c r="A581" i="13"/>
  <c r="E580" i="13"/>
  <c r="B580" i="13"/>
  <c r="A580" i="13"/>
  <c r="E579" i="13"/>
  <c r="B579" i="13"/>
  <c r="A579" i="13"/>
  <c r="E578" i="13"/>
  <c r="B578" i="13"/>
  <c r="A578" i="13"/>
  <c r="E577" i="13"/>
  <c r="B577" i="13"/>
  <c r="A577" i="13"/>
  <c r="E576" i="13"/>
  <c r="B576" i="13"/>
  <c r="A576" i="13"/>
  <c r="E575" i="13"/>
  <c r="B575" i="13"/>
  <c r="A575" i="13"/>
  <c r="E574" i="13"/>
  <c r="B574" i="13"/>
  <c r="A574" i="13"/>
  <c r="E573" i="13"/>
  <c r="B573" i="13"/>
  <c r="A573" i="13"/>
  <c r="E572" i="13"/>
  <c r="B572" i="13"/>
  <c r="A572" i="13"/>
  <c r="E571" i="13"/>
  <c r="B571" i="13"/>
  <c r="A571" i="13"/>
  <c r="E570" i="13"/>
  <c r="B570" i="13"/>
  <c r="A570" i="13"/>
  <c r="E569" i="13"/>
  <c r="B569" i="13"/>
  <c r="A569" i="13"/>
  <c r="E568" i="13"/>
  <c r="B568" i="13"/>
  <c r="A568" i="13"/>
  <c r="E567" i="13"/>
  <c r="B567" i="13"/>
  <c r="A567" i="13"/>
  <c r="E566" i="13"/>
  <c r="B566" i="13"/>
  <c r="A566" i="13"/>
  <c r="E565" i="13"/>
  <c r="B565" i="13"/>
  <c r="A565" i="13"/>
  <c r="E564" i="13"/>
  <c r="B564" i="13"/>
  <c r="A564" i="13"/>
  <c r="E563" i="13"/>
  <c r="B563" i="13"/>
  <c r="A563" i="13"/>
  <c r="E562" i="13"/>
  <c r="B562" i="13"/>
  <c r="A562" i="13"/>
  <c r="E561" i="13"/>
  <c r="B561" i="13"/>
  <c r="A561" i="13"/>
  <c r="E560" i="13"/>
  <c r="B560" i="13"/>
  <c r="A560" i="13"/>
  <c r="E559" i="13"/>
  <c r="B559" i="13"/>
  <c r="A559" i="13"/>
  <c r="E558" i="13"/>
  <c r="B558" i="13"/>
  <c r="A558" i="13"/>
  <c r="E557" i="13"/>
  <c r="B557" i="13"/>
  <c r="A557" i="13"/>
  <c r="E556" i="13"/>
  <c r="B556" i="13"/>
  <c r="A556" i="13"/>
  <c r="E555" i="13"/>
  <c r="B555" i="13"/>
  <c r="A555" i="13"/>
  <c r="E554" i="13"/>
  <c r="B554" i="13"/>
  <c r="A554" i="13"/>
  <c r="E553" i="13"/>
  <c r="B553" i="13"/>
  <c r="A553" i="13"/>
  <c r="E552" i="13"/>
  <c r="B552" i="13"/>
  <c r="A552" i="13"/>
  <c r="E551" i="13"/>
  <c r="B551" i="13"/>
  <c r="A551" i="13"/>
  <c r="E550" i="13"/>
  <c r="B550" i="13"/>
  <c r="A550" i="13"/>
  <c r="E549" i="13"/>
  <c r="B549" i="13"/>
  <c r="A549" i="13"/>
  <c r="E548" i="13"/>
  <c r="B548" i="13"/>
  <c r="A548" i="13"/>
  <c r="E547" i="13"/>
  <c r="B547" i="13"/>
  <c r="A547" i="13"/>
  <c r="E546" i="13"/>
  <c r="B546" i="13"/>
  <c r="A546" i="13"/>
  <c r="E545" i="13"/>
  <c r="B545" i="13"/>
  <c r="A545" i="13"/>
  <c r="E544" i="13"/>
  <c r="B544" i="13"/>
  <c r="A544" i="13"/>
  <c r="E543" i="13"/>
  <c r="B543" i="13"/>
  <c r="A543" i="13"/>
  <c r="E542" i="13"/>
  <c r="B542" i="13"/>
  <c r="A542" i="13"/>
  <c r="E541" i="13"/>
  <c r="B541" i="13"/>
  <c r="A541" i="13"/>
  <c r="E540" i="13"/>
  <c r="B540" i="13"/>
  <c r="A540" i="13"/>
  <c r="E539" i="13"/>
  <c r="B539" i="13"/>
  <c r="A539" i="13"/>
  <c r="E538" i="13"/>
  <c r="B538" i="13"/>
  <c r="A538" i="13"/>
  <c r="E537" i="13"/>
  <c r="B537" i="13"/>
  <c r="A537" i="13"/>
  <c r="E536" i="13"/>
  <c r="B536" i="13"/>
  <c r="A536" i="13"/>
  <c r="E535" i="13"/>
  <c r="B535" i="13"/>
  <c r="A535" i="13"/>
  <c r="E534" i="13"/>
  <c r="B534" i="13"/>
  <c r="A534" i="13"/>
  <c r="E533" i="13"/>
  <c r="B533" i="13"/>
  <c r="A533" i="13"/>
  <c r="E532" i="13"/>
  <c r="B532" i="13"/>
  <c r="A532" i="13"/>
  <c r="E531" i="13"/>
  <c r="B531" i="13"/>
  <c r="A531" i="13"/>
  <c r="E530" i="13"/>
  <c r="B530" i="13"/>
  <c r="A530" i="13"/>
  <c r="E529" i="13"/>
  <c r="B529" i="13"/>
  <c r="A529" i="13"/>
  <c r="E528" i="13"/>
  <c r="B528" i="13"/>
  <c r="A528" i="13"/>
  <c r="E527" i="13"/>
  <c r="B527" i="13"/>
  <c r="A527" i="13"/>
  <c r="E526" i="13"/>
  <c r="B526" i="13"/>
  <c r="A526" i="13"/>
  <c r="E525" i="13"/>
  <c r="B525" i="13"/>
  <c r="A525" i="13"/>
  <c r="E524" i="13"/>
  <c r="B524" i="13"/>
  <c r="A524" i="13"/>
  <c r="E523" i="13"/>
  <c r="B523" i="13"/>
  <c r="A523" i="13"/>
  <c r="E522" i="13"/>
  <c r="B522" i="13"/>
  <c r="A522" i="13"/>
  <c r="E521" i="13"/>
  <c r="B521" i="13"/>
  <c r="A521" i="13"/>
  <c r="E520" i="13"/>
  <c r="B520" i="13"/>
  <c r="A520" i="13"/>
  <c r="E519" i="13"/>
  <c r="B519" i="13"/>
  <c r="A519" i="13"/>
  <c r="E518" i="13"/>
  <c r="B518" i="13"/>
  <c r="A518" i="13"/>
  <c r="E517" i="13"/>
  <c r="B517" i="13"/>
  <c r="A517" i="13"/>
  <c r="E516" i="13"/>
  <c r="B516" i="13"/>
  <c r="A516" i="13"/>
  <c r="E515" i="13"/>
  <c r="B515" i="13"/>
  <c r="A515" i="13"/>
  <c r="E514" i="13"/>
  <c r="B514" i="13"/>
  <c r="A514" i="13"/>
  <c r="E513" i="13"/>
  <c r="B513" i="13"/>
  <c r="A513" i="13"/>
  <c r="E512" i="13"/>
  <c r="B512" i="13"/>
  <c r="A512" i="13"/>
  <c r="E511" i="13"/>
  <c r="B511" i="13"/>
  <c r="A511" i="13"/>
  <c r="E510" i="13"/>
  <c r="B510" i="13"/>
  <c r="A510" i="13"/>
  <c r="E509" i="13"/>
  <c r="B509" i="13"/>
  <c r="A509" i="13"/>
  <c r="E508" i="13"/>
  <c r="B508" i="13"/>
  <c r="A508" i="13"/>
  <c r="E507" i="13"/>
  <c r="B507" i="13"/>
  <c r="A507" i="13"/>
  <c r="E506" i="13"/>
  <c r="B506" i="13"/>
  <c r="A506" i="13"/>
  <c r="E505" i="13"/>
  <c r="B505" i="13"/>
  <c r="A505" i="13"/>
  <c r="E504" i="13"/>
  <c r="B504" i="13"/>
  <c r="A504" i="13"/>
  <c r="E503" i="13"/>
  <c r="B503" i="13"/>
  <c r="A503" i="13"/>
  <c r="E502" i="13"/>
  <c r="B502" i="13"/>
  <c r="A502" i="13"/>
  <c r="E501" i="13"/>
  <c r="B501" i="13"/>
  <c r="A501" i="13"/>
  <c r="E500" i="13"/>
  <c r="B500" i="13"/>
  <c r="A500" i="13"/>
  <c r="E499" i="13"/>
  <c r="B499" i="13"/>
  <c r="A499" i="13"/>
  <c r="E498" i="13"/>
  <c r="B498" i="13"/>
  <c r="A498" i="13"/>
  <c r="E497" i="13"/>
  <c r="B497" i="13"/>
  <c r="A497" i="13"/>
  <c r="E496" i="13"/>
  <c r="B496" i="13"/>
  <c r="A496" i="13"/>
  <c r="E495" i="13"/>
  <c r="B495" i="13"/>
  <c r="A495" i="13"/>
  <c r="E494" i="13"/>
  <c r="B494" i="13"/>
  <c r="A494" i="13"/>
  <c r="E493" i="13"/>
  <c r="B493" i="13"/>
  <c r="A493" i="13"/>
  <c r="E492" i="13"/>
  <c r="B492" i="13"/>
  <c r="A492" i="13"/>
  <c r="E491" i="13"/>
  <c r="B491" i="13"/>
  <c r="A491" i="13"/>
  <c r="E490" i="13"/>
  <c r="B490" i="13"/>
  <c r="A490" i="13"/>
  <c r="E489" i="13"/>
  <c r="B489" i="13"/>
  <c r="A489" i="13"/>
  <c r="E488" i="13"/>
  <c r="B488" i="13"/>
  <c r="A488" i="13"/>
  <c r="E487" i="13"/>
  <c r="B487" i="13"/>
  <c r="A487" i="13"/>
  <c r="E486" i="13"/>
  <c r="B486" i="13"/>
  <c r="A486" i="13"/>
  <c r="E485" i="13"/>
  <c r="B485" i="13"/>
  <c r="A485" i="13"/>
  <c r="E484" i="13"/>
  <c r="B484" i="13"/>
  <c r="A484" i="13"/>
  <c r="E483" i="13"/>
  <c r="B483" i="13"/>
  <c r="A483" i="13"/>
  <c r="E482" i="13"/>
  <c r="B482" i="13"/>
  <c r="A482" i="13"/>
  <c r="E481" i="13"/>
  <c r="B481" i="13"/>
  <c r="A481" i="13"/>
  <c r="E480" i="13"/>
  <c r="B480" i="13"/>
  <c r="A480" i="13"/>
  <c r="E479" i="13"/>
  <c r="B479" i="13"/>
  <c r="A479" i="13"/>
  <c r="E478" i="13"/>
  <c r="B478" i="13"/>
  <c r="A478" i="13"/>
  <c r="E477" i="13"/>
  <c r="B477" i="13"/>
  <c r="A477" i="13"/>
  <c r="E476" i="13"/>
  <c r="B476" i="13"/>
  <c r="A476" i="13"/>
  <c r="E475" i="13"/>
  <c r="B475" i="13"/>
  <c r="A475" i="13"/>
  <c r="E474" i="13"/>
  <c r="B474" i="13"/>
  <c r="A474" i="13"/>
  <c r="E473" i="13"/>
  <c r="B473" i="13"/>
  <c r="A473" i="13"/>
  <c r="E472" i="13"/>
  <c r="B472" i="13"/>
  <c r="A472" i="13"/>
  <c r="E471" i="13"/>
  <c r="B471" i="13"/>
  <c r="A471" i="13"/>
  <c r="E470" i="13"/>
  <c r="B470" i="13"/>
  <c r="A470" i="13"/>
  <c r="E469" i="13"/>
  <c r="B469" i="13"/>
  <c r="A469" i="13"/>
  <c r="E468" i="13"/>
  <c r="B468" i="13"/>
  <c r="A468" i="13"/>
  <c r="E467" i="13"/>
  <c r="B467" i="13"/>
  <c r="A467" i="13"/>
  <c r="E466" i="13"/>
  <c r="B466" i="13"/>
  <c r="A466" i="13"/>
  <c r="E465" i="13"/>
  <c r="B465" i="13"/>
  <c r="A465" i="13"/>
  <c r="E464" i="13"/>
  <c r="B464" i="13"/>
  <c r="A464" i="13"/>
  <c r="E463" i="13"/>
  <c r="B463" i="13"/>
  <c r="A463" i="13"/>
  <c r="E462" i="13"/>
  <c r="B462" i="13"/>
  <c r="A462" i="13"/>
  <c r="E461" i="13"/>
  <c r="B461" i="13"/>
  <c r="A461" i="13"/>
  <c r="E460" i="13"/>
  <c r="B460" i="13"/>
  <c r="A460" i="13"/>
  <c r="E459" i="13"/>
  <c r="B459" i="13"/>
  <c r="A459" i="13"/>
  <c r="E458" i="13"/>
  <c r="B458" i="13"/>
  <c r="A458" i="13"/>
  <c r="E457" i="13"/>
  <c r="B457" i="13"/>
  <c r="A457" i="13"/>
  <c r="E456" i="13"/>
  <c r="B456" i="13"/>
  <c r="A456" i="13"/>
  <c r="E455" i="13"/>
  <c r="B455" i="13"/>
  <c r="A455" i="13"/>
  <c r="E454" i="13"/>
  <c r="B454" i="13"/>
  <c r="A454" i="13"/>
  <c r="E453" i="13"/>
  <c r="B453" i="13"/>
  <c r="A453" i="13"/>
  <c r="E452" i="13"/>
  <c r="B452" i="13"/>
  <c r="A452" i="13"/>
  <c r="E451" i="13"/>
  <c r="B451" i="13"/>
  <c r="A451" i="13"/>
  <c r="E450" i="13"/>
  <c r="B450" i="13"/>
  <c r="A450" i="13"/>
  <c r="E449" i="13"/>
  <c r="B449" i="13"/>
  <c r="A449" i="13"/>
  <c r="E448" i="13"/>
  <c r="B448" i="13"/>
  <c r="A448" i="13"/>
  <c r="E447" i="13"/>
  <c r="B447" i="13"/>
  <c r="A447" i="13"/>
  <c r="E446" i="13"/>
  <c r="B446" i="13"/>
  <c r="A446" i="13"/>
  <c r="E445" i="13"/>
  <c r="B445" i="13"/>
  <c r="A445" i="13"/>
  <c r="E444" i="13"/>
  <c r="B444" i="13"/>
  <c r="A444" i="13"/>
  <c r="E443" i="13"/>
  <c r="B443" i="13"/>
  <c r="A443" i="13"/>
  <c r="E442" i="13"/>
  <c r="B442" i="13"/>
  <c r="A442" i="13"/>
  <c r="E441" i="13"/>
  <c r="B441" i="13"/>
  <c r="A441" i="13"/>
  <c r="E440" i="13"/>
  <c r="B440" i="13"/>
  <c r="A440" i="13"/>
  <c r="E439" i="13"/>
  <c r="B439" i="13"/>
  <c r="A439" i="13"/>
  <c r="E438" i="13"/>
  <c r="B438" i="13"/>
  <c r="A438" i="13"/>
  <c r="E437" i="13"/>
  <c r="B437" i="13"/>
  <c r="A437" i="13"/>
  <c r="E436" i="13"/>
  <c r="B436" i="13"/>
  <c r="A436" i="13"/>
  <c r="E435" i="13"/>
  <c r="B435" i="13"/>
  <c r="A435" i="13"/>
  <c r="E434" i="13"/>
  <c r="B434" i="13"/>
  <c r="A434" i="13"/>
  <c r="E433" i="13"/>
  <c r="B433" i="13"/>
  <c r="A433" i="13"/>
  <c r="E432" i="13"/>
  <c r="B432" i="13"/>
  <c r="A432" i="13"/>
  <c r="E431" i="13"/>
  <c r="B431" i="13"/>
  <c r="A431" i="13"/>
  <c r="E430" i="13"/>
  <c r="B430" i="13"/>
  <c r="A430" i="13"/>
  <c r="E429" i="13"/>
  <c r="B429" i="13"/>
  <c r="A429" i="13"/>
  <c r="E428" i="13"/>
  <c r="B428" i="13"/>
  <c r="A428" i="13"/>
  <c r="E427" i="13"/>
  <c r="B427" i="13"/>
  <c r="A427" i="13"/>
  <c r="E426" i="13"/>
  <c r="B426" i="13"/>
  <c r="A426" i="13"/>
  <c r="E425" i="13"/>
  <c r="B425" i="13"/>
  <c r="A425" i="13"/>
  <c r="E424" i="13"/>
  <c r="B424" i="13"/>
  <c r="A424" i="13"/>
  <c r="E423" i="13"/>
  <c r="B423" i="13"/>
  <c r="A423" i="13"/>
  <c r="E422" i="13"/>
  <c r="B422" i="13"/>
  <c r="A422" i="13"/>
  <c r="E421" i="13"/>
  <c r="B421" i="13"/>
  <c r="A421" i="13"/>
  <c r="E420" i="13"/>
  <c r="B420" i="13"/>
  <c r="A420" i="13"/>
  <c r="E419" i="13"/>
  <c r="B419" i="13"/>
  <c r="A419" i="13"/>
  <c r="E418" i="13"/>
  <c r="B418" i="13"/>
  <c r="A418" i="13"/>
  <c r="E417" i="13"/>
  <c r="B417" i="13"/>
  <c r="A417" i="13"/>
  <c r="E416" i="13"/>
  <c r="B416" i="13"/>
  <c r="A416" i="13"/>
  <c r="E415" i="13"/>
  <c r="B415" i="13"/>
  <c r="A415" i="13"/>
  <c r="E414" i="13"/>
  <c r="B414" i="13"/>
  <c r="A414" i="13"/>
  <c r="E413" i="13"/>
  <c r="B413" i="13"/>
  <c r="A413" i="13"/>
  <c r="E412" i="13"/>
  <c r="B412" i="13"/>
  <c r="A412" i="13"/>
  <c r="E411" i="13"/>
  <c r="B411" i="13"/>
  <c r="A411" i="13"/>
  <c r="E410" i="13"/>
  <c r="B410" i="13"/>
  <c r="A410" i="13"/>
  <c r="E409" i="13"/>
  <c r="B409" i="13"/>
  <c r="A409" i="13"/>
  <c r="E408" i="13"/>
  <c r="B408" i="13"/>
  <c r="A408" i="13"/>
  <c r="E407" i="13"/>
  <c r="B407" i="13"/>
  <c r="A407" i="13"/>
  <c r="E406" i="13"/>
  <c r="B406" i="13"/>
  <c r="A406" i="13"/>
  <c r="E405" i="13"/>
  <c r="B405" i="13"/>
  <c r="A405" i="13"/>
  <c r="E404" i="13"/>
  <c r="B404" i="13"/>
  <c r="A404" i="13"/>
  <c r="E403" i="13"/>
  <c r="B403" i="13"/>
  <c r="A403" i="13"/>
  <c r="E402" i="13"/>
  <c r="B402" i="13"/>
  <c r="A402" i="13"/>
  <c r="E401" i="13"/>
  <c r="B401" i="13"/>
  <c r="A401" i="13"/>
  <c r="E400" i="13"/>
  <c r="B400" i="13"/>
  <c r="A400" i="13"/>
  <c r="E399" i="13"/>
  <c r="B399" i="13"/>
  <c r="A399" i="13"/>
  <c r="E398" i="13"/>
  <c r="B398" i="13"/>
  <c r="A398" i="13"/>
  <c r="E397" i="13"/>
  <c r="B397" i="13"/>
  <c r="A397" i="13"/>
  <c r="E396" i="13"/>
  <c r="B396" i="13"/>
  <c r="A396" i="13"/>
  <c r="E395" i="13"/>
  <c r="B395" i="13"/>
  <c r="A395" i="13"/>
  <c r="E394" i="13"/>
  <c r="B394" i="13"/>
  <c r="A394" i="13"/>
  <c r="E393" i="13"/>
  <c r="B393" i="13"/>
  <c r="A393" i="13"/>
  <c r="E392" i="13"/>
  <c r="B392" i="13"/>
  <c r="A392" i="13"/>
  <c r="E391" i="13"/>
  <c r="B391" i="13"/>
  <c r="A391" i="13"/>
  <c r="E390" i="13"/>
  <c r="B390" i="13"/>
  <c r="A390" i="13"/>
  <c r="E389" i="13"/>
  <c r="B389" i="13"/>
  <c r="A389" i="13"/>
  <c r="E388" i="13"/>
  <c r="B388" i="13"/>
  <c r="A388" i="13"/>
  <c r="E387" i="13"/>
  <c r="B387" i="13"/>
  <c r="A387" i="13"/>
  <c r="E386" i="13"/>
  <c r="B386" i="13"/>
  <c r="A386" i="13"/>
  <c r="E385" i="13"/>
  <c r="B385" i="13"/>
  <c r="A385" i="13"/>
  <c r="E384" i="13"/>
  <c r="B384" i="13"/>
  <c r="A384" i="13"/>
  <c r="E383" i="13"/>
  <c r="B383" i="13"/>
  <c r="A383" i="13"/>
  <c r="E382" i="13"/>
  <c r="B382" i="13"/>
  <c r="A382" i="13"/>
  <c r="E381" i="13"/>
  <c r="B381" i="13"/>
  <c r="A381" i="13"/>
  <c r="E380" i="13"/>
  <c r="B380" i="13"/>
  <c r="A380" i="13"/>
  <c r="E379" i="13"/>
  <c r="B379" i="13"/>
  <c r="A379" i="13"/>
  <c r="E378" i="13"/>
  <c r="B378" i="13"/>
  <c r="A378" i="13"/>
  <c r="E377" i="13"/>
  <c r="B377" i="13"/>
  <c r="A377" i="13"/>
  <c r="E376" i="13"/>
  <c r="B376" i="13"/>
  <c r="A376" i="13"/>
  <c r="E375" i="13"/>
  <c r="B375" i="13"/>
  <c r="A375" i="13"/>
  <c r="E374" i="13"/>
  <c r="B374" i="13"/>
  <c r="A374" i="13"/>
  <c r="E373" i="13"/>
  <c r="B373" i="13"/>
  <c r="A373" i="13"/>
  <c r="E372" i="13"/>
  <c r="B372" i="13"/>
  <c r="A372" i="13"/>
  <c r="E371" i="13"/>
  <c r="B371" i="13"/>
  <c r="A371" i="13"/>
  <c r="E370" i="13"/>
  <c r="B370" i="13"/>
  <c r="A370" i="13"/>
  <c r="E369" i="13"/>
  <c r="B369" i="13"/>
  <c r="A369" i="13"/>
  <c r="E368" i="13"/>
  <c r="B368" i="13"/>
  <c r="A368" i="13"/>
  <c r="E367" i="13"/>
  <c r="B367" i="13"/>
  <c r="A367" i="13"/>
  <c r="E366" i="13"/>
  <c r="B366" i="13"/>
  <c r="A366" i="13"/>
  <c r="E365" i="13"/>
  <c r="B365" i="13"/>
  <c r="A365" i="13"/>
  <c r="E364" i="13"/>
  <c r="B364" i="13"/>
  <c r="A364" i="13"/>
  <c r="E363" i="13"/>
  <c r="B363" i="13"/>
  <c r="A363" i="13"/>
  <c r="E362" i="13"/>
  <c r="B362" i="13"/>
  <c r="A362" i="13"/>
  <c r="E361" i="13"/>
  <c r="B361" i="13"/>
  <c r="A361" i="13"/>
  <c r="E360" i="13"/>
  <c r="B360" i="13"/>
  <c r="A360" i="13"/>
  <c r="E359" i="13"/>
  <c r="B359" i="13"/>
  <c r="A359" i="13"/>
  <c r="E358" i="13"/>
  <c r="B358" i="13"/>
  <c r="A358" i="13"/>
  <c r="E357" i="13"/>
  <c r="B357" i="13"/>
  <c r="A357" i="13"/>
  <c r="E356" i="13"/>
  <c r="B356" i="13"/>
  <c r="A356" i="13"/>
  <c r="E355" i="13"/>
  <c r="B355" i="13"/>
  <c r="A355" i="13"/>
  <c r="E354" i="13"/>
  <c r="B354" i="13"/>
  <c r="A354" i="13"/>
  <c r="E353" i="13"/>
  <c r="B353" i="13"/>
  <c r="A353" i="13"/>
  <c r="E352" i="13"/>
  <c r="B352" i="13"/>
  <c r="A352" i="13"/>
  <c r="E351" i="13"/>
  <c r="B351" i="13"/>
  <c r="A351" i="13"/>
  <c r="E350" i="13"/>
  <c r="B350" i="13"/>
  <c r="A350" i="13"/>
  <c r="E349" i="13"/>
  <c r="B349" i="13"/>
  <c r="A349" i="13"/>
  <c r="E348" i="13"/>
  <c r="B348" i="13"/>
  <c r="A348" i="13"/>
  <c r="E347" i="13"/>
  <c r="B347" i="13"/>
  <c r="A347" i="13"/>
  <c r="E346" i="13"/>
  <c r="B346" i="13"/>
  <c r="A346" i="13"/>
  <c r="E345" i="13"/>
  <c r="B345" i="13"/>
  <c r="A345" i="13"/>
  <c r="E344" i="13"/>
  <c r="B344" i="13"/>
  <c r="A344" i="13"/>
  <c r="E343" i="13"/>
  <c r="B343" i="13"/>
  <c r="A343" i="13"/>
  <c r="E342" i="13"/>
  <c r="B342" i="13"/>
  <c r="A342" i="13"/>
  <c r="E341" i="13"/>
  <c r="B341" i="13"/>
  <c r="A341" i="13"/>
  <c r="E340" i="13"/>
  <c r="B340" i="13"/>
  <c r="A340" i="13"/>
  <c r="E339" i="13"/>
  <c r="B339" i="13"/>
  <c r="A339" i="13"/>
  <c r="E338" i="13"/>
  <c r="B338" i="13"/>
  <c r="A338" i="13"/>
  <c r="E337" i="13"/>
  <c r="B337" i="13"/>
  <c r="A337" i="13"/>
  <c r="E336" i="13"/>
  <c r="B336" i="13"/>
  <c r="A336" i="13"/>
  <c r="E335" i="13"/>
  <c r="B335" i="13"/>
  <c r="A335" i="13"/>
  <c r="E334" i="13"/>
  <c r="B334" i="13"/>
  <c r="A334" i="13"/>
  <c r="E333" i="13"/>
  <c r="B333" i="13"/>
  <c r="A333" i="13"/>
  <c r="E332" i="13"/>
  <c r="B332" i="13"/>
  <c r="A332" i="13"/>
  <c r="E331" i="13"/>
  <c r="B331" i="13"/>
  <c r="A331" i="13"/>
  <c r="E330" i="13"/>
  <c r="B330" i="13"/>
  <c r="A330" i="13"/>
  <c r="E329" i="13"/>
  <c r="B329" i="13"/>
  <c r="A329" i="13"/>
  <c r="E328" i="13"/>
  <c r="B328" i="13"/>
  <c r="A328" i="13"/>
  <c r="E327" i="13"/>
  <c r="B327" i="13"/>
  <c r="A327" i="13"/>
  <c r="E326" i="13"/>
  <c r="B326" i="13"/>
  <c r="A326" i="13"/>
  <c r="E325" i="13"/>
  <c r="B325" i="13"/>
  <c r="A325" i="13"/>
  <c r="E324" i="13"/>
  <c r="B324" i="13"/>
  <c r="A324" i="13"/>
  <c r="E323" i="13"/>
  <c r="B323" i="13"/>
  <c r="A323" i="13"/>
  <c r="E322" i="13"/>
  <c r="B322" i="13"/>
  <c r="A322" i="13"/>
  <c r="E321" i="13"/>
  <c r="B321" i="13"/>
  <c r="A321" i="13"/>
  <c r="E320" i="13"/>
  <c r="B320" i="13"/>
  <c r="A320" i="13"/>
  <c r="E319" i="13"/>
  <c r="B319" i="13"/>
  <c r="A319" i="13"/>
  <c r="E318" i="13"/>
  <c r="B318" i="13"/>
  <c r="A318" i="13"/>
  <c r="E317" i="13"/>
  <c r="B317" i="13"/>
  <c r="A317" i="13"/>
  <c r="E316" i="13"/>
  <c r="B316" i="13"/>
  <c r="A316" i="13"/>
  <c r="E315" i="13"/>
  <c r="B315" i="13"/>
  <c r="A315" i="13"/>
  <c r="E314" i="13"/>
  <c r="B314" i="13"/>
  <c r="A314" i="13"/>
  <c r="E313" i="13"/>
  <c r="B313" i="13"/>
  <c r="A313" i="13"/>
  <c r="E312" i="13"/>
  <c r="B312" i="13"/>
  <c r="A312" i="13"/>
  <c r="E311" i="13"/>
  <c r="B311" i="13"/>
  <c r="A311" i="13"/>
  <c r="E310" i="13"/>
  <c r="B310" i="13"/>
  <c r="A310" i="13"/>
  <c r="E309" i="13"/>
  <c r="B309" i="13"/>
  <c r="A309" i="13"/>
  <c r="E308" i="13"/>
  <c r="B308" i="13"/>
  <c r="A308" i="13"/>
  <c r="E307" i="13"/>
  <c r="B307" i="13"/>
  <c r="A307" i="13"/>
  <c r="E306" i="13"/>
  <c r="B306" i="13"/>
  <c r="A306" i="13"/>
  <c r="E305" i="13"/>
  <c r="B305" i="13"/>
  <c r="A305" i="13"/>
  <c r="E304" i="13"/>
  <c r="B304" i="13"/>
  <c r="A304" i="13"/>
  <c r="E303" i="13"/>
  <c r="B303" i="13"/>
  <c r="A303" i="13"/>
  <c r="E302" i="13"/>
  <c r="B302" i="13"/>
  <c r="A302" i="13"/>
  <c r="E301" i="13"/>
  <c r="B301" i="13"/>
  <c r="A301" i="13"/>
  <c r="E300" i="13"/>
  <c r="B300" i="13"/>
  <c r="A300" i="13"/>
  <c r="E299" i="13"/>
  <c r="B299" i="13"/>
  <c r="A299" i="13"/>
  <c r="E298" i="13"/>
  <c r="B298" i="13"/>
  <c r="A298" i="13"/>
  <c r="E297" i="13"/>
  <c r="B297" i="13"/>
  <c r="A297" i="13"/>
  <c r="E296" i="13"/>
  <c r="B296" i="13"/>
  <c r="A296" i="13"/>
  <c r="E295" i="13"/>
  <c r="B295" i="13"/>
  <c r="A295" i="13"/>
  <c r="E294" i="13"/>
  <c r="B294" i="13"/>
  <c r="A294" i="13"/>
  <c r="E293" i="13"/>
  <c r="B293" i="13"/>
  <c r="A293" i="13"/>
  <c r="E292" i="13"/>
  <c r="B292" i="13"/>
  <c r="A292" i="13"/>
  <c r="E291" i="13"/>
  <c r="B291" i="13"/>
  <c r="A291" i="13"/>
  <c r="E290" i="13"/>
  <c r="B290" i="13"/>
  <c r="A290" i="13"/>
  <c r="E289" i="13"/>
  <c r="B289" i="13"/>
  <c r="A289" i="13"/>
  <c r="E288" i="13"/>
  <c r="B288" i="13"/>
  <c r="A288" i="13"/>
  <c r="E287" i="13"/>
  <c r="B287" i="13"/>
  <c r="A287" i="13"/>
  <c r="E286" i="13"/>
  <c r="B286" i="13"/>
  <c r="A286" i="13"/>
  <c r="E285" i="13"/>
  <c r="B285" i="13"/>
  <c r="A285" i="13"/>
  <c r="E284" i="13"/>
  <c r="B284" i="13"/>
  <c r="A284" i="13"/>
  <c r="E283" i="13"/>
  <c r="B283" i="13"/>
  <c r="A283" i="13"/>
  <c r="E282" i="13"/>
  <c r="B282" i="13"/>
  <c r="A282" i="13"/>
  <c r="E281" i="13"/>
  <c r="B281" i="13"/>
  <c r="A281" i="13"/>
  <c r="E280" i="13"/>
  <c r="B280" i="13"/>
  <c r="A280" i="13"/>
  <c r="E279" i="13"/>
  <c r="B279" i="13"/>
  <c r="A279" i="13"/>
  <c r="E278" i="13"/>
  <c r="B278" i="13"/>
  <c r="A278" i="13"/>
  <c r="E277" i="13"/>
  <c r="B277" i="13"/>
  <c r="A277" i="13"/>
  <c r="E276" i="13"/>
  <c r="B276" i="13"/>
  <c r="A276" i="13"/>
  <c r="E275" i="13"/>
  <c r="B275" i="13"/>
  <c r="A275" i="13"/>
  <c r="E274" i="13"/>
  <c r="B274" i="13"/>
  <c r="A274" i="13"/>
  <c r="E273" i="13"/>
  <c r="B273" i="13"/>
  <c r="A273" i="13"/>
  <c r="E272" i="13"/>
  <c r="B272" i="13"/>
  <c r="A272" i="13"/>
  <c r="E271" i="13"/>
  <c r="B271" i="13"/>
  <c r="A271" i="13"/>
  <c r="E270" i="13"/>
  <c r="B270" i="13"/>
  <c r="A270" i="13"/>
  <c r="E269" i="13"/>
  <c r="B269" i="13"/>
  <c r="A269" i="13"/>
  <c r="E268" i="13"/>
  <c r="B268" i="13"/>
  <c r="A268" i="13"/>
  <c r="E267" i="13"/>
  <c r="B267" i="13"/>
  <c r="A267" i="13"/>
  <c r="E266" i="13"/>
  <c r="B266" i="13"/>
  <c r="A266" i="13"/>
  <c r="E265" i="13"/>
  <c r="B265" i="13"/>
  <c r="A265" i="13"/>
  <c r="E264" i="13"/>
  <c r="B264" i="13"/>
  <c r="A264" i="13"/>
  <c r="E263" i="13"/>
  <c r="B263" i="13"/>
  <c r="A263" i="13"/>
  <c r="E262" i="13"/>
  <c r="B262" i="13"/>
  <c r="A262" i="13"/>
  <c r="E261" i="13"/>
  <c r="B261" i="13"/>
  <c r="A261" i="13"/>
  <c r="E260" i="13"/>
  <c r="B260" i="13"/>
  <c r="A260" i="13"/>
  <c r="E259" i="13"/>
  <c r="B259" i="13"/>
  <c r="A259" i="13"/>
  <c r="E258" i="13"/>
  <c r="B258" i="13"/>
  <c r="A258" i="13"/>
  <c r="E257" i="13"/>
  <c r="B257" i="13"/>
  <c r="A257" i="13"/>
  <c r="E256" i="13"/>
  <c r="B256" i="13"/>
  <c r="A256" i="13"/>
  <c r="E255" i="13"/>
  <c r="B255" i="13"/>
  <c r="A255" i="13"/>
  <c r="E254" i="13"/>
  <c r="B254" i="13"/>
  <c r="A254" i="13"/>
  <c r="E253" i="13"/>
  <c r="B253" i="13"/>
  <c r="A253" i="13"/>
  <c r="E252" i="13"/>
  <c r="B252" i="13"/>
  <c r="A252" i="13"/>
  <c r="E251" i="13"/>
  <c r="B251" i="13"/>
  <c r="A251" i="13"/>
  <c r="E250" i="13"/>
  <c r="B250" i="13"/>
  <c r="A250" i="13"/>
  <c r="E249" i="13"/>
  <c r="B249" i="13"/>
  <c r="A249" i="13"/>
  <c r="E248" i="13"/>
  <c r="B248" i="13"/>
  <c r="A248" i="13"/>
  <c r="E247" i="13"/>
  <c r="B247" i="13"/>
  <c r="A247" i="13"/>
  <c r="E246" i="13"/>
  <c r="B246" i="13"/>
  <c r="A246" i="13"/>
  <c r="E245" i="13"/>
  <c r="B245" i="13"/>
  <c r="A245" i="13"/>
  <c r="E244" i="13"/>
  <c r="B244" i="13"/>
  <c r="A244" i="13"/>
  <c r="E243" i="13"/>
  <c r="B243" i="13"/>
  <c r="A243" i="13"/>
  <c r="E242" i="13"/>
  <c r="B242" i="13"/>
  <c r="A242" i="13"/>
  <c r="E241" i="13"/>
  <c r="B241" i="13"/>
  <c r="A241" i="13"/>
  <c r="E240" i="13"/>
  <c r="B240" i="13"/>
  <c r="A240" i="13"/>
  <c r="E239" i="13"/>
  <c r="B239" i="13"/>
  <c r="A239" i="13"/>
  <c r="E238" i="13"/>
  <c r="B238" i="13"/>
  <c r="A238" i="13"/>
  <c r="E237" i="13"/>
  <c r="B237" i="13"/>
  <c r="A237" i="13"/>
  <c r="E236" i="13"/>
  <c r="B236" i="13"/>
  <c r="A236" i="13"/>
  <c r="E235" i="13"/>
  <c r="B235" i="13"/>
  <c r="A235" i="13"/>
  <c r="E234" i="13"/>
  <c r="B234" i="13"/>
  <c r="A234" i="13"/>
  <c r="E233" i="13"/>
  <c r="B233" i="13"/>
  <c r="A233" i="13"/>
  <c r="E232" i="13"/>
  <c r="B232" i="13"/>
  <c r="A232" i="13"/>
  <c r="E231" i="13"/>
  <c r="B231" i="13"/>
  <c r="A231" i="13"/>
  <c r="E230" i="13"/>
  <c r="B230" i="13"/>
  <c r="A230" i="13"/>
  <c r="E229" i="13"/>
  <c r="B229" i="13"/>
  <c r="A229" i="13"/>
  <c r="E228" i="13"/>
  <c r="B228" i="13"/>
  <c r="A228" i="13"/>
  <c r="E227" i="13"/>
  <c r="B227" i="13"/>
  <c r="A227" i="13"/>
  <c r="E226" i="13"/>
  <c r="B226" i="13"/>
  <c r="A226" i="13"/>
  <c r="E225" i="13"/>
  <c r="B225" i="13"/>
  <c r="A225" i="13"/>
  <c r="E224" i="13"/>
  <c r="B224" i="13"/>
  <c r="A224" i="13"/>
  <c r="E223" i="13"/>
  <c r="B223" i="13"/>
  <c r="A223" i="13"/>
  <c r="E222" i="13"/>
  <c r="B222" i="13"/>
  <c r="A222" i="13"/>
  <c r="E221" i="13"/>
  <c r="B221" i="13"/>
  <c r="A221" i="13"/>
  <c r="E220" i="13"/>
  <c r="B220" i="13"/>
  <c r="A220" i="13"/>
  <c r="E219" i="13"/>
  <c r="B219" i="13"/>
  <c r="A219" i="13"/>
  <c r="E218" i="13"/>
  <c r="B218" i="13"/>
  <c r="A218" i="13"/>
  <c r="E217" i="13"/>
  <c r="B217" i="13"/>
  <c r="A217" i="13"/>
  <c r="E216" i="13"/>
  <c r="B216" i="13"/>
  <c r="A216" i="13"/>
  <c r="E215" i="13"/>
  <c r="B215" i="13"/>
  <c r="A215" i="13"/>
  <c r="E214" i="13"/>
  <c r="B214" i="13"/>
  <c r="A214" i="13"/>
  <c r="E213" i="13"/>
  <c r="B213" i="13"/>
  <c r="A213" i="13"/>
  <c r="E212" i="13"/>
  <c r="B212" i="13"/>
  <c r="A212" i="13"/>
  <c r="E211" i="13"/>
  <c r="B211" i="13"/>
  <c r="A211" i="13"/>
  <c r="E210" i="13"/>
  <c r="B210" i="13"/>
  <c r="A210" i="13"/>
  <c r="E209" i="13"/>
  <c r="B209" i="13"/>
  <c r="A209" i="13"/>
  <c r="E208" i="13"/>
  <c r="B208" i="13"/>
  <c r="A208" i="13"/>
  <c r="E207" i="13"/>
  <c r="B207" i="13"/>
  <c r="A207" i="13"/>
  <c r="E206" i="13"/>
  <c r="B206" i="13"/>
  <c r="A206" i="13"/>
  <c r="E205" i="13"/>
  <c r="B205" i="13"/>
  <c r="A205" i="13"/>
  <c r="E204" i="13"/>
  <c r="B204" i="13"/>
  <c r="A204" i="13"/>
  <c r="E203" i="13"/>
  <c r="B203" i="13"/>
  <c r="A203" i="13"/>
  <c r="E202" i="13"/>
  <c r="B202" i="13"/>
  <c r="A202" i="13"/>
  <c r="E201" i="13"/>
  <c r="B201" i="13"/>
  <c r="A201" i="13"/>
  <c r="E200" i="13"/>
  <c r="B200" i="13"/>
  <c r="A200" i="13"/>
  <c r="E199" i="13"/>
  <c r="B199" i="13"/>
  <c r="A199" i="13"/>
  <c r="E198" i="13"/>
  <c r="B198" i="13"/>
  <c r="A198" i="13"/>
  <c r="E197" i="13"/>
  <c r="B197" i="13"/>
  <c r="A197" i="13"/>
  <c r="E196" i="13"/>
  <c r="B196" i="13"/>
  <c r="A196" i="13"/>
  <c r="E195" i="13"/>
  <c r="B195" i="13"/>
  <c r="A195" i="13"/>
  <c r="E194" i="13"/>
  <c r="B194" i="13"/>
  <c r="A194" i="13"/>
  <c r="E193" i="13"/>
  <c r="B193" i="13"/>
  <c r="A193" i="13"/>
  <c r="E192" i="13"/>
  <c r="B192" i="13"/>
  <c r="A192" i="13"/>
  <c r="E191" i="13"/>
  <c r="B191" i="13"/>
  <c r="A191" i="13"/>
  <c r="E190" i="13"/>
  <c r="B190" i="13"/>
  <c r="A190" i="13"/>
  <c r="E189" i="13"/>
  <c r="B189" i="13"/>
  <c r="A189" i="13"/>
  <c r="E188" i="13"/>
  <c r="B188" i="13"/>
  <c r="A188" i="13"/>
  <c r="E187" i="13"/>
  <c r="B187" i="13"/>
  <c r="A187" i="13"/>
  <c r="E186" i="13"/>
  <c r="B186" i="13"/>
  <c r="A186" i="13"/>
  <c r="E185" i="13"/>
  <c r="B185" i="13"/>
  <c r="A185" i="13"/>
  <c r="E184" i="13"/>
  <c r="B184" i="13"/>
  <c r="A184" i="13"/>
  <c r="E183" i="13"/>
  <c r="B183" i="13"/>
  <c r="A183" i="13"/>
  <c r="E182" i="13"/>
  <c r="B182" i="13"/>
  <c r="A182" i="13"/>
  <c r="E181" i="13"/>
  <c r="B181" i="13"/>
  <c r="A181" i="13"/>
  <c r="E180" i="13"/>
  <c r="B180" i="13"/>
  <c r="A180" i="13"/>
  <c r="E179" i="13"/>
  <c r="B179" i="13"/>
  <c r="A179" i="13"/>
  <c r="E178" i="13"/>
  <c r="B178" i="13"/>
  <c r="A178" i="13"/>
  <c r="E177" i="13"/>
  <c r="B177" i="13"/>
  <c r="A177" i="13"/>
  <c r="E176" i="13"/>
  <c r="B176" i="13"/>
  <c r="A176" i="13"/>
  <c r="E175" i="13"/>
  <c r="B175" i="13"/>
  <c r="A175" i="13"/>
  <c r="E174" i="13"/>
  <c r="B174" i="13"/>
  <c r="A174" i="13"/>
  <c r="E173" i="13"/>
  <c r="B173" i="13"/>
  <c r="A173" i="13"/>
  <c r="E172" i="13"/>
  <c r="B172" i="13"/>
  <c r="A172" i="13"/>
  <c r="E171" i="13"/>
  <c r="B171" i="13"/>
  <c r="A171" i="13"/>
  <c r="E170" i="13"/>
  <c r="B170" i="13"/>
  <c r="A170" i="13"/>
  <c r="E169" i="13"/>
  <c r="B169" i="13"/>
  <c r="A169" i="13"/>
  <c r="E168" i="13"/>
  <c r="B168" i="13"/>
  <c r="A168" i="13"/>
  <c r="E167" i="13"/>
  <c r="B167" i="13"/>
  <c r="A167" i="13"/>
  <c r="E166" i="13"/>
  <c r="B166" i="13"/>
  <c r="A166" i="13"/>
  <c r="E165" i="13"/>
  <c r="B165" i="13"/>
  <c r="A165" i="13"/>
  <c r="E164" i="13"/>
  <c r="B164" i="13"/>
  <c r="A164" i="13"/>
  <c r="E163" i="13"/>
  <c r="B163" i="13"/>
  <c r="A163" i="13"/>
  <c r="E162" i="13"/>
  <c r="B162" i="13"/>
  <c r="A162" i="13"/>
  <c r="E161" i="13"/>
  <c r="B161" i="13"/>
  <c r="A161" i="13"/>
  <c r="E160" i="13"/>
  <c r="B160" i="13"/>
  <c r="A160" i="13"/>
  <c r="E159" i="13"/>
  <c r="B159" i="13"/>
  <c r="A159" i="13"/>
  <c r="E158" i="13"/>
  <c r="B158" i="13"/>
  <c r="A158" i="13"/>
  <c r="E157" i="13"/>
  <c r="B157" i="13"/>
  <c r="A157" i="13"/>
  <c r="E156" i="13"/>
  <c r="B156" i="13"/>
  <c r="A156" i="13"/>
  <c r="E155" i="13"/>
  <c r="B155" i="13"/>
  <c r="A155" i="13"/>
  <c r="E154" i="13"/>
  <c r="B154" i="13"/>
  <c r="A154" i="13"/>
  <c r="E153" i="13"/>
  <c r="B153" i="13"/>
  <c r="A153" i="13"/>
  <c r="E152" i="13"/>
  <c r="B152" i="13"/>
  <c r="A152" i="13"/>
  <c r="E151" i="13"/>
  <c r="B151" i="13"/>
  <c r="A151" i="13"/>
  <c r="E150" i="13"/>
  <c r="B150" i="13"/>
  <c r="A150" i="13"/>
  <c r="E149" i="13"/>
  <c r="B149" i="13"/>
  <c r="A149" i="13"/>
  <c r="E148" i="13"/>
  <c r="B148" i="13"/>
  <c r="A148" i="13"/>
  <c r="E147" i="13"/>
  <c r="B147" i="13"/>
  <c r="A147" i="13"/>
  <c r="E146" i="13"/>
  <c r="B146" i="13"/>
  <c r="A146" i="13"/>
  <c r="E145" i="13"/>
  <c r="B145" i="13"/>
  <c r="A145" i="13"/>
  <c r="E144" i="13"/>
  <c r="B144" i="13"/>
  <c r="A144" i="13"/>
  <c r="E143" i="13"/>
  <c r="B143" i="13"/>
  <c r="A143" i="13"/>
  <c r="E142" i="13"/>
  <c r="B142" i="13"/>
  <c r="A142" i="13"/>
  <c r="E141" i="13"/>
  <c r="B141" i="13"/>
  <c r="A141" i="13"/>
  <c r="E140" i="13"/>
  <c r="B140" i="13"/>
  <c r="A140" i="13"/>
  <c r="E139" i="13"/>
  <c r="B139" i="13"/>
  <c r="A139" i="13"/>
  <c r="E138" i="13"/>
  <c r="B138" i="13"/>
  <c r="A138" i="13"/>
  <c r="E137" i="13"/>
  <c r="B137" i="13"/>
  <c r="A137" i="13"/>
  <c r="E136" i="13"/>
  <c r="B136" i="13"/>
  <c r="A136" i="13"/>
  <c r="E135" i="13"/>
  <c r="B135" i="13"/>
  <c r="A135" i="13"/>
  <c r="E134" i="13"/>
  <c r="B134" i="13"/>
  <c r="A134" i="13"/>
  <c r="E133" i="13"/>
  <c r="B133" i="13"/>
  <c r="A133" i="13"/>
  <c r="E132" i="13"/>
  <c r="B132" i="13"/>
  <c r="A132" i="13"/>
  <c r="E131" i="13"/>
  <c r="B131" i="13"/>
  <c r="A131" i="13"/>
  <c r="E130" i="13"/>
  <c r="B130" i="13"/>
  <c r="A130" i="13"/>
  <c r="E129" i="13"/>
  <c r="B129" i="13"/>
  <c r="A129" i="13"/>
  <c r="E128" i="13"/>
  <c r="B128" i="13"/>
  <c r="A128" i="13"/>
  <c r="E127" i="13"/>
  <c r="B127" i="13"/>
  <c r="A127" i="13"/>
  <c r="E126" i="13"/>
  <c r="B126" i="13"/>
  <c r="A126" i="13"/>
  <c r="E125" i="13"/>
  <c r="B125" i="13"/>
  <c r="A125" i="13"/>
  <c r="E124" i="13"/>
  <c r="B124" i="13"/>
  <c r="A124" i="13"/>
  <c r="E123" i="13"/>
  <c r="B123" i="13"/>
  <c r="A123" i="13"/>
  <c r="E122" i="13"/>
  <c r="B122" i="13"/>
  <c r="A122" i="13"/>
  <c r="E121" i="13"/>
  <c r="B121" i="13"/>
  <c r="A121" i="13"/>
  <c r="E120" i="13"/>
  <c r="B120" i="13"/>
  <c r="A120" i="13"/>
  <c r="E119" i="13"/>
  <c r="B119" i="13"/>
  <c r="A119" i="13"/>
  <c r="E118" i="13"/>
  <c r="B118" i="13"/>
  <c r="A118" i="13"/>
  <c r="E117" i="13"/>
  <c r="B117" i="13"/>
  <c r="A117" i="13"/>
  <c r="E116" i="13"/>
  <c r="B116" i="13"/>
  <c r="A116" i="13"/>
  <c r="E115" i="13"/>
  <c r="B115" i="13"/>
  <c r="A115" i="13"/>
  <c r="E114" i="13"/>
  <c r="B114" i="13"/>
  <c r="A114" i="13"/>
  <c r="E113" i="13"/>
  <c r="B113" i="13"/>
  <c r="A113" i="13"/>
  <c r="E112" i="13"/>
  <c r="B112" i="13"/>
  <c r="A112" i="13"/>
  <c r="E111" i="13"/>
  <c r="B111" i="13"/>
  <c r="A111" i="13"/>
  <c r="E110" i="13"/>
  <c r="B110" i="13"/>
  <c r="A110" i="13"/>
  <c r="E109" i="13"/>
  <c r="B109" i="13"/>
  <c r="A109" i="13"/>
  <c r="E108" i="13"/>
  <c r="B108" i="13"/>
  <c r="A108" i="13"/>
  <c r="E107" i="13"/>
  <c r="B107" i="13"/>
  <c r="A107" i="13"/>
  <c r="E106" i="13"/>
  <c r="B106" i="13"/>
  <c r="A106" i="13"/>
  <c r="E105" i="13"/>
  <c r="B105" i="13"/>
  <c r="A105" i="13"/>
  <c r="E104" i="13"/>
  <c r="B104" i="13"/>
  <c r="A104" i="13"/>
  <c r="E103" i="13"/>
  <c r="B103" i="13"/>
  <c r="A103" i="13"/>
  <c r="E102" i="13"/>
  <c r="B102" i="13"/>
  <c r="A102" i="13"/>
  <c r="E101" i="13"/>
  <c r="B101" i="13"/>
  <c r="A101" i="13"/>
  <c r="E100" i="13"/>
  <c r="B100" i="13"/>
  <c r="A100" i="13"/>
  <c r="E99" i="13"/>
  <c r="B99" i="13"/>
  <c r="A99" i="13"/>
  <c r="E98" i="13"/>
  <c r="B98" i="13"/>
  <c r="A98" i="13"/>
  <c r="E97" i="13"/>
  <c r="B97" i="13"/>
  <c r="A97" i="13"/>
  <c r="E96" i="13"/>
  <c r="B96" i="13"/>
  <c r="A96" i="13"/>
  <c r="E95" i="13"/>
  <c r="B95" i="13"/>
  <c r="A95" i="13"/>
  <c r="E94" i="13"/>
  <c r="B94" i="13"/>
  <c r="A94" i="13"/>
  <c r="E93" i="13"/>
  <c r="B93" i="13"/>
  <c r="A93" i="13"/>
  <c r="E92" i="13"/>
  <c r="B92" i="13"/>
  <c r="A92" i="13"/>
  <c r="E91" i="13"/>
  <c r="B91" i="13"/>
  <c r="A91" i="13"/>
  <c r="E90" i="13"/>
  <c r="B90" i="13"/>
  <c r="A90" i="13"/>
  <c r="E89" i="13"/>
  <c r="B89" i="13"/>
  <c r="A89" i="13"/>
  <c r="E88" i="13"/>
  <c r="B88" i="13"/>
  <c r="A88" i="13"/>
  <c r="E87" i="13"/>
  <c r="B87" i="13"/>
  <c r="A87" i="13"/>
  <c r="E86" i="13"/>
  <c r="B86" i="13"/>
  <c r="A86" i="13"/>
  <c r="E85" i="13"/>
  <c r="B85" i="13"/>
  <c r="A85" i="13"/>
  <c r="E84" i="13"/>
  <c r="B84" i="13"/>
  <c r="A84" i="13"/>
  <c r="E83" i="13"/>
  <c r="B83" i="13"/>
  <c r="A83" i="13"/>
  <c r="E82" i="13"/>
  <c r="B82" i="13"/>
  <c r="A82" i="13"/>
  <c r="E81" i="13"/>
  <c r="B81" i="13"/>
  <c r="A81" i="13"/>
  <c r="E80" i="13"/>
  <c r="B80" i="13"/>
  <c r="A80" i="13"/>
  <c r="E79" i="13"/>
  <c r="B79" i="13"/>
  <c r="A79" i="13"/>
  <c r="E78" i="13"/>
  <c r="B78" i="13"/>
  <c r="A78" i="13"/>
  <c r="E77" i="13"/>
  <c r="B77" i="13"/>
  <c r="A77" i="13"/>
  <c r="E76" i="13"/>
  <c r="B76" i="13"/>
  <c r="A76" i="13"/>
  <c r="E75" i="13"/>
  <c r="B75" i="13"/>
  <c r="A75" i="13"/>
  <c r="E74" i="13"/>
  <c r="B74" i="13"/>
  <c r="A74" i="13"/>
  <c r="E73" i="13"/>
  <c r="B73" i="13"/>
  <c r="A73" i="13"/>
  <c r="E72" i="13"/>
  <c r="B72" i="13"/>
  <c r="A72" i="13"/>
  <c r="E71" i="13"/>
  <c r="B71" i="13"/>
  <c r="A71" i="13"/>
  <c r="E70" i="13"/>
  <c r="B70" i="13"/>
  <c r="A70" i="13"/>
  <c r="E69" i="13"/>
  <c r="B69" i="13"/>
  <c r="A69" i="13"/>
  <c r="E68" i="13"/>
  <c r="B68" i="13"/>
  <c r="A68" i="13"/>
  <c r="E67" i="13"/>
  <c r="B67" i="13"/>
  <c r="A67" i="13"/>
  <c r="E66" i="13"/>
  <c r="B66" i="13"/>
  <c r="A66" i="13"/>
  <c r="F65" i="13"/>
  <c r="E65" i="13" s="1"/>
  <c r="B65" i="13"/>
  <c r="A65" i="13"/>
  <c r="F64" i="13"/>
  <c r="E64" i="13" s="1"/>
  <c r="B64" i="13"/>
  <c r="A64" i="13"/>
  <c r="F63" i="13"/>
  <c r="E63" i="13" s="1"/>
  <c r="B63" i="13"/>
  <c r="A63" i="13"/>
  <c r="F62" i="13"/>
  <c r="E62" i="13" s="1"/>
  <c r="B62" i="13"/>
  <c r="A62" i="13"/>
  <c r="F61" i="13"/>
  <c r="E61" i="13" s="1"/>
  <c r="B61" i="13"/>
  <c r="A61" i="13"/>
  <c r="F60" i="13"/>
  <c r="E60" i="13" s="1"/>
  <c r="B60" i="13"/>
  <c r="A60" i="13"/>
  <c r="F59" i="13"/>
  <c r="E59" i="13" s="1"/>
  <c r="B59" i="13"/>
  <c r="A59" i="13"/>
  <c r="F58" i="13"/>
  <c r="E58" i="13" s="1"/>
  <c r="B58" i="13"/>
  <c r="A58" i="13"/>
  <c r="F57" i="13"/>
  <c r="E57" i="13" s="1"/>
  <c r="B57" i="13"/>
  <c r="A57" i="13"/>
  <c r="F56" i="13"/>
  <c r="E56" i="13" s="1"/>
  <c r="B56" i="13"/>
  <c r="A56" i="13"/>
  <c r="F55" i="13"/>
  <c r="E55" i="13" s="1"/>
  <c r="B55" i="13"/>
  <c r="A55" i="13"/>
  <c r="F54" i="13"/>
  <c r="E54" i="13" s="1"/>
  <c r="B54" i="13"/>
  <c r="A54" i="13"/>
  <c r="F53" i="13"/>
  <c r="E53" i="13" s="1"/>
  <c r="B53" i="13"/>
  <c r="A53" i="13"/>
  <c r="F52" i="13"/>
  <c r="E52" i="13" s="1"/>
  <c r="B52" i="13"/>
  <c r="A52" i="13"/>
  <c r="F51" i="13"/>
  <c r="E51" i="13" s="1"/>
  <c r="B51" i="13"/>
  <c r="A51" i="13"/>
  <c r="F50" i="13"/>
  <c r="E50" i="13" s="1"/>
  <c r="B50" i="13"/>
  <c r="A50" i="13"/>
  <c r="F49" i="13"/>
  <c r="E49" i="13" s="1"/>
  <c r="B49" i="13"/>
  <c r="A49" i="13"/>
  <c r="F48" i="13"/>
  <c r="E48" i="13" s="1"/>
  <c r="B48" i="13"/>
  <c r="A48" i="13"/>
  <c r="F47" i="13"/>
  <c r="E47" i="13" s="1"/>
  <c r="B47" i="13"/>
  <c r="A47" i="13"/>
  <c r="F46" i="13"/>
  <c r="E46" i="13" s="1"/>
  <c r="B46" i="13"/>
  <c r="A46" i="13"/>
  <c r="F45" i="13"/>
  <c r="E45" i="13" s="1"/>
  <c r="B45" i="13"/>
  <c r="A45" i="13"/>
  <c r="F44" i="13"/>
  <c r="E44" i="13" s="1"/>
  <c r="B44" i="13"/>
  <c r="A44" i="13"/>
  <c r="F43" i="13"/>
  <c r="E43" i="13" s="1"/>
  <c r="B43" i="13"/>
  <c r="A43" i="13"/>
  <c r="F42" i="13"/>
  <c r="E42" i="13" s="1"/>
  <c r="B42" i="13"/>
  <c r="A42" i="13"/>
  <c r="F41" i="13"/>
  <c r="E41" i="13" s="1"/>
  <c r="B41" i="13"/>
  <c r="A41" i="13"/>
  <c r="F40" i="13"/>
  <c r="E40" i="13" s="1"/>
  <c r="B40" i="13"/>
  <c r="A40" i="13"/>
  <c r="F39" i="13"/>
  <c r="E39" i="13" s="1"/>
  <c r="B39" i="13"/>
  <c r="A39" i="13"/>
  <c r="F38" i="13"/>
  <c r="E38" i="13" s="1"/>
  <c r="B38" i="13"/>
  <c r="A38" i="13"/>
  <c r="F37" i="13"/>
  <c r="E37" i="13" s="1"/>
  <c r="B37" i="13"/>
  <c r="A37" i="13"/>
  <c r="F36" i="13"/>
  <c r="E36" i="13" s="1"/>
  <c r="B36" i="13"/>
  <c r="A36" i="13"/>
  <c r="F35" i="13"/>
  <c r="E35" i="13" s="1"/>
  <c r="B35" i="13"/>
  <c r="A35" i="13"/>
  <c r="F34" i="13"/>
  <c r="E34" i="13" s="1"/>
  <c r="B34" i="13"/>
  <c r="A34" i="13"/>
  <c r="F33" i="13"/>
  <c r="E33" i="13" s="1"/>
  <c r="B33" i="13"/>
  <c r="A33" i="13"/>
  <c r="F32" i="13"/>
  <c r="E32" i="13" s="1"/>
  <c r="B32" i="13"/>
  <c r="A32" i="13"/>
  <c r="F31" i="13"/>
  <c r="E31" i="13" s="1"/>
  <c r="B31" i="13"/>
  <c r="A31" i="13"/>
  <c r="F30" i="13"/>
  <c r="E30" i="13" s="1"/>
  <c r="B30" i="13"/>
  <c r="A30" i="13"/>
  <c r="F29" i="13"/>
  <c r="E29" i="13" s="1"/>
  <c r="B29" i="13"/>
  <c r="A29" i="13"/>
  <c r="F28" i="13"/>
  <c r="E28" i="13" s="1"/>
  <c r="B28" i="13"/>
  <c r="A28" i="13"/>
  <c r="F27" i="13"/>
  <c r="E27" i="13" s="1"/>
  <c r="B27" i="13"/>
  <c r="A27" i="13"/>
  <c r="F26" i="13"/>
  <c r="E26" i="13" s="1"/>
  <c r="B26" i="13"/>
  <c r="A26" i="13"/>
  <c r="F25" i="13"/>
  <c r="E25" i="13" s="1"/>
  <c r="B25" i="13"/>
  <c r="A25" i="13"/>
  <c r="F24" i="13"/>
  <c r="E24" i="13" s="1"/>
  <c r="B24" i="13"/>
  <c r="A24" i="13"/>
  <c r="F23" i="13"/>
  <c r="E23" i="13" s="1"/>
  <c r="B23" i="13"/>
  <c r="A23" i="13"/>
  <c r="F22" i="13"/>
  <c r="E22" i="13" s="1"/>
  <c r="B22" i="13"/>
  <c r="A22" i="13"/>
  <c r="F21" i="13"/>
  <c r="E21" i="13" s="1"/>
  <c r="B21" i="13"/>
  <c r="A21" i="13"/>
  <c r="F20" i="13"/>
  <c r="E20" i="13" s="1"/>
  <c r="B20" i="13"/>
  <c r="A20" i="13"/>
  <c r="F19" i="13"/>
  <c r="E19" i="13" s="1"/>
  <c r="B19" i="13"/>
  <c r="A19" i="13"/>
  <c r="F18" i="13"/>
  <c r="E18" i="13" s="1"/>
  <c r="B18" i="13"/>
  <c r="A18" i="13"/>
  <c r="F17" i="13"/>
  <c r="E17" i="13" s="1"/>
  <c r="B17" i="13"/>
  <c r="A17" i="13"/>
  <c r="F16" i="13"/>
  <c r="E16" i="13" s="1"/>
  <c r="B16" i="13"/>
  <c r="A16" i="13"/>
  <c r="F15" i="13"/>
  <c r="E15" i="13" s="1"/>
  <c r="B15" i="13"/>
  <c r="A15" i="13"/>
  <c r="F14" i="13"/>
  <c r="E14" i="13" s="1"/>
  <c r="B14" i="13"/>
  <c r="A14" i="13"/>
  <c r="F13" i="13"/>
  <c r="E13" i="13" s="1"/>
  <c r="B13" i="13"/>
  <c r="A13" i="13"/>
  <c r="F12" i="13"/>
  <c r="E12" i="13" s="1"/>
  <c r="B12" i="13"/>
  <c r="A12" i="13"/>
  <c r="F11" i="13"/>
  <c r="E11" i="13" s="1"/>
  <c r="B11" i="13"/>
  <c r="A11" i="13"/>
  <c r="F10" i="13"/>
  <c r="E10" i="13" s="1"/>
  <c r="B10" i="13"/>
  <c r="A10" i="13"/>
  <c r="F9" i="13"/>
  <c r="E9" i="13" s="1"/>
  <c r="B9" i="13"/>
  <c r="A9" i="13"/>
  <c r="F8" i="13"/>
  <c r="E8" i="13" s="1"/>
  <c r="B8" i="13"/>
  <c r="A8" i="13"/>
  <c r="B7" i="13"/>
  <c r="A7" i="13"/>
  <c r="F6" i="13"/>
  <c r="E6" i="13" s="1"/>
  <c r="B6" i="13"/>
  <c r="A6" i="13"/>
  <c r="F5" i="13"/>
  <c r="E5" i="13" s="1"/>
  <c r="B5" i="13"/>
  <c r="A5" i="13"/>
  <c r="F4" i="13"/>
  <c r="E4" i="13" s="1"/>
  <c r="B4" i="13"/>
  <c r="A4" i="13"/>
  <c r="F3" i="13"/>
  <c r="E3" i="13" s="1"/>
  <c r="B3" i="13"/>
  <c r="A3" i="13"/>
  <c r="C158" i="4"/>
  <c r="D158" i="4" s="1"/>
  <c r="E158" i="4" s="1"/>
  <c r="G158" i="4" s="1"/>
  <c r="A158" i="4"/>
  <c r="D157" i="4"/>
  <c r="E157" i="4" s="1"/>
  <c r="G157" i="4" s="1"/>
  <c r="C157" i="4"/>
  <c r="A157" i="4"/>
  <c r="C156" i="4"/>
  <c r="D156" i="4" s="1"/>
  <c r="E156" i="4" s="1"/>
  <c r="G156" i="4" s="1"/>
  <c r="A156" i="4"/>
  <c r="C155" i="4"/>
  <c r="D155" i="4" s="1"/>
  <c r="E155" i="4" s="1"/>
  <c r="G155" i="4" s="1"/>
  <c r="A155" i="4"/>
  <c r="C154" i="4"/>
  <c r="D154" i="4" s="1"/>
  <c r="E154" i="4" s="1"/>
  <c r="G154" i="4" s="1"/>
  <c r="A154" i="4"/>
  <c r="C153" i="4"/>
  <c r="D153" i="4" s="1"/>
  <c r="E153" i="4" s="1"/>
  <c r="G153" i="4" s="1"/>
  <c r="A153" i="4"/>
  <c r="C152" i="4"/>
  <c r="D152" i="4" s="1"/>
  <c r="E152" i="4" s="1"/>
  <c r="G152" i="4" s="1"/>
  <c r="A152" i="4"/>
  <c r="C151" i="4"/>
  <c r="D151" i="4" s="1"/>
  <c r="E151" i="4" s="1"/>
  <c r="G151" i="4" s="1"/>
  <c r="A151" i="4"/>
  <c r="C150" i="4"/>
  <c r="D150" i="4" s="1"/>
  <c r="E150" i="4" s="1"/>
  <c r="G150" i="4" s="1"/>
  <c r="A150" i="4"/>
  <c r="D149" i="4"/>
  <c r="E149" i="4" s="1"/>
  <c r="G149" i="4" s="1"/>
  <c r="C149" i="4"/>
  <c r="A149" i="4"/>
  <c r="C148" i="4"/>
  <c r="D148" i="4" s="1"/>
  <c r="E148" i="4" s="1"/>
  <c r="G148" i="4" s="1"/>
  <c r="A148" i="4"/>
  <c r="C147" i="4"/>
  <c r="D147" i="4" s="1"/>
  <c r="E147" i="4" s="1"/>
  <c r="G147" i="4" s="1"/>
  <c r="A147" i="4"/>
  <c r="C146" i="4"/>
  <c r="D146" i="4" s="1"/>
  <c r="E146" i="4" s="1"/>
  <c r="G146" i="4" s="1"/>
  <c r="A146" i="4"/>
  <c r="C145" i="4"/>
  <c r="D145" i="4" s="1"/>
  <c r="E145" i="4" s="1"/>
  <c r="G145" i="4" s="1"/>
  <c r="A145" i="4"/>
  <c r="C144" i="4"/>
  <c r="D144" i="4" s="1"/>
  <c r="E144" i="4" s="1"/>
  <c r="G144" i="4" s="1"/>
  <c r="A144" i="4"/>
  <c r="C143" i="4"/>
  <c r="D143" i="4" s="1"/>
  <c r="E143" i="4" s="1"/>
  <c r="G143" i="4" s="1"/>
  <c r="A143" i="4"/>
  <c r="C142" i="4"/>
  <c r="D142" i="4" s="1"/>
  <c r="E142" i="4" s="1"/>
  <c r="G142" i="4" s="1"/>
  <c r="A142" i="4"/>
  <c r="C141" i="4"/>
  <c r="D141" i="4" s="1"/>
  <c r="E141" i="4" s="1"/>
  <c r="G141" i="4" s="1"/>
  <c r="A141" i="4"/>
  <c r="C140" i="4"/>
  <c r="D140" i="4" s="1"/>
  <c r="E140" i="4" s="1"/>
  <c r="G140" i="4" s="1"/>
  <c r="A140" i="4"/>
  <c r="D139" i="4"/>
  <c r="E139" i="4" s="1"/>
  <c r="G139" i="4" s="1"/>
  <c r="C139" i="4"/>
  <c r="A139" i="4"/>
  <c r="C138" i="4"/>
  <c r="D138" i="4" s="1"/>
  <c r="E138" i="4" s="1"/>
  <c r="G138" i="4" s="1"/>
  <c r="A138" i="4"/>
  <c r="C137" i="4"/>
  <c r="D137" i="4" s="1"/>
  <c r="E137" i="4" s="1"/>
  <c r="G137" i="4" s="1"/>
  <c r="A137" i="4"/>
  <c r="C136" i="4"/>
  <c r="D136" i="4" s="1"/>
  <c r="E136" i="4" s="1"/>
  <c r="G136" i="4" s="1"/>
  <c r="A136" i="4"/>
  <c r="C135" i="4"/>
  <c r="D135" i="4" s="1"/>
  <c r="E135" i="4" s="1"/>
  <c r="G135" i="4" s="1"/>
  <c r="A135" i="4"/>
  <c r="C134" i="4"/>
  <c r="D134" i="4" s="1"/>
  <c r="E134" i="4" s="1"/>
  <c r="G134" i="4" s="1"/>
  <c r="A134" i="4"/>
  <c r="C133" i="4"/>
  <c r="D133" i="4" s="1"/>
  <c r="E133" i="4" s="1"/>
  <c r="G133" i="4" s="1"/>
  <c r="A133" i="4"/>
  <c r="C132" i="4"/>
  <c r="D132" i="4" s="1"/>
  <c r="E132" i="4" s="1"/>
  <c r="G132" i="4" s="1"/>
  <c r="A132" i="4"/>
  <c r="D131" i="4"/>
  <c r="E131" i="4" s="1"/>
  <c r="G131" i="4" s="1"/>
  <c r="C131" i="4"/>
  <c r="A131" i="4"/>
  <c r="C130" i="4"/>
  <c r="D130" i="4" s="1"/>
  <c r="E130" i="4" s="1"/>
  <c r="G130" i="4" s="1"/>
  <c r="A130" i="4"/>
  <c r="C129" i="4"/>
  <c r="D129" i="4" s="1"/>
  <c r="E129" i="4" s="1"/>
  <c r="G129" i="4" s="1"/>
  <c r="A129" i="4"/>
  <c r="C128" i="4"/>
  <c r="D128" i="4" s="1"/>
  <c r="E128" i="4" s="1"/>
  <c r="G128" i="4" s="1"/>
  <c r="A128" i="4"/>
  <c r="C127" i="4"/>
  <c r="A127" i="4"/>
  <c r="C126" i="4"/>
  <c r="A126" i="4"/>
  <c r="D125" i="4"/>
  <c r="E125" i="4" s="1"/>
  <c r="G125" i="4" s="1"/>
  <c r="C125" i="4"/>
  <c r="A125" i="4"/>
  <c r="C124" i="4"/>
  <c r="D124" i="4" s="1"/>
  <c r="E124" i="4" s="1"/>
  <c r="G124" i="4" s="1"/>
  <c r="A124" i="4"/>
  <c r="C123" i="4"/>
  <c r="D123" i="4" s="1"/>
  <c r="E123" i="4" s="1"/>
  <c r="G123" i="4" s="1"/>
  <c r="A123" i="4"/>
  <c r="C122" i="4"/>
  <c r="D122" i="4" s="1"/>
  <c r="E122" i="4" s="1"/>
  <c r="G122" i="4" s="1"/>
  <c r="A122" i="4"/>
  <c r="C121" i="4"/>
  <c r="A121" i="4"/>
  <c r="C120" i="4"/>
  <c r="D120" i="4" s="1"/>
  <c r="E120" i="4" s="1"/>
  <c r="G120" i="4" s="1"/>
  <c r="A120" i="4"/>
  <c r="C119" i="4"/>
  <c r="D119" i="4" s="1"/>
  <c r="E119" i="4" s="1"/>
  <c r="G119" i="4" s="1"/>
  <c r="A119" i="4"/>
  <c r="C118" i="4"/>
  <c r="D118" i="4" s="1"/>
  <c r="E118" i="4" s="1"/>
  <c r="G118" i="4" s="1"/>
  <c r="A118" i="4"/>
  <c r="C117" i="4"/>
  <c r="A117" i="4"/>
  <c r="C116" i="4"/>
  <c r="D116" i="4" s="1"/>
  <c r="E116" i="4" s="1"/>
  <c r="G116" i="4" s="1"/>
  <c r="A116" i="4"/>
  <c r="C115" i="4"/>
  <c r="A115" i="4"/>
  <c r="C114" i="4"/>
  <c r="D114" i="4" s="1"/>
  <c r="E114" i="4" s="1"/>
  <c r="G114" i="4" s="1"/>
  <c r="A114" i="4"/>
  <c r="C113" i="4"/>
  <c r="D113" i="4" s="1"/>
  <c r="E113" i="4" s="1"/>
  <c r="G113" i="4" s="1"/>
  <c r="A113" i="4"/>
  <c r="C112" i="4"/>
  <c r="D112" i="4" s="1"/>
  <c r="E112" i="4" s="1"/>
  <c r="G112" i="4" s="1"/>
  <c r="A112" i="4"/>
  <c r="C111" i="4"/>
  <c r="A111" i="4"/>
  <c r="C110" i="4"/>
  <c r="D110" i="4" s="1"/>
  <c r="E110" i="4" s="1"/>
  <c r="G110" i="4" s="1"/>
  <c r="A110" i="4"/>
  <c r="C109" i="4"/>
  <c r="A109" i="4"/>
  <c r="C108" i="4"/>
  <c r="A108" i="4"/>
  <c r="C107" i="4"/>
  <c r="A107" i="4"/>
  <c r="D106" i="4"/>
  <c r="E106" i="4" s="1"/>
  <c r="G106" i="4" s="1"/>
  <c r="C106" i="4"/>
  <c r="A106" i="4"/>
  <c r="C105" i="4"/>
  <c r="D105" i="4" s="1"/>
  <c r="E105" i="4" s="1"/>
  <c r="G105" i="4" s="1"/>
  <c r="A105" i="4"/>
  <c r="D104" i="4"/>
  <c r="E104" i="4" s="1"/>
  <c r="G104" i="4" s="1"/>
  <c r="C104" i="4"/>
  <c r="A104" i="4"/>
  <c r="C103" i="4"/>
  <c r="D103" i="4" s="1"/>
  <c r="E103" i="4" s="1"/>
  <c r="G103" i="4" s="1"/>
  <c r="A103" i="4"/>
  <c r="C102" i="4"/>
  <c r="A102" i="4"/>
  <c r="C101" i="4"/>
  <c r="A101" i="4"/>
  <c r="C100" i="4"/>
  <c r="D100" i="4" s="1"/>
  <c r="E100" i="4" s="1"/>
  <c r="G100" i="4" s="1"/>
  <c r="A100" i="4"/>
  <c r="C99" i="4"/>
  <c r="D99" i="4" s="1"/>
  <c r="E99" i="4" s="1"/>
  <c r="G99" i="4" s="1"/>
  <c r="A99" i="4"/>
  <c r="C98" i="4"/>
  <c r="D98" i="4" s="1"/>
  <c r="E98" i="4" s="1"/>
  <c r="G98" i="4" s="1"/>
  <c r="A98" i="4"/>
  <c r="C97" i="4"/>
  <c r="D97" i="4" s="1"/>
  <c r="E97" i="4" s="1"/>
  <c r="G97" i="4" s="1"/>
  <c r="A97" i="4"/>
  <c r="C96" i="4"/>
  <c r="A96" i="4"/>
  <c r="D95" i="4"/>
  <c r="E95" i="4" s="1"/>
  <c r="G95" i="4" s="1"/>
  <c r="C95" i="4"/>
  <c r="A95" i="4"/>
  <c r="C94" i="4"/>
  <c r="D94" i="4" s="1"/>
  <c r="E94" i="4" s="1"/>
  <c r="G94" i="4" s="1"/>
  <c r="A94" i="4"/>
  <c r="C93" i="4"/>
  <c r="A93" i="4"/>
  <c r="C92" i="4"/>
  <c r="A92" i="4"/>
  <c r="C91" i="4"/>
  <c r="A91" i="4"/>
  <c r="C90" i="4"/>
  <c r="A90" i="4"/>
  <c r="C89" i="4"/>
  <c r="D89" i="4" s="1"/>
  <c r="E89" i="4" s="1"/>
  <c r="G89" i="4" s="1"/>
  <c r="A89" i="4"/>
  <c r="C88" i="4"/>
  <c r="D88" i="4" s="1"/>
  <c r="E88" i="4" s="1"/>
  <c r="G88" i="4" s="1"/>
  <c r="A88" i="4"/>
  <c r="C87" i="4"/>
  <c r="D87" i="4" s="1"/>
  <c r="E87" i="4" s="1"/>
  <c r="G87" i="4" s="1"/>
  <c r="A87" i="4"/>
  <c r="C86" i="4"/>
  <c r="D86" i="4" s="1"/>
  <c r="E86" i="4" s="1"/>
  <c r="G86" i="4" s="1"/>
  <c r="A86" i="4"/>
  <c r="D85" i="4"/>
  <c r="E85" i="4" s="1"/>
  <c r="G85" i="4" s="1"/>
  <c r="C85" i="4"/>
  <c r="A85" i="4"/>
  <c r="C84" i="4"/>
  <c r="A84" i="4"/>
  <c r="C83" i="4"/>
  <c r="A83" i="4"/>
  <c r="C82" i="4"/>
  <c r="A82" i="4"/>
  <c r="C81" i="4"/>
  <c r="D81" i="4" s="1"/>
  <c r="E81" i="4" s="1"/>
  <c r="G81" i="4" s="1"/>
  <c r="A81" i="4"/>
  <c r="C80" i="4"/>
  <c r="D80" i="4" s="1"/>
  <c r="E80" i="4" s="1"/>
  <c r="G80" i="4" s="1"/>
  <c r="A80" i="4"/>
  <c r="C79" i="4"/>
  <c r="D79" i="4" s="1"/>
  <c r="E79" i="4" s="1"/>
  <c r="G79" i="4" s="1"/>
  <c r="A79" i="4"/>
  <c r="C78" i="4"/>
  <c r="D78" i="4" s="1"/>
  <c r="E78" i="4" s="1"/>
  <c r="G78" i="4" s="1"/>
  <c r="A78" i="4"/>
  <c r="C77" i="4"/>
  <c r="D77" i="4" s="1"/>
  <c r="E77" i="4" s="1"/>
  <c r="G77" i="4" s="1"/>
  <c r="A77" i="4"/>
  <c r="D76" i="4"/>
  <c r="E76" i="4" s="1"/>
  <c r="G76" i="4" s="1"/>
  <c r="C76" i="4"/>
  <c r="A76" i="4"/>
  <c r="C75" i="4"/>
  <c r="D75" i="4" s="1"/>
  <c r="E75" i="4" s="1"/>
  <c r="G75" i="4" s="1"/>
  <c r="A75" i="4"/>
  <c r="D74" i="4"/>
  <c r="E74" i="4" s="1"/>
  <c r="G74" i="4" s="1"/>
  <c r="C74" i="4"/>
  <c r="A74" i="4"/>
  <c r="C73" i="4"/>
  <c r="D73" i="4" s="1"/>
  <c r="E73" i="4" s="1"/>
  <c r="G73" i="4" s="1"/>
  <c r="A73" i="4"/>
  <c r="C72" i="4"/>
  <c r="D72" i="4" s="1"/>
  <c r="E72" i="4" s="1"/>
  <c r="G72" i="4" s="1"/>
  <c r="A72" i="4"/>
  <c r="C71" i="4"/>
  <c r="D71" i="4" s="1"/>
  <c r="E71" i="4" s="1"/>
  <c r="G71" i="4" s="1"/>
  <c r="A71" i="4"/>
  <c r="C70" i="4"/>
  <c r="D70" i="4" s="1"/>
  <c r="E70" i="4" s="1"/>
  <c r="G70" i="4" s="1"/>
  <c r="A70" i="4"/>
  <c r="C69" i="4"/>
  <c r="D69" i="4" s="1"/>
  <c r="E69" i="4" s="1"/>
  <c r="G69" i="4" s="1"/>
  <c r="A69" i="4"/>
  <c r="C68" i="4"/>
  <c r="D68" i="4" s="1"/>
  <c r="E68" i="4" s="1"/>
  <c r="G68" i="4" s="1"/>
  <c r="A68" i="4"/>
  <c r="D67" i="4"/>
  <c r="E67" i="4" s="1"/>
  <c r="G67" i="4" s="1"/>
  <c r="C67" i="4"/>
  <c r="A67" i="4"/>
  <c r="C66" i="4"/>
  <c r="A66" i="4"/>
  <c r="C65" i="4"/>
  <c r="A65" i="4"/>
  <c r="C64" i="4"/>
  <c r="D64" i="4" s="1"/>
  <c r="E64" i="4" s="1"/>
  <c r="G64" i="4" s="1"/>
  <c r="A64" i="4"/>
  <c r="C63" i="4"/>
  <c r="D63" i="4" s="1"/>
  <c r="E63" i="4" s="1"/>
  <c r="G63" i="4" s="1"/>
  <c r="A63" i="4"/>
  <c r="C62" i="4"/>
  <c r="D62" i="4" s="1"/>
  <c r="E62" i="4" s="1"/>
  <c r="G62" i="4" s="1"/>
  <c r="A62" i="4"/>
  <c r="D61" i="4"/>
  <c r="E61" i="4" s="1"/>
  <c r="G61" i="4" s="1"/>
  <c r="C61" i="4"/>
  <c r="A61" i="4"/>
  <c r="C60" i="4"/>
  <c r="D60" i="4" s="1"/>
  <c r="E60" i="4" s="1"/>
  <c r="G60" i="4" s="1"/>
  <c r="A60" i="4"/>
  <c r="C59" i="4"/>
  <c r="D59" i="4" s="1"/>
  <c r="E59" i="4" s="1"/>
  <c r="G59" i="4" s="1"/>
  <c r="A59" i="4"/>
  <c r="C58" i="4"/>
  <c r="D58" i="4" s="1"/>
  <c r="E58" i="4" s="1"/>
  <c r="G58" i="4" s="1"/>
  <c r="A58" i="4"/>
  <c r="C57" i="4"/>
  <c r="D57" i="4" s="1"/>
  <c r="E57" i="4" s="1"/>
  <c r="G57" i="4" s="1"/>
  <c r="A57" i="4"/>
  <c r="C56" i="4"/>
  <c r="D56" i="4" s="1"/>
  <c r="E56" i="4" s="1"/>
  <c r="G56" i="4" s="1"/>
  <c r="A56" i="4"/>
  <c r="C55" i="4"/>
  <c r="D55" i="4" s="1"/>
  <c r="E55" i="4" s="1"/>
  <c r="G55" i="4" s="1"/>
  <c r="A55" i="4"/>
  <c r="D54" i="4"/>
  <c r="E54" i="4" s="1"/>
  <c r="G54" i="4" s="1"/>
  <c r="C54" i="4"/>
  <c r="A54" i="4"/>
  <c r="C53" i="4"/>
  <c r="D53" i="4" s="1"/>
  <c r="E53" i="4" s="1"/>
  <c r="G53" i="4" s="1"/>
  <c r="A53" i="4"/>
  <c r="D52" i="4"/>
  <c r="E52" i="4" s="1"/>
  <c r="G52" i="4" s="1"/>
  <c r="C52" i="4"/>
  <c r="A52" i="4"/>
  <c r="C51" i="4"/>
  <c r="D51" i="4" s="1"/>
  <c r="E51" i="4" s="1"/>
  <c r="G51" i="4" s="1"/>
  <c r="A51" i="4"/>
  <c r="C50" i="4"/>
  <c r="D50" i="4" s="1"/>
  <c r="E50" i="4" s="1"/>
  <c r="G50" i="4" s="1"/>
  <c r="A50" i="4"/>
  <c r="C49" i="4"/>
  <c r="D49" i="4" s="1"/>
  <c r="E49" i="4" s="1"/>
  <c r="G49" i="4" s="1"/>
  <c r="A49" i="4"/>
  <c r="C48" i="4"/>
  <c r="D48" i="4" s="1"/>
  <c r="E48" i="4" s="1"/>
  <c r="G48" i="4" s="1"/>
  <c r="A48" i="4"/>
  <c r="C47" i="4"/>
  <c r="D47" i="4" s="1"/>
  <c r="E47" i="4" s="1"/>
  <c r="G47" i="4" s="1"/>
  <c r="A47" i="4"/>
  <c r="C46" i="4"/>
  <c r="D46" i="4" s="1"/>
  <c r="E46" i="4" s="1"/>
  <c r="G46" i="4" s="1"/>
  <c r="A46" i="4"/>
  <c r="D45" i="4"/>
  <c r="E45" i="4" s="1"/>
  <c r="G45" i="4" s="1"/>
  <c r="C45" i="4"/>
  <c r="A45" i="4"/>
  <c r="D44" i="4"/>
  <c r="E44" i="4" s="1"/>
  <c r="G44" i="4" s="1"/>
  <c r="C44" i="4"/>
  <c r="A44" i="4"/>
  <c r="C43" i="4"/>
  <c r="D43" i="4" s="1"/>
  <c r="E43" i="4" s="1"/>
  <c r="G43" i="4" s="1"/>
  <c r="A43" i="4"/>
  <c r="C42" i="4"/>
  <c r="D42" i="4" s="1"/>
  <c r="E42" i="4" s="1"/>
  <c r="G42" i="4" s="1"/>
  <c r="A42" i="4"/>
  <c r="C41" i="4"/>
  <c r="D41" i="4" s="1"/>
  <c r="E41" i="4" s="1"/>
  <c r="G41" i="4" s="1"/>
  <c r="A41" i="4"/>
  <c r="C40" i="4"/>
  <c r="D40" i="4" s="1"/>
  <c r="E40" i="4" s="1"/>
  <c r="G40" i="4" s="1"/>
  <c r="A40" i="4"/>
  <c r="C39" i="4"/>
  <c r="D39" i="4" s="1"/>
  <c r="E39" i="4" s="1"/>
  <c r="G39" i="4" s="1"/>
  <c r="A39" i="4"/>
  <c r="C38" i="4"/>
  <c r="A38" i="4"/>
  <c r="C37" i="4"/>
  <c r="A37" i="4"/>
  <c r="C36" i="4"/>
  <c r="A36" i="4"/>
  <c r="D35" i="4"/>
  <c r="E35" i="4" s="1"/>
  <c r="G35" i="4" s="1"/>
  <c r="C35" i="4"/>
  <c r="A35" i="4"/>
  <c r="C34" i="4"/>
  <c r="D34" i="4" s="1"/>
  <c r="E34" i="4" s="1"/>
  <c r="G34" i="4" s="1"/>
  <c r="A34" i="4"/>
  <c r="C33" i="4"/>
  <c r="A33" i="4"/>
  <c r="C32" i="4"/>
  <c r="A32" i="4"/>
  <c r="C31" i="4"/>
  <c r="D31" i="4" s="1"/>
  <c r="E31" i="4" s="1"/>
  <c r="G31" i="4" s="1"/>
  <c r="A31" i="4"/>
  <c r="D30" i="4"/>
  <c r="E30" i="4" s="1"/>
  <c r="G30" i="4" s="1"/>
  <c r="C30" i="4"/>
  <c r="A30" i="4"/>
  <c r="C29" i="4"/>
  <c r="D29" i="4" s="1"/>
  <c r="E29" i="4" s="1"/>
  <c r="G29" i="4" s="1"/>
  <c r="A29" i="4"/>
  <c r="C28" i="4"/>
  <c r="D28" i="4" s="1"/>
  <c r="E28" i="4" s="1"/>
  <c r="G28" i="4" s="1"/>
  <c r="A28" i="4"/>
  <c r="C27" i="4"/>
  <c r="D27" i="4" s="1"/>
  <c r="E27" i="4" s="1"/>
  <c r="G27" i="4" s="1"/>
  <c r="A27" i="4"/>
  <c r="C26" i="4"/>
  <c r="D26" i="4" s="1"/>
  <c r="E26" i="4" s="1"/>
  <c r="G26" i="4" s="1"/>
  <c r="A26" i="4"/>
  <c r="C25" i="4"/>
  <c r="D25" i="4" s="1"/>
  <c r="E25" i="4" s="1"/>
  <c r="G25" i="4" s="1"/>
  <c r="A25" i="4"/>
  <c r="C24" i="4"/>
  <c r="A24" i="4"/>
  <c r="C23" i="4"/>
  <c r="A23" i="4"/>
  <c r="C22" i="4"/>
  <c r="A22" i="4"/>
  <c r="C21" i="4"/>
  <c r="A21" i="4"/>
  <c r="C20" i="4"/>
  <c r="A20" i="4"/>
  <c r="C19" i="4"/>
  <c r="A19" i="4"/>
  <c r="C18" i="4"/>
  <c r="A18" i="4"/>
  <c r="C17" i="4"/>
  <c r="A17" i="4"/>
  <c r="C16" i="4"/>
  <c r="A16" i="4"/>
  <c r="C15" i="4"/>
  <c r="A15" i="4"/>
  <c r="C14" i="4"/>
  <c r="A14" i="4"/>
  <c r="D13" i="4"/>
  <c r="E13" i="4" s="1"/>
  <c r="G13" i="4" s="1"/>
  <c r="C13" i="4"/>
  <c r="A13" i="4"/>
  <c r="C12" i="4"/>
  <c r="D12" i="4" s="1"/>
  <c r="E12" i="4" s="1"/>
  <c r="G12" i="4" s="1"/>
  <c r="A12" i="4"/>
  <c r="C11" i="4"/>
  <c r="D11" i="4" s="1"/>
  <c r="E11" i="4" s="1"/>
  <c r="G11" i="4" s="1"/>
  <c r="A11" i="4"/>
  <c r="C10" i="4"/>
  <c r="D10" i="4" s="1"/>
  <c r="E10" i="4" s="1"/>
  <c r="G10" i="4" s="1"/>
  <c r="A10" i="4"/>
  <c r="C9" i="4"/>
  <c r="A9" i="4"/>
  <c r="C8" i="4"/>
  <c r="A8" i="4"/>
  <c r="D7" i="4"/>
  <c r="E7" i="4" s="1"/>
  <c r="G7" i="4" s="1"/>
  <c r="C7" i="4"/>
  <c r="A7" i="4"/>
  <c r="C6" i="4"/>
  <c r="A6" i="4"/>
  <c r="C5" i="4"/>
  <c r="A5" i="4"/>
  <c r="C4" i="4"/>
  <c r="A4" i="4"/>
  <c r="C3" i="4"/>
  <c r="A3" i="4"/>
  <c r="C2" i="4"/>
  <c r="A2" i="4"/>
  <c r="X3406" i="3"/>
  <c r="AB3406" i="3" s="1"/>
  <c r="W3406" i="3"/>
  <c r="V3406" i="3"/>
  <c r="O3406" i="3"/>
  <c r="K3406" i="3"/>
  <c r="Z3406" i="3" s="1"/>
  <c r="B3406" i="3"/>
  <c r="A3406" i="3"/>
  <c r="X3405" i="3"/>
  <c r="AB3405" i="3" s="1"/>
  <c r="W3405" i="3"/>
  <c r="V3405" i="3"/>
  <c r="O3405" i="3"/>
  <c r="K3405" i="3"/>
  <c r="B3405" i="3"/>
  <c r="A3405" i="3"/>
  <c r="X3404" i="3"/>
  <c r="AB3404" i="3" s="1"/>
  <c r="W3404" i="3"/>
  <c r="V3404" i="3"/>
  <c r="O3404" i="3"/>
  <c r="K3404" i="3"/>
  <c r="Z3404" i="3" s="1"/>
  <c r="B3404" i="3"/>
  <c r="A3404" i="3"/>
  <c r="X3403" i="3"/>
  <c r="AB3403" i="3" s="1"/>
  <c r="W3403" i="3"/>
  <c r="V3403" i="3"/>
  <c r="O3403" i="3"/>
  <c r="K3403" i="3"/>
  <c r="B3403" i="3"/>
  <c r="A3403" i="3"/>
  <c r="X3402" i="3"/>
  <c r="AB3402" i="3" s="1"/>
  <c r="W3402" i="3"/>
  <c r="V3402" i="3"/>
  <c r="O3402" i="3"/>
  <c r="K3402" i="3"/>
  <c r="T3402" i="3" s="1"/>
  <c r="B3402" i="3"/>
  <c r="A3402" i="3"/>
  <c r="X3401" i="3"/>
  <c r="AB3401" i="3" s="1"/>
  <c r="W3401" i="3"/>
  <c r="V3401" i="3"/>
  <c r="O3401" i="3"/>
  <c r="K3401" i="3"/>
  <c r="B3401" i="3"/>
  <c r="A3401" i="3"/>
  <c r="X3400" i="3"/>
  <c r="AB3400" i="3" s="1"/>
  <c r="W3400" i="3"/>
  <c r="V3400" i="3"/>
  <c r="O3400" i="3"/>
  <c r="K3400" i="3"/>
  <c r="B3400" i="3"/>
  <c r="A3400" i="3"/>
  <c r="X3399" i="3"/>
  <c r="AB3399" i="3" s="1"/>
  <c r="W3399" i="3"/>
  <c r="V3399" i="3"/>
  <c r="O3399" i="3"/>
  <c r="K3399" i="3"/>
  <c r="B3399" i="3"/>
  <c r="A3399" i="3"/>
  <c r="X3398" i="3"/>
  <c r="AB3398" i="3" s="1"/>
  <c r="W3398" i="3"/>
  <c r="V3398" i="3"/>
  <c r="O3398" i="3"/>
  <c r="K3398" i="3"/>
  <c r="B3398" i="3"/>
  <c r="A3398" i="3"/>
  <c r="X3397" i="3"/>
  <c r="AB3397" i="3" s="1"/>
  <c r="W3397" i="3"/>
  <c r="V3397" i="3"/>
  <c r="O3397" i="3"/>
  <c r="K3397" i="3"/>
  <c r="B3397" i="3"/>
  <c r="A3397" i="3"/>
  <c r="X3396" i="3"/>
  <c r="AB3396" i="3" s="1"/>
  <c r="W3396" i="3"/>
  <c r="V3396" i="3"/>
  <c r="O3396" i="3"/>
  <c r="K3396" i="3"/>
  <c r="B3396" i="3"/>
  <c r="A3396" i="3"/>
  <c r="X3395" i="3"/>
  <c r="AB3395" i="3" s="1"/>
  <c r="W3395" i="3"/>
  <c r="V3395" i="3"/>
  <c r="O3395" i="3"/>
  <c r="K3395" i="3"/>
  <c r="B3395" i="3"/>
  <c r="A3395" i="3"/>
  <c r="X3394" i="3"/>
  <c r="AB3394" i="3" s="1"/>
  <c r="W3394" i="3"/>
  <c r="V3394" i="3"/>
  <c r="O3394" i="3"/>
  <c r="K3394" i="3"/>
  <c r="T3394" i="3" s="1"/>
  <c r="B3394" i="3"/>
  <c r="A3394" i="3"/>
  <c r="X3393" i="3"/>
  <c r="AB3393" i="3" s="1"/>
  <c r="W3393" i="3"/>
  <c r="V3393" i="3"/>
  <c r="O3393" i="3"/>
  <c r="K3393" i="3"/>
  <c r="B3393" i="3"/>
  <c r="A3393" i="3"/>
  <c r="X3392" i="3"/>
  <c r="AB3392" i="3" s="1"/>
  <c r="W3392" i="3"/>
  <c r="V3392" i="3"/>
  <c r="O3392" i="3"/>
  <c r="K3392" i="3"/>
  <c r="Z3392" i="3" s="1"/>
  <c r="B3392" i="3"/>
  <c r="A3392" i="3"/>
  <c r="X3391" i="3"/>
  <c r="AB3391" i="3" s="1"/>
  <c r="W3391" i="3"/>
  <c r="V3391" i="3"/>
  <c r="O3391" i="3"/>
  <c r="K3391" i="3"/>
  <c r="B3391" i="3"/>
  <c r="A3391" i="3"/>
  <c r="X3390" i="3"/>
  <c r="AB3390" i="3" s="1"/>
  <c r="W3390" i="3"/>
  <c r="V3390" i="3"/>
  <c r="O3390" i="3"/>
  <c r="K3390" i="3"/>
  <c r="T3390" i="3" s="1"/>
  <c r="B3390" i="3"/>
  <c r="A3390" i="3"/>
  <c r="X3389" i="3"/>
  <c r="AB3389" i="3" s="1"/>
  <c r="W3389" i="3"/>
  <c r="V3389" i="3"/>
  <c r="O3389" i="3"/>
  <c r="K3389" i="3"/>
  <c r="B3389" i="3"/>
  <c r="A3389" i="3"/>
  <c r="X3388" i="3"/>
  <c r="AB3388" i="3" s="1"/>
  <c r="W3388" i="3"/>
  <c r="V3388" i="3"/>
  <c r="O3388" i="3"/>
  <c r="K3388" i="3"/>
  <c r="T3388" i="3" s="1"/>
  <c r="B3388" i="3"/>
  <c r="A3388" i="3"/>
  <c r="X3387" i="3"/>
  <c r="AB3387" i="3" s="1"/>
  <c r="W3387" i="3"/>
  <c r="V3387" i="3"/>
  <c r="O3387" i="3"/>
  <c r="K3387" i="3"/>
  <c r="B3387" i="3"/>
  <c r="A3387" i="3"/>
  <c r="X3386" i="3"/>
  <c r="AB3386" i="3" s="1"/>
  <c r="W3386" i="3"/>
  <c r="V3386" i="3"/>
  <c r="O3386" i="3"/>
  <c r="K3386" i="3"/>
  <c r="B3386" i="3"/>
  <c r="A3386" i="3"/>
  <c r="X3385" i="3"/>
  <c r="AB3385" i="3" s="1"/>
  <c r="W3385" i="3"/>
  <c r="V3385" i="3"/>
  <c r="O3385" i="3"/>
  <c r="K3385" i="3"/>
  <c r="B3385" i="3"/>
  <c r="A3385" i="3"/>
  <c r="X3384" i="3"/>
  <c r="AB3384" i="3" s="1"/>
  <c r="W3384" i="3"/>
  <c r="V3384" i="3"/>
  <c r="O3384" i="3"/>
  <c r="K3384" i="3"/>
  <c r="T3384" i="3" s="1"/>
  <c r="B3384" i="3"/>
  <c r="A3384" i="3"/>
  <c r="X3383" i="3"/>
  <c r="AB3383" i="3" s="1"/>
  <c r="W3383" i="3"/>
  <c r="V3383" i="3"/>
  <c r="O3383" i="3"/>
  <c r="K3383" i="3"/>
  <c r="B3383" i="3"/>
  <c r="A3383" i="3"/>
  <c r="X3382" i="3"/>
  <c r="AB3382" i="3" s="1"/>
  <c r="W3382" i="3"/>
  <c r="V3382" i="3"/>
  <c r="O3382" i="3"/>
  <c r="K3382" i="3"/>
  <c r="B3382" i="3"/>
  <c r="A3382" i="3"/>
  <c r="X3381" i="3"/>
  <c r="AB3381" i="3" s="1"/>
  <c r="W3381" i="3"/>
  <c r="V3381" i="3"/>
  <c r="O3381" i="3"/>
  <c r="K3381" i="3"/>
  <c r="B3381" i="3"/>
  <c r="A3381" i="3"/>
  <c r="X3380" i="3"/>
  <c r="AB3380" i="3" s="1"/>
  <c r="W3380" i="3"/>
  <c r="V3380" i="3"/>
  <c r="O3380" i="3"/>
  <c r="K3380" i="3"/>
  <c r="B3380" i="3"/>
  <c r="A3380" i="3"/>
  <c r="X3379" i="3"/>
  <c r="AB3379" i="3" s="1"/>
  <c r="W3379" i="3"/>
  <c r="V3379" i="3"/>
  <c r="O3379" i="3"/>
  <c r="K3379" i="3"/>
  <c r="B3379" i="3"/>
  <c r="A3379" i="3"/>
  <c r="X3378" i="3"/>
  <c r="AB3378" i="3" s="1"/>
  <c r="W3378" i="3"/>
  <c r="V3378" i="3"/>
  <c r="O3378" i="3"/>
  <c r="K3378" i="3"/>
  <c r="B3378" i="3"/>
  <c r="A3378" i="3"/>
  <c r="X3377" i="3"/>
  <c r="AB3377" i="3" s="1"/>
  <c r="W3377" i="3"/>
  <c r="V3377" i="3"/>
  <c r="O3377" i="3"/>
  <c r="K3377" i="3"/>
  <c r="B3377" i="3"/>
  <c r="A3377" i="3"/>
  <c r="X3376" i="3"/>
  <c r="AB3376" i="3" s="1"/>
  <c r="W3376" i="3"/>
  <c r="V3376" i="3"/>
  <c r="O3376" i="3"/>
  <c r="K3376" i="3"/>
  <c r="B3376" i="3"/>
  <c r="A3376" i="3"/>
  <c r="X3375" i="3"/>
  <c r="AB3375" i="3" s="1"/>
  <c r="W3375" i="3"/>
  <c r="V3375" i="3"/>
  <c r="O3375" i="3"/>
  <c r="K3375" i="3"/>
  <c r="B3375" i="3"/>
  <c r="A3375" i="3"/>
  <c r="X3374" i="3"/>
  <c r="AB3374" i="3" s="1"/>
  <c r="W3374" i="3"/>
  <c r="V3374" i="3"/>
  <c r="O3374" i="3"/>
  <c r="K3374" i="3"/>
  <c r="Z3374" i="3" s="1"/>
  <c r="B3374" i="3"/>
  <c r="A3374" i="3"/>
  <c r="X3373" i="3"/>
  <c r="AB3373" i="3" s="1"/>
  <c r="W3373" i="3"/>
  <c r="V3373" i="3"/>
  <c r="O3373" i="3"/>
  <c r="K3373" i="3"/>
  <c r="B3373" i="3"/>
  <c r="A3373" i="3"/>
  <c r="X3372" i="3"/>
  <c r="AB3372" i="3" s="1"/>
  <c r="W3372" i="3"/>
  <c r="V3372" i="3"/>
  <c r="O3372" i="3"/>
  <c r="K3372" i="3"/>
  <c r="Z3372" i="3" s="1"/>
  <c r="B3372" i="3"/>
  <c r="A3372" i="3"/>
  <c r="X3371" i="3"/>
  <c r="AB3371" i="3" s="1"/>
  <c r="W3371" i="3"/>
  <c r="V3371" i="3"/>
  <c r="O3371" i="3"/>
  <c r="K3371" i="3"/>
  <c r="B3371" i="3"/>
  <c r="A3371" i="3"/>
  <c r="X3370" i="3"/>
  <c r="AB3370" i="3" s="1"/>
  <c r="W3370" i="3"/>
  <c r="V3370" i="3"/>
  <c r="O3370" i="3"/>
  <c r="K3370" i="3"/>
  <c r="Z3370" i="3" s="1"/>
  <c r="B3370" i="3"/>
  <c r="A3370" i="3"/>
  <c r="X3369" i="3"/>
  <c r="AB3369" i="3" s="1"/>
  <c r="W3369" i="3"/>
  <c r="V3369" i="3"/>
  <c r="O3369" i="3"/>
  <c r="K3369" i="3"/>
  <c r="B3369" i="3"/>
  <c r="A3369" i="3"/>
  <c r="X3368" i="3"/>
  <c r="AB3368" i="3" s="1"/>
  <c r="W3368" i="3"/>
  <c r="V3368" i="3"/>
  <c r="O3368" i="3"/>
  <c r="K3368" i="3"/>
  <c r="Z3368" i="3" s="1"/>
  <c r="B3368" i="3"/>
  <c r="A3368" i="3"/>
  <c r="X3367" i="3"/>
  <c r="AB3367" i="3" s="1"/>
  <c r="W3367" i="3"/>
  <c r="V3367" i="3"/>
  <c r="O3367" i="3"/>
  <c r="K3367" i="3"/>
  <c r="B3367" i="3"/>
  <c r="A3367" i="3"/>
  <c r="X3366" i="3"/>
  <c r="AB3366" i="3" s="1"/>
  <c r="W3366" i="3"/>
  <c r="V3366" i="3"/>
  <c r="O3366" i="3"/>
  <c r="K3366" i="3"/>
  <c r="Z3366" i="3" s="1"/>
  <c r="B3366" i="3"/>
  <c r="A3366" i="3"/>
  <c r="X3365" i="3"/>
  <c r="AB3365" i="3" s="1"/>
  <c r="W3365" i="3"/>
  <c r="V3365" i="3"/>
  <c r="O3365" i="3"/>
  <c r="K3365" i="3"/>
  <c r="B3365" i="3"/>
  <c r="A3365" i="3"/>
  <c r="X3364" i="3"/>
  <c r="AB3364" i="3" s="1"/>
  <c r="W3364" i="3"/>
  <c r="V3364" i="3"/>
  <c r="O3364" i="3"/>
  <c r="K3364" i="3"/>
  <c r="U3364" i="3" s="1"/>
  <c r="B3364" i="3"/>
  <c r="A3364" i="3"/>
  <c r="X3363" i="3"/>
  <c r="AB3363" i="3" s="1"/>
  <c r="W3363" i="3"/>
  <c r="V3363" i="3"/>
  <c r="O3363" i="3"/>
  <c r="K3363" i="3"/>
  <c r="B3363" i="3"/>
  <c r="A3363" i="3"/>
  <c r="X3362" i="3"/>
  <c r="AB3362" i="3" s="1"/>
  <c r="W3362" i="3"/>
  <c r="V3362" i="3"/>
  <c r="O3362" i="3"/>
  <c r="K3362" i="3"/>
  <c r="Z3362" i="3" s="1"/>
  <c r="B3362" i="3"/>
  <c r="A3362" i="3"/>
  <c r="X3361" i="3"/>
  <c r="AB3361" i="3" s="1"/>
  <c r="W3361" i="3"/>
  <c r="V3361" i="3"/>
  <c r="O3361" i="3"/>
  <c r="K3361" i="3"/>
  <c r="T3361" i="3" s="1"/>
  <c r="B3361" i="3"/>
  <c r="A3361" i="3"/>
  <c r="X3360" i="3"/>
  <c r="AB3360" i="3" s="1"/>
  <c r="W3360" i="3"/>
  <c r="V3360" i="3"/>
  <c r="O3360" i="3"/>
  <c r="K3360" i="3"/>
  <c r="B3360" i="3"/>
  <c r="A3360" i="3"/>
  <c r="X3359" i="3"/>
  <c r="AB3359" i="3" s="1"/>
  <c r="W3359" i="3"/>
  <c r="V3359" i="3"/>
  <c r="O3359" i="3"/>
  <c r="K3359" i="3"/>
  <c r="B3359" i="3"/>
  <c r="A3359" i="3"/>
  <c r="X3358" i="3"/>
  <c r="AB3358" i="3" s="1"/>
  <c r="W3358" i="3"/>
  <c r="V3358" i="3"/>
  <c r="O3358" i="3"/>
  <c r="K3358" i="3"/>
  <c r="B3358" i="3"/>
  <c r="A3358" i="3"/>
  <c r="X3357" i="3"/>
  <c r="AB3357" i="3" s="1"/>
  <c r="W3357" i="3"/>
  <c r="V3357" i="3"/>
  <c r="O3357" i="3"/>
  <c r="K3357" i="3"/>
  <c r="T3357" i="3" s="1"/>
  <c r="B3357" i="3"/>
  <c r="A3357" i="3"/>
  <c r="X3356" i="3"/>
  <c r="AB3356" i="3" s="1"/>
  <c r="W3356" i="3"/>
  <c r="V3356" i="3"/>
  <c r="O3356" i="3"/>
  <c r="K3356" i="3"/>
  <c r="Z3356" i="3" s="1"/>
  <c r="B3356" i="3"/>
  <c r="A3356" i="3"/>
  <c r="X3355" i="3"/>
  <c r="AB3355" i="3" s="1"/>
  <c r="W3355" i="3"/>
  <c r="V3355" i="3"/>
  <c r="O3355" i="3"/>
  <c r="K3355" i="3"/>
  <c r="B3355" i="3"/>
  <c r="A3355" i="3"/>
  <c r="X3354" i="3"/>
  <c r="AB3354" i="3" s="1"/>
  <c r="W3354" i="3"/>
  <c r="V3354" i="3"/>
  <c r="O3354" i="3"/>
  <c r="K3354" i="3"/>
  <c r="Z3354" i="3" s="1"/>
  <c r="B3354" i="3"/>
  <c r="A3354" i="3"/>
  <c r="X3353" i="3"/>
  <c r="AB3353" i="3" s="1"/>
  <c r="W3353" i="3"/>
  <c r="V3353" i="3"/>
  <c r="O3353" i="3"/>
  <c r="K3353" i="3"/>
  <c r="B3353" i="3"/>
  <c r="A3353" i="3"/>
  <c r="X3352" i="3"/>
  <c r="AB3352" i="3" s="1"/>
  <c r="W3352" i="3"/>
  <c r="V3352" i="3"/>
  <c r="O3352" i="3"/>
  <c r="K3352" i="3"/>
  <c r="Z3352" i="3" s="1"/>
  <c r="B3352" i="3"/>
  <c r="A3352" i="3"/>
  <c r="X3351" i="3"/>
  <c r="AB3351" i="3" s="1"/>
  <c r="W3351" i="3"/>
  <c r="V3351" i="3"/>
  <c r="O3351" i="3"/>
  <c r="K3351" i="3"/>
  <c r="B3351" i="3"/>
  <c r="A3351" i="3"/>
  <c r="X3350" i="3"/>
  <c r="AB3350" i="3" s="1"/>
  <c r="W3350" i="3"/>
  <c r="V3350" i="3"/>
  <c r="O3350" i="3"/>
  <c r="K3350" i="3"/>
  <c r="Z3350" i="3" s="1"/>
  <c r="B3350" i="3"/>
  <c r="A3350" i="3"/>
  <c r="X3349" i="3"/>
  <c r="AB3349" i="3" s="1"/>
  <c r="W3349" i="3"/>
  <c r="V3349" i="3"/>
  <c r="O3349" i="3"/>
  <c r="K3349" i="3"/>
  <c r="B3349" i="3"/>
  <c r="A3349" i="3"/>
  <c r="X3348" i="3"/>
  <c r="AB3348" i="3" s="1"/>
  <c r="W3348" i="3"/>
  <c r="V3348" i="3"/>
  <c r="O3348" i="3"/>
  <c r="K3348" i="3"/>
  <c r="T3348" i="3" s="1"/>
  <c r="B3348" i="3"/>
  <c r="A3348" i="3"/>
  <c r="X3347" i="3"/>
  <c r="AB3347" i="3" s="1"/>
  <c r="W3347" i="3"/>
  <c r="V3347" i="3"/>
  <c r="O3347" i="3"/>
  <c r="K3347" i="3"/>
  <c r="B3347" i="3"/>
  <c r="A3347" i="3"/>
  <c r="X3346" i="3"/>
  <c r="AB3346" i="3" s="1"/>
  <c r="W3346" i="3"/>
  <c r="V3346" i="3"/>
  <c r="O3346" i="3"/>
  <c r="K3346" i="3"/>
  <c r="Z3346" i="3" s="1"/>
  <c r="B3346" i="3"/>
  <c r="A3346" i="3"/>
  <c r="X3345" i="3"/>
  <c r="AB3345" i="3" s="1"/>
  <c r="W3345" i="3"/>
  <c r="V3345" i="3"/>
  <c r="O3345" i="3"/>
  <c r="K3345" i="3"/>
  <c r="T3345" i="3" s="1"/>
  <c r="B3345" i="3"/>
  <c r="A3345" i="3"/>
  <c r="X3344" i="3"/>
  <c r="AB3344" i="3" s="1"/>
  <c r="W3344" i="3"/>
  <c r="V3344" i="3"/>
  <c r="O3344" i="3"/>
  <c r="K3344" i="3"/>
  <c r="B3344" i="3"/>
  <c r="A3344" i="3"/>
  <c r="X3343" i="3"/>
  <c r="AB3343" i="3" s="1"/>
  <c r="W3343" i="3"/>
  <c r="V3343" i="3"/>
  <c r="O3343" i="3"/>
  <c r="K3343" i="3"/>
  <c r="B3343" i="3"/>
  <c r="A3343" i="3"/>
  <c r="X3342" i="3"/>
  <c r="AB3342" i="3" s="1"/>
  <c r="W3342" i="3"/>
  <c r="V3342" i="3"/>
  <c r="O3342" i="3"/>
  <c r="K3342" i="3"/>
  <c r="B3342" i="3"/>
  <c r="A3342" i="3"/>
  <c r="X3341" i="3"/>
  <c r="AB3341" i="3" s="1"/>
  <c r="W3341" i="3"/>
  <c r="V3341" i="3"/>
  <c r="O3341" i="3"/>
  <c r="K3341" i="3"/>
  <c r="Y3341" i="3" s="1"/>
  <c r="B3341" i="3"/>
  <c r="A3341" i="3"/>
  <c r="X3340" i="3"/>
  <c r="AB3340" i="3" s="1"/>
  <c r="W3340" i="3"/>
  <c r="V3340" i="3"/>
  <c r="O3340" i="3"/>
  <c r="K3340" i="3"/>
  <c r="T3340" i="3" s="1"/>
  <c r="B3340" i="3"/>
  <c r="A3340" i="3"/>
  <c r="X3339" i="3"/>
  <c r="AB3339" i="3" s="1"/>
  <c r="W3339" i="3"/>
  <c r="V3339" i="3"/>
  <c r="O3339" i="3"/>
  <c r="K3339" i="3"/>
  <c r="B3339" i="3"/>
  <c r="A3339" i="3"/>
  <c r="X3338" i="3"/>
  <c r="AB3338" i="3" s="1"/>
  <c r="W3338" i="3"/>
  <c r="V3338" i="3"/>
  <c r="O3338" i="3"/>
  <c r="K3338" i="3"/>
  <c r="B3338" i="3"/>
  <c r="A3338" i="3"/>
  <c r="X3337" i="3"/>
  <c r="AB3337" i="3" s="1"/>
  <c r="W3337" i="3"/>
  <c r="V3337" i="3"/>
  <c r="O3337" i="3"/>
  <c r="K3337" i="3"/>
  <c r="Z3337" i="3" s="1"/>
  <c r="B3337" i="3"/>
  <c r="A3337" i="3"/>
  <c r="X3336" i="3"/>
  <c r="AB3336" i="3" s="1"/>
  <c r="W3336" i="3"/>
  <c r="V3336" i="3"/>
  <c r="O3336" i="3"/>
  <c r="K3336" i="3"/>
  <c r="Z3336" i="3" s="1"/>
  <c r="B3336" i="3"/>
  <c r="A3336" i="3"/>
  <c r="X3335" i="3"/>
  <c r="AB3335" i="3" s="1"/>
  <c r="W3335" i="3"/>
  <c r="V3335" i="3"/>
  <c r="O3335" i="3"/>
  <c r="K3335" i="3"/>
  <c r="B3335" i="3"/>
  <c r="A3335" i="3"/>
  <c r="X3334" i="3"/>
  <c r="AB3334" i="3" s="1"/>
  <c r="W3334" i="3"/>
  <c r="V3334" i="3"/>
  <c r="O3334" i="3"/>
  <c r="K3334" i="3"/>
  <c r="Z3334" i="3" s="1"/>
  <c r="B3334" i="3"/>
  <c r="A3334" i="3"/>
  <c r="X3333" i="3"/>
  <c r="AB3333" i="3" s="1"/>
  <c r="W3333" i="3"/>
  <c r="V3333" i="3"/>
  <c r="O3333" i="3"/>
  <c r="K3333" i="3"/>
  <c r="B3333" i="3"/>
  <c r="A3333" i="3"/>
  <c r="X3332" i="3"/>
  <c r="AB3332" i="3" s="1"/>
  <c r="W3332" i="3"/>
  <c r="V3332" i="3"/>
  <c r="O3332" i="3"/>
  <c r="K3332" i="3"/>
  <c r="Z3332" i="3" s="1"/>
  <c r="B3332" i="3"/>
  <c r="A3332" i="3"/>
  <c r="X3331" i="3"/>
  <c r="AB3331" i="3" s="1"/>
  <c r="W3331" i="3"/>
  <c r="V3331" i="3"/>
  <c r="O3331" i="3"/>
  <c r="K3331" i="3"/>
  <c r="B3331" i="3"/>
  <c r="A3331" i="3"/>
  <c r="X3330" i="3"/>
  <c r="AB3330" i="3" s="1"/>
  <c r="W3330" i="3"/>
  <c r="V3330" i="3"/>
  <c r="O3330" i="3"/>
  <c r="K3330" i="3"/>
  <c r="Z3330" i="3" s="1"/>
  <c r="B3330" i="3"/>
  <c r="A3330" i="3"/>
  <c r="X3329" i="3"/>
  <c r="AB3329" i="3" s="1"/>
  <c r="W3329" i="3"/>
  <c r="V3329" i="3"/>
  <c r="O3329" i="3"/>
  <c r="K3329" i="3"/>
  <c r="B3329" i="3"/>
  <c r="A3329" i="3"/>
  <c r="X3328" i="3"/>
  <c r="AB3328" i="3" s="1"/>
  <c r="W3328" i="3"/>
  <c r="V3328" i="3"/>
  <c r="O3328" i="3"/>
  <c r="K3328" i="3"/>
  <c r="B3328" i="3"/>
  <c r="A3328" i="3"/>
  <c r="X3327" i="3"/>
  <c r="AB3327" i="3" s="1"/>
  <c r="W3327" i="3"/>
  <c r="V3327" i="3"/>
  <c r="O3327" i="3"/>
  <c r="K3327" i="3"/>
  <c r="B3327" i="3"/>
  <c r="A3327" i="3"/>
  <c r="X3326" i="3"/>
  <c r="AB3326" i="3" s="1"/>
  <c r="W3326" i="3"/>
  <c r="V3326" i="3"/>
  <c r="O3326" i="3"/>
  <c r="K3326" i="3"/>
  <c r="B3326" i="3"/>
  <c r="A3326" i="3"/>
  <c r="X3325" i="3"/>
  <c r="AB3325" i="3" s="1"/>
  <c r="W3325" i="3"/>
  <c r="V3325" i="3"/>
  <c r="O3325" i="3"/>
  <c r="K3325" i="3"/>
  <c r="B3325" i="3"/>
  <c r="A3325" i="3"/>
  <c r="X3324" i="3"/>
  <c r="AB3324" i="3" s="1"/>
  <c r="W3324" i="3"/>
  <c r="V3324" i="3"/>
  <c r="O3324" i="3"/>
  <c r="K3324" i="3"/>
  <c r="B3324" i="3"/>
  <c r="A3324" i="3"/>
  <c r="X3323" i="3"/>
  <c r="AB3323" i="3" s="1"/>
  <c r="W3323" i="3"/>
  <c r="V3323" i="3"/>
  <c r="O3323" i="3"/>
  <c r="K3323" i="3"/>
  <c r="B3323" i="3"/>
  <c r="A3323" i="3"/>
  <c r="X3322" i="3"/>
  <c r="AB3322" i="3" s="1"/>
  <c r="W3322" i="3"/>
  <c r="V3322" i="3"/>
  <c r="O3322" i="3"/>
  <c r="K3322" i="3"/>
  <c r="Z3322" i="3" s="1"/>
  <c r="B3322" i="3"/>
  <c r="A3322" i="3"/>
  <c r="X3321" i="3"/>
  <c r="AB3321" i="3" s="1"/>
  <c r="W3321" i="3"/>
  <c r="V3321" i="3"/>
  <c r="O3321" i="3"/>
  <c r="K3321" i="3"/>
  <c r="B3321" i="3"/>
  <c r="A3321" i="3"/>
  <c r="X3320" i="3"/>
  <c r="AB3320" i="3" s="1"/>
  <c r="W3320" i="3"/>
  <c r="V3320" i="3"/>
  <c r="O3320" i="3"/>
  <c r="K3320" i="3"/>
  <c r="U3320" i="3" s="1"/>
  <c r="B3320" i="3"/>
  <c r="A3320" i="3"/>
  <c r="X3319" i="3"/>
  <c r="AB3319" i="3" s="1"/>
  <c r="W3319" i="3"/>
  <c r="V3319" i="3"/>
  <c r="O3319" i="3"/>
  <c r="K3319" i="3"/>
  <c r="B3319" i="3"/>
  <c r="A3319" i="3"/>
  <c r="X3318" i="3"/>
  <c r="AB3318" i="3" s="1"/>
  <c r="W3318" i="3"/>
  <c r="V3318" i="3"/>
  <c r="O3318" i="3"/>
  <c r="K3318" i="3"/>
  <c r="Z3318" i="3" s="1"/>
  <c r="B3318" i="3"/>
  <c r="A3318" i="3"/>
  <c r="X3317" i="3"/>
  <c r="AB3317" i="3" s="1"/>
  <c r="W3317" i="3"/>
  <c r="V3317" i="3"/>
  <c r="O3317" i="3"/>
  <c r="K3317" i="3"/>
  <c r="B3317" i="3"/>
  <c r="A3317" i="3"/>
  <c r="X3316" i="3"/>
  <c r="AB3316" i="3" s="1"/>
  <c r="W3316" i="3"/>
  <c r="V3316" i="3"/>
  <c r="O3316" i="3"/>
  <c r="K3316" i="3"/>
  <c r="T3316" i="3" s="1"/>
  <c r="B3316" i="3"/>
  <c r="A3316" i="3"/>
  <c r="X3315" i="3"/>
  <c r="AB3315" i="3" s="1"/>
  <c r="W3315" i="3"/>
  <c r="V3315" i="3"/>
  <c r="O3315" i="3"/>
  <c r="K3315" i="3"/>
  <c r="B3315" i="3"/>
  <c r="A3315" i="3"/>
  <c r="X3314" i="3"/>
  <c r="AB3314" i="3" s="1"/>
  <c r="W3314" i="3"/>
  <c r="V3314" i="3"/>
  <c r="O3314" i="3"/>
  <c r="K3314" i="3"/>
  <c r="Z3314" i="3" s="1"/>
  <c r="B3314" i="3"/>
  <c r="A3314" i="3"/>
  <c r="X3313" i="3"/>
  <c r="AB3313" i="3" s="1"/>
  <c r="W3313" i="3"/>
  <c r="V3313" i="3"/>
  <c r="O3313" i="3"/>
  <c r="K3313" i="3"/>
  <c r="T3313" i="3" s="1"/>
  <c r="B3313" i="3"/>
  <c r="A3313" i="3"/>
  <c r="X3312" i="3"/>
  <c r="AB3312" i="3" s="1"/>
  <c r="W3312" i="3"/>
  <c r="V3312" i="3"/>
  <c r="O3312" i="3"/>
  <c r="K3312" i="3"/>
  <c r="Z3312" i="3" s="1"/>
  <c r="B3312" i="3"/>
  <c r="A3312" i="3"/>
  <c r="X3311" i="3"/>
  <c r="AB3311" i="3" s="1"/>
  <c r="W3311" i="3"/>
  <c r="V3311" i="3"/>
  <c r="O3311" i="3"/>
  <c r="K3311" i="3"/>
  <c r="B3311" i="3"/>
  <c r="A3311" i="3"/>
  <c r="X3310" i="3"/>
  <c r="AB3310" i="3" s="1"/>
  <c r="W3310" i="3"/>
  <c r="V3310" i="3"/>
  <c r="O3310" i="3"/>
  <c r="K3310" i="3"/>
  <c r="B3310" i="3"/>
  <c r="A3310" i="3"/>
  <c r="X3309" i="3"/>
  <c r="AB3309" i="3" s="1"/>
  <c r="W3309" i="3"/>
  <c r="V3309" i="3"/>
  <c r="O3309" i="3"/>
  <c r="K3309" i="3"/>
  <c r="Z3309" i="3" s="1"/>
  <c r="B3309" i="3"/>
  <c r="A3309" i="3"/>
  <c r="X3308" i="3"/>
  <c r="AB3308" i="3" s="1"/>
  <c r="W3308" i="3"/>
  <c r="V3308" i="3"/>
  <c r="O3308" i="3"/>
  <c r="K3308" i="3"/>
  <c r="U3308" i="3" s="1"/>
  <c r="B3308" i="3"/>
  <c r="A3308" i="3"/>
  <c r="X3307" i="3"/>
  <c r="AB3307" i="3" s="1"/>
  <c r="W3307" i="3"/>
  <c r="V3307" i="3"/>
  <c r="O3307" i="3"/>
  <c r="K3307" i="3"/>
  <c r="B3307" i="3"/>
  <c r="A3307" i="3"/>
  <c r="X3306" i="3"/>
  <c r="AB3306" i="3" s="1"/>
  <c r="W3306" i="3"/>
  <c r="V3306" i="3"/>
  <c r="O3306" i="3"/>
  <c r="K3306" i="3"/>
  <c r="B3306" i="3"/>
  <c r="A3306" i="3"/>
  <c r="X3305" i="3"/>
  <c r="AB3305" i="3" s="1"/>
  <c r="W3305" i="3"/>
  <c r="V3305" i="3"/>
  <c r="O3305" i="3"/>
  <c r="K3305" i="3"/>
  <c r="Z3305" i="3" s="1"/>
  <c r="B3305" i="3"/>
  <c r="A3305" i="3"/>
  <c r="X3304" i="3"/>
  <c r="AB3304" i="3" s="1"/>
  <c r="W3304" i="3"/>
  <c r="V3304" i="3"/>
  <c r="O3304" i="3"/>
  <c r="K3304" i="3"/>
  <c r="U3304" i="3" s="1"/>
  <c r="B3304" i="3"/>
  <c r="A3304" i="3"/>
  <c r="X3303" i="3"/>
  <c r="AB3303" i="3" s="1"/>
  <c r="W3303" i="3"/>
  <c r="V3303" i="3"/>
  <c r="O3303" i="3"/>
  <c r="K3303" i="3"/>
  <c r="B3303" i="3"/>
  <c r="A3303" i="3"/>
  <c r="X3302" i="3"/>
  <c r="AB3302" i="3" s="1"/>
  <c r="W3302" i="3"/>
  <c r="V3302" i="3"/>
  <c r="O3302" i="3"/>
  <c r="K3302" i="3"/>
  <c r="Z3302" i="3" s="1"/>
  <c r="B3302" i="3"/>
  <c r="A3302" i="3"/>
  <c r="X3301" i="3"/>
  <c r="AB3301" i="3" s="1"/>
  <c r="W3301" i="3"/>
  <c r="V3301" i="3"/>
  <c r="O3301" i="3"/>
  <c r="K3301" i="3"/>
  <c r="B3301" i="3"/>
  <c r="A3301" i="3"/>
  <c r="X3300" i="3"/>
  <c r="AB3300" i="3" s="1"/>
  <c r="W3300" i="3"/>
  <c r="V3300" i="3"/>
  <c r="O3300" i="3"/>
  <c r="K3300" i="3"/>
  <c r="Z3300" i="3" s="1"/>
  <c r="B3300" i="3"/>
  <c r="A3300" i="3"/>
  <c r="X3299" i="3"/>
  <c r="AB3299" i="3" s="1"/>
  <c r="W3299" i="3"/>
  <c r="V3299" i="3"/>
  <c r="O3299" i="3"/>
  <c r="K3299" i="3"/>
  <c r="B3299" i="3"/>
  <c r="A3299" i="3"/>
  <c r="X3298" i="3"/>
  <c r="AB3298" i="3" s="1"/>
  <c r="W3298" i="3"/>
  <c r="V3298" i="3"/>
  <c r="O3298" i="3"/>
  <c r="K3298" i="3"/>
  <c r="Z3298" i="3" s="1"/>
  <c r="B3298" i="3"/>
  <c r="A3298" i="3"/>
  <c r="X3297" i="3"/>
  <c r="AB3297" i="3" s="1"/>
  <c r="W3297" i="3"/>
  <c r="V3297" i="3"/>
  <c r="O3297" i="3"/>
  <c r="K3297" i="3"/>
  <c r="B3297" i="3"/>
  <c r="A3297" i="3"/>
  <c r="X3296" i="3"/>
  <c r="AB3296" i="3" s="1"/>
  <c r="W3296" i="3"/>
  <c r="V3296" i="3"/>
  <c r="O3296" i="3"/>
  <c r="K3296" i="3"/>
  <c r="T3296" i="3" s="1"/>
  <c r="B3296" i="3"/>
  <c r="A3296" i="3"/>
  <c r="X3295" i="3"/>
  <c r="AB3295" i="3" s="1"/>
  <c r="W3295" i="3"/>
  <c r="V3295" i="3"/>
  <c r="O3295" i="3"/>
  <c r="K3295" i="3"/>
  <c r="B3295" i="3"/>
  <c r="A3295" i="3"/>
  <c r="X3294" i="3"/>
  <c r="AB3294" i="3" s="1"/>
  <c r="W3294" i="3"/>
  <c r="V3294" i="3"/>
  <c r="O3294" i="3"/>
  <c r="K3294" i="3"/>
  <c r="B3294" i="3"/>
  <c r="A3294" i="3"/>
  <c r="X3293" i="3"/>
  <c r="AB3293" i="3" s="1"/>
  <c r="W3293" i="3"/>
  <c r="V3293" i="3"/>
  <c r="O3293" i="3"/>
  <c r="K3293" i="3"/>
  <c r="Y3293" i="3" s="1"/>
  <c r="B3293" i="3"/>
  <c r="A3293" i="3"/>
  <c r="X3292" i="3"/>
  <c r="AB3292" i="3" s="1"/>
  <c r="W3292" i="3"/>
  <c r="V3292" i="3"/>
  <c r="O3292" i="3"/>
  <c r="K3292" i="3"/>
  <c r="Z3292" i="3" s="1"/>
  <c r="B3292" i="3"/>
  <c r="A3292" i="3"/>
  <c r="X3291" i="3"/>
  <c r="AB3291" i="3" s="1"/>
  <c r="W3291" i="3"/>
  <c r="V3291" i="3"/>
  <c r="O3291" i="3"/>
  <c r="K3291" i="3"/>
  <c r="B3291" i="3"/>
  <c r="A3291" i="3"/>
  <c r="X3290" i="3"/>
  <c r="AB3290" i="3" s="1"/>
  <c r="W3290" i="3"/>
  <c r="V3290" i="3"/>
  <c r="O3290" i="3"/>
  <c r="K3290" i="3"/>
  <c r="Z3290" i="3" s="1"/>
  <c r="B3290" i="3"/>
  <c r="A3290" i="3"/>
  <c r="X3289" i="3"/>
  <c r="AB3289" i="3" s="1"/>
  <c r="W3289" i="3"/>
  <c r="V3289" i="3"/>
  <c r="O3289" i="3"/>
  <c r="K3289" i="3"/>
  <c r="B3289" i="3"/>
  <c r="A3289" i="3"/>
  <c r="X3288" i="3"/>
  <c r="AB3288" i="3" s="1"/>
  <c r="W3288" i="3"/>
  <c r="V3288" i="3"/>
  <c r="O3288" i="3"/>
  <c r="K3288" i="3"/>
  <c r="U3288" i="3" s="1"/>
  <c r="B3288" i="3"/>
  <c r="A3288" i="3"/>
  <c r="X3287" i="3"/>
  <c r="AB3287" i="3" s="1"/>
  <c r="W3287" i="3"/>
  <c r="V3287" i="3"/>
  <c r="O3287" i="3"/>
  <c r="K3287" i="3"/>
  <c r="B3287" i="3"/>
  <c r="A3287" i="3"/>
  <c r="X3286" i="3"/>
  <c r="AB3286" i="3" s="1"/>
  <c r="W3286" i="3"/>
  <c r="V3286" i="3"/>
  <c r="O3286" i="3"/>
  <c r="K3286" i="3"/>
  <c r="Z3286" i="3" s="1"/>
  <c r="B3286" i="3"/>
  <c r="A3286" i="3"/>
  <c r="X3285" i="3"/>
  <c r="AB3285" i="3" s="1"/>
  <c r="W3285" i="3"/>
  <c r="V3285" i="3"/>
  <c r="O3285" i="3"/>
  <c r="K3285" i="3"/>
  <c r="B3285" i="3"/>
  <c r="A3285" i="3"/>
  <c r="X3284" i="3"/>
  <c r="AB3284" i="3" s="1"/>
  <c r="W3284" i="3"/>
  <c r="V3284" i="3"/>
  <c r="O3284" i="3"/>
  <c r="K3284" i="3"/>
  <c r="U3284" i="3" s="1"/>
  <c r="B3284" i="3"/>
  <c r="A3284" i="3"/>
  <c r="X3283" i="3"/>
  <c r="AB3283" i="3" s="1"/>
  <c r="W3283" i="3"/>
  <c r="V3283" i="3"/>
  <c r="O3283" i="3"/>
  <c r="K3283" i="3"/>
  <c r="B3283" i="3"/>
  <c r="A3283" i="3"/>
  <c r="X3282" i="3"/>
  <c r="AB3282" i="3" s="1"/>
  <c r="W3282" i="3"/>
  <c r="V3282" i="3"/>
  <c r="O3282" i="3"/>
  <c r="K3282" i="3"/>
  <c r="Z3282" i="3" s="1"/>
  <c r="B3282" i="3"/>
  <c r="A3282" i="3"/>
  <c r="X3281" i="3"/>
  <c r="AB3281" i="3" s="1"/>
  <c r="W3281" i="3"/>
  <c r="V3281" i="3"/>
  <c r="O3281" i="3"/>
  <c r="K3281" i="3"/>
  <c r="B3281" i="3"/>
  <c r="A3281" i="3"/>
  <c r="X3280" i="3"/>
  <c r="AB3280" i="3" s="1"/>
  <c r="W3280" i="3"/>
  <c r="V3280" i="3"/>
  <c r="O3280" i="3"/>
  <c r="K3280" i="3"/>
  <c r="B3280" i="3"/>
  <c r="A3280" i="3"/>
  <c r="X3279" i="3"/>
  <c r="AB3279" i="3" s="1"/>
  <c r="W3279" i="3"/>
  <c r="V3279" i="3"/>
  <c r="O3279" i="3"/>
  <c r="K3279" i="3"/>
  <c r="Z3279" i="3" s="1"/>
  <c r="B3279" i="3"/>
  <c r="A3279" i="3"/>
  <c r="X3278" i="3"/>
  <c r="AB3278" i="3" s="1"/>
  <c r="W3278" i="3"/>
  <c r="V3278" i="3"/>
  <c r="O3278" i="3"/>
  <c r="K3278" i="3"/>
  <c r="U3278" i="3" s="1"/>
  <c r="B3278" i="3"/>
  <c r="A3278" i="3"/>
  <c r="X3277" i="3"/>
  <c r="AB3277" i="3" s="1"/>
  <c r="W3277" i="3"/>
  <c r="V3277" i="3"/>
  <c r="O3277" i="3"/>
  <c r="K3277" i="3"/>
  <c r="Y3277" i="3" s="1"/>
  <c r="B3277" i="3"/>
  <c r="A3277" i="3"/>
  <c r="X3276" i="3"/>
  <c r="AB3276" i="3" s="1"/>
  <c r="W3276" i="3"/>
  <c r="V3276" i="3"/>
  <c r="O3276" i="3"/>
  <c r="K3276" i="3"/>
  <c r="B3276" i="3"/>
  <c r="A3276" i="3"/>
  <c r="X3275" i="3"/>
  <c r="AB3275" i="3" s="1"/>
  <c r="W3275" i="3"/>
  <c r="V3275" i="3"/>
  <c r="O3275" i="3"/>
  <c r="K3275" i="3"/>
  <c r="Z3275" i="3" s="1"/>
  <c r="B3275" i="3"/>
  <c r="A3275" i="3"/>
  <c r="X3274" i="3"/>
  <c r="AB3274" i="3" s="1"/>
  <c r="W3274" i="3"/>
  <c r="V3274" i="3"/>
  <c r="O3274" i="3"/>
  <c r="K3274" i="3"/>
  <c r="B3274" i="3"/>
  <c r="A3274" i="3"/>
  <c r="X3273" i="3"/>
  <c r="AB3273" i="3" s="1"/>
  <c r="W3273" i="3"/>
  <c r="V3273" i="3"/>
  <c r="O3273" i="3"/>
  <c r="K3273" i="3"/>
  <c r="B3273" i="3"/>
  <c r="A3273" i="3"/>
  <c r="X3272" i="3"/>
  <c r="AB3272" i="3" s="1"/>
  <c r="W3272" i="3"/>
  <c r="V3272" i="3"/>
  <c r="O3272" i="3"/>
  <c r="K3272" i="3"/>
  <c r="B3272" i="3"/>
  <c r="A3272" i="3"/>
  <c r="X3271" i="3"/>
  <c r="AB3271" i="3" s="1"/>
  <c r="W3271" i="3"/>
  <c r="V3271" i="3"/>
  <c r="O3271" i="3"/>
  <c r="K3271" i="3"/>
  <c r="Z3271" i="3" s="1"/>
  <c r="B3271" i="3"/>
  <c r="A3271" i="3"/>
  <c r="X3270" i="3"/>
  <c r="AB3270" i="3" s="1"/>
  <c r="W3270" i="3"/>
  <c r="V3270" i="3"/>
  <c r="O3270" i="3"/>
  <c r="K3270" i="3"/>
  <c r="B3270" i="3"/>
  <c r="A3270" i="3"/>
  <c r="X3269" i="3"/>
  <c r="AB3269" i="3" s="1"/>
  <c r="W3269" i="3"/>
  <c r="V3269" i="3"/>
  <c r="O3269" i="3"/>
  <c r="K3269" i="3"/>
  <c r="Y3269" i="3" s="1"/>
  <c r="B3269" i="3"/>
  <c r="A3269" i="3"/>
  <c r="X3268" i="3"/>
  <c r="AB3268" i="3" s="1"/>
  <c r="W3268" i="3"/>
  <c r="V3268" i="3"/>
  <c r="O3268" i="3"/>
  <c r="K3268" i="3"/>
  <c r="B3268" i="3"/>
  <c r="A3268" i="3"/>
  <c r="X3267" i="3"/>
  <c r="AB3267" i="3" s="1"/>
  <c r="W3267" i="3"/>
  <c r="V3267" i="3"/>
  <c r="O3267" i="3"/>
  <c r="K3267" i="3"/>
  <c r="Z3267" i="3" s="1"/>
  <c r="B3267" i="3"/>
  <c r="A3267" i="3"/>
  <c r="X3266" i="3"/>
  <c r="AB3266" i="3" s="1"/>
  <c r="W3266" i="3"/>
  <c r="V3266" i="3"/>
  <c r="O3266" i="3"/>
  <c r="K3266" i="3"/>
  <c r="B3266" i="3"/>
  <c r="A3266" i="3"/>
  <c r="X3265" i="3"/>
  <c r="AB3265" i="3" s="1"/>
  <c r="W3265" i="3"/>
  <c r="V3265" i="3"/>
  <c r="O3265" i="3"/>
  <c r="K3265" i="3"/>
  <c r="B3265" i="3"/>
  <c r="A3265" i="3"/>
  <c r="X3264" i="3"/>
  <c r="AB3264" i="3" s="1"/>
  <c r="W3264" i="3"/>
  <c r="V3264" i="3"/>
  <c r="O3264" i="3"/>
  <c r="K3264" i="3"/>
  <c r="B3264" i="3"/>
  <c r="A3264" i="3"/>
  <c r="X3263" i="3"/>
  <c r="AB3263" i="3" s="1"/>
  <c r="W3263" i="3"/>
  <c r="V3263" i="3"/>
  <c r="O3263" i="3"/>
  <c r="K3263" i="3"/>
  <c r="Z3263" i="3" s="1"/>
  <c r="B3263" i="3"/>
  <c r="A3263" i="3"/>
  <c r="X3262" i="3"/>
  <c r="AB3262" i="3" s="1"/>
  <c r="W3262" i="3"/>
  <c r="V3262" i="3"/>
  <c r="O3262" i="3"/>
  <c r="K3262" i="3"/>
  <c r="T3262" i="3" s="1"/>
  <c r="B3262" i="3"/>
  <c r="A3262" i="3"/>
  <c r="X3261" i="3"/>
  <c r="AB3261" i="3" s="1"/>
  <c r="W3261" i="3"/>
  <c r="V3261" i="3"/>
  <c r="O3261" i="3"/>
  <c r="K3261" i="3"/>
  <c r="B3261" i="3"/>
  <c r="A3261" i="3"/>
  <c r="X3260" i="3"/>
  <c r="AB3260" i="3" s="1"/>
  <c r="W3260" i="3"/>
  <c r="V3260" i="3"/>
  <c r="O3260" i="3"/>
  <c r="K3260" i="3"/>
  <c r="B3260" i="3"/>
  <c r="A3260" i="3"/>
  <c r="X3259" i="3"/>
  <c r="AB3259" i="3" s="1"/>
  <c r="W3259" i="3"/>
  <c r="V3259" i="3"/>
  <c r="O3259" i="3"/>
  <c r="K3259" i="3"/>
  <c r="Z3259" i="3" s="1"/>
  <c r="B3259" i="3"/>
  <c r="A3259" i="3"/>
  <c r="X3258" i="3"/>
  <c r="AB3258" i="3" s="1"/>
  <c r="W3258" i="3"/>
  <c r="V3258" i="3"/>
  <c r="O3258" i="3"/>
  <c r="K3258" i="3"/>
  <c r="Z3258" i="3" s="1"/>
  <c r="B3258" i="3"/>
  <c r="A3258" i="3"/>
  <c r="X3257" i="3"/>
  <c r="AB3257" i="3" s="1"/>
  <c r="W3257" i="3"/>
  <c r="V3257" i="3"/>
  <c r="O3257" i="3"/>
  <c r="K3257" i="3"/>
  <c r="Y3257" i="3" s="1"/>
  <c r="B3257" i="3"/>
  <c r="A3257" i="3"/>
  <c r="X3256" i="3"/>
  <c r="AB3256" i="3" s="1"/>
  <c r="W3256" i="3"/>
  <c r="V3256" i="3"/>
  <c r="O3256" i="3"/>
  <c r="K3256" i="3"/>
  <c r="B3256" i="3"/>
  <c r="A3256" i="3"/>
  <c r="X3255" i="3"/>
  <c r="AB3255" i="3" s="1"/>
  <c r="W3255" i="3"/>
  <c r="V3255" i="3"/>
  <c r="O3255" i="3"/>
  <c r="K3255" i="3"/>
  <c r="Z3255" i="3" s="1"/>
  <c r="B3255" i="3"/>
  <c r="A3255" i="3"/>
  <c r="X3254" i="3"/>
  <c r="AB3254" i="3" s="1"/>
  <c r="W3254" i="3"/>
  <c r="V3254" i="3"/>
  <c r="O3254" i="3"/>
  <c r="K3254" i="3"/>
  <c r="U3254" i="3" s="1"/>
  <c r="B3254" i="3"/>
  <c r="A3254" i="3"/>
  <c r="X3253" i="3"/>
  <c r="AB3253" i="3" s="1"/>
  <c r="W3253" i="3"/>
  <c r="V3253" i="3"/>
  <c r="O3253" i="3"/>
  <c r="K3253" i="3"/>
  <c r="B3253" i="3"/>
  <c r="A3253" i="3"/>
  <c r="X3252" i="3"/>
  <c r="AB3252" i="3" s="1"/>
  <c r="W3252" i="3"/>
  <c r="V3252" i="3"/>
  <c r="O3252" i="3"/>
  <c r="K3252" i="3"/>
  <c r="B3252" i="3"/>
  <c r="A3252" i="3"/>
  <c r="X3251" i="3"/>
  <c r="AB3251" i="3" s="1"/>
  <c r="W3251" i="3"/>
  <c r="V3251" i="3"/>
  <c r="O3251" i="3"/>
  <c r="K3251" i="3"/>
  <c r="Z3251" i="3" s="1"/>
  <c r="B3251" i="3"/>
  <c r="A3251" i="3"/>
  <c r="X3250" i="3"/>
  <c r="AB3250" i="3" s="1"/>
  <c r="W3250" i="3"/>
  <c r="V3250" i="3"/>
  <c r="O3250" i="3"/>
  <c r="K3250" i="3"/>
  <c r="Z3250" i="3" s="1"/>
  <c r="B3250" i="3"/>
  <c r="A3250" i="3"/>
  <c r="X3249" i="3"/>
  <c r="AB3249" i="3" s="1"/>
  <c r="W3249" i="3"/>
  <c r="V3249" i="3"/>
  <c r="O3249" i="3"/>
  <c r="K3249" i="3"/>
  <c r="T3249" i="3" s="1"/>
  <c r="B3249" i="3"/>
  <c r="A3249" i="3"/>
  <c r="X3248" i="3"/>
  <c r="AB3248" i="3" s="1"/>
  <c r="W3248" i="3"/>
  <c r="V3248" i="3"/>
  <c r="O3248" i="3"/>
  <c r="K3248" i="3"/>
  <c r="B3248" i="3"/>
  <c r="A3248" i="3"/>
  <c r="X3247" i="3"/>
  <c r="AB3247" i="3" s="1"/>
  <c r="W3247" i="3"/>
  <c r="V3247" i="3"/>
  <c r="O3247" i="3"/>
  <c r="K3247" i="3"/>
  <c r="Z3247" i="3" s="1"/>
  <c r="B3247" i="3"/>
  <c r="A3247" i="3"/>
  <c r="X3246" i="3"/>
  <c r="AB3246" i="3" s="1"/>
  <c r="W3246" i="3"/>
  <c r="V3246" i="3"/>
  <c r="O3246" i="3"/>
  <c r="K3246" i="3"/>
  <c r="Z3246" i="3" s="1"/>
  <c r="B3246" i="3"/>
  <c r="A3246" i="3"/>
  <c r="X3245" i="3"/>
  <c r="AB3245" i="3" s="1"/>
  <c r="W3245" i="3"/>
  <c r="V3245" i="3"/>
  <c r="O3245" i="3"/>
  <c r="K3245" i="3"/>
  <c r="B3245" i="3"/>
  <c r="A3245" i="3"/>
  <c r="X3244" i="3"/>
  <c r="AB3244" i="3" s="1"/>
  <c r="W3244" i="3"/>
  <c r="V3244" i="3"/>
  <c r="O3244" i="3"/>
  <c r="K3244" i="3"/>
  <c r="B3244" i="3"/>
  <c r="A3244" i="3"/>
  <c r="X3243" i="3"/>
  <c r="AB3243" i="3" s="1"/>
  <c r="W3243" i="3"/>
  <c r="V3243" i="3"/>
  <c r="O3243" i="3"/>
  <c r="K3243" i="3"/>
  <c r="Z3243" i="3" s="1"/>
  <c r="B3243" i="3"/>
  <c r="A3243" i="3"/>
  <c r="X3242" i="3"/>
  <c r="AB3242" i="3" s="1"/>
  <c r="W3242" i="3"/>
  <c r="V3242" i="3"/>
  <c r="O3242" i="3"/>
  <c r="K3242" i="3"/>
  <c r="T3242" i="3" s="1"/>
  <c r="B3242" i="3"/>
  <c r="A3242" i="3"/>
  <c r="X3241" i="3"/>
  <c r="AB3241" i="3" s="1"/>
  <c r="W3241" i="3"/>
  <c r="V3241" i="3"/>
  <c r="O3241" i="3"/>
  <c r="K3241" i="3"/>
  <c r="T3241" i="3" s="1"/>
  <c r="B3241" i="3"/>
  <c r="A3241" i="3"/>
  <c r="X3240" i="3"/>
  <c r="AB3240" i="3" s="1"/>
  <c r="W3240" i="3"/>
  <c r="V3240" i="3"/>
  <c r="O3240" i="3"/>
  <c r="K3240" i="3"/>
  <c r="B3240" i="3"/>
  <c r="A3240" i="3"/>
  <c r="X3239" i="3"/>
  <c r="AB3239" i="3" s="1"/>
  <c r="W3239" i="3"/>
  <c r="V3239" i="3"/>
  <c r="O3239" i="3"/>
  <c r="K3239" i="3"/>
  <c r="Y3239" i="3" s="1"/>
  <c r="B3239" i="3"/>
  <c r="A3239" i="3"/>
  <c r="X3238" i="3"/>
  <c r="AB3238" i="3" s="1"/>
  <c r="W3238" i="3"/>
  <c r="V3238" i="3"/>
  <c r="O3238" i="3"/>
  <c r="K3238" i="3"/>
  <c r="T3238" i="3" s="1"/>
  <c r="B3238" i="3"/>
  <c r="A3238" i="3"/>
  <c r="X3237" i="3"/>
  <c r="AB3237" i="3" s="1"/>
  <c r="W3237" i="3"/>
  <c r="V3237" i="3"/>
  <c r="O3237" i="3"/>
  <c r="K3237" i="3"/>
  <c r="B3237" i="3"/>
  <c r="A3237" i="3"/>
  <c r="X3236" i="3"/>
  <c r="AB3236" i="3" s="1"/>
  <c r="W3236" i="3"/>
  <c r="V3236" i="3"/>
  <c r="O3236" i="3"/>
  <c r="K3236" i="3"/>
  <c r="B3236" i="3"/>
  <c r="A3236" i="3"/>
  <c r="X3235" i="3"/>
  <c r="AB3235" i="3" s="1"/>
  <c r="W3235" i="3"/>
  <c r="V3235" i="3"/>
  <c r="O3235" i="3"/>
  <c r="K3235" i="3"/>
  <c r="B3235" i="3"/>
  <c r="A3235" i="3"/>
  <c r="X3234" i="3"/>
  <c r="AB3234" i="3" s="1"/>
  <c r="W3234" i="3"/>
  <c r="V3234" i="3"/>
  <c r="O3234" i="3"/>
  <c r="K3234" i="3"/>
  <c r="T3234" i="3" s="1"/>
  <c r="B3234" i="3"/>
  <c r="A3234" i="3"/>
  <c r="X3233" i="3"/>
  <c r="AB3233" i="3" s="1"/>
  <c r="W3233" i="3"/>
  <c r="V3233" i="3"/>
  <c r="O3233" i="3"/>
  <c r="K3233" i="3"/>
  <c r="T3233" i="3" s="1"/>
  <c r="B3233" i="3"/>
  <c r="A3233" i="3"/>
  <c r="X3232" i="3"/>
  <c r="AB3232" i="3" s="1"/>
  <c r="W3232" i="3"/>
  <c r="V3232" i="3"/>
  <c r="O3232" i="3"/>
  <c r="K3232" i="3"/>
  <c r="B3232" i="3"/>
  <c r="A3232" i="3"/>
  <c r="X3231" i="3"/>
  <c r="AB3231" i="3" s="1"/>
  <c r="W3231" i="3"/>
  <c r="V3231" i="3"/>
  <c r="O3231" i="3"/>
  <c r="K3231" i="3"/>
  <c r="Y3231" i="3" s="1"/>
  <c r="B3231" i="3"/>
  <c r="A3231" i="3"/>
  <c r="X3230" i="3"/>
  <c r="AB3230" i="3" s="1"/>
  <c r="W3230" i="3"/>
  <c r="V3230" i="3"/>
  <c r="O3230" i="3"/>
  <c r="K3230" i="3"/>
  <c r="T3230" i="3" s="1"/>
  <c r="B3230" i="3"/>
  <c r="A3230" i="3"/>
  <c r="X3229" i="3"/>
  <c r="AB3229" i="3" s="1"/>
  <c r="W3229" i="3"/>
  <c r="V3229" i="3"/>
  <c r="O3229" i="3"/>
  <c r="K3229" i="3"/>
  <c r="B3229" i="3"/>
  <c r="A3229" i="3"/>
  <c r="X3228" i="3"/>
  <c r="AB3228" i="3" s="1"/>
  <c r="W3228" i="3"/>
  <c r="V3228" i="3"/>
  <c r="O3228" i="3"/>
  <c r="K3228" i="3"/>
  <c r="B3228" i="3"/>
  <c r="A3228" i="3"/>
  <c r="X3227" i="3"/>
  <c r="AB3227" i="3" s="1"/>
  <c r="W3227" i="3"/>
  <c r="V3227" i="3"/>
  <c r="O3227" i="3"/>
  <c r="K3227" i="3"/>
  <c r="U3227" i="3" s="1"/>
  <c r="B3227" i="3"/>
  <c r="A3227" i="3"/>
  <c r="X3226" i="3"/>
  <c r="AB3226" i="3" s="1"/>
  <c r="W3226" i="3"/>
  <c r="V3226" i="3"/>
  <c r="O3226" i="3"/>
  <c r="K3226" i="3"/>
  <c r="T3226" i="3" s="1"/>
  <c r="B3226" i="3"/>
  <c r="A3226" i="3"/>
  <c r="X3225" i="3"/>
  <c r="AB3225" i="3" s="1"/>
  <c r="W3225" i="3"/>
  <c r="V3225" i="3"/>
  <c r="O3225" i="3"/>
  <c r="K3225" i="3"/>
  <c r="B3225" i="3"/>
  <c r="A3225" i="3"/>
  <c r="X3224" i="3"/>
  <c r="AB3224" i="3" s="1"/>
  <c r="W3224" i="3"/>
  <c r="V3224" i="3"/>
  <c r="O3224" i="3"/>
  <c r="K3224" i="3"/>
  <c r="Z3224" i="3" s="1"/>
  <c r="B3224" i="3"/>
  <c r="A3224" i="3"/>
  <c r="X3223" i="3"/>
  <c r="AB3223" i="3" s="1"/>
  <c r="W3223" i="3"/>
  <c r="V3223" i="3"/>
  <c r="O3223" i="3"/>
  <c r="K3223" i="3"/>
  <c r="T3223" i="3" s="1"/>
  <c r="B3223" i="3"/>
  <c r="A3223" i="3"/>
  <c r="X3222" i="3"/>
  <c r="AB3222" i="3" s="1"/>
  <c r="W3222" i="3"/>
  <c r="V3222" i="3"/>
  <c r="O3222" i="3"/>
  <c r="K3222" i="3"/>
  <c r="B3222" i="3"/>
  <c r="A3222" i="3"/>
  <c r="X3221" i="3"/>
  <c r="AB3221" i="3" s="1"/>
  <c r="W3221" i="3"/>
  <c r="V3221" i="3"/>
  <c r="O3221" i="3"/>
  <c r="K3221" i="3"/>
  <c r="B3221" i="3"/>
  <c r="A3221" i="3"/>
  <c r="X3220" i="3"/>
  <c r="AB3220" i="3" s="1"/>
  <c r="W3220" i="3"/>
  <c r="V3220" i="3"/>
  <c r="O3220" i="3"/>
  <c r="K3220" i="3"/>
  <c r="U3220" i="3" s="1"/>
  <c r="B3220" i="3"/>
  <c r="A3220" i="3"/>
  <c r="X3219" i="3"/>
  <c r="AB3219" i="3" s="1"/>
  <c r="W3219" i="3"/>
  <c r="V3219" i="3"/>
  <c r="O3219" i="3"/>
  <c r="K3219" i="3"/>
  <c r="T3219" i="3" s="1"/>
  <c r="B3219" i="3"/>
  <c r="A3219" i="3"/>
  <c r="X3218" i="3"/>
  <c r="AB3218" i="3" s="1"/>
  <c r="W3218" i="3"/>
  <c r="V3218" i="3"/>
  <c r="O3218" i="3"/>
  <c r="K3218" i="3"/>
  <c r="Y3218" i="3" s="1"/>
  <c r="B3218" i="3"/>
  <c r="A3218" i="3"/>
  <c r="X3217" i="3"/>
  <c r="AB3217" i="3" s="1"/>
  <c r="W3217" i="3"/>
  <c r="V3217" i="3"/>
  <c r="O3217" i="3"/>
  <c r="K3217" i="3"/>
  <c r="Z3217" i="3" s="1"/>
  <c r="B3217" i="3"/>
  <c r="A3217" i="3"/>
  <c r="X3216" i="3"/>
  <c r="AB3216" i="3" s="1"/>
  <c r="W3216" i="3"/>
  <c r="V3216" i="3"/>
  <c r="O3216" i="3"/>
  <c r="K3216" i="3"/>
  <c r="B3216" i="3"/>
  <c r="A3216" i="3"/>
  <c r="X3215" i="3"/>
  <c r="AB3215" i="3" s="1"/>
  <c r="W3215" i="3"/>
  <c r="V3215" i="3"/>
  <c r="O3215" i="3"/>
  <c r="K3215" i="3"/>
  <c r="T3215" i="3" s="1"/>
  <c r="B3215" i="3"/>
  <c r="A3215" i="3"/>
  <c r="X3214" i="3"/>
  <c r="AB3214" i="3" s="1"/>
  <c r="W3214" i="3"/>
  <c r="V3214" i="3"/>
  <c r="O3214" i="3"/>
  <c r="K3214" i="3"/>
  <c r="Y3214" i="3" s="1"/>
  <c r="B3214" i="3"/>
  <c r="A3214" i="3"/>
  <c r="X3213" i="3"/>
  <c r="AB3213" i="3" s="1"/>
  <c r="W3213" i="3"/>
  <c r="V3213" i="3"/>
  <c r="O3213" i="3"/>
  <c r="K3213" i="3"/>
  <c r="Z3213" i="3" s="1"/>
  <c r="B3213" i="3"/>
  <c r="A3213" i="3"/>
  <c r="X3212" i="3"/>
  <c r="AB3212" i="3" s="1"/>
  <c r="W3212" i="3"/>
  <c r="V3212" i="3"/>
  <c r="O3212" i="3"/>
  <c r="K3212" i="3"/>
  <c r="Y3212" i="3" s="1"/>
  <c r="B3212" i="3"/>
  <c r="A3212" i="3"/>
  <c r="X3211" i="3"/>
  <c r="AB3211" i="3" s="1"/>
  <c r="W3211" i="3"/>
  <c r="V3211" i="3"/>
  <c r="O3211" i="3"/>
  <c r="K3211" i="3"/>
  <c r="T3211" i="3" s="1"/>
  <c r="B3211" i="3"/>
  <c r="A3211" i="3"/>
  <c r="X3210" i="3"/>
  <c r="AB3210" i="3" s="1"/>
  <c r="W3210" i="3"/>
  <c r="V3210" i="3"/>
  <c r="O3210" i="3"/>
  <c r="K3210" i="3"/>
  <c r="Y3210" i="3" s="1"/>
  <c r="B3210" i="3"/>
  <c r="A3210" i="3"/>
  <c r="X3209" i="3"/>
  <c r="AB3209" i="3" s="1"/>
  <c r="W3209" i="3"/>
  <c r="V3209" i="3"/>
  <c r="O3209" i="3"/>
  <c r="K3209" i="3"/>
  <c r="Z3209" i="3" s="1"/>
  <c r="B3209" i="3"/>
  <c r="A3209" i="3"/>
  <c r="X3208" i="3"/>
  <c r="AB3208" i="3" s="1"/>
  <c r="W3208" i="3"/>
  <c r="V3208" i="3"/>
  <c r="O3208" i="3"/>
  <c r="K3208" i="3"/>
  <c r="Y3208" i="3" s="1"/>
  <c r="B3208" i="3"/>
  <c r="A3208" i="3"/>
  <c r="X3207" i="3"/>
  <c r="AB3207" i="3" s="1"/>
  <c r="W3207" i="3"/>
  <c r="V3207" i="3"/>
  <c r="O3207" i="3"/>
  <c r="K3207" i="3"/>
  <c r="T3207" i="3" s="1"/>
  <c r="B3207" i="3"/>
  <c r="A3207" i="3"/>
  <c r="X3206" i="3"/>
  <c r="AB3206" i="3" s="1"/>
  <c r="W3206" i="3"/>
  <c r="V3206" i="3"/>
  <c r="O3206" i="3"/>
  <c r="K3206" i="3"/>
  <c r="Y3206" i="3" s="1"/>
  <c r="B3206" i="3"/>
  <c r="A3206" i="3"/>
  <c r="X3205" i="3"/>
  <c r="AB3205" i="3" s="1"/>
  <c r="W3205" i="3"/>
  <c r="V3205" i="3"/>
  <c r="O3205" i="3"/>
  <c r="K3205" i="3"/>
  <c r="Z3205" i="3" s="1"/>
  <c r="B3205" i="3"/>
  <c r="A3205" i="3"/>
  <c r="X3204" i="3"/>
  <c r="AB3204" i="3" s="1"/>
  <c r="W3204" i="3"/>
  <c r="V3204" i="3"/>
  <c r="O3204" i="3"/>
  <c r="K3204" i="3"/>
  <c r="Z3204" i="3" s="1"/>
  <c r="B3204" i="3"/>
  <c r="A3204" i="3"/>
  <c r="X3203" i="3"/>
  <c r="AB3203" i="3" s="1"/>
  <c r="W3203" i="3"/>
  <c r="V3203" i="3"/>
  <c r="O3203" i="3"/>
  <c r="K3203" i="3"/>
  <c r="T3203" i="3" s="1"/>
  <c r="B3203" i="3"/>
  <c r="A3203" i="3"/>
  <c r="X3202" i="3"/>
  <c r="AB3202" i="3" s="1"/>
  <c r="W3202" i="3"/>
  <c r="V3202" i="3"/>
  <c r="O3202" i="3"/>
  <c r="K3202" i="3"/>
  <c r="Y3202" i="3" s="1"/>
  <c r="B3202" i="3"/>
  <c r="A3202" i="3"/>
  <c r="X3201" i="3"/>
  <c r="AB3201" i="3" s="1"/>
  <c r="W3201" i="3"/>
  <c r="V3201" i="3"/>
  <c r="O3201" i="3"/>
  <c r="K3201" i="3"/>
  <c r="B3201" i="3"/>
  <c r="A3201" i="3"/>
  <c r="X3200" i="3"/>
  <c r="AB3200" i="3" s="1"/>
  <c r="W3200" i="3"/>
  <c r="V3200" i="3"/>
  <c r="O3200" i="3"/>
  <c r="K3200" i="3"/>
  <c r="T3200" i="3" s="1"/>
  <c r="B3200" i="3"/>
  <c r="A3200" i="3"/>
  <c r="X3199" i="3"/>
  <c r="AB3199" i="3" s="1"/>
  <c r="W3199" i="3"/>
  <c r="V3199" i="3"/>
  <c r="O3199" i="3"/>
  <c r="K3199" i="3"/>
  <c r="T3199" i="3" s="1"/>
  <c r="B3199" i="3"/>
  <c r="A3199" i="3"/>
  <c r="X3198" i="3"/>
  <c r="AB3198" i="3" s="1"/>
  <c r="W3198" i="3"/>
  <c r="V3198" i="3"/>
  <c r="O3198" i="3"/>
  <c r="K3198" i="3"/>
  <c r="Y3198" i="3" s="1"/>
  <c r="B3198" i="3"/>
  <c r="A3198" i="3"/>
  <c r="X3197" i="3"/>
  <c r="AB3197" i="3" s="1"/>
  <c r="W3197" i="3"/>
  <c r="V3197" i="3"/>
  <c r="O3197" i="3"/>
  <c r="K3197" i="3"/>
  <c r="B3197" i="3"/>
  <c r="A3197" i="3"/>
  <c r="X3196" i="3"/>
  <c r="AB3196" i="3" s="1"/>
  <c r="W3196" i="3"/>
  <c r="V3196" i="3"/>
  <c r="O3196" i="3"/>
  <c r="K3196" i="3"/>
  <c r="B3196" i="3"/>
  <c r="A3196" i="3"/>
  <c r="X3195" i="3"/>
  <c r="AB3195" i="3" s="1"/>
  <c r="W3195" i="3"/>
  <c r="V3195" i="3"/>
  <c r="O3195" i="3"/>
  <c r="K3195" i="3"/>
  <c r="T3195" i="3" s="1"/>
  <c r="B3195" i="3"/>
  <c r="A3195" i="3"/>
  <c r="X3194" i="3"/>
  <c r="AB3194" i="3" s="1"/>
  <c r="W3194" i="3"/>
  <c r="V3194" i="3"/>
  <c r="O3194" i="3"/>
  <c r="K3194" i="3"/>
  <c r="Y3194" i="3" s="1"/>
  <c r="B3194" i="3"/>
  <c r="A3194" i="3"/>
  <c r="X3193" i="3"/>
  <c r="AB3193" i="3" s="1"/>
  <c r="W3193" i="3"/>
  <c r="V3193" i="3"/>
  <c r="O3193" i="3"/>
  <c r="K3193" i="3"/>
  <c r="T3193" i="3" s="1"/>
  <c r="B3193" i="3"/>
  <c r="A3193" i="3"/>
  <c r="X3192" i="3"/>
  <c r="AB3192" i="3" s="1"/>
  <c r="W3192" i="3"/>
  <c r="V3192" i="3"/>
  <c r="O3192" i="3"/>
  <c r="K3192" i="3"/>
  <c r="Y3192" i="3" s="1"/>
  <c r="B3192" i="3"/>
  <c r="A3192" i="3"/>
  <c r="X3191" i="3"/>
  <c r="AB3191" i="3" s="1"/>
  <c r="W3191" i="3"/>
  <c r="V3191" i="3"/>
  <c r="O3191" i="3"/>
  <c r="K3191" i="3"/>
  <c r="T3191" i="3" s="1"/>
  <c r="B3191" i="3"/>
  <c r="A3191" i="3"/>
  <c r="X3190" i="3"/>
  <c r="AB3190" i="3" s="1"/>
  <c r="W3190" i="3"/>
  <c r="V3190" i="3"/>
  <c r="O3190" i="3"/>
  <c r="K3190" i="3"/>
  <c r="Y3190" i="3" s="1"/>
  <c r="B3190" i="3"/>
  <c r="A3190" i="3"/>
  <c r="X3189" i="3"/>
  <c r="AB3189" i="3" s="1"/>
  <c r="W3189" i="3"/>
  <c r="V3189" i="3"/>
  <c r="O3189" i="3"/>
  <c r="K3189" i="3"/>
  <c r="T3189" i="3" s="1"/>
  <c r="B3189" i="3"/>
  <c r="A3189" i="3"/>
  <c r="X3188" i="3"/>
  <c r="AB3188" i="3" s="1"/>
  <c r="W3188" i="3"/>
  <c r="V3188" i="3"/>
  <c r="O3188" i="3"/>
  <c r="K3188" i="3"/>
  <c r="B3188" i="3"/>
  <c r="A3188" i="3"/>
  <c r="X3187" i="3"/>
  <c r="AB3187" i="3" s="1"/>
  <c r="W3187" i="3"/>
  <c r="V3187" i="3"/>
  <c r="O3187" i="3"/>
  <c r="K3187" i="3"/>
  <c r="T3187" i="3" s="1"/>
  <c r="B3187" i="3"/>
  <c r="A3187" i="3"/>
  <c r="X3186" i="3"/>
  <c r="AB3186" i="3" s="1"/>
  <c r="W3186" i="3"/>
  <c r="V3186" i="3"/>
  <c r="O3186" i="3"/>
  <c r="K3186" i="3"/>
  <c r="Y3186" i="3" s="1"/>
  <c r="B3186" i="3"/>
  <c r="A3186" i="3"/>
  <c r="X3185" i="3"/>
  <c r="AB3185" i="3" s="1"/>
  <c r="W3185" i="3"/>
  <c r="V3185" i="3"/>
  <c r="O3185" i="3"/>
  <c r="K3185" i="3"/>
  <c r="T3185" i="3" s="1"/>
  <c r="B3185" i="3"/>
  <c r="A3185" i="3"/>
  <c r="X3184" i="3"/>
  <c r="AB3184" i="3" s="1"/>
  <c r="W3184" i="3"/>
  <c r="V3184" i="3"/>
  <c r="O3184" i="3"/>
  <c r="K3184" i="3"/>
  <c r="Y3184" i="3" s="1"/>
  <c r="B3184" i="3"/>
  <c r="A3184" i="3"/>
  <c r="X3183" i="3"/>
  <c r="AB3183" i="3" s="1"/>
  <c r="W3183" i="3"/>
  <c r="V3183" i="3"/>
  <c r="O3183" i="3"/>
  <c r="K3183" i="3"/>
  <c r="T3183" i="3" s="1"/>
  <c r="B3183" i="3"/>
  <c r="A3183" i="3"/>
  <c r="X3182" i="3"/>
  <c r="AB3182" i="3" s="1"/>
  <c r="W3182" i="3"/>
  <c r="V3182" i="3"/>
  <c r="O3182" i="3"/>
  <c r="K3182" i="3"/>
  <c r="Y3182" i="3" s="1"/>
  <c r="B3182" i="3"/>
  <c r="A3182" i="3"/>
  <c r="X3181" i="3"/>
  <c r="AB3181" i="3" s="1"/>
  <c r="W3181" i="3"/>
  <c r="V3181" i="3"/>
  <c r="O3181" i="3"/>
  <c r="K3181" i="3"/>
  <c r="B3181" i="3"/>
  <c r="A3181" i="3"/>
  <c r="X3180" i="3"/>
  <c r="AB3180" i="3" s="1"/>
  <c r="W3180" i="3"/>
  <c r="V3180" i="3"/>
  <c r="O3180" i="3"/>
  <c r="K3180" i="3"/>
  <c r="Y3180" i="3" s="1"/>
  <c r="B3180" i="3"/>
  <c r="A3180" i="3"/>
  <c r="X3179" i="3"/>
  <c r="AB3179" i="3" s="1"/>
  <c r="W3179" i="3"/>
  <c r="V3179" i="3"/>
  <c r="O3179" i="3"/>
  <c r="K3179" i="3"/>
  <c r="T3179" i="3" s="1"/>
  <c r="B3179" i="3"/>
  <c r="A3179" i="3"/>
  <c r="X3178" i="3"/>
  <c r="AB3178" i="3" s="1"/>
  <c r="W3178" i="3"/>
  <c r="V3178" i="3"/>
  <c r="O3178" i="3"/>
  <c r="K3178" i="3"/>
  <c r="Y3178" i="3" s="1"/>
  <c r="B3178" i="3"/>
  <c r="A3178" i="3"/>
  <c r="X3177" i="3"/>
  <c r="AB3177" i="3" s="1"/>
  <c r="W3177" i="3"/>
  <c r="V3177" i="3"/>
  <c r="O3177" i="3"/>
  <c r="K3177" i="3"/>
  <c r="T3177" i="3" s="1"/>
  <c r="B3177" i="3"/>
  <c r="A3177" i="3"/>
  <c r="X3176" i="3"/>
  <c r="AB3176" i="3" s="1"/>
  <c r="W3176" i="3"/>
  <c r="V3176" i="3"/>
  <c r="O3176" i="3"/>
  <c r="K3176" i="3"/>
  <c r="Z3176" i="3" s="1"/>
  <c r="B3176" i="3"/>
  <c r="A3176" i="3"/>
  <c r="X3175" i="3"/>
  <c r="AB3175" i="3" s="1"/>
  <c r="W3175" i="3"/>
  <c r="V3175" i="3"/>
  <c r="O3175" i="3"/>
  <c r="K3175" i="3"/>
  <c r="T3175" i="3" s="1"/>
  <c r="B3175" i="3"/>
  <c r="A3175" i="3"/>
  <c r="X3174" i="3"/>
  <c r="AB3174" i="3" s="1"/>
  <c r="W3174" i="3"/>
  <c r="V3174" i="3"/>
  <c r="O3174" i="3"/>
  <c r="K3174" i="3"/>
  <c r="Y3174" i="3" s="1"/>
  <c r="B3174" i="3"/>
  <c r="A3174" i="3"/>
  <c r="X3173" i="3"/>
  <c r="AB3173" i="3" s="1"/>
  <c r="W3173" i="3"/>
  <c r="V3173" i="3"/>
  <c r="O3173" i="3"/>
  <c r="K3173" i="3"/>
  <c r="T3173" i="3" s="1"/>
  <c r="B3173" i="3"/>
  <c r="A3173" i="3"/>
  <c r="X3172" i="3"/>
  <c r="AB3172" i="3" s="1"/>
  <c r="W3172" i="3"/>
  <c r="V3172" i="3"/>
  <c r="O3172" i="3"/>
  <c r="K3172" i="3"/>
  <c r="U3172" i="3" s="1"/>
  <c r="B3172" i="3"/>
  <c r="A3172" i="3"/>
  <c r="X3171" i="3"/>
  <c r="AB3171" i="3" s="1"/>
  <c r="W3171" i="3"/>
  <c r="V3171" i="3"/>
  <c r="O3171" i="3"/>
  <c r="K3171" i="3"/>
  <c r="T3171" i="3" s="1"/>
  <c r="B3171" i="3"/>
  <c r="A3171" i="3"/>
  <c r="X3170" i="3"/>
  <c r="AB3170" i="3" s="1"/>
  <c r="W3170" i="3"/>
  <c r="V3170" i="3"/>
  <c r="O3170" i="3"/>
  <c r="K3170" i="3"/>
  <c r="Y3170" i="3" s="1"/>
  <c r="B3170" i="3"/>
  <c r="A3170" i="3"/>
  <c r="X3169" i="3"/>
  <c r="AB3169" i="3" s="1"/>
  <c r="W3169" i="3"/>
  <c r="V3169" i="3"/>
  <c r="O3169" i="3"/>
  <c r="K3169" i="3"/>
  <c r="T3169" i="3" s="1"/>
  <c r="B3169" i="3"/>
  <c r="A3169" i="3"/>
  <c r="X3168" i="3"/>
  <c r="AB3168" i="3" s="1"/>
  <c r="W3168" i="3"/>
  <c r="V3168" i="3"/>
  <c r="O3168" i="3"/>
  <c r="K3168" i="3"/>
  <c r="Y3168" i="3" s="1"/>
  <c r="B3168" i="3"/>
  <c r="A3168" i="3"/>
  <c r="X3167" i="3"/>
  <c r="AB3167" i="3" s="1"/>
  <c r="W3167" i="3"/>
  <c r="V3167" i="3"/>
  <c r="O3167" i="3"/>
  <c r="K3167" i="3"/>
  <c r="T3167" i="3" s="1"/>
  <c r="B3167" i="3"/>
  <c r="A3167" i="3"/>
  <c r="X3166" i="3"/>
  <c r="AB3166" i="3" s="1"/>
  <c r="W3166" i="3"/>
  <c r="V3166" i="3"/>
  <c r="O3166" i="3"/>
  <c r="K3166" i="3"/>
  <c r="Y3166" i="3" s="1"/>
  <c r="B3166" i="3"/>
  <c r="A3166" i="3"/>
  <c r="X3165" i="3"/>
  <c r="AB3165" i="3" s="1"/>
  <c r="W3165" i="3"/>
  <c r="V3165" i="3"/>
  <c r="O3165" i="3"/>
  <c r="K3165" i="3"/>
  <c r="Z3165" i="3" s="1"/>
  <c r="B3165" i="3"/>
  <c r="A3165" i="3"/>
  <c r="X3164" i="3"/>
  <c r="AB3164" i="3" s="1"/>
  <c r="W3164" i="3"/>
  <c r="V3164" i="3"/>
  <c r="O3164" i="3"/>
  <c r="K3164" i="3"/>
  <c r="B3164" i="3"/>
  <c r="A3164" i="3"/>
  <c r="X3163" i="3"/>
  <c r="AB3163" i="3" s="1"/>
  <c r="W3163" i="3"/>
  <c r="V3163" i="3"/>
  <c r="O3163" i="3"/>
  <c r="K3163" i="3"/>
  <c r="T3163" i="3" s="1"/>
  <c r="B3163" i="3"/>
  <c r="A3163" i="3"/>
  <c r="X3162" i="3"/>
  <c r="AB3162" i="3" s="1"/>
  <c r="W3162" i="3"/>
  <c r="V3162" i="3"/>
  <c r="O3162" i="3"/>
  <c r="K3162" i="3"/>
  <c r="B3162" i="3"/>
  <c r="A3162" i="3"/>
  <c r="X3161" i="3"/>
  <c r="AB3161" i="3" s="1"/>
  <c r="W3161" i="3"/>
  <c r="V3161" i="3"/>
  <c r="O3161" i="3"/>
  <c r="K3161" i="3"/>
  <c r="Z3161" i="3" s="1"/>
  <c r="B3161" i="3"/>
  <c r="A3161" i="3"/>
  <c r="X3160" i="3"/>
  <c r="AB3160" i="3" s="1"/>
  <c r="W3160" i="3"/>
  <c r="V3160" i="3"/>
  <c r="O3160" i="3"/>
  <c r="K3160" i="3"/>
  <c r="U3160" i="3" s="1"/>
  <c r="B3160" i="3"/>
  <c r="A3160" i="3"/>
  <c r="X3159" i="3"/>
  <c r="AB3159" i="3" s="1"/>
  <c r="W3159" i="3"/>
  <c r="V3159" i="3"/>
  <c r="O3159" i="3"/>
  <c r="K3159" i="3"/>
  <c r="T3159" i="3" s="1"/>
  <c r="B3159" i="3"/>
  <c r="A3159" i="3"/>
  <c r="X3158" i="3"/>
  <c r="AB3158" i="3" s="1"/>
  <c r="W3158" i="3"/>
  <c r="V3158" i="3"/>
  <c r="O3158" i="3"/>
  <c r="K3158" i="3"/>
  <c r="B3158" i="3"/>
  <c r="A3158" i="3"/>
  <c r="X3157" i="3"/>
  <c r="AB3157" i="3" s="1"/>
  <c r="W3157" i="3"/>
  <c r="V3157" i="3"/>
  <c r="O3157" i="3"/>
  <c r="K3157" i="3"/>
  <c r="Z3157" i="3" s="1"/>
  <c r="B3157" i="3"/>
  <c r="A3157" i="3"/>
  <c r="X3156" i="3"/>
  <c r="AB3156" i="3" s="1"/>
  <c r="W3156" i="3"/>
  <c r="V3156" i="3"/>
  <c r="O3156" i="3"/>
  <c r="K3156" i="3"/>
  <c r="B3156" i="3"/>
  <c r="A3156" i="3"/>
  <c r="X3155" i="3"/>
  <c r="AB3155" i="3" s="1"/>
  <c r="W3155" i="3"/>
  <c r="V3155" i="3"/>
  <c r="O3155" i="3"/>
  <c r="K3155" i="3"/>
  <c r="T3155" i="3" s="1"/>
  <c r="B3155" i="3"/>
  <c r="A3155" i="3"/>
  <c r="X3154" i="3"/>
  <c r="AB3154" i="3" s="1"/>
  <c r="W3154" i="3"/>
  <c r="V3154" i="3"/>
  <c r="O3154" i="3"/>
  <c r="K3154" i="3"/>
  <c r="B3154" i="3"/>
  <c r="A3154" i="3"/>
  <c r="X3153" i="3"/>
  <c r="AB3153" i="3" s="1"/>
  <c r="W3153" i="3"/>
  <c r="V3153" i="3"/>
  <c r="O3153" i="3"/>
  <c r="K3153" i="3"/>
  <c r="B3153" i="3"/>
  <c r="A3153" i="3"/>
  <c r="X3152" i="3"/>
  <c r="AB3152" i="3" s="1"/>
  <c r="W3152" i="3"/>
  <c r="V3152" i="3"/>
  <c r="O3152" i="3"/>
  <c r="K3152" i="3"/>
  <c r="B3152" i="3"/>
  <c r="A3152" i="3"/>
  <c r="X3151" i="3"/>
  <c r="AB3151" i="3" s="1"/>
  <c r="W3151" i="3"/>
  <c r="V3151" i="3"/>
  <c r="O3151" i="3"/>
  <c r="K3151" i="3"/>
  <c r="T3151" i="3" s="1"/>
  <c r="B3151" i="3"/>
  <c r="A3151" i="3"/>
  <c r="X3150" i="3"/>
  <c r="AB3150" i="3" s="1"/>
  <c r="W3150" i="3"/>
  <c r="V3150" i="3"/>
  <c r="O3150" i="3"/>
  <c r="K3150" i="3"/>
  <c r="B3150" i="3"/>
  <c r="A3150" i="3"/>
  <c r="X3149" i="3"/>
  <c r="AB3149" i="3" s="1"/>
  <c r="W3149" i="3"/>
  <c r="V3149" i="3"/>
  <c r="O3149" i="3"/>
  <c r="K3149" i="3"/>
  <c r="Z3149" i="3" s="1"/>
  <c r="B3149" i="3"/>
  <c r="A3149" i="3"/>
  <c r="X3148" i="3"/>
  <c r="AB3148" i="3" s="1"/>
  <c r="W3148" i="3"/>
  <c r="V3148" i="3"/>
  <c r="O3148" i="3"/>
  <c r="K3148" i="3"/>
  <c r="Y3148" i="3" s="1"/>
  <c r="B3148" i="3"/>
  <c r="A3148" i="3"/>
  <c r="X3147" i="3"/>
  <c r="AB3147" i="3" s="1"/>
  <c r="W3147" i="3"/>
  <c r="V3147" i="3"/>
  <c r="O3147" i="3"/>
  <c r="K3147" i="3"/>
  <c r="T3147" i="3" s="1"/>
  <c r="B3147" i="3"/>
  <c r="A3147" i="3"/>
  <c r="X3146" i="3"/>
  <c r="AB3146" i="3" s="1"/>
  <c r="W3146" i="3"/>
  <c r="V3146" i="3"/>
  <c r="O3146" i="3"/>
  <c r="K3146" i="3"/>
  <c r="B3146" i="3"/>
  <c r="A3146" i="3"/>
  <c r="X3145" i="3"/>
  <c r="AB3145" i="3" s="1"/>
  <c r="W3145" i="3"/>
  <c r="V3145" i="3"/>
  <c r="O3145" i="3"/>
  <c r="K3145" i="3"/>
  <c r="B3145" i="3"/>
  <c r="A3145" i="3"/>
  <c r="X3144" i="3"/>
  <c r="AB3144" i="3" s="1"/>
  <c r="W3144" i="3"/>
  <c r="V3144" i="3"/>
  <c r="O3144" i="3"/>
  <c r="K3144" i="3"/>
  <c r="T3144" i="3" s="1"/>
  <c r="B3144" i="3"/>
  <c r="A3144" i="3"/>
  <c r="X3143" i="3"/>
  <c r="AB3143" i="3" s="1"/>
  <c r="W3143" i="3"/>
  <c r="V3143" i="3"/>
  <c r="O3143" i="3"/>
  <c r="K3143" i="3"/>
  <c r="T3143" i="3" s="1"/>
  <c r="B3143" i="3"/>
  <c r="A3143" i="3"/>
  <c r="X3142" i="3"/>
  <c r="AB3142" i="3" s="1"/>
  <c r="W3142" i="3"/>
  <c r="V3142" i="3"/>
  <c r="O3142" i="3"/>
  <c r="K3142" i="3"/>
  <c r="B3142" i="3"/>
  <c r="A3142" i="3"/>
  <c r="X3141" i="3"/>
  <c r="AB3141" i="3" s="1"/>
  <c r="W3141" i="3"/>
  <c r="V3141" i="3"/>
  <c r="O3141" i="3"/>
  <c r="K3141" i="3"/>
  <c r="Z3141" i="3" s="1"/>
  <c r="B3141" i="3"/>
  <c r="A3141" i="3"/>
  <c r="X3140" i="3"/>
  <c r="AB3140" i="3" s="1"/>
  <c r="W3140" i="3"/>
  <c r="V3140" i="3"/>
  <c r="O3140" i="3"/>
  <c r="K3140" i="3"/>
  <c r="Z3140" i="3" s="1"/>
  <c r="B3140" i="3"/>
  <c r="A3140" i="3"/>
  <c r="X3139" i="3"/>
  <c r="AB3139" i="3" s="1"/>
  <c r="W3139" i="3"/>
  <c r="V3139" i="3"/>
  <c r="O3139" i="3"/>
  <c r="K3139" i="3"/>
  <c r="T3139" i="3" s="1"/>
  <c r="B3139" i="3"/>
  <c r="A3139" i="3"/>
  <c r="X3138" i="3"/>
  <c r="AB3138" i="3" s="1"/>
  <c r="W3138" i="3"/>
  <c r="V3138" i="3"/>
  <c r="O3138" i="3"/>
  <c r="K3138" i="3"/>
  <c r="B3138" i="3"/>
  <c r="A3138" i="3"/>
  <c r="X3137" i="3"/>
  <c r="AB3137" i="3" s="1"/>
  <c r="W3137" i="3"/>
  <c r="V3137" i="3"/>
  <c r="O3137" i="3"/>
  <c r="K3137" i="3"/>
  <c r="Z3137" i="3" s="1"/>
  <c r="B3137" i="3"/>
  <c r="A3137" i="3"/>
  <c r="X3136" i="3"/>
  <c r="AB3136" i="3" s="1"/>
  <c r="W3136" i="3"/>
  <c r="V3136" i="3"/>
  <c r="O3136" i="3"/>
  <c r="K3136" i="3"/>
  <c r="U3136" i="3" s="1"/>
  <c r="B3136" i="3"/>
  <c r="A3136" i="3"/>
  <c r="X3135" i="3"/>
  <c r="AB3135" i="3" s="1"/>
  <c r="W3135" i="3"/>
  <c r="V3135" i="3"/>
  <c r="O3135" i="3"/>
  <c r="K3135" i="3"/>
  <c r="T3135" i="3" s="1"/>
  <c r="B3135" i="3"/>
  <c r="A3135" i="3"/>
  <c r="X3134" i="3"/>
  <c r="AB3134" i="3" s="1"/>
  <c r="W3134" i="3"/>
  <c r="V3134" i="3"/>
  <c r="O3134" i="3"/>
  <c r="K3134" i="3"/>
  <c r="B3134" i="3"/>
  <c r="A3134" i="3"/>
  <c r="X3133" i="3"/>
  <c r="AB3133" i="3" s="1"/>
  <c r="W3133" i="3"/>
  <c r="V3133" i="3"/>
  <c r="O3133" i="3"/>
  <c r="K3133" i="3"/>
  <c r="Z3133" i="3" s="1"/>
  <c r="B3133" i="3"/>
  <c r="A3133" i="3"/>
  <c r="X3132" i="3"/>
  <c r="AB3132" i="3" s="1"/>
  <c r="W3132" i="3"/>
  <c r="V3132" i="3"/>
  <c r="O3132" i="3"/>
  <c r="K3132" i="3"/>
  <c r="B3132" i="3"/>
  <c r="A3132" i="3"/>
  <c r="X3131" i="3"/>
  <c r="AB3131" i="3" s="1"/>
  <c r="W3131" i="3"/>
  <c r="V3131" i="3"/>
  <c r="O3131" i="3"/>
  <c r="K3131" i="3"/>
  <c r="T3131" i="3" s="1"/>
  <c r="B3131" i="3"/>
  <c r="A3131" i="3"/>
  <c r="X3130" i="3"/>
  <c r="AB3130" i="3" s="1"/>
  <c r="W3130" i="3"/>
  <c r="V3130" i="3"/>
  <c r="O3130" i="3"/>
  <c r="K3130" i="3"/>
  <c r="B3130" i="3"/>
  <c r="A3130" i="3"/>
  <c r="X3129" i="3"/>
  <c r="AB3129" i="3" s="1"/>
  <c r="W3129" i="3"/>
  <c r="V3129" i="3"/>
  <c r="O3129" i="3"/>
  <c r="K3129" i="3"/>
  <c r="Z3129" i="3" s="1"/>
  <c r="B3129" i="3"/>
  <c r="A3129" i="3"/>
  <c r="X3128" i="3"/>
  <c r="AB3128" i="3" s="1"/>
  <c r="W3128" i="3"/>
  <c r="V3128" i="3"/>
  <c r="O3128" i="3"/>
  <c r="K3128" i="3"/>
  <c r="B3128" i="3"/>
  <c r="A3128" i="3"/>
  <c r="X3127" i="3"/>
  <c r="AB3127" i="3" s="1"/>
  <c r="W3127" i="3"/>
  <c r="V3127" i="3"/>
  <c r="O3127" i="3"/>
  <c r="K3127" i="3"/>
  <c r="T3127" i="3" s="1"/>
  <c r="B3127" i="3"/>
  <c r="A3127" i="3"/>
  <c r="X3126" i="3"/>
  <c r="AB3126" i="3" s="1"/>
  <c r="W3126" i="3"/>
  <c r="V3126" i="3"/>
  <c r="O3126" i="3"/>
  <c r="K3126" i="3"/>
  <c r="B3126" i="3"/>
  <c r="A3126" i="3"/>
  <c r="X3125" i="3"/>
  <c r="AB3125" i="3" s="1"/>
  <c r="W3125" i="3"/>
  <c r="V3125" i="3"/>
  <c r="O3125" i="3"/>
  <c r="K3125" i="3"/>
  <c r="Z3125" i="3" s="1"/>
  <c r="B3125" i="3"/>
  <c r="A3125" i="3"/>
  <c r="X3124" i="3"/>
  <c r="AB3124" i="3" s="1"/>
  <c r="W3124" i="3"/>
  <c r="V3124" i="3"/>
  <c r="O3124" i="3"/>
  <c r="K3124" i="3"/>
  <c r="U3124" i="3" s="1"/>
  <c r="B3124" i="3"/>
  <c r="A3124" i="3"/>
  <c r="X3123" i="3"/>
  <c r="AB3123" i="3" s="1"/>
  <c r="W3123" i="3"/>
  <c r="V3123" i="3"/>
  <c r="O3123" i="3"/>
  <c r="K3123" i="3"/>
  <c r="T3123" i="3" s="1"/>
  <c r="B3123" i="3"/>
  <c r="A3123" i="3"/>
  <c r="X3122" i="3"/>
  <c r="AB3122" i="3" s="1"/>
  <c r="W3122" i="3"/>
  <c r="V3122" i="3"/>
  <c r="O3122" i="3"/>
  <c r="K3122" i="3"/>
  <c r="B3122" i="3"/>
  <c r="A3122" i="3"/>
  <c r="X3121" i="3"/>
  <c r="AB3121" i="3" s="1"/>
  <c r="W3121" i="3"/>
  <c r="V3121" i="3"/>
  <c r="O3121" i="3"/>
  <c r="K3121" i="3"/>
  <c r="Z3121" i="3" s="1"/>
  <c r="B3121" i="3"/>
  <c r="A3121" i="3"/>
  <c r="X3120" i="3"/>
  <c r="AB3120" i="3" s="1"/>
  <c r="W3120" i="3"/>
  <c r="V3120" i="3"/>
  <c r="O3120" i="3"/>
  <c r="K3120" i="3"/>
  <c r="B3120" i="3"/>
  <c r="A3120" i="3"/>
  <c r="X3119" i="3"/>
  <c r="AB3119" i="3" s="1"/>
  <c r="W3119" i="3"/>
  <c r="V3119" i="3"/>
  <c r="O3119" i="3"/>
  <c r="K3119" i="3"/>
  <c r="T3119" i="3" s="1"/>
  <c r="B3119" i="3"/>
  <c r="A3119" i="3"/>
  <c r="X3118" i="3"/>
  <c r="AB3118" i="3" s="1"/>
  <c r="W3118" i="3"/>
  <c r="V3118" i="3"/>
  <c r="O3118" i="3"/>
  <c r="K3118" i="3"/>
  <c r="B3118" i="3"/>
  <c r="A3118" i="3"/>
  <c r="X3117" i="3"/>
  <c r="AB3117" i="3" s="1"/>
  <c r="W3117" i="3"/>
  <c r="V3117" i="3"/>
  <c r="O3117" i="3"/>
  <c r="K3117" i="3"/>
  <c r="Z3117" i="3" s="1"/>
  <c r="B3117" i="3"/>
  <c r="A3117" i="3"/>
  <c r="X3116" i="3"/>
  <c r="AB3116" i="3" s="1"/>
  <c r="W3116" i="3"/>
  <c r="V3116" i="3"/>
  <c r="O3116" i="3"/>
  <c r="K3116" i="3"/>
  <c r="U3116" i="3" s="1"/>
  <c r="B3116" i="3"/>
  <c r="A3116" i="3"/>
  <c r="X3115" i="3"/>
  <c r="AB3115" i="3" s="1"/>
  <c r="W3115" i="3"/>
  <c r="V3115" i="3"/>
  <c r="O3115" i="3"/>
  <c r="K3115" i="3"/>
  <c r="T3115" i="3" s="1"/>
  <c r="B3115" i="3"/>
  <c r="A3115" i="3"/>
  <c r="X3114" i="3"/>
  <c r="AB3114" i="3" s="1"/>
  <c r="W3114" i="3"/>
  <c r="V3114" i="3"/>
  <c r="O3114" i="3"/>
  <c r="K3114" i="3"/>
  <c r="B3114" i="3"/>
  <c r="A3114" i="3"/>
  <c r="X3113" i="3"/>
  <c r="AB3113" i="3" s="1"/>
  <c r="W3113" i="3"/>
  <c r="V3113" i="3"/>
  <c r="O3113" i="3"/>
  <c r="K3113" i="3"/>
  <c r="Z3113" i="3" s="1"/>
  <c r="B3113" i="3"/>
  <c r="A3113" i="3"/>
  <c r="X3112" i="3"/>
  <c r="AB3112" i="3" s="1"/>
  <c r="W3112" i="3"/>
  <c r="V3112" i="3"/>
  <c r="O3112" i="3"/>
  <c r="K3112" i="3"/>
  <c r="T3112" i="3" s="1"/>
  <c r="B3112" i="3"/>
  <c r="A3112" i="3"/>
  <c r="X3111" i="3"/>
  <c r="AB3111" i="3" s="1"/>
  <c r="W3111" i="3"/>
  <c r="V3111" i="3"/>
  <c r="O3111" i="3"/>
  <c r="K3111" i="3"/>
  <c r="U3111" i="3" s="1"/>
  <c r="B3111" i="3"/>
  <c r="A3111" i="3"/>
  <c r="X3110" i="3"/>
  <c r="AB3110" i="3" s="1"/>
  <c r="W3110" i="3"/>
  <c r="V3110" i="3"/>
  <c r="O3110" i="3"/>
  <c r="K3110" i="3"/>
  <c r="U3110" i="3" s="1"/>
  <c r="B3110" i="3"/>
  <c r="A3110" i="3"/>
  <c r="X3109" i="3"/>
  <c r="AB3109" i="3" s="1"/>
  <c r="W3109" i="3"/>
  <c r="V3109" i="3"/>
  <c r="O3109" i="3"/>
  <c r="K3109" i="3"/>
  <c r="T3109" i="3" s="1"/>
  <c r="B3109" i="3"/>
  <c r="A3109" i="3"/>
  <c r="X3108" i="3"/>
  <c r="AB3108" i="3" s="1"/>
  <c r="W3108" i="3"/>
  <c r="V3108" i="3"/>
  <c r="O3108" i="3"/>
  <c r="K3108" i="3"/>
  <c r="U3108" i="3" s="1"/>
  <c r="B3108" i="3"/>
  <c r="A3108" i="3"/>
  <c r="X3107" i="3"/>
  <c r="AB3107" i="3" s="1"/>
  <c r="W3107" i="3"/>
  <c r="V3107" i="3"/>
  <c r="O3107" i="3"/>
  <c r="K3107" i="3"/>
  <c r="Z3107" i="3" s="1"/>
  <c r="B3107" i="3"/>
  <c r="A3107" i="3"/>
  <c r="X3106" i="3"/>
  <c r="AB3106" i="3" s="1"/>
  <c r="W3106" i="3"/>
  <c r="V3106" i="3"/>
  <c r="O3106" i="3"/>
  <c r="K3106" i="3"/>
  <c r="B3106" i="3"/>
  <c r="A3106" i="3"/>
  <c r="X3105" i="3"/>
  <c r="AB3105" i="3" s="1"/>
  <c r="W3105" i="3"/>
  <c r="V3105" i="3"/>
  <c r="O3105" i="3"/>
  <c r="K3105" i="3"/>
  <c r="U3105" i="3" s="1"/>
  <c r="B3105" i="3"/>
  <c r="A3105" i="3"/>
  <c r="X3104" i="3"/>
  <c r="AB3104" i="3" s="1"/>
  <c r="W3104" i="3"/>
  <c r="V3104" i="3"/>
  <c r="O3104" i="3"/>
  <c r="K3104" i="3"/>
  <c r="Z3104" i="3" s="1"/>
  <c r="B3104" i="3"/>
  <c r="A3104" i="3"/>
  <c r="X3103" i="3"/>
  <c r="AB3103" i="3" s="1"/>
  <c r="W3103" i="3"/>
  <c r="V3103" i="3"/>
  <c r="O3103" i="3"/>
  <c r="K3103" i="3"/>
  <c r="Z3103" i="3" s="1"/>
  <c r="B3103" i="3"/>
  <c r="A3103" i="3"/>
  <c r="X3102" i="3"/>
  <c r="AB3102" i="3" s="1"/>
  <c r="W3102" i="3"/>
  <c r="V3102" i="3"/>
  <c r="O3102" i="3"/>
  <c r="K3102" i="3"/>
  <c r="U3102" i="3" s="1"/>
  <c r="B3102" i="3"/>
  <c r="A3102" i="3"/>
  <c r="X3101" i="3"/>
  <c r="AB3101" i="3" s="1"/>
  <c r="W3101" i="3"/>
  <c r="V3101" i="3"/>
  <c r="O3101" i="3"/>
  <c r="K3101" i="3"/>
  <c r="Z3101" i="3" s="1"/>
  <c r="B3101" i="3"/>
  <c r="A3101" i="3"/>
  <c r="X3100" i="3"/>
  <c r="AB3100" i="3" s="1"/>
  <c r="W3100" i="3"/>
  <c r="V3100" i="3"/>
  <c r="O3100" i="3"/>
  <c r="K3100" i="3"/>
  <c r="Z3100" i="3" s="1"/>
  <c r="B3100" i="3"/>
  <c r="A3100" i="3"/>
  <c r="X3099" i="3"/>
  <c r="AB3099" i="3" s="1"/>
  <c r="W3099" i="3"/>
  <c r="V3099" i="3"/>
  <c r="O3099" i="3"/>
  <c r="K3099" i="3"/>
  <c r="B3099" i="3"/>
  <c r="A3099" i="3"/>
  <c r="X3098" i="3"/>
  <c r="AB3098" i="3" s="1"/>
  <c r="W3098" i="3"/>
  <c r="V3098" i="3"/>
  <c r="O3098" i="3"/>
  <c r="K3098" i="3"/>
  <c r="U3098" i="3" s="1"/>
  <c r="B3098" i="3"/>
  <c r="A3098" i="3"/>
  <c r="X3097" i="3"/>
  <c r="AB3097" i="3" s="1"/>
  <c r="W3097" i="3"/>
  <c r="V3097" i="3"/>
  <c r="O3097" i="3"/>
  <c r="K3097" i="3"/>
  <c r="Z3097" i="3" s="1"/>
  <c r="B3097" i="3"/>
  <c r="A3097" i="3"/>
  <c r="X3096" i="3"/>
  <c r="AB3096" i="3" s="1"/>
  <c r="W3096" i="3"/>
  <c r="V3096" i="3"/>
  <c r="O3096" i="3"/>
  <c r="K3096" i="3"/>
  <c r="U3096" i="3" s="1"/>
  <c r="B3096" i="3"/>
  <c r="A3096" i="3"/>
  <c r="X3095" i="3"/>
  <c r="AB3095" i="3" s="1"/>
  <c r="W3095" i="3"/>
  <c r="V3095" i="3"/>
  <c r="O3095" i="3"/>
  <c r="K3095" i="3"/>
  <c r="Z3095" i="3" s="1"/>
  <c r="B3095" i="3"/>
  <c r="A3095" i="3"/>
  <c r="X3094" i="3"/>
  <c r="AB3094" i="3" s="1"/>
  <c r="W3094" i="3"/>
  <c r="V3094" i="3"/>
  <c r="O3094" i="3"/>
  <c r="K3094" i="3"/>
  <c r="T3094" i="3" s="1"/>
  <c r="B3094" i="3"/>
  <c r="A3094" i="3"/>
  <c r="X3093" i="3"/>
  <c r="AB3093" i="3" s="1"/>
  <c r="W3093" i="3"/>
  <c r="V3093" i="3"/>
  <c r="O3093" i="3"/>
  <c r="K3093" i="3"/>
  <c r="Z3093" i="3" s="1"/>
  <c r="B3093" i="3"/>
  <c r="A3093" i="3"/>
  <c r="X3092" i="3"/>
  <c r="AB3092" i="3" s="1"/>
  <c r="W3092" i="3"/>
  <c r="V3092" i="3"/>
  <c r="O3092" i="3"/>
  <c r="K3092" i="3"/>
  <c r="Z3092" i="3" s="1"/>
  <c r="B3092" i="3"/>
  <c r="A3092" i="3"/>
  <c r="X3091" i="3"/>
  <c r="AB3091" i="3" s="1"/>
  <c r="W3091" i="3"/>
  <c r="V3091" i="3"/>
  <c r="O3091" i="3"/>
  <c r="K3091" i="3"/>
  <c r="Z3091" i="3" s="1"/>
  <c r="B3091" i="3"/>
  <c r="A3091" i="3"/>
  <c r="X3090" i="3"/>
  <c r="AB3090" i="3" s="1"/>
  <c r="W3090" i="3"/>
  <c r="V3090" i="3"/>
  <c r="O3090" i="3"/>
  <c r="K3090" i="3"/>
  <c r="T3090" i="3" s="1"/>
  <c r="B3090" i="3"/>
  <c r="A3090" i="3"/>
  <c r="X3089" i="3"/>
  <c r="AB3089" i="3" s="1"/>
  <c r="W3089" i="3"/>
  <c r="V3089" i="3"/>
  <c r="O3089" i="3"/>
  <c r="K3089" i="3"/>
  <c r="Z3089" i="3" s="1"/>
  <c r="B3089" i="3"/>
  <c r="A3089" i="3"/>
  <c r="X3088" i="3"/>
  <c r="AB3088" i="3" s="1"/>
  <c r="W3088" i="3"/>
  <c r="V3088" i="3"/>
  <c r="O3088" i="3"/>
  <c r="K3088" i="3"/>
  <c r="Z3088" i="3" s="1"/>
  <c r="B3088" i="3"/>
  <c r="A3088" i="3"/>
  <c r="X3087" i="3"/>
  <c r="AB3087" i="3" s="1"/>
  <c r="W3087" i="3"/>
  <c r="V3087" i="3"/>
  <c r="O3087" i="3"/>
  <c r="K3087" i="3"/>
  <c r="Z3087" i="3" s="1"/>
  <c r="B3087" i="3"/>
  <c r="A3087" i="3"/>
  <c r="X3086" i="3"/>
  <c r="AB3086" i="3" s="1"/>
  <c r="W3086" i="3"/>
  <c r="V3086" i="3"/>
  <c r="O3086" i="3"/>
  <c r="K3086" i="3"/>
  <c r="U3086" i="3" s="1"/>
  <c r="B3086" i="3"/>
  <c r="A3086" i="3"/>
  <c r="X3085" i="3"/>
  <c r="AB3085" i="3" s="1"/>
  <c r="W3085" i="3"/>
  <c r="V3085" i="3"/>
  <c r="O3085" i="3"/>
  <c r="K3085" i="3"/>
  <c r="Z3085" i="3" s="1"/>
  <c r="B3085" i="3"/>
  <c r="A3085" i="3"/>
  <c r="X3084" i="3"/>
  <c r="AB3084" i="3" s="1"/>
  <c r="W3084" i="3"/>
  <c r="V3084" i="3"/>
  <c r="O3084" i="3"/>
  <c r="K3084" i="3"/>
  <c r="B3084" i="3"/>
  <c r="A3084" i="3"/>
  <c r="X3083" i="3"/>
  <c r="AB3083" i="3" s="1"/>
  <c r="W3083" i="3"/>
  <c r="V3083" i="3"/>
  <c r="O3083" i="3"/>
  <c r="K3083" i="3"/>
  <c r="B3083" i="3"/>
  <c r="A3083" i="3"/>
  <c r="X3082" i="3"/>
  <c r="AB3082" i="3" s="1"/>
  <c r="W3082" i="3"/>
  <c r="V3082" i="3"/>
  <c r="O3082" i="3"/>
  <c r="K3082" i="3"/>
  <c r="U3082" i="3" s="1"/>
  <c r="B3082" i="3"/>
  <c r="A3082" i="3"/>
  <c r="X3081" i="3"/>
  <c r="AB3081" i="3" s="1"/>
  <c r="W3081" i="3"/>
  <c r="V3081" i="3"/>
  <c r="O3081" i="3"/>
  <c r="K3081" i="3"/>
  <c r="Z3081" i="3" s="1"/>
  <c r="B3081" i="3"/>
  <c r="A3081" i="3"/>
  <c r="X3080" i="3"/>
  <c r="AB3080" i="3" s="1"/>
  <c r="W3080" i="3"/>
  <c r="V3080" i="3"/>
  <c r="O3080" i="3"/>
  <c r="K3080" i="3"/>
  <c r="Y3080" i="3" s="1"/>
  <c r="B3080" i="3"/>
  <c r="A3080" i="3"/>
  <c r="X3079" i="3"/>
  <c r="AB3079" i="3" s="1"/>
  <c r="W3079" i="3"/>
  <c r="V3079" i="3"/>
  <c r="O3079" i="3"/>
  <c r="K3079" i="3"/>
  <c r="Z3079" i="3" s="1"/>
  <c r="B3079" i="3"/>
  <c r="A3079" i="3"/>
  <c r="X3078" i="3"/>
  <c r="AB3078" i="3" s="1"/>
  <c r="W3078" i="3"/>
  <c r="V3078" i="3"/>
  <c r="O3078" i="3"/>
  <c r="K3078" i="3"/>
  <c r="T3078" i="3" s="1"/>
  <c r="B3078" i="3"/>
  <c r="A3078" i="3"/>
  <c r="X3077" i="3"/>
  <c r="AB3077" i="3" s="1"/>
  <c r="W3077" i="3"/>
  <c r="V3077" i="3"/>
  <c r="O3077" i="3"/>
  <c r="K3077" i="3"/>
  <c r="Z3077" i="3" s="1"/>
  <c r="B3077" i="3"/>
  <c r="A3077" i="3"/>
  <c r="X3076" i="3"/>
  <c r="AB3076" i="3" s="1"/>
  <c r="W3076" i="3"/>
  <c r="V3076" i="3"/>
  <c r="O3076" i="3"/>
  <c r="K3076" i="3"/>
  <c r="B3076" i="3"/>
  <c r="A3076" i="3"/>
  <c r="X3075" i="3"/>
  <c r="AB3075" i="3" s="1"/>
  <c r="W3075" i="3"/>
  <c r="V3075" i="3"/>
  <c r="O3075" i="3"/>
  <c r="K3075" i="3"/>
  <c r="B3075" i="3"/>
  <c r="A3075" i="3"/>
  <c r="X3074" i="3"/>
  <c r="AB3074" i="3" s="1"/>
  <c r="W3074" i="3"/>
  <c r="V3074" i="3"/>
  <c r="O3074" i="3"/>
  <c r="K3074" i="3"/>
  <c r="B3074" i="3"/>
  <c r="A3074" i="3"/>
  <c r="X3073" i="3"/>
  <c r="AB3073" i="3" s="1"/>
  <c r="W3073" i="3"/>
  <c r="V3073" i="3"/>
  <c r="O3073" i="3"/>
  <c r="K3073" i="3"/>
  <c r="Z3073" i="3" s="1"/>
  <c r="B3073" i="3"/>
  <c r="A3073" i="3"/>
  <c r="X3072" i="3"/>
  <c r="AB3072" i="3" s="1"/>
  <c r="W3072" i="3"/>
  <c r="V3072" i="3"/>
  <c r="O3072" i="3"/>
  <c r="K3072" i="3"/>
  <c r="U3072" i="3" s="1"/>
  <c r="B3072" i="3"/>
  <c r="A3072" i="3"/>
  <c r="X3071" i="3"/>
  <c r="AB3071" i="3" s="1"/>
  <c r="W3071" i="3"/>
  <c r="V3071" i="3"/>
  <c r="O3071" i="3"/>
  <c r="K3071" i="3"/>
  <c r="B3071" i="3"/>
  <c r="A3071" i="3"/>
  <c r="X3070" i="3"/>
  <c r="AB3070" i="3" s="1"/>
  <c r="W3070" i="3"/>
  <c r="V3070" i="3"/>
  <c r="O3070" i="3"/>
  <c r="K3070" i="3"/>
  <c r="T3070" i="3" s="1"/>
  <c r="B3070" i="3"/>
  <c r="A3070" i="3"/>
  <c r="X3069" i="3"/>
  <c r="AB3069" i="3" s="1"/>
  <c r="W3069" i="3"/>
  <c r="V3069" i="3"/>
  <c r="O3069" i="3"/>
  <c r="K3069" i="3"/>
  <c r="Z3069" i="3" s="1"/>
  <c r="B3069" i="3"/>
  <c r="A3069" i="3"/>
  <c r="X3068" i="3"/>
  <c r="AB3068" i="3" s="1"/>
  <c r="W3068" i="3"/>
  <c r="V3068" i="3"/>
  <c r="O3068" i="3"/>
  <c r="K3068" i="3"/>
  <c r="B3068" i="3"/>
  <c r="A3068" i="3"/>
  <c r="X3067" i="3"/>
  <c r="AB3067" i="3" s="1"/>
  <c r="W3067" i="3"/>
  <c r="V3067" i="3"/>
  <c r="O3067" i="3"/>
  <c r="K3067" i="3"/>
  <c r="Z3067" i="3" s="1"/>
  <c r="B3067" i="3"/>
  <c r="A3067" i="3"/>
  <c r="X3066" i="3"/>
  <c r="AB3066" i="3" s="1"/>
  <c r="W3066" i="3"/>
  <c r="V3066" i="3"/>
  <c r="O3066" i="3"/>
  <c r="K3066" i="3"/>
  <c r="B3066" i="3"/>
  <c r="A3066" i="3"/>
  <c r="X3065" i="3"/>
  <c r="AB3065" i="3" s="1"/>
  <c r="W3065" i="3"/>
  <c r="V3065" i="3"/>
  <c r="O3065" i="3"/>
  <c r="K3065" i="3"/>
  <c r="Z3065" i="3" s="1"/>
  <c r="B3065" i="3"/>
  <c r="A3065" i="3"/>
  <c r="X3064" i="3"/>
  <c r="AB3064" i="3" s="1"/>
  <c r="W3064" i="3"/>
  <c r="V3064" i="3"/>
  <c r="O3064" i="3"/>
  <c r="K3064" i="3"/>
  <c r="Z3064" i="3" s="1"/>
  <c r="B3064" i="3"/>
  <c r="A3064" i="3"/>
  <c r="X3063" i="3"/>
  <c r="AB3063" i="3" s="1"/>
  <c r="W3063" i="3"/>
  <c r="V3063" i="3"/>
  <c r="O3063" i="3"/>
  <c r="K3063" i="3"/>
  <c r="B3063" i="3"/>
  <c r="A3063" i="3"/>
  <c r="X3062" i="3"/>
  <c r="AB3062" i="3" s="1"/>
  <c r="W3062" i="3"/>
  <c r="V3062" i="3"/>
  <c r="O3062" i="3"/>
  <c r="K3062" i="3"/>
  <c r="B3062" i="3"/>
  <c r="A3062" i="3"/>
  <c r="X3061" i="3"/>
  <c r="AB3061" i="3" s="1"/>
  <c r="W3061" i="3"/>
  <c r="V3061" i="3"/>
  <c r="O3061" i="3"/>
  <c r="K3061" i="3"/>
  <c r="Z3061" i="3" s="1"/>
  <c r="B3061" i="3"/>
  <c r="A3061" i="3"/>
  <c r="X3060" i="3"/>
  <c r="AB3060" i="3" s="1"/>
  <c r="W3060" i="3"/>
  <c r="V3060" i="3"/>
  <c r="O3060" i="3"/>
  <c r="K3060" i="3"/>
  <c r="Z3060" i="3" s="1"/>
  <c r="B3060" i="3"/>
  <c r="A3060" i="3"/>
  <c r="X3059" i="3"/>
  <c r="AB3059" i="3" s="1"/>
  <c r="W3059" i="3"/>
  <c r="V3059" i="3"/>
  <c r="O3059" i="3"/>
  <c r="K3059" i="3"/>
  <c r="Z3059" i="3" s="1"/>
  <c r="B3059" i="3"/>
  <c r="A3059" i="3"/>
  <c r="X3058" i="3"/>
  <c r="AB3058" i="3" s="1"/>
  <c r="W3058" i="3"/>
  <c r="V3058" i="3"/>
  <c r="O3058" i="3"/>
  <c r="K3058" i="3"/>
  <c r="U3058" i="3" s="1"/>
  <c r="B3058" i="3"/>
  <c r="A3058" i="3"/>
  <c r="X3057" i="3"/>
  <c r="AB3057" i="3" s="1"/>
  <c r="W3057" i="3"/>
  <c r="V3057" i="3"/>
  <c r="O3057" i="3"/>
  <c r="K3057" i="3"/>
  <c r="Z3057" i="3" s="1"/>
  <c r="B3057" i="3"/>
  <c r="A3057" i="3"/>
  <c r="X3056" i="3"/>
  <c r="AB3056" i="3" s="1"/>
  <c r="W3056" i="3"/>
  <c r="V3056" i="3"/>
  <c r="O3056" i="3"/>
  <c r="K3056" i="3"/>
  <c r="B3056" i="3"/>
  <c r="A3056" i="3"/>
  <c r="X3055" i="3"/>
  <c r="AB3055" i="3" s="1"/>
  <c r="W3055" i="3"/>
  <c r="V3055" i="3"/>
  <c r="O3055" i="3"/>
  <c r="K3055" i="3"/>
  <c r="Z3055" i="3" s="1"/>
  <c r="B3055" i="3"/>
  <c r="A3055" i="3"/>
  <c r="X3054" i="3"/>
  <c r="AB3054" i="3" s="1"/>
  <c r="W3054" i="3"/>
  <c r="V3054" i="3"/>
  <c r="O3054" i="3"/>
  <c r="K3054" i="3"/>
  <c r="U3054" i="3" s="1"/>
  <c r="B3054" i="3"/>
  <c r="A3054" i="3"/>
  <c r="X3053" i="3"/>
  <c r="AB3053" i="3" s="1"/>
  <c r="W3053" i="3"/>
  <c r="V3053" i="3"/>
  <c r="O3053" i="3"/>
  <c r="K3053" i="3"/>
  <c r="Z3053" i="3" s="1"/>
  <c r="B3053" i="3"/>
  <c r="A3053" i="3"/>
  <c r="X3052" i="3"/>
  <c r="AB3052" i="3" s="1"/>
  <c r="W3052" i="3"/>
  <c r="V3052" i="3"/>
  <c r="O3052" i="3"/>
  <c r="K3052" i="3"/>
  <c r="Z3052" i="3" s="1"/>
  <c r="B3052" i="3"/>
  <c r="A3052" i="3"/>
  <c r="X3051" i="3"/>
  <c r="AB3051" i="3" s="1"/>
  <c r="W3051" i="3"/>
  <c r="V3051" i="3"/>
  <c r="O3051" i="3"/>
  <c r="K3051" i="3"/>
  <c r="B3051" i="3"/>
  <c r="A3051" i="3"/>
  <c r="X3050" i="3"/>
  <c r="AB3050" i="3" s="1"/>
  <c r="W3050" i="3"/>
  <c r="V3050" i="3"/>
  <c r="O3050" i="3"/>
  <c r="K3050" i="3"/>
  <c r="U3050" i="3" s="1"/>
  <c r="B3050" i="3"/>
  <c r="A3050" i="3"/>
  <c r="X3049" i="3"/>
  <c r="AB3049" i="3" s="1"/>
  <c r="W3049" i="3"/>
  <c r="V3049" i="3"/>
  <c r="O3049" i="3"/>
  <c r="K3049" i="3"/>
  <c r="Z3049" i="3" s="1"/>
  <c r="B3049" i="3"/>
  <c r="A3049" i="3"/>
  <c r="X3048" i="3"/>
  <c r="AB3048" i="3" s="1"/>
  <c r="W3048" i="3"/>
  <c r="V3048" i="3"/>
  <c r="O3048" i="3"/>
  <c r="K3048" i="3"/>
  <c r="Z3048" i="3" s="1"/>
  <c r="B3048" i="3"/>
  <c r="A3048" i="3"/>
  <c r="X3047" i="3"/>
  <c r="AB3047" i="3" s="1"/>
  <c r="W3047" i="3"/>
  <c r="V3047" i="3"/>
  <c r="O3047" i="3"/>
  <c r="K3047" i="3"/>
  <c r="B3047" i="3"/>
  <c r="A3047" i="3"/>
  <c r="X3046" i="3"/>
  <c r="AB3046" i="3" s="1"/>
  <c r="W3046" i="3"/>
  <c r="V3046" i="3"/>
  <c r="O3046" i="3"/>
  <c r="K3046" i="3"/>
  <c r="T3046" i="3" s="1"/>
  <c r="B3046" i="3"/>
  <c r="A3046" i="3"/>
  <c r="X3045" i="3"/>
  <c r="AB3045" i="3" s="1"/>
  <c r="W3045" i="3"/>
  <c r="V3045" i="3"/>
  <c r="O3045" i="3"/>
  <c r="K3045" i="3"/>
  <c r="Z3045" i="3" s="1"/>
  <c r="B3045" i="3"/>
  <c r="A3045" i="3"/>
  <c r="X3044" i="3"/>
  <c r="AB3044" i="3" s="1"/>
  <c r="W3044" i="3"/>
  <c r="V3044" i="3"/>
  <c r="O3044" i="3"/>
  <c r="K3044" i="3"/>
  <c r="B3044" i="3"/>
  <c r="A3044" i="3"/>
  <c r="X3043" i="3"/>
  <c r="AB3043" i="3" s="1"/>
  <c r="W3043" i="3"/>
  <c r="V3043" i="3"/>
  <c r="O3043" i="3"/>
  <c r="K3043" i="3"/>
  <c r="Z3043" i="3" s="1"/>
  <c r="B3043" i="3"/>
  <c r="A3043" i="3"/>
  <c r="X3042" i="3"/>
  <c r="AB3042" i="3" s="1"/>
  <c r="W3042" i="3"/>
  <c r="V3042" i="3"/>
  <c r="O3042" i="3"/>
  <c r="K3042" i="3"/>
  <c r="T3042" i="3" s="1"/>
  <c r="B3042" i="3"/>
  <c r="A3042" i="3"/>
  <c r="X3041" i="3"/>
  <c r="AB3041" i="3" s="1"/>
  <c r="W3041" i="3"/>
  <c r="V3041" i="3"/>
  <c r="O3041" i="3"/>
  <c r="K3041" i="3"/>
  <c r="Z3041" i="3" s="1"/>
  <c r="B3041" i="3"/>
  <c r="A3041" i="3"/>
  <c r="X3040" i="3"/>
  <c r="AB3040" i="3" s="1"/>
  <c r="W3040" i="3"/>
  <c r="V3040" i="3"/>
  <c r="O3040" i="3"/>
  <c r="K3040" i="3"/>
  <c r="B3040" i="3"/>
  <c r="A3040" i="3"/>
  <c r="X3039" i="3"/>
  <c r="AB3039" i="3" s="1"/>
  <c r="W3039" i="3"/>
  <c r="V3039" i="3"/>
  <c r="O3039" i="3"/>
  <c r="K3039" i="3"/>
  <c r="Z3039" i="3" s="1"/>
  <c r="B3039" i="3"/>
  <c r="A3039" i="3"/>
  <c r="X3038" i="3"/>
  <c r="AB3038" i="3" s="1"/>
  <c r="W3038" i="3"/>
  <c r="V3038" i="3"/>
  <c r="O3038" i="3"/>
  <c r="K3038" i="3"/>
  <c r="U3038" i="3" s="1"/>
  <c r="B3038" i="3"/>
  <c r="A3038" i="3"/>
  <c r="X3037" i="3"/>
  <c r="AB3037" i="3" s="1"/>
  <c r="W3037" i="3"/>
  <c r="V3037" i="3"/>
  <c r="O3037" i="3"/>
  <c r="K3037" i="3"/>
  <c r="Z3037" i="3" s="1"/>
  <c r="B3037" i="3"/>
  <c r="A3037" i="3"/>
  <c r="X3036" i="3"/>
  <c r="AB3036" i="3" s="1"/>
  <c r="W3036" i="3"/>
  <c r="V3036" i="3"/>
  <c r="O3036" i="3"/>
  <c r="K3036" i="3"/>
  <c r="Y3036" i="3" s="1"/>
  <c r="B3036" i="3"/>
  <c r="A3036" i="3"/>
  <c r="X3035" i="3"/>
  <c r="AB3035" i="3" s="1"/>
  <c r="W3035" i="3"/>
  <c r="V3035" i="3"/>
  <c r="O3035" i="3"/>
  <c r="K3035" i="3"/>
  <c r="B3035" i="3"/>
  <c r="A3035" i="3"/>
  <c r="X3034" i="3"/>
  <c r="AB3034" i="3" s="1"/>
  <c r="W3034" i="3"/>
  <c r="V3034" i="3"/>
  <c r="O3034" i="3"/>
  <c r="K3034" i="3"/>
  <c r="U3034" i="3" s="1"/>
  <c r="B3034" i="3"/>
  <c r="A3034" i="3"/>
  <c r="X3033" i="3"/>
  <c r="AB3033" i="3" s="1"/>
  <c r="W3033" i="3"/>
  <c r="V3033" i="3"/>
  <c r="O3033" i="3"/>
  <c r="K3033" i="3"/>
  <c r="Z3033" i="3" s="1"/>
  <c r="B3033" i="3"/>
  <c r="A3033" i="3"/>
  <c r="X3032" i="3"/>
  <c r="AB3032" i="3" s="1"/>
  <c r="W3032" i="3"/>
  <c r="V3032" i="3"/>
  <c r="O3032" i="3"/>
  <c r="K3032" i="3"/>
  <c r="B3032" i="3"/>
  <c r="A3032" i="3"/>
  <c r="X3031" i="3"/>
  <c r="AB3031" i="3" s="1"/>
  <c r="W3031" i="3"/>
  <c r="V3031" i="3"/>
  <c r="O3031" i="3"/>
  <c r="K3031" i="3"/>
  <c r="Z3031" i="3" s="1"/>
  <c r="B3031" i="3"/>
  <c r="A3031" i="3"/>
  <c r="X3030" i="3"/>
  <c r="AB3030" i="3" s="1"/>
  <c r="W3030" i="3"/>
  <c r="V3030" i="3"/>
  <c r="O3030" i="3"/>
  <c r="K3030" i="3"/>
  <c r="B3030" i="3"/>
  <c r="A3030" i="3"/>
  <c r="X3029" i="3"/>
  <c r="AB3029" i="3" s="1"/>
  <c r="W3029" i="3"/>
  <c r="V3029" i="3"/>
  <c r="O3029" i="3"/>
  <c r="K3029" i="3"/>
  <c r="Z3029" i="3" s="1"/>
  <c r="B3029" i="3"/>
  <c r="A3029" i="3"/>
  <c r="X3028" i="3"/>
  <c r="AB3028" i="3" s="1"/>
  <c r="W3028" i="3"/>
  <c r="V3028" i="3"/>
  <c r="O3028" i="3"/>
  <c r="K3028" i="3"/>
  <c r="U3028" i="3" s="1"/>
  <c r="B3028" i="3"/>
  <c r="A3028" i="3"/>
  <c r="X3027" i="3"/>
  <c r="AB3027" i="3" s="1"/>
  <c r="W3027" i="3"/>
  <c r="V3027" i="3"/>
  <c r="O3027" i="3"/>
  <c r="K3027" i="3"/>
  <c r="B3027" i="3"/>
  <c r="A3027" i="3"/>
  <c r="X3026" i="3"/>
  <c r="AB3026" i="3" s="1"/>
  <c r="W3026" i="3"/>
  <c r="V3026" i="3"/>
  <c r="O3026" i="3"/>
  <c r="K3026" i="3"/>
  <c r="B3026" i="3"/>
  <c r="A3026" i="3"/>
  <c r="X3025" i="3"/>
  <c r="AB3025" i="3" s="1"/>
  <c r="W3025" i="3"/>
  <c r="V3025" i="3"/>
  <c r="O3025" i="3"/>
  <c r="K3025" i="3"/>
  <c r="B3025" i="3"/>
  <c r="A3025" i="3"/>
  <c r="X3024" i="3"/>
  <c r="AB3024" i="3" s="1"/>
  <c r="W3024" i="3"/>
  <c r="V3024" i="3"/>
  <c r="O3024" i="3"/>
  <c r="K3024" i="3"/>
  <c r="B3024" i="3"/>
  <c r="A3024" i="3"/>
  <c r="X3023" i="3"/>
  <c r="AB3023" i="3" s="1"/>
  <c r="W3023" i="3"/>
  <c r="V3023" i="3"/>
  <c r="O3023" i="3"/>
  <c r="K3023" i="3"/>
  <c r="Z3023" i="3" s="1"/>
  <c r="B3023" i="3"/>
  <c r="A3023" i="3"/>
  <c r="X3022" i="3"/>
  <c r="AB3022" i="3" s="1"/>
  <c r="W3022" i="3"/>
  <c r="V3022" i="3"/>
  <c r="O3022" i="3"/>
  <c r="K3022" i="3"/>
  <c r="T3022" i="3" s="1"/>
  <c r="B3022" i="3"/>
  <c r="A3022" i="3"/>
  <c r="X3021" i="3"/>
  <c r="AB3021" i="3" s="1"/>
  <c r="W3021" i="3"/>
  <c r="V3021" i="3"/>
  <c r="O3021" i="3"/>
  <c r="K3021" i="3"/>
  <c r="T3021" i="3" s="1"/>
  <c r="B3021" i="3"/>
  <c r="A3021" i="3"/>
  <c r="X3020" i="3"/>
  <c r="AB3020" i="3" s="1"/>
  <c r="W3020" i="3"/>
  <c r="V3020" i="3"/>
  <c r="O3020" i="3"/>
  <c r="K3020" i="3"/>
  <c r="Y3020" i="3" s="1"/>
  <c r="B3020" i="3"/>
  <c r="A3020" i="3"/>
  <c r="X3019" i="3"/>
  <c r="AB3019" i="3" s="1"/>
  <c r="W3019" i="3"/>
  <c r="V3019" i="3"/>
  <c r="O3019" i="3"/>
  <c r="K3019" i="3"/>
  <c r="B3019" i="3"/>
  <c r="A3019" i="3"/>
  <c r="X3018" i="3"/>
  <c r="AB3018" i="3" s="1"/>
  <c r="W3018" i="3"/>
  <c r="V3018" i="3"/>
  <c r="O3018" i="3"/>
  <c r="K3018" i="3"/>
  <c r="B3018" i="3"/>
  <c r="A3018" i="3"/>
  <c r="X3017" i="3"/>
  <c r="AB3017" i="3" s="1"/>
  <c r="W3017" i="3"/>
  <c r="V3017" i="3"/>
  <c r="O3017" i="3"/>
  <c r="K3017" i="3"/>
  <c r="T3017" i="3" s="1"/>
  <c r="B3017" i="3"/>
  <c r="A3017" i="3"/>
  <c r="X3016" i="3"/>
  <c r="AB3016" i="3" s="1"/>
  <c r="W3016" i="3"/>
  <c r="V3016" i="3"/>
  <c r="O3016" i="3"/>
  <c r="K3016" i="3"/>
  <c r="U3016" i="3" s="1"/>
  <c r="B3016" i="3"/>
  <c r="A3016" i="3"/>
  <c r="X3015" i="3"/>
  <c r="AB3015" i="3" s="1"/>
  <c r="W3015" i="3"/>
  <c r="V3015" i="3"/>
  <c r="O3015" i="3"/>
  <c r="K3015" i="3"/>
  <c r="T3015" i="3" s="1"/>
  <c r="B3015" i="3"/>
  <c r="A3015" i="3"/>
  <c r="X3014" i="3"/>
  <c r="AB3014" i="3" s="1"/>
  <c r="W3014" i="3"/>
  <c r="V3014" i="3"/>
  <c r="O3014" i="3"/>
  <c r="K3014" i="3"/>
  <c r="B3014" i="3"/>
  <c r="A3014" i="3"/>
  <c r="X3013" i="3"/>
  <c r="AB3013" i="3" s="1"/>
  <c r="W3013" i="3"/>
  <c r="V3013" i="3"/>
  <c r="O3013" i="3"/>
  <c r="K3013" i="3"/>
  <c r="T3013" i="3" s="1"/>
  <c r="B3013" i="3"/>
  <c r="A3013" i="3"/>
  <c r="X3012" i="3"/>
  <c r="AB3012" i="3" s="1"/>
  <c r="W3012" i="3"/>
  <c r="V3012" i="3"/>
  <c r="O3012" i="3"/>
  <c r="K3012" i="3"/>
  <c r="B3012" i="3"/>
  <c r="A3012" i="3"/>
  <c r="X3011" i="3"/>
  <c r="AB3011" i="3" s="1"/>
  <c r="W3011" i="3"/>
  <c r="V3011" i="3"/>
  <c r="O3011" i="3"/>
  <c r="K3011" i="3"/>
  <c r="B3011" i="3"/>
  <c r="A3011" i="3"/>
  <c r="X3010" i="3"/>
  <c r="AB3010" i="3" s="1"/>
  <c r="W3010" i="3"/>
  <c r="V3010" i="3"/>
  <c r="O3010" i="3"/>
  <c r="K3010" i="3"/>
  <c r="U3010" i="3" s="1"/>
  <c r="B3010" i="3"/>
  <c r="A3010" i="3"/>
  <c r="X3009" i="3"/>
  <c r="AB3009" i="3" s="1"/>
  <c r="W3009" i="3"/>
  <c r="V3009" i="3"/>
  <c r="O3009" i="3"/>
  <c r="K3009" i="3"/>
  <c r="T3009" i="3" s="1"/>
  <c r="B3009" i="3"/>
  <c r="A3009" i="3"/>
  <c r="X3008" i="3"/>
  <c r="AB3008" i="3" s="1"/>
  <c r="W3008" i="3"/>
  <c r="V3008" i="3"/>
  <c r="O3008" i="3"/>
  <c r="K3008" i="3"/>
  <c r="B3008" i="3"/>
  <c r="A3008" i="3"/>
  <c r="X3007" i="3"/>
  <c r="AB3007" i="3" s="1"/>
  <c r="W3007" i="3"/>
  <c r="V3007" i="3"/>
  <c r="O3007" i="3"/>
  <c r="K3007" i="3"/>
  <c r="T3007" i="3" s="1"/>
  <c r="B3007" i="3"/>
  <c r="A3007" i="3"/>
  <c r="X3006" i="3"/>
  <c r="AB3006" i="3" s="1"/>
  <c r="W3006" i="3"/>
  <c r="V3006" i="3"/>
  <c r="O3006" i="3"/>
  <c r="K3006" i="3"/>
  <c r="T3006" i="3" s="1"/>
  <c r="B3006" i="3"/>
  <c r="A3006" i="3"/>
  <c r="X3005" i="3"/>
  <c r="AB3005" i="3" s="1"/>
  <c r="W3005" i="3"/>
  <c r="V3005" i="3"/>
  <c r="O3005" i="3"/>
  <c r="K3005" i="3"/>
  <c r="T3005" i="3" s="1"/>
  <c r="B3005" i="3"/>
  <c r="A3005" i="3"/>
  <c r="X3004" i="3"/>
  <c r="AB3004" i="3" s="1"/>
  <c r="W3004" i="3"/>
  <c r="V3004" i="3"/>
  <c r="O3004" i="3"/>
  <c r="K3004" i="3"/>
  <c r="B3004" i="3"/>
  <c r="A3004" i="3"/>
  <c r="X3003" i="3"/>
  <c r="AB3003" i="3" s="1"/>
  <c r="W3003" i="3"/>
  <c r="V3003" i="3"/>
  <c r="O3003" i="3"/>
  <c r="K3003" i="3"/>
  <c r="B3003" i="3"/>
  <c r="A3003" i="3"/>
  <c r="X3002" i="3"/>
  <c r="AB3002" i="3" s="1"/>
  <c r="W3002" i="3"/>
  <c r="V3002" i="3"/>
  <c r="O3002" i="3"/>
  <c r="K3002" i="3"/>
  <c r="U3002" i="3" s="1"/>
  <c r="B3002" i="3"/>
  <c r="A3002" i="3"/>
  <c r="X3001" i="3"/>
  <c r="AB3001" i="3" s="1"/>
  <c r="W3001" i="3"/>
  <c r="V3001" i="3"/>
  <c r="O3001" i="3"/>
  <c r="K3001" i="3"/>
  <c r="T3001" i="3" s="1"/>
  <c r="B3001" i="3"/>
  <c r="A3001" i="3"/>
  <c r="X3000" i="3"/>
  <c r="AB3000" i="3" s="1"/>
  <c r="W3000" i="3"/>
  <c r="V3000" i="3"/>
  <c r="O3000" i="3"/>
  <c r="K3000" i="3"/>
  <c r="T3000" i="3" s="1"/>
  <c r="B3000" i="3"/>
  <c r="A3000" i="3"/>
  <c r="X2999" i="3"/>
  <c r="AB2999" i="3" s="1"/>
  <c r="W2999" i="3"/>
  <c r="V2999" i="3"/>
  <c r="O2999" i="3"/>
  <c r="K2999" i="3"/>
  <c r="B2999" i="3"/>
  <c r="A2999" i="3"/>
  <c r="X2998" i="3"/>
  <c r="AB2998" i="3" s="1"/>
  <c r="W2998" i="3"/>
  <c r="V2998" i="3"/>
  <c r="O2998" i="3"/>
  <c r="K2998" i="3"/>
  <c r="T2998" i="3" s="1"/>
  <c r="B2998" i="3"/>
  <c r="A2998" i="3"/>
  <c r="X2997" i="3"/>
  <c r="AB2997" i="3" s="1"/>
  <c r="W2997" i="3"/>
  <c r="V2997" i="3"/>
  <c r="O2997" i="3"/>
  <c r="K2997" i="3"/>
  <c r="T2997" i="3" s="1"/>
  <c r="B2997" i="3"/>
  <c r="A2997" i="3"/>
  <c r="X2996" i="3"/>
  <c r="AB2996" i="3" s="1"/>
  <c r="W2996" i="3"/>
  <c r="V2996" i="3"/>
  <c r="O2996" i="3"/>
  <c r="K2996" i="3"/>
  <c r="T2996" i="3" s="1"/>
  <c r="B2996" i="3"/>
  <c r="A2996" i="3"/>
  <c r="X2995" i="3"/>
  <c r="AB2995" i="3" s="1"/>
  <c r="W2995" i="3"/>
  <c r="V2995" i="3"/>
  <c r="O2995" i="3"/>
  <c r="K2995" i="3"/>
  <c r="U2995" i="3" s="1"/>
  <c r="B2995" i="3"/>
  <c r="A2995" i="3"/>
  <c r="X2994" i="3"/>
  <c r="AB2994" i="3" s="1"/>
  <c r="W2994" i="3"/>
  <c r="V2994" i="3"/>
  <c r="O2994" i="3"/>
  <c r="K2994" i="3"/>
  <c r="T2994" i="3" s="1"/>
  <c r="B2994" i="3"/>
  <c r="A2994" i="3"/>
  <c r="X2993" i="3"/>
  <c r="AB2993" i="3" s="1"/>
  <c r="W2993" i="3"/>
  <c r="V2993" i="3"/>
  <c r="O2993" i="3"/>
  <c r="K2993" i="3"/>
  <c r="T2993" i="3" s="1"/>
  <c r="B2993" i="3"/>
  <c r="A2993" i="3"/>
  <c r="X2992" i="3"/>
  <c r="AB2992" i="3" s="1"/>
  <c r="W2992" i="3"/>
  <c r="V2992" i="3"/>
  <c r="O2992" i="3"/>
  <c r="K2992" i="3"/>
  <c r="T2992" i="3" s="1"/>
  <c r="B2992" i="3"/>
  <c r="A2992" i="3"/>
  <c r="X2991" i="3"/>
  <c r="AB2991" i="3" s="1"/>
  <c r="W2991" i="3"/>
  <c r="V2991" i="3"/>
  <c r="O2991" i="3"/>
  <c r="K2991" i="3"/>
  <c r="B2991" i="3"/>
  <c r="A2991" i="3"/>
  <c r="X2990" i="3"/>
  <c r="AB2990" i="3" s="1"/>
  <c r="W2990" i="3"/>
  <c r="V2990" i="3"/>
  <c r="O2990" i="3"/>
  <c r="K2990" i="3"/>
  <c r="T2990" i="3" s="1"/>
  <c r="B2990" i="3"/>
  <c r="A2990" i="3"/>
  <c r="X2989" i="3"/>
  <c r="AB2989" i="3" s="1"/>
  <c r="W2989" i="3"/>
  <c r="V2989" i="3"/>
  <c r="O2989" i="3"/>
  <c r="K2989" i="3"/>
  <c r="Z2989" i="3" s="1"/>
  <c r="B2989" i="3"/>
  <c r="A2989" i="3"/>
  <c r="X2988" i="3"/>
  <c r="AB2988" i="3" s="1"/>
  <c r="W2988" i="3"/>
  <c r="V2988" i="3"/>
  <c r="O2988" i="3"/>
  <c r="K2988" i="3"/>
  <c r="T2988" i="3" s="1"/>
  <c r="B2988" i="3"/>
  <c r="A2988" i="3"/>
  <c r="X2987" i="3"/>
  <c r="AB2987" i="3" s="1"/>
  <c r="W2987" i="3"/>
  <c r="V2987" i="3"/>
  <c r="O2987" i="3"/>
  <c r="K2987" i="3"/>
  <c r="Y2987" i="3" s="1"/>
  <c r="B2987" i="3"/>
  <c r="A2987" i="3"/>
  <c r="X2986" i="3"/>
  <c r="AB2986" i="3" s="1"/>
  <c r="W2986" i="3"/>
  <c r="V2986" i="3"/>
  <c r="O2986" i="3"/>
  <c r="K2986" i="3"/>
  <c r="Z2986" i="3" s="1"/>
  <c r="B2986" i="3"/>
  <c r="A2986" i="3"/>
  <c r="X2985" i="3"/>
  <c r="AB2985" i="3" s="1"/>
  <c r="W2985" i="3"/>
  <c r="V2985" i="3"/>
  <c r="O2985" i="3"/>
  <c r="K2985" i="3"/>
  <c r="B2985" i="3"/>
  <c r="A2985" i="3"/>
  <c r="X2984" i="3"/>
  <c r="AB2984" i="3" s="1"/>
  <c r="W2984" i="3"/>
  <c r="V2984" i="3"/>
  <c r="O2984" i="3"/>
  <c r="K2984" i="3"/>
  <c r="Y2984" i="3" s="1"/>
  <c r="B2984" i="3"/>
  <c r="A2984" i="3"/>
  <c r="X2983" i="3"/>
  <c r="AB2983" i="3" s="1"/>
  <c r="W2983" i="3"/>
  <c r="V2983" i="3"/>
  <c r="O2983" i="3"/>
  <c r="K2983" i="3"/>
  <c r="Y2983" i="3" s="1"/>
  <c r="B2983" i="3"/>
  <c r="A2983" i="3"/>
  <c r="X2982" i="3"/>
  <c r="AB2982" i="3" s="1"/>
  <c r="W2982" i="3"/>
  <c r="V2982" i="3"/>
  <c r="O2982" i="3"/>
  <c r="K2982" i="3"/>
  <c r="T2982" i="3" s="1"/>
  <c r="B2982" i="3"/>
  <c r="A2982" i="3"/>
  <c r="X2981" i="3"/>
  <c r="AB2981" i="3" s="1"/>
  <c r="W2981" i="3"/>
  <c r="V2981" i="3"/>
  <c r="O2981" i="3"/>
  <c r="K2981" i="3"/>
  <c r="Z2981" i="3" s="1"/>
  <c r="B2981" i="3"/>
  <c r="A2981" i="3"/>
  <c r="X2980" i="3"/>
  <c r="AB2980" i="3" s="1"/>
  <c r="W2980" i="3"/>
  <c r="V2980" i="3"/>
  <c r="O2980" i="3"/>
  <c r="K2980" i="3"/>
  <c r="T2980" i="3" s="1"/>
  <c r="B2980" i="3"/>
  <c r="A2980" i="3"/>
  <c r="X2979" i="3"/>
  <c r="AB2979" i="3" s="1"/>
  <c r="W2979" i="3"/>
  <c r="V2979" i="3"/>
  <c r="O2979" i="3"/>
  <c r="K2979" i="3"/>
  <c r="B2979" i="3"/>
  <c r="A2979" i="3"/>
  <c r="X2978" i="3"/>
  <c r="AB2978" i="3" s="1"/>
  <c r="W2978" i="3"/>
  <c r="V2978" i="3"/>
  <c r="O2978" i="3"/>
  <c r="K2978" i="3"/>
  <c r="Z2978" i="3" s="1"/>
  <c r="B2978" i="3"/>
  <c r="A2978" i="3"/>
  <c r="X2977" i="3"/>
  <c r="AB2977" i="3" s="1"/>
  <c r="W2977" i="3"/>
  <c r="V2977" i="3"/>
  <c r="O2977" i="3"/>
  <c r="K2977" i="3"/>
  <c r="B2977" i="3"/>
  <c r="A2977" i="3"/>
  <c r="X2976" i="3"/>
  <c r="AB2976" i="3" s="1"/>
  <c r="W2976" i="3"/>
  <c r="V2976" i="3"/>
  <c r="O2976" i="3"/>
  <c r="K2976" i="3"/>
  <c r="B2976" i="3"/>
  <c r="A2976" i="3"/>
  <c r="X2975" i="3"/>
  <c r="AB2975" i="3" s="1"/>
  <c r="W2975" i="3"/>
  <c r="V2975" i="3"/>
  <c r="O2975" i="3"/>
  <c r="K2975" i="3"/>
  <c r="B2975" i="3"/>
  <c r="A2975" i="3"/>
  <c r="X2974" i="3"/>
  <c r="AB2974" i="3" s="1"/>
  <c r="W2974" i="3"/>
  <c r="V2974" i="3"/>
  <c r="O2974" i="3"/>
  <c r="K2974" i="3"/>
  <c r="T2974" i="3" s="1"/>
  <c r="B2974" i="3"/>
  <c r="A2974" i="3"/>
  <c r="X2973" i="3"/>
  <c r="AB2973" i="3" s="1"/>
  <c r="W2973" i="3"/>
  <c r="V2973" i="3"/>
  <c r="O2973" i="3"/>
  <c r="K2973" i="3"/>
  <c r="Z2973" i="3" s="1"/>
  <c r="B2973" i="3"/>
  <c r="A2973" i="3"/>
  <c r="X2972" i="3"/>
  <c r="AB2972" i="3" s="1"/>
  <c r="W2972" i="3"/>
  <c r="V2972" i="3"/>
  <c r="O2972" i="3"/>
  <c r="K2972" i="3"/>
  <c r="Z2972" i="3" s="1"/>
  <c r="B2972" i="3"/>
  <c r="A2972" i="3"/>
  <c r="X2971" i="3"/>
  <c r="AB2971" i="3" s="1"/>
  <c r="W2971" i="3"/>
  <c r="V2971" i="3"/>
  <c r="O2971" i="3"/>
  <c r="K2971" i="3"/>
  <c r="Z2971" i="3" s="1"/>
  <c r="B2971" i="3"/>
  <c r="A2971" i="3"/>
  <c r="X2970" i="3"/>
  <c r="AB2970" i="3" s="1"/>
  <c r="W2970" i="3"/>
  <c r="V2970" i="3"/>
  <c r="O2970" i="3"/>
  <c r="K2970" i="3"/>
  <c r="Z2970" i="3" s="1"/>
  <c r="B2970" i="3"/>
  <c r="A2970" i="3"/>
  <c r="X2969" i="3"/>
  <c r="AB2969" i="3" s="1"/>
  <c r="W2969" i="3"/>
  <c r="V2969" i="3"/>
  <c r="O2969" i="3"/>
  <c r="K2969" i="3"/>
  <c r="Y2969" i="3" s="1"/>
  <c r="B2969" i="3"/>
  <c r="A2969" i="3"/>
  <c r="X2968" i="3"/>
  <c r="AB2968" i="3" s="1"/>
  <c r="W2968" i="3"/>
  <c r="V2968" i="3"/>
  <c r="O2968" i="3"/>
  <c r="K2968" i="3"/>
  <c r="Z2968" i="3" s="1"/>
  <c r="B2968" i="3"/>
  <c r="A2968" i="3"/>
  <c r="X2967" i="3"/>
  <c r="AB2967" i="3" s="1"/>
  <c r="W2967" i="3"/>
  <c r="V2967" i="3"/>
  <c r="O2967" i="3"/>
  <c r="K2967" i="3"/>
  <c r="U2967" i="3" s="1"/>
  <c r="B2967" i="3"/>
  <c r="A2967" i="3"/>
  <c r="X2966" i="3"/>
  <c r="AB2966" i="3" s="1"/>
  <c r="W2966" i="3"/>
  <c r="V2966" i="3"/>
  <c r="O2966" i="3"/>
  <c r="K2966" i="3"/>
  <c r="B2966" i="3"/>
  <c r="A2966" i="3"/>
  <c r="X2965" i="3"/>
  <c r="AB2965" i="3" s="1"/>
  <c r="W2965" i="3"/>
  <c r="V2965" i="3"/>
  <c r="O2965" i="3"/>
  <c r="K2965" i="3"/>
  <c r="Z2965" i="3" s="1"/>
  <c r="B2965" i="3"/>
  <c r="A2965" i="3"/>
  <c r="X2964" i="3"/>
  <c r="AB2964" i="3" s="1"/>
  <c r="W2964" i="3"/>
  <c r="V2964" i="3"/>
  <c r="O2964" i="3"/>
  <c r="K2964" i="3"/>
  <c r="B2964" i="3"/>
  <c r="A2964" i="3"/>
  <c r="X2963" i="3"/>
  <c r="AB2963" i="3" s="1"/>
  <c r="W2963" i="3"/>
  <c r="V2963" i="3"/>
  <c r="O2963" i="3"/>
  <c r="K2963" i="3"/>
  <c r="Z2963" i="3" s="1"/>
  <c r="B2963" i="3"/>
  <c r="A2963" i="3"/>
  <c r="X2962" i="3"/>
  <c r="AB2962" i="3" s="1"/>
  <c r="W2962" i="3"/>
  <c r="V2962" i="3"/>
  <c r="O2962" i="3"/>
  <c r="K2962" i="3"/>
  <c r="Z2962" i="3" s="1"/>
  <c r="B2962" i="3"/>
  <c r="A2962" i="3"/>
  <c r="X2961" i="3"/>
  <c r="AB2961" i="3" s="1"/>
  <c r="W2961" i="3"/>
  <c r="V2961" i="3"/>
  <c r="O2961" i="3"/>
  <c r="K2961" i="3"/>
  <c r="Z2961" i="3" s="1"/>
  <c r="B2961" i="3"/>
  <c r="A2961" i="3"/>
  <c r="X2960" i="3"/>
  <c r="AB2960" i="3" s="1"/>
  <c r="W2960" i="3"/>
  <c r="V2960" i="3"/>
  <c r="O2960" i="3"/>
  <c r="K2960" i="3"/>
  <c r="Z2960" i="3" s="1"/>
  <c r="B2960" i="3"/>
  <c r="A2960" i="3"/>
  <c r="X2959" i="3"/>
  <c r="AB2959" i="3" s="1"/>
  <c r="W2959" i="3"/>
  <c r="V2959" i="3"/>
  <c r="O2959" i="3"/>
  <c r="K2959" i="3"/>
  <c r="U2959" i="3" s="1"/>
  <c r="B2959" i="3"/>
  <c r="A2959" i="3"/>
  <c r="X2958" i="3"/>
  <c r="AB2958" i="3" s="1"/>
  <c r="W2958" i="3"/>
  <c r="V2958" i="3"/>
  <c r="O2958" i="3"/>
  <c r="K2958" i="3"/>
  <c r="B2958" i="3"/>
  <c r="A2958" i="3"/>
  <c r="X2957" i="3"/>
  <c r="AB2957" i="3" s="1"/>
  <c r="W2957" i="3"/>
  <c r="V2957" i="3"/>
  <c r="O2957" i="3"/>
  <c r="K2957" i="3"/>
  <c r="Z2957" i="3" s="1"/>
  <c r="B2957" i="3"/>
  <c r="A2957" i="3"/>
  <c r="X2956" i="3"/>
  <c r="AB2956" i="3" s="1"/>
  <c r="W2956" i="3"/>
  <c r="V2956" i="3"/>
  <c r="O2956" i="3"/>
  <c r="K2956" i="3"/>
  <c r="Z2956" i="3" s="1"/>
  <c r="B2956" i="3"/>
  <c r="A2956" i="3"/>
  <c r="X2955" i="3"/>
  <c r="AB2955" i="3" s="1"/>
  <c r="W2955" i="3"/>
  <c r="V2955" i="3"/>
  <c r="O2955" i="3"/>
  <c r="K2955" i="3"/>
  <c r="Z2955" i="3" s="1"/>
  <c r="B2955" i="3"/>
  <c r="A2955" i="3"/>
  <c r="X2954" i="3"/>
  <c r="AB2954" i="3" s="1"/>
  <c r="W2954" i="3"/>
  <c r="V2954" i="3"/>
  <c r="O2954" i="3"/>
  <c r="K2954" i="3"/>
  <c r="Z2954" i="3" s="1"/>
  <c r="B2954" i="3"/>
  <c r="A2954" i="3"/>
  <c r="X2953" i="3"/>
  <c r="AB2953" i="3" s="1"/>
  <c r="W2953" i="3"/>
  <c r="V2953" i="3"/>
  <c r="O2953" i="3"/>
  <c r="K2953" i="3"/>
  <c r="Z2953" i="3" s="1"/>
  <c r="B2953" i="3"/>
  <c r="A2953" i="3"/>
  <c r="X2952" i="3"/>
  <c r="AB2952" i="3" s="1"/>
  <c r="W2952" i="3"/>
  <c r="V2952" i="3"/>
  <c r="O2952" i="3"/>
  <c r="K2952" i="3"/>
  <c r="Z2952" i="3" s="1"/>
  <c r="B2952" i="3"/>
  <c r="A2952" i="3"/>
  <c r="X2951" i="3"/>
  <c r="AB2951" i="3" s="1"/>
  <c r="W2951" i="3"/>
  <c r="V2951" i="3"/>
  <c r="O2951" i="3"/>
  <c r="K2951" i="3"/>
  <c r="U2951" i="3" s="1"/>
  <c r="B2951" i="3"/>
  <c r="A2951" i="3"/>
  <c r="X2950" i="3"/>
  <c r="AB2950" i="3" s="1"/>
  <c r="W2950" i="3"/>
  <c r="V2950" i="3"/>
  <c r="O2950" i="3"/>
  <c r="K2950" i="3"/>
  <c r="Z2950" i="3" s="1"/>
  <c r="B2950" i="3"/>
  <c r="A2950" i="3"/>
  <c r="X2949" i="3"/>
  <c r="AB2949" i="3" s="1"/>
  <c r="W2949" i="3"/>
  <c r="V2949" i="3"/>
  <c r="O2949" i="3"/>
  <c r="K2949" i="3"/>
  <c r="Z2949" i="3" s="1"/>
  <c r="B2949" i="3"/>
  <c r="A2949" i="3"/>
  <c r="X2948" i="3"/>
  <c r="AB2948" i="3" s="1"/>
  <c r="W2948" i="3"/>
  <c r="V2948" i="3"/>
  <c r="O2948" i="3"/>
  <c r="K2948" i="3"/>
  <c r="B2948" i="3"/>
  <c r="A2948" i="3"/>
  <c r="X2947" i="3"/>
  <c r="AB2947" i="3" s="1"/>
  <c r="W2947" i="3"/>
  <c r="V2947" i="3"/>
  <c r="O2947" i="3"/>
  <c r="K2947" i="3"/>
  <c r="Z2947" i="3" s="1"/>
  <c r="B2947" i="3"/>
  <c r="A2947" i="3"/>
  <c r="X2946" i="3"/>
  <c r="AB2946" i="3" s="1"/>
  <c r="W2946" i="3"/>
  <c r="V2946" i="3"/>
  <c r="O2946" i="3"/>
  <c r="K2946" i="3"/>
  <c r="Z2946" i="3" s="1"/>
  <c r="B2946" i="3"/>
  <c r="A2946" i="3"/>
  <c r="X2945" i="3"/>
  <c r="AB2945" i="3" s="1"/>
  <c r="W2945" i="3"/>
  <c r="V2945" i="3"/>
  <c r="O2945" i="3"/>
  <c r="K2945" i="3"/>
  <c r="B2945" i="3"/>
  <c r="A2945" i="3"/>
  <c r="X2944" i="3"/>
  <c r="AB2944" i="3" s="1"/>
  <c r="W2944" i="3"/>
  <c r="V2944" i="3"/>
  <c r="O2944" i="3"/>
  <c r="K2944" i="3"/>
  <c r="Z2944" i="3" s="1"/>
  <c r="B2944" i="3"/>
  <c r="A2944" i="3"/>
  <c r="X2943" i="3"/>
  <c r="AB2943" i="3" s="1"/>
  <c r="W2943" i="3"/>
  <c r="V2943" i="3"/>
  <c r="O2943" i="3"/>
  <c r="K2943" i="3"/>
  <c r="B2943" i="3"/>
  <c r="A2943" i="3"/>
  <c r="X2942" i="3"/>
  <c r="AB2942" i="3" s="1"/>
  <c r="W2942" i="3"/>
  <c r="V2942" i="3"/>
  <c r="O2942" i="3"/>
  <c r="K2942" i="3"/>
  <c r="B2942" i="3"/>
  <c r="A2942" i="3"/>
  <c r="X2941" i="3"/>
  <c r="AB2941" i="3" s="1"/>
  <c r="W2941" i="3"/>
  <c r="V2941" i="3"/>
  <c r="O2941" i="3"/>
  <c r="K2941" i="3"/>
  <c r="Z2941" i="3" s="1"/>
  <c r="B2941" i="3"/>
  <c r="A2941" i="3"/>
  <c r="X2940" i="3"/>
  <c r="AB2940" i="3" s="1"/>
  <c r="W2940" i="3"/>
  <c r="V2940" i="3"/>
  <c r="O2940" i="3"/>
  <c r="K2940" i="3"/>
  <c r="B2940" i="3"/>
  <c r="A2940" i="3"/>
  <c r="X2939" i="3"/>
  <c r="AB2939" i="3" s="1"/>
  <c r="W2939" i="3"/>
  <c r="V2939" i="3"/>
  <c r="O2939" i="3"/>
  <c r="K2939" i="3"/>
  <c r="Z2939" i="3" s="1"/>
  <c r="B2939" i="3"/>
  <c r="A2939" i="3"/>
  <c r="X2938" i="3"/>
  <c r="AB2938" i="3" s="1"/>
  <c r="W2938" i="3"/>
  <c r="V2938" i="3"/>
  <c r="O2938" i="3"/>
  <c r="K2938" i="3"/>
  <c r="Z2938" i="3" s="1"/>
  <c r="B2938" i="3"/>
  <c r="A2938" i="3"/>
  <c r="X2937" i="3"/>
  <c r="AB2937" i="3" s="1"/>
  <c r="W2937" i="3"/>
  <c r="V2937" i="3"/>
  <c r="O2937" i="3"/>
  <c r="K2937" i="3"/>
  <c r="Z2937" i="3" s="1"/>
  <c r="B2937" i="3"/>
  <c r="A2937" i="3"/>
  <c r="X2936" i="3"/>
  <c r="AB2936" i="3" s="1"/>
  <c r="W2936" i="3"/>
  <c r="V2936" i="3"/>
  <c r="O2936" i="3"/>
  <c r="K2936" i="3"/>
  <c r="Z2936" i="3" s="1"/>
  <c r="B2936" i="3"/>
  <c r="A2936" i="3"/>
  <c r="X2935" i="3"/>
  <c r="AB2935" i="3" s="1"/>
  <c r="W2935" i="3"/>
  <c r="V2935" i="3"/>
  <c r="O2935" i="3"/>
  <c r="K2935" i="3"/>
  <c r="Z2935" i="3" s="1"/>
  <c r="B2935" i="3"/>
  <c r="A2935" i="3"/>
  <c r="X2934" i="3"/>
  <c r="AB2934" i="3" s="1"/>
  <c r="W2934" i="3"/>
  <c r="V2934" i="3"/>
  <c r="O2934" i="3"/>
  <c r="K2934" i="3"/>
  <c r="B2934" i="3"/>
  <c r="A2934" i="3"/>
  <c r="X2933" i="3"/>
  <c r="AB2933" i="3" s="1"/>
  <c r="W2933" i="3"/>
  <c r="V2933" i="3"/>
  <c r="O2933" i="3"/>
  <c r="K2933" i="3"/>
  <c r="Z2933" i="3" s="1"/>
  <c r="B2933" i="3"/>
  <c r="A2933" i="3"/>
  <c r="X2932" i="3"/>
  <c r="AB2932" i="3" s="1"/>
  <c r="W2932" i="3"/>
  <c r="V2932" i="3"/>
  <c r="O2932" i="3"/>
  <c r="K2932" i="3"/>
  <c r="B2932" i="3"/>
  <c r="A2932" i="3"/>
  <c r="X2931" i="3"/>
  <c r="AB2931" i="3" s="1"/>
  <c r="W2931" i="3"/>
  <c r="V2931" i="3"/>
  <c r="O2931" i="3"/>
  <c r="K2931" i="3"/>
  <c r="B2931" i="3"/>
  <c r="A2931" i="3"/>
  <c r="X2930" i="3"/>
  <c r="AB2930" i="3" s="1"/>
  <c r="W2930" i="3"/>
  <c r="V2930" i="3"/>
  <c r="O2930" i="3"/>
  <c r="K2930" i="3"/>
  <c r="Z2930" i="3" s="1"/>
  <c r="B2930" i="3"/>
  <c r="A2930" i="3"/>
  <c r="X2929" i="3"/>
  <c r="AB2929" i="3" s="1"/>
  <c r="W2929" i="3"/>
  <c r="V2929" i="3"/>
  <c r="O2929" i="3"/>
  <c r="K2929" i="3"/>
  <c r="Z2929" i="3" s="1"/>
  <c r="B2929" i="3"/>
  <c r="A2929" i="3"/>
  <c r="X2928" i="3"/>
  <c r="AB2928" i="3" s="1"/>
  <c r="W2928" i="3"/>
  <c r="V2928" i="3"/>
  <c r="O2928" i="3"/>
  <c r="K2928" i="3"/>
  <c r="Z2928" i="3" s="1"/>
  <c r="B2928" i="3"/>
  <c r="A2928" i="3"/>
  <c r="X2927" i="3"/>
  <c r="AB2927" i="3" s="1"/>
  <c r="W2927" i="3"/>
  <c r="V2927" i="3"/>
  <c r="O2927" i="3"/>
  <c r="K2927" i="3"/>
  <c r="B2927" i="3"/>
  <c r="A2927" i="3"/>
  <c r="X2926" i="3"/>
  <c r="AB2926" i="3" s="1"/>
  <c r="W2926" i="3"/>
  <c r="V2926" i="3"/>
  <c r="O2926" i="3"/>
  <c r="K2926" i="3"/>
  <c r="Z2926" i="3" s="1"/>
  <c r="B2926" i="3"/>
  <c r="A2926" i="3"/>
  <c r="X2925" i="3"/>
  <c r="AB2925" i="3" s="1"/>
  <c r="W2925" i="3"/>
  <c r="V2925" i="3"/>
  <c r="O2925" i="3"/>
  <c r="K2925" i="3"/>
  <c r="Z2925" i="3" s="1"/>
  <c r="B2925" i="3"/>
  <c r="A2925" i="3"/>
  <c r="X2924" i="3"/>
  <c r="AB2924" i="3" s="1"/>
  <c r="W2924" i="3"/>
  <c r="V2924" i="3"/>
  <c r="O2924" i="3"/>
  <c r="K2924" i="3"/>
  <c r="Z2924" i="3" s="1"/>
  <c r="B2924" i="3"/>
  <c r="A2924" i="3"/>
  <c r="X2923" i="3"/>
  <c r="AB2923" i="3" s="1"/>
  <c r="W2923" i="3"/>
  <c r="V2923" i="3"/>
  <c r="O2923" i="3"/>
  <c r="K2923" i="3"/>
  <c r="Y2923" i="3" s="1"/>
  <c r="B2923" i="3"/>
  <c r="A2923" i="3"/>
  <c r="X2922" i="3"/>
  <c r="AB2922" i="3" s="1"/>
  <c r="W2922" i="3"/>
  <c r="V2922" i="3"/>
  <c r="O2922" i="3"/>
  <c r="K2922" i="3"/>
  <c r="Z2922" i="3" s="1"/>
  <c r="B2922" i="3"/>
  <c r="A2922" i="3"/>
  <c r="X2921" i="3"/>
  <c r="AB2921" i="3" s="1"/>
  <c r="W2921" i="3"/>
  <c r="V2921" i="3"/>
  <c r="O2921" i="3"/>
  <c r="K2921" i="3"/>
  <c r="B2921" i="3"/>
  <c r="A2921" i="3"/>
  <c r="X2920" i="3"/>
  <c r="AB2920" i="3" s="1"/>
  <c r="W2920" i="3"/>
  <c r="V2920" i="3"/>
  <c r="O2920" i="3"/>
  <c r="K2920" i="3"/>
  <c r="Z2920" i="3" s="1"/>
  <c r="B2920" i="3"/>
  <c r="A2920" i="3"/>
  <c r="X2919" i="3"/>
  <c r="AB2919" i="3" s="1"/>
  <c r="W2919" i="3"/>
  <c r="V2919" i="3"/>
  <c r="O2919" i="3"/>
  <c r="K2919" i="3"/>
  <c r="Z2919" i="3" s="1"/>
  <c r="B2919" i="3"/>
  <c r="A2919" i="3"/>
  <c r="X2918" i="3"/>
  <c r="AB2918" i="3" s="1"/>
  <c r="W2918" i="3"/>
  <c r="V2918" i="3"/>
  <c r="O2918" i="3"/>
  <c r="K2918" i="3"/>
  <c r="Z2918" i="3" s="1"/>
  <c r="B2918" i="3"/>
  <c r="A2918" i="3"/>
  <c r="X2917" i="3"/>
  <c r="AB2917" i="3" s="1"/>
  <c r="W2917" i="3"/>
  <c r="V2917" i="3"/>
  <c r="O2917" i="3"/>
  <c r="K2917" i="3"/>
  <c r="Z2917" i="3" s="1"/>
  <c r="B2917" i="3"/>
  <c r="A2917" i="3"/>
  <c r="X2916" i="3"/>
  <c r="AB2916" i="3" s="1"/>
  <c r="W2916" i="3"/>
  <c r="V2916" i="3"/>
  <c r="O2916" i="3"/>
  <c r="K2916" i="3"/>
  <c r="Z2916" i="3" s="1"/>
  <c r="B2916" i="3"/>
  <c r="A2916" i="3"/>
  <c r="X2915" i="3"/>
  <c r="AB2915" i="3" s="1"/>
  <c r="W2915" i="3"/>
  <c r="V2915" i="3"/>
  <c r="O2915" i="3"/>
  <c r="K2915" i="3"/>
  <c r="Z2915" i="3" s="1"/>
  <c r="B2915" i="3"/>
  <c r="A2915" i="3"/>
  <c r="X2914" i="3"/>
  <c r="AB2914" i="3" s="1"/>
  <c r="W2914" i="3"/>
  <c r="V2914" i="3"/>
  <c r="O2914" i="3"/>
  <c r="K2914" i="3"/>
  <c r="Z2914" i="3" s="1"/>
  <c r="B2914" i="3"/>
  <c r="A2914" i="3"/>
  <c r="X2913" i="3"/>
  <c r="AB2913" i="3" s="1"/>
  <c r="W2913" i="3"/>
  <c r="V2913" i="3"/>
  <c r="O2913" i="3"/>
  <c r="K2913" i="3"/>
  <c r="Z2913" i="3" s="1"/>
  <c r="B2913" i="3"/>
  <c r="A2913" i="3"/>
  <c r="X2912" i="3"/>
  <c r="AB2912" i="3" s="1"/>
  <c r="W2912" i="3"/>
  <c r="V2912" i="3"/>
  <c r="O2912" i="3"/>
  <c r="K2912" i="3"/>
  <c r="Z2912" i="3" s="1"/>
  <c r="B2912" i="3"/>
  <c r="A2912" i="3"/>
  <c r="X2911" i="3"/>
  <c r="AB2911" i="3" s="1"/>
  <c r="W2911" i="3"/>
  <c r="V2911" i="3"/>
  <c r="O2911" i="3"/>
  <c r="K2911" i="3"/>
  <c r="B2911" i="3"/>
  <c r="A2911" i="3"/>
  <c r="X2910" i="3"/>
  <c r="AB2910" i="3" s="1"/>
  <c r="W2910" i="3"/>
  <c r="V2910" i="3"/>
  <c r="O2910" i="3"/>
  <c r="K2910" i="3"/>
  <c r="B2910" i="3"/>
  <c r="A2910" i="3"/>
  <c r="X2909" i="3"/>
  <c r="AB2909" i="3" s="1"/>
  <c r="W2909" i="3"/>
  <c r="V2909" i="3"/>
  <c r="O2909" i="3"/>
  <c r="K2909" i="3"/>
  <c r="Z2909" i="3" s="1"/>
  <c r="B2909" i="3"/>
  <c r="A2909" i="3"/>
  <c r="X2908" i="3"/>
  <c r="AB2908" i="3" s="1"/>
  <c r="W2908" i="3"/>
  <c r="V2908" i="3"/>
  <c r="O2908" i="3"/>
  <c r="K2908" i="3"/>
  <c r="Z2908" i="3" s="1"/>
  <c r="B2908" i="3"/>
  <c r="A2908" i="3"/>
  <c r="X2907" i="3"/>
  <c r="AB2907" i="3" s="1"/>
  <c r="W2907" i="3"/>
  <c r="V2907" i="3"/>
  <c r="O2907" i="3"/>
  <c r="K2907" i="3"/>
  <c r="Y2907" i="3" s="1"/>
  <c r="B2907" i="3"/>
  <c r="A2907" i="3"/>
  <c r="X2906" i="3"/>
  <c r="AB2906" i="3" s="1"/>
  <c r="W2906" i="3"/>
  <c r="V2906" i="3"/>
  <c r="O2906" i="3"/>
  <c r="K2906" i="3"/>
  <c r="Y2906" i="3" s="1"/>
  <c r="B2906" i="3"/>
  <c r="A2906" i="3"/>
  <c r="X2905" i="3"/>
  <c r="AB2905" i="3" s="1"/>
  <c r="W2905" i="3"/>
  <c r="V2905" i="3"/>
  <c r="O2905" i="3"/>
  <c r="K2905" i="3"/>
  <c r="B2905" i="3"/>
  <c r="A2905" i="3"/>
  <c r="X2904" i="3"/>
  <c r="AB2904" i="3" s="1"/>
  <c r="W2904" i="3"/>
  <c r="V2904" i="3"/>
  <c r="O2904" i="3"/>
  <c r="K2904" i="3"/>
  <c r="B2904" i="3"/>
  <c r="A2904" i="3"/>
  <c r="X2903" i="3"/>
  <c r="AB2903" i="3" s="1"/>
  <c r="W2903" i="3"/>
  <c r="V2903" i="3"/>
  <c r="O2903" i="3"/>
  <c r="K2903" i="3"/>
  <c r="Y2903" i="3" s="1"/>
  <c r="B2903" i="3"/>
  <c r="A2903" i="3"/>
  <c r="X2902" i="3"/>
  <c r="AB2902" i="3" s="1"/>
  <c r="W2902" i="3"/>
  <c r="V2902" i="3"/>
  <c r="O2902" i="3"/>
  <c r="K2902" i="3"/>
  <c r="Z2902" i="3" s="1"/>
  <c r="B2902" i="3"/>
  <c r="A2902" i="3"/>
  <c r="X2901" i="3"/>
  <c r="AB2901" i="3" s="1"/>
  <c r="W2901" i="3"/>
  <c r="V2901" i="3"/>
  <c r="O2901" i="3"/>
  <c r="K2901" i="3"/>
  <c r="B2901" i="3"/>
  <c r="A2901" i="3"/>
  <c r="X2900" i="3"/>
  <c r="AB2900" i="3" s="1"/>
  <c r="W2900" i="3"/>
  <c r="V2900" i="3"/>
  <c r="O2900" i="3"/>
  <c r="K2900" i="3"/>
  <c r="Z2900" i="3" s="1"/>
  <c r="B2900" i="3"/>
  <c r="A2900" i="3"/>
  <c r="X2899" i="3"/>
  <c r="AB2899" i="3" s="1"/>
  <c r="W2899" i="3"/>
  <c r="V2899" i="3"/>
  <c r="O2899" i="3"/>
  <c r="K2899" i="3"/>
  <c r="Z2899" i="3" s="1"/>
  <c r="B2899" i="3"/>
  <c r="A2899" i="3"/>
  <c r="X2898" i="3"/>
  <c r="AB2898" i="3" s="1"/>
  <c r="W2898" i="3"/>
  <c r="V2898" i="3"/>
  <c r="O2898" i="3"/>
  <c r="K2898" i="3"/>
  <c r="Z2898" i="3" s="1"/>
  <c r="B2898" i="3"/>
  <c r="A2898" i="3"/>
  <c r="X2897" i="3"/>
  <c r="AB2897" i="3" s="1"/>
  <c r="W2897" i="3"/>
  <c r="V2897" i="3"/>
  <c r="O2897" i="3"/>
  <c r="K2897" i="3"/>
  <c r="Z2897" i="3" s="1"/>
  <c r="B2897" i="3"/>
  <c r="A2897" i="3"/>
  <c r="X2896" i="3"/>
  <c r="AB2896" i="3" s="1"/>
  <c r="W2896" i="3"/>
  <c r="V2896" i="3"/>
  <c r="O2896" i="3"/>
  <c r="K2896" i="3"/>
  <c r="Z2896" i="3" s="1"/>
  <c r="B2896" i="3"/>
  <c r="A2896" i="3"/>
  <c r="X2895" i="3"/>
  <c r="AB2895" i="3" s="1"/>
  <c r="W2895" i="3"/>
  <c r="V2895" i="3"/>
  <c r="O2895" i="3"/>
  <c r="K2895" i="3"/>
  <c r="T2895" i="3" s="1"/>
  <c r="B2895" i="3"/>
  <c r="A2895" i="3"/>
  <c r="X2894" i="3"/>
  <c r="AB2894" i="3" s="1"/>
  <c r="W2894" i="3"/>
  <c r="V2894" i="3"/>
  <c r="O2894" i="3"/>
  <c r="K2894" i="3"/>
  <c r="Z2894" i="3" s="1"/>
  <c r="B2894" i="3"/>
  <c r="A2894" i="3"/>
  <c r="X2893" i="3"/>
  <c r="AB2893" i="3" s="1"/>
  <c r="W2893" i="3"/>
  <c r="V2893" i="3"/>
  <c r="O2893" i="3"/>
  <c r="K2893" i="3"/>
  <c r="T2893" i="3" s="1"/>
  <c r="B2893" i="3"/>
  <c r="A2893" i="3"/>
  <c r="X2892" i="3"/>
  <c r="AB2892" i="3" s="1"/>
  <c r="W2892" i="3"/>
  <c r="V2892" i="3"/>
  <c r="O2892" i="3"/>
  <c r="K2892" i="3"/>
  <c r="Z2892" i="3" s="1"/>
  <c r="B2892" i="3"/>
  <c r="A2892" i="3"/>
  <c r="X2891" i="3"/>
  <c r="AB2891" i="3" s="1"/>
  <c r="W2891" i="3"/>
  <c r="V2891" i="3"/>
  <c r="O2891" i="3"/>
  <c r="K2891" i="3"/>
  <c r="B2891" i="3"/>
  <c r="A2891" i="3"/>
  <c r="X2890" i="3"/>
  <c r="AB2890" i="3" s="1"/>
  <c r="W2890" i="3"/>
  <c r="V2890" i="3"/>
  <c r="O2890" i="3"/>
  <c r="K2890" i="3"/>
  <c r="Z2890" i="3" s="1"/>
  <c r="B2890" i="3"/>
  <c r="A2890" i="3"/>
  <c r="X2889" i="3"/>
  <c r="AB2889" i="3" s="1"/>
  <c r="W2889" i="3"/>
  <c r="V2889" i="3"/>
  <c r="O2889" i="3"/>
  <c r="K2889" i="3"/>
  <c r="Z2889" i="3" s="1"/>
  <c r="B2889" i="3"/>
  <c r="A2889" i="3"/>
  <c r="X2888" i="3"/>
  <c r="AB2888" i="3" s="1"/>
  <c r="W2888" i="3"/>
  <c r="V2888" i="3"/>
  <c r="O2888" i="3"/>
  <c r="K2888" i="3"/>
  <c r="Z2888" i="3" s="1"/>
  <c r="B2888" i="3"/>
  <c r="A2888" i="3"/>
  <c r="X2887" i="3"/>
  <c r="AB2887" i="3" s="1"/>
  <c r="W2887" i="3"/>
  <c r="V2887" i="3"/>
  <c r="O2887" i="3"/>
  <c r="K2887" i="3"/>
  <c r="Z2887" i="3" s="1"/>
  <c r="B2887" i="3"/>
  <c r="A2887" i="3"/>
  <c r="X2886" i="3"/>
  <c r="AB2886" i="3" s="1"/>
  <c r="W2886" i="3"/>
  <c r="V2886" i="3"/>
  <c r="O2886" i="3"/>
  <c r="K2886" i="3"/>
  <c r="Z2886" i="3" s="1"/>
  <c r="B2886" i="3"/>
  <c r="A2886" i="3"/>
  <c r="X2885" i="3"/>
  <c r="AB2885" i="3" s="1"/>
  <c r="W2885" i="3"/>
  <c r="V2885" i="3"/>
  <c r="O2885" i="3"/>
  <c r="K2885" i="3"/>
  <c r="T2885" i="3" s="1"/>
  <c r="B2885" i="3"/>
  <c r="A2885" i="3"/>
  <c r="X2884" i="3"/>
  <c r="AB2884" i="3" s="1"/>
  <c r="W2884" i="3"/>
  <c r="V2884" i="3"/>
  <c r="O2884" i="3"/>
  <c r="K2884" i="3"/>
  <c r="Z2884" i="3" s="1"/>
  <c r="B2884" i="3"/>
  <c r="A2884" i="3"/>
  <c r="X2883" i="3"/>
  <c r="AB2883" i="3" s="1"/>
  <c r="W2883" i="3"/>
  <c r="V2883" i="3"/>
  <c r="O2883" i="3"/>
  <c r="K2883" i="3"/>
  <c r="B2883" i="3"/>
  <c r="A2883" i="3"/>
  <c r="X2882" i="3"/>
  <c r="AB2882" i="3" s="1"/>
  <c r="W2882" i="3"/>
  <c r="V2882" i="3"/>
  <c r="O2882" i="3"/>
  <c r="K2882" i="3"/>
  <c r="Z2882" i="3" s="1"/>
  <c r="B2882" i="3"/>
  <c r="A2882" i="3"/>
  <c r="X2881" i="3"/>
  <c r="AB2881" i="3" s="1"/>
  <c r="W2881" i="3"/>
  <c r="V2881" i="3"/>
  <c r="O2881" i="3"/>
  <c r="K2881" i="3"/>
  <c r="Z2881" i="3" s="1"/>
  <c r="B2881" i="3"/>
  <c r="A2881" i="3"/>
  <c r="X2880" i="3"/>
  <c r="AB2880" i="3" s="1"/>
  <c r="W2880" i="3"/>
  <c r="V2880" i="3"/>
  <c r="O2880" i="3"/>
  <c r="K2880" i="3"/>
  <c r="Z2880" i="3" s="1"/>
  <c r="B2880" i="3"/>
  <c r="A2880" i="3"/>
  <c r="X2879" i="3"/>
  <c r="AB2879" i="3" s="1"/>
  <c r="W2879" i="3"/>
  <c r="V2879" i="3"/>
  <c r="O2879" i="3"/>
  <c r="K2879" i="3"/>
  <c r="Z2879" i="3" s="1"/>
  <c r="B2879" i="3"/>
  <c r="A2879" i="3"/>
  <c r="X2878" i="3"/>
  <c r="AB2878" i="3" s="1"/>
  <c r="W2878" i="3"/>
  <c r="V2878" i="3"/>
  <c r="O2878" i="3"/>
  <c r="K2878" i="3"/>
  <c r="Z2878" i="3" s="1"/>
  <c r="B2878" i="3"/>
  <c r="A2878" i="3"/>
  <c r="X2877" i="3"/>
  <c r="AB2877" i="3" s="1"/>
  <c r="W2877" i="3"/>
  <c r="V2877" i="3"/>
  <c r="O2877" i="3"/>
  <c r="K2877" i="3"/>
  <c r="T2877" i="3" s="1"/>
  <c r="B2877" i="3"/>
  <c r="A2877" i="3"/>
  <c r="X2876" i="3"/>
  <c r="AB2876" i="3" s="1"/>
  <c r="W2876" i="3"/>
  <c r="V2876" i="3"/>
  <c r="O2876" i="3"/>
  <c r="K2876" i="3"/>
  <c r="Z2876" i="3" s="1"/>
  <c r="B2876" i="3"/>
  <c r="A2876" i="3"/>
  <c r="X2875" i="3"/>
  <c r="AB2875" i="3" s="1"/>
  <c r="W2875" i="3"/>
  <c r="V2875" i="3"/>
  <c r="O2875" i="3"/>
  <c r="K2875" i="3"/>
  <c r="B2875" i="3"/>
  <c r="A2875" i="3"/>
  <c r="X2874" i="3"/>
  <c r="AB2874" i="3" s="1"/>
  <c r="W2874" i="3"/>
  <c r="V2874" i="3"/>
  <c r="O2874" i="3"/>
  <c r="K2874" i="3"/>
  <c r="Z2874" i="3" s="1"/>
  <c r="B2874" i="3"/>
  <c r="A2874" i="3"/>
  <c r="X2873" i="3"/>
  <c r="AB2873" i="3" s="1"/>
  <c r="W2873" i="3"/>
  <c r="V2873" i="3"/>
  <c r="O2873" i="3"/>
  <c r="K2873" i="3"/>
  <c r="B2873" i="3"/>
  <c r="A2873" i="3"/>
  <c r="X2872" i="3"/>
  <c r="AB2872" i="3" s="1"/>
  <c r="W2872" i="3"/>
  <c r="V2872" i="3"/>
  <c r="O2872" i="3"/>
  <c r="K2872" i="3"/>
  <c r="Z2872" i="3" s="1"/>
  <c r="B2872" i="3"/>
  <c r="A2872" i="3"/>
  <c r="X2871" i="3"/>
  <c r="AB2871" i="3" s="1"/>
  <c r="W2871" i="3"/>
  <c r="V2871" i="3"/>
  <c r="O2871" i="3"/>
  <c r="K2871" i="3"/>
  <c r="T2871" i="3" s="1"/>
  <c r="B2871" i="3"/>
  <c r="A2871" i="3"/>
  <c r="X2870" i="3"/>
  <c r="AB2870" i="3" s="1"/>
  <c r="W2870" i="3"/>
  <c r="V2870" i="3"/>
  <c r="O2870" i="3"/>
  <c r="K2870" i="3"/>
  <c r="Z2870" i="3" s="1"/>
  <c r="B2870" i="3"/>
  <c r="A2870" i="3"/>
  <c r="X2869" i="3"/>
  <c r="AB2869" i="3" s="1"/>
  <c r="W2869" i="3"/>
  <c r="V2869" i="3"/>
  <c r="O2869" i="3"/>
  <c r="K2869" i="3"/>
  <c r="Z2869" i="3" s="1"/>
  <c r="B2869" i="3"/>
  <c r="A2869" i="3"/>
  <c r="X2868" i="3"/>
  <c r="AB2868" i="3" s="1"/>
  <c r="W2868" i="3"/>
  <c r="V2868" i="3"/>
  <c r="O2868" i="3"/>
  <c r="K2868" i="3"/>
  <c r="Z2868" i="3" s="1"/>
  <c r="B2868" i="3"/>
  <c r="A2868" i="3"/>
  <c r="X2867" i="3"/>
  <c r="AB2867" i="3" s="1"/>
  <c r="W2867" i="3"/>
  <c r="V2867" i="3"/>
  <c r="O2867" i="3"/>
  <c r="K2867" i="3"/>
  <c r="Z2867" i="3" s="1"/>
  <c r="B2867" i="3"/>
  <c r="A2867" i="3"/>
  <c r="X2866" i="3"/>
  <c r="AB2866" i="3" s="1"/>
  <c r="W2866" i="3"/>
  <c r="V2866" i="3"/>
  <c r="O2866" i="3"/>
  <c r="K2866" i="3"/>
  <c r="Z2866" i="3" s="1"/>
  <c r="B2866" i="3"/>
  <c r="A2866" i="3"/>
  <c r="X2865" i="3"/>
  <c r="AB2865" i="3" s="1"/>
  <c r="W2865" i="3"/>
  <c r="V2865" i="3"/>
  <c r="O2865" i="3"/>
  <c r="K2865" i="3"/>
  <c r="T2865" i="3" s="1"/>
  <c r="B2865" i="3"/>
  <c r="A2865" i="3"/>
  <c r="X2864" i="3"/>
  <c r="AB2864" i="3" s="1"/>
  <c r="W2864" i="3"/>
  <c r="V2864" i="3"/>
  <c r="O2864" i="3"/>
  <c r="K2864" i="3"/>
  <c r="Z2864" i="3" s="1"/>
  <c r="B2864" i="3"/>
  <c r="A2864" i="3"/>
  <c r="X2863" i="3"/>
  <c r="AB2863" i="3" s="1"/>
  <c r="W2863" i="3"/>
  <c r="V2863" i="3"/>
  <c r="O2863" i="3"/>
  <c r="K2863" i="3"/>
  <c r="Z2863" i="3" s="1"/>
  <c r="B2863" i="3"/>
  <c r="A2863" i="3"/>
  <c r="X2862" i="3"/>
  <c r="AB2862" i="3" s="1"/>
  <c r="W2862" i="3"/>
  <c r="V2862" i="3"/>
  <c r="O2862" i="3"/>
  <c r="K2862" i="3"/>
  <c r="Z2862" i="3" s="1"/>
  <c r="B2862" i="3"/>
  <c r="A2862" i="3"/>
  <c r="X2861" i="3"/>
  <c r="AB2861" i="3" s="1"/>
  <c r="W2861" i="3"/>
  <c r="V2861" i="3"/>
  <c r="O2861" i="3"/>
  <c r="K2861" i="3"/>
  <c r="Z2861" i="3" s="1"/>
  <c r="B2861" i="3"/>
  <c r="A2861" i="3"/>
  <c r="X2860" i="3"/>
  <c r="AB2860" i="3" s="1"/>
  <c r="W2860" i="3"/>
  <c r="V2860" i="3"/>
  <c r="O2860" i="3"/>
  <c r="K2860" i="3"/>
  <c r="Z2860" i="3" s="1"/>
  <c r="B2860" i="3"/>
  <c r="A2860" i="3"/>
  <c r="X2859" i="3"/>
  <c r="AB2859" i="3" s="1"/>
  <c r="W2859" i="3"/>
  <c r="V2859" i="3"/>
  <c r="O2859" i="3"/>
  <c r="K2859" i="3"/>
  <c r="Z2859" i="3" s="1"/>
  <c r="B2859" i="3"/>
  <c r="A2859" i="3"/>
  <c r="X2858" i="3"/>
  <c r="AB2858" i="3" s="1"/>
  <c r="W2858" i="3"/>
  <c r="V2858" i="3"/>
  <c r="O2858" i="3"/>
  <c r="K2858" i="3"/>
  <c r="Z2858" i="3" s="1"/>
  <c r="B2858" i="3"/>
  <c r="A2858" i="3"/>
  <c r="X2857" i="3"/>
  <c r="AB2857" i="3" s="1"/>
  <c r="W2857" i="3"/>
  <c r="V2857" i="3"/>
  <c r="O2857" i="3"/>
  <c r="K2857" i="3"/>
  <c r="Z2857" i="3" s="1"/>
  <c r="B2857" i="3"/>
  <c r="A2857" i="3"/>
  <c r="X2856" i="3"/>
  <c r="AB2856" i="3" s="1"/>
  <c r="W2856" i="3"/>
  <c r="V2856" i="3"/>
  <c r="O2856" i="3"/>
  <c r="K2856" i="3"/>
  <c r="Z2856" i="3" s="1"/>
  <c r="B2856" i="3"/>
  <c r="A2856" i="3"/>
  <c r="X2855" i="3"/>
  <c r="AB2855" i="3" s="1"/>
  <c r="W2855" i="3"/>
  <c r="V2855" i="3"/>
  <c r="O2855" i="3"/>
  <c r="K2855" i="3"/>
  <c r="B2855" i="3"/>
  <c r="A2855" i="3"/>
  <c r="X2854" i="3"/>
  <c r="AB2854" i="3" s="1"/>
  <c r="W2854" i="3"/>
  <c r="V2854" i="3"/>
  <c r="O2854" i="3"/>
  <c r="K2854" i="3"/>
  <c r="Z2854" i="3" s="1"/>
  <c r="B2854" i="3"/>
  <c r="A2854" i="3"/>
  <c r="X2853" i="3"/>
  <c r="AB2853" i="3" s="1"/>
  <c r="W2853" i="3"/>
  <c r="V2853" i="3"/>
  <c r="O2853" i="3"/>
  <c r="K2853" i="3"/>
  <c r="Z2853" i="3" s="1"/>
  <c r="B2853" i="3"/>
  <c r="A2853" i="3"/>
  <c r="X2852" i="3"/>
  <c r="AB2852" i="3" s="1"/>
  <c r="W2852" i="3"/>
  <c r="V2852" i="3"/>
  <c r="O2852" i="3"/>
  <c r="K2852" i="3"/>
  <c r="Z2852" i="3" s="1"/>
  <c r="B2852" i="3"/>
  <c r="A2852" i="3"/>
  <c r="X2851" i="3"/>
  <c r="AB2851" i="3" s="1"/>
  <c r="W2851" i="3"/>
  <c r="V2851" i="3"/>
  <c r="O2851" i="3"/>
  <c r="K2851" i="3"/>
  <c r="Z2851" i="3" s="1"/>
  <c r="B2851" i="3"/>
  <c r="A2851" i="3"/>
  <c r="X2850" i="3"/>
  <c r="AB2850" i="3" s="1"/>
  <c r="W2850" i="3"/>
  <c r="V2850" i="3"/>
  <c r="O2850" i="3"/>
  <c r="K2850" i="3"/>
  <c r="Z2850" i="3" s="1"/>
  <c r="B2850" i="3"/>
  <c r="A2850" i="3"/>
  <c r="X2849" i="3"/>
  <c r="AB2849" i="3" s="1"/>
  <c r="W2849" i="3"/>
  <c r="V2849" i="3"/>
  <c r="O2849" i="3"/>
  <c r="K2849" i="3"/>
  <c r="Z2849" i="3" s="1"/>
  <c r="B2849" i="3"/>
  <c r="A2849" i="3"/>
  <c r="X2848" i="3"/>
  <c r="AB2848" i="3" s="1"/>
  <c r="W2848" i="3"/>
  <c r="V2848" i="3"/>
  <c r="O2848" i="3"/>
  <c r="K2848" i="3"/>
  <c r="Z2848" i="3" s="1"/>
  <c r="B2848" i="3"/>
  <c r="A2848" i="3"/>
  <c r="X2847" i="3"/>
  <c r="AB2847" i="3" s="1"/>
  <c r="W2847" i="3"/>
  <c r="V2847" i="3"/>
  <c r="O2847" i="3"/>
  <c r="K2847" i="3"/>
  <c r="T2847" i="3" s="1"/>
  <c r="B2847" i="3"/>
  <c r="A2847" i="3"/>
  <c r="X2846" i="3"/>
  <c r="AB2846" i="3" s="1"/>
  <c r="W2846" i="3"/>
  <c r="V2846" i="3"/>
  <c r="O2846" i="3"/>
  <c r="K2846" i="3"/>
  <c r="Z2846" i="3" s="1"/>
  <c r="B2846" i="3"/>
  <c r="A2846" i="3"/>
  <c r="X2845" i="3"/>
  <c r="AB2845" i="3" s="1"/>
  <c r="W2845" i="3"/>
  <c r="V2845" i="3"/>
  <c r="O2845" i="3"/>
  <c r="K2845" i="3"/>
  <c r="Z2845" i="3" s="1"/>
  <c r="B2845" i="3"/>
  <c r="A2845" i="3"/>
  <c r="X2844" i="3"/>
  <c r="AB2844" i="3" s="1"/>
  <c r="W2844" i="3"/>
  <c r="V2844" i="3"/>
  <c r="O2844" i="3"/>
  <c r="K2844" i="3"/>
  <c r="Z2844" i="3" s="1"/>
  <c r="B2844" i="3"/>
  <c r="A2844" i="3"/>
  <c r="X2843" i="3"/>
  <c r="AB2843" i="3" s="1"/>
  <c r="W2843" i="3"/>
  <c r="V2843" i="3"/>
  <c r="O2843" i="3"/>
  <c r="K2843" i="3"/>
  <c r="Z2843" i="3" s="1"/>
  <c r="B2843" i="3"/>
  <c r="A2843" i="3"/>
  <c r="X2842" i="3"/>
  <c r="AB2842" i="3" s="1"/>
  <c r="W2842" i="3"/>
  <c r="V2842" i="3"/>
  <c r="O2842" i="3"/>
  <c r="K2842" i="3"/>
  <c r="Z2842" i="3" s="1"/>
  <c r="B2842" i="3"/>
  <c r="A2842" i="3"/>
  <c r="X2841" i="3"/>
  <c r="AB2841" i="3" s="1"/>
  <c r="W2841" i="3"/>
  <c r="V2841" i="3"/>
  <c r="O2841" i="3"/>
  <c r="K2841" i="3"/>
  <c r="B2841" i="3"/>
  <c r="A2841" i="3"/>
  <c r="X2840" i="3"/>
  <c r="AB2840" i="3" s="1"/>
  <c r="W2840" i="3"/>
  <c r="V2840" i="3"/>
  <c r="O2840" i="3"/>
  <c r="K2840" i="3"/>
  <c r="Z2840" i="3" s="1"/>
  <c r="B2840" i="3"/>
  <c r="A2840" i="3"/>
  <c r="X2839" i="3"/>
  <c r="AB2839" i="3" s="1"/>
  <c r="W2839" i="3"/>
  <c r="V2839" i="3"/>
  <c r="O2839" i="3"/>
  <c r="K2839" i="3"/>
  <c r="Z2839" i="3" s="1"/>
  <c r="B2839" i="3"/>
  <c r="A2839" i="3"/>
  <c r="X2838" i="3"/>
  <c r="AB2838" i="3" s="1"/>
  <c r="W2838" i="3"/>
  <c r="V2838" i="3"/>
  <c r="O2838" i="3"/>
  <c r="K2838" i="3"/>
  <c r="Z2838" i="3" s="1"/>
  <c r="B2838" i="3"/>
  <c r="A2838" i="3"/>
  <c r="X2837" i="3"/>
  <c r="AB2837" i="3" s="1"/>
  <c r="W2837" i="3"/>
  <c r="V2837" i="3"/>
  <c r="O2837" i="3"/>
  <c r="K2837" i="3"/>
  <c r="Z2837" i="3" s="1"/>
  <c r="B2837" i="3"/>
  <c r="A2837" i="3"/>
  <c r="X2836" i="3"/>
  <c r="AB2836" i="3" s="1"/>
  <c r="W2836" i="3"/>
  <c r="V2836" i="3"/>
  <c r="O2836" i="3"/>
  <c r="K2836" i="3"/>
  <c r="Z2836" i="3" s="1"/>
  <c r="B2836" i="3"/>
  <c r="A2836" i="3"/>
  <c r="X2835" i="3"/>
  <c r="AB2835" i="3" s="1"/>
  <c r="W2835" i="3"/>
  <c r="V2835" i="3"/>
  <c r="O2835" i="3"/>
  <c r="K2835" i="3"/>
  <c r="Y2835" i="3" s="1"/>
  <c r="B2835" i="3"/>
  <c r="A2835" i="3"/>
  <c r="X2834" i="3"/>
  <c r="AB2834" i="3" s="1"/>
  <c r="W2834" i="3"/>
  <c r="V2834" i="3"/>
  <c r="O2834" i="3"/>
  <c r="K2834" i="3"/>
  <c r="Y2834" i="3" s="1"/>
  <c r="B2834" i="3"/>
  <c r="A2834" i="3"/>
  <c r="X2833" i="3"/>
  <c r="AB2833" i="3" s="1"/>
  <c r="W2833" i="3"/>
  <c r="V2833" i="3"/>
  <c r="O2833" i="3"/>
  <c r="K2833" i="3"/>
  <c r="Y2833" i="3" s="1"/>
  <c r="B2833" i="3"/>
  <c r="A2833" i="3"/>
  <c r="X2832" i="3"/>
  <c r="AB2832" i="3" s="1"/>
  <c r="W2832" i="3"/>
  <c r="V2832" i="3"/>
  <c r="O2832" i="3"/>
  <c r="K2832" i="3"/>
  <c r="T2832" i="3" s="1"/>
  <c r="B2832" i="3"/>
  <c r="A2832" i="3"/>
  <c r="X2831" i="3"/>
  <c r="AB2831" i="3" s="1"/>
  <c r="W2831" i="3"/>
  <c r="V2831" i="3"/>
  <c r="O2831" i="3"/>
  <c r="K2831" i="3"/>
  <c r="Z2831" i="3" s="1"/>
  <c r="B2831" i="3"/>
  <c r="A2831" i="3"/>
  <c r="X2830" i="3"/>
  <c r="AB2830" i="3" s="1"/>
  <c r="W2830" i="3"/>
  <c r="V2830" i="3"/>
  <c r="O2830" i="3"/>
  <c r="K2830" i="3"/>
  <c r="B2830" i="3"/>
  <c r="A2830" i="3"/>
  <c r="X2829" i="3"/>
  <c r="AB2829" i="3" s="1"/>
  <c r="W2829" i="3"/>
  <c r="V2829" i="3"/>
  <c r="O2829" i="3"/>
  <c r="K2829" i="3"/>
  <c r="Z2829" i="3" s="1"/>
  <c r="B2829" i="3"/>
  <c r="A2829" i="3"/>
  <c r="X2828" i="3"/>
  <c r="AB2828" i="3" s="1"/>
  <c r="W2828" i="3"/>
  <c r="V2828" i="3"/>
  <c r="O2828" i="3"/>
  <c r="K2828" i="3"/>
  <c r="Z2828" i="3" s="1"/>
  <c r="B2828" i="3"/>
  <c r="A2828" i="3"/>
  <c r="X2827" i="3"/>
  <c r="AB2827" i="3" s="1"/>
  <c r="W2827" i="3"/>
  <c r="V2827" i="3"/>
  <c r="O2827" i="3"/>
  <c r="K2827" i="3"/>
  <c r="Z2827" i="3" s="1"/>
  <c r="B2827" i="3"/>
  <c r="A2827" i="3"/>
  <c r="X2826" i="3"/>
  <c r="AB2826" i="3" s="1"/>
  <c r="W2826" i="3"/>
  <c r="V2826" i="3"/>
  <c r="O2826" i="3"/>
  <c r="K2826" i="3"/>
  <c r="B2826" i="3"/>
  <c r="A2826" i="3"/>
  <c r="X2825" i="3"/>
  <c r="AB2825" i="3" s="1"/>
  <c r="W2825" i="3"/>
  <c r="V2825" i="3"/>
  <c r="O2825" i="3"/>
  <c r="K2825" i="3"/>
  <c r="Z2825" i="3" s="1"/>
  <c r="B2825" i="3"/>
  <c r="A2825" i="3"/>
  <c r="X2824" i="3"/>
  <c r="AB2824" i="3" s="1"/>
  <c r="W2824" i="3"/>
  <c r="V2824" i="3"/>
  <c r="O2824" i="3"/>
  <c r="K2824" i="3"/>
  <c r="Z2824" i="3" s="1"/>
  <c r="B2824" i="3"/>
  <c r="A2824" i="3"/>
  <c r="X2823" i="3"/>
  <c r="AB2823" i="3" s="1"/>
  <c r="W2823" i="3"/>
  <c r="V2823" i="3"/>
  <c r="O2823" i="3"/>
  <c r="K2823" i="3"/>
  <c r="Z2823" i="3" s="1"/>
  <c r="B2823" i="3"/>
  <c r="A2823" i="3"/>
  <c r="X2822" i="3"/>
  <c r="AB2822" i="3" s="1"/>
  <c r="W2822" i="3"/>
  <c r="V2822" i="3"/>
  <c r="O2822" i="3"/>
  <c r="K2822" i="3"/>
  <c r="B2822" i="3"/>
  <c r="A2822" i="3"/>
  <c r="X2821" i="3"/>
  <c r="AB2821" i="3" s="1"/>
  <c r="W2821" i="3"/>
  <c r="V2821" i="3"/>
  <c r="O2821" i="3"/>
  <c r="K2821" i="3"/>
  <c r="Z2821" i="3" s="1"/>
  <c r="B2821" i="3"/>
  <c r="A2821" i="3"/>
  <c r="X2820" i="3"/>
  <c r="AB2820" i="3" s="1"/>
  <c r="W2820" i="3"/>
  <c r="V2820" i="3"/>
  <c r="O2820" i="3"/>
  <c r="K2820" i="3"/>
  <c r="Z2820" i="3" s="1"/>
  <c r="B2820" i="3"/>
  <c r="A2820" i="3"/>
  <c r="X2819" i="3"/>
  <c r="AB2819" i="3" s="1"/>
  <c r="W2819" i="3"/>
  <c r="V2819" i="3"/>
  <c r="O2819" i="3"/>
  <c r="K2819" i="3"/>
  <c r="B2819" i="3"/>
  <c r="A2819" i="3"/>
  <c r="X2818" i="3"/>
  <c r="AB2818" i="3" s="1"/>
  <c r="W2818" i="3"/>
  <c r="V2818" i="3"/>
  <c r="O2818" i="3"/>
  <c r="K2818" i="3"/>
  <c r="Z2818" i="3" s="1"/>
  <c r="B2818" i="3"/>
  <c r="A2818" i="3"/>
  <c r="X2817" i="3"/>
  <c r="AB2817" i="3" s="1"/>
  <c r="W2817" i="3"/>
  <c r="V2817" i="3"/>
  <c r="O2817" i="3"/>
  <c r="K2817" i="3"/>
  <c r="B2817" i="3"/>
  <c r="A2817" i="3"/>
  <c r="X2816" i="3"/>
  <c r="AB2816" i="3" s="1"/>
  <c r="W2816" i="3"/>
  <c r="V2816" i="3"/>
  <c r="O2816" i="3"/>
  <c r="K2816" i="3"/>
  <c r="Z2816" i="3" s="1"/>
  <c r="B2816" i="3"/>
  <c r="A2816" i="3"/>
  <c r="X2815" i="3"/>
  <c r="AB2815" i="3" s="1"/>
  <c r="W2815" i="3"/>
  <c r="V2815" i="3"/>
  <c r="O2815" i="3"/>
  <c r="K2815" i="3"/>
  <c r="B2815" i="3"/>
  <c r="A2815" i="3"/>
  <c r="X2814" i="3"/>
  <c r="AB2814" i="3" s="1"/>
  <c r="W2814" i="3"/>
  <c r="V2814" i="3"/>
  <c r="O2814" i="3"/>
  <c r="K2814" i="3"/>
  <c r="Z2814" i="3" s="1"/>
  <c r="B2814" i="3"/>
  <c r="A2814" i="3"/>
  <c r="X2813" i="3"/>
  <c r="AB2813" i="3" s="1"/>
  <c r="W2813" i="3"/>
  <c r="V2813" i="3"/>
  <c r="O2813" i="3"/>
  <c r="K2813" i="3"/>
  <c r="B2813" i="3"/>
  <c r="A2813" i="3"/>
  <c r="X2812" i="3"/>
  <c r="AB2812" i="3" s="1"/>
  <c r="W2812" i="3"/>
  <c r="V2812" i="3"/>
  <c r="O2812" i="3"/>
  <c r="K2812" i="3"/>
  <c r="Z2812" i="3" s="1"/>
  <c r="B2812" i="3"/>
  <c r="A2812" i="3"/>
  <c r="X2811" i="3"/>
  <c r="AB2811" i="3" s="1"/>
  <c r="W2811" i="3"/>
  <c r="V2811" i="3"/>
  <c r="O2811" i="3"/>
  <c r="K2811" i="3"/>
  <c r="B2811" i="3"/>
  <c r="A2811" i="3"/>
  <c r="X2810" i="3"/>
  <c r="AB2810" i="3" s="1"/>
  <c r="W2810" i="3"/>
  <c r="V2810" i="3"/>
  <c r="O2810" i="3"/>
  <c r="K2810" i="3"/>
  <c r="Z2810" i="3" s="1"/>
  <c r="B2810" i="3"/>
  <c r="A2810" i="3"/>
  <c r="X2809" i="3"/>
  <c r="AB2809" i="3" s="1"/>
  <c r="W2809" i="3"/>
  <c r="V2809" i="3"/>
  <c r="O2809" i="3"/>
  <c r="K2809" i="3"/>
  <c r="B2809" i="3"/>
  <c r="A2809" i="3"/>
  <c r="X2808" i="3"/>
  <c r="AB2808" i="3" s="1"/>
  <c r="W2808" i="3"/>
  <c r="V2808" i="3"/>
  <c r="O2808" i="3"/>
  <c r="K2808" i="3"/>
  <c r="Z2808" i="3" s="1"/>
  <c r="B2808" i="3"/>
  <c r="A2808" i="3"/>
  <c r="X2807" i="3"/>
  <c r="AB2807" i="3" s="1"/>
  <c r="W2807" i="3"/>
  <c r="V2807" i="3"/>
  <c r="O2807" i="3"/>
  <c r="K2807" i="3"/>
  <c r="B2807" i="3"/>
  <c r="A2807" i="3"/>
  <c r="X2806" i="3"/>
  <c r="AB2806" i="3" s="1"/>
  <c r="W2806" i="3"/>
  <c r="V2806" i="3"/>
  <c r="O2806" i="3"/>
  <c r="K2806" i="3"/>
  <c r="Z2806" i="3" s="1"/>
  <c r="B2806" i="3"/>
  <c r="A2806" i="3"/>
  <c r="X2805" i="3"/>
  <c r="AB2805" i="3" s="1"/>
  <c r="W2805" i="3"/>
  <c r="V2805" i="3"/>
  <c r="O2805" i="3"/>
  <c r="K2805" i="3"/>
  <c r="B2805" i="3"/>
  <c r="A2805" i="3"/>
  <c r="X2804" i="3"/>
  <c r="AB2804" i="3" s="1"/>
  <c r="W2804" i="3"/>
  <c r="V2804" i="3"/>
  <c r="O2804" i="3"/>
  <c r="K2804" i="3"/>
  <c r="Z2804" i="3" s="1"/>
  <c r="B2804" i="3"/>
  <c r="A2804" i="3"/>
  <c r="X2803" i="3"/>
  <c r="AB2803" i="3" s="1"/>
  <c r="W2803" i="3"/>
  <c r="V2803" i="3"/>
  <c r="O2803" i="3"/>
  <c r="K2803" i="3"/>
  <c r="B2803" i="3"/>
  <c r="A2803" i="3"/>
  <c r="X2802" i="3"/>
  <c r="AB2802" i="3" s="1"/>
  <c r="W2802" i="3"/>
  <c r="V2802" i="3"/>
  <c r="O2802" i="3"/>
  <c r="K2802" i="3"/>
  <c r="Z2802" i="3" s="1"/>
  <c r="B2802" i="3"/>
  <c r="A2802" i="3"/>
  <c r="X2801" i="3"/>
  <c r="AB2801" i="3" s="1"/>
  <c r="W2801" i="3"/>
  <c r="V2801" i="3"/>
  <c r="O2801" i="3"/>
  <c r="K2801" i="3"/>
  <c r="T2801" i="3" s="1"/>
  <c r="B2801" i="3"/>
  <c r="A2801" i="3"/>
  <c r="X2800" i="3"/>
  <c r="AB2800" i="3" s="1"/>
  <c r="W2800" i="3"/>
  <c r="V2800" i="3"/>
  <c r="O2800" i="3"/>
  <c r="K2800" i="3"/>
  <c r="Z2800" i="3" s="1"/>
  <c r="B2800" i="3"/>
  <c r="A2800" i="3"/>
  <c r="X2799" i="3"/>
  <c r="AB2799" i="3" s="1"/>
  <c r="W2799" i="3"/>
  <c r="V2799" i="3"/>
  <c r="O2799" i="3"/>
  <c r="K2799" i="3"/>
  <c r="T2799" i="3" s="1"/>
  <c r="B2799" i="3"/>
  <c r="A2799" i="3"/>
  <c r="X2798" i="3"/>
  <c r="AB2798" i="3" s="1"/>
  <c r="W2798" i="3"/>
  <c r="V2798" i="3"/>
  <c r="O2798" i="3"/>
  <c r="K2798" i="3"/>
  <c r="Z2798" i="3" s="1"/>
  <c r="B2798" i="3"/>
  <c r="A2798" i="3"/>
  <c r="X2797" i="3"/>
  <c r="AB2797" i="3" s="1"/>
  <c r="W2797" i="3"/>
  <c r="V2797" i="3"/>
  <c r="O2797" i="3"/>
  <c r="K2797" i="3"/>
  <c r="B2797" i="3"/>
  <c r="A2797" i="3"/>
  <c r="X2796" i="3"/>
  <c r="AB2796" i="3" s="1"/>
  <c r="W2796" i="3"/>
  <c r="V2796" i="3"/>
  <c r="O2796" i="3"/>
  <c r="K2796" i="3"/>
  <c r="Z2796" i="3" s="1"/>
  <c r="B2796" i="3"/>
  <c r="A2796" i="3"/>
  <c r="X2795" i="3"/>
  <c r="AB2795" i="3" s="1"/>
  <c r="W2795" i="3"/>
  <c r="V2795" i="3"/>
  <c r="O2795" i="3"/>
  <c r="K2795" i="3"/>
  <c r="Z2795" i="3" s="1"/>
  <c r="B2795" i="3"/>
  <c r="A2795" i="3"/>
  <c r="X2794" i="3"/>
  <c r="AB2794" i="3" s="1"/>
  <c r="W2794" i="3"/>
  <c r="V2794" i="3"/>
  <c r="O2794" i="3"/>
  <c r="K2794" i="3"/>
  <c r="Z2794" i="3" s="1"/>
  <c r="B2794" i="3"/>
  <c r="A2794" i="3"/>
  <c r="X2793" i="3"/>
  <c r="AB2793" i="3" s="1"/>
  <c r="W2793" i="3"/>
  <c r="V2793" i="3"/>
  <c r="O2793" i="3"/>
  <c r="K2793" i="3"/>
  <c r="Z2793" i="3" s="1"/>
  <c r="B2793" i="3"/>
  <c r="A2793" i="3"/>
  <c r="X2792" i="3"/>
  <c r="AB2792" i="3" s="1"/>
  <c r="W2792" i="3"/>
  <c r="V2792" i="3"/>
  <c r="O2792" i="3"/>
  <c r="K2792" i="3"/>
  <c r="Z2792" i="3" s="1"/>
  <c r="B2792" i="3"/>
  <c r="A2792" i="3"/>
  <c r="X2791" i="3"/>
  <c r="AB2791" i="3" s="1"/>
  <c r="W2791" i="3"/>
  <c r="V2791" i="3"/>
  <c r="O2791" i="3"/>
  <c r="K2791" i="3"/>
  <c r="B2791" i="3"/>
  <c r="A2791" i="3"/>
  <c r="X2790" i="3"/>
  <c r="AB2790" i="3" s="1"/>
  <c r="W2790" i="3"/>
  <c r="V2790" i="3"/>
  <c r="O2790" i="3"/>
  <c r="K2790" i="3"/>
  <c r="Z2790" i="3" s="1"/>
  <c r="B2790" i="3"/>
  <c r="A2790" i="3"/>
  <c r="X2789" i="3"/>
  <c r="AB2789" i="3" s="1"/>
  <c r="W2789" i="3"/>
  <c r="V2789" i="3"/>
  <c r="O2789" i="3"/>
  <c r="K2789" i="3"/>
  <c r="B2789" i="3"/>
  <c r="A2789" i="3"/>
  <c r="X2788" i="3"/>
  <c r="AB2788" i="3" s="1"/>
  <c r="W2788" i="3"/>
  <c r="V2788" i="3"/>
  <c r="O2788" i="3"/>
  <c r="K2788" i="3"/>
  <c r="Z2788" i="3" s="1"/>
  <c r="B2788" i="3"/>
  <c r="A2788" i="3"/>
  <c r="X2787" i="3"/>
  <c r="AB2787" i="3" s="1"/>
  <c r="W2787" i="3"/>
  <c r="V2787" i="3"/>
  <c r="O2787" i="3"/>
  <c r="K2787" i="3"/>
  <c r="Z2787" i="3" s="1"/>
  <c r="B2787" i="3"/>
  <c r="A2787" i="3"/>
  <c r="X2786" i="3"/>
  <c r="AB2786" i="3" s="1"/>
  <c r="W2786" i="3"/>
  <c r="V2786" i="3"/>
  <c r="O2786" i="3"/>
  <c r="K2786" i="3"/>
  <c r="Z2786" i="3" s="1"/>
  <c r="B2786" i="3"/>
  <c r="A2786" i="3"/>
  <c r="X2785" i="3"/>
  <c r="AB2785" i="3" s="1"/>
  <c r="W2785" i="3"/>
  <c r="V2785" i="3"/>
  <c r="O2785" i="3"/>
  <c r="K2785" i="3"/>
  <c r="Z2785" i="3" s="1"/>
  <c r="B2785" i="3"/>
  <c r="A2785" i="3"/>
  <c r="X2784" i="3"/>
  <c r="AB2784" i="3" s="1"/>
  <c r="W2784" i="3"/>
  <c r="V2784" i="3"/>
  <c r="O2784" i="3"/>
  <c r="K2784" i="3"/>
  <c r="Z2784" i="3" s="1"/>
  <c r="B2784" i="3"/>
  <c r="A2784" i="3"/>
  <c r="X2783" i="3"/>
  <c r="AB2783" i="3" s="1"/>
  <c r="W2783" i="3"/>
  <c r="V2783" i="3"/>
  <c r="O2783" i="3"/>
  <c r="K2783" i="3"/>
  <c r="Z2783" i="3" s="1"/>
  <c r="B2783" i="3"/>
  <c r="A2783" i="3"/>
  <c r="X2782" i="3"/>
  <c r="AB2782" i="3" s="1"/>
  <c r="W2782" i="3"/>
  <c r="V2782" i="3"/>
  <c r="O2782" i="3"/>
  <c r="K2782" i="3"/>
  <c r="Z2782" i="3" s="1"/>
  <c r="B2782" i="3"/>
  <c r="A2782" i="3"/>
  <c r="X2781" i="3"/>
  <c r="AB2781" i="3" s="1"/>
  <c r="W2781" i="3"/>
  <c r="V2781" i="3"/>
  <c r="O2781" i="3"/>
  <c r="K2781" i="3"/>
  <c r="Z2781" i="3" s="1"/>
  <c r="B2781" i="3"/>
  <c r="A2781" i="3"/>
  <c r="X2780" i="3"/>
  <c r="AB2780" i="3" s="1"/>
  <c r="W2780" i="3"/>
  <c r="V2780" i="3"/>
  <c r="O2780" i="3"/>
  <c r="K2780" i="3"/>
  <c r="Z2780" i="3" s="1"/>
  <c r="B2780" i="3"/>
  <c r="A2780" i="3"/>
  <c r="X2779" i="3"/>
  <c r="AB2779" i="3" s="1"/>
  <c r="W2779" i="3"/>
  <c r="V2779" i="3"/>
  <c r="O2779" i="3"/>
  <c r="K2779" i="3"/>
  <c r="Z2779" i="3" s="1"/>
  <c r="B2779" i="3"/>
  <c r="A2779" i="3"/>
  <c r="X2778" i="3"/>
  <c r="AB2778" i="3" s="1"/>
  <c r="W2778" i="3"/>
  <c r="V2778" i="3"/>
  <c r="O2778" i="3"/>
  <c r="K2778" i="3"/>
  <c r="Z2778" i="3" s="1"/>
  <c r="B2778" i="3"/>
  <c r="A2778" i="3"/>
  <c r="X2777" i="3"/>
  <c r="AB2777" i="3" s="1"/>
  <c r="W2777" i="3"/>
  <c r="V2777" i="3"/>
  <c r="O2777" i="3"/>
  <c r="K2777" i="3"/>
  <c r="Z2777" i="3" s="1"/>
  <c r="B2777" i="3"/>
  <c r="A2777" i="3"/>
  <c r="X2776" i="3"/>
  <c r="AB2776" i="3" s="1"/>
  <c r="W2776" i="3"/>
  <c r="V2776" i="3"/>
  <c r="O2776" i="3"/>
  <c r="K2776" i="3"/>
  <c r="Z2776" i="3" s="1"/>
  <c r="B2776" i="3"/>
  <c r="A2776" i="3"/>
  <c r="X2775" i="3"/>
  <c r="AB2775" i="3" s="1"/>
  <c r="W2775" i="3"/>
  <c r="V2775" i="3"/>
  <c r="O2775" i="3"/>
  <c r="K2775" i="3"/>
  <c r="B2775" i="3"/>
  <c r="A2775" i="3"/>
  <c r="X2774" i="3"/>
  <c r="AB2774" i="3" s="1"/>
  <c r="W2774" i="3"/>
  <c r="V2774" i="3"/>
  <c r="O2774" i="3"/>
  <c r="K2774" i="3"/>
  <c r="Z2774" i="3" s="1"/>
  <c r="B2774" i="3"/>
  <c r="A2774" i="3"/>
  <c r="X2773" i="3"/>
  <c r="AB2773" i="3" s="1"/>
  <c r="W2773" i="3"/>
  <c r="V2773" i="3"/>
  <c r="O2773" i="3"/>
  <c r="K2773" i="3"/>
  <c r="Z2773" i="3" s="1"/>
  <c r="B2773" i="3"/>
  <c r="A2773" i="3"/>
  <c r="X2772" i="3"/>
  <c r="AB2772" i="3" s="1"/>
  <c r="W2772" i="3"/>
  <c r="V2772" i="3"/>
  <c r="O2772" i="3"/>
  <c r="K2772" i="3"/>
  <c r="Z2772" i="3" s="1"/>
  <c r="B2772" i="3"/>
  <c r="A2772" i="3"/>
  <c r="X2771" i="3"/>
  <c r="AB2771" i="3" s="1"/>
  <c r="W2771" i="3"/>
  <c r="V2771" i="3"/>
  <c r="O2771" i="3"/>
  <c r="K2771" i="3"/>
  <c r="Z2771" i="3" s="1"/>
  <c r="B2771" i="3"/>
  <c r="A2771" i="3"/>
  <c r="X2770" i="3"/>
  <c r="AB2770" i="3" s="1"/>
  <c r="W2770" i="3"/>
  <c r="V2770" i="3"/>
  <c r="O2770" i="3"/>
  <c r="K2770" i="3"/>
  <c r="Z2770" i="3" s="1"/>
  <c r="B2770" i="3"/>
  <c r="A2770" i="3"/>
  <c r="X2769" i="3"/>
  <c r="AB2769" i="3" s="1"/>
  <c r="W2769" i="3"/>
  <c r="V2769" i="3"/>
  <c r="O2769" i="3"/>
  <c r="K2769" i="3"/>
  <c r="Z2769" i="3" s="1"/>
  <c r="B2769" i="3"/>
  <c r="A2769" i="3"/>
  <c r="X2768" i="3"/>
  <c r="AB2768" i="3" s="1"/>
  <c r="W2768" i="3"/>
  <c r="V2768" i="3"/>
  <c r="O2768" i="3"/>
  <c r="K2768" i="3"/>
  <c r="Z2768" i="3" s="1"/>
  <c r="B2768" i="3"/>
  <c r="A2768" i="3"/>
  <c r="X2767" i="3"/>
  <c r="AB2767" i="3" s="1"/>
  <c r="W2767" i="3"/>
  <c r="V2767" i="3"/>
  <c r="O2767" i="3"/>
  <c r="K2767" i="3"/>
  <c r="Z2767" i="3" s="1"/>
  <c r="B2767" i="3"/>
  <c r="A2767" i="3"/>
  <c r="X2766" i="3"/>
  <c r="AB2766" i="3" s="1"/>
  <c r="W2766" i="3"/>
  <c r="V2766" i="3"/>
  <c r="O2766" i="3"/>
  <c r="K2766" i="3"/>
  <c r="Z2766" i="3" s="1"/>
  <c r="B2766" i="3"/>
  <c r="A2766" i="3"/>
  <c r="X2765" i="3"/>
  <c r="AB2765" i="3" s="1"/>
  <c r="W2765" i="3"/>
  <c r="V2765" i="3"/>
  <c r="O2765" i="3"/>
  <c r="K2765" i="3"/>
  <c r="Z2765" i="3" s="1"/>
  <c r="B2765" i="3"/>
  <c r="A2765" i="3"/>
  <c r="X2764" i="3"/>
  <c r="AB2764" i="3" s="1"/>
  <c r="W2764" i="3"/>
  <c r="V2764" i="3"/>
  <c r="O2764" i="3"/>
  <c r="K2764" i="3"/>
  <c r="Z2764" i="3" s="1"/>
  <c r="B2764" i="3"/>
  <c r="A2764" i="3"/>
  <c r="X2763" i="3"/>
  <c r="AB2763" i="3" s="1"/>
  <c r="W2763" i="3"/>
  <c r="V2763" i="3"/>
  <c r="O2763" i="3"/>
  <c r="K2763" i="3"/>
  <c r="Z2763" i="3" s="1"/>
  <c r="B2763" i="3"/>
  <c r="A2763" i="3"/>
  <c r="X2762" i="3"/>
  <c r="AB2762" i="3" s="1"/>
  <c r="W2762" i="3"/>
  <c r="V2762" i="3"/>
  <c r="O2762" i="3"/>
  <c r="K2762" i="3"/>
  <c r="Z2762" i="3" s="1"/>
  <c r="B2762" i="3"/>
  <c r="A2762" i="3"/>
  <c r="X2761" i="3"/>
  <c r="AB2761" i="3" s="1"/>
  <c r="W2761" i="3"/>
  <c r="V2761" i="3"/>
  <c r="O2761" i="3"/>
  <c r="K2761" i="3"/>
  <c r="Z2761" i="3" s="1"/>
  <c r="B2761" i="3"/>
  <c r="A2761" i="3"/>
  <c r="X2760" i="3"/>
  <c r="AB2760" i="3" s="1"/>
  <c r="W2760" i="3"/>
  <c r="V2760" i="3"/>
  <c r="O2760" i="3"/>
  <c r="K2760" i="3"/>
  <c r="Z2760" i="3" s="1"/>
  <c r="B2760" i="3"/>
  <c r="A2760" i="3"/>
  <c r="X2759" i="3"/>
  <c r="AB2759" i="3" s="1"/>
  <c r="W2759" i="3"/>
  <c r="V2759" i="3"/>
  <c r="O2759" i="3"/>
  <c r="K2759" i="3"/>
  <c r="B2759" i="3"/>
  <c r="A2759" i="3"/>
  <c r="X2758" i="3"/>
  <c r="AB2758" i="3" s="1"/>
  <c r="W2758" i="3"/>
  <c r="V2758" i="3"/>
  <c r="O2758" i="3"/>
  <c r="K2758" i="3"/>
  <c r="Z2758" i="3" s="1"/>
  <c r="B2758" i="3"/>
  <c r="A2758" i="3"/>
  <c r="X2757" i="3"/>
  <c r="AB2757" i="3" s="1"/>
  <c r="W2757" i="3"/>
  <c r="V2757" i="3"/>
  <c r="O2757" i="3"/>
  <c r="K2757" i="3"/>
  <c r="T2757" i="3" s="1"/>
  <c r="B2757" i="3"/>
  <c r="A2757" i="3"/>
  <c r="X2756" i="3"/>
  <c r="AB2756" i="3" s="1"/>
  <c r="W2756" i="3"/>
  <c r="V2756" i="3"/>
  <c r="O2756" i="3"/>
  <c r="K2756" i="3"/>
  <c r="Z2756" i="3" s="1"/>
  <c r="B2756" i="3"/>
  <c r="A2756" i="3"/>
  <c r="X2755" i="3"/>
  <c r="AB2755" i="3" s="1"/>
  <c r="W2755" i="3"/>
  <c r="V2755" i="3"/>
  <c r="O2755" i="3"/>
  <c r="K2755" i="3"/>
  <c r="Z2755" i="3" s="1"/>
  <c r="B2755" i="3"/>
  <c r="A2755" i="3"/>
  <c r="X2754" i="3"/>
  <c r="AB2754" i="3" s="1"/>
  <c r="W2754" i="3"/>
  <c r="V2754" i="3"/>
  <c r="O2754" i="3"/>
  <c r="K2754" i="3"/>
  <c r="Z2754" i="3" s="1"/>
  <c r="B2754" i="3"/>
  <c r="A2754" i="3"/>
  <c r="X2753" i="3"/>
  <c r="AB2753" i="3" s="1"/>
  <c r="W2753" i="3"/>
  <c r="V2753" i="3"/>
  <c r="O2753" i="3"/>
  <c r="K2753" i="3"/>
  <c r="Z2753" i="3" s="1"/>
  <c r="B2753" i="3"/>
  <c r="A2753" i="3"/>
  <c r="X2752" i="3"/>
  <c r="AB2752" i="3" s="1"/>
  <c r="W2752" i="3"/>
  <c r="V2752" i="3"/>
  <c r="O2752" i="3"/>
  <c r="K2752" i="3"/>
  <c r="Z2752" i="3" s="1"/>
  <c r="B2752" i="3"/>
  <c r="A2752" i="3"/>
  <c r="X2751" i="3"/>
  <c r="AB2751" i="3" s="1"/>
  <c r="W2751" i="3"/>
  <c r="V2751" i="3"/>
  <c r="O2751" i="3"/>
  <c r="K2751" i="3"/>
  <c r="T2751" i="3" s="1"/>
  <c r="B2751" i="3"/>
  <c r="A2751" i="3"/>
  <c r="X2750" i="3"/>
  <c r="AB2750" i="3" s="1"/>
  <c r="W2750" i="3"/>
  <c r="V2750" i="3"/>
  <c r="O2750" i="3"/>
  <c r="K2750" i="3"/>
  <c r="Z2750" i="3" s="1"/>
  <c r="B2750" i="3"/>
  <c r="A2750" i="3"/>
  <c r="X2749" i="3"/>
  <c r="AB2749" i="3" s="1"/>
  <c r="W2749" i="3"/>
  <c r="V2749" i="3"/>
  <c r="O2749" i="3"/>
  <c r="K2749" i="3"/>
  <c r="Z2749" i="3" s="1"/>
  <c r="B2749" i="3"/>
  <c r="A2749" i="3"/>
  <c r="X2748" i="3"/>
  <c r="AB2748" i="3" s="1"/>
  <c r="W2748" i="3"/>
  <c r="V2748" i="3"/>
  <c r="O2748" i="3"/>
  <c r="K2748" i="3"/>
  <c r="Z2748" i="3" s="1"/>
  <c r="B2748" i="3"/>
  <c r="A2748" i="3"/>
  <c r="X2747" i="3"/>
  <c r="AB2747" i="3" s="1"/>
  <c r="W2747" i="3"/>
  <c r="V2747" i="3"/>
  <c r="O2747" i="3"/>
  <c r="K2747" i="3"/>
  <c r="Z2747" i="3" s="1"/>
  <c r="B2747" i="3"/>
  <c r="A2747" i="3"/>
  <c r="X2746" i="3"/>
  <c r="AB2746" i="3" s="1"/>
  <c r="W2746" i="3"/>
  <c r="V2746" i="3"/>
  <c r="O2746" i="3"/>
  <c r="K2746" i="3"/>
  <c r="Z2746" i="3" s="1"/>
  <c r="B2746" i="3"/>
  <c r="A2746" i="3"/>
  <c r="X2745" i="3"/>
  <c r="AB2745" i="3" s="1"/>
  <c r="W2745" i="3"/>
  <c r="V2745" i="3"/>
  <c r="O2745" i="3"/>
  <c r="K2745" i="3"/>
  <c r="Z2745" i="3" s="1"/>
  <c r="B2745" i="3"/>
  <c r="A2745" i="3"/>
  <c r="X2744" i="3"/>
  <c r="AB2744" i="3" s="1"/>
  <c r="W2744" i="3"/>
  <c r="V2744" i="3"/>
  <c r="O2744" i="3"/>
  <c r="K2744" i="3"/>
  <c r="Z2744" i="3" s="1"/>
  <c r="B2744" i="3"/>
  <c r="A2744" i="3"/>
  <c r="X2743" i="3"/>
  <c r="AB2743" i="3" s="1"/>
  <c r="W2743" i="3"/>
  <c r="V2743" i="3"/>
  <c r="O2743" i="3"/>
  <c r="K2743" i="3"/>
  <c r="Z2743" i="3" s="1"/>
  <c r="B2743" i="3"/>
  <c r="A2743" i="3"/>
  <c r="X2742" i="3"/>
  <c r="AB2742" i="3" s="1"/>
  <c r="W2742" i="3"/>
  <c r="V2742" i="3"/>
  <c r="O2742" i="3"/>
  <c r="K2742" i="3"/>
  <c r="Z2742" i="3" s="1"/>
  <c r="B2742" i="3"/>
  <c r="A2742" i="3"/>
  <c r="X2741" i="3"/>
  <c r="AB2741" i="3" s="1"/>
  <c r="W2741" i="3"/>
  <c r="V2741" i="3"/>
  <c r="O2741" i="3"/>
  <c r="K2741" i="3"/>
  <c r="B2741" i="3"/>
  <c r="A2741" i="3"/>
  <c r="X2740" i="3"/>
  <c r="AB2740" i="3" s="1"/>
  <c r="W2740" i="3"/>
  <c r="V2740" i="3"/>
  <c r="O2740" i="3"/>
  <c r="K2740" i="3"/>
  <c r="Z2740" i="3" s="1"/>
  <c r="B2740" i="3"/>
  <c r="A2740" i="3"/>
  <c r="X2739" i="3"/>
  <c r="AB2739" i="3" s="1"/>
  <c r="W2739" i="3"/>
  <c r="V2739" i="3"/>
  <c r="O2739" i="3"/>
  <c r="K2739" i="3"/>
  <c r="Z2739" i="3" s="1"/>
  <c r="B2739" i="3"/>
  <c r="A2739" i="3"/>
  <c r="X2738" i="3"/>
  <c r="AB2738" i="3" s="1"/>
  <c r="W2738" i="3"/>
  <c r="V2738" i="3"/>
  <c r="O2738" i="3"/>
  <c r="K2738" i="3"/>
  <c r="Z2738" i="3" s="1"/>
  <c r="B2738" i="3"/>
  <c r="A2738" i="3"/>
  <c r="X2737" i="3"/>
  <c r="AB2737" i="3" s="1"/>
  <c r="W2737" i="3"/>
  <c r="V2737" i="3"/>
  <c r="O2737" i="3"/>
  <c r="K2737" i="3"/>
  <c r="Z2737" i="3" s="1"/>
  <c r="B2737" i="3"/>
  <c r="A2737" i="3"/>
  <c r="X2736" i="3"/>
  <c r="AB2736" i="3" s="1"/>
  <c r="W2736" i="3"/>
  <c r="V2736" i="3"/>
  <c r="O2736" i="3"/>
  <c r="K2736" i="3"/>
  <c r="Z2736" i="3" s="1"/>
  <c r="B2736" i="3"/>
  <c r="A2736" i="3"/>
  <c r="X2735" i="3"/>
  <c r="AB2735" i="3" s="1"/>
  <c r="W2735" i="3"/>
  <c r="V2735" i="3"/>
  <c r="O2735" i="3"/>
  <c r="K2735" i="3"/>
  <c r="Z2735" i="3" s="1"/>
  <c r="B2735" i="3"/>
  <c r="A2735" i="3"/>
  <c r="X2734" i="3"/>
  <c r="AB2734" i="3" s="1"/>
  <c r="W2734" i="3"/>
  <c r="V2734" i="3"/>
  <c r="O2734" i="3"/>
  <c r="K2734" i="3"/>
  <c r="Z2734" i="3" s="1"/>
  <c r="B2734" i="3"/>
  <c r="A2734" i="3"/>
  <c r="X2733" i="3"/>
  <c r="AB2733" i="3" s="1"/>
  <c r="W2733" i="3"/>
  <c r="V2733" i="3"/>
  <c r="O2733" i="3"/>
  <c r="K2733" i="3"/>
  <c r="Z2733" i="3" s="1"/>
  <c r="B2733" i="3"/>
  <c r="A2733" i="3"/>
  <c r="X2732" i="3"/>
  <c r="AB2732" i="3" s="1"/>
  <c r="W2732" i="3"/>
  <c r="V2732" i="3"/>
  <c r="O2732" i="3"/>
  <c r="K2732" i="3"/>
  <c r="Z2732" i="3" s="1"/>
  <c r="B2732" i="3"/>
  <c r="A2732" i="3"/>
  <c r="X2731" i="3"/>
  <c r="AB2731" i="3" s="1"/>
  <c r="W2731" i="3"/>
  <c r="V2731" i="3"/>
  <c r="O2731" i="3"/>
  <c r="K2731" i="3"/>
  <c r="Z2731" i="3" s="1"/>
  <c r="B2731" i="3"/>
  <c r="A2731" i="3"/>
  <c r="X2730" i="3"/>
  <c r="AB2730" i="3" s="1"/>
  <c r="W2730" i="3"/>
  <c r="V2730" i="3"/>
  <c r="O2730" i="3"/>
  <c r="K2730" i="3"/>
  <c r="Z2730" i="3" s="1"/>
  <c r="B2730" i="3"/>
  <c r="A2730" i="3"/>
  <c r="X2729" i="3"/>
  <c r="AB2729" i="3" s="1"/>
  <c r="W2729" i="3"/>
  <c r="V2729" i="3"/>
  <c r="O2729" i="3"/>
  <c r="K2729" i="3"/>
  <c r="Z2729" i="3" s="1"/>
  <c r="B2729" i="3"/>
  <c r="A2729" i="3"/>
  <c r="X2728" i="3"/>
  <c r="AB2728" i="3" s="1"/>
  <c r="W2728" i="3"/>
  <c r="V2728" i="3"/>
  <c r="O2728" i="3"/>
  <c r="K2728" i="3"/>
  <c r="Z2728" i="3" s="1"/>
  <c r="B2728" i="3"/>
  <c r="A2728" i="3"/>
  <c r="X2727" i="3"/>
  <c r="AB2727" i="3" s="1"/>
  <c r="W2727" i="3"/>
  <c r="V2727" i="3"/>
  <c r="O2727" i="3"/>
  <c r="K2727" i="3"/>
  <c r="T2727" i="3" s="1"/>
  <c r="B2727" i="3"/>
  <c r="A2727" i="3"/>
  <c r="X2726" i="3"/>
  <c r="AB2726" i="3" s="1"/>
  <c r="W2726" i="3"/>
  <c r="V2726" i="3"/>
  <c r="O2726" i="3"/>
  <c r="K2726" i="3"/>
  <c r="Z2726" i="3" s="1"/>
  <c r="B2726" i="3"/>
  <c r="A2726" i="3"/>
  <c r="X2725" i="3"/>
  <c r="AB2725" i="3" s="1"/>
  <c r="W2725" i="3"/>
  <c r="V2725" i="3"/>
  <c r="O2725" i="3"/>
  <c r="K2725" i="3"/>
  <c r="Z2725" i="3" s="1"/>
  <c r="B2725" i="3"/>
  <c r="A2725" i="3"/>
  <c r="X2724" i="3"/>
  <c r="AB2724" i="3" s="1"/>
  <c r="W2724" i="3"/>
  <c r="V2724" i="3"/>
  <c r="O2724" i="3"/>
  <c r="K2724" i="3"/>
  <c r="Z2724" i="3" s="1"/>
  <c r="B2724" i="3"/>
  <c r="A2724" i="3"/>
  <c r="X2723" i="3"/>
  <c r="AB2723" i="3" s="1"/>
  <c r="W2723" i="3"/>
  <c r="V2723" i="3"/>
  <c r="O2723" i="3"/>
  <c r="K2723" i="3"/>
  <c r="B2723" i="3"/>
  <c r="A2723" i="3"/>
  <c r="X2722" i="3"/>
  <c r="AB2722" i="3" s="1"/>
  <c r="W2722" i="3"/>
  <c r="V2722" i="3"/>
  <c r="O2722" i="3"/>
  <c r="K2722" i="3"/>
  <c r="Z2722" i="3" s="1"/>
  <c r="B2722" i="3"/>
  <c r="A2722" i="3"/>
  <c r="X2721" i="3"/>
  <c r="AB2721" i="3" s="1"/>
  <c r="W2721" i="3"/>
  <c r="V2721" i="3"/>
  <c r="O2721" i="3"/>
  <c r="K2721" i="3"/>
  <c r="Z2721" i="3" s="1"/>
  <c r="B2721" i="3"/>
  <c r="A2721" i="3"/>
  <c r="X2720" i="3"/>
  <c r="AB2720" i="3" s="1"/>
  <c r="W2720" i="3"/>
  <c r="V2720" i="3"/>
  <c r="O2720" i="3"/>
  <c r="K2720" i="3"/>
  <c r="Z2720" i="3" s="1"/>
  <c r="B2720" i="3"/>
  <c r="A2720" i="3"/>
  <c r="X2719" i="3"/>
  <c r="AB2719" i="3" s="1"/>
  <c r="W2719" i="3"/>
  <c r="V2719" i="3"/>
  <c r="O2719" i="3"/>
  <c r="K2719" i="3"/>
  <c r="Z2719" i="3" s="1"/>
  <c r="B2719" i="3"/>
  <c r="A2719" i="3"/>
  <c r="X2718" i="3"/>
  <c r="AB2718" i="3" s="1"/>
  <c r="W2718" i="3"/>
  <c r="V2718" i="3"/>
  <c r="O2718" i="3"/>
  <c r="K2718" i="3"/>
  <c r="Z2718" i="3" s="1"/>
  <c r="B2718" i="3"/>
  <c r="A2718" i="3"/>
  <c r="X2717" i="3"/>
  <c r="AB2717" i="3" s="1"/>
  <c r="W2717" i="3"/>
  <c r="V2717" i="3"/>
  <c r="O2717" i="3"/>
  <c r="K2717" i="3"/>
  <c r="Z2717" i="3" s="1"/>
  <c r="B2717" i="3"/>
  <c r="A2717" i="3"/>
  <c r="X2716" i="3"/>
  <c r="AB2716" i="3" s="1"/>
  <c r="W2716" i="3"/>
  <c r="V2716" i="3"/>
  <c r="O2716" i="3"/>
  <c r="K2716" i="3"/>
  <c r="Z2716" i="3" s="1"/>
  <c r="B2716" i="3"/>
  <c r="A2716" i="3"/>
  <c r="X2715" i="3"/>
  <c r="AB2715" i="3" s="1"/>
  <c r="W2715" i="3"/>
  <c r="V2715" i="3"/>
  <c r="O2715" i="3"/>
  <c r="K2715" i="3"/>
  <c r="Z2715" i="3" s="1"/>
  <c r="B2715" i="3"/>
  <c r="A2715" i="3"/>
  <c r="X2714" i="3"/>
  <c r="AB2714" i="3" s="1"/>
  <c r="W2714" i="3"/>
  <c r="V2714" i="3"/>
  <c r="O2714" i="3"/>
  <c r="K2714" i="3"/>
  <c r="Z2714" i="3" s="1"/>
  <c r="B2714" i="3"/>
  <c r="A2714" i="3"/>
  <c r="X2713" i="3"/>
  <c r="AB2713" i="3" s="1"/>
  <c r="W2713" i="3"/>
  <c r="V2713" i="3"/>
  <c r="O2713" i="3"/>
  <c r="K2713" i="3"/>
  <c r="B2713" i="3"/>
  <c r="A2713" i="3"/>
  <c r="X2712" i="3"/>
  <c r="AB2712" i="3" s="1"/>
  <c r="W2712" i="3"/>
  <c r="V2712" i="3"/>
  <c r="O2712" i="3"/>
  <c r="K2712" i="3"/>
  <c r="Z2712" i="3" s="1"/>
  <c r="B2712" i="3"/>
  <c r="A2712" i="3"/>
  <c r="X2711" i="3"/>
  <c r="AB2711" i="3" s="1"/>
  <c r="W2711" i="3"/>
  <c r="V2711" i="3"/>
  <c r="O2711" i="3"/>
  <c r="K2711" i="3"/>
  <c r="Z2711" i="3" s="1"/>
  <c r="B2711" i="3"/>
  <c r="A2711" i="3"/>
  <c r="X2710" i="3"/>
  <c r="AB2710" i="3" s="1"/>
  <c r="W2710" i="3"/>
  <c r="V2710" i="3"/>
  <c r="O2710" i="3"/>
  <c r="K2710" i="3"/>
  <c r="Z2710" i="3" s="1"/>
  <c r="B2710" i="3"/>
  <c r="A2710" i="3"/>
  <c r="X2709" i="3"/>
  <c r="AB2709" i="3" s="1"/>
  <c r="W2709" i="3"/>
  <c r="V2709" i="3"/>
  <c r="O2709" i="3"/>
  <c r="K2709" i="3"/>
  <c r="T2709" i="3" s="1"/>
  <c r="B2709" i="3"/>
  <c r="A2709" i="3"/>
  <c r="X2708" i="3"/>
  <c r="AB2708" i="3" s="1"/>
  <c r="W2708" i="3"/>
  <c r="V2708" i="3"/>
  <c r="O2708" i="3"/>
  <c r="K2708" i="3"/>
  <c r="Z2708" i="3" s="1"/>
  <c r="B2708" i="3"/>
  <c r="A2708" i="3"/>
  <c r="X2707" i="3"/>
  <c r="AB2707" i="3" s="1"/>
  <c r="W2707" i="3"/>
  <c r="V2707" i="3"/>
  <c r="O2707" i="3"/>
  <c r="K2707" i="3"/>
  <c r="Z2707" i="3" s="1"/>
  <c r="B2707" i="3"/>
  <c r="A2707" i="3"/>
  <c r="X2706" i="3"/>
  <c r="AB2706" i="3" s="1"/>
  <c r="W2706" i="3"/>
  <c r="V2706" i="3"/>
  <c r="O2706" i="3"/>
  <c r="K2706" i="3"/>
  <c r="Z2706" i="3" s="1"/>
  <c r="B2706" i="3"/>
  <c r="A2706" i="3"/>
  <c r="X2705" i="3"/>
  <c r="AB2705" i="3" s="1"/>
  <c r="W2705" i="3"/>
  <c r="V2705" i="3"/>
  <c r="O2705" i="3"/>
  <c r="K2705" i="3"/>
  <c r="Z2705" i="3" s="1"/>
  <c r="B2705" i="3"/>
  <c r="A2705" i="3"/>
  <c r="X2704" i="3"/>
  <c r="AB2704" i="3" s="1"/>
  <c r="W2704" i="3"/>
  <c r="V2704" i="3"/>
  <c r="O2704" i="3"/>
  <c r="K2704" i="3"/>
  <c r="Z2704" i="3" s="1"/>
  <c r="B2704" i="3"/>
  <c r="A2704" i="3"/>
  <c r="X2703" i="3"/>
  <c r="AB2703" i="3" s="1"/>
  <c r="W2703" i="3"/>
  <c r="V2703" i="3"/>
  <c r="O2703" i="3"/>
  <c r="K2703" i="3"/>
  <c r="T2703" i="3" s="1"/>
  <c r="B2703" i="3"/>
  <c r="A2703" i="3"/>
  <c r="X2702" i="3"/>
  <c r="AB2702" i="3" s="1"/>
  <c r="W2702" i="3"/>
  <c r="V2702" i="3"/>
  <c r="O2702" i="3"/>
  <c r="K2702" i="3"/>
  <c r="Z2702" i="3" s="1"/>
  <c r="B2702" i="3"/>
  <c r="A2702" i="3"/>
  <c r="X2701" i="3"/>
  <c r="AB2701" i="3" s="1"/>
  <c r="W2701" i="3"/>
  <c r="V2701" i="3"/>
  <c r="O2701" i="3"/>
  <c r="K2701" i="3"/>
  <c r="Z2701" i="3" s="1"/>
  <c r="B2701" i="3"/>
  <c r="A2701" i="3"/>
  <c r="X2700" i="3"/>
  <c r="AB2700" i="3" s="1"/>
  <c r="W2700" i="3"/>
  <c r="V2700" i="3"/>
  <c r="O2700" i="3"/>
  <c r="K2700" i="3"/>
  <c r="Z2700" i="3" s="1"/>
  <c r="B2700" i="3"/>
  <c r="A2700" i="3"/>
  <c r="X2699" i="3"/>
  <c r="AB2699" i="3" s="1"/>
  <c r="W2699" i="3"/>
  <c r="V2699" i="3"/>
  <c r="O2699" i="3"/>
  <c r="K2699" i="3"/>
  <c r="Z2699" i="3" s="1"/>
  <c r="B2699" i="3"/>
  <c r="A2699" i="3"/>
  <c r="X2698" i="3"/>
  <c r="AB2698" i="3" s="1"/>
  <c r="W2698" i="3"/>
  <c r="V2698" i="3"/>
  <c r="O2698" i="3"/>
  <c r="K2698" i="3"/>
  <c r="Z2698" i="3" s="1"/>
  <c r="B2698" i="3"/>
  <c r="A2698" i="3"/>
  <c r="X2697" i="3"/>
  <c r="AB2697" i="3" s="1"/>
  <c r="W2697" i="3"/>
  <c r="V2697" i="3"/>
  <c r="O2697" i="3"/>
  <c r="K2697" i="3"/>
  <c r="B2697" i="3"/>
  <c r="A2697" i="3"/>
  <c r="X2696" i="3"/>
  <c r="AB2696" i="3" s="1"/>
  <c r="W2696" i="3"/>
  <c r="V2696" i="3"/>
  <c r="O2696" i="3"/>
  <c r="K2696" i="3"/>
  <c r="B2696" i="3"/>
  <c r="A2696" i="3"/>
  <c r="X2695" i="3"/>
  <c r="AB2695" i="3" s="1"/>
  <c r="W2695" i="3"/>
  <c r="V2695" i="3"/>
  <c r="O2695" i="3"/>
  <c r="K2695" i="3"/>
  <c r="Z2695" i="3" s="1"/>
  <c r="B2695" i="3"/>
  <c r="A2695" i="3"/>
  <c r="X2694" i="3"/>
  <c r="AB2694" i="3" s="1"/>
  <c r="W2694" i="3"/>
  <c r="V2694" i="3"/>
  <c r="O2694" i="3"/>
  <c r="K2694" i="3"/>
  <c r="B2694" i="3"/>
  <c r="A2694" i="3"/>
  <c r="X2693" i="3"/>
  <c r="AB2693" i="3" s="1"/>
  <c r="W2693" i="3"/>
  <c r="V2693" i="3"/>
  <c r="O2693" i="3"/>
  <c r="K2693" i="3"/>
  <c r="T2693" i="3" s="1"/>
  <c r="B2693" i="3"/>
  <c r="A2693" i="3"/>
  <c r="X2692" i="3"/>
  <c r="AB2692" i="3" s="1"/>
  <c r="W2692" i="3"/>
  <c r="V2692" i="3"/>
  <c r="O2692" i="3"/>
  <c r="K2692" i="3"/>
  <c r="B2692" i="3"/>
  <c r="A2692" i="3"/>
  <c r="X2691" i="3"/>
  <c r="AB2691" i="3" s="1"/>
  <c r="W2691" i="3"/>
  <c r="V2691" i="3"/>
  <c r="O2691" i="3"/>
  <c r="K2691" i="3"/>
  <c r="B2691" i="3"/>
  <c r="A2691" i="3"/>
  <c r="X2690" i="3"/>
  <c r="AB2690" i="3" s="1"/>
  <c r="W2690" i="3"/>
  <c r="V2690" i="3"/>
  <c r="O2690" i="3"/>
  <c r="K2690" i="3"/>
  <c r="B2690" i="3"/>
  <c r="A2690" i="3"/>
  <c r="X2689" i="3"/>
  <c r="AB2689" i="3" s="1"/>
  <c r="W2689" i="3"/>
  <c r="V2689" i="3"/>
  <c r="O2689" i="3"/>
  <c r="K2689" i="3"/>
  <c r="Z2689" i="3" s="1"/>
  <c r="B2689" i="3"/>
  <c r="A2689" i="3"/>
  <c r="X2688" i="3"/>
  <c r="AB2688" i="3" s="1"/>
  <c r="W2688" i="3"/>
  <c r="V2688" i="3"/>
  <c r="O2688" i="3"/>
  <c r="K2688" i="3"/>
  <c r="B2688" i="3"/>
  <c r="A2688" i="3"/>
  <c r="X2687" i="3"/>
  <c r="AB2687" i="3" s="1"/>
  <c r="W2687" i="3"/>
  <c r="V2687" i="3"/>
  <c r="O2687" i="3"/>
  <c r="K2687" i="3"/>
  <c r="B2687" i="3"/>
  <c r="A2687" i="3"/>
  <c r="X2686" i="3"/>
  <c r="AB2686" i="3" s="1"/>
  <c r="W2686" i="3"/>
  <c r="V2686" i="3"/>
  <c r="O2686" i="3"/>
  <c r="K2686" i="3"/>
  <c r="B2686" i="3"/>
  <c r="A2686" i="3"/>
  <c r="X2685" i="3"/>
  <c r="AB2685" i="3" s="1"/>
  <c r="W2685" i="3"/>
  <c r="V2685" i="3"/>
  <c r="O2685" i="3"/>
  <c r="K2685" i="3"/>
  <c r="Z2685" i="3" s="1"/>
  <c r="B2685" i="3"/>
  <c r="A2685" i="3"/>
  <c r="X2684" i="3"/>
  <c r="AB2684" i="3" s="1"/>
  <c r="W2684" i="3"/>
  <c r="V2684" i="3"/>
  <c r="O2684" i="3"/>
  <c r="K2684" i="3"/>
  <c r="B2684" i="3"/>
  <c r="A2684" i="3"/>
  <c r="X2683" i="3"/>
  <c r="AB2683" i="3" s="1"/>
  <c r="W2683" i="3"/>
  <c r="V2683" i="3"/>
  <c r="O2683" i="3"/>
  <c r="K2683" i="3"/>
  <c r="Z2683" i="3" s="1"/>
  <c r="B2683" i="3"/>
  <c r="A2683" i="3"/>
  <c r="X2682" i="3"/>
  <c r="AB2682" i="3" s="1"/>
  <c r="W2682" i="3"/>
  <c r="V2682" i="3"/>
  <c r="O2682" i="3"/>
  <c r="K2682" i="3"/>
  <c r="B2682" i="3"/>
  <c r="A2682" i="3"/>
  <c r="X2681" i="3"/>
  <c r="AB2681" i="3" s="1"/>
  <c r="W2681" i="3"/>
  <c r="V2681" i="3"/>
  <c r="O2681" i="3"/>
  <c r="K2681" i="3"/>
  <c r="T2681" i="3" s="1"/>
  <c r="B2681" i="3"/>
  <c r="A2681" i="3"/>
  <c r="X2680" i="3"/>
  <c r="AB2680" i="3" s="1"/>
  <c r="W2680" i="3"/>
  <c r="V2680" i="3"/>
  <c r="O2680" i="3"/>
  <c r="K2680" i="3"/>
  <c r="T2680" i="3" s="1"/>
  <c r="B2680" i="3"/>
  <c r="A2680" i="3"/>
  <c r="X2679" i="3"/>
  <c r="AB2679" i="3" s="1"/>
  <c r="W2679" i="3"/>
  <c r="V2679" i="3"/>
  <c r="O2679" i="3"/>
  <c r="K2679" i="3"/>
  <c r="Z2679" i="3" s="1"/>
  <c r="B2679" i="3"/>
  <c r="A2679" i="3"/>
  <c r="X2678" i="3"/>
  <c r="AB2678" i="3" s="1"/>
  <c r="W2678" i="3"/>
  <c r="V2678" i="3"/>
  <c r="O2678" i="3"/>
  <c r="K2678" i="3"/>
  <c r="Z2678" i="3" s="1"/>
  <c r="B2678" i="3"/>
  <c r="A2678" i="3"/>
  <c r="X2677" i="3"/>
  <c r="AB2677" i="3" s="1"/>
  <c r="W2677" i="3"/>
  <c r="V2677" i="3"/>
  <c r="O2677" i="3"/>
  <c r="K2677" i="3"/>
  <c r="B2677" i="3"/>
  <c r="A2677" i="3"/>
  <c r="X2676" i="3"/>
  <c r="AB2676" i="3" s="1"/>
  <c r="W2676" i="3"/>
  <c r="V2676" i="3"/>
  <c r="O2676" i="3"/>
  <c r="K2676" i="3"/>
  <c r="Z2676" i="3" s="1"/>
  <c r="B2676" i="3"/>
  <c r="A2676" i="3"/>
  <c r="X2675" i="3"/>
  <c r="AB2675" i="3" s="1"/>
  <c r="W2675" i="3"/>
  <c r="V2675" i="3"/>
  <c r="O2675" i="3"/>
  <c r="K2675" i="3"/>
  <c r="T2675" i="3" s="1"/>
  <c r="B2675" i="3"/>
  <c r="A2675" i="3"/>
  <c r="X2674" i="3"/>
  <c r="AB2674" i="3" s="1"/>
  <c r="W2674" i="3"/>
  <c r="V2674" i="3"/>
  <c r="O2674" i="3"/>
  <c r="K2674" i="3"/>
  <c r="Z2674" i="3" s="1"/>
  <c r="B2674" i="3"/>
  <c r="A2674" i="3"/>
  <c r="X2673" i="3"/>
  <c r="AB2673" i="3" s="1"/>
  <c r="W2673" i="3"/>
  <c r="V2673" i="3"/>
  <c r="O2673" i="3"/>
  <c r="K2673" i="3"/>
  <c r="Z2673" i="3" s="1"/>
  <c r="B2673" i="3"/>
  <c r="A2673" i="3"/>
  <c r="X2672" i="3"/>
  <c r="AB2672" i="3" s="1"/>
  <c r="W2672" i="3"/>
  <c r="V2672" i="3"/>
  <c r="O2672" i="3"/>
  <c r="K2672" i="3"/>
  <c r="Z2672" i="3" s="1"/>
  <c r="B2672" i="3"/>
  <c r="A2672" i="3"/>
  <c r="X2671" i="3"/>
  <c r="AB2671" i="3" s="1"/>
  <c r="W2671" i="3"/>
  <c r="V2671" i="3"/>
  <c r="O2671" i="3"/>
  <c r="K2671" i="3"/>
  <c r="Y2671" i="3" s="1"/>
  <c r="B2671" i="3"/>
  <c r="A2671" i="3"/>
  <c r="X2670" i="3"/>
  <c r="AB2670" i="3" s="1"/>
  <c r="W2670" i="3"/>
  <c r="V2670" i="3"/>
  <c r="O2670" i="3"/>
  <c r="K2670" i="3"/>
  <c r="Y2670" i="3" s="1"/>
  <c r="B2670" i="3"/>
  <c r="A2670" i="3"/>
  <c r="X2669" i="3"/>
  <c r="AB2669" i="3" s="1"/>
  <c r="W2669" i="3"/>
  <c r="V2669" i="3"/>
  <c r="O2669" i="3"/>
  <c r="K2669" i="3"/>
  <c r="Z2669" i="3" s="1"/>
  <c r="B2669" i="3"/>
  <c r="A2669" i="3"/>
  <c r="X2668" i="3"/>
  <c r="AB2668" i="3" s="1"/>
  <c r="W2668" i="3"/>
  <c r="V2668" i="3"/>
  <c r="O2668" i="3"/>
  <c r="K2668" i="3"/>
  <c r="Z2668" i="3" s="1"/>
  <c r="B2668" i="3"/>
  <c r="A2668" i="3"/>
  <c r="X2667" i="3"/>
  <c r="AB2667" i="3" s="1"/>
  <c r="W2667" i="3"/>
  <c r="V2667" i="3"/>
  <c r="O2667" i="3"/>
  <c r="K2667" i="3"/>
  <c r="Z2667" i="3" s="1"/>
  <c r="B2667" i="3"/>
  <c r="A2667" i="3"/>
  <c r="X2666" i="3"/>
  <c r="AB2666" i="3" s="1"/>
  <c r="W2666" i="3"/>
  <c r="V2666" i="3"/>
  <c r="O2666" i="3"/>
  <c r="K2666" i="3"/>
  <c r="B2666" i="3"/>
  <c r="A2666" i="3"/>
  <c r="X2665" i="3"/>
  <c r="AB2665" i="3" s="1"/>
  <c r="W2665" i="3"/>
  <c r="V2665" i="3"/>
  <c r="O2665" i="3"/>
  <c r="K2665" i="3"/>
  <c r="Z2665" i="3" s="1"/>
  <c r="B2665" i="3"/>
  <c r="A2665" i="3"/>
  <c r="X2664" i="3"/>
  <c r="AB2664" i="3" s="1"/>
  <c r="W2664" i="3"/>
  <c r="V2664" i="3"/>
  <c r="O2664" i="3"/>
  <c r="K2664" i="3"/>
  <c r="Z2664" i="3" s="1"/>
  <c r="B2664" i="3"/>
  <c r="A2664" i="3"/>
  <c r="X2663" i="3"/>
  <c r="AB2663" i="3" s="1"/>
  <c r="W2663" i="3"/>
  <c r="V2663" i="3"/>
  <c r="O2663" i="3"/>
  <c r="K2663" i="3"/>
  <c r="Z2663" i="3" s="1"/>
  <c r="B2663" i="3"/>
  <c r="A2663" i="3"/>
  <c r="X2662" i="3"/>
  <c r="AB2662" i="3" s="1"/>
  <c r="W2662" i="3"/>
  <c r="V2662" i="3"/>
  <c r="O2662" i="3"/>
  <c r="K2662" i="3"/>
  <c r="Y2662" i="3" s="1"/>
  <c r="B2662" i="3"/>
  <c r="A2662" i="3"/>
  <c r="X2661" i="3"/>
  <c r="AB2661" i="3" s="1"/>
  <c r="W2661" i="3"/>
  <c r="V2661" i="3"/>
  <c r="O2661" i="3"/>
  <c r="K2661" i="3"/>
  <c r="Z2661" i="3" s="1"/>
  <c r="B2661" i="3"/>
  <c r="A2661" i="3"/>
  <c r="X2660" i="3"/>
  <c r="AB2660" i="3" s="1"/>
  <c r="W2660" i="3"/>
  <c r="V2660" i="3"/>
  <c r="O2660" i="3"/>
  <c r="K2660" i="3"/>
  <c r="U2660" i="3" s="1"/>
  <c r="B2660" i="3"/>
  <c r="A2660" i="3"/>
  <c r="X2659" i="3"/>
  <c r="AB2659" i="3" s="1"/>
  <c r="W2659" i="3"/>
  <c r="V2659" i="3"/>
  <c r="O2659" i="3"/>
  <c r="K2659" i="3"/>
  <c r="Z2659" i="3" s="1"/>
  <c r="B2659" i="3"/>
  <c r="A2659" i="3"/>
  <c r="X2658" i="3"/>
  <c r="AB2658" i="3" s="1"/>
  <c r="W2658" i="3"/>
  <c r="V2658" i="3"/>
  <c r="O2658" i="3"/>
  <c r="K2658" i="3"/>
  <c r="Z2658" i="3" s="1"/>
  <c r="B2658" i="3"/>
  <c r="A2658" i="3"/>
  <c r="X2657" i="3"/>
  <c r="AB2657" i="3" s="1"/>
  <c r="W2657" i="3"/>
  <c r="V2657" i="3"/>
  <c r="O2657" i="3"/>
  <c r="K2657" i="3"/>
  <c r="Z2657" i="3" s="1"/>
  <c r="B2657" i="3"/>
  <c r="A2657" i="3"/>
  <c r="X2656" i="3"/>
  <c r="AB2656" i="3" s="1"/>
  <c r="W2656" i="3"/>
  <c r="V2656" i="3"/>
  <c r="O2656" i="3"/>
  <c r="K2656" i="3"/>
  <c r="Z2656" i="3" s="1"/>
  <c r="B2656" i="3"/>
  <c r="A2656" i="3"/>
  <c r="X2655" i="3"/>
  <c r="AB2655" i="3" s="1"/>
  <c r="W2655" i="3"/>
  <c r="V2655" i="3"/>
  <c r="O2655" i="3"/>
  <c r="K2655" i="3"/>
  <c r="B2655" i="3"/>
  <c r="A2655" i="3"/>
  <c r="X2654" i="3"/>
  <c r="AB2654" i="3" s="1"/>
  <c r="W2654" i="3"/>
  <c r="V2654" i="3"/>
  <c r="O2654" i="3"/>
  <c r="K2654" i="3"/>
  <c r="Z2654" i="3" s="1"/>
  <c r="B2654" i="3"/>
  <c r="A2654" i="3"/>
  <c r="X2653" i="3"/>
  <c r="AB2653" i="3" s="1"/>
  <c r="W2653" i="3"/>
  <c r="V2653" i="3"/>
  <c r="O2653" i="3"/>
  <c r="K2653" i="3"/>
  <c r="B2653" i="3"/>
  <c r="A2653" i="3"/>
  <c r="X2652" i="3"/>
  <c r="AB2652" i="3" s="1"/>
  <c r="W2652" i="3"/>
  <c r="V2652" i="3"/>
  <c r="O2652" i="3"/>
  <c r="K2652" i="3"/>
  <c r="Z2652" i="3" s="1"/>
  <c r="B2652" i="3"/>
  <c r="A2652" i="3"/>
  <c r="X2651" i="3"/>
  <c r="AB2651" i="3" s="1"/>
  <c r="W2651" i="3"/>
  <c r="V2651" i="3"/>
  <c r="O2651" i="3"/>
  <c r="K2651" i="3"/>
  <c r="B2651" i="3"/>
  <c r="A2651" i="3"/>
  <c r="X2650" i="3"/>
  <c r="AB2650" i="3" s="1"/>
  <c r="W2650" i="3"/>
  <c r="V2650" i="3"/>
  <c r="O2650" i="3"/>
  <c r="K2650" i="3"/>
  <c r="Z2650" i="3" s="1"/>
  <c r="B2650" i="3"/>
  <c r="A2650" i="3"/>
  <c r="X2649" i="3"/>
  <c r="AB2649" i="3" s="1"/>
  <c r="W2649" i="3"/>
  <c r="V2649" i="3"/>
  <c r="O2649" i="3"/>
  <c r="K2649" i="3"/>
  <c r="B2649" i="3"/>
  <c r="A2649" i="3"/>
  <c r="X2648" i="3"/>
  <c r="AB2648" i="3" s="1"/>
  <c r="W2648" i="3"/>
  <c r="V2648" i="3"/>
  <c r="O2648" i="3"/>
  <c r="K2648" i="3"/>
  <c r="Z2648" i="3" s="1"/>
  <c r="B2648" i="3"/>
  <c r="A2648" i="3"/>
  <c r="X2647" i="3"/>
  <c r="AB2647" i="3" s="1"/>
  <c r="W2647" i="3"/>
  <c r="V2647" i="3"/>
  <c r="O2647" i="3"/>
  <c r="K2647" i="3"/>
  <c r="B2647" i="3"/>
  <c r="A2647" i="3"/>
  <c r="X2646" i="3"/>
  <c r="AB2646" i="3" s="1"/>
  <c r="W2646" i="3"/>
  <c r="V2646" i="3"/>
  <c r="O2646" i="3"/>
  <c r="K2646" i="3"/>
  <c r="Z2646" i="3" s="1"/>
  <c r="B2646" i="3"/>
  <c r="A2646" i="3"/>
  <c r="X2645" i="3"/>
  <c r="AB2645" i="3" s="1"/>
  <c r="W2645" i="3"/>
  <c r="V2645" i="3"/>
  <c r="O2645" i="3"/>
  <c r="K2645" i="3"/>
  <c r="B2645" i="3"/>
  <c r="A2645" i="3"/>
  <c r="X2644" i="3"/>
  <c r="AB2644" i="3" s="1"/>
  <c r="W2644" i="3"/>
  <c r="V2644" i="3"/>
  <c r="O2644" i="3"/>
  <c r="K2644" i="3"/>
  <c r="Z2644" i="3" s="1"/>
  <c r="B2644" i="3"/>
  <c r="A2644" i="3"/>
  <c r="X2643" i="3"/>
  <c r="AB2643" i="3" s="1"/>
  <c r="W2643" i="3"/>
  <c r="V2643" i="3"/>
  <c r="O2643" i="3"/>
  <c r="K2643" i="3"/>
  <c r="B2643" i="3"/>
  <c r="A2643" i="3"/>
  <c r="X2642" i="3"/>
  <c r="AB2642" i="3" s="1"/>
  <c r="W2642" i="3"/>
  <c r="V2642" i="3"/>
  <c r="O2642" i="3"/>
  <c r="K2642" i="3"/>
  <c r="Z2642" i="3" s="1"/>
  <c r="B2642" i="3"/>
  <c r="A2642" i="3"/>
  <c r="X2641" i="3"/>
  <c r="AB2641" i="3" s="1"/>
  <c r="W2641" i="3"/>
  <c r="V2641" i="3"/>
  <c r="O2641" i="3"/>
  <c r="K2641" i="3"/>
  <c r="Z2641" i="3" s="1"/>
  <c r="B2641" i="3"/>
  <c r="A2641" i="3"/>
  <c r="X2640" i="3"/>
  <c r="AB2640" i="3" s="1"/>
  <c r="W2640" i="3"/>
  <c r="V2640" i="3"/>
  <c r="O2640" i="3"/>
  <c r="K2640" i="3"/>
  <c r="T2640" i="3" s="1"/>
  <c r="B2640" i="3"/>
  <c r="A2640" i="3"/>
  <c r="X2639" i="3"/>
  <c r="AB2639" i="3" s="1"/>
  <c r="W2639" i="3"/>
  <c r="V2639" i="3"/>
  <c r="O2639" i="3"/>
  <c r="K2639" i="3"/>
  <c r="Z2639" i="3" s="1"/>
  <c r="B2639" i="3"/>
  <c r="A2639" i="3"/>
  <c r="X2638" i="3"/>
  <c r="AB2638" i="3" s="1"/>
  <c r="W2638" i="3"/>
  <c r="V2638" i="3"/>
  <c r="O2638" i="3"/>
  <c r="K2638" i="3"/>
  <c r="Z2638" i="3" s="1"/>
  <c r="B2638" i="3"/>
  <c r="A2638" i="3"/>
  <c r="X2637" i="3"/>
  <c r="AB2637" i="3" s="1"/>
  <c r="W2637" i="3"/>
  <c r="V2637" i="3"/>
  <c r="O2637" i="3"/>
  <c r="K2637" i="3"/>
  <c r="Z2637" i="3" s="1"/>
  <c r="B2637" i="3"/>
  <c r="A2637" i="3"/>
  <c r="X2636" i="3"/>
  <c r="AB2636" i="3" s="1"/>
  <c r="W2636" i="3"/>
  <c r="V2636" i="3"/>
  <c r="O2636" i="3"/>
  <c r="K2636" i="3"/>
  <c r="Z2636" i="3" s="1"/>
  <c r="B2636" i="3"/>
  <c r="A2636" i="3"/>
  <c r="X2635" i="3"/>
  <c r="AB2635" i="3" s="1"/>
  <c r="W2635" i="3"/>
  <c r="V2635" i="3"/>
  <c r="O2635" i="3"/>
  <c r="K2635" i="3"/>
  <c r="Z2635" i="3" s="1"/>
  <c r="B2635" i="3"/>
  <c r="A2635" i="3"/>
  <c r="X2634" i="3"/>
  <c r="AB2634" i="3" s="1"/>
  <c r="W2634" i="3"/>
  <c r="V2634" i="3"/>
  <c r="O2634" i="3"/>
  <c r="K2634" i="3"/>
  <c r="Z2634" i="3" s="1"/>
  <c r="B2634" i="3"/>
  <c r="A2634" i="3"/>
  <c r="X2633" i="3"/>
  <c r="AB2633" i="3" s="1"/>
  <c r="W2633" i="3"/>
  <c r="V2633" i="3"/>
  <c r="O2633" i="3"/>
  <c r="K2633" i="3"/>
  <c r="Z2633" i="3" s="1"/>
  <c r="B2633" i="3"/>
  <c r="A2633" i="3"/>
  <c r="X2632" i="3"/>
  <c r="AB2632" i="3" s="1"/>
  <c r="W2632" i="3"/>
  <c r="V2632" i="3"/>
  <c r="O2632" i="3"/>
  <c r="K2632" i="3"/>
  <c r="T2632" i="3" s="1"/>
  <c r="B2632" i="3"/>
  <c r="A2632" i="3"/>
  <c r="X2631" i="3"/>
  <c r="AB2631" i="3" s="1"/>
  <c r="W2631" i="3"/>
  <c r="V2631" i="3"/>
  <c r="O2631" i="3"/>
  <c r="K2631" i="3"/>
  <c r="Z2631" i="3" s="1"/>
  <c r="B2631" i="3"/>
  <c r="A2631" i="3"/>
  <c r="X2630" i="3"/>
  <c r="AB2630" i="3" s="1"/>
  <c r="W2630" i="3"/>
  <c r="V2630" i="3"/>
  <c r="O2630" i="3"/>
  <c r="K2630" i="3"/>
  <c r="Z2630" i="3" s="1"/>
  <c r="B2630" i="3"/>
  <c r="A2630" i="3"/>
  <c r="X2629" i="3"/>
  <c r="AB2629" i="3" s="1"/>
  <c r="W2629" i="3"/>
  <c r="V2629" i="3"/>
  <c r="O2629" i="3"/>
  <c r="K2629" i="3"/>
  <c r="Z2629" i="3" s="1"/>
  <c r="B2629" i="3"/>
  <c r="A2629" i="3"/>
  <c r="X2628" i="3"/>
  <c r="AB2628" i="3" s="1"/>
  <c r="W2628" i="3"/>
  <c r="V2628" i="3"/>
  <c r="O2628" i="3"/>
  <c r="K2628" i="3"/>
  <c r="Z2628" i="3" s="1"/>
  <c r="B2628" i="3"/>
  <c r="A2628" i="3"/>
  <c r="X2627" i="3"/>
  <c r="AB2627" i="3" s="1"/>
  <c r="W2627" i="3"/>
  <c r="V2627" i="3"/>
  <c r="O2627" i="3"/>
  <c r="K2627" i="3"/>
  <c r="Z2627" i="3" s="1"/>
  <c r="B2627" i="3"/>
  <c r="A2627" i="3"/>
  <c r="X2626" i="3"/>
  <c r="AB2626" i="3" s="1"/>
  <c r="W2626" i="3"/>
  <c r="V2626" i="3"/>
  <c r="O2626" i="3"/>
  <c r="K2626" i="3"/>
  <c r="B2626" i="3"/>
  <c r="A2626" i="3"/>
  <c r="X2625" i="3"/>
  <c r="AB2625" i="3" s="1"/>
  <c r="W2625" i="3"/>
  <c r="V2625" i="3"/>
  <c r="O2625" i="3"/>
  <c r="K2625" i="3"/>
  <c r="Z2625" i="3" s="1"/>
  <c r="B2625" i="3"/>
  <c r="A2625" i="3"/>
  <c r="X2624" i="3"/>
  <c r="AB2624" i="3" s="1"/>
  <c r="W2624" i="3"/>
  <c r="V2624" i="3"/>
  <c r="O2624" i="3"/>
  <c r="K2624" i="3"/>
  <c r="T2624" i="3" s="1"/>
  <c r="B2624" i="3"/>
  <c r="A2624" i="3"/>
  <c r="X2623" i="3"/>
  <c r="AB2623" i="3" s="1"/>
  <c r="W2623" i="3"/>
  <c r="V2623" i="3"/>
  <c r="O2623" i="3"/>
  <c r="K2623" i="3"/>
  <c r="Z2623" i="3" s="1"/>
  <c r="B2623" i="3"/>
  <c r="A2623" i="3"/>
  <c r="X2622" i="3"/>
  <c r="AB2622" i="3" s="1"/>
  <c r="W2622" i="3"/>
  <c r="V2622" i="3"/>
  <c r="O2622" i="3"/>
  <c r="K2622" i="3"/>
  <c r="Z2622" i="3" s="1"/>
  <c r="B2622" i="3"/>
  <c r="A2622" i="3"/>
  <c r="X2621" i="3"/>
  <c r="AB2621" i="3" s="1"/>
  <c r="W2621" i="3"/>
  <c r="V2621" i="3"/>
  <c r="O2621" i="3"/>
  <c r="K2621" i="3"/>
  <c r="Z2621" i="3" s="1"/>
  <c r="B2621" i="3"/>
  <c r="A2621" i="3"/>
  <c r="X2620" i="3"/>
  <c r="AB2620" i="3" s="1"/>
  <c r="W2620" i="3"/>
  <c r="V2620" i="3"/>
  <c r="O2620" i="3"/>
  <c r="K2620" i="3"/>
  <c r="Z2620" i="3" s="1"/>
  <c r="B2620" i="3"/>
  <c r="A2620" i="3"/>
  <c r="X2619" i="3"/>
  <c r="AB2619" i="3" s="1"/>
  <c r="W2619" i="3"/>
  <c r="V2619" i="3"/>
  <c r="O2619" i="3"/>
  <c r="K2619" i="3"/>
  <c r="Z2619" i="3" s="1"/>
  <c r="B2619" i="3"/>
  <c r="A2619" i="3"/>
  <c r="X2618" i="3"/>
  <c r="AB2618" i="3" s="1"/>
  <c r="W2618" i="3"/>
  <c r="V2618" i="3"/>
  <c r="O2618" i="3"/>
  <c r="K2618" i="3"/>
  <c r="Y2618" i="3" s="1"/>
  <c r="B2618" i="3"/>
  <c r="A2618" i="3"/>
  <c r="X2617" i="3"/>
  <c r="AB2617" i="3" s="1"/>
  <c r="W2617" i="3"/>
  <c r="V2617" i="3"/>
  <c r="O2617" i="3"/>
  <c r="K2617" i="3"/>
  <c r="Y2617" i="3" s="1"/>
  <c r="B2617" i="3"/>
  <c r="A2617" i="3"/>
  <c r="X2616" i="3"/>
  <c r="AB2616" i="3" s="1"/>
  <c r="W2616" i="3"/>
  <c r="V2616" i="3"/>
  <c r="O2616" i="3"/>
  <c r="K2616" i="3"/>
  <c r="Y2616" i="3" s="1"/>
  <c r="B2616" i="3"/>
  <c r="A2616" i="3"/>
  <c r="X2615" i="3"/>
  <c r="AB2615" i="3" s="1"/>
  <c r="W2615" i="3"/>
  <c r="V2615" i="3"/>
  <c r="O2615" i="3"/>
  <c r="K2615" i="3"/>
  <c r="Y2615" i="3" s="1"/>
  <c r="B2615" i="3"/>
  <c r="A2615" i="3"/>
  <c r="X2614" i="3"/>
  <c r="AB2614" i="3" s="1"/>
  <c r="W2614" i="3"/>
  <c r="V2614" i="3"/>
  <c r="O2614" i="3"/>
  <c r="K2614" i="3"/>
  <c r="Y2614" i="3" s="1"/>
  <c r="B2614" i="3"/>
  <c r="A2614" i="3"/>
  <c r="X2613" i="3"/>
  <c r="AB2613" i="3" s="1"/>
  <c r="W2613" i="3"/>
  <c r="V2613" i="3"/>
  <c r="O2613" i="3"/>
  <c r="K2613" i="3"/>
  <c r="Y2613" i="3" s="1"/>
  <c r="B2613" i="3"/>
  <c r="A2613" i="3"/>
  <c r="X2612" i="3"/>
  <c r="AB2612" i="3" s="1"/>
  <c r="W2612" i="3"/>
  <c r="V2612" i="3"/>
  <c r="O2612" i="3"/>
  <c r="K2612" i="3"/>
  <c r="Y2612" i="3" s="1"/>
  <c r="B2612" i="3"/>
  <c r="A2612" i="3"/>
  <c r="X2611" i="3"/>
  <c r="AB2611" i="3" s="1"/>
  <c r="W2611" i="3"/>
  <c r="V2611" i="3"/>
  <c r="O2611" i="3"/>
  <c r="K2611" i="3"/>
  <c r="Y2611" i="3" s="1"/>
  <c r="B2611" i="3"/>
  <c r="A2611" i="3"/>
  <c r="X2610" i="3"/>
  <c r="AB2610" i="3" s="1"/>
  <c r="W2610" i="3"/>
  <c r="V2610" i="3"/>
  <c r="O2610" i="3"/>
  <c r="K2610" i="3"/>
  <c r="Y2610" i="3" s="1"/>
  <c r="B2610" i="3"/>
  <c r="A2610" i="3"/>
  <c r="X2609" i="3"/>
  <c r="AB2609" i="3" s="1"/>
  <c r="W2609" i="3"/>
  <c r="V2609" i="3"/>
  <c r="O2609" i="3"/>
  <c r="K2609" i="3"/>
  <c r="Y2609" i="3" s="1"/>
  <c r="B2609" i="3"/>
  <c r="A2609" i="3"/>
  <c r="X2608" i="3"/>
  <c r="AB2608" i="3" s="1"/>
  <c r="W2608" i="3"/>
  <c r="V2608" i="3"/>
  <c r="O2608" i="3"/>
  <c r="K2608" i="3"/>
  <c r="Y2608" i="3" s="1"/>
  <c r="B2608" i="3"/>
  <c r="A2608" i="3"/>
  <c r="X2607" i="3"/>
  <c r="AB2607" i="3" s="1"/>
  <c r="W2607" i="3"/>
  <c r="V2607" i="3"/>
  <c r="O2607" i="3"/>
  <c r="K2607" i="3"/>
  <c r="Y2607" i="3" s="1"/>
  <c r="B2607" i="3"/>
  <c r="A2607" i="3"/>
  <c r="X2606" i="3"/>
  <c r="AB2606" i="3" s="1"/>
  <c r="W2606" i="3"/>
  <c r="V2606" i="3"/>
  <c r="O2606" i="3"/>
  <c r="K2606" i="3"/>
  <c r="Y2606" i="3" s="1"/>
  <c r="B2606" i="3"/>
  <c r="A2606" i="3"/>
  <c r="X2605" i="3"/>
  <c r="AB2605" i="3" s="1"/>
  <c r="W2605" i="3"/>
  <c r="V2605" i="3"/>
  <c r="O2605" i="3"/>
  <c r="K2605" i="3"/>
  <c r="Y2605" i="3" s="1"/>
  <c r="B2605" i="3"/>
  <c r="A2605" i="3"/>
  <c r="X2604" i="3"/>
  <c r="AB2604" i="3" s="1"/>
  <c r="W2604" i="3"/>
  <c r="V2604" i="3"/>
  <c r="O2604" i="3"/>
  <c r="K2604" i="3"/>
  <c r="Y2604" i="3" s="1"/>
  <c r="B2604" i="3"/>
  <c r="A2604" i="3"/>
  <c r="X2603" i="3"/>
  <c r="AB2603" i="3" s="1"/>
  <c r="W2603" i="3"/>
  <c r="V2603" i="3"/>
  <c r="O2603" i="3"/>
  <c r="K2603" i="3"/>
  <c r="Y2603" i="3" s="1"/>
  <c r="B2603" i="3"/>
  <c r="A2603" i="3"/>
  <c r="X2602" i="3"/>
  <c r="AB2602" i="3" s="1"/>
  <c r="W2602" i="3"/>
  <c r="V2602" i="3"/>
  <c r="O2602" i="3"/>
  <c r="K2602" i="3"/>
  <c r="Y2602" i="3" s="1"/>
  <c r="B2602" i="3"/>
  <c r="A2602" i="3"/>
  <c r="X2601" i="3"/>
  <c r="AB2601" i="3" s="1"/>
  <c r="W2601" i="3"/>
  <c r="V2601" i="3"/>
  <c r="O2601" i="3"/>
  <c r="K2601" i="3"/>
  <c r="Y2601" i="3" s="1"/>
  <c r="B2601" i="3"/>
  <c r="A2601" i="3"/>
  <c r="X2600" i="3"/>
  <c r="AB2600" i="3" s="1"/>
  <c r="W2600" i="3"/>
  <c r="V2600" i="3"/>
  <c r="O2600" i="3"/>
  <c r="K2600" i="3"/>
  <c r="Y2600" i="3" s="1"/>
  <c r="B2600" i="3"/>
  <c r="A2600" i="3"/>
  <c r="X2599" i="3"/>
  <c r="AB2599" i="3" s="1"/>
  <c r="W2599" i="3"/>
  <c r="V2599" i="3"/>
  <c r="O2599" i="3"/>
  <c r="K2599" i="3"/>
  <c r="Y2599" i="3" s="1"/>
  <c r="B2599" i="3"/>
  <c r="A2599" i="3"/>
  <c r="X2598" i="3"/>
  <c r="AB2598" i="3" s="1"/>
  <c r="W2598" i="3"/>
  <c r="V2598" i="3"/>
  <c r="O2598" i="3"/>
  <c r="K2598" i="3"/>
  <c r="Z2598" i="3" s="1"/>
  <c r="B2598" i="3"/>
  <c r="A2598" i="3"/>
  <c r="X2597" i="3"/>
  <c r="AB2597" i="3" s="1"/>
  <c r="W2597" i="3"/>
  <c r="V2597" i="3"/>
  <c r="O2597" i="3"/>
  <c r="K2597" i="3"/>
  <c r="Z2597" i="3" s="1"/>
  <c r="B2597" i="3"/>
  <c r="A2597" i="3"/>
  <c r="X2596" i="3"/>
  <c r="AB2596" i="3" s="1"/>
  <c r="W2596" i="3"/>
  <c r="V2596" i="3"/>
  <c r="O2596" i="3"/>
  <c r="K2596" i="3"/>
  <c r="Z2596" i="3" s="1"/>
  <c r="B2596" i="3"/>
  <c r="A2596" i="3"/>
  <c r="X2595" i="3"/>
  <c r="AB2595" i="3" s="1"/>
  <c r="W2595" i="3"/>
  <c r="V2595" i="3"/>
  <c r="O2595" i="3"/>
  <c r="K2595" i="3"/>
  <c r="B2595" i="3"/>
  <c r="A2595" i="3"/>
  <c r="X2594" i="3"/>
  <c r="AB2594" i="3" s="1"/>
  <c r="W2594" i="3"/>
  <c r="V2594" i="3"/>
  <c r="O2594" i="3"/>
  <c r="K2594" i="3"/>
  <c r="Z2594" i="3" s="1"/>
  <c r="B2594" i="3"/>
  <c r="A2594" i="3"/>
  <c r="X2593" i="3"/>
  <c r="AB2593" i="3" s="1"/>
  <c r="W2593" i="3"/>
  <c r="V2593" i="3"/>
  <c r="O2593" i="3"/>
  <c r="K2593" i="3"/>
  <c r="Z2593" i="3" s="1"/>
  <c r="B2593" i="3"/>
  <c r="A2593" i="3"/>
  <c r="X2592" i="3"/>
  <c r="AB2592" i="3" s="1"/>
  <c r="W2592" i="3"/>
  <c r="V2592" i="3"/>
  <c r="O2592" i="3"/>
  <c r="K2592" i="3"/>
  <c r="Z2592" i="3" s="1"/>
  <c r="B2592" i="3"/>
  <c r="A2592" i="3"/>
  <c r="X2591" i="3"/>
  <c r="AB2591" i="3" s="1"/>
  <c r="W2591" i="3"/>
  <c r="V2591" i="3"/>
  <c r="O2591" i="3"/>
  <c r="K2591" i="3"/>
  <c r="Z2591" i="3" s="1"/>
  <c r="B2591" i="3"/>
  <c r="A2591" i="3"/>
  <c r="X2590" i="3"/>
  <c r="AB2590" i="3" s="1"/>
  <c r="W2590" i="3"/>
  <c r="V2590" i="3"/>
  <c r="O2590" i="3"/>
  <c r="K2590" i="3"/>
  <c r="Z2590" i="3" s="1"/>
  <c r="B2590" i="3"/>
  <c r="A2590" i="3"/>
  <c r="X2589" i="3"/>
  <c r="AB2589" i="3" s="1"/>
  <c r="W2589" i="3"/>
  <c r="V2589" i="3"/>
  <c r="O2589" i="3"/>
  <c r="K2589" i="3"/>
  <c r="Z2589" i="3" s="1"/>
  <c r="B2589" i="3"/>
  <c r="A2589" i="3"/>
  <c r="X2588" i="3"/>
  <c r="AB2588" i="3" s="1"/>
  <c r="W2588" i="3"/>
  <c r="V2588" i="3"/>
  <c r="O2588" i="3"/>
  <c r="K2588" i="3"/>
  <c r="B2588" i="3"/>
  <c r="A2588" i="3"/>
  <c r="X2587" i="3"/>
  <c r="AB2587" i="3" s="1"/>
  <c r="W2587" i="3"/>
  <c r="V2587" i="3"/>
  <c r="O2587" i="3"/>
  <c r="K2587" i="3"/>
  <c r="Z2587" i="3" s="1"/>
  <c r="B2587" i="3"/>
  <c r="A2587" i="3"/>
  <c r="X2586" i="3"/>
  <c r="AB2586" i="3" s="1"/>
  <c r="W2586" i="3"/>
  <c r="V2586" i="3"/>
  <c r="O2586" i="3"/>
  <c r="K2586" i="3"/>
  <c r="Z2586" i="3" s="1"/>
  <c r="B2586" i="3"/>
  <c r="A2586" i="3"/>
  <c r="X2585" i="3"/>
  <c r="AB2585" i="3" s="1"/>
  <c r="W2585" i="3"/>
  <c r="V2585" i="3"/>
  <c r="O2585" i="3"/>
  <c r="K2585" i="3"/>
  <c r="Z2585" i="3" s="1"/>
  <c r="B2585" i="3"/>
  <c r="A2585" i="3"/>
  <c r="X2584" i="3"/>
  <c r="AB2584" i="3" s="1"/>
  <c r="W2584" i="3"/>
  <c r="V2584" i="3"/>
  <c r="O2584" i="3"/>
  <c r="K2584" i="3"/>
  <c r="Z2584" i="3" s="1"/>
  <c r="B2584" i="3"/>
  <c r="A2584" i="3"/>
  <c r="X2583" i="3"/>
  <c r="AB2583" i="3" s="1"/>
  <c r="W2583" i="3"/>
  <c r="V2583" i="3"/>
  <c r="O2583" i="3"/>
  <c r="K2583" i="3"/>
  <c r="Z2583" i="3" s="1"/>
  <c r="B2583" i="3"/>
  <c r="A2583" i="3"/>
  <c r="X2582" i="3"/>
  <c r="AB2582" i="3" s="1"/>
  <c r="W2582" i="3"/>
  <c r="V2582" i="3"/>
  <c r="O2582" i="3"/>
  <c r="K2582" i="3"/>
  <c r="T2582" i="3" s="1"/>
  <c r="B2582" i="3"/>
  <c r="A2582" i="3"/>
  <c r="X2581" i="3"/>
  <c r="AB2581" i="3" s="1"/>
  <c r="W2581" i="3"/>
  <c r="V2581" i="3"/>
  <c r="O2581" i="3"/>
  <c r="K2581" i="3"/>
  <c r="Z2581" i="3" s="1"/>
  <c r="B2581" i="3"/>
  <c r="A2581" i="3"/>
  <c r="X2580" i="3"/>
  <c r="AB2580" i="3" s="1"/>
  <c r="W2580" i="3"/>
  <c r="V2580" i="3"/>
  <c r="O2580" i="3"/>
  <c r="K2580" i="3"/>
  <c r="Z2580" i="3" s="1"/>
  <c r="B2580" i="3"/>
  <c r="A2580" i="3"/>
  <c r="X2579" i="3"/>
  <c r="AB2579" i="3" s="1"/>
  <c r="W2579" i="3"/>
  <c r="V2579" i="3"/>
  <c r="O2579" i="3"/>
  <c r="K2579" i="3"/>
  <c r="Z2579" i="3" s="1"/>
  <c r="B2579" i="3"/>
  <c r="A2579" i="3"/>
  <c r="X2578" i="3"/>
  <c r="AB2578" i="3" s="1"/>
  <c r="W2578" i="3"/>
  <c r="V2578" i="3"/>
  <c r="O2578" i="3"/>
  <c r="K2578" i="3"/>
  <c r="Z2578" i="3" s="1"/>
  <c r="B2578" i="3"/>
  <c r="A2578" i="3"/>
  <c r="X2577" i="3"/>
  <c r="AB2577" i="3" s="1"/>
  <c r="W2577" i="3"/>
  <c r="V2577" i="3"/>
  <c r="O2577" i="3"/>
  <c r="K2577" i="3"/>
  <c r="Z2577" i="3" s="1"/>
  <c r="B2577" i="3"/>
  <c r="A2577" i="3"/>
  <c r="X2576" i="3"/>
  <c r="AB2576" i="3" s="1"/>
  <c r="W2576" i="3"/>
  <c r="V2576" i="3"/>
  <c r="O2576" i="3"/>
  <c r="K2576" i="3"/>
  <c r="Z2576" i="3" s="1"/>
  <c r="B2576" i="3"/>
  <c r="A2576" i="3"/>
  <c r="X2575" i="3"/>
  <c r="AB2575" i="3" s="1"/>
  <c r="W2575" i="3"/>
  <c r="V2575" i="3"/>
  <c r="O2575" i="3"/>
  <c r="K2575" i="3"/>
  <c r="Z2575" i="3" s="1"/>
  <c r="B2575" i="3"/>
  <c r="A2575" i="3"/>
  <c r="X2574" i="3"/>
  <c r="AB2574" i="3" s="1"/>
  <c r="W2574" i="3"/>
  <c r="V2574" i="3"/>
  <c r="O2574" i="3"/>
  <c r="K2574" i="3"/>
  <c r="Z2574" i="3" s="1"/>
  <c r="B2574" i="3"/>
  <c r="A2574" i="3"/>
  <c r="X2573" i="3"/>
  <c r="AB2573" i="3" s="1"/>
  <c r="W2573" i="3"/>
  <c r="V2573" i="3"/>
  <c r="O2573" i="3"/>
  <c r="K2573" i="3"/>
  <c r="Z2573" i="3" s="1"/>
  <c r="B2573" i="3"/>
  <c r="A2573" i="3"/>
  <c r="X2572" i="3"/>
  <c r="AB2572" i="3" s="1"/>
  <c r="W2572" i="3"/>
  <c r="V2572" i="3"/>
  <c r="O2572" i="3"/>
  <c r="K2572" i="3"/>
  <c r="B2572" i="3"/>
  <c r="A2572" i="3"/>
  <c r="X2571" i="3"/>
  <c r="AB2571" i="3" s="1"/>
  <c r="W2571" i="3"/>
  <c r="V2571" i="3"/>
  <c r="O2571" i="3"/>
  <c r="K2571" i="3"/>
  <c r="Z2571" i="3" s="1"/>
  <c r="B2571" i="3"/>
  <c r="A2571" i="3"/>
  <c r="X2570" i="3"/>
  <c r="AB2570" i="3" s="1"/>
  <c r="W2570" i="3"/>
  <c r="V2570" i="3"/>
  <c r="O2570" i="3"/>
  <c r="K2570" i="3"/>
  <c r="Z2570" i="3" s="1"/>
  <c r="B2570" i="3"/>
  <c r="A2570" i="3"/>
  <c r="X2569" i="3"/>
  <c r="AB2569" i="3" s="1"/>
  <c r="W2569" i="3"/>
  <c r="V2569" i="3"/>
  <c r="O2569" i="3"/>
  <c r="K2569" i="3"/>
  <c r="Z2569" i="3" s="1"/>
  <c r="B2569" i="3"/>
  <c r="A2569" i="3"/>
  <c r="X2568" i="3"/>
  <c r="AB2568" i="3" s="1"/>
  <c r="W2568" i="3"/>
  <c r="V2568" i="3"/>
  <c r="O2568" i="3"/>
  <c r="K2568" i="3"/>
  <c r="Z2568" i="3" s="1"/>
  <c r="B2568" i="3"/>
  <c r="A2568" i="3"/>
  <c r="X2567" i="3"/>
  <c r="AB2567" i="3" s="1"/>
  <c r="W2567" i="3"/>
  <c r="V2567" i="3"/>
  <c r="O2567" i="3"/>
  <c r="K2567" i="3"/>
  <c r="Z2567" i="3" s="1"/>
  <c r="B2567" i="3"/>
  <c r="A2567" i="3"/>
  <c r="X2566" i="3"/>
  <c r="AB2566" i="3" s="1"/>
  <c r="W2566" i="3"/>
  <c r="V2566" i="3"/>
  <c r="O2566" i="3"/>
  <c r="K2566" i="3"/>
  <c r="B2566" i="3"/>
  <c r="A2566" i="3"/>
  <c r="X2565" i="3"/>
  <c r="AB2565" i="3" s="1"/>
  <c r="W2565" i="3"/>
  <c r="V2565" i="3"/>
  <c r="O2565" i="3"/>
  <c r="K2565" i="3"/>
  <c r="Z2565" i="3" s="1"/>
  <c r="B2565" i="3"/>
  <c r="A2565" i="3"/>
  <c r="X2564" i="3"/>
  <c r="AB2564" i="3" s="1"/>
  <c r="W2564" i="3"/>
  <c r="V2564" i="3"/>
  <c r="O2564" i="3"/>
  <c r="K2564" i="3"/>
  <c r="Z2564" i="3" s="1"/>
  <c r="B2564" i="3"/>
  <c r="A2564" i="3"/>
  <c r="X2563" i="3"/>
  <c r="AB2563" i="3" s="1"/>
  <c r="W2563" i="3"/>
  <c r="V2563" i="3"/>
  <c r="O2563" i="3"/>
  <c r="K2563" i="3"/>
  <c r="Z2563" i="3" s="1"/>
  <c r="B2563" i="3"/>
  <c r="A2563" i="3"/>
  <c r="X2562" i="3"/>
  <c r="AB2562" i="3" s="1"/>
  <c r="W2562" i="3"/>
  <c r="V2562" i="3"/>
  <c r="O2562" i="3"/>
  <c r="K2562" i="3"/>
  <c r="Z2562" i="3" s="1"/>
  <c r="B2562" i="3"/>
  <c r="A2562" i="3"/>
  <c r="X2561" i="3"/>
  <c r="AB2561" i="3" s="1"/>
  <c r="W2561" i="3"/>
  <c r="V2561" i="3"/>
  <c r="O2561" i="3"/>
  <c r="K2561" i="3"/>
  <c r="Z2561" i="3" s="1"/>
  <c r="B2561" i="3"/>
  <c r="A2561" i="3"/>
  <c r="X2560" i="3"/>
  <c r="AB2560" i="3" s="1"/>
  <c r="W2560" i="3"/>
  <c r="V2560" i="3"/>
  <c r="O2560" i="3"/>
  <c r="K2560" i="3"/>
  <c r="Z2560" i="3" s="1"/>
  <c r="B2560" i="3"/>
  <c r="A2560" i="3"/>
  <c r="X2559" i="3"/>
  <c r="AB2559" i="3" s="1"/>
  <c r="W2559" i="3"/>
  <c r="V2559" i="3"/>
  <c r="O2559" i="3"/>
  <c r="K2559" i="3"/>
  <c r="Z2559" i="3" s="1"/>
  <c r="B2559" i="3"/>
  <c r="A2559" i="3"/>
  <c r="X2558" i="3"/>
  <c r="AB2558" i="3" s="1"/>
  <c r="W2558" i="3"/>
  <c r="V2558" i="3"/>
  <c r="O2558" i="3"/>
  <c r="K2558" i="3"/>
  <c r="B2558" i="3"/>
  <c r="A2558" i="3"/>
  <c r="X2557" i="3"/>
  <c r="AB2557" i="3" s="1"/>
  <c r="W2557" i="3"/>
  <c r="V2557" i="3"/>
  <c r="O2557" i="3"/>
  <c r="K2557" i="3"/>
  <c r="Z2557" i="3" s="1"/>
  <c r="B2557" i="3"/>
  <c r="A2557" i="3"/>
  <c r="X2556" i="3"/>
  <c r="AB2556" i="3" s="1"/>
  <c r="W2556" i="3"/>
  <c r="V2556" i="3"/>
  <c r="O2556" i="3"/>
  <c r="K2556" i="3"/>
  <c r="B2556" i="3"/>
  <c r="A2556" i="3"/>
  <c r="X2555" i="3"/>
  <c r="AB2555" i="3" s="1"/>
  <c r="W2555" i="3"/>
  <c r="V2555" i="3"/>
  <c r="O2555" i="3"/>
  <c r="K2555" i="3"/>
  <c r="Z2555" i="3" s="1"/>
  <c r="B2555" i="3"/>
  <c r="A2555" i="3"/>
  <c r="X2554" i="3"/>
  <c r="AB2554" i="3" s="1"/>
  <c r="W2554" i="3"/>
  <c r="V2554" i="3"/>
  <c r="O2554" i="3"/>
  <c r="K2554" i="3"/>
  <c r="Z2554" i="3" s="1"/>
  <c r="B2554" i="3"/>
  <c r="A2554" i="3"/>
  <c r="X2553" i="3"/>
  <c r="AB2553" i="3" s="1"/>
  <c r="W2553" i="3"/>
  <c r="V2553" i="3"/>
  <c r="O2553" i="3"/>
  <c r="K2553" i="3"/>
  <c r="Z2553" i="3" s="1"/>
  <c r="B2553" i="3"/>
  <c r="A2553" i="3"/>
  <c r="X2552" i="3"/>
  <c r="AB2552" i="3" s="1"/>
  <c r="W2552" i="3"/>
  <c r="V2552" i="3"/>
  <c r="O2552" i="3"/>
  <c r="K2552" i="3"/>
  <c r="Z2552" i="3" s="1"/>
  <c r="B2552" i="3"/>
  <c r="A2552" i="3"/>
  <c r="X2551" i="3"/>
  <c r="AB2551" i="3" s="1"/>
  <c r="W2551" i="3"/>
  <c r="V2551" i="3"/>
  <c r="O2551" i="3"/>
  <c r="K2551" i="3"/>
  <c r="Z2551" i="3" s="1"/>
  <c r="B2551" i="3"/>
  <c r="A2551" i="3"/>
  <c r="X2550" i="3"/>
  <c r="AB2550" i="3" s="1"/>
  <c r="W2550" i="3"/>
  <c r="V2550" i="3"/>
  <c r="O2550" i="3"/>
  <c r="K2550" i="3"/>
  <c r="Z2550" i="3" s="1"/>
  <c r="B2550" i="3"/>
  <c r="A2550" i="3"/>
  <c r="X2549" i="3"/>
  <c r="AB2549" i="3" s="1"/>
  <c r="W2549" i="3"/>
  <c r="V2549" i="3"/>
  <c r="O2549" i="3"/>
  <c r="K2549" i="3"/>
  <c r="Z2549" i="3" s="1"/>
  <c r="B2549" i="3"/>
  <c r="A2549" i="3"/>
  <c r="X2548" i="3"/>
  <c r="AB2548" i="3" s="1"/>
  <c r="W2548" i="3"/>
  <c r="V2548" i="3"/>
  <c r="O2548" i="3"/>
  <c r="K2548" i="3"/>
  <c r="Z2548" i="3" s="1"/>
  <c r="B2548" i="3"/>
  <c r="A2548" i="3"/>
  <c r="X2547" i="3"/>
  <c r="AB2547" i="3" s="1"/>
  <c r="W2547" i="3"/>
  <c r="V2547" i="3"/>
  <c r="O2547" i="3"/>
  <c r="K2547" i="3"/>
  <c r="Z2547" i="3" s="1"/>
  <c r="B2547" i="3"/>
  <c r="A2547" i="3"/>
  <c r="X2546" i="3"/>
  <c r="AB2546" i="3" s="1"/>
  <c r="W2546" i="3"/>
  <c r="V2546" i="3"/>
  <c r="O2546" i="3"/>
  <c r="K2546" i="3"/>
  <c r="Z2546" i="3" s="1"/>
  <c r="B2546" i="3"/>
  <c r="A2546" i="3"/>
  <c r="X2545" i="3"/>
  <c r="AB2545" i="3" s="1"/>
  <c r="W2545" i="3"/>
  <c r="V2545" i="3"/>
  <c r="O2545" i="3"/>
  <c r="K2545" i="3"/>
  <c r="Z2545" i="3" s="1"/>
  <c r="B2545" i="3"/>
  <c r="A2545" i="3"/>
  <c r="X2544" i="3"/>
  <c r="AB2544" i="3" s="1"/>
  <c r="W2544" i="3"/>
  <c r="V2544" i="3"/>
  <c r="O2544" i="3"/>
  <c r="K2544" i="3"/>
  <c r="Z2544" i="3" s="1"/>
  <c r="B2544" i="3"/>
  <c r="A2544" i="3"/>
  <c r="X2543" i="3"/>
  <c r="AB2543" i="3" s="1"/>
  <c r="W2543" i="3"/>
  <c r="V2543" i="3"/>
  <c r="O2543" i="3"/>
  <c r="K2543" i="3"/>
  <c r="Z2543" i="3" s="1"/>
  <c r="B2543" i="3"/>
  <c r="A2543" i="3"/>
  <c r="X2542" i="3"/>
  <c r="AB2542" i="3" s="1"/>
  <c r="W2542" i="3"/>
  <c r="V2542" i="3"/>
  <c r="O2542" i="3"/>
  <c r="K2542" i="3"/>
  <c r="Z2542" i="3" s="1"/>
  <c r="B2542" i="3"/>
  <c r="A2542" i="3"/>
  <c r="X2541" i="3"/>
  <c r="AB2541" i="3" s="1"/>
  <c r="W2541" i="3"/>
  <c r="V2541" i="3"/>
  <c r="O2541" i="3"/>
  <c r="K2541" i="3"/>
  <c r="Z2541" i="3" s="1"/>
  <c r="B2541" i="3"/>
  <c r="A2541" i="3"/>
  <c r="X2540" i="3"/>
  <c r="AB2540" i="3" s="1"/>
  <c r="W2540" i="3"/>
  <c r="V2540" i="3"/>
  <c r="O2540" i="3"/>
  <c r="K2540" i="3"/>
  <c r="T2540" i="3" s="1"/>
  <c r="B2540" i="3"/>
  <c r="A2540" i="3"/>
  <c r="X2539" i="3"/>
  <c r="AB2539" i="3" s="1"/>
  <c r="W2539" i="3"/>
  <c r="V2539" i="3"/>
  <c r="O2539" i="3"/>
  <c r="K2539" i="3"/>
  <c r="Z2539" i="3" s="1"/>
  <c r="B2539" i="3"/>
  <c r="A2539" i="3"/>
  <c r="X2538" i="3"/>
  <c r="AB2538" i="3" s="1"/>
  <c r="W2538" i="3"/>
  <c r="V2538" i="3"/>
  <c r="O2538" i="3"/>
  <c r="K2538" i="3"/>
  <c r="Z2538" i="3" s="1"/>
  <c r="B2538" i="3"/>
  <c r="A2538" i="3"/>
  <c r="X2537" i="3"/>
  <c r="AB2537" i="3" s="1"/>
  <c r="W2537" i="3"/>
  <c r="V2537" i="3"/>
  <c r="O2537" i="3"/>
  <c r="K2537" i="3"/>
  <c r="Z2537" i="3" s="1"/>
  <c r="B2537" i="3"/>
  <c r="A2537" i="3"/>
  <c r="X2536" i="3"/>
  <c r="AB2536" i="3" s="1"/>
  <c r="W2536" i="3"/>
  <c r="V2536" i="3"/>
  <c r="O2536" i="3"/>
  <c r="K2536" i="3"/>
  <c r="Z2536" i="3" s="1"/>
  <c r="B2536" i="3"/>
  <c r="A2536" i="3"/>
  <c r="X2535" i="3"/>
  <c r="AB2535" i="3" s="1"/>
  <c r="W2535" i="3"/>
  <c r="V2535" i="3"/>
  <c r="O2535" i="3"/>
  <c r="K2535" i="3"/>
  <c r="Z2535" i="3" s="1"/>
  <c r="B2535" i="3"/>
  <c r="A2535" i="3"/>
  <c r="X2534" i="3"/>
  <c r="AB2534" i="3" s="1"/>
  <c r="W2534" i="3"/>
  <c r="V2534" i="3"/>
  <c r="O2534" i="3"/>
  <c r="K2534" i="3"/>
  <c r="T2534" i="3" s="1"/>
  <c r="B2534" i="3"/>
  <c r="A2534" i="3"/>
  <c r="X2533" i="3"/>
  <c r="AB2533" i="3" s="1"/>
  <c r="W2533" i="3"/>
  <c r="V2533" i="3"/>
  <c r="O2533" i="3"/>
  <c r="K2533" i="3"/>
  <c r="Z2533" i="3" s="1"/>
  <c r="B2533" i="3"/>
  <c r="A2533" i="3"/>
  <c r="X2532" i="3"/>
  <c r="AB2532" i="3" s="1"/>
  <c r="W2532" i="3"/>
  <c r="V2532" i="3"/>
  <c r="O2532" i="3"/>
  <c r="K2532" i="3"/>
  <c r="T2532" i="3" s="1"/>
  <c r="B2532" i="3"/>
  <c r="A2532" i="3"/>
  <c r="X2531" i="3"/>
  <c r="AB2531" i="3" s="1"/>
  <c r="W2531" i="3"/>
  <c r="V2531" i="3"/>
  <c r="O2531" i="3"/>
  <c r="K2531" i="3"/>
  <c r="Z2531" i="3" s="1"/>
  <c r="B2531" i="3"/>
  <c r="A2531" i="3"/>
  <c r="X2530" i="3"/>
  <c r="AB2530" i="3" s="1"/>
  <c r="W2530" i="3"/>
  <c r="V2530" i="3"/>
  <c r="O2530" i="3"/>
  <c r="K2530" i="3"/>
  <c r="Z2530" i="3" s="1"/>
  <c r="B2530" i="3"/>
  <c r="A2530" i="3"/>
  <c r="X2529" i="3"/>
  <c r="AB2529" i="3" s="1"/>
  <c r="W2529" i="3"/>
  <c r="V2529" i="3"/>
  <c r="O2529" i="3"/>
  <c r="K2529" i="3"/>
  <c r="Z2529" i="3" s="1"/>
  <c r="B2529" i="3"/>
  <c r="A2529" i="3"/>
  <c r="X2528" i="3"/>
  <c r="AB2528" i="3" s="1"/>
  <c r="W2528" i="3"/>
  <c r="V2528" i="3"/>
  <c r="O2528" i="3"/>
  <c r="K2528" i="3"/>
  <c r="Z2528" i="3" s="1"/>
  <c r="B2528" i="3"/>
  <c r="A2528" i="3"/>
  <c r="X2527" i="3"/>
  <c r="AB2527" i="3" s="1"/>
  <c r="W2527" i="3"/>
  <c r="V2527" i="3"/>
  <c r="O2527" i="3"/>
  <c r="K2527" i="3"/>
  <c r="Z2527" i="3" s="1"/>
  <c r="B2527" i="3"/>
  <c r="A2527" i="3"/>
  <c r="X2526" i="3"/>
  <c r="AB2526" i="3" s="1"/>
  <c r="W2526" i="3"/>
  <c r="V2526" i="3"/>
  <c r="O2526" i="3"/>
  <c r="K2526" i="3"/>
  <c r="Z2526" i="3" s="1"/>
  <c r="B2526" i="3"/>
  <c r="A2526" i="3"/>
  <c r="X2525" i="3"/>
  <c r="AB2525" i="3" s="1"/>
  <c r="W2525" i="3"/>
  <c r="V2525" i="3"/>
  <c r="O2525" i="3"/>
  <c r="K2525" i="3"/>
  <c r="Z2525" i="3" s="1"/>
  <c r="B2525" i="3"/>
  <c r="A2525" i="3"/>
  <c r="X2524" i="3"/>
  <c r="AB2524" i="3" s="1"/>
  <c r="W2524" i="3"/>
  <c r="V2524" i="3"/>
  <c r="O2524" i="3"/>
  <c r="K2524" i="3"/>
  <c r="B2524" i="3"/>
  <c r="A2524" i="3"/>
  <c r="X2523" i="3"/>
  <c r="AB2523" i="3" s="1"/>
  <c r="W2523" i="3"/>
  <c r="V2523" i="3"/>
  <c r="O2523" i="3"/>
  <c r="K2523" i="3"/>
  <c r="Z2523" i="3" s="1"/>
  <c r="B2523" i="3"/>
  <c r="A2523" i="3"/>
  <c r="X2522" i="3"/>
  <c r="AB2522" i="3" s="1"/>
  <c r="W2522" i="3"/>
  <c r="V2522" i="3"/>
  <c r="O2522" i="3"/>
  <c r="K2522" i="3"/>
  <c r="Z2522" i="3" s="1"/>
  <c r="B2522" i="3"/>
  <c r="A2522" i="3"/>
  <c r="X2521" i="3"/>
  <c r="AB2521" i="3" s="1"/>
  <c r="W2521" i="3"/>
  <c r="V2521" i="3"/>
  <c r="O2521" i="3"/>
  <c r="K2521" i="3"/>
  <c r="Z2521" i="3" s="1"/>
  <c r="B2521" i="3"/>
  <c r="A2521" i="3"/>
  <c r="X2520" i="3"/>
  <c r="AB2520" i="3" s="1"/>
  <c r="W2520" i="3"/>
  <c r="V2520" i="3"/>
  <c r="O2520" i="3"/>
  <c r="K2520" i="3"/>
  <c r="Z2520" i="3" s="1"/>
  <c r="B2520" i="3"/>
  <c r="A2520" i="3"/>
  <c r="X2519" i="3"/>
  <c r="AB2519" i="3" s="1"/>
  <c r="W2519" i="3"/>
  <c r="V2519" i="3"/>
  <c r="O2519" i="3"/>
  <c r="K2519" i="3"/>
  <c r="Z2519" i="3" s="1"/>
  <c r="B2519" i="3"/>
  <c r="A2519" i="3"/>
  <c r="X2518" i="3"/>
  <c r="AB2518" i="3" s="1"/>
  <c r="W2518" i="3"/>
  <c r="V2518" i="3"/>
  <c r="O2518" i="3"/>
  <c r="K2518" i="3"/>
  <c r="T2518" i="3" s="1"/>
  <c r="B2518" i="3"/>
  <c r="A2518" i="3"/>
  <c r="X2517" i="3"/>
  <c r="AB2517" i="3" s="1"/>
  <c r="W2517" i="3"/>
  <c r="V2517" i="3"/>
  <c r="O2517" i="3"/>
  <c r="K2517" i="3"/>
  <c r="Z2517" i="3" s="1"/>
  <c r="B2517" i="3"/>
  <c r="A2517" i="3"/>
  <c r="X2516" i="3"/>
  <c r="AB2516" i="3" s="1"/>
  <c r="W2516" i="3"/>
  <c r="V2516" i="3"/>
  <c r="O2516" i="3"/>
  <c r="K2516" i="3"/>
  <c r="Z2516" i="3" s="1"/>
  <c r="B2516" i="3"/>
  <c r="A2516" i="3"/>
  <c r="X2515" i="3"/>
  <c r="AB2515" i="3" s="1"/>
  <c r="W2515" i="3"/>
  <c r="V2515" i="3"/>
  <c r="O2515" i="3"/>
  <c r="K2515" i="3"/>
  <c r="Z2515" i="3" s="1"/>
  <c r="B2515" i="3"/>
  <c r="A2515" i="3"/>
  <c r="X2514" i="3"/>
  <c r="AB2514" i="3" s="1"/>
  <c r="W2514" i="3"/>
  <c r="V2514" i="3"/>
  <c r="O2514" i="3"/>
  <c r="K2514" i="3"/>
  <c r="Z2514" i="3" s="1"/>
  <c r="B2514" i="3"/>
  <c r="A2514" i="3"/>
  <c r="X2513" i="3"/>
  <c r="AB2513" i="3" s="1"/>
  <c r="W2513" i="3"/>
  <c r="V2513" i="3"/>
  <c r="O2513" i="3"/>
  <c r="K2513" i="3"/>
  <c r="Z2513" i="3" s="1"/>
  <c r="B2513" i="3"/>
  <c r="A2513" i="3"/>
  <c r="X2512" i="3"/>
  <c r="AB2512" i="3" s="1"/>
  <c r="W2512" i="3"/>
  <c r="V2512" i="3"/>
  <c r="O2512" i="3"/>
  <c r="K2512" i="3"/>
  <c r="Z2512" i="3" s="1"/>
  <c r="B2512" i="3"/>
  <c r="A2512" i="3"/>
  <c r="X2511" i="3"/>
  <c r="AB2511" i="3" s="1"/>
  <c r="W2511" i="3"/>
  <c r="V2511" i="3"/>
  <c r="O2511" i="3"/>
  <c r="K2511" i="3"/>
  <c r="Z2511" i="3" s="1"/>
  <c r="B2511" i="3"/>
  <c r="A2511" i="3"/>
  <c r="X2510" i="3"/>
  <c r="AB2510" i="3" s="1"/>
  <c r="W2510" i="3"/>
  <c r="V2510" i="3"/>
  <c r="O2510" i="3"/>
  <c r="K2510" i="3"/>
  <c r="Z2510" i="3" s="1"/>
  <c r="B2510" i="3"/>
  <c r="A2510" i="3"/>
  <c r="X2509" i="3"/>
  <c r="AB2509" i="3" s="1"/>
  <c r="W2509" i="3"/>
  <c r="V2509" i="3"/>
  <c r="O2509" i="3"/>
  <c r="K2509" i="3"/>
  <c r="Z2509" i="3" s="1"/>
  <c r="B2509" i="3"/>
  <c r="A2509" i="3"/>
  <c r="X2508" i="3"/>
  <c r="AB2508" i="3" s="1"/>
  <c r="W2508" i="3"/>
  <c r="V2508" i="3"/>
  <c r="O2508" i="3"/>
  <c r="K2508" i="3"/>
  <c r="B2508" i="3"/>
  <c r="A2508" i="3"/>
  <c r="X2507" i="3"/>
  <c r="AB2507" i="3" s="1"/>
  <c r="W2507" i="3"/>
  <c r="V2507" i="3"/>
  <c r="O2507" i="3"/>
  <c r="K2507" i="3"/>
  <c r="Z2507" i="3" s="1"/>
  <c r="B2507" i="3"/>
  <c r="A2507" i="3"/>
  <c r="X2506" i="3"/>
  <c r="AB2506" i="3" s="1"/>
  <c r="W2506" i="3"/>
  <c r="V2506" i="3"/>
  <c r="O2506" i="3"/>
  <c r="K2506" i="3"/>
  <c r="Z2506" i="3" s="1"/>
  <c r="B2506" i="3"/>
  <c r="A2506" i="3"/>
  <c r="X2505" i="3"/>
  <c r="AB2505" i="3" s="1"/>
  <c r="W2505" i="3"/>
  <c r="V2505" i="3"/>
  <c r="O2505" i="3"/>
  <c r="K2505" i="3"/>
  <c r="Z2505" i="3" s="1"/>
  <c r="B2505" i="3"/>
  <c r="A2505" i="3"/>
  <c r="X2504" i="3"/>
  <c r="AB2504" i="3" s="1"/>
  <c r="W2504" i="3"/>
  <c r="V2504" i="3"/>
  <c r="O2504" i="3"/>
  <c r="K2504" i="3"/>
  <c r="Z2504" i="3" s="1"/>
  <c r="B2504" i="3"/>
  <c r="A2504" i="3"/>
  <c r="X2503" i="3"/>
  <c r="AB2503" i="3" s="1"/>
  <c r="W2503" i="3"/>
  <c r="V2503" i="3"/>
  <c r="O2503" i="3"/>
  <c r="K2503" i="3"/>
  <c r="Z2503" i="3" s="1"/>
  <c r="B2503" i="3"/>
  <c r="A2503" i="3"/>
  <c r="X2502" i="3"/>
  <c r="AB2502" i="3" s="1"/>
  <c r="W2502" i="3"/>
  <c r="V2502" i="3"/>
  <c r="O2502" i="3"/>
  <c r="K2502" i="3"/>
  <c r="B2502" i="3"/>
  <c r="A2502" i="3"/>
  <c r="X2501" i="3"/>
  <c r="AB2501" i="3" s="1"/>
  <c r="W2501" i="3"/>
  <c r="V2501" i="3"/>
  <c r="O2501" i="3"/>
  <c r="K2501" i="3"/>
  <c r="Z2501" i="3" s="1"/>
  <c r="B2501" i="3"/>
  <c r="A2501" i="3"/>
  <c r="X2500" i="3"/>
  <c r="AB2500" i="3" s="1"/>
  <c r="W2500" i="3"/>
  <c r="V2500" i="3"/>
  <c r="O2500" i="3"/>
  <c r="K2500" i="3"/>
  <c r="T2500" i="3" s="1"/>
  <c r="B2500" i="3"/>
  <c r="A2500" i="3"/>
  <c r="X2499" i="3"/>
  <c r="AB2499" i="3" s="1"/>
  <c r="W2499" i="3"/>
  <c r="V2499" i="3"/>
  <c r="O2499" i="3"/>
  <c r="K2499" i="3"/>
  <c r="Z2499" i="3" s="1"/>
  <c r="B2499" i="3"/>
  <c r="A2499" i="3"/>
  <c r="X2498" i="3"/>
  <c r="AB2498" i="3" s="1"/>
  <c r="W2498" i="3"/>
  <c r="V2498" i="3"/>
  <c r="O2498" i="3"/>
  <c r="K2498" i="3"/>
  <c r="Z2498" i="3" s="1"/>
  <c r="B2498" i="3"/>
  <c r="A2498" i="3"/>
  <c r="X2497" i="3"/>
  <c r="AB2497" i="3" s="1"/>
  <c r="W2497" i="3"/>
  <c r="V2497" i="3"/>
  <c r="O2497" i="3"/>
  <c r="K2497" i="3"/>
  <c r="Z2497" i="3" s="1"/>
  <c r="B2497" i="3"/>
  <c r="A2497" i="3"/>
  <c r="X2496" i="3"/>
  <c r="AB2496" i="3" s="1"/>
  <c r="W2496" i="3"/>
  <c r="V2496" i="3"/>
  <c r="O2496" i="3"/>
  <c r="K2496" i="3"/>
  <c r="Z2496" i="3" s="1"/>
  <c r="B2496" i="3"/>
  <c r="A2496" i="3"/>
  <c r="X2495" i="3"/>
  <c r="AB2495" i="3" s="1"/>
  <c r="W2495" i="3"/>
  <c r="V2495" i="3"/>
  <c r="O2495" i="3"/>
  <c r="K2495" i="3"/>
  <c r="Z2495" i="3" s="1"/>
  <c r="B2495" i="3"/>
  <c r="A2495" i="3"/>
  <c r="X2494" i="3"/>
  <c r="AB2494" i="3" s="1"/>
  <c r="W2494" i="3"/>
  <c r="V2494" i="3"/>
  <c r="O2494" i="3"/>
  <c r="K2494" i="3"/>
  <c r="Z2494" i="3" s="1"/>
  <c r="B2494" i="3"/>
  <c r="A2494" i="3"/>
  <c r="X2493" i="3"/>
  <c r="AB2493" i="3" s="1"/>
  <c r="W2493" i="3"/>
  <c r="V2493" i="3"/>
  <c r="O2493" i="3"/>
  <c r="K2493" i="3"/>
  <c r="Z2493" i="3" s="1"/>
  <c r="B2493" i="3"/>
  <c r="A2493" i="3"/>
  <c r="X2492" i="3"/>
  <c r="AB2492" i="3" s="1"/>
  <c r="W2492" i="3"/>
  <c r="V2492" i="3"/>
  <c r="O2492" i="3"/>
  <c r="K2492" i="3"/>
  <c r="T2492" i="3" s="1"/>
  <c r="B2492" i="3"/>
  <c r="A2492" i="3"/>
  <c r="X2491" i="3"/>
  <c r="AB2491" i="3" s="1"/>
  <c r="W2491" i="3"/>
  <c r="V2491" i="3"/>
  <c r="O2491" i="3"/>
  <c r="K2491" i="3"/>
  <c r="Z2491" i="3" s="1"/>
  <c r="B2491" i="3"/>
  <c r="A2491" i="3"/>
  <c r="X2490" i="3"/>
  <c r="AB2490" i="3" s="1"/>
  <c r="W2490" i="3"/>
  <c r="V2490" i="3"/>
  <c r="O2490" i="3"/>
  <c r="K2490" i="3"/>
  <c r="Z2490" i="3" s="1"/>
  <c r="B2490" i="3"/>
  <c r="A2490" i="3"/>
  <c r="X2489" i="3"/>
  <c r="AB2489" i="3" s="1"/>
  <c r="W2489" i="3"/>
  <c r="V2489" i="3"/>
  <c r="O2489" i="3"/>
  <c r="K2489" i="3"/>
  <c r="Z2489" i="3" s="1"/>
  <c r="B2489" i="3"/>
  <c r="A2489" i="3"/>
  <c r="X2488" i="3"/>
  <c r="AB2488" i="3" s="1"/>
  <c r="W2488" i="3"/>
  <c r="V2488" i="3"/>
  <c r="O2488" i="3"/>
  <c r="K2488" i="3"/>
  <c r="Z2488" i="3" s="1"/>
  <c r="B2488" i="3"/>
  <c r="A2488" i="3"/>
  <c r="X2487" i="3"/>
  <c r="AB2487" i="3" s="1"/>
  <c r="W2487" i="3"/>
  <c r="V2487" i="3"/>
  <c r="O2487" i="3"/>
  <c r="K2487" i="3"/>
  <c r="Z2487" i="3" s="1"/>
  <c r="B2487" i="3"/>
  <c r="A2487" i="3"/>
  <c r="X2486" i="3"/>
  <c r="AB2486" i="3" s="1"/>
  <c r="W2486" i="3"/>
  <c r="V2486" i="3"/>
  <c r="O2486" i="3"/>
  <c r="K2486" i="3"/>
  <c r="B2486" i="3"/>
  <c r="A2486" i="3"/>
  <c r="X2485" i="3"/>
  <c r="AB2485" i="3" s="1"/>
  <c r="W2485" i="3"/>
  <c r="V2485" i="3"/>
  <c r="O2485" i="3"/>
  <c r="K2485" i="3"/>
  <c r="Z2485" i="3" s="1"/>
  <c r="B2485" i="3"/>
  <c r="A2485" i="3"/>
  <c r="X2484" i="3"/>
  <c r="AB2484" i="3" s="1"/>
  <c r="W2484" i="3"/>
  <c r="V2484" i="3"/>
  <c r="O2484" i="3"/>
  <c r="K2484" i="3"/>
  <c r="Z2484" i="3" s="1"/>
  <c r="B2484" i="3"/>
  <c r="A2484" i="3"/>
  <c r="X2483" i="3"/>
  <c r="AB2483" i="3" s="1"/>
  <c r="W2483" i="3"/>
  <c r="V2483" i="3"/>
  <c r="O2483" i="3"/>
  <c r="K2483" i="3"/>
  <c r="Z2483" i="3" s="1"/>
  <c r="B2483" i="3"/>
  <c r="A2483" i="3"/>
  <c r="X2482" i="3"/>
  <c r="AB2482" i="3" s="1"/>
  <c r="W2482" i="3"/>
  <c r="V2482" i="3"/>
  <c r="O2482" i="3"/>
  <c r="K2482" i="3"/>
  <c r="Z2482" i="3" s="1"/>
  <c r="B2482" i="3"/>
  <c r="A2482" i="3"/>
  <c r="X2481" i="3"/>
  <c r="AB2481" i="3" s="1"/>
  <c r="W2481" i="3"/>
  <c r="V2481" i="3"/>
  <c r="O2481" i="3"/>
  <c r="K2481" i="3"/>
  <c r="Z2481" i="3" s="1"/>
  <c r="B2481" i="3"/>
  <c r="A2481" i="3"/>
  <c r="X2480" i="3"/>
  <c r="AB2480" i="3" s="1"/>
  <c r="W2480" i="3"/>
  <c r="V2480" i="3"/>
  <c r="O2480" i="3"/>
  <c r="K2480" i="3"/>
  <c r="Z2480" i="3" s="1"/>
  <c r="B2480" i="3"/>
  <c r="A2480" i="3"/>
  <c r="X2479" i="3"/>
  <c r="AB2479" i="3" s="1"/>
  <c r="W2479" i="3"/>
  <c r="V2479" i="3"/>
  <c r="O2479" i="3"/>
  <c r="K2479" i="3"/>
  <c r="Z2479" i="3" s="1"/>
  <c r="B2479" i="3"/>
  <c r="A2479" i="3"/>
  <c r="X2478" i="3"/>
  <c r="AB2478" i="3" s="1"/>
  <c r="W2478" i="3"/>
  <c r="V2478" i="3"/>
  <c r="O2478" i="3"/>
  <c r="K2478" i="3"/>
  <c r="Z2478" i="3" s="1"/>
  <c r="B2478" i="3"/>
  <c r="A2478" i="3"/>
  <c r="X2477" i="3"/>
  <c r="AB2477" i="3" s="1"/>
  <c r="W2477" i="3"/>
  <c r="V2477" i="3"/>
  <c r="O2477" i="3"/>
  <c r="K2477" i="3"/>
  <c r="Z2477" i="3" s="1"/>
  <c r="B2477" i="3"/>
  <c r="A2477" i="3"/>
  <c r="X2476" i="3"/>
  <c r="AB2476" i="3" s="1"/>
  <c r="W2476" i="3"/>
  <c r="V2476" i="3"/>
  <c r="O2476" i="3"/>
  <c r="K2476" i="3"/>
  <c r="B2476" i="3"/>
  <c r="A2476" i="3"/>
  <c r="X2475" i="3"/>
  <c r="AB2475" i="3" s="1"/>
  <c r="W2475" i="3"/>
  <c r="V2475" i="3"/>
  <c r="O2475" i="3"/>
  <c r="K2475" i="3"/>
  <c r="Z2475" i="3" s="1"/>
  <c r="B2475" i="3"/>
  <c r="A2475" i="3"/>
  <c r="X2474" i="3"/>
  <c r="AB2474" i="3" s="1"/>
  <c r="W2474" i="3"/>
  <c r="V2474" i="3"/>
  <c r="O2474" i="3"/>
  <c r="K2474" i="3"/>
  <c r="Z2474" i="3" s="1"/>
  <c r="B2474" i="3"/>
  <c r="A2474" i="3"/>
  <c r="X2473" i="3"/>
  <c r="AB2473" i="3" s="1"/>
  <c r="W2473" i="3"/>
  <c r="V2473" i="3"/>
  <c r="O2473" i="3"/>
  <c r="K2473" i="3"/>
  <c r="Z2473" i="3" s="1"/>
  <c r="B2473" i="3"/>
  <c r="A2473" i="3"/>
  <c r="X2472" i="3"/>
  <c r="AB2472" i="3" s="1"/>
  <c r="W2472" i="3"/>
  <c r="V2472" i="3"/>
  <c r="O2472" i="3"/>
  <c r="K2472" i="3"/>
  <c r="Z2472" i="3" s="1"/>
  <c r="B2472" i="3"/>
  <c r="A2472" i="3"/>
  <c r="X2471" i="3"/>
  <c r="AB2471" i="3" s="1"/>
  <c r="W2471" i="3"/>
  <c r="V2471" i="3"/>
  <c r="O2471" i="3"/>
  <c r="K2471" i="3"/>
  <c r="Z2471" i="3" s="1"/>
  <c r="B2471" i="3"/>
  <c r="A2471" i="3"/>
  <c r="X2470" i="3"/>
  <c r="AB2470" i="3" s="1"/>
  <c r="W2470" i="3"/>
  <c r="V2470" i="3"/>
  <c r="O2470" i="3"/>
  <c r="K2470" i="3"/>
  <c r="T2470" i="3" s="1"/>
  <c r="B2470" i="3"/>
  <c r="A2470" i="3"/>
  <c r="X2469" i="3"/>
  <c r="AB2469" i="3" s="1"/>
  <c r="W2469" i="3"/>
  <c r="V2469" i="3"/>
  <c r="O2469" i="3"/>
  <c r="K2469" i="3"/>
  <c r="Z2469" i="3" s="1"/>
  <c r="B2469" i="3"/>
  <c r="A2469" i="3"/>
  <c r="X2468" i="3"/>
  <c r="AB2468" i="3" s="1"/>
  <c r="W2468" i="3"/>
  <c r="V2468" i="3"/>
  <c r="O2468" i="3"/>
  <c r="K2468" i="3"/>
  <c r="Z2468" i="3" s="1"/>
  <c r="B2468" i="3"/>
  <c r="A2468" i="3"/>
  <c r="X2467" i="3"/>
  <c r="AB2467" i="3" s="1"/>
  <c r="W2467" i="3"/>
  <c r="V2467" i="3"/>
  <c r="O2467" i="3"/>
  <c r="K2467" i="3"/>
  <c r="Z2467" i="3" s="1"/>
  <c r="B2467" i="3"/>
  <c r="A2467" i="3"/>
  <c r="X2466" i="3"/>
  <c r="AB2466" i="3" s="1"/>
  <c r="W2466" i="3"/>
  <c r="V2466" i="3"/>
  <c r="O2466" i="3"/>
  <c r="K2466" i="3"/>
  <c r="Z2466" i="3" s="1"/>
  <c r="B2466" i="3"/>
  <c r="A2466" i="3"/>
  <c r="X2465" i="3"/>
  <c r="AB2465" i="3" s="1"/>
  <c r="W2465" i="3"/>
  <c r="V2465" i="3"/>
  <c r="O2465" i="3"/>
  <c r="K2465" i="3"/>
  <c r="Z2465" i="3" s="1"/>
  <c r="B2465" i="3"/>
  <c r="A2465" i="3"/>
  <c r="X2464" i="3"/>
  <c r="AB2464" i="3" s="1"/>
  <c r="W2464" i="3"/>
  <c r="V2464" i="3"/>
  <c r="O2464" i="3"/>
  <c r="K2464" i="3"/>
  <c r="Z2464" i="3" s="1"/>
  <c r="B2464" i="3"/>
  <c r="A2464" i="3"/>
  <c r="X2463" i="3"/>
  <c r="AB2463" i="3" s="1"/>
  <c r="W2463" i="3"/>
  <c r="V2463" i="3"/>
  <c r="O2463" i="3"/>
  <c r="K2463" i="3"/>
  <c r="Z2463" i="3" s="1"/>
  <c r="B2463" i="3"/>
  <c r="A2463" i="3"/>
  <c r="X2462" i="3"/>
  <c r="AB2462" i="3" s="1"/>
  <c r="W2462" i="3"/>
  <c r="V2462" i="3"/>
  <c r="O2462" i="3"/>
  <c r="K2462" i="3"/>
  <c r="Z2462" i="3" s="1"/>
  <c r="B2462" i="3"/>
  <c r="A2462" i="3"/>
  <c r="X2461" i="3"/>
  <c r="AB2461" i="3" s="1"/>
  <c r="W2461" i="3"/>
  <c r="V2461" i="3"/>
  <c r="O2461" i="3"/>
  <c r="K2461" i="3"/>
  <c r="Z2461" i="3" s="1"/>
  <c r="B2461" i="3"/>
  <c r="A2461" i="3"/>
  <c r="X2460" i="3"/>
  <c r="AB2460" i="3" s="1"/>
  <c r="W2460" i="3"/>
  <c r="V2460" i="3"/>
  <c r="O2460" i="3"/>
  <c r="K2460" i="3"/>
  <c r="B2460" i="3"/>
  <c r="A2460" i="3"/>
  <c r="X2459" i="3"/>
  <c r="AB2459" i="3" s="1"/>
  <c r="W2459" i="3"/>
  <c r="V2459" i="3"/>
  <c r="O2459" i="3"/>
  <c r="K2459" i="3"/>
  <c r="Z2459" i="3" s="1"/>
  <c r="B2459" i="3"/>
  <c r="A2459" i="3"/>
  <c r="X2458" i="3"/>
  <c r="AB2458" i="3" s="1"/>
  <c r="W2458" i="3"/>
  <c r="V2458" i="3"/>
  <c r="O2458" i="3"/>
  <c r="K2458" i="3"/>
  <c r="B2458" i="3"/>
  <c r="A2458" i="3"/>
  <c r="X2457" i="3"/>
  <c r="AB2457" i="3" s="1"/>
  <c r="W2457" i="3"/>
  <c r="V2457" i="3"/>
  <c r="O2457" i="3"/>
  <c r="K2457" i="3"/>
  <c r="Z2457" i="3" s="1"/>
  <c r="B2457" i="3"/>
  <c r="A2457" i="3"/>
  <c r="X2456" i="3"/>
  <c r="AB2456" i="3" s="1"/>
  <c r="W2456" i="3"/>
  <c r="V2456" i="3"/>
  <c r="O2456" i="3"/>
  <c r="K2456" i="3"/>
  <c r="B2456" i="3"/>
  <c r="A2456" i="3"/>
  <c r="X2455" i="3"/>
  <c r="AB2455" i="3" s="1"/>
  <c r="W2455" i="3"/>
  <c r="V2455" i="3"/>
  <c r="O2455" i="3"/>
  <c r="K2455" i="3"/>
  <c r="Z2455" i="3" s="1"/>
  <c r="B2455" i="3"/>
  <c r="A2455" i="3"/>
  <c r="X2454" i="3"/>
  <c r="AB2454" i="3" s="1"/>
  <c r="W2454" i="3"/>
  <c r="V2454" i="3"/>
  <c r="O2454" i="3"/>
  <c r="K2454" i="3"/>
  <c r="B2454" i="3"/>
  <c r="A2454" i="3"/>
  <c r="X2453" i="3"/>
  <c r="AB2453" i="3" s="1"/>
  <c r="W2453" i="3"/>
  <c r="V2453" i="3"/>
  <c r="O2453" i="3"/>
  <c r="K2453" i="3"/>
  <c r="Z2453" i="3" s="1"/>
  <c r="B2453" i="3"/>
  <c r="A2453" i="3"/>
  <c r="X2452" i="3"/>
  <c r="AB2452" i="3" s="1"/>
  <c r="W2452" i="3"/>
  <c r="V2452" i="3"/>
  <c r="O2452" i="3"/>
  <c r="K2452" i="3"/>
  <c r="Z2452" i="3" s="1"/>
  <c r="B2452" i="3"/>
  <c r="A2452" i="3"/>
  <c r="X2451" i="3"/>
  <c r="AB2451" i="3" s="1"/>
  <c r="W2451" i="3"/>
  <c r="V2451" i="3"/>
  <c r="O2451" i="3"/>
  <c r="K2451" i="3"/>
  <c r="Z2451" i="3" s="1"/>
  <c r="B2451" i="3"/>
  <c r="A2451" i="3"/>
  <c r="X2450" i="3"/>
  <c r="AB2450" i="3" s="1"/>
  <c r="W2450" i="3"/>
  <c r="V2450" i="3"/>
  <c r="O2450" i="3"/>
  <c r="K2450" i="3"/>
  <c r="B2450" i="3"/>
  <c r="A2450" i="3"/>
  <c r="X2449" i="3"/>
  <c r="AB2449" i="3" s="1"/>
  <c r="W2449" i="3"/>
  <c r="V2449" i="3"/>
  <c r="O2449" i="3"/>
  <c r="K2449" i="3"/>
  <c r="Z2449" i="3" s="1"/>
  <c r="B2449" i="3"/>
  <c r="A2449" i="3"/>
  <c r="X2448" i="3"/>
  <c r="AB2448" i="3" s="1"/>
  <c r="W2448" i="3"/>
  <c r="V2448" i="3"/>
  <c r="O2448" i="3"/>
  <c r="K2448" i="3"/>
  <c r="B2448" i="3"/>
  <c r="A2448" i="3"/>
  <c r="X2447" i="3"/>
  <c r="AB2447" i="3" s="1"/>
  <c r="W2447" i="3"/>
  <c r="V2447" i="3"/>
  <c r="O2447" i="3"/>
  <c r="K2447" i="3"/>
  <c r="Z2447" i="3" s="1"/>
  <c r="B2447" i="3"/>
  <c r="A2447" i="3"/>
  <c r="X2446" i="3"/>
  <c r="AB2446" i="3" s="1"/>
  <c r="W2446" i="3"/>
  <c r="V2446" i="3"/>
  <c r="O2446" i="3"/>
  <c r="K2446" i="3"/>
  <c r="B2446" i="3"/>
  <c r="A2446" i="3"/>
  <c r="X2445" i="3"/>
  <c r="AB2445" i="3" s="1"/>
  <c r="W2445" i="3"/>
  <c r="V2445" i="3"/>
  <c r="O2445" i="3"/>
  <c r="K2445" i="3"/>
  <c r="Z2445" i="3" s="1"/>
  <c r="B2445" i="3"/>
  <c r="A2445" i="3"/>
  <c r="X2444" i="3"/>
  <c r="AB2444" i="3" s="1"/>
  <c r="W2444" i="3"/>
  <c r="V2444" i="3"/>
  <c r="O2444" i="3"/>
  <c r="K2444" i="3"/>
  <c r="B2444" i="3"/>
  <c r="A2444" i="3"/>
  <c r="X2443" i="3"/>
  <c r="AB2443" i="3" s="1"/>
  <c r="W2443" i="3"/>
  <c r="V2443" i="3"/>
  <c r="O2443" i="3"/>
  <c r="K2443" i="3"/>
  <c r="Z2443" i="3" s="1"/>
  <c r="B2443" i="3"/>
  <c r="A2443" i="3"/>
  <c r="X2442" i="3"/>
  <c r="AB2442" i="3" s="1"/>
  <c r="W2442" i="3"/>
  <c r="V2442" i="3"/>
  <c r="O2442" i="3"/>
  <c r="K2442" i="3"/>
  <c r="B2442" i="3"/>
  <c r="A2442" i="3"/>
  <c r="X2441" i="3"/>
  <c r="AB2441" i="3" s="1"/>
  <c r="W2441" i="3"/>
  <c r="V2441" i="3"/>
  <c r="O2441" i="3"/>
  <c r="K2441" i="3"/>
  <c r="Z2441" i="3" s="1"/>
  <c r="B2441" i="3"/>
  <c r="A2441" i="3"/>
  <c r="X2440" i="3"/>
  <c r="AB2440" i="3" s="1"/>
  <c r="W2440" i="3"/>
  <c r="V2440" i="3"/>
  <c r="O2440" i="3"/>
  <c r="K2440" i="3"/>
  <c r="B2440" i="3"/>
  <c r="A2440" i="3"/>
  <c r="X2439" i="3"/>
  <c r="AB2439" i="3" s="1"/>
  <c r="W2439" i="3"/>
  <c r="V2439" i="3"/>
  <c r="O2439" i="3"/>
  <c r="K2439" i="3"/>
  <c r="Z2439" i="3" s="1"/>
  <c r="B2439" i="3"/>
  <c r="A2439" i="3"/>
  <c r="X2438" i="3"/>
  <c r="AB2438" i="3" s="1"/>
  <c r="W2438" i="3"/>
  <c r="V2438" i="3"/>
  <c r="O2438" i="3"/>
  <c r="K2438" i="3"/>
  <c r="T2438" i="3" s="1"/>
  <c r="B2438" i="3"/>
  <c r="A2438" i="3"/>
  <c r="X2437" i="3"/>
  <c r="AB2437" i="3" s="1"/>
  <c r="W2437" i="3"/>
  <c r="V2437" i="3"/>
  <c r="O2437" i="3"/>
  <c r="K2437" i="3"/>
  <c r="Z2437" i="3" s="1"/>
  <c r="B2437" i="3"/>
  <c r="A2437" i="3"/>
  <c r="X2436" i="3"/>
  <c r="AB2436" i="3" s="1"/>
  <c r="W2436" i="3"/>
  <c r="V2436" i="3"/>
  <c r="O2436" i="3"/>
  <c r="K2436" i="3"/>
  <c r="Z2436" i="3" s="1"/>
  <c r="B2436" i="3"/>
  <c r="A2436" i="3"/>
  <c r="X2435" i="3"/>
  <c r="AB2435" i="3" s="1"/>
  <c r="W2435" i="3"/>
  <c r="V2435" i="3"/>
  <c r="O2435" i="3"/>
  <c r="K2435" i="3"/>
  <c r="Z2435" i="3" s="1"/>
  <c r="B2435" i="3"/>
  <c r="A2435" i="3"/>
  <c r="X2434" i="3"/>
  <c r="AB2434" i="3" s="1"/>
  <c r="W2434" i="3"/>
  <c r="V2434" i="3"/>
  <c r="O2434" i="3"/>
  <c r="K2434" i="3"/>
  <c r="B2434" i="3"/>
  <c r="A2434" i="3"/>
  <c r="X2433" i="3"/>
  <c r="AB2433" i="3" s="1"/>
  <c r="W2433" i="3"/>
  <c r="V2433" i="3"/>
  <c r="O2433" i="3"/>
  <c r="K2433" i="3"/>
  <c r="Z2433" i="3" s="1"/>
  <c r="B2433" i="3"/>
  <c r="A2433" i="3"/>
  <c r="X2432" i="3"/>
  <c r="AB2432" i="3" s="1"/>
  <c r="W2432" i="3"/>
  <c r="V2432" i="3"/>
  <c r="O2432" i="3"/>
  <c r="K2432" i="3"/>
  <c r="B2432" i="3"/>
  <c r="A2432" i="3"/>
  <c r="X2431" i="3"/>
  <c r="AB2431" i="3" s="1"/>
  <c r="W2431" i="3"/>
  <c r="V2431" i="3"/>
  <c r="O2431" i="3"/>
  <c r="K2431" i="3"/>
  <c r="Z2431" i="3" s="1"/>
  <c r="B2431" i="3"/>
  <c r="A2431" i="3"/>
  <c r="X2430" i="3"/>
  <c r="AB2430" i="3" s="1"/>
  <c r="W2430" i="3"/>
  <c r="V2430" i="3"/>
  <c r="O2430" i="3"/>
  <c r="K2430" i="3"/>
  <c r="Z2430" i="3" s="1"/>
  <c r="B2430" i="3"/>
  <c r="A2430" i="3"/>
  <c r="X2429" i="3"/>
  <c r="AB2429" i="3" s="1"/>
  <c r="W2429" i="3"/>
  <c r="V2429" i="3"/>
  <c r="O2429" i="3"/>
  <c r="K2429" i="3"/>
  <c r="Z2429" i="3" s="1"/>
  <c r="B2429" i="3"/>
  <c r="A2429" i="3"/>
  <c r="X2428" i="3"/>
  <c r="AB2428" i="3" s="1"/>
  <c r="W2428" i="3"/>
  <c r="V2428" i="3"/>
  <c r="O2428" i="3"/>
  <c r="K2428" i="3"/>
  <c r="B2428" i="3"/>
  <c r="A2428" i="3"/>
  <c r="X2427" i="3"/>
  <c r="AB2427" i="3" s="1"/>
  <c r="W2427" i="3"/>
  <c r="V2427" i="3"/>
  <c r="O2427" i="3"/>
  <c r="K2427" i="3"/>
  <c r="Z2427" i="3" s="1"/>
  <c r="B2427" i="3"/>
  <c r="A2427" i="3"/>
  <c r="X2426" i="3"/>
  <c r="AB2426" i="3" s="1"/>
  <c r="W2426" i="3"/>
  <c r="V2426" i="3"/>
  <c r="O2426" i="3"/>
  <c r="K2426" i="3"/>
  <c r="B2426" i="3"/>
  <c r="A2426" i="3"/>
  <c r="X2425" i="3"/>
  <c r="AB2425" i="3" s="1"/>
  <c r="W2425" i="3"/>
  <c r="V2425" i="3"/>
  <c r="O2425" i="3"/>
  <c r="K2425" i="3"/>
  <c r="Z2425" i="3" s="1"/>
  <c r="B2425" i="3"/>
  <c r="A2425" i="3"/>
  <c r="X2424" i="3"/>
  <c r="AB2424" i="3" s="1"/>
  <c r="W2424" i="3"/>
  <c r="V2424" i="3"/>
  <c r="O2424" i="3"/>
  <c r="K2424" i="3"/>
  <c r="Z2424" i="3" s="1"/>
  <c r="B2424" i="3"/>
  <c r="A2424" i="3"/>
  <c r="X2423" i="3"/>
  <c r="AB2423" i="3" s="1"/>
  <c r="W2423" i="3"/>
  <c r="V2423" i="3"/>
  <c r="O2423" i="3"/>
  <c r="K2423" i="3"/>
  <c r="Z2423" i="3" s="1"/>
  <c r="B2423" i="3"/>
  <c r="A2423" i="3"/>
  <c r="X2422" i="3"/>
  <c r="AB2422" i="3" s="1"/>
  <c r="W2422" i="3"/>
  <c r="V2422" i="3"/>
  <c r="O2422" i="3"/>
  <c r="K2422" i="3"/>
  <c r="T2422" i="3" s="1"/>
  <c r="B2422" i="3"/>
  <c r="A2422" i="3"/>
  <c r="X2421" i="3"/>
  <c r="AB2421" i="3" s="1"/>
  <c r="W2421" i="3"/>
  <c r="V2421" i="3"/>
  <c r="O2421" i="3"/>
  <c r="K2421" i="3"/>
  <c r="Z2421" i="3" s="1"/>
  <c r="B2421" i="3"/>
  <c r="A2421" i="3"/>
  <c r="X2420" i="3"/>
  <c r="AB2420" i="3" s="1"/>
  <c r="W2420" i="3"/>
  <c r="V2420" i="3"/>
  <c r="O2420" i="3"/>
  <c r="K2420" i="3"/>
  <c r="T2420" i="3" s="1"/>
  <c r="B2420" i="3"/>
  <c r="A2420" i="3"/>
  <c r="X2419" i="3"/>
  <c r="AB2419" i="3" s="1"/>
  <c r="W2419" i="3"/>
  <c r="V2419" i="3"/>
  <c r="O2419" i="3"/>
  <c r="K2419" i="3"/>
  <c r="Z2419" i="3" s="1"/>
  <c r="B2419" i="3"/>
  <c r="A2419" i="3"/>
  <c r="X2418" i="3"/>
  <c r="AB2418" i="3" s="1"/>
  <c r="W2418" i="3"/>
  <c r="V2418" i="3"/>
  <c r="O2418" i="3"/>
  <c r="K2418" i="3"/>
  <c r="B2418" i="3"/>
  <c r="A2418" i="3"/>
  <c r="X2417" i="3"/>
  <c r="AB2417" i="3" s="1"/>
  <c r="W2417" i="3"/>
  <c r="V2417" i="3"/>
  <c r="O2417" i="3"/>
  <c r="K2417" i="3"/>
  <c r="Z2417" i="3" s="1"/>
  <c r="B2417" i="3"/>
  <c r="A2417" i="3"/>
  <c r="X2416" i="3"/>
  <c r="AB2416" i="3" s="1"/>
  <c r="W2416" i="3"/>
  <c r="V2416" i="3"/>
  <c r="O2416" i="3"/>
  <c r="K2416" i="3"/>
  <c r="Z2416" i="3" s="1"/>
  <c r="B2416" i="3"/>
  <c r="A2416" i="3"/>
  <c r="X2415" i="3"/>
  <c r="AB2415" i="3" s="1"/>
  <c r="W2415" i="3"/>
  <c r="V2415" i="3"/>
  <c r="O2415" i="3"/>
  <c r="K2415" i="3"/>
  <c r="Z2415" i="3" s="1"/>
  <c r="B2415" i="3"/>
  <c r="A2415" i="3"/>
  <c r="X2414" i="3"/>
  <c r="AB2414" i="3" s="1"/>
  <c r="W2414" i="3"/>
  <c r="V2414" i="3"/>
  <c r="O2414" i="3"/>
  <c r="K2414" i="3"/>
  <c r="B2414" i="3"/>
  <c r="A2414" i="3"/>
  <c r="X2413" i="3"/>
  <c r="AB2413" i="3" s="1"/>
  <c r="W2413" i="3"/>
  <c r="V2413" i="3"/>
  <c r="O2413" i="3"/>
  <c r="K2413" i="3"/>
  <c r="Z2413" i="3" s="1"/>
  <c r="B2413" i="3"/>
  <c r="A2413" i="3"/>
  <c r="X2412" i="3"/>
  <c r="AB2412" i="3" s="1"/>
  <c r="W2412" i="3"/>
  <c r="V2412" i="3"/>
  <c r="O2412" i="3"/>
  <c r="K2412" i="3"/>
  <c r="Z2412" i="3" s="1"/>
  <c r="B2412" i="3"/>
  <c r="A2412" i="3"/>
  <c r="X2411" i="3"/>
  <c r="AB2411" i="3" s="1"/>
  <c r="W2411" i="3"/>
  <c r="V2411" i="3"/>
  <c r="O2411" i="3"/>
  <c r="K2411" i="3"/>
  <c r="Z2411" i="3" s="1"/>
  <c r="B2411" i="3"/>
  <c r="A2411" i="3"/>
  <c r="X2410" i="3"/>
  <c r="AB2410" i="3" s="1"/>
  <c r="W2410" i="3"/>
  <c r="V2410" i="3"/>
  <c r="O2410" i="3"/>
  <c r="K2410" i="3"/>
  <c r="B2410" i="3"/>
  <c r="A2410" i="3"/>
  <c r="X2409" i="3"/>
  <c r="AB2409" i="3" s="1"/>
  <c r="W2409" i="3"/>
  <c r="V2409" i="3"/>
  <c r="O2409" i="3"/>
  <c r="K2409" i="3"/>
  <c r="Z2409" i="3" s="1"/>
  <c r="B2409" i="3"/>
  <c r="A2409" i="3"/>
  <c r="X2408" i="3"/>
  <c r="AB2408" i="3" s="1"/>
  <c r="W2408" i="3"/>
  <c r="V2408" i="3"/>
  <c r="O2408" i="3"/>
  <c r="K2408" i="3"/>
  <c r="B2408" i="3"/>
  <c r="A2408" i="3"/>
  <c r="X2407" i="3"/>
  <c r="AB2407" i="3" s="1"/>
  <c r="W2407" i="3"/>
  <c r="V2407" i="3"/>
  <c r="O2407" i="3"/>
  <c r="K2407" i="3"/>
  <c r="Z2407" i="3" s="1"/>
  <c r="B2407" i="3"/>
  <c r="A2407" i="3"/>
  <c r="X2406" i="3"/>
  <c r="AB2406" i="3" s="1"/>
  <c r="W2406" i="3"/>
  <c r="V2406" i="3"/>
  <c r="O2406" i="3"/>
  <c r="K2406" i="3"/>
  <c r="Z2406" i="3" s="1"/>
  <c r="B2406" i="3"/>
  <c r="A2406" i="3"/>
  <c r="X2405" i="3"/>
  <c r="AB2405" i="3" s="1"/>
  <c r="W2405" i="3"/>
  <c r="V2405" i="3"/>
  <c r="O2405" i="3"/>
  <c r="K2405" i="3"/>
  <c r="Z2405" i="3" s="1"/>
  <c r="B2405" i="3"/>
  <c r="A2405" i="3"/>
  <c r="X2404" i="3"/>
  <c r="AB2404" i="3" s="1"/>
  <c r="W2404" i="3"/>
  <c r="V2404" i="3"/>
  <c r="O2404" i="3"/>
  <c r="K2404" i="3"/>
  <c r="Z2404" i="3" s="1"/>
  <c r="B2404" i="3"/>
  <c r="A2404" i="3"/>
  <c r="X2403" i="3"/>
  <c r="AB2403" i="3" s="1"/>
  <c r="W2403" i="3"/>
  <c r="V2403" i="3"/>
  <c r="O2403" i="3"/>
  <c r="K2403" i="3"/>
  <c r="Z2403" i="3" s="1"/>
  <c r="B2403" i="3"/>
  <c r="A2403" i="3"/>
  <c r="X2402" i="3"/>
  <c r="AB2402" i="3" s="1"/>
  <c r="W2402" i="3"/>
  <c r="V2402" i="3"/>
  <c r="O2402" i="3"/>
  <c r="K2402" i="3"/>
  <c r="Z2402" i="3" s="1"/>
  <c r="B2402" i="3"/>
  <c r="A2402" i="3"/>
  <c r="X2401" i="3"/>
  <c r="AB2401" i="3" s="1"/>
  <c r="W2401" i="3"/>
  <c r="V2401" i="3"/>
  <c r="O2401" i="3"/>
  <c r="K2401" i="3"/>
  <c r="Z2401" i="3" s="1"/>
  <c r="B2401" i="3"/>
  <c r="A2401" i="3"/>
  <c r="X2400" i="3"/>
  <c r="AB2400" i="3" s="1"/>
  <c r="W2400" i="3"/>
  <c r="V2400" i="3"/>
  <c r="O2400" i="3"/>
  <c r="K2400" i="3"/>
  <c r="Z2400" i="3" s="1"/>
  <c r="B2400" i="3"/>
  <c r="A2400" i="3"/>
  <c r="X2399" i="3"/>
  <c r="AB2399" i="3" s="1"/>
  <c r="W2399" i="3"/>
  <c r="V2399" i="3"/>
  <c r="O2399" i="3"/>
  <c r="K2399" i="3"/>
  <c r="Z2399" i="3" s="1"/>
  <c r="B2399" i="3"/>
  <c r="A2399" i="3"/>
  <c r="X2398" i="3"/>
  <c r="AB2398" i="3" s="1"/>
  <c r="W2398" i="3"/>
  <c r="V2398" i="3"/>
  <c r="O2398" i="3"/>
  <c r="K2398" i="3"/>
  <c r="Z2398" i="3" s="1"/>
  <c r="B2398" i="3"/>
  <c r="A2398" i="3"/>
  <c r="X2397" i="3"/>
  <c r="AB2397" i="3" s="1"/>
  <c r="W2397" i="3"/>
  <c r="V2397" i="3"/>
  <c r="O2397" i="3"/>
  <c r="K2397" i="3"/>
  <c r="Z2397" i="3" s="1"/>
  <c r="B2397" i="3"/>
  <c r="A2397" i="3"/>
  <c r="X2396" i="3"/>
  <c r="AB2396" i="3" s="1"/>
  <c r="W2396" i="3"/>
  <c r="V2396" i="3"/>
  <c r="O2396" i="3"/>
  <c r="K2396" i="3"/>
  <c r="Z2396" i="3" s="1"/>
  <c r="B2396" i="3"/>
  <c r="A2396" i="3"/>
  <c r="X2395" i="3"/>
  <c r="AB2395" i="3" s="1"/>
  <c r="W2395" i="3"/>
  <c r="V2395" i="3"/>
  <c r="O2395" i="3"/>
  <c r="K2395" i="3"/>
  <c r="Z2395" i="3" s="1"/>
  <c r="B2395" i="3"/>
  <c r="A2395" i="3"/>
  <c r="X2394" i="3"/>
  <c r="AB2394" i="3" s="1"/>
  <c r="W2394" i="3"/>
  <c r="V2394" i="3"/>
  <c r="O2394" i="3"/>
  <c r="K2394" i="3"/>
  <c r="Z2394" i="3" s="1"/>
  <c r="B2394" i="3"/>
  <c r="A2394" i="3"/>
  <c r="X2393" i="3"/>
  <c r="AB2393" i="3" s="1"/>
  <c r="W2393" i="3"/>
  <c r="V2393" i="3"/>
  <c r="O2393" i="3"/>
  <c r="K2393" i="3"/>
  <c r="Z2393" i="3" s="1"/>
  <c r="B2393" i="3"/>
  <c r="A2393" i="3"/>
  <c r="X2392" i="3"/>
  <c r="AB2392" i="3" s="1"/>
  <c r="W2392" i="3"/>
  <c r="V2392" i="3"/>
  <c r="O2392" i="3"/>
  <c r="K2392" i="3"/>
  <c r="Z2392" i="3" s="1"/>
  <c r="B2392" i="3"/>
  <c r="A2392" i="3"/>
  <c r="X2391" i="3"/>
  <c r="AB2391" i="3" s="1"/>
  <c r="W2391" i="3"/>
  <c r="V2391" i="3"/>
  <c r="O2391" i="3"/>
  <c r="K2391" i="3"/>
  <c r="Z2391" i="3" s="1"/>
  <c r="B2391" i="3"/>
  <c r="A2391" i="3"/>
  <c r="X2390" i="3"/>
  <c r="AB2390" i="3" s="1"/>
  <c r="W2390" i="3"/>
  <c r="V2390" i="3"/>
  <c r="O2390" i="3"/>
  <c r="K2390" i="3"/>
  <c r="Z2390" i="3" s="1"/>
  <c r="B2390" i="3"/>
  <c r="A2390" i="3"/>
  <c r="X2389" i="3"/>
  <c r="AB2389" i="3" s="1"/>
  <c r="W2389" i="3"/>
  <c r="V2389" i="3"/>
  <c r="O2389" i="3"/>
  <c r="K2389" i="3"/>
  <c r="Z2389" i="3" s="1"/>
  <c r="B2389" i="3"/>
  <c r="A2389" i="3"/>
  <c r="X2388" i="3"/>
  <c r="AB2388" i="3" s="1"/>
  <c r="W2388" i="3"/>
  <c r="V2388" i="3"/>
  <c r="O2388" i="3"/>
  <c r="K2388" i="3"/>
  <c r="Z2388" i="3" s="1"/>
  <c r="B2388" i="3"/>
  <c r="A2388" i="3"/>
  <c r="X2387" i="3"/>
  <c r="AB2387" i="3" s="1"/>
  <c r="W2387" i="3"/>
  <c r="V2387" i="3"/>
  <c r="O2387" i="3"/>
  <c r="K2387" i="3"/>
  <c r="Z2387" i="3" s="1"/>
  <c r="B2387" i="3"/>
  <c r="A2387" i="3"/>
  <c r="X2386" i="3"/>
  <c r="AB2386" i="3" s="1"/>
  <c r="W2386" i="3"/>
  <c r="V2386" i="3"/>
  <c r="O2386" i="3"/>
  <c r="K2386" i="3"/>
  <c r="T2386" i="3" s="1"/>
  <c r="B2386" i="3"/>
  <c r="A2386" i="3"/>
  <c r="X2385" i="3"/>
  <c r="AB2385" i="3" s="1"/>
  <c r="W2385" i="3"/>
  <c r="V2385" i="3"/>
  <c r="O2385" i="3"/>
  <c r="K2385" i="3"/>
  <c r="Z2385" i="3" s="1"/>
  <c r="B2385" i="3"/>
  <c r="A2385" i="3"/>
  <c r="X2384" i="3"/>
  <c r="AB2384" i="3" s="1"/>
  <c r="W2384" i="3"/>
  <c r="V2384" i="3"/>
  <c r="O2384" i="3"/>
  <c r="K2384" i="3"/>
  <c r="B2384" i="3"/>
  <c r="A2384" i="3"/>
  <c r="X2383" i="3"/>
  <c r="AB2383" i="3" s="1"/>
  <c r="W2383" i="3"/>
  <c r="V2383" i="3"/>
  <c r="O2383" i="3"/>
  <c r="K2383" i="3"/>
  <c r="Z2383" i="3" s="1"/>
  <c r="B2383" i="3"/>
  <c r="A2383" i="3"/>
  <c r="X2382" i="3"/>
  <c r="AB2382" i="3" s="1"/>
  <c r="W2382" i="3"/>
  <c r="V2382" i="3"/>
  <c r="O2382" i="3"/>
  <c r="K2382" i="3"/>
  <c r="Z2382" i="3" s="1"/>
  <c r="B2382" i="3"/>
  <c r="A2382" i="3"/>
  <c r="X2381" i="3"/>
  <c r="AB2381" i="3" s="1"/>
  <c r="W2381" i="3"/>
  <c r="V2381" i="3"/>
  <c r="O2381" i="3"/>
  <c r="K2381" i="3"/>
  <c r="Z2381" i="3" s="1"/>
  <c r="B2381" i="3"/>
  <c r="A2381" i="3"/>
  <c r="X2380" i="3"/>
  <c r="AB2380" i="3" s="1"/>
  <c r="W2380" i="3"/>
  <c r="V2380" i="3"/>
  <c r="O2380" i="3"/>
  <c r="K2380" i="3"/>
  <c r="Z2380" i="3" s="1"/>
  <c r="B2380" i="3"/>
  <c r="A2380" i="3"/>
  <c r="X2379" i="3"/>
  <c r="AB2379" i="3" s="1"/>
  <c r="W2379" i="3"/>
  <c r="V2379" i="3"/>
  <c r="O2379" i="3"/>
  <c r="K2379" i="3"/>
  <c r="Z2379" i="3" s="1"/>
  <c r="B2379" i="3"/>
  <c r="A2379" i="3"/>
  <c r="X2378" i="3"/>
  <c r="AB2378" i="3" s="1"/>
  <c r="W2378" i="3"/>
  <c r="V2378" i="3"/>
  <c r="O2378" i="3"/>
  <c r="K2378" i="3"/>
  <c r="Z2378" i="3" s="1"/>
  <c r="B2378" i="3"/>
  <c r="A2378" i="3"/>
  <c r="X2377" i="3"/>
  <c r="AB2377" i="3" s="1"/>
  <c r="W2377" i="3"/>
  <c r="V2377" i="3"/>
  <c r="O2377" i="3"/>
  <c r="K2377" i="3"/>
  <c r="Z2377" i="3" s="1"/>
  <c r="B2377" i="3"/>
  <c r="A2377" i="3"/>
  <c r="X2376" i="3"/>
  <c r="AB2376" i="3" s="1"/>
  <c r="W2376" i="3"/>
  <c r="V2376" i="3"/>
  <c r="O2376" i="3"/>
  <c r="K2376" i="3"/>
  <c r="Z2376" i="3" s="1"/>
  <c r="B2376" i="3"/>
  <c r="A2376" i="3"/>
  <c r="X2375" i="3"/>
  <c r="AB2375" i="3" s="1"/>
  <c r="W2375" i="3"/>
  <c r="V2375" i="3"/>
  <c r="O2375" i="3"/>
  <c r="K2375" i="3"/>
  <c r="Z2375" i="3" s="1"/>
  <c r="B2375" i="3"/>
  <c r="A2375" i="3"/>
  <c r="X2374" i="3"/>
  <c r="AB2374" i="3" s="1"/>
  <c r="W2374" i="3"/>
  <c r="V2374" i="3"/>
  <c r="O2374" i="3"/>
  <c r="K2374" i="3"/>
  <c r="Z2374" i="3" s="1"/>
  <c r="B2374" i="3"/>
  <c r="A2374" i="3"/>
  <c r="X2373" i="3"/>
  <c r="AB2373" i="3" s="1"/>
  <c r="W2373" i="3"/>
  <c r="V2373" i="3"/>
  <c r="O2373" i="3"/>
  <c r="K2373" i="3"/>
  <c r="Z2373" i="3" s="1"/>
  <c r="B2373" i="3"/>
  <c r="A2373" i="3"/>
  <c r="X2372" i="3"/>
  <c r="AB2372" i="3" s="1"/>
  <c r="W2372" i="3"/>
  <c r="V2372" i="3"/>
  <c r="O2372" i="3"/>
  <c r="K2372" i="3"/>
  <c r="Z2372" i="3" s="1"/>
  <c r="B2372" i="3"/>
  <c r="A2372" i="3"/>
  <c r="X2371" i="3"/>
  <c r="AB2371" i="3" s="1"/>
  <c r="W2371" i="3"/>
  <c r="V2371" i="3"/>
  <c r="O2371" i="3"/>
  <c r="K2371" i="3"/>
  <c r="Z2371" i="3" s="1"/>
  <c r="B2371" i="3"/>
  <c r="A2371" i="3"/>
  <c r="X2370" i="3"/>
  <c r="AB2370" i="3" s="1"/>
  <c r="W2370" i="3"/>
  <c r="V2370" i="3"/>
  <c r="O2370" i="3"/>
  <c r="K2370" i="3"/>
  <c r="T2370" i="3" s="1"/>
  <c r="B2370" i="3"/>
  <c r="A2370" i="3"/>
  <c r="X2369" i="3"/>
  <c r="AB2369" i="3" s="1"/>
  <c r="W2369" i="3"/>
  <c r="V2369" i="3"/>
  <c r="O2369" i="3"/>
  <c r="K2369" i="3"/>
  <c r="Z2369" i="3" s="1"/>
  <c r="B2369" i="3"/>
  <c r="A2369" i="3"/>
  <c r="X2368" i="3"/>
  <c r="AB2368" i="3" s="1"/>
  <c r="W2368" i="3"/>
  <c r="V2368" i="3"/>
  <c r="O2368" i="3"/>
  <c r="K2368" i="3"/>
  <c r="T2368" i="3" s="1"/>
  <c r="B2368" i="3"/>
  <c r="A2368" i="3"/>
  <c r="X2367" i="3"/>
  <c r="AB2367" i="3" s="1"/>
  <c r="W2367" i="3"/>
  <c r="V2367" i="3"/>
  <c r="O2367" i="3"/>
  <c r="K2367" i="3"/>
  <c r="Z2367" i="3" s="1"/>
  <c r="B2367" i="3"/>
  <c r="A2367" i="3"/>
  <c r="X2366" i="3"/>
  <c r="AB2366" i="3" s="1"/>
  <c r="W2366" i="3"/>
  <c r="V2366" i="3"/>
  <c r="O2366" i="3"/>
  <c r="K2366" i="3"/>
  <c r="Z2366" i="3" s="1"/>
  <c r="B2366" i="3"/>
  <c r="A2366" i="3"/>
  <c r="X2365" i="3"/>
  <c r="AB2365" i="3" s="1"/>
  <c r="W2365" i="3"/>
  <c r="V2365" i="3"/>
  <c r="O2365" i="3"/>
  <c r="K2365" i="3"/>
  <c r="Z2365" i="3" s="1"/>
  <c r="B2365" i="3"/>
  <c r="A2365" i="3"/>
  <c r="X2364" i="3"/>
  <c r="AB2364" i="3" s="1"/>
  <c r="W2364" i="3"/>
  <c r="V2364" i="3"/>
  <c r="O2364" i="3"/>
  <c r="K2364" i="3"/>
  <c r="Z2364" i="3" s="1"/>
  <c r="B2364" i="3"/>
  <c r="A2364" i="3"/>
  <c r="X2363" i="3"/>
  <c r="AB2363" i="3" s="1"/>
  <c r="W2363" i="3"/>
  <c r="V2363" i="3"/>
  <c r="O2363" i="3"/>
  <c r="K2363" i="3"/>
  <c r="Z2363" i="3" s="1"/>
  <c r="B2363" i="3"/>
  <c r="A2363" i="3"/>
  <c r="X2362" i="3"/>
  <c r="AB2362" i="3" s="1"/>
  <c r="W2362" i="3"/>
  <c r="V2362" i="3"/>
  <c r="O2362" i="3"/>
  <c r="K2362" i="3"/>
  <c r="Z2362" i="3" s="1"/>
  <c r="B2362" i="3"/>
  <c r="A2362" i="3"/>
  <c r="X2361" i="3"/>
  <c r="AB2361" i="3" s="1"/>
  <c r="W2361" i="3"/>
  <c r="V2361" i="3"/>
  <c r="O2361" i="3"/>
  <c r="K2361" i="3"/>
  <c r="Z2361" i="3" s="1"/>
  <c r="B2361" i="3"/>
  <c r="A2361" i="3"/>
  <c r="X2360" i="3"/>
  <c r="AB2360" i="3" s="1"/>
  <c r="W2360" i="3"/>
  <c r="V2360" i="3"/>
  <c r="O2360" i="3"/>
  <c r="K2360" i="3"/>
  <c r="Z2360" i="3" s="1"/>
  <c r="B2360" i="3"/>
  <c r="A2360" i="3"/>
  <c r="X2359" i="3"/>
  <c r="AB2359" i="3" s="1"/>
  <c r="W2359" i="3"/>
  <c r="V2359" i="3"/>
  <c r="O2359" i="3"/>
  <c r="K2359" i="3"/>
  <c r="Z2359" i="3" s="1"/>
  <c r="B2359" i="3"/>
  <c r="A2359" i="3"/>
  <c r="X2358" i="3"/>
  <c r="AB2358" i="3" s="1"/>
  <c r="W2358" i="3"/>
  <c r="V2358" i="3"/>
  <c r="O2358" i="3"/>
  <c r="K2358" i="3"/>
  <c r="B2358" i="3"/>
  <c r="A2358" i="3"/>
  <c r="X2357" i="3"/>
  <c r="AB2357" i="3" s="1"/>
  <c r="W2357" i="3"/>
  <c r="V2357" i="3"/>
  <c r="O2357" i="3"/>
  <c r="K2357" i="3"/>
  <c r="Z2357" i="3" s="1"/>
  <c r="B2357" i="3"/>
  <c r="A2357" i="3"/>
  <c r="X2356" i="3"/>
  <c r="AB2356" i="3" s="1"/>
  <c r="W2356" i="3"/>
  <c r="V2356" i="3"/>
  <c r="O2356" i="3"/>
  <c r="K2356" i="3"/>
  <c r="Z2356" i="3" s="1"/>
  <c r="B2356" i="3"/>
  <c r="A2356" i="3"/>
  <c r="X2355" i="3"/>
  <c r="AB2355" i="3" s="1"/>
  <c r="W2355" i="3"/>
  <c r="V2355" i="3"/>
  <c r="O2355" i="3"/>
  <c r="K2355" i="3"/>
  <c r="Z2355" i="3" s="1"/>
  <c r="B2355" i="3"/>
  <c r="A2355" i="3"/>
  <c r="X2354" i="3"/>
  <c r="AB2354" i="3" s="1"/>
  <c r="W2354" i="3"/>
  <c r="V2354" i="3"/>
  <c r="O2354" i="3"/>
  <c r="K2354" i="3"/>
  <c r="T2354" i="3" s="1"/>
  <c r="B2354" i="3"/>
  <c r="A2354" i="3"/>
  <c r="X2353" i="3"/>
  <c r="AB2353" i="3" s="1"/>
  <c r="W2353" i="3"/>
  <c r="V2353" i="3"/>
  <c r="O2353" i="3"/>
  <c r="K2353" i="3"/>
  <c r="Z2353" i="3" s="1"/>
  <c r="B2353" i="3"/>
  <c r="A2353" i="3"/>
  <c r="X2352" i="3"/>
  <c r="AB2352" i="3" s="1"/>
  <c r="W2352" i="3"/>
  <c r="V2352" i="3"/>
  <c r="O2352" i="3"/>
  <c r="K2352" i="3"/>
  <c r="T2352" i="3" s="1"/>
  <c r="B2352" i="3"/>
  <c r="A2352" i="3"/>
  <c r="X2351" i="3"/>
  <c r="AB2351" i="3" s="1"/>
  <c r="W2351" i="3"/>
  <c r="V2351" i="3"/>
  <c r="O2351" i="3"/>
  <c r="K2351" i="3"/>
  <c r="Z2351" i="3" s="1"/>
  <c r="B2351" i="3"/>
  <c r="A2351" i="3"/>
  <c r="X2350" i="3"/>
  <c r="AB2350" i="3" s="1"/>
  <c r="W2350" i="3"/>
  <c r="V2350" i="3"/>
  <c r="O2350" i="3"/>
  <c r="K2350" i="3"/>
  <c r="Z2350" i="3" s="1"/>
  <c r="B2350" i="3"/>
  <c r="A2350" i="3"/>
  <c r="X2349" i="3"/>
  <c r="AB2349" i="3" s="1"/>
  <c r="W2349" i="3"/>
  <c r="V2349" i="3"/>
  <c r="O2349" i="3"/>
  <c r="K2349" i="3"/>
  <c r="Z2349" i="3" s="1"/>
  <c r="B2349" i="3"/>
  <c r="A2349" i="3"/>
  <c r="X2348" i="3"/>
  <c r="AB2348" i="3" s="1"/>
  <c r="W2348" i="3"/>
  <c r="V2348" i="3"/>
  <c r="O2348" i="3"/>
  <c r="K2348" i="3"/>
  <c r="Z2348" i="3" s="1"/>
  <c r="B2348" i="3"/>
  <c r="A2348" i="3"/>
  <c r="X2347" i="3"/>
  <c r="AB2347" i="3" s="1"/>
  <c r="W2347" i="3"/>
  <c r="V2347" i="3"/>
  <c r="O2347" i="3"/>
  <c r="K2347" i="3"/>
  <c r="Z2347" i="3" s="1"/>
  <c r="B2347" i="3"/>
  <c r="A2347" i="3"/>
  <c r="X2346" i="3"/>
  <c r="AB2346" i="3" s="1"/>
  <c r="W2346" i="3"/>
  <c r="V2346" i="3"/>
  <c r="O2346" i="3"/>
  <c r="K2346" i="3"/>
  <c r="Z2346" i="3" s="1"/>
  <c r="B2346" i="3"/>
  <c r="A2346" i="3"/>
  <c r="X2345" i="3"/>
  <c r="AB2345" i="3" s="1"/>
  <c r="W2345" i="3"/>
  <c r="V2345" i="3"/>
  <c r="O2345" i="3"/>
  <c r="K2345" i="3"/>
  <c r="Z2345" i="3" s="1"/>
  <c r="B2345" i="3"/>
  <c r="A2345" i="3"/>
  <c r="X2344" i="3"/>
  <c r="AB2344" i="3" s="1"/>
  <c r="W2344" i="3"/>
  <c r="V2344" i="3"/>
  <c r="O2344" i="3"/>
  <c r="K2344" i="3"/>
  <c r="Z2344" i="3" s="1"/>
  <c r="B2344" i="3"/>
  <c r="A2344" i="3"/>
  <c r="X2343" i="3"/>
  <c r="AB2343" i="3" s="1"/>
  <c r="W2343" i="3"/>
  <c r="V2343" i="3"/>
  <c r="O2343" i="3"/>
  <c r="K2343" i="3"/>
  <c r="B2343" i="3"/>
  <c r="A2343" i="3"/>
  <c r="X2342" i="3"/>
  <c r="AB2342" i="3" s="1"/>
  <c r="W2342" i="3"/>
  <c r="V2342" i="3"/>
  <c r="O2342" i="3"/>
  <c r="K2342" i="3"/>
  <c r="T2342" i="3" s="1"/>
  <c r="B2342" i="3"/>
  <c r="A2342" i="3"/>
  <c r="X2341" i="3"/>
  <c r="AB2341" i="3" s="1"/>
  <c r="W2341" i="3"/>
  <c r="V2341" i="3"/>
  <c r="O2341" i="3"/>
  <c r="K2341" i="3"/>
  <c r="B2341" i="3"/>
  <c r="A2341" i="3"/>
  <c r="X2340" i="3"/>
  <c r="AB2340" i="3" s="1"/>
  <c r="W2340" i="3"/>
  <c r="V2340" i="3"/>
  <c r="O2340" i="3"/>
  <c r="K2340" i="3"/>
  <c r="Z2340" i="3" s="1"/>
  <c r="B2340" i="3"/>
  <c r="A2340" i="3"/>
  <c r="X2339" i="3"/>
  <c r="AB2339" i="3" s="1"/>
  <c r="W2339" i="3"/>
  <c r="V2339" i="3"/>
  <c r="O2339" i="3"/>
  <c r="K2339" i="3"/>
  <c r="B2339" i="3"/>
  <c r="A2339" i="3"/>
  <c r="X2338" i="3"/>
  <c r="AB2338" i="3" s="1"/>
  <c r="W2338" i="3"/>
  <c r="V2338" i="3"/>
  <c r="O2338" i="3"/>
  <c r="K2338" i="3"/>
  <c r="T2338" i="3" s="1"/>
  <c r="B2338" i="3"/>
  <c r="A2338" i="3"/>
  <c r="X2337" i="3"/>
  <c r="AB2337" i="3" s="1"/>
  <c r="W2337" i="3"/>
  <c r="V2337" i="3"/>
  <c r="O2337" i="3"/>
  <c r="K2337" i="3"/>
  <c r="B2337" i="3"/>
  <c r="A2337" i="3"/>
  <c r="X2336" i="3"/>
  <c r="AB2336" i="3" s="1"/>
  <c r="W2336" i="3"/>
  <c r="V2336" i="3"/>
  <c r="O2336" i="3"/>
  <c r="K2336" i="3"/>
  <c r="Z2336" i="3" s="1"/>
  <c r="B2336" i="3"/>
  <c r="A2336" i="3"/>
  <c r="X2335" i="3"/>
  <c r="AB2335" i="3" s="1"/>
  <c r="W2335" i="3"/>
  <c r="V2335" i="3"/>
  <c r="O2335" i="3"/>
  <c r="K2335" i="3"/>
  <c r="B2335" i="3"/>
  <c r="A2335" i="3"/>
  <c r="X2334" i="3"/>
  <c r="AB2334" i="3" s="1"/>
  <c r="W2334" i="3"/>
  <c r="V2334" i="3"/>
  <c r="O2334" i="3"/>
  <c r="K2334" i="3"/>
  <c r="Z2334" i="3" s="1"/>
  <c r="B2334" i="3"/>
  <c r="A2334" i="3"/>
  <c r="X2333" i="3"/>
  <c r="AB2333" i="3" s="1"/>
  <c r="W2333" i="3"/>
  <c r="V2333" i="3"/>
  <c r="O2333" i="3"/>
  <c r="K2333" i="3"/>
  <c r="B2333" i="3"/>
  <c r="A2333" i="3"/>
  <c r="X2332" i="3"/>
  <c r="AB2332" i="3" s="1"/>
  <c r="W2332" i="3"/>
  <c r="V2332" i="3"/>
  <c r="O2332" i="3"/>
  <c r="K2332" i="3"/>
  <c r="Z2332" i="3" s="1"/>
  <c r="B2332" i="3"/>
  <c r="A2332" i="3"/>
  <c r="X2331" i="3"/>
  <c r="AB2331" i="3" s="1"/>
  <c r="W2331" i="3"/>
  <c r="V2331" i="3"/>
  <c r="O2331" i="3"/>
  <c r="K2331" i="3"/>
  <c r="B2331" i="3"/>
  <c r="A2331" i="3"/>
  <c r="X2330" i="3"/>
  <c r="AB2330" i="3" s="1"/>
  <c r="W2330" i="3"/>
  <c r="V2330" i="3"/>
  <c r="O2330" i="3"/>
  <c r="K2330" i="3"/>
  <c r="Z2330" i="3" s="1"/>
  <c r="B2330" i="3"/>
  <c r="A2330" i="3"/>
  <c r="X2329" i="3"/>
  <c r="AB2329" i="3" s="1"/>
  <c r="W2329" i="3"/>
  <c r="V2329" i="3"/>
  <c r="O2329" i="3"/>
  <c r="K2329" i="3"/>
  <c r="B2329" i="3"/>
  <c r="A2329" i="3"/>
  <c r="X2328" i="3"/>
  <c r="AB2328" i="3" s="1"/>
  <c r="W2328" i="3"/>
  <c r="V2328" i="3"/>
  <c r="O2328" i="3"/>
  <c r="K2328" i="3"/>
  <c r="Z2328" i="3" s="1"/>
  <c r="B2328" i="3"/>
  <c r="A2328" i="3"/>
  <c r="X2327" i="3"/>
  <c r="AB2327" i="3" s="1"/>
  <c r="W2327" i="3"/>
  <c r="V2327" i="3"/>
  <c r="O2327" i="3"/>
  <c r="K2327" i="3"/>
  <c r="B2327" i="3"/>
  <c r="A2327" i="3"/>
  <c r="X2326" i="3"/>
  <c r="AB2326" i="3" s="1"/>
  <c r="W2326" i="3"/>
  <c r="V2326" i="3"/>
  <c r="O2326" i="3"/>
  <c r="K2326" i="3"/>
  <c r="B2326" i="3"/>
  <c r="A2326" i="3"/>
  <c r="X2325" i="3"/>
  <c r="AB2325" i="3" s="1"/>
  <c r="W2325" i="3"/>
  <c r="V2325" i="3"/>
  <c r="O2325" i="3"/>
  <c r="K2325" i="3"/>
  <c r="B2325" i="3"/>
  <c r="A2325" i="3"/>
  <c r="X2324" i="3"/>
  <c r="AB2324" i="3" s="1"/>
  <c r="W2324" i="3"/>
  <c r="V2324" i="3"/>
  <c r="O2324" i="3"/>
  <c r="K2324" i="3"/>
  <c r="Z2324" i="3" s="1"/>
  <c r="B2324" i="3"/>
  <c r="A2324" i="3"/>
  <c r="X2323" i="3"/>
  <c r="AB2323" i="3" s="1"/>
  <c r="W2323" i="3"/>
  <c r="V2323" i="3"/>
  <c r="O2323" i="3"/>
  <c r="K2323" i="3"/>
  <c r="B2323" i="3"/>
  <c r="A2323" i="3"/>
  <c r="X2322" i="3"/>
  <c r="AB2322" i="3" s="1"/>
  <c r="W2322" i="3"/>
  <c r="V2322" i="3"/>
  <c r="O2322" i="3"/>
  <c r="K2322" i="3"/>
  <c r="Z2322" i="3" s="1"/>
  <c r="B2322" i="3"/>
  <c r="A2322" i="3"/>
  <c r="X2321" i="3"/>
  <c r="AB2321" i="3" s="1"/>
  <c r="W2321" i="3"/>
  <c r="V2321" i="3"/>
  <c r="O2321" i="3"/>
  <c r="K2321" i="3"/>
  <c r="B2321" i="3"/>
  <c r="A2321" i="3"/>
  <c r="X2320" i="3"/>
  <c r="AB2320" i="3" s="1"/>
  <c r="W2320" i="3"/>
  <c r="V2320" i="3"/>
  <c r="O2320" i="3"/>
  <c r="K2320" i="3"/>
  <c r="Z2320" i="3" s="1"/>
  <c r="B2320" i="3"/>
  <c r="A2320" i="3"/>
  <c r="X2319" i="3"/>
  <c r="AB2319" i="3" s="1"/>
  <c r="W2319" i="3"/>
  <c r="V2319" i="3"/>
  <c r="O2319" i="3"/>
  <c r="K2319" i="3"/>
  <c r="B2319" i="3"/>
  <c r="A2319" i="3"/>
  <c r="X2318" i="3"/>
  <c r="AB2318" i="3" s="1"/>
  <c r="W2318" i="3"/>
  <c r="V2318" i="3"/>
  <c r="O2318" i="3"/>
  <c r="K2318" i="3"/>
  <c r="Z2318" i="3" s="1"/>
  <c r="B2318" i="3"/>
  <c r="A2318" i="3"/>
  <c r="X2317" i="3"/>
  <c r="AB2317" i="3" s="1"/>
  <c r="W2317" i="3"/>
  <c r="V2317" i="3"/>
  <c r="O2317" i="3"/>
  <c r="K2317" i="3"/>
  <c r="B2317" i="3"/>
  <c r="A2317" i="3"/>
  <c r="X2316" i="3"/>
  <c r="AB2316" i="3" s="1"/>
  <c r="W2316" i="3"/>
  <c r="V2316" i="3"/>
  <c r="O2316" i="3"/>
  <c r="K2316" i="3"/>
  <c r="B2316" i="3"/>
  <c r="A2316" i="3"/>
  <c r="X2315" i="3"/>
  <c r="AB2315" i="3" s="1"/>
  <c r="W2315" i="3"/>
  <c r="V2315" i="3"/>
  <c r="O2315" i="3"/>
  <c r="K2315" i="3"/>
  <c r="B2315" i="3"/>
  <c r="A2315" i="3"/>
  <c r="X2314" i="3"/>
  <c r="AB2314" i="3" s="1"/>
  <c r="W2314" i="3"/>
  <c r="V2314" i="3"/>
  <c r="O2314" i="3"/>
  <c r="K2314" i="3"/>
  <c r="Z2314" i="3" s="1"/>
  <c r="B2314" i="3"/>
  <c r="A2314" i="3"/>
  <c r="X2313" i="3"/>
  <c r="AB2313" i="3" s="1"/>
  <c r="W2313" i="3"/>
  <c r="V2313" i="3"/>
  <c r="O2313" i="3"/>
  <c r="K2313" i="3"/>
  <c r="B2313" i="3"/>
  <c r="A2313" i="3"/>
  <c r="X2312" i="3"/>
  <c r="AB2312" i="3" s="1"/>
  <c r="W2312" i="3"/>
  <c r="V2312" i="3"/>
  <c r="O2312" i="3"/>
  <c r="K2312" i="3"/>
  <c r="Z2312" i="3" s="1"/>
  <c r="B2312" i="3"/>
  <c r="A2312" i="3"/>
  <c r="X2311" i="3"/>
  <c r="AB2311" i="3" s="1"/>
  <c r="W2311" i="3"/>
  <c r="V2311" i="3"/>
  <c r="O2311" i="3"/>
  <c r="K2311" i="3"/>
  <c r="B2311" i="3"/>
  <c r="A2311" i="3"/>
  <c r="X2310" i="3"/>
  <c r="AB2310" i="3" s="1"/>
  <c r="W2310" i="3"/>
  <c r="V2310" i="3"/>
  <c r="O2310" i="3"/>
  <c r="K2310" i="3"/>
  <c r="T2310" i="3" s="1"/>
  <c r="B2310" i="3"/>
  <c r="A2310" i="3"/>
  <c r="X2309" i="3"/>
  <c r="AB2309" i="3" s="1"/>
  <c r="W2309" i="3"/>
  <c r="V2309" i="3"/>
  <c r="O2309" i="3"/>
  <c r="K2309" i="3"/>
  <c r="B2309" i="3"/>
  <c r="A2309" i="3"/>
  <c r="X2308" i="3"/>
  <c r="AB2308" i="3" s="1"/>
  <c r="W2308" i="3"/>
  <c r="V2308" i="3"/>
  <c r="O2308" i="3"/>
  <c r="K2308" i="3"/>
  <c r="Z2308" i="3" s="1"/>
  <c r="B2308" i="3"/>
  <c r="A2308" i="3"/>
  <c r="X2307" i="3"/>
  <c r="AB2307" i="3" s="1"/>
  <c r="W2307" i="3"/>
  <c r="V2307" i="3"/>
  <c r="O2307" i="3"/>
  <c r="K2307" i="3"/>
  <c r="B2307" i="3"/>
  <c r="A2307" i="3"/>
  <c r="X2306" i="3"/>
  <c r="AB2306" i="3" s="1"/>
  <c r="W2306" i="3"/>
  <c r="V2306" i="3"/>
  <c r="O2306" i="3"/>
  <c r="K2306" i="3"/>
  <c r="Z2306" i="3" s="1"/>
  <c r="B2306" i="3"/>
  <c r="A2306" i="3"/>
  <c r="X2305" i="3"/>
  <c r="AB2305" i="3" s="1"/>
  <c r="W2305" i="3"/>
  <c r="V2305" i="3"/>
  <c r="O2305" i="3"/>
  <c r="K2305" i="3"/>
  <c r="B2305" i="3"/>
  <c r="A2305" i="3"/>
  <c r="X2304" i="3"/>
  <c r="AB2304" i="3" s="1"/>
  <c r="W2304" i="3"/>
  <c r="V2304" i="3"/>
  <c r="O2304" i="3"/>
  <c r="K2304" i="3"/>
  <c r="Z2304" i="3" s="1"/>
  <c r="B2304" i="3"/>
  <c r="A2304" i="3"/>
  <c r="X2303" i="3"/>
  <c r="AB2303" i="3" s="1"/>
  <c r="W2303" i="3"/>
  <c r="V2303" i="3"/>
  <c r="O2303" i="3"/>
  <c r="K2303" i="3"/>
  <c r="Z2303" i="3" s="1"/>
  <c r="B2303" i="3"/>
  <c r="A2303" i="3"/>
  <c r="X2302" i="3"/>
  <c r="AB2302" i="3" s="1"/>
  <c r="W2302" i="3"/>
  <c r="V2302" i="3"/>
  <c r="O2302" i="3"/>
  <c r="K2302" i="3"/>
  <c r="Z2302" i="3" s="1"/>
  <c r="B2302" i="3"/>
  <c r="A2302" i="3"/>
  <c r="X2301" i="3"/>
  <c r="AB2301" i="3" s="1"/>
  <c r="W2301" i="3"/>
  <c r="V2301" i="3"/>
  <c r="O2301" i="3"/>
  <c r="K2301" i="3"/>
  <c r="Z2301" i="3" s="1"/>
  <c r="B2301" i="3"/>
  <c r="A2301" i="3"/>
  <c r="X2300" i="3"/>
  <c r="AB2300" i="3" s="1"/>
  <c r="W2300" i="3"/>
  <c r="V2300" i="3"/>
  <c r="O2300" i="3"/>
  <c r="K2300" i="3"/>
  <c r="Z2300" i="3" s="1"/>
  <c r="B2300" i="3"/>
  <c r="A2300" i="3"/>
  <c r="X2299" i="3"/>
  <c r="AB2299" i="3" s="1"/>
  <c r="W2299" i="3"/>
  <c r="V2299" i="3"/>
  <c r="O2299" i="3"/>
  <c r="K2299" i="3"/>
  <c r="Z2299" i="3" s="1"/>
  <c r="B2299" i="3"/>
  <c r="A2299" i="3"/>
  <c r="X2298" i="3"/>
  <c r="AB2298" i="3" s="1"/>
  <c r="W2298" i="3"/>
  <c r="V2298" i="3"/>
  <c r="O2298" i="3"/>
  <c r="K2298" i="3"/>
  <c r="Z2298" i="3" s="1"/>
  <c r="B2298" i="3"/>
  <c r="A2298" i="3"/>
  <c r="X2297" i="3"/>
  <c r="AB2297" i="3" s="1"/>
  <c r="W2297" i="3"/>
  <c r="V2297" i="3"/>
  <c r="O2297" i="3"/>
  <c r="K2297" i="3"/>
  <c r="Z2297" i="3" s="1"/>
  <c r="B2297" i="3"/>
  <c r="A2297" i="3"/>
  <c r="X2296" i="3"/>
  <c r="AB2296" i="3" s="1"/>
  <c r="W2296" i="3"/>
  <c r="V2296" i="3"/>
  <c r="O2296" i="3"/>
  <c r="K2296" i="3"/>
  <c r="Z2296" i="3" s="1"/>
  <c r="B2296" i="3"/>
  <c r="A2296" i="3"/>
  <c r="X2295" i="3"/>
  <c r="AB2295" i="3" s="1"/>
  <c r="W2295" i="3"/>
  <c r="V2295" i="3"/>
  <c r="O2295" i="3"/>
  <c r="K2295" i="3"/>
  <c r="Z2295" i="3" s="1"/>
  <c r="B2295" i="3"/>
  <c r="A2295" i="3"/>
  <c r="X2294" i="3"/>
  <c r="AB2294" i="3" s="1"/>
  <c r="W2294" i="3"/>
  <c r="V2294" i="3"/>
  <c r="O2294" i="3"/>
  <c r="K2294" i="3"/>
  <c r="Z2294" i="3" s="1"/>
  <c r="B2294" i="3"/>
  <c r="A2294" i="3"/>
  <c r="X2293" i="3"/>
  <c r="AB2293" i="3" s="1"/>
  <c r="W2293" i="3"/>
  <c r="V2293" i="3"/>
  <c r="O2293" i="3"/>
  <c r="K2293" i="3"/>
  <c r="Z2293" i="3" s="1"/>
  <c r="B2293" i="3"/>
  <c r="A2293" i="3"/>
  <c r="X2292" i="3"/>
  <c r="AB2292" i="3" s="1"/>
  <c r="W2292" i="3"/>
  <c r="V2292" i="3"/>
  <c r="O2292" i="3"/>
  <c r="K2292" i="3"/>
  <c r="Z2292" i="3" s="1"/>
  <c r="B2292" i="3"/>
  <c r="A2292" i="3"/>
  <c r="X2291" i="3"/>
  <c r="AB2291" i="3" s="1"/>
  <c r="W2291" i="3"/>
  <c r="V2291" i="3"/>
  <c r="O2291" i="3"/>
  <c r="K2291" i="3"/>
  <c r="Z2291" i="3" s="1"/>
  <c r="B2291" i="3"/>
  <c r="A2291" i="3"/>
  <c r="X2290" i="3"/>
  <c r="AB2290" i="3" s="1"/>
  <c r="W2290" i="3"/>
  <c r="V2290" i="3"/>
  <c r="O2290" i="3"/>
  <c r="K2290" i="3"/>
  <c r="Z2290" i="3" s="1"/>
  <c r="B2290" i="3"/>
  <c r="A2290" i="3"/>
  <c r="X2289" i="3"/>
  <c r="AB2289" i="3" s="1"/>
  <c r="W2289" i="3"/>
  <c r="V2289" i="3"/>
  <c r="O2289" i="3"/>
  <c r="K2289" i="3"/>
  <c r="Z2289" i="3" s="1"/>
  <c r="B2289" i="3"/>
  <c r="A2289" i="3"/>
  <c r="X2288" i="3"/>
  <c r="AB2288" i="3" s="1"/>
  <c r="W2288" i="3"/>
  <c r="V2288" i="3"/>
  <c r="O2288" i="3"/>
  <c r="K2288" i="3"/>
  <c r="Z2288" i="3" s="1"/>
  <c r="B2288" i="3"/>
  <c r="A2288" i="3"/>
  <c r="X2287" i="3"/>
  <c r="AB2287" i="3" s="1"/>
  <c r="W2287" i="3"/>
  <c r="V2287" i="3"/>
  <c r="O2287" i="3"/>
  <c r="K2287" i="3"/>
  <c r="Z2287" i="3" s="1"/>
  <c r="B2287" i="3"/>
  <c r="A2287" i="3"/>
  <c r="X2286" i="3"/>
  <c r="AB2286" i="3" s="1"/>
  <c r="W2286" i="3"/>
  <c r="V2286" i="3"/>
  <c r="O2286" i="3"/>
  <c r="K2286" i="3"/>
  <c r="B2286" i="3"/>
  <c r="A2286" i="3"/>
  <c r="X2285" i="3"/>
  <c r="AB2285" i="3" s="1"/>
  <c r="W2285" i="3"/>
  <c r="V2285" i="3"/>
  <c r="O2285" i="3"/>
  <c r="K2285" i="3"/>
  <c r="Z2285" i="3" s="1"/>
  <c r="B2285" i="3"/>
  <c r="A2285" i="3"/>
  <c r="X2284" i="3"/>
  <c r="AB2284" i="3" s="1"/>
  <c r="W2284" i="3"/>
  <c r="V2284" i="3"/>
  <c r="O2284" i="3"/>
  <c r="K2284" i="3"/>
  <c r="Z2284" i="3" s="1"/>
  <c r="B2284" i="3"/>
  <c r="A2284" i="3"/>
  <c r="X2283" i="3"/>
  <c r="AB2283" i="3" s="1"/>
  <c r="W2283" i="3"/>
  <c r="V2283" i="3"/>
  <c r="O2283" i="3"/>
  <c r="K2283" i="3"/>
  <c r="Z2283" i="3" s="1"/>
  <c r="B2283" i="3"/>
  <c r="A2283" i="3"/>
  <c r="X2282" i="3"/>
  <c r="AB2282" i="3" s="1"/>
  <c r="W2282" i="3"/>
  <c r="V2282" i="3"/>
  <c r="O2282" i="3"/>
  <c r="K2282" i="3"/>
  <c r="T2282" i="3" s="1"/>
  <c r="B2282" i="3"/>
  <c r="A2282" i="3"/>
  <c r="X2281" i="3"/>
  <c r="AB2281" i="3" s="1"/>
  <c r="W2281" i="3"/>
  <c r="V2281" i="3"/>
  <c r="O2281" i="3"/>
  <c r="K2281" i="3"/>
  <c r="Z2281" i="3" s="1"/>
  <c r="B2281" i="3"/>
  <c r="A2281" i="3"/>
  <c r="X2280" i="3"/>
  <c r="AB2280" i="3" s="1"/>
  <c r="W2280" i="3"/>
  <c r="V2280" i="3"/>
  <c r="O2280" i="3"/>
  <c r="K2280" i="3"/>
  <c r="Z2280" i="3" s="1"/>
  <c r="B2280" i="3"/>
  <c r="A2280" i="3"/>
  <c r="X2279" i="3"/>
  <c r="AB2279" i="3" s="1"/>
  <c r="W2279" i="3"/>
  <c r="V2279" i="3"/>
  <c r="O2279" i="3"/>
  <c r="K2279" i="3"/>
  <c r="Z2279" i="3" s="1"/>
  <c r="B2279" i="3"/>
  <c r="A2279" i="3"/>
  <c r="X2278" i="3"/>
  <c r="AB2278" i="3" s="1"/>
  <c r="W2278" i="3"/>
  <c r="V2278" i="3"/>
  <c r="O2278" i="3"/>
  <c r="K2278" i="3"/>
  <c r="Z2278" i="3" s="1"/>
  <c r="B2278" i="3"/>
  <c r="A2278" i="3"/>
  <c r="X2277" i="3"/>
  <c r="AB2277" i="3" s="1"/>
  <c r="W2277" i="3"/>
  <c r="V2277" i="3"/>
  <c r="O2277" i="3"/>
  <c r="K2277" i="3"/>
  <c r="Z2277" i="3" s="1"/>
  <c r="B2277" i="3"/>
  <c r="A2277" i="3"/>
  <c r="X2276" i="3"/>
  <c r="AB2276" i="3" s="1"/>
  <c r="W2276" i="3"/>
  <c r="V2276" i="3"/>
  <c r="O2276" i="3"/>
  <c r="K2276" i="3"/>
  <c r="Z2276" i="3" s="1"/>
  <c r="B2276" i="3"/>
  <c r="A2276" i="3"/>
  <c r="X2275" i="3"/>
  <c r="AB2275" i="3" s="1"/>
  <c r="W2275" i="3"/>
  <c r="V2275" i="3"/>
  <c r="O2275" i="3"/>
  <c r="K2275" i="3"/>
  <c r="Z2275" i="3" s="1"/>
  <c r="B2275" i="3"/>
  <c r="A2275" i="3"/>
  <c r="X2274" i="3"/>
  <c r="AB2274" i="3" s="1"/>
  <c r="W2274" i="3"/>
  <c r="V2274" i="3"/>
  <c r="O2274" i="3"/>
  <c r="K2274" i="3"/>
  <c r="Z2274" i="3" s="1"/>
  <c r="B2274" i="3"/>
  <c r="A2274" i="3"/>
  <c r="X2273" i="3"/>
  <c r="AB2273" i="3" s="1"/>
  <c r="W2273" i="3"/>
  <c r="V2273" i="3"/>
  <c r="O2273" i="3"/>
  <c r="K2273" i="3"/>
  <c r="Z2273" i="3" s="1"/>
  <c r="B2273" i="3"/>
  <c r="A2273" i="3"/>
  <c r="X2272" i="3"/>
  <c r="AB2272" i="3" s="1"/>
  <c r="W2272" i="3"/>
  <c r="V2272" i="3"/>
  <c r="O2272" i="3"/>
  <c r="K2272" i="3"/>
  <c r="Z2272" i="3" s="1"/>
  <c r="B2272" i="3"/>
  <c r="A2272" i="3"/>
  <c r="X2271" i="3"/>
  <c r="AB2271" i="3" s="1"/>
  <c r="W2271" i="3"/>
  <c r="V2271" i="3"/>
  <c r="O2271" i="3"/>
  <c r="K2271" i="3"/>
  <c r="Z2271" i="3" s="1"/>
  <c r="B2271" i="3"/>
  <c r="A2271" i="3"/>
  <c r="X2270" i="3"/>
  <c r="AB2270" i="3" s="1"/>
  <c r="W2270" i="3"/>
  <c r="V2270" i="3"/>
  <c r="O2270" i="3"/>
  <c r="K2270" i="3"/>
  <c r="Z2270" i="3" s="1"/>
  <c r="B2270" i="3"/>
  <c r="A2270" i="3"/>
  <c r="X2269" i="3"/>
  <c r="AB2269" i="3" s="1"/>
  <c r="W2269" i="3"/>
  <c r="V2269" i="3"/>
  <c r="O2269" i="3"/>
  <c r="K2269" i="3"/>
  <c r="Z2269" i="3" s="1"/>
  <c r="B2269" i="3"/>
  <c r="A2269" i="3"/>
  <c r="X2268" i="3"/>
  <c r="AB2268" i="3" s="1"/>
  <c r="W2268" i="3"/>
  <c r="V2268" i="3"/>
  <c r="O2268" i="3"/>
  <c r="K2268" i="3"/>
  <c r="Z2268" i="3" s="1"/>
  <c r="B2268" i="3"/>
  <c r="A2268" i="3"/>
  <c r="X2267" i="3"/>
  <c r="AB2267" i="3" s="1"/>
  <c r="W2267" i="3"/>
  <c r="V2267" i="3"/>
  <c r="O2267" i="3"/>
  <c r="K2267" i="3"/>
  <c r="Z2267" i="3" s="1"/>
  <c r="B2267" i="3"/>
  <c r="A2267" i="3"/>
  <c r="X2266" i="3"/>
  <c r="AB2266" i="3" s="1"/>
  <c r="W2266" i="3"/>
  <c r="V2266" i="3"/>
  <c r="O2266" i="3"/>
  <c r="K2266" i="3"/>
  <c r="Z2266" i="3" s="1"/>
  <c r="B2266" i="3"/>
  <c r="A2266" i="3"/>
  <c r="X2265" i="3"/>
  <c r="AB2265" i="3" s="1"/>
  <c r="W2265" i="3"/>
  <c r="V2265" i="3"/>
  <c r="O2265" i="3"/>
  <c r="K2265" i="3"/>
  <c r="Z2265" i="3" s="1"/>
  <c r="B2265" i="3"/>
  <c r="A2265" i="3"/>
  <c r="X2264" i="3"/>
  <c r="AB2264" i="3" s="1"/>
  <c r="W2264" i="3"/>
  <c r="V2264" i="3"/>
  <c r="O2264" i="3"/>
  <c r="K2264" i="3"/>
  <c r="T2264" i="3" s="1"/>
  <c r="B2264" i="3"/>
  <c r="A2264" i="3"/>
  <c r="X2263" i="3"/>
  <c r="AB2263" i="3" s="1"/>
  <c r="W2263" i="3"/>
  <c r="V2263" i="3"/>
  <c r="O2263" i="3"/>
  <c r="K2263" i="3"/>
  <c r="Z2263" i="3" s="1"/>
  <c r="B2263" i="3"/>
  <c r="A2263" i="3"/>
  <c r="X2262" i="3"/>
  <c r="AB2262" i="3" s="1"/>
  <c r="W2262" i="3"/>
  <c r="V2262" i="3"/>
  <c r="O2262" i="3"/>
  <c r="K2262" i="3"/>
  <c r="Z2262" i="3" s="1"/>
  <c r="B2262" i="3"/>
  <c r="A2262" i="3"/>
  <c r="X2261" i="3"/>
  <c r="AB2261" i="3" s="1"/>
  <c r="W2261" i="3"/>
  <c r="V2261" i="3"/>
  <c r="O2261" i="3"/>
  <c r="K2261" i="3"/>
  <c r="Z2261" i="3" s="1"/>
  <c r="B2261" i="3"/>
  <c r="A2261" i="3"/>
  <c r="X2260" i="3"/>
  <c r="AB2260" i="3" s="1"/>
  <c r="W2260" i="3"/>
  <c r="V2260" i="3"/>
  <c r="O2260" i="3"/>
  <c r="K2260" i="3"/>
  <c r="Z2260" i="3" s="1"/>
  <c r="B2260" i="3"/>
  <c r="A2260" i="3"/>
  <c r="X2259" i="3"/>
  <c r="AB2259" i="3" s="1"/>
  <c r="W2259" i="3"/>
  <c r="V2259" i="3"/>
  <c r="O2259" i="3"/>
  <c r="K2259" i="3"/>
  <c r="Z2259" i="3" s="1"/>
  <c r="B2259" i="3"/>
  <c r="A2259" i="3"/>
  <c r="X2258" i="3"/>
  <c r="AB2258" i="3" s="1"/>
  <c r="W2258" i="3"/>
  <c r="V2258" i="3"/>
  <c r="O2258" i="3"/>
  <c r="K2258" i="3"/>
  <c r="T2258" i="3" s="1"/>
  <c r="B2258" i="3"/>
  <c r="A2258" i="3"/>
  <c r="X2257" i="3"/>
  <c r="AB2257" i="3" s="1"/>
  <c r="W2257" i="3"/>
  <c r="V2257" i="3"/>
  <c r="O2257" i="3"/>
  <c r="K2257" i="3"/>
  <c r="Z2257" i="3" s="1"/>
  <c r="B2257" i="3"/>
  <c r="A2257" i="3"/>
  <c r="X2256" i="3"/>
  <c r="AB2256" i="3" s="1"/>
  <c r="W2256" i="3"/>
  <c r="V2256" i="3"/>
  <c r="O2256" i="3"/>
  <c r="K2256" i="3"/>
  <c r="Z2256" i="3" s="1"/>
  <c r="B2256" i="3"/>
  <c r="A2256" i="3"/>
  <c r="X2255" i="3"/>
  <c r="AB2255" i="3" s="1"/>
  <c r="W2255" i="3"/>
  <c r="V2255" i="3"/>
  <c r="O2255" i="3"/>
  <c r="K2255" i="3"/>
  <c r="Z2255" i="3" s="1"/>
  <c r="B2255" i="3"/>
  <c r="A2255" i="3"/>
  <c r="X2254" i="3"/>
  <c r="AB2254" i="3" s="1"/>
  <c r="W2254" i="3"/>
  <c r="V2254" i="3"/>
  <c r="O2254" i="3"/>
  <c r="K2254" i="3"/>
  <c r="Z2254" i="3" s="1"/>
  <c r="B2254" i="3"/>
  <c r="A2254" i="3"/>
  <c r="X2253" i="3"/>
  <c r="AB2253" i="3" s="1"/>
  <c r="W2253" i="3"/>
  <c r="V2253" i="3"/>
  <c r="O2253" i="3"/>
  <c r="K2253" i="3"/>
  <c r="Z2253" i="3" s="1"/>
  <c r="B2253" i="3"/>
  <c r="A2253" i="3"/>
  <c r="X2252" i="3"/>
  <c r="AB2252" i="3" s="1"/>
  <c r="W2252" i="3"/>
  <c r="V2252" i="3"/>
  <c r="O2252" i="3"/>
  <c r="K2252" i="3"/>
  <c r="Z2252" i="3" s="1"/>
  <c r="B2252" i="3"/>
  <c r="A2252" i="3"/>
  <c r="X2251" i="3"/>
  <c r="AB2251" i="3" s="1"/>
  <c r="W2251" i="3"/>
  <c r="V2251" i="3"/>
  <c r="O2251" i="3"/>
  <c r="K2251" i="3"/>
  <c r="Z2251" i="3" s="1"/>
  <c r="B2251" i="3"/>
  <c r="A2251" i="3"/>
  <c r="X2250" i="3"/>
  <c r="AB2250" i="3" s="1"/>
  <c r="W2250" i="3"/>
  <c r="V2250" i="3"/>
  <c r="O2250" i="3"/>
  <c r="K2250" i="3"/>
  <c r="B2250" i="3"/>
  <c r="A2250" i="3"/>
  <c r="X2249" i="3"/>
  <c r="AB2249" i="3" s="1"/>
  <c r="W2249" i="3"/>
  <c r="V2249" i="3"/>
  <c r="O2249" i="3"/>
  <c r="K2249" i="3"/>
  <c r="Z2249" i="3" s="1"/>
  <c r="B2249" i="3"/>
  <c r="A2249" i="3"/>
  <c r="X2248" i="3"/>
  <c r="AB2248" i="3" s="1"/>
  <c r="W2248" i="3"/>
  <c r="V2248" i="3"/>
  <c r="O2248" i="3"/>
  <c r="K2248" i="3"/>
  <c r="B2248" i="3"/>
  <c r="A2248" i="3"/>
  <c r="X2247" i="3"/>
  <c r="AB2247" i="3" s="1"/>
  <c r="W2247" i="3"/>
  <c r="V2247" i="3"/>
  <c r="O2247" i="3"/>
  <c r="K2247" i="3"/>
  <c r="Z2247" i="3" s="1"/>
  <c r="B2247" i="3"/>
  <c r="A2247" i="3"/>
  <c r="X2246" i="3"/>
  <c r="AB2246" i="3" s="1"/>
  <c r="W2246" i="3"/>
  <c r="V2246" i="3"/>
  <c r="O2246" i="3"/>
  <c r="K2246" i="3"/>
  <c r="Z2246" i="3" s="1"/>
  <c r="B2246" i="3"/>
  <c r="A2246" i="3"/>
  <c r="X2245" i="3"/>
  <c r="AB2245" i="3" s="1"/>
  <c r="W2245" i="3"/>
  <c r="V2245" i="3"/>
  <c r="O2245" i="3"/>
  <c r="K2245" i="3"/>
  <c r="Z2245" i="3" s="1"/>
  <c r="B2245" i="3"/>
  <c r="A2245" i="3"/>
  <c r="X2244" i="3"/>
  <c r="AB2244" i="3" s="1"/>
  <c r="W2244" i="3"/>
  <c r="V2244" i="3"/>
  <c r="O2244" i="3"/>
  <c r="K2244" i="3"/>
  <c r="Z2244" i="3" s="1"/>
  <c r="B2244" i="3"/>
  <c r="A2244" i="3"/>
  <c r="X2243" i="3"/>
  <c r="AB2243" i="3" s="1"/>
  <c r="W2243" i="3"/>
  <c r="V2243" i="3"/>
  <c r="O2243" i="3"/>
  <c r="K2243" i="3"/>
  <c r="Z2243" i="3" s="1"/>
  <c r="B2243" i="3"/>
  <c r="A2243" i="3"/>
  <c r="X2242" i="3"/>
  <c r="AB2242" i="3" s="1"/>
  <c r="W2242" i="3"/>
  <c r="V2242" i="3"/>
  <c r="O2242" i="3"/>
  <c r="K2242" i="3"/>
  <c r="T2242" i="3" s="1"/>
  <c r="B2242" i="3"/>
  <c r="A2242" i="3"/>
  <c r="X2241" i="3"/>
  <c r="AB2241" i="3" s="1"/>
  <c r="W2241" i="3"/>
  <c r="V2241" i="3"/>
  <c r="O2241" i="3"/>
  <c r="K2241" i="3"/>
  <c r="Z2241" i="3" s="1"/>
  <c r="B2241" i="3"/>
  <c r="A2241" i="3"/>
  <c r="X2240" i="3"/>
  <c r="AB2240" i="3" s="1"/>
  <c r="W2240" i="3"/>
  <c r="V2240" i="3"/>
  <c r="O2240" i="3"/>
  <c r="K2240" i="3"/>
  <c r="T2240" i="3" s="1"/>
  <c r="B2240" i="3"/>
  <c r="A2240" i="3"/>
  <c r="X2239" i="3"/>
  <c r="AB2239" i="3" s="1"/>
  <c r="W2239" i="3"/>
  <c r="V2239" i="3"/>
  <c r="O2239" i="3"/>
  <c r="K2239" i="3"/>
  <c r="Z2239" i="3" s="1"/>
  <c r="B2239" i="3"/>
  <c r="A2239" i="3"/>
  <c r="X2238" i="3"/>
  <c r="AB2238" i="3" s="1"/>
  <c r="W2238" i="3"/>
  <c r="V2238" i="3"/>
  <c r="O2238" i="3"/>
  <c r="K2238" i="3"/>
  <c r="Z2238" i="3" s="1"/>
  <c r="B2238" i="3"/>
  <c r="A2238" i="3"/>
  <c r="X2237" i="3"/>
  <c r="AB2237" i="3" s="1"/>
  <c r="W2237" i="3"/>
  <c r="V2237" i="3"/>
  <c r="O2237" i="3"/>
  <c r="K2237" i="3"/>
  <c r="Z2237" i="3" s="1"/>
  <c r="B2237" i="3"/>
  <c r="A2237" i="3"/>
  <c r="X2236" i="3"/>
  <c r="AB2236" i="3" s="1"/>
  <c r="W2236" i="3"/>
  <c r="V2236" i="3"/>
  <c r="O2236" i="3"/>
  <c r="K2236" i="3"/>
  <c r="Z2236" i="3" s="1"/>
  <c r="B2236" i="3"/>
  <c r="A2236" i="3"/>
  <c r="X2235" i="3"/>
  <c r="AB2235" i="3" s="1"/>
  <c r="W2235" i="3"/>
  <c r="V2235" i="3"/>
  <c r="O2235" i="3"/>
  <c r="K2235" i="3"/>
  <c r="Z2235" i="3" s="1"/>
  <c r="B2235" i="3"/>
  <c r="A2235" i="3"/>
  <c r="X2234" i="3"/>
  <c r="AB2234" i="3" s="1"/>
  <c r="W2234" i="3"/>
  <c r="V2234" i="3"/>
  <c r="O2234" i="3"/>
  <c r="K2234" i="3"/>
  <c r="T2234" i="3" s="1"/>
  <c r="B2234" i="3"/>
  <c r="A2234" i="3"/>
  <c r="X2233" i="3"/>
  <c r="AB2233" i="3" s="1"/>
  <c r="W2233" i="3"/>
  <c r="V2233" i="3"/>
  <c r="O2233" i="3"/>
  <c r="K2233" i="3"/>
  <c r="Z2233" i="3" s="1"/>
  <c r="B2233" i="3"/>
  <c r="A2233" i="3"/>
  <c r="X2232" i="3"/>
  <c r="AB2232" i="3" s="1"/>
  <c r="W2232" i="3"/>
  <c r="V2232" i="3"/>
  <c r="O2232" i="3"/>
  <c r="K2232" i="3"/>
  <c r="Z2232" i="3" s="1"/>
  <c r="B2232" i="3"/>
  <c r="A2232" i="3"/>
  <c r="X2231" i="3"/>
  <c r="AB2231" i="3" s="1"/>
  <c r="W2231" i="3"/>
  <c r="V2231" i="3"/>
  <c r="O2231" i="3"/>
  <c r="K2231" i="3"/>
  <c r="Z2231" i="3" s="1"/>
  <c r="B2231" i="3"/>
  <c r="A2231" i="3"/>
  <c r="X2230" i="3"/>
  <c r="AB2230" i="3" s="1"/>
  <c r="W2230" i="3"/>
  <c r="V2230" i="3"/>
  <c r="O2230" i="3"/>
  <c r="K2230" i="3"/>
  <c r="Z2230" i="3" s="1"/>
  <c r="B2230" i="3"/>
  <c r="A2230" i="3"/>
  <c r="X2229" i="3"/>
  <c r="AB2229" i="3" s="1"/>
  <c r="W2229" i="3"/>
  <c r="V2229" i="3"/>
  <c r="O2229" i="3"/>
  <c r="K2229" i="3"/>
  <c r="Z2229" i="3" s="1"/>
  <c r="B2229" i="3"/>
  <c r="A2229" i="3"/>
  <c r="X2228" i="3"/>
  <c r="AB2228" i="3" s="1"/>
  <c r="W2228" i="3"/>
  <c r="V2228" i="3"/>
  <c r="O2228" i="3"/>
  <c r="K2228" i="3"/>
  <c r="Z2228" i="3" s="1"/>
  <c r="B2228" i="3"/>
  <c r="A2228" i="3"/>
  <c r="X2227" i="3"/>
  <c r="AB2227" i="3" s="1"/>
  <c r="W2227" i="3"/>
  <c r="V2227" i="3"/>
  <c r="O2227" i="3"/>
  <c r="K2227" i="3"/>
  <c r="Z2227" i="3" s="1"/>
  <c r="B2227" i="3"/>
  <c r="A2227" i="3"/>
  <c r="X2226" i="3"/>
  <c r="AB2226" i="3" s="1"/>
  <c r="W2226" i="3"/>
  <c r="V2226" i="3"/>
  <c r="O2226" i="3"/>
  <c r="K2226" i="3"/>
  <c r="T2226" i="3" s="1"/>
  <c r="B2226" i="3"/>
  <c r="A2226" i="3"/>
  <c r="X2225" i="3"/>
  <c r="AB2225" i="3" s="1"/>
  <c r="W2225" i="3"/>
  <c r="V2225" i="3"/>
  <c r="O2225" i="3"/>
  <c r="K2225" i="3"/>
  <c r="Z2225" i="3" s="1"/>
  <c r="B2225" i="3"/>
  <c r="A2225" i="3"/>
  <c r="X2224" i="3"/>
  <c r="AB2224" i="3" s="1"/>
  <c r="W2224" i="3"/>
  <c r="V2224" i="3"/>
  <c r="O2224" i="3"/>
  <c r="K2224" i="3"/>
  <c r="Z2224" i="3" s="1"/>
  <c r="B2224" i="3"/>
  <c r="A2224" i="3"/>
  <c r="X2223" i="3"/>
  <c r="AB2223" i="3" s="1"/>
  <c r="W2223" i="3"/>
  <c r="V2223" i="3"/>
  <c r="O2223" i="3"/>
  <c r="K2223" i="3"/>
  <c r="Z2223" i="3" s="1"/>
  <c r="B2223" i="3"/>
  <c r="A2223" i="3"/>
  <c r="X2222" i="3"/>
  <c r="AB2222" i="3" s="1"/>
  <c r="W2222" i="3"/>
  <c r="V2222" i="3"/>
  <c r="O2222" i="3"/>
  <c r="K2222" i="3"/>
  <c r="T2222" i="3" s="1"/>
  <c r="B2222" i="3"/>
  <c r="A2222" i="3"/>
  <c r="X2221" i="3"/>
  <c r="AB2221" i="3" s="1"/>
  <c r="W2221" i="3"/>
  <c r="V2221" i="3"/>
  <c r="O2221" i="3"/>
  <c r="K2221" i="3"/>
  <c r="Z2221" i="3" s="1"/>
  <c r="B2221" i="3"/>
  <c r="A2221" i="3"/>
  <c r="X2220" i="3"/>
  <c r="AB2220" i="3" s="1"/>
  <c r="W2220" i="3"/>
  <c r="V2220" i="3"/>
  <c r="O2220" i="3"/>
  <c r="K2220" i="3"/>
  <c r="Z2220" i="3" s="1"/>
  <c r="B2220" i="3"/>
  <c r="A2220" i="3"/>
  <c r="X2219" i="3"/>
  <c r="AB2219" i="3" s="1"/>
  <c r="W2219" i="3"/>
  <c r="V2219" i="3"/>
  <c r="O2219" i="3"/>
  <c r="K2219" i="3"/>
  <c r="Z2219" i="3" s="1"/>
  <c r="B2219" i="3"/>
  <c r="A2219" i="3"/>
  <c r="X2218" i="3"/>
  <c r="AB2218" i="3" s="1"/>
  <c r="W2218" i="3"/>
  <c r="V2218" i="3"/>
  <c r="O2218" i="3"/>
  <c r="K2218" i="3"/>
  <c r="Z2218" i="3" s="1"/>
  <c r="B2218" i="3"/>
  <c r="A2218" i="3"/>
  <c r="X2217" i="3"/>
  <c r="AB2217" i="3" s="1"/>
  <c r="W2217" i="3"/>
  <c r="V2217" i="3"/>
  <c r="O2217" i="3"/>
  <c r="K2217" i="3"/>
  <c r="Z2217" i="3" s="1"/>
  <c r="B2217" i="3"/>
  <c r="A2217" i="3"/>
  <c r="X2216" i="3"/>
  <c r="AB2216" i="3" s="1"/>
  <c r="W2216" i="3"/>
  <c r="V2216" i="3"/>
  <c r="O2216" i="3"/>
  <c r="K2216" i="3"/>
  <c r="T2216" i="3" s="1"/>
  <c r="B2216" i="3"/>
  <c r="A2216" i="3"/>
  <c r="X2215" i="3"/>
  <c r="AB2215" i="3" s="1"/>
  <c r="W2215" i="3"/>
  <c r="V2215" i="3"/>
  <c r="O2215" i="3"/>
  <c r="K2215" i="3"/>
  <c r="Z2215" i="3" s="1"/>
  <c r="B2215" i="3"/>
  <c r="A2215" i="3"/>
  <c r="X2214" i="3"/>
  <c r="AB2214" i="3" s="1"/>
  <c r="W2214" i="3"/>
  <c r="V2214" i="3"/>
  <c r="O2214" i="3"/>
  <c r="K2214" i="3"/>
  <c r="Z2214" i="3" s="1"/>
  <c r="B2214" i="3"/>
  <c r="A2214" i="3"/>
  <c r="X2213" i="3"/>
  <c r="AB2213" i="3" s="1"/>
  <c r="W2213" i="3"/>
  <c r="V2213" i="3"/>
  <c r="O2213" i="3"/>
  <c r="K2213" i="3"/>
  <c r="Z2213" i="3" s="1"/>
  <c r="B2213" i="3"/>
  <c r="A2213" i="3"/>
  <c r="X2212" i="3"/>
  <c r="AB2212" i="3" s="1"/>
  <c r="W2212" i="3"/>
  <c r="V2212" i="3"/>
  <c r="O2212" i="3"/>
  <c r="K2212" i="3"/>
  <c r="Z2212" i="3" s="1"/>
  <c r="B2212" i="3"/>
  <c r="A2212" i="3"/>
  <c r="X2211" i="3"/>
  <c r="AB2211" i="3" s="1"/>
  <c r="W2211" i="3"/>
  <c r="V2211" i="3"/>
  <c r="O2211" i="3"/>
  <c r="K2211" i="3"/>
  <c r="Z2211" i="3" s="1"/>
  <c r="B2211" i="3"/>
  <c r="A2211" i="3"/>
  <c r="X2210" i="3"/>
  <c r="AB2210" i="3" s="1"/>
  <c r="W2210" i="3"/>
  <c r="V2210" i="3"/>
  <c r="O2210" i="3"/>
  <c r="K2210" i="3"/>
  <c r="Z2210" i="3" s="1"/>
  <c r="B2210" i="3"/>
  <c r="A2210" i="3"/>
  <c r="X2209" i="3"/>
  <c r="AB2209" i="3" s="1"/>
  <c r="W2209" i="3"/>
  <c r="V2209" i="3"/>
  <c r="O2209" i="3"/>
  <c r="K2209" i="3"/>
  <c r="Z2209" i="3" s="1"/>
  <c r="B2209" i="3"/>
  <c r="A2209" i="3"/>
  <c r="X2208" i="3"/>
  <c r="AB2208" i="3" s="1"/>
  <c r="W2208" i="3"/>
  <c r="V2208" i="3"/>
  <c r="O2208" i="3"/>
  <c r="K2208" i="3"/>
  <c r="Z2208" i="3" s="1"/>
  <c r="B2208" i="3"/>
  <c r="A2208" i="3"/>
  <c r="X2207" i="3"/>
  <c r="AB2207" i="3" s="1"/>
  <c r="W2207" i="3"/>
  <c r="V2207" i="3"/>
  <c r="O2207" i="3"/>
  <c r="K2207" i="3"/>
  <c r="Z2207" i="3" s="1"/>
  <c r="B2207" i="3"/>
  <c r="A2207" i="3"/>
  <c r="X2206" i="3"/>
  <c r="AB2206" i="3" s="1"/>
  <c r="W2206" i="3"/>
  <c r="V2206" i="3"/>
  <c r="O2206" i="3"/>
  <c r="K2206" i="3"/>
  <c r="T2206" i="3" s="1"/>
  <c r="B2206" i="3"/>
  <c r="A2206" i="3"/>
  <c r="X2205" i="3"/>
  <c r="AB2205" i="3" s="1"/>
  <c r="W2205" i="3"/>
  <c r="V2205" i="3"/>
  <c r="O2205" i="3"/>
  <c r="K2205" i="3"/>
  <c r="Z2205" i="3" s="1"/>
  <c r="B2205" i="3"/>
  <c r="A2205" i="3"/>
  <c r="X2204" i="3"/>
  <c r="AB2204" i="3" s="1"/>
  <c r="W2204" i="3"/>
  <c r="V2204" i="3"/>
  <c r="O2204" i="3"/>
  <c r="K2204" i="3"/>
  <c r="Z2204" i="3" s="1"/>
  <c r="B2204" i="3"/>
  <c r="A2204" i="3"/>
  <c r="X2203" i="3"/>
  <c r="AB2203" i="3" s="1"/>
  <c r="W2203" i="3"/>
  <c r="V2203" i="3"/>
  <c r="O2203" i="3"/>
  <c r="K2203" i="3"/>
  <c r="Z2203" i="3" s="1"/>
  <c r="B2203" i="3"/>
  <c r="A2203" i="3"/>
  <c r="X2202" i="3"/>
  <c r="AB2202" i="3" s="1"/>
  <c r="W2202" i="3"/>
  <c r="V2202" i="3"/>
  <c r="O2202" i="3"/>
  <c r="K2202" i="3"/>
  <c r="Z2202" i="3" s="1"/>
  <c r="B2202" i="3"/>
  <c r="A2202" i="3"/>
  <c r="X2201" i="3"/>
  <c r="AB2201" i="3" s="1"/>
  <c r="W2201" i="3"/>
  <c r="V2201" i="3"/>
  <c r="O2201" i="3"/>
  <c r="K2201" i="3"/>
  <c r="Y2201" i="3" s="1"/>
  <c r="B2201" i="3"/>
  <c r="A2201" i="3"/>
  <c r="X2200" i="3"/>
  <c r="AB2200" i="3" s="1"/>
  <c r="W2200" i="3"/>
  <c r="V2200" i="3"/>
  <c r="O2200" i="3"/>
  <c r="K2200" i="3"/>
  <c r="Z2200" i="3" s="1"/>
  <c r="B2200" i="3"/>
  <c r="A2200" i="3"/>
  <c r="X2199" i="3"/>
  <c r="AB2199" i="3" s="1"/>
  <c r="W2199" i="3"/>
  <c r="V2199" i="3"/>
  <c r="O2199" i="3"/>
  <c r="K2199" i="3"/>
  <c r="Z2199" i="3" s="1"/>
  <c r="B2199" i="3"/>
  <c r="A2199" i="3"/>
  <c r="X2198" i="3"/>
  <c r="AB2198" i="3" s="1"/>
  <c r="W2198" i="3"/>
  <c r="V2198" i="3"/>
  <c r="O2198" i="3"/>
  <c r="K2198" i="3"/>
  <c r="Z2198" i="3" s="1"/>
  <c r="B2198" i="3"/>
  <c r="A2198" i="3"/>
  <c r="X2197" i="3"/>
  <c r="AB2197" i="3" s="1"/>
  <c r="W2197" i="3"/>
  <c r="V2197" i="3"/>
  <c r="O2197" i="3"/>
  <c r="K2197" i="3"/>
  <c r="Z2197" i="3" s="1"/>
  <c r="B2197" i="3"/>
  <c r="A2197" i="3"/>
  <c r="X2196" i="3"/>
  <c r="AB2196" i="3" s="1"/>
  <c r="W2196" i="3"/>
  <c r="V2196" i="3"/>
  <c r="O2196" i="3"/>
  <c r="K2196" i="3"/>
  <c r="Z2196" i="3" s="1"/>
  <c r="B2196" i="3"/>
  <c r="A2196" i="3"/>
  <c r="X2195" i="3"/>
  <c r="AB2195" i="3" s="1"/>
  <c r="W2195" i="3"/>
  <c r="V2195" i="3"/>
  <c r="O2195" i="3"/>
  <c r="K2195" i="3"/>
  <c r="Z2195" i="3" s="1"/>
  <c r="B2195" i="3"/>
  <c r="A2195" i="3"/>
  <c r="X2194" i="3"/>
  <c r="AB2194" i="3" s="1"/>
  <c r="W2194" i="3"/>
  <c r="V2194" i="3"/>
  <c r="O2194" i="3"/>
  <c r="K2194" i="3"/>
  <c r="Z2194" i="3" s="1"/>
  <c r="B2194" i="3"/>
  <c r="A2194" i="3"/>
  <c r="X2193" i="3"/>
  <c r="AB2193" i="3" s="1"/>
  <c r="W2193" i="3"/>
  <c r="V2193" i="3"/>
  <c r="O2193" i="3"/>
  <c r="K2193" i="3"/>
  <c r="Z2193" i="3" s="1"/>
  <c r="B2193" i="3"/>
  <c r="A2193" i="3"/>
  <c r="X2192" i="3"/>
  <c r="AB2192" i="3" s="1"/>
  <c r="W2192" i="3"/>
  <c r="V2192" i="3"/>
  <c r="O2192" i="3"/>
  <c r="K2192" i="3"/>
  <c r="Z2192" i="3" s="1"/>
  <c r="B2192" i="3"/>
  <c r="A2192" i="3"/>
  <c r="X2191" i="3"/>
  <c r="AB2191" i="3" s="1"/>
  <c r="W2191" i="3"/>
  <c r="V2191" i="3"/>
  <c r="O2191" i="3"/>
  <c r="K2191" i="3"/>
  <c r="Z2191" i="3" s="1"/>
  <c r="B2191" i="3"/>
  <c r="A2191" i="3"/>
  <c r="X2190" i="3"/>
  <c r="AB2190" i="3" s="1"/>
  <c r="W2190" i="3"/>
  <c r="V2190" i="3"/>
  <c r="O2190" i="3"/>
  <c r="K2190" i="3"/>
  <c r="Z2190" i="3" s="1"/>
  <c r="B2190" i="3"/>
  <c r="A2190" i="3"/>
  <c r="X2189" i="3"/>
  <c r="AB2189" i="3" s="1"/>
  <c r="W2189" i="3"/>
  <c r="V2189" i="3"/>
  <c r="O2189" i="3"/>
  <c r="K2189" i="3"/>
  <c r="B2189" i="3"/>
  <c r="A2189" i="3"/>
  <c r="X2188" i="3"/>
  <c r="AB2188" i="3" s="1"/>
  <c r="W2188" i="3"/>
  <c r="V2188" i="3"/>
  <c r="O2188" i="3"/>
  <c r="K2188" i="3"/>
  <c r="Z2188" i="3" s="1"/>
  <c r="B2188" i="3"/>
  <c r="A2188" i="3"/>
  <c r="X2187" i="3"/>
  <c r="AB2187" i="3" s="1"/>
  <c r="W2187" i="3"/>
  <c r="V2187" i="3"/>
  <c r="O2187" i="3"/>
  <c r="K2187" i="3"/>
  <c r="Z2187" i="3" s="1"/>
  <c r="B2187" i="3"/>
  <c r="A2187" i="3"/>
  <c r="X2186" i="3"/>
  <c r="AB2186" i="3" s="1"/>
  <c r="W2186" i="3"/>
  <c r="V2186" i="3"/>
  <c r="O2186" i="3"/>
  <c r="K2186" i="3"/>
  <c r="Z2186" i="3" s="1"/>
  <c r="B2186" i="3"/>
  <c r="A2186" i="3"/>
  <c r="X2185" i="3"/>
  <c r="AB2185" i="3" s="1"/>
  <c r="W2185" i="3"/>
  <c r="V2185" i="3"/>
  <c r="O2185" i="3"/>
  <c r="K2185" i="3"/>
  <c r="B2185" i="3"/>
  <c r="A2185" i="3"/>
  <c r="X2184" i="3"/>
  <c r="AB2184" i="3" s="1"/>
  <c r="W2184" i="3"/>
  <c r="V2184" i="3"/>
  <c r="O2184" i="3"/>
  <c r="K2184" i="3"/>
  <c r="Z2184" i="3" s="1"/>
  <c r="B2184" i="3"/>
  <c r="A2184" i="3"/>
  <c r="X2183" i="3"/>
  <c r="AB2183" i="3" s="1"/>
  <c r="W2183" i="3"/>
  <c r="V2183" i="3"/>
  <c r="O2183" i="3"/>
  <c r="K2183" i="3"/>
  <c r="B2183" i="3"/>
  <c r="A2183" i="3"/>
  <c r="X2182" i="3"/>
  <c r="AB2182" i="3" s="1"/>
  <c r="W2182" i="3"/>
  <c r="V2182" i="3"/>
  <c r="O2182" i="3"/>
  <c r="K2182" i="3"/>
  <c r="Z2182" i="3" s="1"/>
  <c r="B2182" i="3"/>
  <c r="A2182" i="3"/>
  <c r="X2181" i="3"/>
  <c r="AB2181" i="3" s="1"/>
  <c r="W2181" i="3"/>
  <c r="V2181" i="3"/>
  <c r="O2181" i="3"/>
  <c r="K2181" i="3"/>
  <c r="B2181" i="3"/>
  <c r="A2181" i="3"/>
  <c r="X2180" i="3"/>
  <c r="AB2180" i="3" s="1"/>
  <c r="W2180" i="3"/>
  <c r="V2180" i="3"/>
  <c r="O2180" i="3"/>
  <c r="K2180" i="3"/>
  <c r="Z2180" i="3" s="1"/>
  <c r="B2180" i="3"/>
  <c r="A2180" i="3"/>
  <c r="X2179" i="3"/>
  <c r="AB2179" i="3" s="1"/>
  <c r="W2179" i="3"/>
  <c r="V2179" i="3"/>
  <c r="O2179" i="3"/>
  <c r="K2179" i="3"/>
  <c r="B2179" i="3"/>
  <c r="A2179" i="3"/>
  <c r="X2178" i="3"/>
  <c r="AB2178" i="3" s="1"/>
  <c r="W2178" i="3"/>
  <c r="V2178" i="3"/>
  <c r="O2178" i="3"/>
  <c r="K2178" i="3"/>
  <c r="Z2178" i="3" s="1"/>
  <c r="B2178" i="3"/>
  <c r="A2178" i="3"/>
  <c r="X2177" i="3"/>
  <c r="AB2177" i="3" s="1"/>
  <c r="W2177" i="3"/>
  <c r="V2177" i="3"/>
  <c r="O2177" i="3"/>
  <c r="K2177" i="3"/>
  <c r="B2177" i="3"/>
  <c r="A2177" i="3"/>
  <c r="X2176" i="3"/>
  <c r="AB2176" i="3" s="1"/>
  <c r="W2176" i="3"/>
  <c r="V2176" i="3"/>
  <c r="O2176" i="3"/>
  <c r="K2176" i="3"/>
  <c r="Z2176" i="3" s="1"/>
  <c r="B2176" i="3"/>
  <c r="A2176" i="3"/>
  <c r="X2175" i="3"/>
  <c r="AB2175" i="3" s="1"/>
  <c r="W2175" i="3"/>
  <c r="V2175" i="3"/>
  <c r="O2175" i="3"/>
  <c r="K2175" i="3"/>
  <c r="B2175" i="3"/>
  <c r="A2175" i="3"/>
  <c r="X2174" i="3"/>
  <c r="AB2174" i="3" s="1"/>
  <c r="W2174" i="3"/>
  <c r="V2174" i="3"/>
  <c r="O2174" i="3"/>
  <c r="K2174" i="3"/>
  <c r="Z2174" i="3" s="1"/>
  <c r="B2174" i="3"/>
  <c r="A2174" i="3"/>
  <c r="X2173" i="3"/>
  <c r="AB2173" i="3" s="1"/>
  <c r="W2173" i="3"/>
  <c r="V2173" i="3"/>
  <c r="O2173" i="3"/>
  <c r="K2173" i="3"/>
  <c r="B2173" i="3"/>
  <c r="A2173" i="3"/>
  <c r="X2172" i="3"/>
  <c r="AB2172" i="3" s="1"/>
  <c r="W2172" i="3"/>
  <c r="V2172" i="3"/>
  <c r="O2172" i="3"/>
  <c r="K2172" i="3"/>
  <c r="Z2172" i="3" s="1"/>
  <c r="B2172" i="3"/>
  <c r="A2172" i="3"/>
  <c r="X2171" i="3"/>
  <c r="AB2171" i="3" s="1"/>
  <c r="W2171" i="3"/>
  <c r="V2171" i="3"/>
  <c r="O2171" i="3"/>
  <c r="K2171" i="3"/>
  <c r="Z2171" i="3" s="1"/>
  <c r="B2171" i="3"/>
  <c r="A2171" i="3"/>
  <c r="X2170" i="3"/>
  <c r="AB2170" i="3" s="1"/>
  <c r="W2170" i="3"/>
  <c r="V2170" i="3"/>
  <c r="O2170" i="3"/>
  <c r="K2170" i="3"/>
  <c r="Z2170" i="3" s="1"/>
  <c r="B2170" i="3"/>
  <c r="A2170" i="3"/>
  <c r="X2169" i="3"/>
  <c r="AB2169" i="3" s="1"/>
  <c r="W2169" i="3"/>
  <c r="V2169" i="3"/>
  <c r="O2169" i="3"/>
  <c r="K2169" i="3"/>
  <c r="B2169" i="3"/>
  <c r="A2169" i="3"/>
  <c r="X2168" i="3"/>
  <c r="AB2168" i="3" s="1"/>
  <c r="W2168" i="3"/>
  <c r="V2168" i="3"/>
  <c r="O2168" i="3"/>
  <c r="K2168" i="3"/>
  <c r="Z2168" i="3" s="1"/>
  <c r="B2168" i="3"/>
  <c r="A2168" i="3"/>
  <c r="X2167" i="3"/>
  <c r="AB2167" i="3" s="1"/>
  <c r="W2167" i="3"/>
  <c r="V2167" i="3"/>
  <c r="O2167" i="3"/>
  <c r="K2167" i="3"/>
  <c r="Z2167" i="3" s="1"/>
  <c r="B2167" i="3"/>
  <c r="A2167" i="3"/>
  <c r="X2166" i="3"/>
  <c r="AB2166" i="3" s="1"/>
  <c r="W2166" i="3"/>
  <c r="V2166" i="3"/>
  <c r="O2166" i="3"/>
  <c r="K2166" i="3"/>
  <c r="Z2166" i="3" s="1"/>
  <c r="B2166" i="3"/>
  <c r="A2166" i="3"/>
  <c r="X2165" i="3"/>
  <c r="AB2165" i="3" s="1"/>
  <c r="W2165" i="3"/>
  <c r="V2165" i="3"/>
  <c r="O2165" i="3"/>
  <c r="K2165" i="3"/>
  <c r="B2165" i="3"/>
  <c r="A2165" i="3"/>
  <c r="X2164" i="3"/>
  <c r="AB2164" i="3" s="1"/>
  <c r="W2164" i="3"/>
  <c r="V2164" i="3"/>
  <c r="O2164" i="3"/>
  <c r="K2164" i="3"/>
  <c r="T2164" i="3" s="1"/>
  <c r="B2164" i="3"/>
  <c r="A2164" i="3"/>
  <c r="X2163" i="3"/>
  <c r="AB2163" i="3" s="1"/>
  <c r="W2163" i="3"/>
  <c r="V2163" i="3"/>
  <c r="O2163" i="3"/>
  <c r="K2163" i="3"/>
  <c r="B2163" i="3"/>
  <c r="A2163" i="3"/>
  <c r="X2162" i="3"/>
  <c r="AB2162" i="3" s="1"/>
  <c r="W2162" i="3"/>
  <c r="V2162" i="3"/>
  <c r="O2162" i="3"/>
  <c r="K2162" i="3"/>
  <c r="Z2162" i="3" s="1"/>
  <c r="B2162" i="3"/>
  <c r="A2162" i="3"/>
  <c r="X2161" i="3"/>
  <c r="AB2161" i="3" s="1"/>
  <c r="W2161" i="3"/>
  <c r="V2161" i="3"/>
  <c r="O2161" i="3"/>
  <c r="K2161" i="3"/>
  <c r="B2161" i="3"/>
  <c r="A2161" i="3"/>
  <c r="X2160" i="3"/>
  <c r="AB2160" i="3" s="1"/>
  <c r="W2160" i="3"/>
  <c r="V2160" i="3"/>
  <c r="O2160" i="3"/>
  <c r="K2160" i="3"/>
  <c r="T2160" i="3" s="1"/>
  <c r="B2160" i="3"/>
  <c r="A2160" i="3"/>
  <c r="X2159" i="3"/>
  <c r="AB2159" i="3" s="1"/>
  <c r="W2159" i="3"/>
  <c r="V2159" i="3"/>
  <c r="O2159" i="3"/>
  <c r="K2159" i="3"/>
  <c r="B2159" i="3"/>
  <c r="A2159" i="3"/>
  <c r="X2158" i="3"/>
  <c r="AB2158" i="3" s="1"/>
  <c r="W2158" i="3"/>
  <c r="V2158" i="3"/>
  <c r="O2158" i="3"/>
  <c r="K2158" i="3"/>
  <c r="Z2158" i="3" s="1"/>
  <c r="B2158" i="3"/>
  <c r="A2158" i="3"/>
  <c r="X2157" i="3"/>
  <c r="AB2157" i="3" s="1"/>
  <c r="W2157" i="3"/>
  <c r="V2157" i="3"/>
  <c r="O2157" i="3"/>
  <c r="K2157" i="3"/>
  <c r="B2157" i="3"/>
  <c r="A2157" i="3"/>
  <c r="X2156" i="3"/>
  <c r="AB2156" i="3" s="1"/>
  <c r="W2156" i="3"/>
  <c r="V2156" i="3"/>
  <c r="O2156" i="3"/>
  <c r="K2156" i="3"/>
  <c r="Z2156" i="3" s="1"/>
  <c r="B2156" i="3"/>
  <c r="A2156" i="3"/>
  <c r="X2155" i="3"/>
  <c r="AB2155" i="3" s="1"/>
  <c r="W2155" i="3"/>
  <c r="V2155" i="3"/>
  <c r="O2155" i="3"/>
  <c r="K2155" i="3"/>
  <c r="B2155" i="3"/>
  <c r="A2155" i="3"/>
  <c r="X2154" i="3"/>
  <c r="AB2154" i="3" s="1"/>
  <c r="W2154" i="3"/>
  <c r="V2154" i="3"/>
  <c r="O2154" i="3"/>
  <c r="K2154" i="3"/>
  <c r="Z2154" i="3" s="1"/>
  <c r="B2154" i="3"/>
  <c r="A2154" i="3"/>
  <c r="X2153" i="3"/>
  <c r="AB2153" i="3" s="1"/>
  <c r="W2153" i="3"/>
  <c r="V2153" i="3"/>
  <c r="O2153" i="3"/>
  <c r="K2153" i="3"/>
  <c r="B2153" i="3"/>
  <c r="A2153" i="3"/>
  <c r="X2152" i="3"/>
  <c r="AB2152" i="3" s="1"/>
  <c r="W2152" i="3"/>
  <c r="V2152" i="3"/>
  <c r="O2152" i="3"/>
  <c r="K2152" i="3"/>
  <c r="B2152" i="3"/>
  <c r="A2152" i="3"/>
  <c r="X2151" i="3"/>
  <c r="AB2151" i="3" s="1"/>
  <c r="W2151" i="3"/>
  <c r="V2151" i="3"/>
  <c r="O2151" i="3"/>
  <c r="K2151" i="3"/>
  <c r="B2151" i="3"/>
  <c r="A2151" i="3"/>
  <c r="X2150" i="3"/>
  <c r="AB2150" i="3" s="1"/>
  <c r="W2150" i="3"/>
  <c r="V2150" i="3"/>
  <c r="O2150" i="3"/>
  <c r="K2150" i="3"/>
  <c r="Z2150" i="3" s="1"/>
  <c r="B2150" i="3"/>
  <c r="A2150" i="3"/>
  <c r="X2149" i="3"/>
  <c r="AB2149" i="3" s="1"/>
  <c r="W2149" i="3"/>
  <c r="V2149" i="3"/>
  <c r="O2149" i="3"/>
  <c r="K2149" i="3"/>
  <c r="B2149" i="3"/>
  <c r="A2149" i="3"/>
  <c r="X2148" i="3"/>
  <c r="AB2148" i="3" s="1"/>
  <c r="W2148" i="3"/>
  <c r="V2148" i="3"/>
  <c r="O2148" i="3"/>
  <c r="K2148" i="3"/>
  <c r="Z2148" i="3" s="1"/>
  <c r="B2148" i="3"/>
  <c r="A2148" i="3"/>
  <c r="X2147" i="3"/>
  <c r="AB2147" i="3" s="1"/>
  <c r="W2147" i="3"/>
  <c r="V2147" i="3"/>
  <c r="O2147" i="3"/>
  <c r="K2147" i="3"/>
  <c r="B2147" i="3"/>
  <c r="A2147" i="3"/>
  <c r="X2146" i="3"/>
  <c r="AB2146" i="3" s="1"/>
  <c r="W2146" i="3"/>
  <c r="V2146" i="3"/>
  <c r="O2146" i="3"/>
  <c r="K2146" i="3"/>
  <c r="Z2146" i="3" s="1"/>
  <c r="B2146" i="3"/>
  <c r="A2146" i="3"/>
  <c r="X2145" i="3"/>
  <c r="AB2145" i="3" s="1"/>
  <c r="W2145" i="3"/>
  <c r="V2145" i="3"/>
  <c r="O2145" i="3"/>
  <c r="K2145" i="3"/>
  <c r="B2145" i="3"/>
  <c r="A2145" i="3"/>
  <c r="X2144" i="3"/>
  <c r="AB2144" i="3" s="1"/>
  <c r="W2144" i="3"/>
  <c r="V2144" i="3"/>
  <c r="O2144" i="3"/>
  <c r="K2144" i="3"/>
  <c r="Z2144" i="3" s="1"/>
  <c r="B2144" i="3"/>
  <c r="A2144" i="3"/>
  <c r="X2143" i="3"/>
  <c r="AB2143" i="3" s="1"/>
  <c r="W2143" i="3"/>
  <c r="V2143" i="3"/>
  <c r="O2143" i="3"/>
  <c r="K2143" i="3"/>
  <c r="B2143" i="3"/>
  <c r="A2143" i="3"/>
  <c r="X2142" i="3"/>
  <c r="AB2142" i="3" s="1"/>
  <c r="W2142" i="3"/>
  <c r="V2142" i="3"/>
  <c r="O2142" i="3"/>
  <c r="K2142" i="3"/>
  <c r="Z2142" i="3" s="1"/>
  <c r="B2142" i="3"/>
  <c r="A2142" i="3"/>
  <c r="X2141" i="3"/>
  <c r="AB2141" i="3" s="1"/>
  <c r="W2141" i="3"/>
  <c r="V2141" i="3"/>
  <c r="O2141" i="3"/>
  <c r="K2141" i="3"/>
  <c r="B2141" i="3"/>
  <c r="A2141" i="3"/>
  <c r="X2140" i="3"/>
  <c r="AB2140" i="3" s="1"/>
  <c r="W2140" i="3"/>
  <c r="V2140" i="3"/>
  <c r="O2140" i="3"/>
  <c r="K2140" i="3"/>
  <c r="Z2140" i="3" s="1"/>
  <c r="B2140" i="3"/>
  <c r="A2140" i="3"/>
  <c r="X2139" i="3"/>
  <c r="AB2139" i="3" s="1"/>
  <c r="W2139" i="3"/>
  <c r="V2139" i="3"/>
  <c r="O2139" i="3"/>
  <c r="K2139" i="3"/>
  <c r="B2139" i="3"/>
  <c r="A2139" i="3"/>
  <c r="X2138" i="3"/>
  <c r="AB2138" i="3" s="1"/>
  <c r="W2138" i="3"/>
  <c r="V2138" i="3"/>
  <c r="O2138" i="3"/>
  <c r="K2138" i="3"/>
  <c r="Z2138" i="3" s="1"/>
  <c r="B2138" i="3"/>
  <c r="A2138" i="3"/>
  <c r="X2137" i="3"/>
  <c r="AB2137" i="3" s="1"/>
  <c r="W2137" i="3"/>
  <c r="V2137" i="3"/>
  <c r="O2137" i="3"/>
  <c r="K2137" i="3"/>
  <c r="B2137" i="3"/>
  <c r="A2137" i="3"/>
  <c r="X2136" i="3"/>
  <c r="AB2136" i="3" s="1"/>
  <c r="W2136" i="3"/>
  <c r="V2136" i="3"/>
  <c r="O2136" i="3"/>
  <c r="K2136" i="3"/>
  <c r="Z2136" i="3" s="1"/>
  <c r="B2136" i="3"/>
  <c r="A2136" i="3"/>
  <c r="X2135" i="3"/>
  <c r="AB2135" i="3" s="1"/>
  <c r="W2135" i="3"/>
  <c r="V2135" i="3"/>
  <c r="O2135" i="3"/>
  <c r="K2135" i="3"/>
  <c r="B2135" i="3"/>
  <c r="A2135" i="3"/>
  <c r="X2134" i="3"/>
  <c r="AB2134" i="3" s="1"/>
  <c r="W2134" i="3"/>
  <c r="V2134" i="3"/>
  <c r="O2134" i="3"/>
  <c r="K2134" i="3"/>
  <c r="Z2134" i="3" s="1"/>
  <c r="B2134" i="3"/>
  <c r="A2134" i="3"/>
  <c r="X2133" i="3"/>
  <c r="AB2133" i="3" s="1"/>
  <c r="W2133" i="3"/>
  <c r="V2133" i="3"/>
  <c r="O2133" i="3"/>
  <c r="K2133" i="3"/>
  <c r="B2133" i="3"/>
  <c r="A2133" i="3"/>
  <c r="X2132" i="3"/>
  <c r="AB2132" i="3" s="1"/>
  <c r="W2132" i="3"/>
  <c r="V2132" i="3"/>
  <c r="O2132" i="3"/>
  <c r="K2132" i="3"/>
  <c r="B2132" i="3"/>
  <c r="A2132" i="3"/>
  <c r="X2131" i="3"/>
  <c r="AB2131" i="3" s="1"/>
  <c r="W2131" i="3"/>
  <c r="V2131" i="3"/>
  <c r="O2131" i="3"/>
  <c r="K2131" i="3"/>
  <c r="B2131" i="3"/>
  <c r="A2131" i="3"/>
  <c r="X2130" i="3"/>
  <c r="AB2130" i="3" s="1"/>
  <c r="W2130" i="3"/>
  <c r="V2130" i="3"/>
  <c r="O2130" i="3"/>
  <c r="K2130" i="3"/>
  <c r="Z2130" i="3" s="1"/>
  <c r="B2130" i="3"/>
  <c r="A2130" i="3"/>
  <c r="X2129" i="3"/>
  <c r="AB2129" i="3" s="1"/>
  <c r="W2129" i="3"/>
  <c r="V2129" i="3"/>
  <c r="O2129" i="3"/>
  <c r="K2129" i="3"/>
  <c r="B2129" i="3"/>
  <c r="A2129" i="3"/>
  <c r="X2128" i="3"/>
  <c r="AB2128" i="3" s="1"/>
  <c r="W2128" i="3"/>
  <c r="V2128" i="3"/>
  <c r="O2128" i="3"/>
  <c r="K2128" i="3"/>
  <c r="Z2128" i="3" s="1"/>
  <c r="B2128" i="3"/>
  <c r="A2128" i="3"/>
  <c r="X2127" i="3"/>
  <c r="AB2127" i="3" s="1"/>
  <c r="W2127" i="3"/>
  <c r="V2127" i="3"/>
  <c r="O2127" i="3"/>
  <c r="K2127" i="3"/>
  <c r="B2127" i="3"/>
  <c r="A2127" i="3"/>
  <c r="X2126" i="3"/>
  <c r="AB2126" i="3" s="1"/>
  <c r="W2126" i="3"/>
  <c r="V2126" i="3"/>
  <c r="O2126" i="3"/>
  <c r="K2126" i="3"/>
  <c r="Z2126" i="3" s="1"/>
  <c r="B2126" i="3"/>
  <c r="A2126" i="3"/>
  <c r="X2125" i="3"/>
  <c r="AB2125" i="3" s="1"/>
  <c r="W2125" i="3"/>
  <c r="V2125" i="3"/>
  <c r="O2125" i="3"/>
  <c r="K2125" i="3"/>
  <c r="B2125" i="3"/>
  <c r="A2125" i="3"/>
  <c r="X2124" i="3"/>
  <c r="AB2124" i="3" s="1"/>
  <c r="W2124" i="3"/>
  <c r="V2124" i="3"/>
  <c r="O2124" i="3"/>
  <c r="K2124" i="3"/>
  <c r="Z2124" i="3" s="1"/>
  <c r="B2124" i="3"/>
  <c r="A2124" i="3"/>
  <c r="X2123" i="3"/>
  <c r="AB2123" i="3" s="1"/>
  <c r="W2123" i="3"/>
  <c r="V2123" i="3"/>
  <c r="O2123" i="3"/>
  <c r="K2123" i="3"/>
  <c r="B2123" i="3"/>
  <c r="A2123" i="3"/>
  <c r="X2122" i="3"/>
  <c r="AB2122" i="3" s="1"/>
  <c r="W2122" i="3"/>
  <c r="V2122" i="3"/>
  <c r="O2122" i="3"/>
  <c r="K2122" i="3"/>
  <c r="Z2122" i="3" s="1"/>
  <c r="B2122" i="3"/>
  <c r="A2122" i="3"/>
  <c r="X2121" i="3"/>
  <c r="AB2121" i="3" s="1"/>
  <c r="W2121" i="3"/>
  <c r="V2121" i="3"/>
  <c r="O2121" i="3"/>
  <c r="K2121" i="3"/>
  <c r="B2121" i="3"/>
  <c r="A2121" i="3"/>
  <c r="X2120" i="3"/>
  <c r="AB2120" i="3" s="1"/>
  <c r="W2120" i="3"/>
  <c r="V2120" i="3"/>
  <c r="O2120" i="3"/>
  <c r="K2120" i="3"/>
  <c r="Z2120" i="3" s="1"/>
  <c r="B2120" i="3"/>
  <c r="A2120" i="3"/>
  <c r="X2119" i="3"/>
  <c r="AB2119" i="3" s="1"/>
  <c r="W2119" i="3"/>
  <c r="V2119" i="3"/>
  <c r="O2119" i="3"/>
  <c r="K2119" i="3"/>
  <c r="B2119" i="3"/>
  <c r="A2119" i="3"/>
  <c r="X2118" i="3"/>
  <c r="AB2118" i="3" s="1"/>
  <c r="W2118" i="3"/>
  <c r="V2118" i="3"/>
  <c r="O2118" i="3"/>
  <c r="K2118" i="3"/>
  <c r="Z2118" i="3" s="1"/>
  <c r="B2118" i="3"/>
  <c r="A2118" i="3"/>
  <c r="X2117" i="3"/>
  <c r="AB2117" i="3" s="1"/>
  <c r="W2117" i="3"/>
  <c r="V2117" i="3"/>
  <c r="O2117" i="3"/>
  <c r="K2117" i="3"/>
  <c r="B2117" i="3"/>
  <c r="A2117" i="3"/>
  <c r="X2116" i="3"/>
  <c r="AB2116" i="3" s="1"/>
  <c r="W2116" i="3"/>
  <c r="V2116" i="3"/>
  <c r="O2116" i="3"/>
  <c r="K2116" i="3"/>
  <c r="Z2116" i="3" s="1"/>
  <c r="B2116" i="3"/>
  <c r="A2116" i="3"/>
  <c r="X2115" i="3"/>
  <c r="AB2115" i="3" s="1"/>
  <c r="W2115" i="3"/>
  <c r="V2115" i="3"/>
  <c r="O2115" i="3"/>
  <c r="K2115" i="3"/>
  <c r="B2115" i="3"/>
  <c r="A2115" i="3"/>
  <c r="X2114" i="3"/>
  <c r="AB2114" i="3" s="1"/>
  <c r="W2114" i="3"/>
  <c r="V2114" i="3"/>
  <c r="O2114" i="3"/>
  <c r="K2114" i="3"/>
  <c r="T2114" i="3" s="1"/>
  <c r="B2114" i="3"/>
  <c r="A2114" i="3"/>
  <c r="X2113" i="3"/>
  <c r="AB2113" i="3" s="1"/>
  <c r="W2113" i="3"/>
  <c r="V2113" i="3"/>
  <c r="O2113" i="3"/>
  <c r="K2113" i="3"/>
  <c r="B2113" i="3"/>
  <c r="A2113" i="3"/>
  <c r="X2112" i="3"/>
  <c r="AB2112" i="3" s="1"/>
  <c r="W2112" i="3"/>
  <c r="V2112" i="3"/>
  <c r="O2112" i="3"/>
  <c r="K2112" i="3"/>
  <c r="Z2112" i="3" s="1"/>
  <c r="B2112" i="3"/>
  <c r="A2112" i="3"/>
  <c r="X2111" i="3"/>
  <c r="AB2111" i="3" s="1"/>
  <c r="W2111" i="3"/>
  <c r="V2111" i="3"/>
  <c r="O2111" i="3"/>
  <c r="K2111" i="3"/>
  <c r="B2111" i="3"/>
  <c r="A2111" i="3"/>
  <c r="X2110" i="3"/>
  <c r="AB2110" i="3" s="1"/>
  <c r="W2110" i="3"/>
  <c r="V2110" i="3"/>
  <c r="O2110" i="3"/>
  <c r="K2110" i="3"/>
  <c r="Z2110" i="3" s="1"/>
  <c r="B2110" i="3"/>
  <c r="A2110" i="3"/>
  <c r="X2109" i="3"/>
  <c r="AB2109" i="3" s="1"/>
  <c r="W2109" i="3"/>
  <c r="V2109" i="3"/>
  <c r="O2109" i="3"/>
  <c r="K2109" i="3"/>
  <c r="B2109" i="3"/>
  <c r="A2109" i="3"/>
  <c r="X2108" i="3"/>
  <c r="AB2108" i="3" s="1"/>
  <c r="W2108" i="3"/>
  <c r="V2108" i="3"/>
  <c r="O2108" i="3"/>
  <c r="K2108" i="3"/>
  <c r="T2108" i="3" s="1"/>
  <c r="B2108" i="3"/>
  <c r="A2108" i="3"/>
  <c r="X2107" i="3"/>
  <c r="AB2107" i="3" s="1"/>
  <c r="V2107" i="3"/>
  <c r="O2107" i="3"/>
  <c r="K2107" i="3"/>
  <c r="B2107" i="3"/>
  <c r="A2107" i="3"/>
  <c r="X2106" i="3"/>
  <c r="AB2106" i="3" s="1"/>
  <c r="V2106" i="3"/>
  <c r="O2106" i="3"/>
  <c r="K2106" i="3"/>
  <c r="B2106" i="3"/>
  <c r="A2106" i="3"/>
  <c r="V2105" i="3"/>
  <c r="O2105" i="3"/>
  <c r="K2105" i="3"/>
  <c r="B2105" i="3"/>
  <c r="A2105" i="3"/>
  <c r="X2104" i="3"/>
  <c r="AB2104" i="3" s="1"/>
  <c r="O2104" i="3"/>
  <c r="V2104" i="3" s="1"/>
  <c r="K2104" i="3"/>
  <c r="Z2104" i="3" s="1"/>
  <c r="B2104" i="3"/>
  <c r="A2104" i="3"/>
  <c r="O2103" i="3"/>
  <c r="V2103" i="3" s="1"/>
  <c r="K2103" i="3"/>
  <c r="B2103" i="3"/>
  <c r="A2103" i="3"/>
  <c r="O2102" i="3"/>
  <c r="V2102" i="3" s="1"/>
  <c r="K2102" i="3"/>
  <c r="B2102" i="3"/>
  <c r="A2102" i="3"/>
  <c r="O2101" i="3"/>
  <c r="V2101" i="3" s="1"/>
  <c r="K2101" i="3"/>
  <c r="B2101" i="3"/>
  <c r="A2101" i="3"/>
  <c r="O2100" i="3"/>
  <c r="V2100" i="3" s="1"/>
  <c r="K2100" i="3"/>
  <c r="B2100" i="3"/>
  <c r="A2100" i="3"/>
  <c r="O2099" i="3"/>
  <c r="V2099" i="3" s="1"/>
  <c r="K2099" i="3"/>
  <c r="B2099" i="3"/>
  <c r="A2099" i="3"/>
  <c r="O2098" i="3"/>
  <c r="V2098" i="3" s="1"/>
  <c r="K2098" i="3"/>
  <c r="T2098" i="3" s="1"/>
  <c r="X2098" i="3" s="1"/>
  <c r="AB2098" i="3" s="1"/>
  <c r="B2098" i="3"/>
  <c r="A2098" i="3"/>
  <c r="O2097" i="3"/>
  <c r="V2097" i="3" s="1"/>
  <c r="K2097" i="3"/>
  <c r="B2097" i="3"/>
  <c r="A2097" i="3"/>
  <c r="O2096" i="3"/>
  <c r="V2096" i="3" s="1"/>
  <c r="K2096" i="3"/>
  <c r="B2096" i="3"/>
  <c r="A2096" i="3"/>
  <c r="O2095" i="3"/>
  <c r="V2095" i="3" s="1"/>
  <c r="K2095" i="3"/>
  <c r="B2095" i="3"/>
  <c r="A2095" i="3"/>
  <c r="O2094" i="3"/>
  <c r="V2094" i="3" s="1"/>
  <c r="K2094" i="3"/>
  <c r="B2094" i="3"/>
  <c r="A2094" i="3"/>
  <c r="X2093" i="3"/>
  <c r="AB2093" i="3" s="1"/>
  <c r="O2093" i="3"/>
  <c r="V2093" i="3" s="1"/>
  <c r="K2093" i="3"/>
  <c r="B2093" i="3"/>
  <c r="A2093" i="3"/>
  <c r="O2092" i="3"/>
  <c r="V2092" i="3" s="1"/>
  <c r="K2092" i="3"/>
  <c r="B2092" i="3"/>
  <c r="A2092" i="3"/>
  <c r="O2091" i="3"/>
  <c r="V2091" i="3" s="1"/>
  <c r="K2091" i="3"/>
  <c r="B2091" i="3"/>
  <c r="A2091" i="3"/>
  <c r="O2090" i="3"/>
  <c r="V2090" i="3" s="1"/>
  <c r="K2090" i="3"/>
  <c r="B2090" i="3"/>
  <c r="A2090" i="3"/>
  <c r="O2089" i="3"/>
  <c r="V2089" i="3" s="1"/>
  <c r="K2089" i="3"/>
  <c r="B2089" i="3"/>
  <c r="A2089" i="3"/>
  <c r="O2088" i="3"/>
  <c r="V2088" i="3" s="1"/>
  <c r="K2088" i="3"/>
  <c r="B2088" i="3"/>
  <c r="A2088" i="3"/>
  <c r="O2087" i="3"/>
  <c r="V2087" i="3" s="1"/>
  <c r="K2087" i="3"/>
  <c r="B2087" i="3"/>
  <c r="A2087" i="3"/>
  <c r="O2086" i="3"/>
  <c r="V2086" i="3" s="1"/>
  <c r="K2086" i="3"/>
  <c r="B2086" i="3"/>
  <c r="A2086" i="3"/>
  <c r="O2085" i="3"/>
  <c r="V2085" i="3" s="1"/>
  <c r="K2085" i="3"/>
  <c r="B2085" i="3"/>
  <c r="A2085" i="3"/>
  <c r="O2084" i="3"/>
  <c r="V2084" i="3" s="1"/>
  <c r="K2084" i="3"/>
  <c r="B2084" i="3"/>
  <c r="A2084" i="3"/>
  <c r="O2083" i="3"/>
  <c r="V2083" i="3" s="1"/>
  <c r="K2083" i="3"/>
  <c r="B2083" i="3"/>
  <c r="A2083" i="3"/>
  <c r="O2082" i="3"/>
  <c r="V2082" i="3" s="1"/>
  <c r="K2082" i="3"/>
  <c r="B2082" i="3"/>
  <c r="A2082" i="3"/>
  <c r="O2081" i="3"/>
  <c r="V2081" i="3" s="1"/>
  <c r="K2081" i="3"/>
  <c r="B2081" i="3"/>
  <c r="A2081" i="3"/>
  <c r="O2080" i="3"/>
  <c r="V2080" i="3" s="1"/>
  <c r="K2080" i="3"/>
  <c r="B2080" i="3"/>
  <c r="A2080" i="3"/>
  <c r="O2079" i="3"/>
  <c r="V2079" i="3" s="1"/>
  <c r="K2079" i="3"/>
  <c r="B2079" i="3"/>
  <c r="A2079" i="3"/>
  <c r="O2078" i="3"/>
  <c r="V2078" i="3" s="1"/>
  <c r="K2078" i="3"/>
  <c r="B2078" i="3"/>
  <c r="A2078" i="3"/>
  <c r="O2077" i="3"/>
  <c r="V2077" i="3" s="1"/>
  <c r="K2077" i="3"/>
  <c r="B2077" i="3"/>
  <c r="A2077" i="3"/>
  <c r="O2076" i="3"/>
  <c r="V2076" i="3" s="1"/>
  <c r="K2076" i="3"/>
  <c r="B2076" i="3"/>
  <c r="A2076" i="3"/>
  <c r="O2075" i="3"/>
  <c r="V2075" i="3" s="1"/>
  <c r="K2075" i="3"/>
  <c r="B2075" i="3"/>
  <c r="A2075" i="3"/>
  <c r="O2074" i="3"/>
  <c r="V2074" i="3" s="1"/>
  <c r="K2074" i="3"/>
  <c r="B2074" i="3"/>
  <c r="A2074" i="3"/>
  <c r="O2073" i="3"/>
  <c r="V2073" i="3" s="1"/>
  <c r="K2073" i="3"/>
  <c r="B2073" i="3"/>
  <c r="A2073" i="3"/>
  <c r="O2072" i="3"/>
  <c r="V2072" i="3" s="1"/>
  <c r="K2072" i="3"/>
  <c r="B2072" i="3"/>
  <c r="A2072" i="3"/>
  <c r="O2071" i="3"/>
  <c r="V2071" i="3" s="1"/>
  <c r="K2071" i="3"/>
  <c r="B2071" i="3"/>
  <c r="A2071" i="3"/>
  <c r="O2070" i="3"/>
  <c r="V2070" i="3" s="1"/>
  <c r="K2070" i="3"/>
  <c r="B2070" i="3"/>
  <c r="A2070" i="3"/>
  <c r="O2069" i="3"/>
  <c r="V2069" i="3" s="1"/>
  <c r="K2069" i="3"/>
  <c r="B2069" i="3"/>
  <c r="A2069" i="3"/>
  <c r="O2068" i="3"/>
  <c r="V2068" i="3" s="1"/>
  <c r="K2068" i="3"/>
  <c r="B2068" i="3"/>
  <c r="A2068" i="3"/>
  <c r="O2067" i="3"/>
  <c r="V2067" i="3" s="1"/>
  <c r="K2067" i="3"/>
  <c r="B2067" i="3"/>
  <c r="A2067" i="3"/>
  <c r="O2066" i="3"/>
  <c r="V2066" i="3" s="1"/>
  <c r="K2066" i="3"/>
  <c r="B2066" i="3"/>
  <c r="A2066" i="3"/>
  <c r="O2065" i="3"/>
  <c r="V2065" i="3" s="1"/>
  <c r="K2065" i="3"/>
  <c r="B2065" i="3"/>
  <c r="A2065" i="3"/>
  <c r="O2064" i="3"/>
  <c r="V2064" i="3" s="1"/>
  <c r="K2064" i="3"/>
  <c r="B2064" i="3"/>
  <c r="A2064" i="3"/>
  <c r="X2063" i="3"/>
  <c r="AB2063" i="3" s="1"/>
  <c r="O2063" i="3"/>
  <c r="V2063" i="3" s="1"/>
  <c r="K2063" i="3"/>
  <c r="Z2063" i="3" s="1"/>
  <c r="B2063" i="3"/>
  <c r="A2063" i="3"/>
  <c r="O2062" i="3"/>
  <c r="V2062" i="3" s="1"/>
  <c r="K2062" i="3"/>
  <c r="B2062" i="3"/>
  <c r="A2062" i="3"/>
  <c r="O2061" i="3"/>
  <c r="V2061" i="3" s="1"/>
  <c r="K2061" i="3"/>
  <c r="B2061" i="3"/>
  <c r="A2061" i="3"/>
  <c r="O2060" i="3"/>
  <c r="V2060" i="3" s="1"/>
  <c r="K2060" i="3"/>
  <c r="B2060" i="3"/>
  <c r="A2060" i="3"/>
  <c r="X2059" i="3"/>
  <c r="AB2059" i="3" s="1"/>
  <c r="O2059" i="3"/>
  <c r="V2059" i="3" s="1"/>
  <c r="K2059" i="3"/>
  <c r="B2059" i="3"/>
  <c r="A2059" i="3"/>
  <c r="O2058" i="3"/>
  <c r="V2058" i="3" s="1"/>
  <c r="K2058" i="3"/>
  <c r="B2058" i="3"/>
  <c r="A2058" i="3"/>
  <c r="O2057" i="3"/>
  <c r="V2057" i="3" s="1"/>
  <c r="K2057" i="3"/>
  <c r="B2057" i="3"/>
  <c r="A2057" i="3"/>
  <c r="O2056" i="3"/>
  <c r="V2056" i="3" s="1"/>
  <c r="K2056" i="3"/>
  <c r="B2056" i="3"/>
  <c r="A2056" i="3"/>
  <c r="X2055" i="3"/>
  <c r="AB2055" i="3" s="1"/>
  <c r="O2055" i="3"/>
  <c r="V2055" i="3" s="1"/>
  <c r="K2055" i="3"/>
  <c r="B2055" i="3"/>
  <c r="A2055" i="3"/>
  <c r="X2054" i="3"/>
  <c r="AB2054" i="3" s="1"/>
  <c r="O2054" i="3"/>
  <c r="V2054" i="3" s="1"/>
  <c r="K2054" i="3"/>
  <c r="Z2054" i="3" s="1"/>
  <c r="B2054" i="3"/>
  <c r="A2054" i="3"/>
  <c r="X2053" i="3"/>
  <c r="AB2053" i="3" s="1"/>
  <c r="O2053" i="3"/>
  <c r="V2053" i="3" s="1"/>
  <c r="K2053" i="3"/>
  <c r="B2053" i="3"/>
  <c r="A2053" i="3"/>
  <c r="X2052" i="3"/>
  <c r="AB2052" i="3" s="1"/>
  <c r="O2052" i="3"/>
  <c r="V2052" i="3" s="1"/>
  <c r="K2052" i="3"/>
  <c r="Z2052" i="3" s="1"/>
  <c r="B2052" i="3"/>
  <c r="A2052" i="3"/>
  <c r="X2051" i="3"/>
  <c r="AB2051" i="3" s="1"/>
  <c r="O2051" i="3"/>
  <c r="V2051" i="3" s="1"/>
  <c r="K2051" i="3"/>
  <c r="B2051" i="3"/>
  <c r="A2051" i="3"/>
  <c r="X2050" i="3"/>
  <c r="AB2050" i="3" s="1"/>
  <c r="O2050" i="3"/>
  <c r="V2050" i="3" s="1"/>
  <c r="K2050" i="3"/>
  <c r="T2050" i="3" s="1"/>
  <c r="B2050" i="3"/>
  <c r="A2050" i="3"/>
  <c r="X2049" i="3"/>
  <c r="AB2049" i="3" s="1"/>
  <c r="O2049" i="3"/>
  <c r="V2049" i="3" s="1"/>
  <c r="K2049" i="3"/>
  <c r="B2049" i="3"/>
  <c r="A2049" i="3"/>
  <c r="X2048" i="3"/>
  <c r="AB2048" i="3" s="1"/>
  <c r="O2048" i="3"/>
  <c r="V2048" i="3" s="1"/>
  <c r="K2048" i="3"/>
  <c r="B2048" i="3"/>
  <c r="A2048" i="3"/>
  <c r="X2047" i="3"/>
  <c r="AB2047" i="3" s="1"/>
  <c r="O2047" i="3"/>
  <c r="V2047" i="3" s="1"/>
  <c r="K2047" i="3"/>
  <c r="B2047" i="3"/>
  <c r="A2047" i="3"/>
  <c r="O2046" i="3"/>
  <c r="V2046" i="3" s="1"/>
  <c r="K2046" i="3"/>
  <c r="B2046" i="3"/>
  <c r="A2046" i="3"/>
  <c r="O2045" i="3"/>
  <c r="V2045" i="3" s="1"/>
  <c r="K2045" i="3"/>
  <c r="B2045" i="3"/>
  <c r="A2045" i="3"/>
  <c r="O2044" i="3"/>
  <c r="V2044" i="3" s="1"/>
  <c r="K2044" i="3"/>
  <c r="B2044" i="3"/>
  <c r="A2044" i="3"/>
  <c r="X2043" i="3"/>
  <c r="AB2043" i="3" s="1"/>
  <c r="O2043" i="3"/>
  <c r="V2043" i="3" s="1"/>
  <c r="K2043" i="3"/>
  <c r="B2043" i="3"/>
  <c r="A2043" i="3"/>
  <c r="X2042" i="3"/>
  <c r="AB2042" i="3" s="1"/>
  <c r="O2042" i="3"/>
  <c r="V2042" i="3" s="1"/>
  <c r="K2042" i="3"/>
  <c r="T2042" i="3" s="1"/>
  <c r="B2042" i="3"/>
  <c r="A2042" i="3"/>
  <c r="X2041" i="3"/>
  <c r="AB2041" i="3" s="1"/>
  <c r="O2041" i="3"/>
  <c r="V2041" i="3" s="1"/>
  <c r="K2041" i="3"/>
  <c r="B2041" i="3"/>
  <c r="A2041" i="3"/>
  <c r="X2040" i="3"/>
  <c r="AB2040" i="3" s="1"/>
  <c r="O2040" i="3"/>
  <c r="V2040" i="3" s="1"/>
  <c r="K2040" i="3"/>
  <c r="B2040" i="3"/>
  <c r="A2040" i="3"/>
  <c r="O2039" i="3"/>
  <c r="V2039" i="3" s="1"/>
  <c r="K2039" i="3"/>
  <c r="B2039" i="3"/>
  <c r="A2039" i="3"/>
  <c r="O2038" i="3"/>
  <c r="V2038" i="3" s="1"/>
  <c r="K2038" i="3"/>
  <c r="B2038" i="3"/>
  <c r="A2038" i="3"/>
  <c r="O2037" i="3"/>
  <c r="V2037" i="3" s="1"/>
  <c r="K2037" i="3"/>
  <c r="B2037" i="3"/>
  <c r="A2037" i="3"/>
  <c r="X2036" i="3"/>
  <c r="AB2036" i="3" s="1"/>
  <c r="O2036" i="3"/>
  <c r="V2036" i="3" s="1"/>
  <c r="K2036" i="3"/>
  <c r="Z2036" i="3" s="1"/>
  <c r="B2036" i="3"/>
  <c r="A2036" i="3"/>
  <c r="X2035" i="3"/>
  <c r="AB2035" i="3" s="1"/>
  <c r="O2035" i="3"/>
  <c r="V2035" i="3" s="1"/>
  <c r="K2035" i="3"/>
  <c r="B2035" i="3"/>
  <c r="A2035" i="3"/>
  <c r="X2034" i="3"/>
  <c r="AB2034" i="3" s="1"/>
  <c r="O2034" i="3"/>
  <c r="V2034" i="3" s="1"/>
  <c r="K2034" i="3"/>
  <c r="Z2034" i="3" s="1"/>
  <c r="B2034" i="3"/>
  <c r="A2034" i="3"/>
  <c r="X2033" i="3"/>
  <c r="AB2033" i="3" s="1"/>
  <c r="O2033" i="3"/>
  <c r="V2033" i="3" s="1"/>
  <c r="K2033" i="3"/>
  <c r="B2033" i="3"/>
  <c r="A2033" i="3"/>
  <c r="X2032" i="3"/>
  <c r="AB2032" i="3" s="1"/>
  <c r="O2032" i="3"/>
  <c r="V2032" i="3" s="1"/>
  <c r="K2032" i="3"/>
  <c r="T2032" i="3" s="1"/>
  <c r="B2032" i="3"/>
  <c r="A2032" i="3"/>
  <c r="X2031" i="3"/>
  <c r="AB2031" i="3" s="1"/>
  <c r="O2031" i="3"/>
  <c r="V2031" i="3" s="1"/>
  <c r="K2031" i="3"/>
  <c r="B2031" i="3"/>
  <c r="A2031" i="3"/>
  <c r="X2030" i="3"/>
  <c r="AB2030" i="3" s="1"/>
  <c r="O2030" i="3"/>
  <c r="V2030" i="3" s="1"/>
  <c r="K2030" i="3"/>
  <c r="B2030" i="3"/>
  <c r="A2030" i="3"/>
  <c r="O2029" i="3"/>
  <c r="V2029" i="3" s="1"/>
  <c r="K2029" i="3"/>
  <c r="B2029" i="3"/>
  <c r="A2029" i="3"/>
  <c r="O2028" i="3"/>
  <c r="V2028" i="3" s="1"/>
  <c r="K2028" i="3"/>
  <c r="B2028" i="3"/>
  <c r="A2028" i="3"/>
  <c r="O2027" i="3"/>
  <c r="V2027" i="3" s="1"/>
  <c r="K2027" i="3"/>
  <c r="B2027" i="3"/>
  <c r="A2027" i="3"/>
  <c r="O2026" i="3"/>
  <c r="V2026" i="3" s="1"/>
  <c r="K2026" i="3"/>
  <c r="B2026" i="3"/>
  <c r="A2026" i="3"/>
  <c r="X2025" i="3"/>
  <c r="AB2025" i="3" s="1"/>
  <c r="O2025" i="3"/>
  <c r="V2025" i="3" s="1"/>
  <c r="K2025" i="3"/>
  <c r="B2025" i="3"/>
  <c r="A2025" i="3"/>
  <c r="X2024" i="3"/>
  <c r="AB2024" i="3" s="1"/>
  <c r="O2024" i="3"/>
  <c r="V2024" i="3" s="1"/>
  <c r="K2024" i="3"/>
  <c r="T2024" i="3" s="1"/>
  <c r="B2024" i="3"/>
  <c r="A2024" i="3"/>
  <c r="X2023" i="3"/>
  <c r="AB2023" i="3" s="1"/>
  <c r="O2023" i="3"/>
  <c r="V2023" i="3" s="1"/>
  <c r="K2023" i="3"/>
  <c r="B2023" i="3"/>
  <c r="A2023" i="3"/>
  <c r="O2022" i="3"/>
  <c r="V2022" i="3" s="1"/>
  <c r="K2022" i="3"/>
  <c r="B2022" i="3"/>
  <c r="A2022" i="3"/>
  <c r="O2021" i="3"/>
  <c r="V2021" i="3" s="1"/>
  <c r="K2021" i="3"/>
  <c r="B2021" i="3"/>
  <c r="A2021" i="3"/>
  <c r="O2020" i="3"/>
  <c r="V2020" i="3" s="1"/>
  <c r="K2020" i="3"/>
  <c r="B2020" i="3"/>
  <c r="A2020" i="3"/>
  <c r="O2019" i="3"/>
  <c r="V2019" i="3" s="1"/>
  <c r="K2019" i="3"/>
  <c r="B2019" i="3"/>
  <c r="A2019" i="3"/>
  <c r="O2018" i="3"/>
  <c r="V2018" i="3" s="1"/>
  <c r="K2018" i="3"/>
  <c r="B2018" i="3"/>
  <c r="A2018" i="3"/>
  <c r="O2017" i="3"/>
  <c r="V2017" i="3" s="1"/>
  <c r="K2017" i="3"/>
  <c r="B2017" i="3"/>
  <c r="A2017" i="3"/>
  <c r="O2016" i="3"/>
  <c r="V2016" i="3" s="1"/>
  <c r="K2016" i="3"/>
  <c r="B2016" i="3"/>
  <c r="A2016" i="3"/>
  <c r="O2015" i="3"/>
  <c r="V2015" i="3" s="1"/>
  <c r="K2015" i="3"/>
  <c r="B2015" i="3"/>
  <c r="A2015" i="3"/>
  <c r="O2014" i="3"/>
  <c r="V2014" i="3" s="1"/>
  <c r="K2014" i="3"/>
  <c r="B2014" i="3"/>
  <c r="A2014" i="3"/>
  <c r="X2013" i="3"/>
  <c r="AB2013" i="3" s="1"/>
  <c r="O2013" i="3"/>
  <c r="V2013" i="3" s="1"/>
  <c r="K2013" i="3"/>
  <c r="B2013" i="3"/>
  <c r="A2013" i="3"/>
  <c r="X2012" i="3"/>
  <c r="AB2012" i="3" s="1"/>
  <c r="O2012" i="3"/>
  <c r="V2012" i="3" s="1"/>
  <c r="K2012" i="3"/>
  <c r="Z2012" i="3" s="1"/>
  <c r="B2012" i="3"/>
  <c r="A2012" i="3"/>
  <c r="X2011" i="3"/>
  <c r="AB2011" i="3" s="1"/>
  <c r="O2011" i="3"/>
  <c r="V2011" i="3" s="1"/>
  <c r="K2011" i="3"/>
  <c r="B2011" i="3"/>
  <c r="A2011" i="3"/>
  <c r="X2010" i="3"/>
  <c r="AB2010" i="3" s="1"/>
  <c r="W2010" i="3"/>
  <c r="V2010" i="3"/>
  <c r="O2010" i="3"/>
  <c r="K2010" i="3"/>
  <c r="Z2010" i="3" s="1"/>
  <c r="B2010" i="3"/>
  <c r="A2010" i="3"/>
  <c r="X2009" i="3"/>
  <c r="AB2009" i="3" s="1"/>
  <c r="O2009" i="3"/>
  <c r="V2009" i="3" s="1"/>
  <c r="K2009" i="3"/>
  <c r="B2009" i="3"/>
  <c r="A2009" i="3"/>
  <c r="X2008" i="3"/>
  <c r="AB2008" i="3" s="1"/>
  <c r="O2008" i="3"/>
  <c r="V2008" i="3" s="1"/>
  <c r="K2008" i="3"/>
  <c r="B2008" i="3"/>
  <c r="A2008" i="3"/>
  <c r="X2007" i="3"/>
  <c r="AB2007" i="3" s="1"/>
  <c r="O2007" i="3"/>
  <c r="V2007" i="3" s="1"/>
  <c r="K2007" i="3"/>
  <c r="B2007" i="3"/>
  <c r="A2007" i="3"/>
  <c r="O2006" i="3"/>
  <c r="V2006" i="3" s="1"/>
  <c r="K2006" i="3"/>
  <c r="B2006" i="3"/>
  <c r="A2006" i="3"/>
  <c r="O2005" i="3"/>
  <c r="V2005" i="3" s="1"/>
  <c r="K2005" i="3"/>
  <c r="B2005" i="3"/>
  <c r="A2005" i="3"/>
  <c r="O2004" i="3"/>
  <c r="V2004" i="3" s="1"/>
  <c r="K2004" i="3"/>
  <c r="B2004" i="3"/>
  <c r="A2004" i="3"/>
  <c r="O2003" i="3"/>
  <c r="V2003" i="3" s="1"/>
  <c r="K2003" i="3"/>
  <c r="B2003" i="3"/>
  <c r="A2003" i="3"/>
  <c r="X2002" i="3"/>
  <c r="AB2002" i="3" s="1"/>
  <c r="O2002" i="3"/>
  <c r="V2002" i="3" s="1"/>
  <c r="K2002" i="3"/>
  <c r="T2002" i="3" s="1"/>
  <c r="B2002" i="3"/>
  <c r="A2002" i="3"/>
  <c r="X2001" i="3"/>
  <c r="AB2001" i="3" s="1"/>
  <c r="O2001" i="3"/>
  <c r="V2001" i="3" s="1"/>
  <c r="K2001" i="3"/>
  <c r="B2001" i="3"/>
  <c r="A2001" i="3"/>
  <c r="X2000" i="3"/>
  <c r="AB2000" i="3" s="1"/>
  <c r="O2000" i="3"/>
  <c r="V2000" i="3" s="1"/>
  <c r="K2000" i="3"/>
  <c r="Z2000" i="3" s="1"/>
  <c r="B2000" i="3"/>
  <c r="A2000" i="3"/>
  <c r="X1999" i="3"/>
  <c r="AB1999" i="3" s="1"/>
  <c r="O1999" i="3"/>
  <c r="V1999" i="3" s="1"/>
  <c r="K1999" i="3"/>
  <c r="B1999" i="3"/>
  <c r="A1999" i="3"/>
  <c r="X1998" i="3"/>
  <c r="AB1998" i="3" s="1"/>
  <c r="O1998" i="3"/>
  <c r="V1998" i="3" s="1"/>
  <c r="K1998" i="3"/>
  <c r="Z1998" i="3" s="1"/>
  <c r="B1998" i="3"/>
  <c r="A1998" i="3"/>
  <c r="X1997" i="3"/>
  <c r="AB1997" i="3" s="1"/>
  <c r="O1997" i="3"/>
  <c r="V1997" i="3" s="1"/>
  <c r="K1997" i="3"/>
  <c r="B1997" i="3"/>
  <c r="A1997" i="3"/>
  <c r="X1996" i="3"/>
  <c r="AB1996" i="3" s="1"/>
  <c r="O1996" i="3"/>
  <c r="V1996" i="3" s="1"/>
  <c r="K1996" i="3"/>
  <c r="Z1996" i="3" s="1"/>
  <c r="B1996" i="3"/>
  <c r="A1996" i="3"/>
  <c r="X1995" i="3"/>
  <c r="AB1995" i="3" s="1"/>
  <c r="O1995" i="3"/>
  <c r="V1995" i="3" s="1"/>
  <c r="K1995" i="3"/>
  <c r="B1995" i="3"/>
  <c r="A1995" i="3"/>
  <c r="X1994" i="3"/>
  <c r="AB1994" i="3" s="1"/>
  <c r="O1994" i="3"/>
  <c r="V1994" i="3" s="1"/>
  <c r="K1994" i="3"/>
  <c r="B1994" i="3"/>
  <c r="A1994" i="3"/>
  <c r="O1993" i="3"/>
  <c r="V1993" i="3" s="1"/>
  <c r="K1993" i="3"/>
  <c r="B1993" i="3"/>
  <c r="A1993" i="3"/>
  <c r="O1992" i="3"/>
  <c r="V1992" i="3" s="1"/>
  <c r="K1992" i="3"/>
  <c r="B1992" i="3"/>
  <c r="A1992" i="3"/>
  <c r="O1991" i="3"/>
  <c r="V1991" i="3" s="1"/>
  <c r="K1991" i="3"/>
  <c r="B1991" i="3"/>
  <c r="A1991" i="3"/>
  <c r="O1990" i="3"/>
  <c r="V1990" i="3" s="1"/>
  <c r="K1990" i="3"/>
  <c r="B1990" i="3"/>
  <c r="A1990" i="3"/>
  <c r="O1989" i="3"/>
  <c r="V1989" i="3" s="1"/>
  <c r="K1989" i="3"/>
  <c r="B1989" i="3"/>
  <c r="A1989" i="3"/>
  <c r="O1988" i="3"/>
  <c r="V1988" i="3" s="1"/>
  <c r="K1988" i="3"/>
  <c r="B1988" i="3"/>
  <c r="A1988" i="3"/>
  <c r="O1987" i="3"/>
  <c r="V1987" i="3" s="1"/>
  <c r="K1987" i="3"/>
  <c r="B1987" i="3"/>
  <c r="A1987" i="3"/>
  <c r="X1986" i="3"/>
  <c r="AB1986" i="3" s="1"/>
  <c r="O1986" i="3"/>
  <c r="V1986" i="3" s="1"/>
  <c r="K1986" i="3"/>
  <c r="Z1986" i="3" s="1"/>
  <c r="B1986" i="3"/>
  <c r="A1986" i="3"/>
  <c r="X1985" i="3"/>
  <c r="AB1985" i="3" s="1"/>
  <c r="O1985" i="3"/>
  <c r="V1985" i="3" s="1"/>
  <c r="K1985" i="3"/>
  <c r="B1985" i="3"/>
  <c r="A1985" i="3"/>
  <c r="X1984" i="3"/>
  <c r="AB1984" i="3" s="1"/>
  <c r="O1984" i="3"/>
  <c r="V1984" i="3" s="1"/>
  <c r="K1984" i="3"/>
  <c r="B1984" i="3"/>
  <c r="A1984" i="3"/>
  <c r="X1983" i="3"/>
  <c r="AB1983" i="3" s="1"/>
  <c r="O1983" i="3"/>
  <c r="V1983" i="3" s="1"/>
  <c r="K1983" i="3"/>
  <c r="B1983" i="3"/>
  <c r="A1983" i="3"/>
  <c r="O1982" i="3"/>
  <c r="V1982" i="3" s="1"/>
  <c r="K1982" i="3"/>
  <c r="B1982" i="3"/>
  <c r="A1982" i="3"/>
  <c r="O1981" i="3"/>
  <c r="V1981" i="3" s="1"/>
  <c r="K1981" i="3"/>
  <c r="B1981" i="3"/>
  <c r="A1981" i="3"/>
  <c r="O1980" i="3"/>
  <c r="V1980" i="3" s="1"/>
  <c r="K1980" i="3"/>
  <c r="B1980" i="3"/>
  <c r="A1980" i="3"/>
  <c r="O1979" i="3"/>
  <c r="V1979" i="3" s="1"/>
  <c r="K1979" i="3"/>
  <c r="B1979" i="3"/>
  <c r="A1979" i="3"/>
  <c r="X1978" i="3"/>
  <c r="AB1978" i="3" s="1"/>
  <c r="O1978" i="3"/>
  <c r="V1978" i="3" s="1"/>
  <c r="K1978" i="3"/>
  <c r="B1978" i="3"/>
  <c r="A1978" i="3"/>
  <c r="O1977" i="3"/>
  <c r="V1977" i="3" s="1"/>
  <c r="K1977" i="3"/>
  <c r="B1977" i="3"/>
  <c r="A1977" i="3"/>
  <c r="O1976" i="3"/>
  <c r="V1976" i="3" s="1"/>
  <c r="K1976" i="3"/>
  <c r="B1976" i="3"/>
  <c r="A1976" i="3"/>
  <c r="O1975" i="3"/>
  <c r="V1975" i="3" s="1"/>
  <c r="K1975" i="3"/>
  <c r="B1975" i="3"/>
  <c r="A1975" i="3"/>
  <c r="O1974" i="3"/>
  <c r="V1974" i="3" s="1"/>
  <c r="K1974" i="3"/>
  <c r="B1974" i="3"/>
  <c r="A1974" i="3"/>
  <c r="O1973" i="3"/>
  <c r="V1973" i="3" s="1"/>
  <c r="K1973" i="3"/>
  <c r="B1973" i="3"/>
  <c r="A1973" i="3"/>
  <c r="O1972" i="3"/>
  <c r="V1972" i="3" s="1"/>
  <c r="K1972" i="3"/>
  <c r="B1972" i="3"/>
  <c r="A1972" i="3"/>
  <c r="X1967" i="3"/>
  <c r="AB1967" i="3" s="1"/>
  <c r="O1967" i="3"/>
  <c r="V1967" i="3" s="1"/>
  <c r="K1967" i="3"/>
  <c r="B1967" i="3"/>
  <c r="A1967" i="3"/>
  <c r="X1963" i="3"/>
  <c r="AB1963" i="3" s="1"/>
  <c r="O1963" i="3"/>
  <c r="V1963" i="3" s="1"/>
  <c r="K1963" i="3"/>
  <c r="B1963" i="3"/>
  <c r="A1963" i="3"/>
  <c r="O1962" i="3"/>
  <c r="V1962" i="3" s="1"/>
  <c r="K1962" i="3"/>
  <c r="B1962" i="3"/>
  <c r="A1962" i="3"/>
  <c r="O1961" i="3"/>
  <c r="V1961" i="3" s="1"/>
  <c r="K1961" i="3"/>
  <c r="B1961" i="3"/>
  <c r="A1961" i="3"/>
  <c r="O1960" i="3"/>
  <c r="V1960" i="3" s="1"/>
  <c r="K1960" i="3"/>
  <c r="B1960" i="3"/>
  <c r="A1960" i="3"/>
  <c r="O1959" i="3"/>
  <c r="V1959" i="3" s="1"/>
  <c r="K1959" i="3"/>
  <c r="B1959" i="3"/>
  <c r="A1959" i="3"/>
  <c r="O1958" i="3"/>
  <c r="V1958" i="3" s="1"/>
  <c r="K1958" i="3"/>
  <c r="B1958" i="3"/>
  <c r="A1958" i="3"/>
  <c r="O1957" i="3"/>
  <c r="V1957" i="3" s="1"/>
  <c r="K1957" i="3"/>
  <c r="B1957" i="3"/>
  <c r="A1957" i="3"/>
  <c r="O1956" i="3"/>
  <c r="V1956" i="3" s="1"/>
  <c r="K1956" i="3"/>
  <c r="B1956" i="3"/>
  <c r="A1956" i="3"/>
  <c r="O1955" i="3"/>
  <c r="V1955" i="3" s="1"/>
  <c r="K1955" i="3"/>
  <c r="B1955" i="3"/>
  <c r="A1955" i="3"/>
  <c r="X1954" i="3"/>
  <c r="AB1954" i="3" s="1"/>
  <c r="O1954" i="3"/>
  <c r="V1954" i="3" s="1"/>
  <c r="K1954" i="3"/>
  <c r="B1954" i="3"/>
  <c r="A1954" i="3"/>
  <c r="O1953" i="3"/>
  <c r="V1953" i="3" s="1"/>
  <c r="K1953" i="3"/>
  <c r="B1953" i="3"/>
  <c r="A1953" i="3"/>
  <c r="O1952" i="3"/>
  <c r="V1952" i="3" s="1"/>
  <c r="K1952" i="3"/>
  <c r="B1952" i="3"/>
  <c r="A1952" i="3"/>
  <c r="O1951" i="3"/>
  <c r="V1951" i="3" s="1"/>
  <c r="K1951" i="3"/>
  <c r="B1951" i="3"/>
  <c r="A1951" i="3"/>
  <c r="O1950" i="3"/>
  <c r="V1950" i="3" s="1"/>
  <c r="K1950" i="3"/>
  <c r="B1950" i="3"/>
  <c r="A1950" i="3"/>
  <c r="O1949" i="3"/>
  <c r="V1949" i="3" s="1"/>
  <c r="K1949" i="3"/>
  <c r="B1949" i="3"/>
  <c r="A1949" i="3"/>
  <c r="O1948" i="3"/>
  <c r="V1948" i="3" s="1"/>
  <c r="K1948" i="3"/>
  <c r="B1948" i="3"/>
  <c r="A1948" i="3"/>
  <c r="X1947" i="3"/>
  <c r="AB1947" i="3" s="1"/>
  <c r="O1947" i="3"/>
  <c r="V1947" i="3" s="1"/>
  <c r="K1947" i="3"/>
  <c r="B1947" i="3"/>
  <c r="A1947" i="3"/>
  <c r="O1946" i="3"/>
  <c r="V1946" i="3" s="1"/>
  <c r="K1946" i="3"/>
  <c r="B1946" i="3"/>
  <c r="A1946" i="3"/>
  <c r="O1945" i="3"/>
  <c r="V1945" i="3" s="1"/>
  <c r="K1945" i="3"/>
  <c r="B1945" i="3"/>
  <c r="A1945" i="3"/>
  <c r="O1944" i="3"/>
  <c r="V1944" i="3" s="1"/>
  <c r="K1944" i="3"/>
  <c r="B1944" i="3"/>
  <c r="A1944" i="3"/>
  <c r="O1943" i="3"/>
  <c r="V1943" i="3" s="1"/>
  <c r="K1943" i="3"/>
  <c r="T1943" i="3" s="1"/>
  <c r="X1943" i="3" s="1"/>
  <c r="AB1943" i="3" s="1"/>
  <c r="B1943" i="3"/>
  <c r="A1943" i="3"/>
  <c r="O1942" i="3"/>
  <c r="V1942" i="3" s="1"/>
  <c r="K1942" i="3"/>
  <c r="B1942" i="3"/>
  <c r="A1942" i="3"/>
  <c r="O1941" i="3"/>
  <c r="V1941" i="3" s="1"/>
  <c r="K1941" i="3"/>
  <c r="B1941" i="3"/>
  <c r="A1941" i="3"/>
  <c r="O1940" i="3"/>
  <c r="V1940" i="3" s="1"/>
  <c r="K1940" i="3"/>
  <c r="B1940" i="3"/>
  <c r="A1940" i="3"/>
  <c r="O1939" i="3"/>
  <c r="V1939" i="3" s="1"/>
  <c r="K1939" i="3"/>
  <c r="B1939" i="3"/>
  <c r="A1939" i="3"/>
  <c r="X1938" i="3"/>
  <c r="AB1938" i="3" s="1"/>
  <c r="O1938" i="3"/>
  <c r="V1938" i="3" s="1"/>
  <c r="K1938" i="3"/>
  <c r="B1938" i="3"/>
  <c r="A1938" i="3"/>
  <c r="O1937" i="3"/>
  <c r="V1937" i="3" s="1"/>
  <c r="K1937" i="3"/>
  <c r="B1937" i="3"/>
  <c r="A1937" i="3"/>
  <c r="O1936" i="3"/>
  <c r="V1936" i="3" s="1"/>
  <c r="K1936" i="3"/>
  <c r="B1936" i="3"/>
  <c r="A1936" i="3"/>
  <c r="O1935" i="3"/>
  <c r="V1935" i="3" s="1"/>
  <c r="K1935" i="3"/>
  <c r="B1935" i="3"/>
  <c r="A1935" i="3"/>
  <c r="X1934" i="3"/>
  <c r="AB1934" i="3" s="1"/>
  <c r="O1934" i="3"/>
  <c r="V1934" i="3" s="1"/>
  <c r="K1934" i="3"/>
  <c r="B1934" i="3"/>
  <c r="A1934" i="3"/>
  <c r="O1933" i="3"/>
  <c r="V1933" i="3" s="1"/>
  <c r="K1933" i="3"/>
  <c r="B1933" i="3"/>
  <c r="A1933" i="3"/>
  <c r="X1932" i="3"/>
  <c r="AB1932" i="3" s="1"/>
  <c r="O1932" i="3"/>
  <c r="V1932" i="3" s="1"/>
  <c r="K1932" i="3"/>
  <c r="B1932" i="3"/>
  <c r="A1932" i="3"/>
  <c r="O1931" i="3"/>
  <c r="V1931" i="3" s="1"/>
  <c r="K1931" i="3"/>
  <c r="B1931" i="3"/>
  <c r="A1931" i="3"/>
  <c r="O1930" i="3"/>
  <c r="V1930" i="3" s="1"/>
  <c r="K1930" i="3"/>
  <c r="B1930" i="3"/>
  <c r="A1930" i="3"/>
  <c r="O1929" i="3"/>
  <c r="V1929" i="3" s="1"/>
  <c r="K1929" i="3"/>
  <c r="B1929" i="3"/>
  <c r="A1929" i="3"/>
  <c r="O1928" i="3"/>
  <c r="V1928" i="3" s="1"/>
  <c r="K1928" i="3"/>
  <c r="B1928" i="3"/>
  <c r="A1928" i="3"/>
  <c r="O1927" i="3"/>
  <c r="V1927" i="3" s="1"/>
  <c r="K1927" i="3"/>
  <c r="B1927" i="3"/>
  <c r="A1927" i="3"/>
  <c r="X1926" i="3"/>
  <c r="AB1926" i="3" s="1"/>
  <c r="O1926" i="3"/>
  <c r="V1926" i="3" s="1"/>
  <c r="K1926" i="3"/>
  <c r="B1926" i="3"/>
  <c r="A1926" i="3"/>
  <c r="O1925" i="3"/>
  <c r="V1925" i="3" s="1"/>
  <c r="K1925" i="3"/>
  <c r="B1925" i="3"/>
  <c r="A1925" i="3"/>
  <c r="O1924" i="3"/>
  <c r="V1924" i="3" s="1"/>
  <c r="K1924" i="3"/>
  <c r="B1924" i="3"/>
  <c r="A1924" i="3"/>
  <c r="O1923" i="3"/>
  <c r="V1923" i="3" s="1"/>
  <c r="K1923" i="3"/>
  <c r="B1923" i="3"/>
  <c r="A1923" i="3"/>
  <c r="X1922" i="3"/>
  <c r="AB1922" i="3" s="1"/>
  <c r="O1922" i="3"/>
  <c r="V1922" i="3" s="1"/>
  <c r="K1922" i="3"/>
  <c r="T1922" i="3" s="1"/>
  <c r="B1922" i="3"/>
  <c r="A1922" i="3"/>
  <c r="X1921" i="3"/>
  <c r="AB1921" i="3" s="1"/>
  <c r="O1921" i="3"/>
  <c r="V1921" i="3" s="1"/>
  <c r="K1921" i="3"/>
  <c r="T1921" i="3" s="1"/>
  <c r="B1921" i="3"/>
  <c r="A1921" i="3"/>
  <c r="X1920" i="3"/>
  <c r="AB1920" i="3" s="1"/>
  <c r="O1920" i="3"/>
  <c r="V1920" i="3" s="1"/>
  <c r="K1920" i="3"/>
  <c r="B1920" i="3"/>
  <c r="A1920" i="3"/>
  <c r="O1919" i="3"/>
  <c r="V1919" i="3" s="1"/>
  <c r="K1919" i="3"/>
  <c r="B1919" i="3"/>
  <c r="A1919" i="3"/>
  <c r="O1918" i="3"/>
  <c r="V1918" i="3" s="1"/>
  <c r="K1918" i="3"/>
  <c r="B1918" i="3"/>
  <c r="A1918" i="3"/>
  <c r="O1917" i="3"/>
  <c r="V1917" i="3" s="1"/>
  <c r="K1917" i="3"/>
  <c r="B1917" i="3"/>
  <c r="A1917" i="3"/>
  <c r="X1916" i="3"/>
  <c r="AB1916" i="3" s="1"/>
  <c r="O1916" i="3"/>
  <c r="V1916" i="3" s="1"/>
  <c r="K1916" i="3"/>
  <c r="Z1916" i="3" s="1"/>
  <c r="B1916" i="3"/>
  <c r="A1916" i="3"/>
  <c r="X1915" i="3"/>
  <c r="AB1915" i="3" s="1"/>
  <c r="O1915" i="3"/>
  <c r="V1915" i="3" s="1"/>
  <c r="K1915" i="3"/>
  <c r="Z1915" i="3" s="1"/>
  <c r="B1915" i="3"/>
  <c r="A1915" i="3"/>
  <c r="X1914" i="3"/>
  <c r="AB1914" i="3" s="1"/>
  <c r="O1914" i="3"/>
  <c r="V1914" i="3" s="1"/>
  <c r="K1914" i="3"/>
  <c r="Z1914" i="3" s="1"/>
  <c r="B1914" i="3"/>
  <c r="A1914" i="3"/>
  <c r="X1913" i="3"/>
  <c r="AB1913" i="3" s="1"/>
  <c r="O1913" i="3"/>
  <c r="V1913" i="3" s="1"/>
  <c r="K1913" i="3"/>
  <c r="B1913" i="3"/>
  <c r="A1913" i="3"/>
  <c r="X1912" i="3"/>
  <c r="AB1912" i="3" s="1"/>
  <c r="O1912" i="3"/>
  <c r="V1912" i="3" s="1"/>
  <c r="K1912" i="3"/>
  <c r="B1912" i="3"/>
  <c r="A1912" i="3"/>
  <c r="X1911" i="3"/>
  <c r="AB1911" i="3" s="1"/>
  <c r="O1911" i="3"/>
  <c r="V1911" i="3" s="1"/>
  <c r="K1911" i="3"/>
  <c r="B1911" i="3"/>
  <c r="A1911" i="3"/>
  <c r="O1910" i="3"/>
  <c r="V1910" i="3" s="1"/>
  <c r="K1910" i="3"/>
  <c r="B1910" i="3"/>
  <c r="A1910" i="3"/>
  <c r="O1909" i="3"/>
  <c r="V1909" i="3" s="1"/>
  <c r="K1909" i="3"/>
  <c r="B1909" i="3"/>
  <c r="A1909" i="3"/>
  <c r="O1908" i="3"/>
  <c r="V1908" i="3" s="1"/>
  <c r="K1908" i="3"/>
  <c r="B1908" i="3"/>
  <c r="A1908" i="3"/>
  <c r="O1907" i="3"/>
  <c r="V1907" i="3" s="1"/>
  <c r="K1907" i="3"/>
  <c r="B1907" i="3"/>
  <c r="A1907" i="3"/>
  <c r="X1906" i="3"/>
  <c r="AB1906" i="3" s="1"/>
  <c r="O1906" i="3"/>
  <c r="V1906" i="3" s="1"/>
  <c r="K1906" i="3"/>
  <c r="Z1906" i="3" s="1"/>
  <c r="B1906" i="3"/>
  <c r="A1906" i="3"/>
  <c r="X1905" i="3"/>
  <c r="AB1905" i="3" s="1"/>
  <c r="O1905" i="3"/>
  <c r="V1905" i="3" s="1"/>
  <c r="K1905" i="3"/>
  <c r="B1905" i="3"/>
  <c r="A1905" i="3"/>
  <c r="X1904" i="3"/>
  <c r="AB1904" i="3" s="1"/>
  <c r="O1904" i="3"/>
  <c r="V1904" i="3" s="1"/>
  <c r="K1904" i="3"/>
  <c r="Z1904" i="3" s="1"/>
  <c r="B1904" i="3"/>
  <c r="A1904" i="3"/>
  <c r="X1903" i="3"/>
  <c r="AB1903" i="3" s="1"/>
  <c r="O1903" i="3"/>
  <c r="V1903" i="3" s="1"/>
  <c r="K1903" i="3"/>
  <c r="Z1903" i="3" s="1"/>
  <c r="B1903" i="3"/>
  <c r="A1903" i="3"/>
  <c r="X1902" i="3"/>
  <c r="AB1902" i="3" s="1"/>
  <c r="O1902" i="3"/>
  <c r="V1902" i="3" s="1"/>
  <c r="K1902" i="3"/>
  <c r="B1902" i="3"/>
  <c r="A1902" i="3"/>
  <c r="X1901" i="3"/>
  <c r="AB1901" i="3" s="1"/>
  <c r="O1901" i="3"/>
  <c r="V1901" i="3" s="1"/>
  <c r="K1901" i="3"/>
  <c r="B1901" i="3"/>
  <c r="A1901" i="3"/>
  <c r="V1900" i="3"/>
  <c r="K1900" i="3"/>
  <c r="B1900" i="3"/>
  <c r="A1900" i="3"/>
  <c r="V1899" i="3"/>
  <c r="K1899" i="3"/>
  <c r="B1899" i="3"/>
  <c r="A1899" i="3"/>
  <c r="V1898" i="3"/>
  <c r="K1898" i="3"/>
  <c r="B1898" i="3"/>
  <c r="A1898" i="3"/>
  <c r="O1897" i="3"/>
  <c r="V1897" i="3" s="1"/>
  <c r="K1897" i="3"/>
  <c r="B1897" i="3"/>
  <c r="A1897" i="3"/>
  <c r="X1896" i="3"/>
  <c r="AB1896" i="3" s="1"/>
  <c r="O1896" i="3"/>
  <c r="V1896" i="3" s="1"/>
  <c r="K1896" i="3"/>
  <c r="Z1896" i="3" s="1"/>
  <c r="B1896" i="3"/>
  <c r="A1896" i="3"/>
  <c r="X1895" i="3"/>
  <c r="AB1895" i="3" s="1"/>
  <c r="O1895" i="3"/>
  <c r="V1895" i="3" s="1"/>
  <c r="K1895" i="3"/>
  <c r="Z1895" i="3" s="1"/>
  <c r="B1895" i="3"/>
  <c r="A1895" i="3"/>
  <c r="X1894" i="3"/>
  <c r="AB1894" i="3" s="1"/>
  <c r="O1894" i="3"/>
  <c r="V1894" i="3" s="1"/>
  <c r="K1894" i="3"/>
  <c r="Z1894" i="3" s="1"/>
  <c r="B1894" i="3"/>
  <c r="A1894" i="3"/>
  <c r="X1893" i="3"/>
  <c r="AB1893" i="3" s="1"/>
  <c r="O1893" i="3"/>
  <c r="V1893" i="3" s="1"/>
  <c r="K1893" i="3"/>
  <c r="Z1893" i="3" s="1"/>
  <c r="B1893" i="3"/>
  <c r="A1893" i="3"/>
  <c r="X1892" i="3"/>
  <c r="AB1892" i="3" s="1"/>
  <c r="O1892" i="3"/>
  <c r="V1892" i="3" s="1"/>
  <c r="K1892" i="3"/>
  <c r="B1892" i="3"/>
  <c r="A1892" i="3"/>
  <c r="O1891" i="3"/>
  <c r="V1891" i="3" s="1"/>
  <c r="K1891" i="3"/>
  <c r="B1891" i="3"/>
  <c r="A1891" i="3"/>
  <c r="O1890" i="3"/>
  <c r="V1890" i="3" s="1"/>
  <c r="K1890" i="3"/>
  <c r="B1890" i="3"/>
  <c r="A1890" i="3"/>
  <c r="X1889" i="3"/>
  <c r="AB1889" i="3" s="1"/>
  <c r="O1889" i="3"/>
  <c r="V1889" i="3" s="1"/>
  <c r="K1889" i="3"/>
  <c r="B1889" i="3"/>
  <c r="A1889" i="3"/>
  <c r="O1888" i="3"/>
  <c r="V1888" i="3" s="1"/>
  <c r="K1888" i="3"/>
  <c r="B1888" i="3"/>
  <c r="A1888" i="3"/>
  <c r="O1887" i="3"/>
  <c r="V1887" i="3" s="1"/>
  <c r="K1887" i="3"/>
  <c r="B1887" i="3"/>
  <c r="A1887" i="3"/>
  <c r="O1886" i="3"/>
  <c r="V1886" i="3" s="1"/>
  <c r="K1886" i="3"/>
  <c r="B1886" i="3"/>
  <c r="A1886" i="3"/>
  <c r="O1885" i="3"/>
  <c r="V1885" i="3" s="1"/>
  <c r="K1885" i="3"/>
  <c r="B1885" i="3"/>
  <c r="A1885" i="3"/>
  <c r="O1884" i="3"/>
  <c r="V1884" i="3" s="1"/>
  <c r="K1884" i="3"/>
  <c r="B1884" i="3"/>
  <c r="A1884" i="3"/>
  <c r="O1883" i="3"/>
  <c r="V1883" i="3" s="1"/>
  <c r="K1883" i="3"/>
  <c r="B1883" i="3"/>
  <c r="A1883" i="3"/>
  <c r="X1882" i="3"/>
  <c r="AB1882" i="3" s="1"/>
  <c r="O1882" i="3"/>
  <c r="V1882" i="3" s="1"/>
  <c r="K1882" i="3"/>
  <c r="Z1882" i="3" s="1"/>
  <c r="B1882" i="3"/>
  <c r="A1882" i="3"/>
  <c r="X1881" i="3"/>
  <c r="AB1881" i="3" s="1"/>
  <c r="O1881" i="3"/>
  <c r="V1881" i="3" s="1"/>
  <c r="K1881" i="3"/>
  <c r="Z1881" i="3" s="1"/>
  <c r="B1881" i="3"/>
  <c r="A1881" i="3"/>
  <c r="X1880" i="3"/>
  <c r="AB1880" i="3" s="1"/>
  <c r="O1880" i="3"/>
  <c r="V1880" i="3" s="1"/>
  <c r="K1880" i="3"/>
  <c r="Z1880" i="3" s="1"/>
  <c r="B1880" i="3"/>
  <c r="A1880" i="3"/>
  <c r="X1879" i="3"/>
  <c r="AB1879" i="3" s="1"/>
  <c r="O1879" i="3"/>
  <c r="V1879" i="3" s="1"/>
  <c r="K1879" i="3"/>
  <c r="Z1879" i="3" s="1"/>
  <c r="B1879" i="3"/>
  <c r="A1879" i="3"/>
  <c r="X1878" i="3"/>
  <c r="AB1878" i="3" s="1"/>
  <c r="O1878" i="3"/>
  <c r="V1878" i="3" s="1"/>
  <c r="K1878" i="3"/>
  <c r="Z1878" i="3" s="1"/>
  <c r="B1878" i="3"/>
  <c r="A1878" i="3"/>
  <c r="X1877" i="3"/>
  <c r="AB1877" i="3" s="1"/>
  <c r="O1877" i="3"/>
  <c r="V1877" i="3" s="1"/>
  <c r="K1877" i="3"/>
  <c r="B1877" i="3"/>
  <c r="A1877" i="3"/>
  <c r="X1876" i="3"/>
  <c r="AB1876" i="3" s="1"/>
  <c r="O1876" i="3"/>
  <c r="V1876" i="3" s="1"/>
  <c r="K1876" i="3"/>
  <c r="B1876" i="3"/>
  <c r="A1876" i="3"/>
  <c r="O1875" i="3"/>
  <c r="V1875" i="3" s="1"/>
  <c r="K1875" i="3"/>
  <c r="B1875" i="3"/>
  <c r="A1875" i="3"/>
  <c r="O1874" i="3"/>
  <c r="V1874" i="3" s="1"/>
  <c r="K1874" i="3"/>
  <c r="B1874" i="3"/>
  <c r="A1874" i="3"/>
  <c r="O1873" i="3"/>
  <c r="V1873" i="3" s="1"/>
  <c r="K1873" i="3"/>
  <c r="B1873" i="3"/>
  <c r="A1873" i="3"/>
  <c r="X1872" i="3"/>
  <c r="AB1872" i="3" s="1"/>
  <c r="O1872" i="3"/>
  <c r="V1872" i="3" s="1"/>
  <c r="K1872" i="3"/>
  <c r="Z1872" i="3" s="1"/>
  <c r="B1872" i="3"/>
  <c r="A1872" i="3"/>
  <c r="X1871" i="3"/>
  <c r="AB1871" i="3" s="1"/>
  <c r="O1871" i="3"/>
  <c r="V1871" i="3" s="1"/>
  <c r="K1871" i="3"/>
  <c r="Z1871" i="3" s="1"/>
  <c r="B1871" i="3"/>
  <c r="A1871" i="3"/>
  <c r="X1870" i="3"/>
  <c r="AB1870" i="3" s="1"/>
  <c r="O1870" i="3"/>
  <c r="V1870" i="3" s="1"/>
  <c r="K1870" i="3"/>
  <c r="Z1870" i="3" s="1"/>
  <c r="B1870" i="3"/>
  <c r="A1870" i="3"/>
  <c r="X1869" i="3"/>
  <c r="AB1869" i="3" s="1"/>
  <c r="O1869" i="3"/>
  <c r="V1869" i="3" s="1"/>
  <c r="K1869" i="3"/>
  <c r="Z1869" i="3" s="1"/>
  <c r="B1869" i="3"/>
  <c r="A1869" i="3"/>
  <c r="X1868" i="3"/>
  <c r="AB1868" i="3" s="1"/>
  <c r="O1868" i="3"/>
  <c r="V1868" i="3" s="1"/>
  <c r="K1868" i="3"/>
  <c r="Z1868" i="3" s="1"/>
  <c r="B1868" i="3"/>
  <c r="A1868" i="3"/>
  <c r="X1867" i="3"/>
  <c r="AB1867" i="3" s="1"/>
  <c r="O1867" i="3"/>
  <c r="V1867" i="3" s="1"/>
  <c r="K1867" i="3"/>
  <c r="B1867" i="3"/>
  <c r="A1867" i="3"/>
  <c r="X1866" i="3"/>
  <c r="AB1866" i="3" s="1"/>
  <c r="O1866" i="3"/>
  <c r="V1866" i="3" s="1"/>
  <c r="K1866" i="3"/>
  <c r="B1866" i="3"/>
  <c r="A1866" i="3"/>
  <c r="O1865" i="3"/>
  <c r="V1865" i="3" s="1"/>
  <c r="K1865" i="3"/>
  <c r="B1865" i="3"/>
  <c r="A1865" i="3"/>
  <c r="O1864" i="3"/>
  <c r="V1864" i="3" s="1"/>
  <c r="K1864" i="3"/>
  <c r="B1864" i="3"/>
  <c r="A1864" i="3"/>
  <c r="X1863" i="3"/>
  <c r="AB1863" i="3" s="1"/>
  <c r="O1863" i="3"/>
  <c r="V1863" i="3" s="1"/>
  <c r="K1863" i="3"/>
  <c r="Z1863" i="3" s="1"/>
  <c r="B1863" i="3"/>
  <c r="A1863" i="3"/>
  <c r="O1862" i="3"/>
  <c r="V1862" i="3" s="1"/>
  <c r="K1862" i="3"/>
  <c r="B1862" i="3"/>
  <c r="A1862" i="3"/>
  <c r="X1861" i="3"/>
  <c r="AB1861" i="3" s="1"/>
  <c r="O1861" i="3"/>
  <c r="V1861" i="3" s="1"/>
  <c r="K1861" i="3"/>
  <c r="Z1861" i="3" s="1"/>
  <c r="B1861" i="3"/>
  <c r="A1861" i="3"/>
  <c r="X1860" i="3"/>
  <c r="AB1860" i="3" s="1"/>
  <c r="O1860" i="3"/>
  <c r="V1860" i="3" s="1"/>
  <c r="K1860" i="3"/>
  <c r="B1860" i="3"/>
  <c r="A1860" i="3"/>
  <c r="O1859" i="3"/>
  <c r="V1859" i="3" s="1"/>
  <c r="K1859" i="3"/>
  <c r="B1859" i="3"/>
  <c r="A1859" i="3"/>
  <c r="X1858" i="3"/>
  <c r="AB1858" i="3" s="1"/>
  <c r="O1858" i="3"/>
  <c r="V1858" i="3" s="1"/>
  <c r="K1858" i="3"/>
  <c r="Z1858" i="3" s="1"/>
  <c r="B1858" i="3"/>
  <c r="A1858" i="3"/>
  <c r="O1857" i="3"/>
  <c r="V1857" i="3" s="1"/>
  <c r="K1857" i="3"/>
  <c r="B1857" i="3"/>
  <c r="A1857" i="3"/>
  <c r="O1856" i="3"/>
  <c r="V1856" i="3" s="1"/>
  <c r="K1856" i="3"/>
  <c r="B1856" i="3"/>
  <c r="A1856" i="3"/>
  <c r="O1855" i="3"/>
  <c r="V1855" i="3" s="1"/>
  <c r="K1855" i="3"/>
  <c r="B1855" i="3"/>
  <c r="A1855" i="3"/>
  <c r="O1854" i="3"/>
  <c r="V1854" i="3" s="1"/>
  <c r="K1854" i="3"/>
  <c r="B1854" i="3"/>
  <c r="A1854" i="3"/>
  <c r="O1853" i="3"/>
  <c r="V1853" i="3" s="1"/>
  <c r="K1853" i="3"/>
  <c r="B1853" i="3"/>
  <c r="A1853" i="3"/>
  <c r="O1852" i="3"/>
  <c r="V1852" i="3" s="1"/>
  <c r="K1852" i="3"/>
  <c r="B1852" i="3"/>
  <c r="A1852" i="3"/>
  <c r="O1851" i="3"/>
  <c r="V1851" i="3" s="1"/>
  <c r="K1851" i="3"/>
  <c r="B1851" i="3"/>
  <c r="A1851" i="3"/>
  <c r="O1850" i="3"/>
  <c r="V1850" i="3" s="1"/>
  <c r="K1850" i="3"/>
  <c r="B1850" i="3"/>
  <c r="A1850" i="3"/>
  <c r="X1849" i="3"/>
  <c r="AB1849" i="3" s="1"/>
  <c r="O1849" i="3"/>
  <c r="V1849" i="3" s="1"/>
  <c r="K1849" i="3"/>
  <c r="Z1849" i="3" s="1"/>
  <c r="B1849" i="3"/>
  <c r="A1849" i="3"/>
  <c r="O1848" i="3"/>
  <c r="V1848" i="3" s="1"/>
  <c r="K1848" i="3"/>
  <c r="B1848" i="3"/>
  <c r="A1848" i="3"/>
  <c r="O1847" i="3"/>
  <c r="V1847" i="3" s="1"/>
  <c r="K1847" i="3"/>
  <c r="B1847" i="3"/>
  <c r="A1847" i="3"/>
  <c r="X1846" i="3"/>
  <c r="AB1846" i="3" s="1"/>
  <c r="O1846" i="3"/>
  <c r="V1846" i="3" s="1"/>
  <c r="K1846" i="3"/>
  <c r="Z1846" i="3" s="1"/>
  <c r="B1846" i="3"/>
  <c r="A1846" i="3"/>
  <c r="X1845" i="3"/>
  <c r="AB1845" i="3" s="1"/>
  <c r="O1845" i="3"/>
  <c r="V1845" i="3" s="1"/>
  <c r="K1845" i="3"/>
  <c r="Z1845" i="3" s="1"/>
  <c r="B1845" i="3"/>
  <c r="A1845" i="3"/>
  <c r="X1844" i="3"/>
  <c r="AB1844" i="3" s="1"/>
  <c r="O1844" i="3"/>
  <c r="V1844" i="3" s="1"/>
  <c r="K1844" i="3"/>
  <c r="Z1844" i="3" s="1"/>
  <c r="B1844" i="3"/>
  <c r="A1844" i="3"/>
  <c r="X1843" i="3"/>
  <c r="AB1843" i="3" s="1"/>
  <c r="O1843" i="3"/>
  <c r="V1843" i="3" s="1"/>
  <c r="K1843" i="3"/>
  <c r="T1843" i="3" s="1"/>
  <c r="B1843" i="3"/>
  <c r="A1843" i="3"/>
  <c r="X1842" i="3"/>
  <c r="AB1842" i="3" s="1"/>
  <c r="O1842" i="3"/>
  <c r="V1842" i="3" s="1"/>
  <c r="K1842" i="3"/>
  <c r="Z1842" i="3" s="1"/>
  <c r="B1842" i="3"/>
  <c r="A1842" i="3"/>
  <c r="O1841" i="3"/>
  <c r="V1841" i="3" s="1"/>
  <c r="K1841" i="3"/>
  <c r="B1841" i="3"/>
  <c r="A1841" i="3"/>
  <c r="X1840" i="3"/>
  <c r="AB1840" i="3" s="1"/>
  <c r="O1840" i="3"/>
  <c r="V1840" i="3" s="1"/>
  <c r="K1840" i="3"/>
  <c r="B1840" i="3"/>
  <c r="A1840" i="3"/>
  <c r="O1839" i="3"/>
  <c r="V1839" i="3" s="1"/>
  <c r="K1839" i="3"/>
  <c r="B1839" i="3"/>
  <c r="A1839" i="3"/>
  <c r="O1838" i="3"/>
  <c r="V1838" i="3" s="1"/>
  <c r="K1838" i="3"/>
  <c r="B1838" i="3"/>
  <c r="A1838" i="3"/>
  <c r="O1837" i="3"/>
  <c r="V1837" i="3" s="1"/>
  <c r="K1837" i="3"/>
  <c r="B1837" i="3"/>
  <c r="A1837" i="3"/>
  <c r="O1836" i="3"/>
  <c r="V1836" i="3" s="1"/>
  <c r="K1836" i="3"/>
  <c r="B1836" i="3"/>
  <c r="A1836" i="3"/>
  <c r="X1835" i="3"/>
  <c r="AB1835" i="3" s="1"/>
  <c r="O1835" i="3"/>
  <c r="V1835" i="3" s="1"/>
  <c r="K1835" i="3"/>
  <c r="T1835" i="3" s="1"/>
  <c r="B1835" i="3"/>
  <c r="A1835" i="3"/>
  <c r="X1834" i="3"/>
  <c r="AB1834" i="3" s="1"/>
  <c r="O1834" i="3"/>
  <c r="V1834" i="3" s="1"/>
  <c r="K1834" i="3"/>
  <c r="Z1834" i="3" s="1"/>
  <c r="B1834" i="3"/>
  <c r="A1834" i="3"/>
  <c r="X1833" i="3"/>
  <c r="AB1833" i="3" s="1"/>
  <c r="O1833" i="3"/>
  <c r="V1833" i="3" s="1"/>
  <c r="K1833" i="3"/>
  <c r="Z1833" i="3" s="1"/>
  <c r="B1833" i="3"/>
  <c r="A1833" i="3"/>
  <c r="X1832" i="3"/>
  <c r="AB1832" i="3" s="1"/>
  <c r="O1832" i="3"/>
  <c r="V1832" i="3" s="1"/>
  <c r="K1832" i="3"/>
  <c r="Z1832" i="3" s="1"/>
  <c r="B1832" i="3"/>
  <c r="A1832" i="3"/>
  <c r="X1831" i="3"/>
  <c r="AB1831" i="3" s="1"/>
  <c r="O1831" i="3"/>
  <c r="V1831" i="3" s="1"/>
  <c r="K1831" i="3"/>
  <c r="Z1831" i="3" s="1"/>
  <c r="B1831" i="3"/>
  <c r="A1831" i="3"/>
  <c r="O1830" i="3"/>
  <c r="V1830" i="3" s="1"/>
  <c r="K1830" i="3"/>
  <c r="B1830" i="3"/>
  <c r="A1830" i="3"/>
  <c r="X1829" i="3"/>
  <c r="AB1829" i="3" s="1"/>
  <c r="O1829" i="3"/>
  <c r="V1829" i="3" s="1"/>
  <c r="K1829" i="3"/>
  <c r="T1829" i="3" s="1"/>
  <c r="B1829" i="3"/>
  <c r="A1829" i="3"/>
  <c r="X1828" i="3"/>
  <c r="AB1828" i="3" s="1"/>
  <c r="O1828" i="3"/>
  <c r="V1828" i="3" s="1"/>
  <c r="K1828" i="3"/>
  <c r="B1828" i="3"/>
  <c r="A1828" i="3"/>
  <c r="X1827" i="3"/>
  <c r="AB1827" i="3" s="1"/>
  <c r="O1827" i="3"/>
  <c r="V1827" i="3" s="1"/>
  <c r="K1827" i="3"/>
  <c r="B1827" i="3"/>
  <c r="A1827" i="3"/>
  <c r="O1826" i="3"/>
  <c r="V1826" i="3" s="1"/>
  <c r="K1826" i="3"/>
  <c r="B1826" i="3"/>
  <c r="A1826" i="3"/>
  <c r="O1825" i="3"/>
  <c r="V1825" i="3" s="1"/>
  <c r="K1825" i="3"/>
  <c r="B1825" i="3"/>
  <c r="A1825" i="3"/>
  <c r="O1824" i="3"/>
  <c r="V1824" i="3" s="1"/>
  <c r="K1824" i="3"/>
  <c r="B1824" i="3"/>
  <c r="A1824" i="3"/>
  <c r="O1823" i="3"/>
  <c r="V1823" i="3" s="1"/>
  <c r="K1823" i="3"/>
  <c r="B1823" i="3"/>
  <c r="A1823" i="3"/>
  <c r="X1822" i="3"/>
  <c r="AB1822" i="3" s="1"/>
  <c r="O1822" i="3"/>
  <c r="V1822" i="3" s="1"/>
  <c r="K1822" i="3"/>
  <c r="Z1822" i="3" s="1"/>
  <c r="B1822" i="3"/>
  <c r="A1822" i="3"/>
  <c r="X1821" i="3"/>
  <c r="AB1821" i="3" s="1"/>
  <c r="O1821" i="3"/>
  <c r="V1821" i="3" s="1"/>
  <c r="K1821" i="3"/>
  <c r="Z1821" i="3" s="1"/>
  <c r="B1821" i="3"/>
  <c r="A1821" i="3"/>
  <c r="X1820" i="3"/>
  <c r="AB1820" i="3" s="1"/>
  <c r="O1820" i="3"/>
  <c r="V1820" i="3" s="1"/>
  <c r="K1820" i="3"/>
  <c r="Z1820" i="3" s="1"/>
  <c r="B1820" i="3"/>
  <c r="A1820" i="3"/>
  <c r="X1819" i="3"/>
  <c r="AB1819" i="3" s="1"/>
  <c r="O1819" i="3"/>
  <c r="V1819" i="3" s="1"/>
  <c r="K1819" i="3"/>
  <c r="T1819" i="3" s="1"/>
  <c r="B1819" i="3"/>
  <c r="A1819" i="3"/>
  <c r="X1818" i="3"/>
  <c r="AB1818" i="3" s="1"/>
  <c r="O1818" i="3"/>
  <c r="V1818" i="3" s="1"/>
  <c r="K1818" i="3"/>
  <c r="Z1818" i="3" s="1"/>
  <c r="B1818" i="3"/>
  <c r="A1818" i="3"/>
  <c r="X1817" i="3"/>
  <c r="AB1817" i="3" s="1"/>
  <c r="O1817" i="3"/>
  <c r="V1817" i="3" s="1"/>
  <c r="K1817" i="3"/>
  <c r="B1817" i="3"/>
  <c r="A1817" i="3"/>
  <c r="X1816" i="3"/>
  <c r="AB1816" i="3" s="1"/>
  <c r="O1816" i="3"/>
  <c r="V1816" i="3" s="1"/>
  <c r="K1816" i="3"/>
  <c r="B1816" i="3"/>
  <c r="A1816" i="3"/>
  <c r="O1815" i="3"/>
  <c r="V1815" i="3" s="1"/>
  <c r="K1815" i="3"/>
  <c r="B1815" i="3"/>
  <c r="A1815" i="3"/>
  <c r="O1814" i="3"/>
  <c r="V1814" i="3" s="1"/>
  <c r="K1814" i="3"/>
  <c r="B1814" i="3"/>
  <c r="A1814" i="3"/>
  <c r="O1813" i="3"/>
  <c r="V1813" i="3" s="1"/>
  <c r="K1813" i="3"/>
  <c r="B1813" i="3"/>
  <c r="A1813" i="3"/>
  <c r="X1812" i="3"/>
  <c r="AB1812" i="3" s="1"/>
  <c r="O1812" i="3"/>
  <c r="V1812" i="3" s="1"/>
  <c r="K1812" i="3"/>
  <c r="B1812" i="3"/>
  <c r="A1812" i="3"/>
  <c r="O1811" i="3"/>
  <c r="V1811" i="3" s="1"/>
  <c r="K1811" i="3"/>
  <c r="B1811" i="3"/>
  <c r="A1811" i="3"/>
  <c r="O1810" i="3"/>
  <c r="V1810" i="3" s="1"/>
  <c r="K1810" i="3"/>
  <c r="B1810" i="3"/>
  <c r="A1810" i="3"/>
  <c r="X1809" i="3"/>
  <c r="AB1809" i="3" s="1"/>
  <c r="O1809" i="3"/>
  <c r="V1809" i="3" s="1"/>
  <c r="K1809" i="3"/>
  <c r="Z1809" i="3" s="1"/>
  <c r="B1809" i="3"/>
  <c r="A1809" i="3"/>
  <c r="X1808" i="3"/>
  <c r="AB1808" i="3" s="1"/>
  <c r="O1808" i="3"/>
  <c r="V1808" i="3" s="1"/>
  <c r="K1808" i="3"/>
  <c r="Z1808" i="3" s="1"/>
  <c r="B1808" i="3"/>
  <c r="A1808" i="3"/>
  <c r="X1807" i="3"/>
  <c r="AB1807" i="3" s="1"/>
  <c r="O1807" i="3"/>
  <c r="V1807" i="3" s="1"/>
  <c r="K1807" i="3"/>
  <c r="Z1807" i="3" s="1"/>
  <c r="B1807" i="3"/>
  <c r="A1807" i="3"/>
  <c r="X1806" i="3"/>
  <c r="AB1806" i="3" s="1"/>
  <c r="O1806" i="3"/>
  <c r="V1806" i="3" s="1"/>
  <c r="K1806" i="3"/>
  <c r="Z1806" i="3" s="1"/>
  <c r="B1806" i="3"/>
  <c r="A1806" i="3"/>
  <c r="X1805" i="3"/>
  <c r="AB1805" i="3" s="1"/>
  <c r="O1805" i="3"/>
  <c r="V1805" i="3" s="1"/>
  <c r="K1805" i="3"/>
  <c r="Z1805" i="3" s="1"/>
  <c r="B1805" i="3"/>
  <c r="A1805" i="3"/>
  <c r="O1804" i="3"/>
  <c r="V1804" i="3" s="1"/>
  <c r="K1804" i="3"/>
  <c r="B1804" i="3"/>
  <c r="A1804" i="3"/>
  <c r="O1803" i="3"/>
  <c r="V1803" i="3" s="1"/>
  <c r="K1803" i="3"/>
  <c r="B1803" i="3"/>
  <c r="A1803" i="3"/>
  <c r="X1802" i="3"/>
  <c r="AB1802" i="3" s="1"/>
  <c r="O1802" i="3"/>
  <c r="V1802" i="3" s="1"/>
  <c r="K1802" i="3"/>
  <c r="Z1802" i="3" s="1"/>
  <c r="B1802" i="3"/>
  <c r="A1802" i="3"/>
  <c r="X1801" i="3"/>
  <c r="AB1801" i="3" s="1"/>
  <c r="O1801" i="3"/>
  <c r="V1801" i="3" s="1"/>
  <c r="K1801" i="3"/>
  <c r="Z1801" i="3" s="1"/>
  <c r="B1801" i="3"/>
  <c r="A1801" i="3"/>
  <c r="X1800" i="3"/>
  <c r="AB1800" i="3" s="1"/>
  <c r="O1800" i="3"/>
  <c r="V1800" i="3" s="1"/>
  <c r="K1800" i="3"/>
  <c r="Z1800" i="3" s="1"/>
  <c r="B1800" i="3"/>
  <c r="A1800" i="3"/>
  <c r="X1799" i="3"/>
  <c r="AB1799" i="3" s="1"/>
  <c r="O1799" i="3"/>
  <c r="V1799" i="3" s="1"/>
  <c r="K1799" i="3"/>
  <c r="B1799" i="3"/>
  <c r="A1799" i="3"/>
  <c r="X1798" i="3"/>
  <c r="AB1798" i="3" s="1"/>
  <c r="O1798" i="3"/>
  <c r="V1798" i="3" s="1"/>
  <c r="K1798" i="3"/>
  <c r="B1798" i="3"/>
  <c r="A1798" i="3"/>
  <c r="O1797" i="3"/>
  <c r="V1797" i="3" s="1"/>
  <c r="K1797" i="3"/>
  <c r="B1797" i="3"/>
  <c r="A1797" i="3"/>
  <c r="O1796" i="3"/>
  <c r="V1796" i="3" s="1"/>
  <c r="K1796" i="3"/>
  <c r="B1796" i="3"/>
  <c r="A1796" i="3"/>
  <c r="O1795" i="3"/>
  <c r="V1795" i="3" s="1"/>
  <c r="K1795" i="3"/>
  <c r="B1795" i="3"/>
  <c r="A1795" i="3"/>
  <c r="X1794" i="3"/>
  <c r="AB1794" i="3" s="1"/>
  <c r="O1794" i="3"/>
  <c r="V1794" i="3" s="1"/>
  <c r="K1794" i="3"/>
  <c r="Z1794" i="3" s="1"/>
  <c r="B1794" i="3"/>
  <c r="A1794" i="3"/>
  <c r="X1793" i="3"/>
  <c r="AB1793" i="3" s="1"/>
  <c r="O1793" i="3"/>
  <c r="V1793" i="3" s="1"/>
  <c r="K1793" i="3"/>
  <c r="Z1793" i="3" s="1"/>
  <c r="B1793" i="3"/>
  <c r="A1793" i="3"/>
  <c r="X1792" i="3"/>
  <c r="AB1792" i="3" s="1"/>
  <c r="O1792" i="3"/>
  <c r="V1792" i="3" s="1"/>
  <c r="K1792" i="3"/>
  <c r="Z1792" i="3" s="1"/>
  <c r="B1792" i="3"/>
  <c r="A1792" i="3"/>
  <c r="X1791" i="3"/>
  <c r="AB1791" i="3" s="1"/>
  <c r="O1791" i="3"/>
  <c r="V1791" i="3" s="1"/>
  <c r="K1791" i="3"/>
  <c r="Z1791" i="3" s="1"/>
  <c r="B1791" i="3"/>
  <c r="A1791" i="3"/>
  <c r="X1790" i="3"/>
  <c r="AB1790" i="3" s="1"/>
  <c r="O1790" i="3"/>
  <c r="V1790" i="3" s="1"/>
  <c r="K1790" i="3"/>
  <c r="B1790" i="3"/>
  <c r="A1790" i="3"/>
  <c r="O1789" i="3"/>
  <c r="V1789" i="3" s="1"/>
  <c r="K1789" i="3"/>
  <c r="B1789" i="3"/>
  <c r="A1789" i="3"/>
  <c r="X1786" i="3"/>
  <c r="AB1786" i="3" s="1"/>
  <c r="O1786" i="3"/>
  <c r="V1786" i="3" s="1"/>
  <c r="K1786" i="3"/>
  <c r="B1786" i="3"/>
  <c r="A1786" i="3"/>
  <c r="X1785" i="3"/>
  <c r="AB1785" i="3" s="1"/>
  <c r="O1785" i="3"/>
  <c r="V1785" i="3" s="1"/>
  <c r="K1785" i="3"/>
  <c r="B1785" i="3"/>
  <c r="A1785" i="3"/>
  <c r="X1784" i="3"/>
  <c r="AB1784" i="3" s="1"/>
  <c r="O1784" i="3"/>
  <c r="V1784" i="3" s="1"/>
  <c r="K1784" i="3"/>
  <c r="B1784" i="3"/>
  <c r="A1784" i="3"/>
  <c r="O1783" i="3"/>
  <c r="V1783" i="3" s="1"/>
  <c r="K1783" i="3"/>
  <c r="B1783" i="3"/>
  <c r="A1783" i="3"/>
  <c r="O1782" i="3"/>
  <c r="V1782" i="3" s="1"/>
  <c r="K1782" i="3"/>
  <c r="B1782" i="3"/>
  <c r="A1782" i="3"/>
  <c r="O1781" i="3"/>
  <c r="V1781" i="3" s="1"/>
  <c r="K1781" i="3"/>
  <c r="B1781" i="3"/>
  <c r="A1781" i="3"/>
  <c r="X1780" i="3"/>
  <c r="AB1780" i="3" s="1"/>
  <c r="O1780" i="3"/>
  <c r="V1780" i="3" s="1"/>
  <c r="K1780" i="3"/>
  <c r="Z1780" i="3" s="1"/>
  <c r="B1780" i="3"/>
  <c r="A1780" i="3"/>
  <c r="X1779" i="3"/>
  <c r="AB1779" i="3" s="1"/>
  <c r="O1779" i="3"/>
  <c r="V1779" i="3" s="1"/>
  <c r="K1779" i="3"/>
  <c r="T1779" i="3" s="1"/>
  <c r="B1779" i="3"/>
  <c r="A1779" i="3"/>
  <c r="X1778" i="3"/>
  <c r="AB1778" i="3" s="1"/>
  <c r="O1778" i="3"/>
  <c r="V1778" i="3" s="1"/>
  <c r="K1778" i="3"/>
  <c r="Z1778" i="3" s="1"/>
  <c r="B1778" i="3"/>
  <c r="A1778" i="3"/>
  <c r="X1777" i="3"/>
  <c r="AB1777" i="3" s="1"/>
  <c r="O1777" i="3"/>
  <c r="V1777" i="3" s="1"/>
  <c r="K1777" i="3"/>
  <c r="B1777" i="3"/>
  <c r="A1777" i="3"/>
  <c r="X1776" i="3"/>
  <c r="AB1776" i="3" s="1"/>
  <c r="O1776" i="3"/>
  <c r="V1776" i="3" s="1"/>
  <c r="K1776" i="3"/>
  <c r="B1776" i="3"/>
  <c r="A1776" i="3"/>
  <c r="O1775" i="3"/>
  <c r="V1775" i="3" s="1"/>
  <c r="K1775" i="3"/>
  <c r="B1775" i="3"/>
  <c r="A1775" i="3"/>
  <c r="O1774" i="3"/>
  <c r="V1774" i="3" s="1"/>
  <c r="K1774" i="3"/>
  <c r="B1774" i="3"/>
  <c r="A1774" i="3"/>
  <c r="X1773" i="3"/>
  <c r="AB1773" i="3" s="1"/>
  <c r="O1773" i="3"/>
  <c r="V1773" i="3" s="1"/>
  <c r="K1773" i="3"/>
  <c r="Z1773" i="3" s="1"/>
  <c r="B1773" i="3"/>
  <c r="A1773" i="3"/>
  <c r="X1772" i="3"/>
  <c r="AB1772" i="3" s="1"/>
  <c r="W1772" i="3"/>
  <c r="V1772" i="3"/>
  <c r="O1772" i="3"/>
  <c r="K1772" i="3"/>
  <c r="T1772" i="3" s="1"/>
  <c r="B1772" i="3"/>
  <c r="A1772" i="3"/>
  <c r="X1771" i="3"/>
  <c r="AB1771" i="3" s="1"/>
  <c r="O1771" i="3"/>
  <c r="V1771" i="3" s="1"/>
  <c r="K1771" i="3"/>
  <c r="Z1771" i="3" s="1"/>
  <c r="B1771" i="3"/>
  <c r="A1771" i="3"/>
  <c r="X1770" i="3"/>
  <c r="AB1770" i="3" s="1"/>
  <c r="O1770" i="3"/>
  <c r="V1770" i="3" s="1"/>
  <c r="K1770" i="3"/>
  <c r="B1770" i="3"/>
  <c r="A1770" i="3"/>
  <c r="O1769" i="3"/>
  <c r="V1769" i="3" s="1"/>
  <c r="K1769" i="3"/>
  <c r="B1769" i="3"/>
  <c r="A1769" i="3"/>
  <c r="O1768" i="3"/>
  <c r="V1768" i="3" s="1"/>
  <c r="K1768" i="3"/>
  <c r="B1768" i="3"/>
  <c r="A1768" i="3"/>
  <c r="O1767" i="3"/>
  <c r="V1767" i="3" s="1"/>
  <c r="K1767" i="3"/>
  <c r="B1767" i="3"/>
  <c r="A1767" i="3"/>
  <c r="O1766" i="3"/>
  <c r="V1766" i="3" s="1"/>
  <c r="K1766" i="3"/>
  <c r="B1766" i="3"/>
  <c r="A1766" i="3"/>
  <c r="X1765" i="3"/>
  <c r="AB1765" i="3" s="1"/>
  <c r="O1765" i="3"/>
  <c r="V1765" i="3" s="1"/>
  <c r="K1765" i="3"/>
  <c r="Z1765" i="3" s="1"/>
  <c r="B1765" i="3"/>
  <c r="A1765" i="3"/>
  <c r="X1764" i="3"/>
  <c r="AB1764" i="3" s="1"/>
  <c r="W1764" i="3"/>
  <c r="V1764" i="3"/>
  <c r="O1764" i="3"/>
  <c r="K1764" i="3"/>
  <c r="Z1764" i="3" s="1"/>
  <c r="B1764" i="3"/>
  <c r="A1764" i="3"/>
  <c r="X1763" i="3"/>
  <c r="AB1763" i="3" s="1"/>
  <c r="O1763" i="3"/>
  <c r="V1763" i="3" s="1"/>
  <c r="K1763" i="3"/>
  <c r="Z1763" i="3" s="1"/>
  <c r="B1763" i="3"/>
  <c r="A1763" i="3"/>
  <c r="X1762" i="3"/>
  <c r="AB1762" i="3" s="1"/>
  <c r="O1762" i="3"/>
  <c r="V1762" i="3" s="1"/>
  <c r="K1762" i="3"/>
  <c r="B1762" i="3"/>
  <c r="A1762" i="3"/>
  <c r="O1761" i="3"/>
  <c r="V1761" i="3" s="1"/>
  <c r="K1761" i="3"/>
  <c r="B1761" i="3"/>
  <c r="A1761" i="3"/>
  <c r="O1760" i="3"/>
  <c r="V1760" i="3" s="1"/>
  <c r="K1760" i="3"/>
  <c r="B1760" i="3"/>
  <c r="A1760" i="3"/>
  <c r="O1759" i="3"/>
  <c r="V1759" i="3" s="1"/>
  <c r="K1759" i="3"/>
  <c r="B1759" i="3"/>
  <c r="A1759" i="3"/>
  <c r="O1758" i="3"/>
  <c r="V1758" i="3" s="1"/>
  <c r="K1758" i="3"/>
  <c r="B1758" i="3"/>
  <c r="A1758" i="3"/>
  <c r="O1757" i="3"/>
  <c r="V1757" i="3" s="1"/>
  <c r="K1757" i="3"/>
  <c r="B1757" i="3"/>
  <c r="A1757" i="3"/>
  <c r="X1756" i="3"/>
  <c r="AB1756" i="3" s="1"/>
  <c r="O1756" i="3"/>
  <c r="V1756" i="3" s="1"/>
  <c r="K1756" i="3"/>
  <c r="Z1756" i="3" s="1"/>
  <c r="B1756" i="3"/>
  <c r="A1756" i="3"/>
  <c r="X1755" i="3"/>
  <c r="AB1755" i="3" s="1"/>
  <c r="O1755" i="3"/>
  <c r="V1755" i="3" s="1"/>
  <c r="K1755" i="3"/>
  <c r="Z1755" i="3" s="1"/>
  <c r="B1755" i="3"/>
  <c r="A1755" i="3"/>
  <c r="X1754" i="3"/>
  <c r="AB1754" i="3" s="1"/>
  <c r="O1754" i="3"/>
  <c r="V1754" i="3" s="1"/>
  <c r="K1754" i="3"/>
  <c r="Z1754" i="3" s="1"/>
  <c r="B1754" i="3"/>
  <c r="A1754" i="3"/>
  <c r="X1753" i="3"/>
  <c r="AB1753" i="3" s="1"/>
  <c r="O1753" i="3"/>
  <c r="V1753" i="3" s="1"/>
  <c r="K1753" i="3"/>
  <c r="Z1753" i="3" s="1"/>
  <c r="B1753" i="3"/>
  <c r="A1753" i="3"/>
  <c r="X1752" i="3"/>
  <c r="AB1752" i="3" s="1"/>
  <c r="O1752" i="3"/>
  <c r="V1752" i="3" s="1"/>
  <c r="K1752" i="3"/>
  <c r="Z1752" i="3" s="1"/>
  <c r="B1752" i="3"/>
  <c r="A1752" i="3"/>
  <c r="X1751" i="3"/>
  <c r="AB1751" i="3" s="1"/>
  <c r="O1751" i="3"/>
  <c r="V1751" i="3" s="1"/>
  <c r="K1751" i="3"/>
  <c r="B1751" i="3"/>
  <c r="A1751" i="3"/>
  <c r="X1750" i="3"/>
  <c r="AB1750" i="3" s="1"/>
  <c r="O1750" i="3"/>
  <c r="V1750" i="3" s="1"/>
  <c r="K1750" i="3"/>
  <c r="B1750" i="3"/>
  <c r="A1750" i="3"/>
  <c r="O1749" i="3"/>
  <c r="V1749" i="3" s="1"/>
  <c r="K1749" i="3"/>
  <c r="B1749" i="3"/>
  <c r="A1749" i="3"/>
  <c r="O1748" i="3"/>
  <c r="V1748" i="3" s="1"/>
  <c r="K1748" i="3"/>
  <c r="B1748" i="3"/>
  <c r="A1748" i="3"/>
  <c r="O1747" i="3"/>
  <c r="V1747" i="3" s="1"/>
  <c r="K1747" i="3"/>
  <c r="B1747" i="3"/>
  <c r="A1747" i="3"/>
  <c r="X1746" i="3"/>
  <c r="AB1746" i="3" s="1"/>
  <c r="O1746" i="3"/>
  <c r="V1746" i="3" s="1"/>
  <c r="K1746" i="3"/>
  <c r="Z1746" i="3" s="1"/>
  <c r="B1746" i="3"/>
  <c r="A1746" i="3"/>
  <c r="X1745" i="3"/>
  <c r="AB1745" i="3" s="1"/>
  <c r="O1745" i="3"/>
  <c r="V1745" i="3" s="1"/>
  <c r="K1745" i="3"/>
  <c r="Z1745" i="3" s="1"/>
  <c r="B1745" i="3"/>
  <c r="A1745" i="3"/>
  <c r="X1744" i="3"/>
  <c r="AB1744" i="3" s="1"/>
  <c r="O1744" i="3"/>
  <c r="V1744" i="3" s="1"/>
  <c r="K1744" i="3"/>
  <c r="Z1744" i="3" s="1"/>
  <c r="B1744" i="3"/>
  <c r="A1744" i="3"/>
  <c r="X1743" i="3"/>
  <c r="AB1743" i="3" s="1"/>
  <c r="O1743" i="3"/>
  <c r="V1743" i="3" s="1"/>
  <c r="K1743" i="3"/>
  <c r="Z1743" i="3" s="1"/>
  <c r="B1743" i="3"/>
  <c r="A1743" i="3"/>
  <c r="X1742" i="3"/>
  <c r="AB1742" i="3" s="1"/>
  <c r="O1742" i="3"/>
  <c r="V1742" i="3" s="1"/>
  <c r="K1742" i="3"/>
  <c r="Z1742" i="3" s="1"/>
  <c r="B1742" i="3"/>
  <c r="A1742" i="3"/>
  <c r="X1741" i="3"/>
  <c r="AB1741" i="3" s="1"/>
  <c r="O1741" i="3"/>
  <c r="V1741" i="3" s="1"/>
  <c r="K1741" i="3"/>
  <c r="B1741" i="3"/>
  <c r="A1741" i="3"/>
  <c r="X1740" i="3"/>
  <c r="AB1740" i="3" s="1"/>
  <c r="O1740" i="3"/>
  <c r="V1740" i="3" s="1"/>
  <c r="K1740" i="3"/>
  <c r="B1740" i="3"/>
  <c r="A1740" i="3"/>
  <c r="O1739" i="3"/>
  <c r="V1739" i="3" s="1"/>
  <c r="K1739" i="3"/>
  <c r="B1739" i="3"/>
  <c r="A1739" i="3"/>
  <c r="O1738" i="3"/>
  <c r="V1738" i="3" s="1"/>
  <c r="K1738" i="3"/>
  <c r="B1738" i="3"/>
  <c r="A1738" i="3"/>
  <c r="O1737" i="3"/>
  <c r="V1737" i="3" s="1"/>
  <c r="K1737" i="3"/>
  <c r="B1737" i="3"/>
  <c r="A1737" i="3"/>
  <c r="X1736" i="3"/>
  <c r="AB1736" i="3" s="1"/>
  <c r="O1736" i="3"/>
  <c r="V1736" i="3" s="1"/>
  <c r="K1736" i="3"/>
  <c r="Z1736" i="3" s="1"/>
  <c r="B1736" i="3"/>
  <c r="A1736" i="3"/>
  <c r="X1735" i="3"/>
  <c r="AB1735" i="3" s="1"/>
  <c r="O1735" i="3"/>
  <c r="V1735" i="3" s="1"/>
  <c r="K1735" i="3"/>
  <c r="B1735" i="3"/>
  <c r="A1735" i="3"/>
  <c r="X1734" i="3"/>
  <c r="AB1734" i="3" s="1"/>
  <c r="O1734" i="3"/>
  <c r="V1734" i="3" s="1"/>
  <c r="K1734" i="3"/>
  <c r="B1734" i="3"/>
  <c r="A1734" i="3"/>
  <c r="O1733" i="3"/>
  <c r="V1733" i="3" s="1"/>
  <c r="K1733" i="3"/>
  <c r="B1733" i="3"/>
  <c r="A1733" i="3"/>
  <c r="X1732" i="3"/>
  <c r="AB1732" i="3" s="1"/>
  <c r="O1732" i="3"/>
  <c r="V1732" i="3" s="1"/>
  <c r="K1732" i="3"/>
  <c r="Z1732" i="3" s="1"/>
  <c r="B1732" i="3"/>
  <c r="A1732" i="3"/>
  <c r="X1731" i="3"/>
  <c r="AB1731" i="3" s="1"/>
  <c r="O1731" i="3"/>
  <c r="V1731" i="3" s="1"/>
  <c r="K1731" i="3"/>
  <c r="Z1731" i="3" s="1"/>
  <c r="B1731" i="3"/>
  <c r="A1731" i="3"/>
  <c r="X1730" i="3"/>
  <c r="AB1730" i="3" s="1"/>
  <c r="O1730" i="3"/>
  <c r="V1730" i="3" s="1"/>
  <c r="K1730" i="3"/>
  <c r="Z1730" i="3" s="1"/>
  <c r="B1730" i="3"/>
  <c r="A1730" i="3"/>
  <c r="X1729" i="3"/>
  <c r="AB1729" i="3" s="1"/>
  <c r="O1729" i="3"/>
  <c r="V1729" i="3" s="1"/>
  <c r="K1729" i="3"/>
  <c r="Z1729" i="3" s="1"/>
  <c r="B1729" i="3"/>
  <c r="A1729" i="3"/>
  <c r="X1728" i="3"/>
  <c r="AB1728" i="3" s="1"/>
  <c r="O1728" i="3"/>
  <c r="V1728" i="3" s="1"/>
  <c r="K1728" i="3"/>
  <c r="Z1728" i="3" s="1"/>
  <c r="B1728" i="3"/>
  <c r="A1728" i="3"/>
  <c r="X1727" i="3"/>
  <c r="AB1727" i="3" s="1"/>
  <c r="O1727" i="3"/>
  <c r="V1727" i="3" s="1"/>
  <c r="K1727" i="3"/>
  <c r="B1727" i="3"/>
  <c r="A1727" i="3"/>
  <c r="O1726" i="3"/>
  <c r="V1726" i="3" s="1"/>
  <c r="K1726" i="3"/>
  <c r="B1726" i="3"/>
  <c r="A1726" i="3"/>
  <c r="O1725" i="3"/>
  <c r="V1725" i="3" s="1"/>
  <c r="K1725" i="3"/>
  <c r="B1725" i="3"/>
  <c r="A1725" i="3"/>
  <c r="X1724" i="3"/>
  <c r="AB1724" i="3" s="1"/>
  <c r="O1724" i="3"/>
  <c r="V1724" i="3" s="1"/>
  <c r="K1724" i="3"/>
  <c r="B1724" i="3"/>
  <c r="A1724" i="3"/>
  <c r="O1723" i="3"/>
  <c r="V1723" i="3" s="1"/>
  <c r="K1723" i="3"/>
  <c r="B1723" i="3"/>
  <c r="A1723" i="3"/>
  <c r="X1722" i="3"/>
  <c r="AB1722" i="3" s="1"/>
  <c r="O1722" i="3"/>
  <c r="V1722" i="3" s="1"/>
  <c r="K1722" i="3"/>
  <c r="Z1722" i="3" s="1"/>
  <c r="B1722" i="3"/>
  <c r="A1722" i="3"/>
  <c r="X1721" i="3"/>
  <c r="AB1721" i="3" s="1"/>
  <c r="O1721" i="3"/>
  <c r="V1721" i="3" s="1"/>
  <c r="K1721" i="3"/>
  <c r="B1721" i="3"/>
  <c r="A1721" i="3"/>
  <c r="O1720" i="3"/>
  <c r="V1720" i="3" s="1"/>
  <c r="K1720" i="3"/>
  <c r="B1720" i="3"/>
  <c r="A1720" i="3"/>
  <c r="O1719" i="3"/>
  <c r="V1719" i="3" s="1"/>
  <c r="K1719" i="3"/>
  <c r="B1719" i="3"/>
  <c r="A1719" i="3"/>
  <c r="X1718" i="3"/>
  <c r="AB1718" i="3" s="1"/>
  <c r="O1718" i="3"/>
  <c r="V1718" i="3" s="1"/>
  <c r="K1718" i="3"/>
  <c r="Z1718" i="3" s="1"/>
  <c r="B1718" i="3"/>
  <c r="A1718" i="3"/>
  <c r="X1717" i="3"/>
  <c r="AB1717" i="3" s="1"/>
  <c r="O1717" i="3"/>
  <c r="V1717" i="3" s="1"/>
  <c r="K1717" i="3"/>
  <c r="B1717" i="3"/>
  <c r="A1717" i="3"/>
  <c r="X1716" i="3"/>
  <c r="AB1716" i="3" s="1"/>
  <c r="O1716" i="3"/>
  <c r="V1716" i="3" s="1"/>
  <c r="K1716" i="3"/>
  <c r="Z1716" i="3" s="1"/>
  <c r="B1716" i="3"/>
  <c r="A1716" i="3"/>
  <c r="X1715" i="3"/>
  <c r="AB1715" i="3" s="1"/>
  <c r="O1715" i="3"/>
  <c r="V1715" i="3" s="1"/>
  <c r="K1715" i="3"/>
  <c r="Z1715" i="3" s="1"/>
  <c r="B1715" i="3"/>
  <c r="A1715" i="3"/>
  <c r="X1714" i="3"/>
  <c r="AB1714" i="3" s="1"/>
  <c r="O1714" i="3"/>
  <c r="V1714" i="3" s="1"/>
  <c r="K1714" i="3"/>
  <c r="Z1714" i="3" s="1"/>
  <c r="B1714" i="3"/>
  <c r="A1714" i="3"/>
  <c r="X1713" i="3"/>
  <c r="AB1713" i="3" s="1"/>
  <c r="O1713" i="3"/>
  <c r="V1713" i="3" s="1"/>
  <c r="K1713" i="3"/>
  <c r="B1713" i="3"/>
  <c r="A1713" i="3"/>
  <c r="X1712" i="3"/>
  <c r="AB1712" i="3" s="1"/>
  <c r="O1712" i="3"/>
  <c r="V1712" i="3" s="1"/>
  <c r="K1712" i="3"/>
  <c r="B1712" i="3"/>
  <c r="A1712" i="3"/>
  <c r="O1711" i="3"/>
  <c r="V1711" i="3" s="1"/>
  <c r="K1711" i="3"/>
  <c r="B1711" i="3"/>
  <c r="A1711" i="3"/>
  <c r="O1710" i="3"/>
  <c r="V1710" i="3" s="1"/>
  <c r="K1710" i="3"/>
  <c r="B1710" i="3"/>
  <c r="A1710" i="3"/>
  <c r="X1709" i="3"/>
  <c r="AB1709" i="3" s="1"/>
  <c r="O1709" i="3"/>
  <c r="V1709" i="3" s="1"/>
  <c r="K1709" i="3"/>
  <c r="B1709" i="3"/>
  <c r="A1709" i="3"/>
  <c r="O1708" i="3"/>
  <c r="V1708" i="3" s="1"/>
  <c r="K1708" i="3"/>
  <c r="B1708" i="3"/>
  <c r="A1708" i="3"/>
  <c r="X1707" i="3"/>
  <c r="AB1707" i="3" s="1"/>
  <c r="O1707" i="3"/>
  <c r="V1707" i="3" s="1"/>
  <c r="K1707" i="3"/>
  <c r="Z1707" i="3" s="1"/>
  <c r="B1707" i="3"/>
  <c r="A1707" i="3"/>
  <c r="X1706" i="3"/>
  <c r="AB1706" i="3" s="1"/>
  <c r="O1706" i="3"/>
  <c r="V1706" i="3" s="1"/>
  <c r="K1706" i="3"/>
  <c r="Z1706" i="3" s="1"/>
  <c r="B1706" i="3"/>
  <c r="A1706" i="3"/>
  <c r="O1705" i="3"/>
  <c r="V1705" i="3" s="1"/>
  <c r="K1705" i="3"/>
  <c r="B1705" i="3"/>
  <c r="A1705" i="3"/>
  <c r="O1704" i="3"/>
  <c r="V1704" i="3" s="1"/>
  <c r="K1704" i="3"/>
  <c r="B1704" i="3"/>
  <c r="A1704" i="3"/>
  <c r="O1701" i="3"/>
  <c r="V1701" i="3" s="1"/>
  <c r="K1701" i="3"/>
  <c r="B1701" i="3"/>
  <c r="A1701" i="3"/>
  <c r="O1700" i="3"/>
  <c r="V1700" i="3" s="1"/>
  <c r="K1700" i="3"/>
  <c r="B1700" i="3"/>
  <c r="A1700" i="3"/>
  <c r="O1699" i="3"/>
  <c r="V1699" i="3" s="1"/>
  <c r="K1699" i="3"/>
  <c r="B1699" i="3"/>
  <c r="A1699" i="3"/>
  <c r="O1698" i="3"/>
  <c r="V1698" i="3" s="1"/>
  <c r="K1698" i="3"/>
  <c r="B1698" i="3"/>
  <c r="A1698" i="3"/>
  <c r="X1697" i="3"/>
  <c r="AB1697" i="3" s="1"/>
  <c r="O1697" i="3"/>
  <c r="V1697" i="3" s="1"/>
  <c r="K1697" i="3"/>
  <c r="Z1697" i="3" s="1"/>
  <c r="B1697" i="3"/>
  <c r="A1697" i="3"/>
  <c r="X1696" i="3"/>
  <c r="AB1696" i="3" s="1"/>
  <c r="O1696" i="3"/>
  <c r="V1696" i="3" s="1"/>
  <c r="K1696" i="3"/>
  <c r="Z1696" i="3" s="1"/>
  <c r="B1696" i="3"/>
  <c r="A1696" i="3"/>
  <c r="X1695" i="3"/>
  <c r="AB1695" i="3" s="1"/>
  <c r="O1695" i="3"/>
  <c r="V1695" i="3" s="1"/>
  <c r="K1695" i="3"/>
  <c r="Z1695" i="3" s="1"/>
  <c r="B1695" i="3"/>
  <c r="A1695" i="3"/>
  <c r="X1694" i="3"/>
  <c r="AB1694" i="3" s="1"/>
  <c r="O1694" i="3"/>
  <c r="V1694" i="3" s="1"/>
  <c r="K1694" i="3"/>
  <c r="T1694" i="3" s="1"/>
  <c r="B1694" i="3"/>
  <c r="A1694" i="3"/>
  <c r="O1692" i="3"/>
  <c r="V1692" i="3" s="1"/>
  <c r="K1692" i="3"/>
  <c r="B1692" i="3"/>
  <c r="A1692" i="3"/>
  <c r="O1691" i="3"/>
  <c r="V1691" i="3" s="1"/>
  <c r="K1691" i="3"/>
  <c r="B1691" i="3"/>
  <c r="A1691" i="3"/>
  <c r="O1690" i="3"/>
  <c r="V1690" i="3" s="1"/>
  <c r="K1690" i="3"/>
  <c r="B1690" i="3"/>
  <c r="A1690" i="3"/>
  <c r="O1689" i="3"/>
  <c r="V1689" i="3" s="1"/>
  <c r="K1689" i="3"/>
  <c r="B1689" i="3"/>
  <c r="A1689" i="3"/>
  <c r="O1688" i="3"/>
  <c r="V1688" i="3" s="1"/>
  <c r="K1688" i="3"/>
  <c r="B1688" i="3"/>
  <c r="A1688" i="3"/>
  <c r="X1687" i="3"/>
  <c r="AB1687" i="3" s="1"/>
  <c r="O1687" i="3"/>
  <c r="V1687" i="3" s="1"/>
  <c r="K1687" i="3"/>
  <c r="Z1687" i="3" s="1"/>
  <c r="B1687" i="3"/>
  <c r="A1687" i="3"/>
  <c r="X1686" i="3"/>
  <c r="AB1686" i="3" s="1"/>
  <c r="O1686" i="3"/>
  <c r="V1686" i="3" s="1"/>
  <c r="K1686" i="3"/>
  <c r="Z1686" i="3" s="1"/>
  <c r="B1686" i="3"/>
  <c r="A1686" i="3"/>
  <c r="X1685" i="3"/>
  <c r="AB1685" i="3" s="1"/>
  <c r="O1685" i="3"/>
  <c r="V1685" i="3" s="1"/>
  <c r="K1685" i="3"/>
  <c r="Z1685" i="3" s="1"/>
  <c r="B1685" i="3"/>
  <c r="A1685" i="3"/>
  <c r="X1684" i="3"/>
  <c r="AB1684" i="3" s="1"/>
  <c r="O1684" i="3"/>
  <c r="V1684" i="3" s="1"/>
  <c r="K1684" i="3"/>
  <c r="Z1684" i="3" s="1"/>
  <c r="B1684" i="3"/>
  <c r="A1684" i="3"/>
  <c r="X1683" i="3"/>
  <c r="AB1683" i="3" s="1"/>
  <c r="O1683" i="3"/>
  <c r="V1683" i="3" s="1"/>
  <c r="K1683" i="3"/>
  <c r="Z1683" i="3" s="1"/>
  <c r="B1683" i="3"/>
  <c r="A1683" i="3"/>
  <c r="O1682" i="3"/>
  <c r="V1682" i="3" s="1"/>
  <c r="K1682" i="3"/>
  <c r="B1682" i="3"/>
  <c r="A1682" i="3"/>
  <c r="O1681" i="3"/>
  <c r="V1681" i="3" s="1"/>
  <c r="K1681" i="3"/>
  <c r="B1681" i="3"/>
  <c r="A1681" i="3"/>
  <c r="O1679" i="3"/>
  <c r="V1679" i="3" s="1"/>
  <c r="K1679" i="3"/>
  <c r="B1679" i="3"/>
  <c r="A1679" i="3"/>
  <c r="O1678" i="3"/>
  <c r="V1678" i="3" s="1"/>
  <c r="K1678" i="3"/>
  <c r="B1678" i="3"/>
  <c r="A1678" i="3"/>
  <c r="O1677" i="3"/>
  <c r="V1677" i="3" s="1"/>
  <c r="K1677" i="3"/>
  <c r="B1677" i="3"/>
  <c r="A1677" i="3"/>
  <c r="X1676" i="3"/>
  <c r="AB1676" i="3" s="1"/>
  <c r="O1676" i="3"/>
  <c r="V1676" i="3" s="1"/>
  <c r="K1676" i="3"/>
  <c r="T1676" i="3" s="1"/>
  <c r="B1676" i="3"/>
  <c r="A1676" i="3"/>
  <c r="O1674" i="3"/>
  <c r="V1674" i="3" s="1"/>
  <c r="K1674" i="3"/>
  <c r="B1674" i="3"/>
  <c r="A1674" i="3"/>
  <c r="X1673" i="3"/>
  <c r="AB1673" i="3" s="1"/>
  <c r="O1673" i="3"/>
  <c r="V1673" i="3" s="1"/>
  <c r="K1673" i="3"/>
  <c r="Z1673" i="3" s="1"/>
  <c r="B1673" i="3"/>
  <c r="A1673" i="3"/>
  <c r="X1672" i="3"/>
  <c r="AB1672" i="3" s="1"/>
  <c r="O1672" i="3"/>
  <c r="V1672" i="3" s="1"/>
  <c r="K1672" i="3"/>
  <c r="Z1672" i="3" s="1"/>
  <c r="B1672" i="3"/>
  <c r="A1672" i="3"/>
  <c r="X1671" i="3"/>
  <c r="AB1671" i="3" s="1"/>
  <c r="O1671" i="3"/>
  <c r="V1671" i="3" s="1"/>
  <c r="K1671" i="3"/>
  <c r="Z1671" i="3" s="1"/>
  <c r="B1671" i="3"/>
  <c r="A1671" i="3"/>
  <c r="X1670" i="3"/>
  <c r="AB1670" i="3" s="1"/>
  <c r="O1670" i="3"/>
  <c r="V1670" i="3" s="1"/>
  <c r="K1670" i="3"/>
  <c r="Z1670" i="3" s="1"/>
  <c r="B1670" i="3"/>
  <c r="A1670" i="3"/>
  <c r="X1669" i="3"/>
  <c r="AB1669" i="3" s="1"/>
  <c r="O1669" i="3"/>
  <c r="V1669" i="3" s="1"/>
  <c r="K1669" i="3"/>
  <c r="Z1669" i="3" s="1"/>
  <c r="B1669" i="3"/>
  <c r="A1669" i="3"/>
  <c r="O1668" i="3"/>
  <c r="V1668" i="3" s="1"/>
  <c r="K1668" i="3"/>
  <c r="B1668" i="3"/>
  <c r="A1668" i="3"/>
  <c r="O1667" i="3"/>
  <c r="V1667" i="3" s="1"/>
  <c r="K1667" i="3"/>
  <c r="B1667" i="3"/>
  <c r="A1667" i="3"/>
  <c r="X1666" i="3"/>
  <c r="AB1666" i="3" s="1"/>
  <c r="O1666" i="3"/>
  <c r="V1666" i="3" s="1"/>
  <c r="K1666" i="3"/>
  <c r="Z1666" i="3" s="1"/>
  <c r="B1666" i="3"/>
  <c r="A1666" i="3"/>
  <c r="O1665" i="3"/>
  <c r="V1665" i="3" s="1"/>
  <c r="K1665" i="3"/>
  <c r="B1665" i="3"/>
  <c r="A1665" i="3"/>
  <c r="O1664" i="3"/>
  <c r="V1664" i="3" s="1"/>
  <c r="K1664" i="3"/>
  <c r="B1664" i="3"/>
  <c r="A1664" i="3"/>
  <c r="X1663" i="3"/>
  <c r="AB1663" i="3" s="1"/>
  <c r="O1663" i="3"/>
  <c r="V1663" i="3" s="1"/>
  <c r="K1663" i="3"/>
  <c r="Z1663" i="3" s="1"/>
  <c r="B1663" i="3"/>
  <c r="A1663" i="3"/>
  <c r="O1662" i="3"/>
  <c r="V1662" i="3" s="1"/>
  <c r="K1662" i="3"/>
  <c r="B1662" i="3"/>
  <c r="A1662" i="3"/>
  <c r="O1661" i="3"/>
  <c r="V1661" i="3" s="1"/>
  <c r="K1661" i="3"/>
  <c r="B1661" i="3"/>
  <c r="A1661" i="3"/>
  <c r="X1660" i="3"/>
  <c r="AB1660" i="3" s="1"/>
  <c r="O1660" i="3"/>
  <c r="V1660" i="3" s="1"/>
  <c r="K1660" i="3"/>
  <c r="T1660" i="3" s="1"/>
  <c r="B1660" i="3"/>
  <c r="A1660" i="3"/>
  <c r="X1659" i="3"/>
  <c r="AB1659" i="3" s="1"/>
  <c r="O1659" i="3"/>
  <c r="V1659" i="3" s="1"/>
  <c r="K1659" i="3"/>
  <c r="Z1659" i="3" s="1"/>
  <c r="B1659" i="3"/>
  <c r="A1659" i="3"/>
  <c r="X1658" i="3"/>
  <c r="AB1658" i="3" s="1"/>
  <c r="O1658" i="3"/>
  <c r="V1658" i="3" s="1"/>
  <c r="K1658" i="3"/>
  <c r="Z1658" i="3" s="1"/>
  <c r="B1658" i="3"/>
  <c r="A1658" i="3"/>
  <c r="X1657" i="3"/>
  <c r="AB1657" i="3" s="1"/>
  <c r="O1657" i="3"/>
  <c r="V1657" i="3" s="1"/>
  <c r="K1657" i="3"/>
  <c r="Z1657" i="3" s="1"/>
  <c r="B1657" i="3"/>
  <c r="A1657" i="3"/>
  <c r="X1656" i="3"/>
  <c r="AB1656" i="3" s="1"/>
  <c r="O1656" i="3"/>
  <c r="V1656" i="3" s="1"/>
  <c r="K1656" i="3"/>
  <c r="Z1656" i="3" s="1"/>
  <c r="B1656" i="3"/>
  <c r="A1656" i="3"/>
  <c r="O1655" i="3"/>
  <c r="V1655" i="3" s="1"/>
  <c r="K1655" i="3"/>
  <c r="B1655" i="3"/>
  <c r="A1655" i="3"/>
  <c r="O1654" i="3"/>
  <c r="V1654" i="3" s="1"/>
  <c r="K1654" i="3"/>
  <c r="B1654" i="3"/>
  <c r="A1654" i="3"/>
  <c r="X1653" i="3"/>
  <c r="AB1653" i="3" s="1"/>
  <c r="O1653" i="3"/>
  <c r="V1653" i="3" s="1"/>
  <c r="K1653" i="3"/>
  <c r="Z1653" i="3" s="1"/>
  <c r="B1653" i="3"/>
  <c r="A1653" i="3"/>
  <c r="X1652" i="3"/>
  <c r="AB1652" i="3" s="1"/>
  <c r="O1652" i="3"/>
  <c r="V1652" i="3" s="1"/>
  <c r="K1652" i="3"/>
  <c r="T1652" i="3" s="1"/>
  <c r="B1652" i="3"/>
  <c r="A1652" i="3"/>
  <c r="X1651" i="3"/>
  <c r="AB1651" i="3" s="1"/>
  <c r="O1651" i="3"/>
  <c r="V1651" i="3" s="1"/>
  <c r="K1651" i="3"/>
  <c r="Z1651" i="3" s="1"/>
  <c r="B1651" i="3"/>
  <c r="A1651" i="3"/>
  <c r="O1650" i="3"/>
  <c r="V1650" i="3" s="1"/>
  <c r="K1650" i="3"/>
  <c r="B1650" i="3"/>
  <c r="A1650" i="3"/>
  <c r="O1649" i="3"/>
  <c r="V1649" i="3" s="1"/>
  <c r="K1649" i="3"/>
  <c r="B1649" i="3"/>
  <c r="A1649" i="3"/>
  <c r="O1648" i="3"/>
  <c r="V1648" i="3" s="1"/>
  <c r="K1648" i="3"/>
  <c r="B1648" i="3"/>
  <c r="A1648" i="3"/>
  <c r="X1647" i="3"/>
  <c r="AB1647" i="3" s="1"/>
  <c r="O1647" i="3"/>
  <c r="V1647" i="3" s="1"/>
  <c r="K1647" i="3"/>
  <c r="Z1647" i="3" s="1"/>
  <c r="B1647" i="3"/>
  <c r="A1647" i="3"/>
  <c r="X1646" i="3"/>
  <c r="AB1646" i="3" s="1"/>
  <c r="O1646" i="3"/>
  <c r="V1646" i="3" s="1"/>
  <c r="K1646" i="3"/>
  <c r="T1646" i="3" s="1"/>
  <c r="B1646" i="3"/>
  <c r="A1646" i="3"/>
  <c r="X1645" i="3"/>
  <c r="AB1645" i="3" s="1"/>
  <c r="O1645" i="3"/>
  <c r="V1645" i="3" s="1"/>
  <c r="K1645" i="3"/>
  <c r="Z1645" i="3" s="1"/>
  <c r="B1645" i="3"/>
  <c r="A1645" i="3"/>
  <c r="X1644" i="3"/>
  <c r="AB1644" i="3" s="1"/>
  <c r="O1644" i="3"/>
  <c r="V1644" i="3" s="1"/>
  <c r="K1644" i="3"/>
  <c r="Z1644" i="3" s="1"/>
  <c r="B1644" i="3"/>
  <c r="A1644" i="3"/>
  <c r="X1643" i="3"/>
  <c r="AB1643" i="3" s="1"/>
  <c r="O1643" i="3"/>
  <c r="V1643" i="3" s="1"/>
  <c r="K1643" i="3"/>
  <c r="Z1643" i="3" s="1"/>
  <c r="B1643" i="3"/>
  <c r="A1643" i="3"/>
  <c r="O1642" i="3"/>
  <c r="V1642" i="3" s="1"/>
  <c r="K1642" i="3"/>
  <c r="B1642" i="3"/>
  <c r="A1642" i="3"/>
  <c r="O1641" i="3"/>
  <c r="V1641" i="3" s="1"/>
  <c r="K1641" i="3"/>
  <c r="B1641" i="3"/>
  <c r="A1641" i="3"/>
  <c r="O1640" i="3"/>
  <c r="V1640" i="3" s="1"/>
  <c r="K1640" i="3"/>
  <c r="B1640" i="3"/>
  <c r="A1640" i="3"/>
  <c r="O1639" i="3"/>
  <c r="V1639" i="3" s="1"/>
  <c r="K1639" i="3"/>
  <c r="B1639" i="3"/>
  <c r="A1639" i="3"/>
  <c r="X1638" i="3"/>
  <c r="AB1638" i="3" s="1"/>
  <c r="O1638" i="3"/>
  <c r="V1638" i="3" s="1"/>
  <c r="K1638" i="3"/>
  <c r="Z1638" i="3" s="1"/>
  <c r="B1638" i="3"/>
  <c r="A1638" i="3"/>
  <c r="X1637" i="3"/>
  <c r="AB1637" i="3" s="1"/>
  <c r="O1637" i="3"/>
  <c r="V1637" i="3" s="1"/>
  <c r="K1637" i="3"/>
  <c r="Z1637" i="3" s="1"/>
  <c r="B1637" i="3"/>
  <c r="A1637" i="3"/>
  <c r="X1636" i="3"/>
  <c r="AB1636" i="3" s="1"/>
  <c r="O1636" i="3"/>
  <c r="V1636" i="3" s="1"/>
  <c r="K1636" i="3"/>
  <c r="Z1636" i="3" s="1"/>
  <c r="B1636" i="3"/>
  <c r="A1636" i="3"/>
  <c r="X1635" i="3"/>
  <c r="AB1635" i="3" s="1"/>
  <c r="O1635" i="3"/>
  <c r="V1635" i="3" s="1"/>
  <c r="K1635" i="3"/>
  <c r="Z1635" i="3" s="1"/>
  <c r="B1635" i="3"/>
  <c r="A1635" i="3"/>
  <c r="X1634" i="3"/>
  <c r="AB1634" i="3" s="1"/>
  <c r="O1634" i="3"/>
  <c r="V1634" i="3" s="1"/>
  <c r="K1634" i="3"/>
  <c r="Z1634" i="3" s="1"/>
  <c r="B1634" i="3"/>
  <c r="A1634" i="3"/>
  <c r="O1633" i="3"/>
  <c r="V1633" i="3" s="1"/>
  <c r="K1633" i="3"/>
  <c r="B1633" i="3"/>
  <c r="A1633" i="3"/>
  <c r="O1632" i="3"/>
  <c r="V1632" i="3" s="1"/>
  <c r="K1632" i="3"/>
  <c r="B1632" i="3"/>
  <c r="A1632" i="3"/>
  <c r="O1631" i="3"/>
  <c r="V1631" i="3" s="1"/>
  <c r="K1631" i="3"/>
  <c r="B1631" i="3"/>
  <c r="A1631" i="3"/>
  <c r="X1630" i="3"/>
  <c r="AB1630" i="3" s="1"/>
  <c r="O1630" i="3"/>
  <c r="V1630" i="3" s="1"/>
  <c r="K1630" i="3"/>
  <c r="Z1630" i="3" s="1"/>
  <c r="B1630" i="3"/>
  <c r="A1630" i="3"/>
  <c r="X1629" i="3"/>
  <c r="AB1629" i="3" s="1"/>
  <c r="O1629" i="3"/>
  <c r="V1629" i="3" s="1"/>
  <c r="K1629" i="3"/>
  <c r="Z1629" i="3" s="1"/>
  <c r="B1629" i="3"/>
  <c r="A1629" i="3"/>
  <c r="X1628" i="3"/>
  <c r="AB1628" i="3" s="1"/>
  <c r="O1628" i="3"/>
  <c r="V1628" i="3" s="1"/>
  <c r="K1628" i="3"/>
  <c r="Z1628" i="3" s="1"/>
  <c r="B1628" i="3"/>
  <c r="A1628" i="3"/>
  <c r="X1627" i="3"/>
  <c r="AB1627" i="3" s="1"/>
  <c r="O1627" i="3"/>
  <c r="V1627" i="3" s="1"/>
  <c r="K1627" i="3"/>
  <c r="Z1627" i="3" s="1"/>
  <c r="B1627" i="3"/>
  <c r="A1627" i="3"/>
  <c r="X1626" i="3"/>
  <c r="AB1626" i="3" s="1"/>
  <c r="O1626" i="3"/>
  <c r="V1626" i="3" s="1"/>
  <c r="K1626" i="3"/>
  <c r="Z1626" i="3" s="1"/>
  <c r="B1626" i="3"/>
  <c r="A1626" i="3"/>
  <c r="D92" i="4"/>
  <c r="E92" i="4" s="1"/>
  <c r="G92" i="4" s="1"/>
  <c r="O1625" i="3"/>
  <c r="V1625" i="3" s="1"/>
  <c r="K1625" i="3"/>
  <c r="B1625" i="3"/>
  <c r="A1625" i="3"/>
  <c r="O1624" i="3"/>
  <c r="V1624" i="3" s="1"/>
  <c r="K1624" i="3"/>
  <c r="B1624" i="3"/>
  <c r="A1624" i="3"/>
  <c r="O1623" i="3"/>
  <c r="V1623" i="3" s="1"/>
  <c r="K1623" i="3"/>
  <c r="B1623" i="3"/>
  <c r="A1623" i="3"/>
  <c r="O1622" i="3"/>
  <c r="V1622" i="3" s="1"/>
  <c r="K1622" i="3"/>
  <c r="B1622" i="3"/>
  <c r="A1622" i="3"/>
  <c r="O1621" i="3"/>
  <c r="V1621" i="3" s="1"/>
  <c r="K1621" i="3"/>
  <c r="B1621" i="3"/>
  <c r="A1621" i="3"/>
  <c r="O1620" i="3"/>
  <c r="V1620" i="3" s="1"/>
  <c r="K1620" i="3"/>
  <c r="B1620" i="3"/>
  <c r="A1620" i="3"/>
  <c r="O1619" i="3"/>
  <c r="V1619" i="3" s="1"/>
  <c r="K1619" i="3"/>
  <c r="B1619" i="3"/>
  <c r="A1619" i="3"/>
  <c r="O1618" i="3"/>
  <c r="V1618" i="3" s="1"/>
  <c r="K1618" i="3"/>
  <c r="B1618" i="3"/>
  <c r="A1618" i="3"/>
  <c r="O1617" i="3"/>
  <c r="V1617" i="3" s="1"/>
  <c r="K1617" i="3"/>
  <c r="B1617" i="3"/>
  <c r="A1617" i="3"/>
  <c r="O1616" i="3"/>
  <c r="V1616" i="3" s="1"/>
  <c r="K1616" i="3"/>
  <c r="B1616" i="3"/>
  <c r="A1616" i="3"/>
  <c r="O1615" i="3"/>
  <c r="V1615" i="3" s="1"/>
  <c r="K1615" i="3"/>
  <c r="B1615" i="3"/>
  <c r="A1615" i="3"/>
  <c r="X1614" i="3"/>
  <c r="AB1614" i="3" s="1"/>
  <c r="O1614" i="3"/>
  <c r="V1614" i="3" s="1"/>
  <c r="K1614" i="3"/>
  <c r="T1614" i="3" s="1"/>
  <c r="B1614" i="3"/>
  <c r="A1614" i="3"/>
  <c r="O1613" i="3"/>
  <c r="V1613" i="3" s="1"/>
  <c r="K1613" i="3"/>
  <c r="B1613" i="3"/>
  <c r="A1613" i="3"/>
  <c r="O1612" i="3"/>
  <c r="V1612" i="3" s="1"/>
  <c r="K1612" i="3"/>
  <c r="T1612" i="3" s="1"/>
  <c r="X1612" i="3" s="1"/>
  <c r="AB1612" i="3" s="1"/>
  <c r="B1612" i="3"/>
  <c r="A1612" i="3"/>
  <c r="X1611" i="3"/>
  <c r="AB1611" i="3" s="1"/>
  <c r="O1611" i="3"/>
  <c r="V1611" i="3" s="1"/>
  <c r="K1611" i="3"/>
  <c r="Z1611" i="3" s="1"/>
  <c r="B1611" i="3"/>
  <c r="A1611" i="3"/>
  <c r="O1610" i="3"/>
  <c r="V1610" i="3" s="1"/>
  <c r="K1610" i="3"/>
  <c r="B1610" i="3"/>
  <c r="A1610" i="3"/>
  <c r="O1609" i="3"/>
  <c r="V1609" i="3" s="1"/>
  <c r="K1609" i="3"/>
  <c r="B1609" i="3"/>
  <c r="A1609" i="3"/>
  <c r="O1608" i="3"/>
  <c r="V1608" i="3" s="1"/>
  <c r="K1608" i="3"/>
  <c r="B1608" i="3"/>
  <c r="A1608" i="3"/>
  <c r="X1607" i="3"/>
  <c r="AB1607" i="3" s="1"/>
  <c r="O1607" i="3"/>
  <c r="V1607" i="3" s="1"/>
  <c r="K1607" i="3"/>
  <c r="B1607" i="3"/>
  <c r="A1607" i="3"/>
  <c r="O1606" i="3"/>
  <c r="V1606" i="3" s="1"/>
  <c r="K1606" i="3"/>
  <c r="B1606" i="3"/>
  <c r="A1606" i="3"/>
  <c r="O1605" i="3"/>
  <c r="V1605" i="3" s="1"/>
  <c r="K1605" i="3"/>
  <c r="B1605" i="3"/>
  <c r="A1605" i="3"/>
  <c r="X1604" i="3"/>
  <c r="AB1604" i="3" s="1"/>
  <c r="O1604" i="3"/>
  <c r="V1604" i="3" s="1"/>
  <c r="K1604" i="3"/>
  <c r="Z1604" i="3" s="1"/>
  <c r="B1604" i="3"/>
  <c r="A1604" i="3"/>
  <c r="O1603" i="3"/>
  <c r="V1603" i="3" s="1"/>
  <c r="K1603" i="3"/>
  <c r="B1603" i="3"/>
  <c r="A1603" i="3"/>
  <c r="O1602" i="3"/>
  <c r="V1602" i="3" s="1"/>
  <c r="K1602" i="3"/>
  <c r="B1602" i="3"/>
  <c r="A1602" i="3"/>
  <c r="O1601" i="3"/>
  <c r="V1601" i="3" s="1"/>
  <c r="K1601" i="3"/>
  <c r="B1601" i="3"/>
  <c r="A1601" i="3"/>
  <c r="O1600" i="3"/>
  <c r="V1600" i="3" s="1"/>
  <c r="K1600" i="3"/>
  <c r="B1600" i="3"/>
  <c r="A1600" i="3"/>
  <c r="O1599" i="3"/>
  <c r="V1599" i="3" s="1"/>
  <c r="K1599" i="3"/>
  <c r="B1599" i="3"/>
  <c r="A1599" i="3"/>
  <c r="O1598" i="3"/>
  <c r="V1598" i="3" s="1"/>
  <c r="K1598" i="3"/>
  <c r="B1598" i="3"/>
  <c r="A1598" i="3"/>
  <c r="O1597" i="3"/>
  <c r="V1597" i="3" s="1"/>
  <c r="K1597" i="3"/>
  <c r="B1597" i="3"/>
  <c r="A1597" i="3"/>
  <c r="X1596" i="3"/>
  <c r="AB1596" i="3" s="1"/>
  <c r="O1596" i="3"/>
  <c r="V1596" i="3" s="1"/>
  <c r="K1596" i="3"/>
  <c r="Z1596" i="3" s="1"/>
  <c r="B1596" i="3"/>
  <c r="A1596" i="3"/>
  <c r="O1595" i="3"/>
  <c r="V1595" i="3" s="1"/>
  <c r="K1595" i="3"/>
  <c r="B1595" i="3"/>
  <c r="A1595" i="3"/>
  <c r="O1594" i="3"/>
  <c r="V1594" i="3" s="1"/>
  <c r="K1594" i="3"/>
  <c r="B1594" i="3"/>
  <c r="A1594" i="3"/>
  <c r="O1593" i="3"/>
  <c r="V1593" i="3" s="1"/>
  <c r="K1593" i="3"/>
  <c r="B1593" i="3"/>
  <c r="A1593" i="3"/>
  <c r="O1592" i="3"/>
  <c r="V1592" i="3" s="1"/>
  <c r="K1592" i="3"/>
  <c r="B1592" i="3"/>
  <c r="A1592" i="3"/>
  <c r="O1591" i="3"/>
  <c r="V1591" i="3" s="1"/>
  <c r="K1591" i="3"/>
  <c r="B1591" i="3"/>
  <c r="A1591" i="3"/>
  <c r="O1590" i="3"/>
  <c r="V1590" i="3" s="1"/>
  <c r="K1590" i="3"/>
  <c r="B1590" i="3"/>
  <c r="A1590" i="3"/>
  <c r="O1589" i="3"/>
  <c r="V1589" i="3" s="1"/>
  <c r="K1589" i="3"/>
  <c r="B1589" i="3"/>
  <c r="A1589" i="3"/>
  <c r="O1588" i="3"/>
  <c r="V1588" i="3" s="1"/>
  <c r="K1588" i="3"/>
  <c r="B1588" i="3"/>
  <c r="A1588" i="3"/>
  <c r="O1587" i="3"/>
  <c r="V1587" i="3" s="1"/>
  <c r="K1587" i="3"/>
  <c r="B1587" i="3"/>
  <c r="A1587" i="3"/>
  <c r="O1586" i="3"/>
  <c r="V1586" i="3" s="1"/>
  <c r="K1586" i="3"/>
  <c r="B1586" i="3"/>
  <c r="A1586" i="3"/>
  <c r="O1585" i="3"/>
  <c r="V1585" i="3" s="1"/>
  <c r="K1585" i="3"/>
  <c r="B1585" i="3"/>
  <c r="A1585" i="3"/>
  <c r="X1584" i="3"/>
  <c r="AB1584" i="3" s="1"/>
  <c r="O1584" i="3"/>
  <c r="V1584" i="3" s="1"/>
  <c r="K1584" i="3"/>
  <c r="Z1584" i="3" s="1"/>
  <c r="B1584" i="3"/>
  <c r="A1584" i="3"/>
  <c r="O1583" i="3"/>
  <c r="V1583" i="3" s="1"/>
  <c r="K1583" i="3"/>
  <c r="B1583" i="3"/>
  <c r="A1583" i="3"/>
  <c r="O1582" i="3"/>
  <c r="V1582" i="3" s="1"/>
  <c r="K1582" i="3"/>
  <c r="B1582" i="3"/>
  <c r="A1582" i="3"/>
  <c r="X1581" i="3"/>
  <c r="AB1581" i="3" s="1"/>
  <c r="O1581" i="3"/>
  <c r="V1581" i="3" s="1"/>
  <c r="K1581" i="3"/>
  <c r="Z1581" i="3" s="1"/>
  <c r="B1581" i="3"/>
  <c r="A1581" i="3"/>
  <c r="O1580" i="3"/>
  <c r="V1580" i="3" s="1"/>
  <c r="K1580" i="3"/>
  <c r="B1580" i="3"/>
  <c r="A1580" i="3"/>
  <c r="O1579" i="3"/>
  <c r="V1579" i="3" s="1"/>
  <c r="K1579" i="3"/>
  <c r="B1579" i="3"/>
  <c r="A1579" i="3"/>
  <c r="O1578" i="3"/>
  <c r="V1578" i="3" s="1"/>
  <c r="K1578" i="3"/>
  <c r="B1578" i="3"/>
  <c r="A1578" i="3"/>
  <c r="O1577" i="3"/>
  <c r="V1577" i="3" s="1"/>
  <c r="K1577" i="3"/>
  <c r="B1577" i="3"/>
  <c r="A1577" i="3"/>
  <c r="O1576" i="3"/>
  <c r="V1576" i="3" s="1"/>
  <c r="K1576" i="3"/>
  <c r="B1576" i="3"/>
  <c r="A1576" i="3"/>
  <c r="O1575" i="3"/>
  <c r="V1575" i="3" s="1"/>
  <c r="K1575" i="3"/>
  <c r="B1575" i="3"/>
  <c r="A1575" i="3"/>
  <c r="O1574" i="3"/>
  <c r="V1574" i="3" s="1"/>
  <c r="K1574" i="3"/>
  <c r="T1574" i="3" s="1"/>
  <c r="X1574" i="3" s="1"/>
  <c r="AB1574" i="3" s="1"/>
  <c r="B1574" i="3"/>
  <c r="A1574" i="3"/>
  <c r="O1573" i="3"/>
  <c r="V1573" i="3" s="1"/>
  <c r="K1573" i="3"/>
  <c r="B1573" i="3"/>
  <c r="A1573" i="3"/>
  <c r="O1572" i="3"/>
  <c r="V1572" i="3" s="1"/>
  <c r="K1572" i="3"/>
  <c r="B1572" i="3"/>
  <c r="A1572" i="3"/>
  <c r="O1571" i="3"/>
  <c r="V1571" i="3" s="1"/>
  <c r="K1571" i="3"/>
  <c r="B1571" i="3"/>
  <c r="A1571" i="3"/>
  <c r="O1570" i="3"/>
  <c r="V1570" i="3" s="1"/>
  <c r="K1570" i="3"/>
  <c r="B1570" i="3"/>
  <c r="A1570" i="3"/>
  <c r="O1569" i="3"/>
  <c r="V1569" i="3" s="1"/>
  <c r="K1569" i="3"/>
  <c r="B1569" i="3"/>
  <c r="A1569" i="3"/>
  <c r="O1568" i="3"/>
  <c r="V1568" i="3" s="1"/>
  <c r="K1568" i="3"/>
  <c r="B1568" i="3"/>
  <c r="A1568" i="3"/>
  <c r="O1567" i="3"/>
  <c r="V1567" i="3" s="1"/>
  <c r="K1567" i="3"/>
  <c r="B1567" i="3"/>
  <c r="A1567" i="3"/>
  <c r="O1566" i="3"/>
  <c r="V1566" i="3" s="1"/>
  <c r="K1566" i="3"/>
  <c r="B1566" i="3"/>
  <c r="A1566" i="3"/>
  <c r="O1565" i="3"/>
  <c r="V1565" i="3" s="1"/>
  <c r="K1565" i="3"/>
  <c r="B1565" i="3"/>
  <c r="A1565" i="3"/>
  <c r="O1564" i="3"/>
  <c r="V1564" i="3" s="1"/>
  <c r="K1564" i="3"/>
  <c r="B1564" i="3"/>
  <c r="A1564" i="3"/>
  <c r="X1563" i="3"/>
  <c r="AB1563" i="3" s="1"/>
  <c r="O1563" i="3"/>
  <c r="V1563" i="3" s="1"/>
  <c r="K1563" i="3"/>
  <c r="Z1563" i="3" s="1"/>
  <c r="B1563" i="3"/>
  <c r="A1563" i="3"/>
  <c r="O1562" i="3"/>
  <c r="V1562" i="3" s="1"/>
  <c r="K1562" i="3"/>
  <c r="B1562" i="3"/>
  <c r="A1562" i="3"/>
  <c r="O1561" i="3"/>
  <c r="V1561" i="3" s="1"/>
  <c r="K1561" i="3"/>
  <c r="B1561" i="3"/>
  <c r="A1561" i="3"/>
  <c r="X1560" i="3"/>
  <c r="AB1560" i="3" s="1"/>
  <c r="O1560" i="3"/>
  <c r="V1560" i="3" s="1"/>
  <c r="K1560" i="3"/>
  <c r="Z1560" i="3" s="1"/>
  <c r="B1560" i="3"/>
  <c r="A1560" i="3"/>
  <c r="O1559" i="3"/>
  <c r="V1559" i="3" s="1"/>
  <c r="K1559" i="3"/>
  <c r="B1559" i="3"/>
  <c r="A1559" i="3"/>
  <c r="O1558" i="3"/>
  <c r="V1558" i="3" s="1"/>
  <c r="K1558" i="3"/>
  <c r="B1558" i="3"/>
  <c r="A1558" i="3"/>
  <c r="O1557" i="3"/>
  <c r="V1557" i="3" s="1"/>
  <c r="K1557" i="3"/>
  <c r="B1557" i="3"/>
  <c r="A1557" i="3"/>
  <c r="X1556" i="3"/>
  <c r="AB1556" i="3" s="1"/>
  <c r="O1556" i="3"/>
  <c r="V1556" i="3" s="1"/>
  <c r="K1556" i="3"/>
  <c r="B1556" i="3"/>
  <c r="A1556" i="3"/>
  <c r="O1555" i="3"/>
  <c r="V1555" i="3" s="1"/>
  <c r="K1555" i="3"/>
  <c r="B1555" i="3"/>
  <c r="A1555" i="3"/>
  <c r="X1554" i="3"/>
  <c r="AB1554" i="3" s="1"/>
  <c r="O1554" i="3"/>
  <c r="V1554" i="3" s="1"/>
  <c r="K1554" i="3"/>
  <c r="Z1554" i="3" s="1"/>
  <c r="B1554" i="3"/>
  <c r="A1554" i="3"/>
  <c r="X1553" i="3"/>
  <c r="AB1553" i="3" s="1"/>
  <c r="O1553" i="3"/>
  <c r="V1553" i="3" s="1"/>
  <c r="K1553" i="3"/>
  <c r="Z1553" i="3" s="1"/>
  <c r="B1553" i="3"/>
  <c r="A1553" i="3"/>
  <c r="X1552" i="3"/>
  <c r="AB1552" i="3" s="1"/>
  <c r="O1552" i="3"/>
  <c r="V1552" i="3" s="1"/>
  <c r="K1552" i="3"/>
  <c r="Z1552" i="3" s="1"/>
  <c r="B1552" i="3"/>
  <c r="A1552" i="3"/>
  <c r="X1551" i="3"/>
  <c r="AB1551" i="3" s="1"/>
  <c r="O1551" i="3"/>
  <c r="V1551" i="3" s="1"/>
  <c r="K1551" i="3"/>
  <c r="Z1551" i="3" s="1"/>
  <c r="B1551" i="3"/>
  <c r="A1551" i="3"/>
  <c r="X1550" i="3"/>
  <c r="AB1550" i="3" s="1"/>
  <c r="O1550" i="3"/>
  <c r="V1550" i="3" s="1"/>
  <c r="K1550" i="3"/>
  <c r="T1550" i="3" s="1"/>
  <c r="B1550" i="3"/>
  <c r="A1550" i="3"/>
  <c r="O1549" i="3"/>
  <c r="V1549" i="3" s="1"/>
  <c r="K1549" i="3"/>
  <c r="B1549" i="3"/>
  <c r="A1549" i="3"/>
  <c r="O1548" i="3"/>
  <c r="V1548" i="3" s="1"/>
  <c r="K1548" i="3"/>
  <c r="B1548" i="3"/>
  <c r="A1548" i="3"/>
  <c r="O1547" i="3"/>
  <c r="V1547" i="3" s="1"/>
  <c r="K1547" i="3"/>
  <c r="B1547" i="3"/>
  <c r="A1547" i="3"/>
  <c r="O1546" i="3"/>
  <c r="V1546" i="3" s="1"/>
  <c r="K1546" i="3"/>
  <c r="B1546" i="3"/>
  <c r="A1546" i="3"/>
  <c r="X1545" i="3"/>
  <c r="AB1545" i="3" s="1"/>
  <c r="O1545" i="3"/>
  <c r="V1545" i="3" s="1"/>
  <c r="K1545" i="3"/>
  <c r="Z1545" i="3" s="1"/>
  <c r="B1545" i="3"/>
  <c r="A1545" i="3"/>
  <c r="O1544" i="3"/>
  <c r="V1544" i="3" s="1"/>
  <c r="K1544" i="3"/>
  <c r="B1544" i="3"/>
  <c r="A1544" i="3"/>
  <c r="O1543" i="3"/>
  <c r="V1543" i="3" s="1"/>
  <c r="K1543" i="3"/>
  <c r="B1543" i="3"/>
  <c r="A1543" i="3"/>
  <c r="O1542" i="3"/>
  <c r="V1542" i="3" s="1"/>
  <c r="K1542" i="3"/>
  <c r="B1542" i="3"/>
  <c r="A1542" i="3"/>
  <c r="O1541" i="3"/>
  <c r="V1541" i="3" s="1"/>
  <c r="K1541" i="3"/>
  <c r="B1541" i="3"/>
  <c r="A1541" i="3"/>
  <c r="O1540" i="3"/>
  <c r="V1540" i="3" s="1"/>
  <c r="K1540" i="3"/>
  <c r="B1540" i="3"/>
  <c r="A1540" i="3"/>
  <c r="X1539" i="3"/>
  <c r="AB1539" i="3" s="1"/>
  <c r="O1539" i="3"/>
  <c r="V1539" i="3" s="1"/>
  <c r="K1539" i="3"/>
  <c r="Z1539" i="3" s="1"/>
  <c r="B1539" i="3"/>
  <c r="A1539" i="3"/>
  <c r="X1538" i="3"/>
  <c r="AB1538" i="3" s="1"/>
  <c r="O1538" i="3"/>
  <c r="V1538" i="3" s="1"/>
  <c r="K1538" i="3"/>
  <c r="Z1538" i="3" s="1"/>
  <c r="B1538" i="3"/>
  <c r="A1538" i="3"/>
  <c r="X1537" i="3"/>
  <c r="AB1537" i="3" s="1"/>
  <c r="O1537" i="3"/>
  <c r="V1537" i="3" s="1"/>
  <c r="K1537" i="3"/>
  <c r="Z1537" i="3" s="1"/>
  <c r="B1537" i="3"/>
  <c r="A1537" i="3"/>
  <c r="X1536" i="3"/>
  <c r="AB1536" i="3" s="1"/>
  <c r="O1536" i="3"/>
  <c r="V1536" i="3" s="1"/>
  <c r="K1536" i="3"/>
  <c r="T1536" i="3" s="1"/>
  <c r="B1536" i="3"/>
  <c r="A1536" i="3"/>
  <c r="O1535" i="3"/>
  <c r="V1535" i="3" s="1"/>
  <c r="K1535" i="3"/>
  <c r="B1535" i="3"/>
  <c r="A1535" i="3"/>
  <c r="O1534" i="3"/>
  <c r="V1534" i="3" s="1"/>
  <c r="K1534" i="3"/>
  <c r="B1534" i="3"/>
  <c r="A1534" i="3"/>
  <c r="O1533" i="3"/>
  <c r="V1533" i="3" s="1"/>
  <c r="K1533" i="3"/>
  <c r="B1533" i="3"/>
  <c r="A1533" i="3"/>
  <c r="O1532" i="3"/>
  <c r="V1532" i="3" s="1"/>
  <c r="K1532" i="3"/>
  <c r="B1532" i="3"/>
  <c r="A1532" i="3"/>
  <c r="O1531" i="3"/>
  <c r="V1531" i="3" s="1"/>
  <c r="K1531" i="3"/>
  <c r="B1531" i="3"/>
  <c r="A1531" i="3"/>
  <c r="O1530" i="3"/>
  <c r="V1530" i="3" s="1"/>
  <c r="K1530" i="3"/>
  <c r="B1530" i="3"/>
  <c r="A1530" i="3"/>
  <c r="O1529" i="3"/>
  <c r="V1529" i="3" s="1"/>
  <c r="K1529" i="3"/>
  <c r="T1529" i="3" s="1"/>
  <c r="X1529" i="3" s="1"/>
  <c r="AB1529" i="3" s="1"/>
  <c r="B1529" i="3"/>
  <c r="A1529" i="3"/>
  <c r="O1528" i="3"/>
  <c r="V1528" i="3" s="1"/>
  <c r="K1528" i="3"/>
  <c r="B1528" i="3"/>
  <c r="A1528" i="3"/>
  <c r="O1527" i="3"/>
  <c r="V1527" i="3" s="1"/>
  <c r="K1527" i="3"/>
  <c r="B1527" i="3"/>
  <c r="A1527" i="3"/>
  <c r="O1526" i="3"/>
  <c r="V1526" i="3" s="1"/>
  <c r="K1526" i="3"/>
  <c r="B1526" i="3"/>
  <c r="A1526" i="3"/>
  <c r="X1525" i="3"/>
  <c r="AB1525" i="3" s="1"/>
  <c r="O1525" i="3"/>
  <c r="V1525" i="3" s="1"/>
  <c r="K1525" i="3"/>
  <c r="Z1525" i="3" s="1"/>
  <c r="B1525" i="3"/>
  <c r="A1525" i="3"/>
  <c r="X1524" i="3"/>
  <c r="AB1524" i="3" s="1"/>
  <c r="O1524" i="3"/>
  <c r="V1524" i="3" s="1"/>
  <c r="K1524" i="3"/>
  <c r="Z1524" i="3" s="1"/>
  <c r="B1524" i="3"/>
  <c r="A1524" i="3"/>
  <c r="X1523" i="3"/>
  <c r="AB1523" i="3" s="1"/>
  <c r="O1523" i="3"/>
  <c r="V1523" i="3" s="1"/>
  <c r="K1523" i="3"/>
  <c r="T1523" i="3" s="1"/>
  <c r="B1523" i="3"/>
  <c r="A1523" i="3"/>
  <c r="X1522" i="3"/>
  <c r="AB1522" i="3" s="1"/>
  <c r="O1522" i="3"/>
  <c r="V1522" i="3" s="1"/>
  <c r="K1522" i="3"/>
  <c r="Z1522" i="3" s="1"/>
  <c r="B1522" i="3"/>
  <c r="A1522" i="3"/>
  <c r="O1521" i="3"/>
  <c r="V1521" i="3" s="1"/>
  <c r="K1521" i="3"/>
  <c r="B1521" i="3"/>
  <c r="A1521" i="3"/>
  <c r="O1520" i="3"/>
  <c r="V1520" i="3" s="1"/>
  <c r="K1520" i="3"/>
  <c r="B1520" i="3"/>
  <c r="A1520" i="3"/>
  <c r="O1519" i="3"/>
  <c r="V1519" i="3" s="1"/>
  <c r="K1519" i="3"/>
  <c r="B1519" i="3"/>
  <c r="A1519" i="3"/>
  <c r="O1518" i="3"/>
  <c r="V1518" i="3" s="1"/>
  <c r="K1518" i="3"/>
  <c r="B1518" i="3"/>
  <c r="A1518" i="3"/>
  <c r="X1517" i="3"/>
  <c r="AB1517" i="3" s="1"/>
  <c r="O1517" i="3"/>
  <c r="V1517" i="3" s="1"/>
  <c r="K1517" i="3"/>
  <c r="Z1517" i="3" s="1"/>
  <c r="B1517" i="3"/>
  <c r="A1517" i="3"/>
  <c r="X1516" i="3"/>
  <c r="AB1516" i="3" s="1"/>
  <c r="O1516" i="3"/>
  <c r="V1516" i="3" s="1"/>
  <c r="K1516" i="3"/>
  <c r="Z1516" i="3" s="1"/>
  <c r="B1516" i="3"/>
  <c r="A1516" i="3"/>
  <c r="X1515" i="3"/>
  <c r="AB1515" i="3" s="1"/>
  <c r="O1515" i="3"/>
  <c r="V1515" i="3" s="1"/>
  <c r="K1515" i="3"/>
  <c r="Z1515" i="3" s="1"/>
  <c r="B1515" i="3"/>
  <c r="A1515" i="3"/>
  <c r="X1514" i="3"/>
  <c r="AB1514" i="3" s="1"/>
  <c r="O1514" i="3"/>
  <c r="V1514" i="3" s="1"/>
  <c r="K1514" i="3"/>
  <c r="Z1514" i="3" s="1"/>
  <c r="B1514" i="3"/>
  <c r="A1514" i="3"/>
  <c r="O1513" i="3"/>
  <c r="V1513" i="3" s="1"/>
  <c r="K1513" i="3"/>
  <c r="B1513" i="3"/>
  <c r="A1513" i="3"/>
  <c r="V1512" i="3"/>
  <c r="K1512" i="3"/>
  <c r="B1512" i="3"/>
  <c r="A1512" i="3"/>
  <c r="O1511" i="3"/>
  <c r="V1511" i="3" s="1"/>
  <c r="K1511" i="3"/>
  <c r="B1511" i="3"/>
  <c r="A1511" i="3"/>
  <c r="X1510" i="3"/>
  <c r="AB1510" i="3" s="1"/>
  <c r="O1510" i="3"/>
  <c r="V1510" i="3" s="1"/>
  <c r="K1510" i="3"/>
  <c r="Z1510" i="3" s="1"/>
  <c r="B1510" i="3"/>
  <c r="A1510" i="3"/>
  <c r="O1509" i="3"/>
  <c r="V1509" i="3" s="1"/>
  <c r="K1509" i="3"/>
  <c r="B1509" i="3"/>
  <c r="A1509" i="3"/>
  <c r="O1508" i="3"/>
  <c r="V1508" i="3" s="1"/>
  <c r="K1508" i="3"/>
  <c r="B1508" i="3"/>
  <c r="A1508" i="3"/>
  <c r="X1507" i="3"/>
  <c r="AB1507" i="3" s="1"/>
  <c r="O1507" i="3"/>
  <c r="V1507" i="3" s="1"/>
  <c r="K1507" i="3"/>
  <c r="Z1507" i="3" s="1"/>
  <c r="B1507" i="3"/>
  <c r="A1507" i="3"/>
  <c r="X1506" i="3"/>
  <c r="AB1506" i="3" s="1"/>
  <c r="O1506" i="3"/>
  <c r="V1506" i="3" s="1"/>
  <c r="K1506" i="3"/>
  <c r="B1506" i="3"/>
  <c r="A1506" i="3"/>
  <c r="X1505" i="3"/>
  <c r="AB1505" i="3" s="1"/>
  <c r="O1505" i="3"/>
  <c r="V1505" i="3" s="1"/>
  <c r="K1505" i="3"/>
  <c r="Z1505" i="3" s="1"/>
  <c r="B1505" i="3"/>
  <c r="A1505" i="3"/>
  <c r="X1504" i="3"/>
  <c r="AB1504" i="3" s="1"/>
  <c r="O1504" i="3"/>
  <c r="V1504" i="3" s="1"/>
  <c r="K1504" i="3"/>
  <c r="Z1504" i="3" s="1"/>
  <c r="B1504" i="3"/>
  <c r="A1504" i="3"/>
  <c r="X1503" i="3"/>
  <c r="AB1503" i="3" s="1"/>
  <c r="O1503" i="3"/>
  <c r="V1503" i="3" s="1"/>
  <c r="K1503" i="3"/>
  <c r="Z1503" i="3" s="1"/>
  <c r="B1503" i="3"/>
  <c r="A1503" i="3"/>
  <c r="O1502" i="3"/>
  <c r="V1502" i="3" s="1"/>
  <c r="K1502" i="3"/>
  <c r="B1502" i="3"/>
  <c r="A1502" i="3"/>
  <c r="O1501" i="3"/>
  <c r="V1501" i="3" s="1"/>
  <c r="K1501" i="3"/>
  <c r="B1501" i="3"/>
  <c r="A1501" i="3"/>
  <c r="O1500" i="3"/>
  <c r="V1500" i="3" s="1"/>
  <c r="K1500" i="3"/>
  <c r="B1500" i="3"/>
  <c r="A1500" i="3"/>
  <c r="X1499" i="3"/>
  <c r="AB1499" i="3" s="1"/>
  <c r="O1499" i="3"/>
  <c r="V1499" i="3" s="1"/>
  <c r="K1499" i="3"/>
  <c r="T1499" i="3" s="1"/>
  <c r="B1499" i="3"/>
  <c r="A1499" i="3"/>
  <c r="X1498" i="3"/>
  <c r="AB1498" i="3" s="1"/>
  <c r="O1498" i="3"/>
  <c r="V1498" i="3" s="1"/>
  <c r="K1498" i="3"/>
  <c r="Z1498" i="3" s="1"/>
  <c r="B1498" i="3"/>
  <c r="A1498" i="3"/>
  <c r="X1497" i="3"/>
  <c r="AB1497" i="3" s="1"/>
  <c r="O1497" i="3"/>
  <c r="V1497" i="3" s="1"/>
  <c r="K1497" i="3"/>
  <c r="Z1497" i="3" s="1"/>
  <c r="B1497" i="3"/>
  <c r="A1497" i="3"/>
  <c r="X1496" i="3"/>
  <c r="AB1496" i="3" s="1"/>
  <c r="O1496" i="3"/>
  <c r="V1496" i="3" s="1"/>
  <c r="K1496" i="3"/>
  <c r="Z1496" i="3" s="1"/>
  <c r="B1496" i="3"/>
  <c r="A1496" i="3"/>
  <c r="X1495" i="3"/>
  <c r="AB1495" i="3" s="1"/>
  <c r="O1495" i="3"/>
  <c r="V1495" i="3" s="1"/>
  <c r="K1495" i="3"/>
  <c r="Z1495" i="3" s="1"/>
  <c r="B1495" i="3"/>
  <c r="A1495" i="3"/>
  <c r="O1494" i="3"/>
  <c r="V1494" i="3" s="1"/>
  <c r="K1494" i="3"/>
  <c r="B1494" i="3"/>
  <c r="A1494" i="3"/>
  <c r="X1493" i="3"/>
  <c r="AB1493" i="3" s="1"/>
  <c r="O1493" i="3"/>
  <c r="V1493" i="3" s="1"/>
  <c r="K1493" i="3"/>
  <c r="T1493" i="3" s="1"/>
  <c r="B1493" i="3"/>
  <c r="A1493" i="3"/>
  <c r="X1492" i="3"/>
  <c r="AB1492" i="3" s="1"/>
  <c r="O1492" i="3"/>
  <c r="V1492" i="3" s="1"/>
  <c r="K1492" i="3"/>
  <c r="Z1492" i="3" s="1"/>
  <c r="B1492" i="3"/>
  <c r="A1492" i="3"/>
  <c r="X1491" i="3"/>
  <c r="AB1491" i="3" s="1"/>
  <c r="O1491" i="3"/>
  <c r="V1491" i="3" s="1"/>
  <c r="K1491" i="3"/>
  <c r="Z1491" i="3" s="1"/>
  <c r="B1491" i="3"/>
  <c r="A1491" i="3"/>
  <c r="X1490" i="3"/>
  <c r="AB1490" i="3" s="1"/>
  <c r="O1490" i="3"/>
  <c r="V1490" i="3" s="1"/>
  <c r="K1490" i="3"/>
  <c r="Z1490" i="3" s="1"/>
  <c r="B1490" i="3"/>
  <c r="A1490" i="3"/>
  <c r="X1489" i="3"/>
  <c r="AB1489" i="3" s="1"/>
  <c r="O1489" i="3"/>
  <c r="V1489" i="3" s="1"/>
  <c r="K1489" i="3"/>
  <c r="Z1489" i="3" s="1"/>
  <c r="B1489" i="3"/>
  <c r="A1489" i="3"/>
  <c r="O1488" i="3"/>
  <c r="V1488" i="3" s="1"/>
  <c r="K1488" i="3"/>
  <c r="B1488" i="3"/>
  <c r="A1488" i="3"/>
  <c r="O1487" i="3"/>
  <c r="V1487" i="3" s="1"/>
  <c r="K1487" i="3"/>
  <c r="B1487" i="3"/>
  <c r="A1487" i="3"/>
  <c r="O1486" i="3"/>
  <c r="V1486" i="3" s="1"/>
  <c r="K1486" i="3"/>
  <c r="B1486" i="3"/>
  <c r="A1486" i="3"/>
  <c r="X1485" i="3"/>
  <c r="AB1485" i="3" s="1"/>
  <c r="O1485" i="3"/>
  <c r="V1485" i="3" s="1"/>
  <c r="K1485" i="3"/>
  <c r="Z1485" i="3" s="1"/>
  <c r="B1485" i="3"/>
  <c r="A1485" i="3"/>
  <c r="X1484" i="3"/>
  <c r="AB1484" i="3" s="1"/>
  <c r="O1484" i="3"/>
  <c r="V1484" i="3" s="1"/>
  <c r="K1484" i="3"/>
  <c r="T1484" i="3" s="1"/>
  <c r="B1484" i="3"/>
  <c r="A1484" i="3"/>
  <c r="X1483" i="3"/>
  <c r="AB1483" i="3" s="1"/>
  <c r="O1483" i="3"/>
  <c r="V1483" i="3" s="1"/>
  <c r="K1483" i="3"/>
  <c r="Z1483" i="3" s="1"/>
  <c r="B1483" i="3"/>
  <c r="A1483" i="3"/>
  <c r="X1482" i="3"/>
  <c r="AB1482" i="3" s="1"/>
  <c r="O1482" i="3"/>
  <c r="V1482" i="3" s="1"/>
  <c r="K1482" i="3"/>
  <c r="Z1482" i="3" s="1"/>
  <c r="B1482" i="3"/>
  <c r="A1482" i="3"/>
  <c r="X1481" i="3"/>
  <c r="AB1481" i="3" s="1"/>
  <c r="O1481" i="3"/>
  <c r="V1481" i="3" s="1"/>
  <c r="K1481" i="3"/>
  <c r="Z1481" i="3" s="1"/>
  <c r="B1481" i="3"/>
  <c r="A1481" i="3"/>
  <c r="O1480" i="3"/>
  <c r="V1480" i="3" s="1"/>
  <c r="K1480" i="3"/>
  <c r="B1480" i="3"/>
  <c r="A1480" i="3"/>
  <c r="X1479" i="3"/>
  <c r="AB1479" i="3" s="1"/>
  <c r="O1479" i="3"/>
  <c r="V1479" i="3" s="1"/>
  <c r="K1479" i="3"/>
  <c r="Z1479" i="3" s="1"/>
  <c r="B1479" i="3"/>
  <c r="A1479" i="3"/>
  <c r="O1478" i="3"/>
  <c r="V1478" i="3" s="1"/>
  <c r="K1478" i="3"/>
  <c r="B1478" i="3"/>
  <c r="A1478" i="3"/>
  <c r="O1477" i="3"/>
  <c r="V1477" i="3" s="1"/>
  <c r="K1477" i="3"/>
  <c r="B1477" i="3"/>
  <c r="A1477" i="3"/>
  <c r="O1476" i="3"/>
  <c r="V1476" i="3" s="1"/>
  <c r="K1476" i="3"/>
  <c r="B1476" i="3"/>
  <c r="A1476" i="3"/>
  <c r="X1475" i="3"/>
  <c r="AB1475" i="3" s="1"/>
  <c r="O1475" i="3"/>
  <c r="V1475" i="3" s="1"/>
  <c r="K1475" i="3"/>
  <c r="Z1475" i="3" s="1"/>
  <c r="B1475" i="3"/>
  <c r="A1475" i="3"/>
  <c r="X1474" i="3"/>
  <c r="AB1474" i="3" s="1"/>
  <c r="O1474" i="3"/>
  <c r="V1474" i="3" s="1"/>
  <c r="K1474" i="3"/>
  <c r="Z1474" i="3" s="1"/>
  <c r="B1474" i="3"/>
  <c r="A1474" i="3"/>
  <c r="X1473" i="3"/>
  <c r="AB1473" i="3" s="1"/>
  <c r="O1473" i="3"/>
  <c r="V1473" i="3" s="1"/>
  <c r="K1473" i="3"/>
  <c r="Z1473" i="3" s="1"/>
  <c r="B1473" i="3"/>
  <c r="A1473" i="3"/>
  <c r="O1472" i="3"/>
  <c r="V1472" i="3" s="1"/>
  <c r="K1472" i="3"/>
  <c r="B1472" i="3"/>
  <c r="A1472" i="3"/>
  <c r="X1471" i="3"/>
  <c r="AB1471" i="3" s="1"/>
  <c r="O1471" i="3"/>
  <c r="V1471" i="3" s="1"/>
  <c r="K1471" i="3"/>
  <c r="T1471" i="3" s="1"/>
  <c r="B1471" i="3"/>
  <c r="A1471" i="3"/>
  <c r="X1470" i="3"/>
  <c r="AB1470" i="3" s="1"/>
  <c r="O1470" i="3"/>
  <c r="V1470" i="3" s="1"/>
  <c r="K1470" i="3"/>
  <c r="Z1470" i="3" s="1"/>
  <c r="B1470" i="3"/>
  <c r="A1470" i="3"/>
  <c r="X1469" i="3"/>
  <c r="AB1469" i="3" s="1"/>
  <c r="O1469" i="3"/>
  <c r="V1469" i="3" s="1"/>
  <c r="K1469" i="3"/>
  <c r="Z1469" i="3" s="1"/>
  <c r="B1469" i="3"/>
  <c r="A1469" i="3"/>
  <c r="X1468" i="3"/>
  <c r="AB1468" i="3" s="1"/>
  <c r="O1468" i="3"/>
  <c r="V1468" i="3" s="1"/>
  <c r="K1468" i="3"/>
  <c r="Z1468" i="3" s="1"/>
  <c r="B1468" i="3"/>
  <c r="A1468" i="3"/>
  <c r="X1467" i="3"/>
  <c r="AB1467" i="3" s="1"/>
  <c r="O1467" i="3"/>
  <c r="V1467" i="3" s="1"/>
  <c r="K1467" i="3"/>
  <c r="Z1467" i="3" s="1"/>
  <c r="B1467" i="3"/>
  <c r="A1467" i="3"/>
  <c r="O1466" i="3"/>
  <c r="V1466" i="3" s="1"/>
  <c r="K1466" i="3"/>
  <c r="B1466" i="3"/>
  <c r="A1466" i="3"/>
  <c r="X1465" i="3"/>
  <c r="AB1465" i="3" s="1"/>
  <c r="O1465" i="3"/>
  <c r="V1465" i="3" s="1"/>
  <c r="K1465" i="3"/>
  <c r="T1465" i="3" s="1"/>
  <c r="B1465" i="3"/>
  <c r="A1465" i="3"/>
  <c r="X1464" i="3"/>
  <c r="AB1464" i="3" s="1"/>
  <c r="O1464" i="3"/>
  <c r="V1464" i="3" s="1"/>
  <c r="K1464" i="3"/>
  <c r="Z1464" i="3" s="1"/>
  <c r="B1464" i="3"/>
  <c r="A1464" i="3"/>
  <c r="X1463" i="3"/>
  <c r="AB1463" i="3" s="1"/>
  <c r="O1463" i="3"/>
  <c r="V1463" i="3" s="1"/>
  <c r="K1463" i="3"/>
  <c r="Z1463" i="3" s="1"/>
  <c r="B1463" i="3"/>
  <c r="A1463" i="3"/>
  <c r="O1462" i="3"/>
  <c r="V1462" i="3" s="1"/>
  <c r="K1462" i="3"/>
  <c r="B1462" i="3"/>
  <c r="A1462" i="3"/>
  <c r="O1461" i="3"/>
  <c r="V1461" i="3" s="1"/>
  <c r="K1461" i="3"/>
  <c r="B1461" i="3"/>
  <c r="A1461" i="3"/>
  <c r="O1460" i="3"/>
  <c r="V1460" i="3" s="1"/>
  <c r="K1460" i="3"/>
  <c r="B1460" i="3"/>
  <c r="A1460" i="3"/>
  <c r="X1459" i="3"/>
  <c r="AB1459" i="3" s="1"/>
  <c r="W1459" i="3"/>
  <c r="V1459" i="3"/>
  <c r="O1459" i="3"/>
  <c r="K1459" i="3"/>
  <c r="Z1459" i="3" s="1"/>
  <c r="B1459" i="3"/>
  <c r="A1459" i="3"/>
  <c r="X1458" i="3"/>
  <c r="AB1458" i="3" s="1"/>
  <c r="O1458" i="3"/>
  <c r="V1458" i="3" s="1"/>
  <c r="K1458" i="3"/>
  <c r="T1458" i="3" s="1"/>
  <c r="B1458" i="3"/>
  <c r="A1458" i="3"/>
  <c r="O1457" i="3"/>
  <c r="V1457" i="3" s="1"/>
  <c r="K1457" i="3"/>
  <c r="B1457" i="3"/>
  <c r="A1457" i="3"/>
  <c r="O1456" i="3"/>
  <c r="V1456" i="3" s="1"/>
  <c r="K1456" i="3"/>
  <c r="B1456" i="3"/>
  <c r="A1456" i="3"/>
  <c r="O1455" i="3"/>
  <c r="V1455" i="3" s="1"/>
  <c r="K1455" i="3"/>
  <c r="B1455" i="3"/>
  <c r="A1455" i="3"/>
  <c r="O1454" i="3"/>
  <c r="V1454" i="3" s="1"/>
  <c r="K1454" i="3"/>
  <c r="B1454" i="3"/>
  <c r="A1454" i="3"/>
  <c r="X1453" i="3"/>
  <c r="AB1453" i="3" s="1"/>
  <c r="O1453" i="3"/>
  <c r="V1453" i="3" s="1"/>
  <c r="K1453" i="3"/>
  <c r="B1453" i="3"/>
  <c r="A1453" i="3"/>
  <c r="X1452" i="3"/>
  <c r="AB1452" i="3" s="1"/>
  <c r="O1452" i="3"/>
  <c r="V1452" i="3" s="1"/>
  <c r="K1452" i="3"/>
  <c r="Z1452" i="3" s="1"/>
  <c r="B1452" i="3"/>
  <c r="A1452" i="3"/>
  <c r="X1451" i="3"/>
  <c r="AB1451" i="3" s="1"/>
  <c r="O1451" i="3"/>
  <c r="V1451" i="3" s="1"/>
  <c r="K1451" i="3"/>
  <c r="B1451" i="3"/>
  <c r="A1451" i="3"/>
  <c r="O1450" i="3"/>
  <c r="V1450" i="3" s="1"/>
  <c r="K1450" i="3"/>
  <c r="B1450" i="3"/>
  <c r="A1450" i="3"/>
  <c r="O1449" i="3"/>
  <c r="V1449" i="3" s="1"/>
  <c r="K1449" i="3"/>
  <c r="B1449" i="3"/>
  <c r="A1449" i="3"/>
  <c r="X1448" i="3"/>
  <c r="AB1448" i="3" s="1"/>
  <c r="O1448" i="3"/>
  <c r="V1448" i="3" s="1"/>
  <c r="K1448" i="3"/>
  <c r="B1448" i="3"/>
  <c r="A1448" i="3"/>
  <c r="X1447" i="3"/>
  <c r="AB1447" i="3" s="1"/>
  <c r="O1447" i="3"/>
  <c r="V1447" i="3" s="1"/>
  <c r="K1447" i="3"/>
  <c r="T1447" i="3" s="1"/>
  <c r="B1447" i="3"/>
  <c r="A1447" i="3"/>
  <c r="X1446" i="3"/>
  <c r="AB1446" i="3" s="1"/>
  <c r="O1446" i="3"/>
  <c r="V1446" i="3" s="1"/>
  <c r="K1446" i="3"/>
  <c r="T1446" i="3" s="1"/>
  <c r="B1446" i="3"/>
  <c r="A1446" i="3"/>
  <c r="X1445" i="3"/>
  <c r="AB1445" i="3" s="1"/>
  <c r="O1445" i="3"/>
  <c r="V1445" i="3" s="1"/>
  <c r="K1445" i="3"/>
  <c r="T1445" i="3" s="1"/>
  <c r="B1445" i="3"/>
  <c r="A1445" i="3"/>
  <c r="X1444" i="3"/>
  <c r="AB1444" i="3" s="1"/>
  <c r="O1444" i="3"/>
  <c r="V1444" i="3" s="1"/>
  <c r="K1444" i="3"/>
  <c r="T1444" i="3" s="1"/>
  <c r="B1444" i="3"/>
  <c r="A1444" i="3"/>
  <c r="V1443" i="3"/>
  <c r="K1443" i="3"/>
  <c r="B1443" i="3"/>
  <c r="A1443" i="3"/>
  <c r="O1442" i="3"/>
  <c r="V1442" i="3" s="1"/>
  <c r="K1442" i="3"/>
  <c r="B1442" i="3"/>
  <c r="A1442" i="3"/>
  <c r="O1441" i="3"/>
  <c r="V1441" i="3" s="1"/>
  <c r="K1441" i="3"/>
  <c r="B1441" i="3"/>
  <c r="A1441" i="3"/>
  <c r="X1440" i="3"/>
  <c r="AB1440" i="3" s="1"/>
  <c r="O1440" i="3"/>
  <c r="V1440" i="3" s="1"/>
  <c r="K1440" i="3"/>
  <c r="T1440" i="3" s="1"/>
  <c r="B1440" i="3"/>
  <c r="A1440" i="3"/>
  <c r="O1439" i="3"/>
  <c r="V1439" i="3" s="1"/>
  <c r="K1439" i="3"/>
  <c r="B1439" i="3"/>
  <c r="A1439" i="3"/>
  <c r="O1438" i="3"/>
  <c r="V1438" i="3" s="1"/>
  <c r="K1438" i="3"/>
  <c r="B1438" i="3"/>
  <c r="A1438" i="3"/>
  <c r="X1437" i="3"/>
  <c r="AB1437" i="3" s="1"/>
  <c r="O1437" i="3"/>
  <c r="V1437" i="3" s="1"/>
  <c r="K1437" i="3"/>
  <c r="T1437" i="3" s="1"/>
  <c r="B1437" i="3"/>
  <c r="A1437" i="3"/>
  <c r="O1436" i="3"/>
  <c r="V1436" i="3" s="1"/>
  <c r="K1436" i="3"/>
  <c r="B1436" i="3"/>
  <c r="A1436" i="3"/>
  <c r="X1435" i="3"/>
  <c r="AB1435" i="3" s="1"/>
  <c r="O1435" i="3"/>
  <c r="V1435" i="3" s="1"/>
  <c r="K1435" i="3"/>
  <c r="T1435" i="3" s="1"/>
  <c r="B1435" i="3"/>
  <c r="A1435" i="3"/>
  <c r="X1434" i="3"/>
  <c r="AB1434" i="3" s="1"/>
  <c r="O1434" i="3"/>
  <c r="V1434" i="3" s="1"/>
  <c r="K1434" i="3"/>
  <c r="T1434" i="3" s="1"/>
  <c r="B1434" i="3"/>
  <c r="A1434" i="3"/>
  <c r="X1433" i="3"/>
  <c r="AB1433" i="3" s="1"/>
  <c r="O1433" i="3"/>
  <c r="V1433" i="3" s="1"/>
  <c r="K1433" i="3"/>
  <c r="T1433" i="3" s="1"/>
  <c r="B1433" i="3"/>
  <c r="A1433" i="3"/>
  <c r="X1432" i="3"/>
  <c r="AB1432" i="3" s="1"/>
  <c r="O1432" i="3"/>
  <c r="V1432" i="3" s="1"/>
  <c r="K1432" i="3"/>
  <c r="T1432" i="3" s="1"/>
  <c r="B1432" i="3"/>
  <c r="A1432" i="3"/>
  <c r="X1431" i="3"/>
  <c r="AB1431" i="3" s="1"/>
  <c r="O1431" i="3"/>
  <c r="V1431" i="3" s="1"/>
  <c r="K1431" i="3"/>
  <c r="T1431" i="3" s="1"/>
  <c r="B1431" i="3"/>
  <c r="A1431" i="3"/>
  <c r="O1430" i="3"/>
  <c r="V1430" i="3" s="1"/>
  <c r="K1430" i="3"/>
  <c r="B1430" i="3"/>
  <c r="A1430" i="3"/>
  <c r="O1429" i="3"/>
  <c r="V1429" i="3" s="1"/>
  <c r="K1429" i="3"/>
  <c r="B1429" i="3"/>
  <c r="A1429" i="3"/>
  <c r="O1428" i="3"/>
  <c r="V1428" i="3" s="1"/>
  <c r="K1428" i="3"/>
  <c r="B1428" i="3"/>
  <c r="A1428" i="3"/>
  <c r="X1427" i="3"/>
  <c r="AB1427" i="3" s="1"/>
  <c r="O1427" i="3"/>
  <c r="V1427" i="3" s="1"/>
  <c r="K1427" i="3"/>
  <c r="T1427" i="3" s="1"/>
  <c r="B1427" i="3"/>
  <c r="A1427" i="3"/>
  <c r="O1426" i="3"/>
  <c r="V1426" i="3" s="1"/>
  <c r="K1426" i="3"/>
  <c r="B1426" i="3"/>
  <c r="A1426" i="3"/>
  <c r="O1425" i="3"/>
  <c r="V1425" i="3" s="1"/>
  <c r="K1425" i="3"/>
  <c r="B1425" i="3"/>
  <c r="A1425" i="3"/>
  <c r="O1424" i="3"/>
  <c r="V1424" i="3" s="1"/>
  <c r="K1424" i="3"/>
  <c r="B1424" i="3"/>
  <c r="A1424" i="3"/>
  <c r="X1423" i="3"/>
  <c r="AB1423" i="3" s="1"/>
  <c r="O1423" i="3"/>
  <c r="V1423" i="3" s="1"/>
  <c r="K1423" i="3"/>
  <c r="T1423" i="3" s="1"/>
  <c r="B1423" i="3"/>
  <c r="A1423" i="3"/>
  <c r="X1422" i="3"/>
  <c r="AB1422" i="3" s="1"/>
  <c r="O1422" i="3"/>
  <c r="V1422" i="3" s="1"/>
  <c r="K1422" i="3"/>
  <c r="T1422" i="3" s="1"/>
  <c r="B1422" i="3"/>
  <c r="A1422" i="3"/>
  <c r="X1421" i="3"/>
  <c r="AB1421" i="3" s="1"/>
  <c r="O1421" i="3"/>
  <c r="V1421" i="3" s="1"/>
  <c r="K1421" i="3"/>
  <c r="T1421" i="3" s="1"/>
  <c r="B1421" i="3"/>
  <c r="A1421" i="3"/>
  <c r="X1420" i="3"/>
  <c r="AB1420" i="3" s="1"/>
  <c r="O1420" i="3"/>
  <c r="V1420" i="3" s="1"/>
  <c r="K1420" i="3"/>
  <c r="T1420" i="3" s="1"/>
  <c r="B1420" i="3"/>
  <c r="A1420" i="3"/>
  <c r="X1419" i="3"/>
  <c r="AB1419" i="3" s="1"/>
  <c r="O1419" i="3"/>
  <c r="V1419" i="3" s="1"/>
  <c r="K1419" i="3"/>
  <c r="T1419" i="3" s="1"/>
  <c r="B1419" i="3"/>
  <c r="A1419" i="3"/>
  <c r="O1418" i="3"/>
  <c r="V1418" i="3" s="1"/>
  <c r="K1418" i="3"/>
  <c r="B1418" i="3"/>
  <c r="A1418" i="3"/>
  <c r="X1417" i="3"/>
  <c r="AB1417" i="3" s="1"/>
  <c r="O1417" i="3"/>
  <c r="V1417" i="3" s="1"/>
  <c r="K1417" i="3"/>
  <c r="T1417" i="3" s="1"/>
  <c r="B1417" i="3"/>
  <c r="A1417" i="3"/>
  <c r="X1416" i="3"/>
  <c r="AB1416" i="3" s="1"/>
  <c r="O1416" i="3"/>
  <c r="V1416" i="3" s="1"/>
  <c r="K1416" i="3"/>
  <c r="T1416" i="3" s="1"/>
  <c r="B1416" i="3"/>
  <c r="A1416" i="3"/>
  <c r="X1415" i="3"/>
  <c r="AB1415" i="3" s="1"/>
  <c r="O1415" i="3"/>
  <c r="V1415" i="3" s="1"/>
  <c r="K1415" i="3"/>
  <c r="T1415" i="3" s="1"/>
  <c r="B1415" i="3"/>
  <c r="A1415" i="3"/>
  <c r="O1414" i="3"/>
  <c r="V1414" i="3" s="1"/>
  <c r="K1414" i="3"/>
  <c r="B1414" i="3"/>
  <c r="A1414" i="3"/>
  <c r="X1413" i="3"/>
  <c r="AB1413" i="3" s="1"/>
  <c r="O1413" i="3"/>
  <c r="V1413" i="3" s="1"/>
  <c r="K1413" i="3"/>
  <c r="T1413" i="3" s="1"/>
  <c r="B1413" i="3"/>
  <c r="A1413" i="3"/>
  <c r="O1412" i="3"/>
  <c r="V1412" i="3" s="1"/>
  <c r="K1412" i="3"/>
  <c r="B1412" i="3"/>
  <c r="A1412" i="3"/>
  <c r="O1411" i="3"/>
  <c r="V1411" i="3" s="1"/>
  <c r="K1411" i="3"/>
  <c r="B1411" i="3"/>
  <c r="A1411" i="3"/>
  <c r="O1410" i="3"/>
  <c r="V1410" i="3" s="1"/>
  <c r="K1410" i="3"/>
  <c r="B1410" i="3"/>
  <c r="A1410" i="3"/>
  <c r="X1409" i="3"/>
  <c r="AB1409" i="3" s="1"/>
  <c r="O1409" i="3"/>
  <c r="V1409" i="3" s="1"/>
  <c r="K1409" i="3"/>
  <c r="T1409" i="3" s="1"/>
  <c r="B1409" i="3"/>
  <c r="A1409" i="3"/>
  <c r="X1408" i="3"/>
  <c r="AB1408" i="3" s="1"/>
  <c r="O1408" i="3"/>
  <c r="V1408" i="3" s="1"/>
  <c r="K1408" i="3"/>
  <c r="T1408" i="3" s="1"/>
  <c r="B1408" i="3"/>
  <c r="A1408" i="3"/>
  <c r="X1407" i="3"/>
  <c r="AB1407" i="3" s="1"/>
  <c r="W1407" i="3"/>
  <c r="V1407" i="3"/>
  <c r="O1407" i="3"/>
  <c r="K1407" i="3"/>
  <c r="T1407" i="3" s="1"/>
  <c r="B1407" i="3"/>
  <c r="A1407" i="3"/>
  <c r="X1406" i="3"/>
  <c r="AB1406" i="3" s="1"/>
  <c r="O1406" i="3"/>
  <c r="V1406" i="3" s="1"/>
  <c r="K1406" i="3"/>
  <c r="T1406" i="3" s="1"/>
  <c r="B1406" i="3"/>
  <c r="A1406" i="3"/>
  <c r="O1405" i="3"/>
  <c r="V1405" i="3" s="1"/>
  <c r="K1405" i="3"/>
  <c r="B1405" i="3"/>
  <c r="A1405" i="3"/>
  <c r="O1404" i="3"/>
  <c r="V1404" i="3" s="1"/>
  <c r="K1404" i="3"/>
  <c r="B1404" i="3"/>
  <c r="A1404" i="3"/>
  <c r="O1403" i="3"/>
  <c r="V1403" i="3" s="1"/>
  <c r="K1403" i="3"/>
  <c r="B1403" i="3"/>
  <c r="A1403" i="3"/>
  <c r="O1402" i="3"/>
  <c r="V1402" i="3" s="1"/>
  <c r="K1402" i="3"/>
  <c r="B1402" i="3"/>
  <c r="A1402" i="3"/>
  <c r="O1401" i="3"/>
  <c r="V1401" i="3" s="1"/>
  <c r="K1401" i="3"/>
  <c r="B1401" i="3"/>
  <c r="A1401" i="3"/>
  <c r="X1400" i="3"/>
  <c r="AB1400" i="3" s="1"/>
  <c r="O1400" i="3"/>
  <c r="V1400" i="3" s="1"/>
  <c r="K1400" i="3"/>
  <c r="T1400" i="3" s="1"/>
  <c r="B1400" i="3"/>
  <c r="A1400" i="3"/>
  <c r="X1399" i="3"/>
  <c r="AB1399" i="3" s="1"/>
  <c r="O1399" i="3"/>
  <c r="V1399" i="3" s="1"/>
  <c r="K1399" i="3"/>
  <c r="T1399" i="3" s="1"/>
  <c r="B1399" i="3"/>
  <c r="A1399" i="3"/>
  <c r="X1398" i="3"/>
  <c r="AB1398" i="3" s="1"/>
  <c r="O1398" i="3"/>
  <c r="V1398" i="3" s="1"/>
  <c r="K1398" i="3"/>
  <c r="T1398" i="3" s="1"/>
  <c r="B1398" i="3"/>
  <c r="A1398" i="3"/>
  <c r="X1397" i="3"/>
  <c r="AB1397" i="3" s="1"/>
  <c r="O1397" i="3"/>
  <c r="V1397" i="3" s="1"/>
  <c r="K1397" i="3"/>
  <c r="T1397" i="3" s="1"/>
  <c r="B1397" i="3"/>
  <c r="A1397" i="3"/>
  <c r="X1396" i="3"/>
  <c r="AB1396" i="3" s="1"/>
  <c r="O1396" i="3"/>
  <c r="V1396" i="3" s="1"/>
  <c r="K1396" i="3"/>
  <c r="T1396" i="3" s="1"/>
  <c r="B1396" i="3"/>
  <c r="A1396" i="3"/>
  <c r="O1395" i="3"/>
  <c r="V1395" i="3" s="1"/>
  <c r="K1395" i="3"/>
  <c r="B1395" i="3"/>
  <c r="A1395" i="3"/>
  <c r="O1394" i="3"/>
  <c r="V1394" i="3" s="1"/>
  <c r="K1394" i="3"/>
  <c r="B1394" i="3"/>
  <c r="A1394" i="3"/>
  <c r="O1393" i="3"/>
  <c r="V1393" i="3" s="1"/>
  <c r="K1393" i="3"/>
  <c r="B1393" i="3"/>
  <c r="A1393" i="3"/>
  <c r="O1392" i="3"/>
  <c r="V1392" i="3" s="1"/>
  <c r="K1392" i="3"/>
  <c r="B1392" i="3"/>
  <c r="A1392" i="3"/>
  <c r="O1391" i="3"/>
  <c r="V1391" i="3" s="1"/>
  <c r="K1391" i="3"/>
  <c r="B1391" i="3"/>
  <c r="A1391" i="3"/>
  <c r="O1390" i="3"/>
  <c r="V1390" i="3" s="1"/>
  <c r="K1390" i="3"/>
  <c r="B1390" i="3"/>
  <c r="A1390" i="3"/>
  <c r="X1389" i="3"/>
  <c r="AB1389" i="3" s="1"/>
  <c r="O1389" i="3"/>
  <c r="V1389" i="3" s="1"/>
  <c r="K1389" i="3"/>
  <c r="T1389" i="3" s="1"/>
  <c r="B1389" i="3"/>
  <c r="A1389" i="3"/>
  <c r="X1388" i="3"/>
  <c r="AB1388" i="3" s="1"/>
  <c r="O1388" i="3"/>
  <c r="V1388" i="3" s="1"/>
  <c r="K1388" i="3"/>
  <c r="Z1388" i="3" s="1"/>
  <c r="B1388" i="3"/>
  <c r="A1388" i="3"/>
  <c r="X1387" i="3"/>
  <c r="AB1387" i="3" s="1"/>
  <c r="O1387" i="3"/>
  <c r="V1387" i="3" s="1"/>
  <c r="K1387" i="3"/>
  <c r="Z1387" i="3" s="1"/>
  <c r="B1387" i="3"/>
  <c r="A1387" i="3"/>
  <c r="X1386" i="3"/>
  <c r="AB1386" i="3" s="1"/>
  <c r="O1386" i="3"/>
  <c r="V1386" i="3" s="1"/>
  <c r="K1386" i="3"/>
  <c r="Z1386" i="3" s="1"/>
  <c r="B1386" i="3"/>
  <c r="A1386" i="3"/>
  <c r="X1385" i="3"/>
  <c r="AB1385" i="3" s="1"/>
  <c r="O1385" i="3"/>
  <c r="V1385" i="3" s="1"/>
  <c r="K1385" i="3"/>
  <c r="Z1385" i="3" s="1"/>
  <c r="B1385" i="3"/>
  <c r="A1385" i="3"/>
  <c r="O1384" i="3"/>
  <c r="V1384" i="3" s="1"/>
  <c r="K1384" i="3"/>
  <c r="B1384" i="3"/>
  <c r="A1384" i="3"/>
  <c r="O1383" i="3"/>
  <c r="V1383" i="3" s="1"/>
  <c r="K1383" i="3"/>
  <c r="B1383" i="3"/>
  <c r="A1383" i="3"/>
  <c r="X1382" i="3"/>
  <c r="AB1382" i="3" s="1"/>
  <c r="O1382" i="3"/>
  <c r="V1382" i="3" s="1"/>
  <c r="K1382" i="3"/>
  <c r="Z1382" i="3" s="1"/>
  <c r="B1382" i="3"/>
  <c r="A1382" i="3"/>
  <c r="X1381" i="3"/>
  <c r="AB1381" i="3" s="1"/>
  <c r="O1381" i="3"/>
  <c r="V1381" i="3" s="1"/>
  <c r="K1381" i="3"/>
  <c r="Z1381" i="3" s="1"/>
  <c r="B1381" i="3"/>
  <c r="A1381" i="3"/>
  <c r="O1380" i="3"/>
  <c r="V1380" i="3" s="1"/>
  <c r="K1380" i="3"/>
  <c r="B1380" i="3"/>
  <c r="A1380" i="3"/>
  <c r="O1379" i="3"/>
  <c r="V1379" i="3" s="1"/>
  <c r="K1379" i="3"/>
  <c r="B1379" i="3"/>
  <c r="A1379" i="3"/>
  <c r="O1378" i="3"/>
  <c r="V1378" i="3" s="1"/>
  <c r="K1378" i="3"/>
  <c r="B1378" i="3"/>
  <c r="A1378" i="3"/>
  <c r="O1377" i="3"/>
  <c r="V1377" i="3" s="1"/>
  <c r="K1377" i="3"/>
  <c r="B1377" i="3"/>
  <c r="A1377" i="3"/>
  <c r="O1376" i="3"/>
  <c r="V1376" i="3" s="1"/>
  <c r="K1376" i="3"/>
  <c r="B1376" i="3"/>
  <c r="A1376" i="3"/>
  <c r="O1375" i="3"/>
  <c r="V1375" i="3" s="1"/>
  <c r="K1375" i="3"/>
  <c r="B1375" i="3"/>
  <c r="A1375" i="3"/>
  <c r="O1374" i="3"/>
  <c r="V1374" i="3" s="1"/>
  <c r="K1374" i="3"/>
  <c r="B1374" i="3"/>
  <c r="A1374" i="3"/>
  <c r="O1373" i="3"/>
  <c r="V1373" i="3" s="1"/>
  <c r="K1373" i="3"/>
  <c r="B1373" i="3"/>
  <c r="A1373" i="3"/>
  <c r="O1372" i="3"/>
  <c r="V1372" i="3" s="1"/>
  <c r="K1372" i="3"/>
  <c r="B1372" i="3"/>
  <c r="A1372" i="3"/>
  <c r="O1371" i="3"/>
  <c r="V1371" i="3" s="1"/>
  <c r="K1371" i="3"/>
  <c r="B1371" i="3"/>
  <c r="A1371" i="3"/>
  <c r="O1370" i="3"/>
  <c r="V1370" i="3" s="1"/>
  <c r="K1370" i="3"/>
  <c r="B1370" i="3"/>
  <c r="A1370" i="3"/>
  <c r="X1369" i="3"/>
  <c r="AB1369" i="3" s="1"/>
  <c r="O1369" i="3"/>
  <c r="V1369" i="3" s="1"/>
  <c r="K1369" i="3"/>
  <c r="B1369" i="3"/>
  <c r="A1369" i="3"/>
  <c r="O1368" i="3"/>
  <c r="V1368" i="3" s="1"/>
  <c r="K1368" i="3"/>
  <c r="B1368" i="3"/>
  <c r="A1368" i="3"/>
  <c r="O1367" i="3"/>
  <c r="V1367" i="3" s="1"/>
  <c r="K1367" i="3"/>
  <c r="B1367" i="3"/>
  <c r="A1367" i="3"/>
  <c r="O1366" i="3"/>
  <c r="V1366" i="3" s="1"/>
  <c r="K1366" i="3"/>
  <c r="B1366" i="3"/>
  <c r="A1366" i="3"/>
  <c r="O1365" i="3"/>
  <c r="V1365" i="3" s="1"/>
  <c r="K1365" i="3"/>
  <c r="B1365" i="3"/>
  <c r="A1365" i="3"/>
  <c r="O1364" i="3"/>
  <c r="V1364" i="3" s="1"/>
  <c r="K1364" i="3"/>
  <c r="B1364" i="3"/>
  <c r="A1364" i="3"/>
  <c r="O1363" i="3"/>
  <c r="V1363" i="3" s="1"/>
  <c r="K1363" i="3"/>
  <c r="B1363" i="3"/>
  <c r="A1363" i="3"/>
  <c r="O1362" i="3"/>
  <c r="V1362" i="3" s="1"/>
  <c r="K1362" i="3"/>
  <c r="B1362" i="3"/>
  <c r="A1362" i="3"/>
  <c r="O1361" i="3"/>
  <c r="V1361" i="3" s="1"/>
  <c r="K1361" i="3"/>
  <c r="B1361" i="3"/>
  <c r="A1361" i="3"/>
  <c r="X1360" i="3"/>
  <c r="AB1360" i="3" s="1"/>
  <c r="O1360" i="3"/>
  <c r="V1360" i="3" s="1"/>
  <c r="K1360" i="3"/>
  <c r="B1360" i="3"/>
  <c r="A1360" i="3"/>
  <c r="X1359" i="3"/>
  <c r="AB1359" i="3" s="1"/>
  <c r="O1359" i="3"/>
  <c r="V1359" i="3" s="1"/>
  <c r="K1359" i="3"/>
  <c r="T1359" i="3" s="1"/>
  <c r="B1359" i="3"/>
  <c r="A1359" i="3"/>
  <c r="O1358" i="3"/>
  <c r="V1358" i="3" s="1"/>
  <c r="K1358" i="3"/>
  <c r="B1358" i="3"/>
  <c r="A1358" i="3"/>
  <c r="O1357" i="3"/>
  <c r="V1357" i="3" s="1"/>
  <c r="K1357" i="3"/>
  <c r="B1357" i="3"/>
  <c r="A1357" i="3"/>
  <c r="O1356" i="3"/>
  <c r="V1356" i="3" s="1"/>
  <c r="K1356" i="3"/>
  <c r="B1356" i="3"/>
  <c r="A1356" i="3"/>
  <c r="O1355" i="3"/>
  <c r="V1355" i="3" s="1"/>
  <c r="K1355" i="3"/>
  <c r="B1355" i="3"/>
  <c r="A1355" i="3"/>
  <c r="O1354" i="3"/>
  <c r="V1354" i="3" s="1"/>
  <c r="K1354" i="3"/>
  <c r="B1354" i="3"/>
  <c r="A1354" i="3"/>
  <c r="O1353" i="3"/>
  <c r="V1353" i="3" s="1"/>
  <c r="K1353" i="3"/>
  <c r="B1353" i="3"/>
  <c r="A1353" i="3"/>
  <c r="O1352" i="3"/>
  <c r="V1352" i="3" s="1"/>
  <c r="K1352" i="3"/>
  <c r="B1352" i="3"/>
  <c r="A1352" i="3"/>
  <c r="O1351" i="3"/>
  <c r="V1351" i="3" s="1"/>
  <c r="K1351" i="3"/>
  <c r="B1351" i="3"/>
  <c r="A1351" i="3"/>
  <c r="O1350" i="3"/>
  <c r="V1350" i="3" s="1"/>
  <c r="K1350" i="3"/>
  <c r="B1350" i="3"/>
  <c r="A1350" i="3"/>
  <c r="O1349" i="3"/>
  <c r="V1349" i="3" s="1"/>
  <c r="K1349" i="3"/>
  <c r="B1349" i="3"/>
  <c r="A1349" i="3"/>
  <c r="O1347" i="3"/>
  <c r="V1347" i="3" s="1"/>
  <c r="K1347" i="3"/>
  <c r="B1347" i="3"/>
  <c r="A1347" i="3"/>
  <c r="O1346" i="3"/>
  <c r="V1346" i="3" s="1"/>
  <c r="K1346" i="3"/>
  <c r="B1346" i="3"/>
  <c r="A1346" i="3"/>
  <c r="O1345" i="3"/>
  <c r="V1345" i="3" s="1"/>
  <c r="K1345" i="3"/>
  <c r="B1345" i="3"/>
  <c r="A1345" i="3"/>
  <c r="X1344" i="3"/>
  <c r="AB1344" i="3" s="1"/>
  <c r="O1344" i="3"/>
  <c r="V1344" i="3" s="1"/>
  <c r="K1344" i="3"/>
  <c r="B1344" i="3"/>
  <c r="A1344" i="3"/>
  <c r="X1343" i="3"/>
  <c r="AB1343" i="3" s="1"/>
  <c r="O1343" i="3"/>
  <c r="V1343" i="3" s="1"/>
  <c r="K1343" i="3"/>
  <c r="Y1343" i="3" s="1"/>
  <c r="B1343" i="3"/>
  <c r="A1343" i="3"/>
  <c r="X1342" i="3"/>
  <c r="AB1342" i="3" s="1"/>
  <c r="O1342" i="3"/>
  <c r="V1342" i="3" s="1"/>
  <c r="K1342" i="3"/>
  <c r="Y1342" i="3" s="1"/>
  <c r="B1342" i="3"/>
  <c r="A1342" i="3"/>
  <c r="X1341" i="3"/>
  <c r="AB1341" i="3" s="1"/>
  <c r="O1341" i="3"/>
  <c r="V1341" i="3" s="1"/>
  <c r="K1341" i="3"/>
  <c r="Y1341" i="3" s="1"/>
  <c r="B1341" i="3"/>
  <c r="A1341" i="3"/>
  <c r="O1340" i="3"/>
  <c r="K1340" i="3"/>
  <c r="B1340" i="3"/>
  <c r="A1340" i="3"/>
  <c r="O1339" i="3"/>
  <c r="V1339" i="3" s="1"/>
  <c r="K1339" i="3"/>
  <c r="B1339" i="3"/>
  <c r="A1339" i="3"/>
  <c r="O1338" i="3"/>
  <c r="V1338" i="3" s="1"/>
  <c r="K1338" i="3"/>
  <c r="B1338" i="3"/>
  <c r="A1338" i="3"/>
  <c r="O1337" i="3"/>
  <c r="V1337" i="3" s="1"/>
  <c r="K1337" i="3"/>
  <c r="B1337" i="3"/>
  <c r="A1337" i="3"/>
  <c r="O1336" i="3"/>
  <c r="V1336" i="3" s="1"/>
  <c r="K1336" i="3"/>
  <c r="B1336" i="3"/>
  <c r="A1336" i="3"/>
  <c r="O1335" i="3"/>
  <c r="K1335" i="3"/>
  <c r="B1335" i="3"/>
  <c r="A1335" i="3"/>
  <c r="O1334" i="3"/>
  <c r="V1334" i="3" s="1"/>
  <c r="K1334" i="3"/>
  <c r="B1334" i="3"/>
  <c r="A1334" i="3"/>
  <c r="X1333" i="3"/>
  <c r="AB1333" i="3" s="1"/>
  <c r="O1333" i="3"/>
  <c r="V1333" i="3" s="1"/>
  <c r="K1333" i="3"/>
  <c r="T1333" i="3" s="1"/>
  <c r="B1333" i="3"/>
  <c r="A1333" i="3"/>
  <c r="X1332" i="3"/>
  <c r="AB1332" i="3" s="1"/>
  <c r="O1332" i="3"/>
  <c r="V1332" i="3" s="1"/>
  <c r="K1332" i="3"/>
  <c r="T1332" i="3" s="1"/>
  <c r="B1332" i="3"/>
  <c r="A1332" i="3"/>
  <c r="X1331" i="3"/>
  <c r="AB1331" i="3" s="1"/>
  <c r="O1331" i="3"/>
  <c r="V1331" i="3" s="1"/>
  <c r="K1331" i="3"/>
  <c r="T1331" i="3" s="1"/>
  <c r="B1331" i="3"/>
  <c r="A1331" i="3"/>
  <c r="X1330" i="3"/>
  <c r="AB1330" i="3" s="1"/>
  <c r="O1330" i="3"/>
  <c r="V1330" i="3" s="1"/>
  <c r="K1330" i="3"/>
  <c r="T1330" i="3" s="1"/>
  <c r="B1330" i="3"/>
  <c r="A1330" i="3"/>
  <c r="O1329" i="3"/>
  <c r="V1329" i="3" s="1"/>
  <c r="K1329" i="3"/>
  <c r="B1329" i="3"/>
  <c r="A1329" i="3"/>
  <c r="O1328" i="3"/>
  <c r="V1328" i="3" s="1"/>
  <c r="K1328" i="3"/>
  <c r="B1328" i="3"/>
  <c r="A1328" i="3"/>
  <c r="O1327" i="3"/>
  <c r="V1327" i="3" s="1"/>
  <c r="K1327" i="3"/>
  <c r="B1327" i="3"/>
  <c r="A1327" i="3"/>
  <c r="X1326" i="3"/>
  <c r="AB1326" i="3" s="1"/>
  <c r="O1326" i="3"/>
  <c r="V1326" i="3" s="1"/>
  <c r="K1326" i="3"/>
  <c r="Z1326" i="3" s="1"/>
  <c r="B1326" i="3"/>
  <c r="A1326" i="3"/>
  <c r="X1325" i="3"/>
  <c r="AB1325" i="3" s="1"/>
  <c r="O1325" i="3"/>
  <c r="V1325" i="3" s="1"/>
  <c r="K1325" i="3"/>
  <c r="Z1325" i="3" s="1"/>
  <c r="B1325" i="3"/>
  <c r="A1325" i="3"/>
  <c r="X1324" i="3"/>
  <c r="AB1324" i="3" s="1"/>
  <c r="O1324" i="3"/>
  <c r="V1324" i="3" s="1"/>
  <c r="K1324" i="3"/>
  <c r="Z1324" i="3" s="1"/>
  <c r="B1324" i="3"/>
  <c r="A1324" i="3"/>
  <c r="X1323" i="3"/>
  <c r="AB1323" i="3" s="1"/>
  <c r="O1323" i="3"/>
  <c r="V1323" i="3" s="1"/>
  <c r="K1323" i="3"/>
  <c r="B1323" i="3"/>
  <c r="A1323" i="3"/>
  <c r="X1322" i="3"/>
  <c r="AB1322" i="3" s="1"/>
  <c r="O1322" i="3"/>
  <c r="V1322" i="3" s="1"/>
  <c r="K1322" i="3"/>
  <c r="Z1322" i="3" s="1"/>
  <c r="B1322" i="3"/>
  <c r="A1322" i="3"/>
  <c r="O1321" i="3"/>
  <c r="V1321" i="3" s="1"/>
  <c r="K1321" i="3"/>
  <c r="B1321" i="3"/>
  <c r="A1321" i="3"/>
  <c r="X1320" i="3"/>
  <c r="AB1320" i="3" s="1"/>
  <c r="O1320" i="3"/>
  <c r="V1320" i="3" s="1"/>
  <c r="K1320" i="3"/>
  <c r="Z1320" i="3" s="1"/>
  <c r="B1320" i="3"/>
  <c r="A1320" i="3"/>
  <c r="O1319" i="3"/>
  <c r="V1319" i="3" s="1"/>
  <c r="K1319" i="3"/>
  <c r="B1319" i="3"/>
  <c r="A1319" i="3"/>
  <c r="X1318" i="3"/>
  <c r="AB1318" i="3" s="1"/>
  <c r="O1318" i="3"/>
  <c r="V1318" i="3" s="1"/>
  <c r="K1318" i="3"/>
  <c r="Z1318" i="3" s="1"/>
  <c r="B1318" i="3"/>
  <c r="A1318" i="3"/>
  <c r="X1317" i="3"/>
  <c r="AB1317" i="3" s="1"/>
  <c r="O1317" i="3"/>
  <c r="V1317" i="3" s="1"/>
  <c r="K1317" i="3"/>
  <c r="Y1317" i="3" s="1"/>
  <c r="B1317" i="3"/>
  <c r="A1317" i="3"/>
  <c r="X1316" i="3"/>
  <c r="AB1316" i="3" s="1"/>
  <c r="O1316" i="3"/>
  <c r="V1316" i="3" s="1"/>
  <c r="K1316" i="3"/>
  <c r="Z1316" i="3" s="1"/>
  <c r="B1316" i="3"/>
  <c r="A1316" i="3"/>
  <c r="X1315" i="3"/>
  <c r="AB1315" i="3" s="1"/>
  <c r="O1315" i="3"/>
  <c r="V1315" i="3" s="1"/>
  <c r="K1315" i="3"/>
  <c r="U1315" i="3" s="1"/>
  <c r="W1315" i="3" s="1"/>
  <c r="B1315" i="3"/>
  <c r="A1315" i="3"/>
  <c r="X1314" i="3"/>
  <c r="AB1314" i="3" s="1"/>
  <c r="O1314" i="3"/>
  <c r="V1314" i="3" s="1"/>
  <c r="K1314" i="3"/>
  <c r="Z1314" i="3" s="1"/>
  <c r="B1314" i="3"/>
  <c r="A1314" i="3"/>
  <c r="O1313" i="3"/>
  <c r="V1313" i="3" s="1"/>
  <c r="K1313" i="3"/>
  <c r="B1313" i="3"/>
  <c r="A1313" i="3"/>
  <c r="O1312" i="3"/>
  <c r="K1312" i="3"/>
  <c r="B1312" i="3"/>
  <c r="A1312" i="3"/>
  <c r="O1311" i="3"/>
  <c r="V1311" i="3" s="1"/>
  <c r="K1311" i="3"/>
  <c r="B1311" i="3"/>
  <c r="A1311" i="3"/>
  <c r="O1310" i="3"/>
  <c r="V1310" i="3" s="1"/>
  <c r="K1310" i="3"/>
  <c r="B1310" i="3"/>
  <c r="A1310" i="3"/>
  <c r="X1309" i="3"/>
  <c r="AB1309" i="3" s="1"/>
  <c r="O1309" i="3"/>
  <c r="V1309" i="3" s="1"/>
  <c r="K1309" i="3"/>
  <c r="T1309" i="3" s="1"/>
  <c r="B1309" i="3"/>
  <c r="A1309" i="3"/>
  <c r="X1308" i="3"/>
  <c r="AB1308" i="3" s="1"/>
  <c r="O1308" i="3"/>
  <c r="V1308" i="3" s="1"/>
  <c r="K1308" i="3"/>
  <c r="Z1308" i="3" s="1"/>
  <c r="B1308" i="3"/>
  <c r="A1308" i="3"/>
  <c r="X1307" i="3"/>
  <c r="AB1307" i="3" s="1"/>
  <c r="O1307" i="3"/>
  <c r="V1307" i="3" s="1"/>
  <c r="K1307" i="3"/>
  <c r="T1307" i="3" s="1"/>
  <c r="B1307" i="3"/>
  <c r="A1307" i="3"/>
  <c r="X1306" i="3"/>
  <c r="AB1306" i="3" s="1"/>
  <c r="O1306" i="3"/>
  <c r="V1306" i="3" s="1"/>
  <c r="K1306" i="3"/>
  <c r="Z1306" i="3" s="1"/>
  <c r="B1306" i="3"/>
  <c r="A1306" i="3"/>
  <c r="X1305" i="3"/>
  <c r="AB1305" i="3" s="1"/>
  <c r="O1305" i="3"/>
  <c r="V1305" i="3" s="1"/>
  <c r="K1305" i="3"/>
  <c r="U1305" i="3" s="1"/>
  <c r="W1305" i="3" s="1"/>
  <c r="B1305" i="3"/>
  <c r="A1305" i="3"/>
  <c r="O1304" i="3"/>
  <c r="V1304" i="3" s="1"/>
  <c r="K1304" i="3"/>
  <c r="B1304" i="3"/>
  <c r="A1304" i="3"/>
  <c r="O1303" i="3"/>
  <c r="V1303" i="3" s="1"/>
  <c r="K1303" i="3"/>
  <c r="B1303" i="3"/>
  <c r="A1303" i="3"/>
  <c r="O1302" i="3"/>
  <c r="V1302" i="3" s="1"/>
  <c r="K1302" i="3"/>
  <c r="B1302" i="3"/>
  <c r="A1302" i="3"/>
  <c r="X1301" i="3"/>
  <c r="AB1301" i="3" s="1"/>
  <c r="O1301" i="3"/>
  <c r="V1301" i="3" s="1"/>
  <c r="K1301" i="3"/>
  <c r="Z1301" i="3" s="1"/>
  <c r="B1301" i="3"/>
  <c r="A1301" i="3"/>
  <c r="O1300" i="3"/>
  <c r="V1300" i="3" s="1"/>
  <c r="K1300" i="3"/>
  <c r="B1300" i="3"/>
  <c r="A1300" i="3"/>
  <c r="X1299" i="3"/>
  <c r="AB1299" i="3" s="1"/>
  <c r="O1299" i="3"/>
  <c r="V1299" i="3" s="1"/>
  <c r="K1299" i="3"/>
  <c r="Z1299" i="3" s="1"/>
  <c r="B1299" i="3"/>
  <c r="A1299" i="3"/>
  <c r="O1298" i="3"/>
  <c r="V1298" i="3" s="1"/>
  <c r="K1298" i="3"/>
  <c r="B1298" i="3"/>
  <c r="A1298" i="3"/>
  <c r="X1297" i="3"/>
  <c r="AB1297" i="3" s="1"/>
  <c r="O1297" i="3"/>
  <c r="V1297" i="3" s="1"/>
  <c r="K1297" i="3"/>
  <c r="Z1297" i="3" s="1"/>
  <c r="B1297" i="3"/>
  <c r="A1297" i="3"/>
  <c r="X1296" i="3"/>
  <c r="AB1296" i="3" s="1"/>
  <c r="O1296" i="3"/>
  <c r="V1296" i="3" s="1"/>
  <c r="K1296" i="3"/>
  <c r="Z1296" i="3" s="1"/>
  <c r="B1296" i="3"/>
  <c r="A1296" i="3"/>
  <c r="X1295" i="3"/>
  <c r="AB1295" i="3" s="1"/>
  <c r="O1295" i="3"/>
  <c r="V1295" i="3" s="1"/>
  <c r="K1295" i="3"/>
  <c r="Z1295" i="3" s="1"/>
  <c r="B1295" i="3"/>
  <c r="A1295" i="3"/>
  <c r="X1294" i="3"/>
  <c r="AB1294" i="3" s="1"/>
  <c r="O1294" i="3"/>
  <c r="V1294" i="3" s="1"/>
  <c r="K1294" i="3"/>
  <c r="Z1294" i="3" s="1"/>
  <c r="B1294" i="3"/>
  <c r="A1294" i="3"/>
  <c r="X1293" i="3"/>
  <c r="AB1293" i="3" s="1"/>
  <c r="O1293" i="3"/>
  <c r="V1293" i="3" s="1"/>
  <c r="K1293" i="3"/>
  <c r="Z1293" i="3" s="1"/>
  <c r="B1293" i="3"/>
  <c r="A1293" i="3"/>
  <c r="O1292" i="3"/>
  <c r="V1292" i="3" s="1"/>
  <c r="K1292" i="3"/>
  <c r="B1292" i="3"/>
  <c r="A1292" i="3"/>
  <c r="O1291" i="3"/>
  <c r="V1291" i="3" s="1"/>
  <c r="K1291" i="3"/>
  <c r="B1291" i="3"/>
  <c r="A1291" i="3"/>
  <c r="O1290" i="3"/>
  <c r="V1290" i="3" s="1"/>
  <c r="K1290" i="3"/>
  <c r="B1290" i="3"/>
  <c r="A1290" i="3"/>
  <c r="X1289" i="3"/>
  <c r="AB1289" i="3" s="1"/>
  <c r="O1289" i="3"/>
  <c r="V1289" i="3" s="1"/>
  <c r="K1289" i="3"/>
  <c r="Z1289" i="3" s="1"/>
  <c r="B1289" i="3"/>
  <c r="A1289" i="3"/>
  <c r="X1288" i="3"/>
  <c r="AB1288" i="3" s="1"/>
  <c r="O1288" i="3"/>
  <c r="V1288" i="3" s="1"/>
  <c r="K1288" i="3"/>
  <c r="Z1288" i="3" s="1"/>
  <c r="B1288" i="3"/>
  <c r="A1288" i="3"/>
  <c r="X1287" i="3"/>
  <c r="AB1287" i="3" s="1"/>
  <c r="O1287" i="3"/>
  <c r="V1287" i="3" s="1"/>
  <c r="K1287" i="3"/>
  <c r="B1287" i="3"/>
  <c r="A1287" i="3"/>
  <c r="O1286" i="3"/>
  <c r="V1286" i="3" s="1"/>
  <c r="K1286" i="3"/>
  <c r="B1286" i="3"/>
  <c r="A1286" i="3"/>
  <c r="O1285" i="3"/>
  <c r="V1285" i="3" s="1"/>
  <c r="K1285" i="3"/>
  <c r="B1285" i="3"/>
  <c r="A1285" i="3"/>
  <c r="O1284" i="3"/>
  <c r="V1284" i="3" s="1"/>
  <c r="K1284" i="3"/>
  <c r="B1284" i="3"/>
  <c r="A1284" i="3"/>
  <c r="X1283" i="3"/>
  <c r="AB1283" i="3" s="1"/>
  <c r="O1283" i="3"/>
  <c r="V1283" i="3" s="1"/>
  <c r="K1283" i="3"/>
  <c r="B1283" i="3"/>
  <c r="A1283" i="3"/>
  <c r="X1282" i="3"/>
  <c r="AB1282" i="3" s="1"/>
  <c r="O1282" i="3"/>
  <c r="V1282" i="3" s="1"/>
  <c r="K1282" i="3"/>
  <c r="Z1282" i="3" s="1"/>
  <c r="B1282" i="3"/>
  <c r="A1282" i="3"/>
  <c r="X1281" i="3"/>
  <c r="AB1281" i="3" s="1"/>
  <c r="O1281" i="3"/>
  <c r="V1281" i="3" s="1"/>
  <c r="K1281" i="3"/>
  <c r="Z1281" i="3" s="1"/>
  <c r="B1281" i="3"/>
  <c r="A1281" i="3"/>
  <c r="X1280" i="3"/>
  <c r="AB1280" i="3" s="1"/>
  <c r="O1280" i="3"/>
  <c r="V1280" i="3" s="1"/>
  <c r="K1280" i="3"/>
  <c r="T1280" i="3" s="1"/>
  <c r="B1280" i="3"/>
  <c r="A1280" i="3"/>
  <c r="X1279" i="3"/>
  <c r="AB1279" i="3" s="1"/>
  <c r="O1279" i="3"/>
  <c r="V1279" i="3" s="1"/>
  <c r="K1279" i="3"/>
  <c r="B1279" i="3"/>
  <c r="A1279" i="3"/>
  <c r="O1278" i="3"/>
  <c r="V1278" i="3" s="1"/>
  <c r="K1278" i="3"/>
  <c r="B1278" i="3"/>
  <c r="A1278" i="3"/>
  <c r="O1277" i="3"/>
  <c r="V1277" i="3" s="1"/>
  <c r="K1277" i="3"/>
  <c r="B1277" i="3"/>
  <c r="A1277" i="3"/>
  <c r="O1276" i="3"/>
  <c r="V1276" i="3" s="1"/>
  <c r="K1276" i="3"/>
  <c r="B1276" i="3"/>
  <c r="A1276" i="3"/>
  <c r="X1275" i="3"/>
  <c r="AB1275" i="3" s="1"/>
  <c r="O1275" i="3"/>
  <c r="V1275" i="3" s="1"/>
  <c r="K1275" i="3"/>
  <c r="Z1275" i="3" s="1"/>
  <c r="B1275" i="3"/>
  <c r="A1275" i="3"/>
  <c r="O1274" i="3"/>
  <c r="V1274" i="3" s="1"/>
  <c r="K1274" i="3"/>
  <c r="B1274" i="3"/>
  <c r="A1274" i="3"/>
  <c r="O1273" i="3"/>
  <c r="V1273" i="3" s="1"/>
  <c r="K1273" i="3"/>
  <c r="B1273" i="3"/>
  <c r="A1273" i="3"/>
  <c r="O1272" i="3"/>
  <c r="V1272" i="3" s="1"/>
  <c r="K1272" i="3"/>
  <c r="B1272" i="3"/>
  <c r="A1272" i="3"/>
  <c r="X1271" i="3"/>
  <c r="AB1271" i="3" s="1"/>
  <c r="O1271" i="3"/>
  <c r="V1271" i="3" s="1"/>
  <c r="K1271" i="3"/>
  <c r="B1271" i="3"/>
  <c r="A1271" i="3"/>
  <c r="O1270" i="3"/>
  <c r="V1270" i="3" s="1"/>
  <c r="K1270" i="3"/>
  <c r="B1270" i="3"/>
  <c r="A1270" i="3"/>
  <c r="O1269" i="3"/>
  <c r="V1269" i="3" s="1"/>
  <c r="K1269" i="3"/>
  <c r="B1269" i="3"/>
  <c r="A1269" i="3"/>
  <c r="X1268" i="3"/>
  <c r="AB1268" i="3" s="1"/>
  <c r="O1268" i="3"/>
  <c r="V1268" i="3" s="1"/>
  <c r="K1268" i="3"/>
  <c r="Z1268" i="3" s="1"/>
  <c r="B1268" i="3"/>
  <c r="A1268" i="3"/>
  <c r="X1267" i="3"/>
  <c r="AB1267" i="3" s="1"/>
  <c r="O1267" i="3"/>
  <c r="V1267" i="3" s="1"/>
  <c r="K1267" i="3"/>
  <c r="T1267" i="3" s="1"/>
  <c r="B1267" i="3"/>
  <c r="A1267" i="3"/>
  <c r="X1266" i="3"/>
  <c r="AB1266" i="3" s="1"/>
  <c r="O1266" i="3"/>
  <c r="V1266" i="3" s="1"/>
  <c r="K1266" i="3"/>
  <c r="U1266" i="3" s="1"/>
  <c r="W1266" i="3" s="1"/>
  <c r="B1266" i="3"/>
  <c r="A1266" i="3"/>
  <c r="X1265" i="3"/>
  <c r="AB1265" i="3" s="1"/>
  <c r="O1265" i="3"/>
  <c r="V1265" i="3" s="1"/>
  <c r="K1265" i="3"/>
  <c r="B1265" i="3"/>
  <c r="A1265" i="3"/>
  <c r="X1264" i="3"/>
  <c r="AB1264" i="3" s="1"/>
  <c r="O1264" i="3"/>
  <c r="V1264" i="3" s="1"/>
  <c r="K1264" i="3"/>
  <c r="Z1264" i="3" s="1"/>
  <c r="B1264" i="3"/>
  <c r="A1264" i="3"/>
  <c r="O1263" i="3"/>
  <c r="V1263" i="3" s="1"/>
  <c r="K1263" i="3"/>
  <c r="B1263" i="3"/>
  <c r="A1263" i="3"/>
  <c r="O1262" i="3"/>
  <c r="V1262" i="3" s="1"/>
  <c r="K1262" i="3"/>
  <c r="B1262" i="3"/>
  <c r="A1262" i="3"/>
  <c r="X1261" i="3"/>
  <c r="AB1261" i="3" s="1"/>
  <c r="O1261" i="3"/>
  <c r="V1261" i="3" s="1"/>
  <c r="K1261" i="3"/>
  <c r="B1261" i="3"/>
  <c r="A1261" i="3"/>
  <c r="X1260" i="3"/>
  <c r="AB1260" i="3" s="1"/>
  <c r="O1260" i="3"/>
  <c r="V1260" i="3" s="1"/>
  <c r="K1260" i="3"/>
  <c r="Z1260" i="3" s="1"/>
  <c r="B1260" i="3"/>
  <c r="A1260" i="3"/>
  <c r="X1259" i="3"/>
  <c r="AB1259" i="3" s="1"/>
  <c r="O1259" i="3"/>
  <c r="V1259" i="3" s="1"/>
  <c r="K1259" i="3"/>
  <c r="Z1259" i="3" s="1"/>
  <c r="B1259" i="3"/>
  <c r="A1259" i="3"/>
  <c r="O1258" i="3"/>
  <c r="V1258" i="3" s="1"/>
  <c r="K1258" i="3"/>
  <c r="B1258" i="3"/>
  <c r="A1258" i="3"/>
  <c r="X1257" i="3"/>
  <c r="AB1257" i="3" s="1"/>
  <c r="O1257" i="3"/>
  <c r="V1257" i="3" s="1"/>
  <c r="K1257" i="3"/>
  <c r="U1257" i="3" s="1"/>
  <c r="W1257" i="3" s="1"/>
  <c r="B1257" i="3"/>
  <c r="A1257" i="3"/>
  <c r="X1256" i="3"/>
  <c r="AB1256" i="3" s="1"/>
  <c r="O1256" i="3"/>
  <c r="V1256" i="3" s="1"/>
  <c r="K1256" i="3"/>
  <c r="Y1256" i="3" s="1"/>
  <c r="B1256" i="3"/>
  <c r="A1256" i="3"/>
  <c r="X1255" i="3"/>
  <c r="AB1255" i="3" s="1"/>
  <c r="O1255" i="3"/>
  <c r="V1255" i="3" s="1"/>
  <c r="K1255" i="3"/>
  <c r="Z1255" i="3" s="1"/>
  <c r="B1255" i="3"/>
  <c r="A1255" i="3"/>
  <c r="X1254" i="3"/>
  <c r="AB1254" i="3" s="1"/>
  <c r="O1254" i="3"/>
  <c r="V1254" i="3" s="1"/>
  <c r="K1254" i="3"/>
  <c r="Z1254" i="3" s="1"/>
  <c r="B1254" i="3"/>
  <c r="A1254" i="3"/>
  <c r="X1253" i="3"/>
  <c r="AB1253" i="3" s="1"/>
  <c r="O1253" i="3"/>
  <c r="V1253" i="3" s="1"/>
  <c r="K1253" i="3"/>
  <c r="U1253" i="3" s="1"/>
  <c r="W1253" i="3" s="1"/>
  <c r="B1253" i="3"/>
  <c r="A1253" i="3"/>
  <c r="O1252" i="3"/>
  <c r="V1252" i="3" s="1"/>
  <c r="K1252" i="3"/>
  <c r="B1252" i="3"/>
  <c r="A1252" i="3"/>
  <c r="O1251" i="3"/>
  <c r="V1251" i="3" s="1"/>
  <c r="K1251" i="3"/>
  <c r="B1251" i="3"/>
  <c r="A1251" i="3"/>
  <c r="O1250" i="3"/>
  <c r="V1250" i="3" s="1"/>
  <c r="K1250" i="3"/>
  <c r="B1250" i="3"/>
  <c r="A1250" i="3"/>
  <c r="O1249" i="3"/>
  <c r="V1249" i="3" s="1"/>
  <c r="K1249" i="3"/>
  <c r="B1249" i="3"/>
  <c r="A1249" i="3"/>
  <c r="O1248" i="3"/>
  <c r="V1248" i="3" s="1"/>
  <c r="K1248" i="3"/>
  <c r="B1248" i="3"/>
  <c r="A1248" i="3"/>
  <c r="X1247" i="3"/>
  <c r="AB1247" i="3" s="1"/>
  <c r="O1247" i="3"/>
  <c r="V1247" i="3" s="1"/>
  <c r="K1247" i="3"/>
  <c r="Z1247" i="3" s="1"/>
  <c r="B1247" i="3"/>
  <c r="A1247" i="3"/>
  <c r="X1246" i="3"/>
  <c r="AB1246" i="3" s="1"/>
  <c r="O1246" i="3"/>
  <c r="V1246" i="3" s="1"/>
  <c r="K1246" i="3"/>
  <c r="Z1246" i="3" s="1"/>
  <c r="B1246" i="3"/>
  <c r="A1246" i="3"/>
  <c r="X1245" i="3"/>
  <c r="AB1245" i="3" s="1"/>
  <c r="O1245" i="3"/>
  <c r="V1245" i="3" s="1"/>
  <c r="K1245" i="3"/>
  <c r="B1245" i="3"/>
  <c r="A1245" i="3"/>
  <c r="X1244" i="3"/>
  <c r="AB1244" i="3" s="1"/>
  <c r="O1244" i="3"/>
  <c r="V1244" i="3" s="1"/>
  <c r="K1244" i="3"/>
  <c r="Z1244" i="3" s="1"/>
  <c r="B1244" i="3"/>
  <c r="A1244" i="3"/>
  <c r="X1243" i="3"/>
  <c r="AB1243" i="3" s="1"/>
  <c r="O1243" i="3"/>
  <c r="V1243" i="3" s="1"/>
  <c r="K1243" i="3"/>
  <c r="Z1243" i="3" s="1"/>
  <c r="B1243" i="3"/>
  <c r="A1243" i="3"/>
  <c r="O1242" i="3"/>
  <c r="K1242" i="3"/>
  <c r="B1242" i="3"/>
  <c r="A1242" i="3"/>
  <c r="O1241" i="3"/>
  <c r="K1241" i="3"/>
  <c r="B1241" i="3"/>
  <c r="A1241" i="3"/>
  <c r="O1240" i="3"/>
  <c r="K1240" i="3"/>
  <c r="B1240" i="3"/>
  <c r="A1240" i="3"/>
  <c r="X1239" i="3"/>
  <c r="AB1239" i="3" s="1"/>
  <c r="O1239" i="3"/>
  <c r="V1239" i="3" s="1"/>
  <c r="K1239" i="3"/>
  <c r="Z1239" i="3" s="1"/>
  <c r="B1239" i="3"/>
  <c r="A1239" i="3"/>
  <c r="X1238" i="3"/>
  <c r="AB1238" i="3" s="1"/>
  <c r="O1238" i="3"/>
  <c r="V1238" i="3" s="1"/>
  <c r="K1238" i="3"/>
  <c r="Z1238" i="3" s="1"/>
  <c r="B1238" i="3"/>
  <c r="A1238" i="3"/>
  <c r="X1237" i="3"/>
  <c r="AB1237" i="3" s="1"/>
  <c r="O1237" i="3"/>
  <c r="V1237" i="3" s="1"/>
  <c r="K1237" i="3"/>
  <c r="Z1237" i="3" s="1"/>
  <c r="B1237" i="3"/>
  <c r="A1237" i="3"/>
  <c r="X1236" i="3"/>
  <c r="AB1236" i="3" s="1"/>
  <c r="O1236" i="3"/>
  <c r="V1236" i="3" s="1"/>
  <c r="K1236" i="3"/>
  <c r="Z1236" i="3" s="1"/>
  <c r="B1236" i="3"/>
  <c r="A1236" i="3"/>
  <c r="X1235" i="3"/>
  <c r="AB1235" i="3" s="1"/>
  <c r="O1235" i="3"/>
  <c r="V1235" i="3" s="1"/>
  <c r="K1235" i="3"/>
  <c r="Z1235" i="3" s="1"/>
  <c r="B1235" i="3"/>
  <c r="A1235" i="3"/>
  <c r="X1234" i="3"/>
  <c r="AB1234" i="3" s="1"/>
  <c r="O1234" i="3"/>
  <c r="V1234" i="3" s="1"/>
  <c r="K1234" i="3"/>
  <c r="Z1234" i="3" s="1"/>
  <c r="B1234" i="3"/>
  <c r="A1234" i="3"/>
  <c r="X1233" i="3"/>
  <c r="AB1233" i="3" s="1"/>
  <c r="W1233" i="3"/>
  <c r="V1233" i="3"/>
  <c r="O1233" i="3"/>
  <c r="K1233" i="3"/>
  <c r="B1233" i="3"/>
  <c r="A1233" i="3"/>
  <c r="O1232" i="3"/>
  <c r="V1232" i="3" s="1"/>
  <c r="K1232" i="3"/>
  <c r="B1232" i="3"/>
  <c r="A1232" i="3"/>
  <c r="O1231" i="3"/>
  <c r="V1231" i="3" s="1"/>
  <c r="K1231" i="3"/>
  <c r="B1231" i="3"/>
  <c r="A1231" i="3"/>
  <c r="O1230" i="3"/>
  <c r="V1230" i="3" s="1"/>
  <c r="K1230" i="3"/>
  <c r="B1230" i="3"/>
  <c r="A1230" i="3"/>
  <c r="O1229" i="3"/>
  <c r="V1229" i="3" s="1"/>
  <c r="K1229" i="3"/>
  <c r="B1229" i="3"/>
  <c r="A1229" i="3"/>
  <c r="O1228" i="3"/>
  <c r="V1228" i="3" s="1"/>
  <c r="K1228" i="3"/>
  <c r="B1228" i="3"/>
  <c r="A1228" i="3"/>
  <c r="X1227" i="3"/>
  <c r="AB1227" i="3" s="1"/>
  <c r="O1227" i="3"/>
  <c r="V1227" i="3" s="1"/>
  <c r="K1227" i="3"/>
  <c r="Z1227" i="3" s="1"/>
  <c r="B1227" i="3"/>
  <c r="A1227" i="3"/>
  <c r="O1226" i="3"/>
  <c r="V1226" i="3" s="1"/>
  <c r="K1226" i="3"/>
  <c r="B1226" i="3"/>
  <c r="A1226" i="3"/>
  <c r="O1225" i="3"/>
  <c r="V1225" i="3" s="1"/>
  <c r="K1225" i="3"/>
  <c r="B1225" i="3"/>
  <c r="A1225" i="3"/>
  <c r="O1224" i="3"/>
  <c r="V1224" i="3" s="1"/>
  <c r="K1224" i="3"/>
  <c r="B1224" i="3"/>
  <c r="A1224" i="3"/>
  <c r="O1223" i="3"/>
  <c r="V1223" i="3" s="1"/>
  <c r="K1223" i="3"/>
  <c r="B1223" i="3"/>
  <c r="A1223" i="3"/>
  <c r="X1222" i="3"/>
  <c r="AB1222" i="3" s="1"/>
  <c r="O1222" i="3"/>
  <c r="V1222" i="3" s="1"/>
  <c r="K1222" i="3"/>
  <c r="Z1222" i="3" s="1"/>
  <c r="B1222" i="3"/>
  <c r="A1222" i="3"/>
  <c r="O1221" i="3"/>
  <c r="V1221" i="3" s="1"/>
  <c r="K1221" i="3"/>
  <c r="B1221" i="3"/>
  <c r="A1221" i="3"/>
  <c r="O1220" i="3"/>
  <c r="V1220" i="3" s="1"/>
  <c r="K1220" i="3"/>
  <c r="B1220" i="3"/>
  <c r="A1220" i="3"/>
  <c r="O1219" i="3"/>
  <c r="V1219" i="3" s="1"/>
  <c r="K1219" i="3"/>
  <c r="B1219" i="3"/>
  <c r="A1219" i="3"/>
  <c r="X1218" i="3"/>
  <c r="AB1218" i="3" s="1"/>
  <c r="O1218" i="3"/>
  <c r="V1218" i="3" s="1"/>
  <c r="K1218" i="3"/>
  <c r="Z1218" i="3" s="1"/>
  <c r="B1218" i="3"/>
  <c r="A1218" i="3"/>
  <c r="X1217" i="3"/>
  <c r="AB1217" i="3" s="1"/>
  <c r="W1217" i="3"/>
  <c r="V1217" i="3"/>
  <c r="O1217" i="3"/>
  <c r="K1217" i="3"/>
  <c r="Z1217" i="3" s="1"/>
  <c r="B1217" i="3"/>
  <c r="A1217" i="3"/>
  <c r="O1216" i="3"/>
  <c r="V1216" i="3" s="1"/>
  <c r="K1216" i="3"/>
  <c r="B1216" i="3"/>
  <c r="A1216" i="3"/>
  <c r="O1215" i="3"/>
  <c r="V1215" i="3" s="1"/>
  <c r="K1215" i="3"/>
  <c r="B1215" i="3"/>
  <c r="A1215" i="3"/>
  <c r="X1214" i="3"/>
  <c r="AB1214" i="3" s="1"/>
  <c r="O1214" i="3"/>
  <c r="V1214" i="3" s="1"/>
  <c r="K1214" i="3"/>
  <c r="Z1214" i="3" s="1"/>
  <c r="B1214" i="3"/>
  <c r="A1214" i="3"/>
  <c r="X1213" i="3"/>
  <c r="AB1213" i="3" s="1"/>
  <c r="W1213" i="3"/>
  <c r="V1213" i="3"/>
  <c r="O1213" i="3"/>
  <c r="K1213" i="3"/>
  <c r="Z1213" i="3" s="1"/>
  <c r="B1213" i="3"/>
  <c r="A1213" i="3"/>
  <c r="O1212" i="3"/>
  <c r="K1212" i="3"/>
  <c r="B1212" i="3"/>
  <c r="A1212" i="3"/>
  <c r="O1211" i="3"/>
  <c r="K1211" i="3"/>
  <c r="B1211" i="3"/>
  <c r="A1211" i="3"/>
  <c r="O1210" i="3"/>
  <c r="V1210" i="3" s="1"/>
  <c r="K1210" i="3"/>
  <c r="B1210" i="3"/>
  <c r="A1210" i="3"/>
  <c r="O1209" i="3"/>
  <c r="V1209" i="3" s="1"/>
  <c r="K1209" i="3"/>
  <c r="B1209" i="3"/>
  <c r="A1209" i="3"/>
  <c r="X1208" i="3"/>
  <c r="AB1208" i="3" s="1"/>
  <c r="O1208" i="3"/>
  <c r="V1208" i="3" s="1"/>
  <c r="K1208" i="3"/>
  <c r="Z1208" i="3" s="1"/>
  <c r="B1208" i="3"/>
  <c r="A1208" i="3"/>
  <c r="O1207" i="3"/>
  <c r="V1207" i="3" s="1"/>
  <c r="K1207" i="3"/>
  <c r="B1207" i="3"/>
  <c r="A1207" i="3"/>
  <c r="O1206" i="3"/>
  <c r="V1206" i="3" s="1"/>
  <c r="K1206" i="3"/>
  <c r="B1206" i="3"/>
  <c r="A1206" i="3"/>
  <c r="X1205" i="3"/>
  <c r="AB1205" i="3" s="1"/>
  <c r="O1205" i="3"/>
  <c r="V1205" i="3" s="1"/>
  <c r="K1205" i="3"/>
  <c r="Z1205" i="3" s="1"/>
  <c r="B1205" i="3"/>
  <c r="A1205" i="3"/>
  <c r="X1204" i="3"/>
  <c r="AB1204" i="3" s="1"/>
  <c r="O1204" i="3"/>
  <c r="V1204" i="3" s="1"/>
  <c r="K1204" i="3"/>
  <c r="Z1204" i="3" s="1"/>
  <c r="B1204" i="3"/>
  <c r="A1204" i="3"/>
  <c r="X1203" i="3"/>
  <c r="AB1203" i="3" s="1"/>
  <c r="O1203" i="3"/>
  <c r="V1203" i="3" s="1"/>
  <c r="K1203" i="3"/>
  <c r="Z1203" i="3" s="1"/>
  <c r="B1203" i="3"/>
  <c r="A1203" i="3"/>
  <c r="X1202" i="3"/>
  <c r="AB1202" i="3" s="1"/>
  <c r="O1202" i="3"/>
  <c r="V1202" i="3" s="1"/>
  <c r="K1202" i="3"/>
  <c r="Z1202" i="3" s="1"/>
  <c r="B1202" i="3"/>
  <c r="A1202" i="3"/>
  <c r="X1201" i="3"/>
  <c r="AB1201" i="3" s="1"/>
  <c r="O1201" i="3"/>
  <c r="V1201" i="3" s="1"/>
  <c r="K1201" i="3"/>
  <c r="Z1201" i="3" s="1"/>
  <c r="B1201" i="3"/>
  <c r="A1201" i="3"/>
  <c r="O1200" i="3"/>
  <c r="V1200" i="3" s="1"/>
  <c r="K1200" i="3"/>
  <c r="B1200" i="3"/>
  <c r="A1200" i="3"/>
  <c r="O1199" i="3"/>
  <c r="V1199" i="3" s="1"/>
  <c r="K1199" i="3"/>
  <c r="B1199" i="3"/>
  <c r="A1199" i="3"/>
  <c r="O1198" i="3"/>
  <c r="V1198" i="3" s="1"/>
  <c r="K1198" i="3"/>
  <c r="B1198" i="3"/>
  <c r="A1198" i="3"/>
  <c r="X1197" i="3"/>
  <c r="AB1197" i="3" s="1"/>
  <c r="O1197" i="3"/>
  <c r="V1197" i="3" s="1"/>
  <c r="K1197" i="3"/>
  <c r="B1197" i="3"/>
  <c r="A1197" i="3"/>
  <c r="O1196" i="3"/>
  <c r="V1196" i="3" s="1"/>
  <c r="K1196" i="3"/>
  <c r="B1196" i="3"/>
  <c r="A1196" i="3"/>
  <c r="O1195" i="3"/>
  <c r="V1195" i="3" s="1"/>
  <c r="K1195" i="3"/>
  <c r="B1195" i="3"/>
  <c r="A1195" i="3"/>
  <c r="X1194" i="3"/>
  <c r="AB1194" i="3" s="1"/>
  <c r="O1194" i="3"/>
  <c r="V1194" i="3" s="1"/>
  <c r="K1194" i="3"/>
  <c r="Z1194" i="3" s="1"/>
  <c r="B1194" i="3"/>
  <c r="A1194" i="3"/>
  <c r="X1193" i="3"/>
  <c r="AB1193" i="3" s="1"/>
  <c r="O1193" i="3"/>
  <c r="V1193" i="3" s="1"/>
  <c r="K1193" i="3"/>
  <c r="Z1193" i="3" s="1"/>
  <c r="B1193" i="3"/>
  <c r="A1193" i="3"/>
  <c r="X1192" i="3"/>
  <c r="AB1192" i="3" s="1"/>
  <c r="O1192" i="3"/>
  <c r="V1192" i="3" s="1"/>
  <c r="K1192" i="3"/>
  <c r="Z1192" i="3" s="1"/>
  <c r="B1192" i="3"/>
  <c r="A1192" i="3"/>
  <c r="X1191" i="3"/>
  <c r="AB1191" i="3" s="1"/>
  <c r="O1191" i="3"/>
  <c r="V1191" i="3" s="1"/>
  <c r="K1191" i="3"/>
  <c r="Z1191" i="3" s="1"/>
  <c r="B1191" i="3"/>
  <c r="A1191" i="3"/>
  <c r="X1190" i="3"/>
  <c r="AB1190" i="3" s="1"/>
  <c r="O1190" i="3"/>
  <c r="V1190" i="3" s="1"/>
  <c r="K1190" i="3"/>
  <c r="B1190" i="3"/>
  <c r="A1190" i="3"/>
  <c r="O1189" i="3"/>
  <c r="V1189" i="3" s="1"/>
  <c r="K1189" i="3"/>
  <c r="B1189" i="3"/>
  <c r="A1189" i="3"/>
  <c r="O1188" i="3"/>
  <c r="V1188" i="3" s="1"/>
  <c r="K1188" i="3"/>
  <c r="B1188" i="3"/>
  <c r="A1188" i="3"/>
  <c r="X1187" i="3"/>
  <c r="AB1187" i="3" s="1"/>
  <c r="O1187" i="3"/>
  <c r="V1187" i="3" s="1"/>
  <c r="K1187" i="3"/>
  <c r="Z1187" i="3" s="1"/>
  <c r="B1187" i="3"/>
  <c r="A1187" i="3"/>
  <c r="X1186" i="3"/>
  <c r="AB1186" i="3" s="1"/>
  <c r="O1186" i="3"/>
  <c r="V1186" i="3" s="1"/>
  <c r="K1186" i="3"/>
  <c r="Z1186" i="3" s="1"/>
  <c r="B1186" i="3"/>
  <c r="A1186" i="3"/>
  <c r="X1185" i="3"/>
  <c r="AB1185" i="3" s="1"/>
  <c r="O1185" i="3"/>
  <c r="V1185" i="3" s="1"/>
  <c r="K1185" i="3"/>
  <c r="U1185" i="3" s="1"/>
  <c r="W1185" i="3" s="1"/>
  <c r="B1185" i="3"/>
  <c r="A1185" i="3"/>
  <c r="X1184" i="3"/>
  <c r="AB1184" i="3" s="1"/>
  <c r="O1184" i="3"/>
  <c r="V1184" i="3" s="1"/>
  <c r="K1184" i="3"/>
  <c r="Z1184" i="3" s="1"/>
  <c r="B1184" i="3"/>
  <c r="A1184" i="3"/>
  <c r="X1183" i="3"/>
  <c r="AB1183" i="3" s="1"/>
  <c r="O1183" i="3"/>
  <c r="V1183" i="3" s="1"/>
  <c r="K1183" i="3"/>
  <c r="Z1183" i="3" s="1"/>
  <c r="B1183" i="3"/>
  <c r="A1183" i="3"/>
  <c r="O1182" i="3"/>
  <c r="K1182" i="3"/>
  <c r="B1182" i="3"/>
  <c r="A1182" i="3"/>
  <c r="O1181" i="3"/>
  <c r="V1181" i="3" s="1"/>
  <c r="K1181" i="3"/>
  <c r="B1181" i="3"/>
  <c r="A1181" i="3"/>
  <c r="O1180" i="3"/>
  <c r="V1180" i="3" s="1"/>
  <c r="K1180" i="3"/>
  <c r="B1180" i="3"/>
  <c r="A1180" i="3"/>
  <c r="O1179" i="3"/>
  <c r="V1179" i="3" s="1"/>
  <c r="K1179" i="3"/>
  <c r="B1179" i="3"/>
  <c r="A1179" i="3"/>
  <c r="X1178" i="3"/>
  <c r="AB1178" i="3" s="1"/>
  <c r="O1178" i="3"/>
  <c r="V1178" i="3" s="1"/>
  <c r="K1178" i="3"/>
  <c r="Z1178" i="3" s="1"/>
  <c r="B1178" i="3"/>
  <c r="A1178" i="3"/>
  <c r="O1177" i="3"/>
  <c r="V1177" i="3" s="1"/>
  <c r="K1177" i="3"/>
  <c r="B1177" i="3"/>
  <c r="A1177" i="3"/>
  <c r="O1176" i="3"/>
  <c r="K1176" i="3"/>
  <c r="B1176" i="3"/>
  <c r="A1176" i="3"/>
  <c r="O1175" i="3"/>
  <c r="V1175" i="3" s="1"/>
  <c r="K1175" i="3"/>
  <c r="B1175" i="3"/>
  <c r="A1175" i="3"/>
  <c r="X1174" i="3"/>
  <c r="AB1174" i="3" s="1"/>
  <c r="O1174" i="3"/>
  <c r="V1174" i="3" s="1"/>
  <c r="K1174" i="3"/>
  <c r="Z1174" i="3" s="1"/>
  <c r="B1174" i="3"/>
  <c r="A1174" i="3"/>
  <c r="X1173" i="3"/>
  <c r="AB1173" i="3" s="1"/>
  <c r="O1173" i="3"/>
  <c r="V1173" i="3" s="1"/>
  <c r="K1173" i="3"/>
  <c r="Z1173" i="3" s="1"/>
  <c r="B1173" i="3"/>
  <c r="A1173" i="3"/>
  <c r="X1172" i="3"/>
  <c r="AB1172" i="3" s="1"/>
  <c r="O1172" i="3"/>
  <c r="V1172" i="3" s="1"/>
  <c r="K1172" i="3"/>
  <c r="Z1172" i="3" s="1"/>
  <c r="B1172" i="3"/>
  <c r="A1172" i="3"/>
  <c r="X1171" i="3"/>
  <c r="AB1171" i="3" s="1"/>
  <c r="O1171" i="3"/>
  <c r="V1171" i="3" s="1"/>
  <c r="K1171" i="3"/>
  <c r="Z1171" i="3" s="1"/>
  <c r="B1171" i="3"/>
  <c r="A1171" i="3"/>
  <c r="O1170" i="3"/>
  <c r="K1170" i="3"/>
  <c r="B1170" i="3"/>
  <c r="A1170" i="3"/>
  <c r="O1169" i="3"/>
  <c r="K1169" i="3"/>
  <c r="B1169" i="3"/>
  <c r="A1169" i="3"/>
  <c r="X1168" i="3"/>
  <c r="AB1168" i="3" s="1"/>
  <c r="O1168" i="3"/>
  <c r="V1168" i="3" s="1"/>
  <c r="K1168" i="3"/>
  <c r="Z1168" i="3" s="1"/>
  <c r="B1168" i="3"/>
  <c r="A1168" i="3"/>
  <c r="X1167" i="3"/>
  <c r="AB1167" i="3" s="1"/>
  <c r="O1167" i="3"/>
  <c r="V1167" i="3" s="1"/>
  <c r="K1167" i="3"/>
  <c r="Z1167" i="3" s="1"/>
  <c r="B1167" i="3"/>
  <c r="A1167" i="3"/>
  <c r="X1166" i="3"/>
  <c r="AB1166" i="3" s="1"/>
  <c r="O1166" i="3"/>
  <c r="V1166" i="3" s="1"/>
  <c r="K1166" i="3"/>
  <c r="Z1166" i="3" s="1"/>
  <c r="B1166" i="3"/>
  <c r="A1166" i="3"/>
  <c r="X1165" i="3"/>
  <c r="AB1165" i="3" s="1"/>
  <c r="O1165" i="3"/>
  <c r="V1165" i="3" s="1"/>
  <c r="K1165" i="3"/>
  <c r="Z1165" i="3" s="1"/>
  <c r="B1165" i="3"/>
  <c r="A1165" i="3"/>
  <c r="X1164" i="3"/>
  <c r="AB1164" i="3" s="1"/>
  <c r="O1164" i="3"/>
  <c r="V1164" i="3" s="1"/>
  <c r="K1164" i="3"/>
  <c r="B1164" i="3"/>
  <c r="A1164" i="3"/>
  <c r="O1163" i="3"/>
  <c r="V1163" i="3" s="1"/>
  <c r="K1163" i="3"/>
  <c r="B1163" i="3"/>
  <c r="A1163" i="3"/>
  <c r="O1162" i="3"/>
  <c r="K1162" i="3"/>
  <c r="B1162" i="3"/>
  <c r="A1162" i="3"/>
  <c r="O1161" i="3"/>
  <c r="V1161" i="3" s="1"/>
  <c r="K1161" i="3"/>
  <c r="B1161" i="3"/>
  <c r="A1161" i="3"/>
  <c r="O1160" i="3"/>
  <c r="V1160" i="3" s="1"/>
  <c r="K1160" i="3"/>
  <c r="B1160" i="3"/>
  <c r="A1160" i="3"/>
  <c r="O1159" i="3"/>
  <c r="V1159" i="3" s="1"/>
  <c r="K1159" i="3"/>
  <c r="B1159" i="3"/>
  <c r="A1159" i="3"/>
  <c r="O1158" i="3"/>
  <c r="V1158" i="3" s="1"/>
  <c r="K1158" i="3"/>
  <c r="B1158" i="3"/>
  <c r="A1158" i="3"/>
  <c r="O1157" i="3"/>
  <c r="V1157" i="3" s="1"/>
  <c r="K1157" i="3"/>
  <c r="B1157" i="3"/>
  <c r="A1157" i="3"/>
  <c r="O1156" i="3"/>
  <c r="V1156" i="3" s="1"/>
  <c r="K1156" i="3"/>
  <c r="B1156" i="3"/>
  <c r="A1156" i="3"/>
  <c r="O1155" i="3"/>
  <c r="K1155" i="3"/>
  <c r="B1155" i="3"/>
  <c r="A1155" i="3"/>
  <c r="O1154" i="3"/>
  <c r="V1154" i="3" s="1"/>
  <c r="K1154" i="3"/>
  <c r="B1154" i="3"/>
  <c r="A1154" i="3"/>
  <c r="O1153" i="3"/>
  <c r="K1153" i="3"/>
  <c r="B1153" i="3"/>
  <c r="A1153" i="3"/>
  <c r="O1152" i="3"/>
  <c r="V1152" i="3" s="1"/>
  <c r="K1152" i="3"/>
  <c r="B1152" i="3"/>
  <c r="A1152" i="3"/>
  <c r="O1151" i="3"/>
  <c r="K1151" i="3"/>
  <c r="B1151" i="3"/>
  <c r="A1151" i="3"/>
  <c r="O1150" i="3"/>
  <c r="V1150" i="3" s="1"/>
  <c r="K1150" i="3"/>
  <c r="B1150" i="3"/>
  <c r="A1150" i="3"/>
  <c r="O1149" i="3"/>
  <c r="K1149" i="3"/>
  <c r="B1149" i="3"/>
  <c r="A1149" i="3"/>
  <c r="O1148" i="3"/>
  <c r="V1148" i="3" s="1"/>
  <c r="K1148" i="3"/>
  <c r="B1148" i="3"/>
  <c r="A1148" i="3"/>
  <c r="O1147" i="3"/>
  <c r="K1147" i="3"/>
  <c r="B1147" i="3"/>
  <c r="A1147" i="3"/>
  <c r="O1146" i="3"/>
  <c r="V1146" i="3" s="1"/>
  <c r="K1146" i="3"/>
  <c r="B1146" i="3"/>
  <c r="A1146" i="3"/>
  <c r="O1145" i="3"/>
  <c r="K1145" i="3"/>
  <c r="B1145" i="3"/>
  <c r="A1145" i="3"/>
  <c r="O1144" i="3"/>
  <c r="V1144" i="3" s="1"/>
  <c r="K1144" i="3"/>
  <c r="B1144" i="3"/>
  <c r="A1144" i="3"/>
  <c r="X1143" i="3"/>
  <c r="AB1143" i="3" s="1"/>
  <c r="O1143" i="3"/>
  <c r="V1143" i="3" s="1"/>
  <c r="K1143" i="3"/>
  <c r="Z1143" i="3" s="1"/>
  <c r="B1143" i="3"/>
  <c r="A1143" i="3"/>
  <c r="X1142" i="3"/>
  <c r="AB1142" i="3" s="1"/>
  <c r="O1142" i="3"/>
  <c r="V1142" i="3" s="1"/>
  <c r="K1142" i="3"/>
  <c r="Z1142" i="3" s="1"/>
  <c r="B1142" i="3"/>
  <c r="A1142" i="3"/>
  <c r="X1141" i="3"/>
  <c r="AB1141" i="3" s="1"/>
  <c r="O1141" i="3"/>
  <c r="V1141" i="3" s="1"/>
  <c r="K1141" i="3"/>
  <c r="Z1141" i="3" s="1"/>
  <c r="B1141" i="3"/>
  <c r="A1141" i="3"/>
  <c r="X1140" i="3"/>
  <c r="AB1140" i="3" s="1"/>
  <c r="O1140" i="3"/>
  <c r="V1140" i="3" s="1"/>
  <c r="K1140" i="3"/>
  <c r="Z1140" i="3" s="1"/>
  <c r="B1140" i="3"/>
  <c r="A1140" i="3"/>
  <c r="X1139" i="3"/>
  <c r="AB1139" i="3" s="1"/>
  <c r="O1139" i="3"/>
  <c r="V1139" i="3" s="1"/>
  <c r="K1139" i="3"/>
  <c r="Z1139" i="3" s="1"/>
  <c r="B1139" i="3"/>
  <c r="A1139" i="3"/>
  <c r="O1138" i="3"/>
  <c r="V1138" i="3" s="1"/>
  <c r="K1138" i="3"/>
  <c r="B1138" i="3"/>
  <c r="A1138" i="3"/>
  <c r="X1137" i="3"/>
  <c r="AB1137" i="3" s="1"/>
  <c r="O1137" i="3"/>
  <c r="V1137" i="3" s="1"/>
  <c r="K1137" i="3"/>
  <c r="B1137" i="3"/>
  <c r="A1137" i="3"/>
  <c r="X1136" i="3"/>
  <c r="AB1136" i="3" s="1"/>
  <c r="O1136" i="3"/>
  <c r="V1136" i="3" s="1"/>
  <c r="K1136" i="3"/>
  <c r="Z1136" i="3" s="1"/>
  <c r="B1136" i="3"/>
  <c r="A1136" i="3"/>
  <c r="X1135" i="3"/>
  <c r="AB1135" i="3" s="1"/>
  <c r="O1135" i="3"/>
  <c r="V1135" i="3" s="1"/>
  <c r="K1135" i="3"/>
  <c r="Z1135" i="3" s="1"/>
  <c r="B1135" i="3"/>
  <c r="A1135" i="3"/>
  <c r="X1134" i="3"/>
  <c r="AB1134" i="3" s="1"/>
  <c r="O1134" i="3"/>
  <c r="V1134" i="3" s="1"/>
  <c r="K1134" i="3"/>
  <c r="Z1134" i="3" s="1"/>
  <c r="B1134" i="3"/>
  <c r="A1134" i="3"/>
  <c r="X1133" i="3"/>
  <c r="AB1133" i="3" s="1"/>
  <c r="O1133" i="3"/>
  <c r="V1133" i="3" s="1"/>
  <c r="K1133" i="3"/>
  <c r="Z1133" i="3" s="1"/>
  <c r="B1133" i="3"/>
  <c r="A1133" i="3"/>
  <c r="O1132" i="3"/>
  <c r="K1132" i="3"/>
  <c r="B1132" i="3"/>
  <c r="A1132" i="3"/>
  <c r="O1131" i="3"/>
  <c r="V1131" i="3" s="1"/>
  <c r="K1131" i="3"/>
  <c r="B1131" i="3"/>
  <c r="A1131" i="3"/>
  <c r="O1130" i="3"/>
  <c r="K1130" i="3"/>
  <c r="B1130" i="3"/>
  <c r="A1130" i="3"/>
  <c r="X1129" i="3"/>
  <c r="AB1129" i="3" s="1"/>
  <c r="O1129" i="3"/>
  <c r="V1129" i="3" s="1"/>
  <c r="K1129" i="3"/>
  <c r="Z1129" i="3" s="1"/>
  <c r="B1129" i="3"/>
  <c r="A1129" i="3"/>
  <c r="O1128" i="3"/>
  <c r="V1128" i="3" s="1"/>
  <c r="K1128" i="3"/>
  <c r="B1128" i="3"/>
  <c r="A1128" i="3"/>
  <c r="O1127" i="3"/>
  <c r="V1127" i="3" s="1"/>
  <c r="K1127" i="3"/>
  <c r="B1127" i="3"/>
  <c r="A1127" i="3"/>
  <c r="X1126" i="3"/>
  <c r="AB1126" i="3" s="1"/>
  <c r="O1126" i="3"/>
  <c r="V1126" i="3" s="1"/>
  <c r="K1126" i="3"/>
  <c r="Z1126" i="3" s="1"/>
  <c r="B1126" i="3"/>
  <c r="A1126" i="3"/>
  <c r="X1125" i="3"/>
  <c r="AB1125" i="3" s="1"/>
  <c r="O1125" i="3"/>
  <c r="V1125" i="3" s="1"/>
  <c r="K1125" i="3"/>
  <c r="B1125" i="3"/>
  <c r="A1125" i="3"/>
  <c r="X1124" i="3"/>
  <c r="AB1124" i="3" s="1"/>
  <c r="O1124" i="3"/>
  <c r="V1124" i="3" s="1"/>
  <c r="K1124" i="3"/>
  <c r="Z1124" i="3" s="1"/>
  <c r="B1124" i="3"/>
  <c r="A1124" i="3"/>
  <c r="X1123" i="3"/>
  <c r="AB1123" i="3" s="1"/>
  <c r="O1123" i="3"/>
  <c r="V1123" i="3" s="1"/>
  <c r="K1123" i="3"/>
  <c r="Z1123" i="3" s="1"/>
  <c r="B1123" i="3"/>
  <c r="A1123" i="3"/>
  <c r="X1122" i="3"/>
  <c r="AB1122" i="3" s="1"/>
  <c r="O1122" i="3"/>
  <c r="V1122" i="3" s="1"/>
  <c r="K1122" i="3"/>
  <c r="Z1122" i="3" s="1"/>
  <c r="B1122" i="3"/>
  <c r="A1122" i="3"/>
  <c r="M1121" i="3"/>
  <c r="O1121" i="3" s="1"/>
  <c r="V1121" i="3" s="1"/>
  <c r="K1121" i="3"/>
  <c r="B1121" i="3"/>
  <c r="A1121" i="3"/>
  <c r="X1120" i="3"/>
  <c r="AB1120" i="3" s="1"/>
  <c r="O1120" i="3"/>
  <c r="V1120" i="3" s="1"/>
  <c r="K1120" i="3"/>
  <c r="Z1120" i="3" s="1"/>
  <c r="B1120" i="3"/>
  <c r="A1120" i="3"/>
  <c r="X1119" i="3"/>
  <c r="AB1119" i="3" s="1"/>
  <c r="O1119" i="3"/>
  <c r="V1119" i="3" s="1"/>
  <c r="K1119" i="3"/>
  <c r="Z1119" i="3" s="1"/>
  <c r="B1119" i="3"/>
  <c r="A1119" i="3"/>
  <c r="X1118" i="3"/>
  <c r="AB1118" i="3" s="1"/>
  <c r="O1118" i="3"/>
  <c r="V1118" i="3" s="1"/>
  <c r="K1118" i="3"/>
  <c r="Z1118" i="3" s="1"/>
  <c r="B1118" i="3"/>
  <c r="A1118" i="3"/>
  <c r="X1117" i="3"/>
  <c r="AB1117" i="3" s="1"/>
  <c r="O1117" i="3"/>
  <c r="V1117" i="3" s="1"/>
  <c r="K1117" i="3"/>
  <c r="Z1117" i="3" s="1"/>
  <c r="B1117" i="3"/>
  <c r="A1117" i="3"/>
  <c r="X1116" i="3"/>
  <c r="AB1116" i="3" s="1"/>
  <c r="O1116" i="3"/>
  <c r="V1116" i="3" s="1"/>
  <c r="K1116" i="3"/>
  <c r="Z1116" i="3" s="1"/>
  <c r="B1116" i="3"/>
  <c r="A1116" i="3"/>
  <c r="O1115" i="3"/>
  <c r="V1115" i="3" s="1"/>
  <c r="K1115" i="3"/>
  <c r="B1115" i="3"/>
  <c r="A1115" i="3"/>
  <c r="X1114" i="3"/>
  <c r="AB1114" i="3" s="1"/>
  <c r="O1114" i="3"/>
  <c r="V1114" i="3" s="1"/>
  <c r="K1114" i="3"/>
  <c r="Z1114" i="3" s="1"/>
  <c r="B1114" i="3"/>
  <c r="A1114" i="3"/>
  <c r="M1113" i="3"/>
  <c r="O1113" i="3" s="1"/>
  <c r="V1113" i="3" s="1"/>
  <c r="K1113" i="3"/>
  <c r="B1113" i="3"/>
  <c r="A1113" i="3"/>
  <c r="X1112" i="3"/>
  <c r="AB1112" i="3" s="1"/>
  <c r="O1112" i="3"/>
  <c r="V1112" i="3" s="1"/>
  <c r="K1112" i="3"/>
  <c r="T1112" i="3" s="1"/>
  <c r="B1112" i="3"/>
  <c r="A1112" i="3"/>
  <c r="M1111" i="3"/>
  <c r="O1111" i="3" s="1"/>
  <c r="V1111" i="3" s="1"/>
  <c r="K1111" i="3"/>
  <c r="B1111" i="3"/>
  <c r="A1111" i="3"/>
  <c r="X1110" i="3"/>
  <c r="AB1110" i="3" s="1"/>
  <c r="O1110" i="3"/>
  <c r="V1110" i="3" s="1"/>
  <c r="K1110" i="3"/>
  <c r="Z1110" i="3" s="1"/>
  <c r="B1110" i="3"/>
  <c r="A1110" i="3"/>
  <c r="O1109" i="3"/>
  <c r="K1109" i="3"/>
  <c r="B1109" i="3"/>
  <c r="A1109" i="3"/>
  <c r="O1108" i="3"/>
  <c r="K1108" i="3"/>
  <c r="B1108" i="3"/>
  <c r="A1108" i="3"/>
  <c r="O1107" i="3"/>
  <c r="K1107" i="3"/>
  <c r="B1107" i="3"/>
  <c r="A1107" i="3"/>
  <c r="O1106" i="3"/>
  <c r="K1106" i="3"/>
  <c r="B1106" i="3"/>
  <c r="A1106" i="3"/>
  <c r="O1105" i="3"/>
  <c r="K1105" i="3"/>
  <c r="B1105" i="3"/>
  <c r="A1105" i="3"/>
  <c r="X1104" i="3"/>
  <c r="AB1104" i="3" s="1"/>
  <c r="O1104" i="3"/>
  <c r="V1104" i="3" s="1"/>
  <c r="K1104" i="3"/>
  <c r="Z1104" i="3" s="1"/>
  <c r="B1104" i="3"/>
  <c r="A1104" i="3"/>
  <c r="X1103" i="3"/>
  <c r="AB1103" i="3" s="1"/>
  <c r="O1103" i="3"/>
  <c r="V1103" i="3" s="1"/>
  <c r="K1103" i="3"/>
  <c r="Z1103" i="3" s="1"/>
  <c r="B1103" i="3"/>
  <c r="A1103" i="3"/>
  <c r="X1102" i="3"/>
  <c r="AB1102" i="3" s="1"/>
  <c r="O1102" i="3"/>
  <c r="V1102" i="3" s="1"/>
  <c r="K1102" i="3"/>
  <c r="Z1102" i="3" s="1"/>
  <c r="B1102" i="3"/>
  <c r="A1102" i="3"/>
  <c r="X1101" i="3"/>
  <c r="AB1101" i="3" s="1"/>
  <c r="O1101" i="3"/>
  <c r="V1101" i="3" s="1"/>
  <c r="K1101" i="3"/>
  <c r="B1101" i="3"/>
  <c r="A1101" i="3"/>
  <c r="X1100" i="3"/>
  <c r="AB1100" i="3" s="1"/>
  <c r="O1100" i="3"/>
  <c r="V1100" i="3" s="1"/>
  <c r="K1100" i="3"/>
  <c r="Z1100" i="3" s="1"/>
  <c r="B1100" i="3"/>
  <c r="A1100" i="3"/>
  <c r="X1099" i="3"/>
  <c r="AB1099" i="3" s="1"/>
  <c r="O1099" i="3"/>
  <c r="V1099" i="3" s="1"/>
  <c r="K1099" i="3"/>
  <c r="Z1099" i="3" s="1"/>
  <c r="B1099" i="3"/>
  <c r="A1099" i="3"/>
  <c r="O1098" i="3"/>
  <c r="K1098" i="3"/>
  <c r="B1098" i="3"/>
  <c r="A1098" i="3"/>
  <c r="O1097" i="3"/>
  <c r="K1097" i="3"/>
  <c r="B1097" i="3"/>
  <c r="A1097" i="3"/>
  <c r="M1096" i="3"/>
  <c r="O1096" i="3" s="1"/>
  <c r="V1096" i="3" s="1"/>
  <c r="K1096" i="3"/>
  <c r="B1096" i="3"/>
  <c r="A1096" i="3"/>
  <c r="X1095" i="3"/>
  <c r="AB1095" i="3" s="1"/>
  <c r="O1095" i="3"/>
  <c r="V1095" i="3" s="1"/>
  <c r="K1095" i="3"/>
  <c r="Z1095" i="3" s="1"/>
  <c r="B1095" i="3"/>
  <c r="A1095" i="3"/>
  <c r="X1094" i="3"/>
  <c r="AB1094" i="3" s="1"/>
  <c r="O1094" i="3"/>
  <c r="V1094" i="3" s="1"/>
  <c r="K1094" i="3"/>
  <c r="Z1094" i="3" s="1"/>
  <c r="B1094" i="3"/>
  <c r="A1094" i="3"/>
  <c r="X1093" i="3"/>
  <c r="AB1093" i="3" s="1"/>
  <c r="O1093" i="3"/>
  <c r="V1093" i="3" s="1"/>
  <c r="K1093" i="3"/>
  <c r="Z1093" i="3" s="1"/>
  <c r="B1093" i="3"/>
  <c r="A1093" i="3"/>
  <c r="X1092" i="3"/>
  <c r="AB1092" i="3" s="1"/>
  <c r="O1092" i="3"/>
  <c r="V1092" i="3" s="1"/>
  <c r="K1092" i="3"/>
  <c r="Z1092" i="3" s="1"/>
  <c r="B1092" i="3"/>
  <c r="A1092" i="3"/>
  <c r="X1091" i="3"/>
  <c r="AB1091" i="3" s="1"/>
  <c r="O1091" i="3"/>
  <c r="V1091" i="3" s="1"/>
  <c r="K1091" i="3"/>
  <c r="Z1091" i="3" s="1"/>
  <c r="B1091" i="3"/>
  <c r="A1091" i="3"/>
  <c r="X1090" i="3"/>
  <c r="AB1090" i="3" s="1"/>
  <c r="O1090" i="3"/>
  <c r="V1090" i="3" s="1"/>
  <c r="K1090" i="3"/>
  <c r="Z1090" i="3" s="1"/>
  <c r="B1090" i="3"/>
  <c r="A1090" i="3"/>
  <c r="O1089" i="3"/>
  <c r="V1089" i="3" s="1"/>
  <c r="K1089" i="3"/>
  <c r="B1089" i="3"/>
  <c r="A1089" i="3"/>
  <c r="O1088" i="3"/>
  <c r="V1088" i="3" s="1"/>
  <c r="K1088" i="3"/>
  <c r="B1088" i="3"/>
  <c r="A1088" i="3"/>
  <c r="O1087" i="3"/>
  <c r="V1087" i="3" s="1"/>
  <c r="K1087" i="3"/>
  <c r="B1087" i="3"/>
  <c r="A1087" i="3"/>
  <c r="N1086" i="3"/>
  <c r="M1086" i="3"/>
  <c r="K1086" i="3"/>
  <c r="B1086" i="3"/>
  <c r="A1086" i="3"/>
  <c r="X1085" i="3"/>
  <c r="AB1085" i="3" s="1"/>
  <c r="O1085" i="3"/>
  <c r="V1085" i="3" s="1"/>
  <c r="K1085" i="3"/>
  <c r="Z1085" i="3" s="1"/>
  <c r="B1085" i="3"/>
  <c r="A1085" i="3"/>
  <c r="X1084" i="3"/>
  <c r="AB1084" i="3" s="1"/>
  <c r="O1084" i="3"/>
  <c r="V1084" i="3" s="1"/>
  <c r="K1084" i="3"/>
  <c r="Z1084" i="3" s="1"/>
  <c r="B1084" i="3"/>
  <c r="A1084" i="3"/>
  <c r="X1083" i="3"/>
  <c r="AB1083" i="3" s="1"/>
  <c r="O1083" i="3"/>
  <c r="V1083" i="3" s="1"/>
  <c r="K1083" i="3"/>
  <c r="Z1083" i="3" s="1"/>
  <c r="B1083" i="3"/>
  <c r="A1083" i="3"/>
  <c r="X1082" i="3"/>
  <c r="AB1082" i="3" s="1"/>
  <c r="O1082" i="3"/>
  <c r="V1082" i="3" s="1"/>
  <c r="K1082" i="3"/>
  <c r="Z1082" i="3" s="1"/>
  <c r="B1082" i="3"/>
  <c r="A1082" i="3"/>
  <c r="X1081" i="3"/>
  <c r="AB1081" i="3" s="1"/>
  <c r="O1081" i="3"/>
  <c r="V1081" i="3" s="1"/>
  <c r="K1081" i="3"/>
  <c r="Z1081" i="3" s="1"/>
  <c r="B1081" i="3"/>
  <c r="A1081" i="3"/>
  <c r="X1080" i="3"/>
  <c r="AB1080" i="3" s="1"/>
  <c r="O1080" i="3"/>
  <c r="V1080" i="3" s="1"/>
  <c r="K1080" i="3"/>
  <c r="Z1080" i="3" s="1"/>
  <c r="B1080" i="3"/>
  <c r="A1080" i="3"/>
  <c r="O1079" i="3"/>
  <c r="K1079" i="3"/>
  <c r="B1079" i="3"/>
  <c r="A1079" i="3"/>
  <c r="M1078" i="3"/>
  <c r="O1078" i="3" s="1"/>
  <c r="K1078" i="3"/>
  <c r="B1078" i="3"/>
  <c r="A1078" i="3"/>
  <c r="X1077" i="3"/>
  <c r="AB1077" i="3" s="1"/>
  <c r="O1077" i="3"/>
  <c r="V1077" i="3" s="1"/>
  <c r="K1077" i="3"/>
  <c r="Z1077" i="3" s="1"/>
  <c r="B1077" i="3"/>
  <c r="A1077" i="3"/>
  <c r="X1076" i="3"/>
  <c r="AB1076" i="3" s="1"/>
  <c r="O1076" i="3"/>
  <c r="V1076" i="3" s="1"/>
  <c r="K1076" i="3"/>
  <c r="Z1076" i="3" s="1"/>
  <c r="B1076" i="3"/>
  <c r="A1076" i="3"/>
  <c r="X1075" i="3"/>
  <c r="AB1075" i="3" s="1"/>
  <c r="O1075" i="3"/>
  <c r="V1075" i="3" s="1"/>
  <c r="K1075" i="3"/>
  <c r="Z1075" i="3" s="1"/>
  <c r="B1075" i="3"/>
  <c r="A1075" i="3"/>
  <c r="X1074" i="3"/>
  <c r="AB1074" i="3" s="1"/>
  <c r="O1074" i="3"/>
  <c r="V1074" i="3" s="1"/>
  <c r="K1074" i="3"/>
  <c r="B1074" i="3"/>
  <c r="A1074" i="3"/>
  <c r="X1073" i="3"/>
  <c r="AB1073" i="3" s="1"/>
  <c r="O1073" i="3"/>
  <c r="V1073" i="3" s="1"/>
  <c r="K1073" i="3"/>
  <c r="Z1073" i="3" s="1"/>
  <c r="B1073" i="3"/>
  <c r="A1073" i="3"/>
  <c r="O1072" i="3"/>
  <c r="V1072" i="3" s="1"/>
  <c r="K1072" i="3"/>
  <c r="B1072" i="3"/>
  <c r="A1072" i="3"/>
  <c r="O1071" i="3"/>
  <c r="V1071" i="3" s="1"/>
  <c r="K1071" i="3"/>
  <c r="B1071" i="3"/>
  <c r="A1071" i="3"/>
  <c r="O1070" i="3"/>
  <c r="V1070" i="3" s="1"/>
  <c r="K1070" i="3"/>
  <c r="B1070" i="3"/>
  <c r="A1070" i="3"/>
  <c r="X1069" i="3"/>
  <c r="AB1069" i="3" s="1"/>
  <c r="O1069" i="3"/>
  <c r="V1069" i="3" s="1"/>
  <c r="K1069" i="3"/>
  <c r="Z1069" i="3" s="1"/>
  <c r="B1069" i="3"/>
  <c r="A1069" i="3"/>
  <c r="X1068" i="3"/>
  <c r="AB1068" i="3" s="1"/>
  <c r="O1068" i="3"/>
  <c r="V1068" i="3" s="1"/>
  <c r="K1068" i="3"/>
  <c r="B1068" i="3"/>
  <c r="A1068" i="3"/>
  <c r="X1067" i="3"/>
  <c r="AB1067" i="3" s="1"/>
  <c r="O1067" i="3"/>
  <c r="V1067" i="3" s="1"/>
  <c r="K1067" i="3"/>
  <c r="Z1067" i="3" s="1"/>
  <c r="B1067" i="3"/>
  <c r="A1067" i="3"/>
  <c r="X1066" i="3"/>
  <c r="AB1066" i="3" s="1"/>
  <c r="O1066" i="3"/>
  <c r="V1066" i="3" s="1"/>
  <c r="K1066" i="3"/>
  <c r="Z1066" i="3" s="1"/>
  <c r="B1066" i="3"/>
  <c r="A1066" i="3"/>
  <c r="X1065" i="3"/>
  <c r="AB1065" i="3" s="1"/>
  <c r="O1065" i="3"/>
  <c r="V1065" i="3" s="1"/>
  <c r="K1065" i="3"/>
  <c r="Z1065" i="3" s="1"/>
  <c r="B1065" i="3"/>
  <c r="A1065" i="3"/>
  <c r="X1064" i="3"/>
  <c r="AB1064" i="3" s="1"/>
  <c r="O1064" i="3"/>
  <c r="V1064" i="3" s="1"/>
  <c r="K1064" i="3"/>
  <c r="Z1064" i="3" s="1"/>
  <c r="B1064" i="3"/>
  <c r="A1064" i="3"/>
  <c r="O1063" i="3"/>
  <c r="V1063" i="3" s="1"/>
  <c r="K1063" i="3"/>
  <c r="B1063" i="3"/>
  <c r="A1063" i="3"/>
  <c r="O1062" i="3"/>
  <c r="V1062" i="3" s="1"/>
  <c r="K1062" i="3"/>
  <c r="B1062" i="3"/>
  <c r="A1062" i="3"/>
  <c r="X1061" i="3"/>
  <c r="AB1061" i="3" s="1"/>
  <c r="O1061" i="3"/>
  <c r="V1061" i="3" s="1"/>
  <c r="K1061" i="3"/>
  <c r="Z1061" i="3" s="1"/>
  <c r="B1061" i="3"/>
  <c r="A1061" i="3"/>
  <c r="X1060" i="3"/>
  <c r="AB1060" i="3" s="1"/>
  <c r="O1060" i="3"/>
  <c r="V1060" i="3" s="1"/>
  <c r="K1060" i="3"/>
  <c r="B1060" i="3"/>
  <c r="A1060" i="3"/>
  <c r="X1059" i="3"/>
  <c r="AB1059" i="3" s="1"/>
  <c r="O1059" i="3"/>
  <c r="V1059" i="3" s="1"/>
  <c r="K1059" i="3"/>
  <c r="Z1059" i="3" s="1"/>
  <c r="B1059" i="3"/>
  <c r="A1059" i="3"/>
  <c r="X1058" i="3"/>
  <c r="AB1058" i="3" s="1"/>
  <c r="O1058" i="3"/>
  <c r="V1058" i="3" s="1"/>
  <c r="K1058" i="3"/>
  <c r="Z1058" i="3" s="1"/>
  <c r="B1058" i="3"/>
  <c r="A1058" i="3"/>
  <c r="X1057" i="3"/>
  <c r="AB1057" i="3" s="1"/>
  <c r="O1057" i="3"/>
  <c r="V1057" i="3" s="1"/>
  <c r="K1057" i="3"/>
  <c r="Z1057" i="3" s="1"/>
  <c r="B1057" i="3"/>
  <c r="A1057" i="3"/>
  <c r="X1056" i="3"/>
  <c r="AB1056" i="3" s="1"/>
  <c r="O1056" i="3"/>
  <c r="V1056" i="3" s="1"/>
  <c r="K1056" i="3"/>
  <c r="B1056" i="3"/>
  <c r="A1056" i="3"/>
  <c r="O1055" i="3"/>
  <c r="K1055" i="3"/>
  <c r="B1055" i="3"/>
  <c r="A1055" i="3"/>
  <c r="O1054" i="3"/>
  <c r="V1054" i="3" s="1"/>
  <c r="K1054" i="3"/>
  <c r="B1054" i="3"/>
  <c r="A1054" i="3"/>
  <c r="X1053" i="3"/>
  <c r="AB1053" i="3" s="1"/>
  <c r="O1053" i="3"/>
  <c r="V1053" i="3" s="1"/>
  <c r="K1053" i="3"/>
  <c r="Z1053" i="3" s="1"/>
  <c r="B1053" i="3"/>
  <c r="A1053" i="3"/>
  <c r="X1052" i="3"/>
  <c r="AB1052" i="3" s="1"/>
  <c r="O1052" i="3"/>
  <c r="V1052" i="3" s="1"/>
  <c r="K1052" i="3"/>
  <c r="Z1052" i="3" s="1"/>
  <c r="B1052" i="3"/>
  <c r="A1052" i="3"/>
  <c r="X1051" i="3"/>
  <c r="AB1051" i="3" s="1"/>
  <c r="O1051" i="3"/>
  <c r="V1051" i="3" s="1"/>
  <c r="K1051" i="3"/>
  <c r="Z1051" i="3" s="1"/>
  <c r="B1051" i="3"/>
  <c r="A1051" i="3"/>
  <c r="X1050" i="3"/>
  <c r="AB1050" i="3" s="1"/>
  <c r="O1050" i="3"/>
  <c r="V1050" i="3" s="1"/>
  <c r="K1050" i="3"/>
  <c r="Z1050" i="3" s="1"/>
  <c r="B1050" i="3"/>
  <c r="A1050" i="3"/>
  <c r="X1049" i="3"/>
  <c r="AB1049" i="3" s="1"/>
  <c r="O1049" i="3"/>
  <c r="V1049" i="3" s="1"/>
  <c r="K1049" i="3"/>
  <c r="Z1049" i="3" s="1"/>
  <c r="B1049" i="3"/>
  <c r="A1049" i="3"/>
  <c r="X1048" i="3"/>
  <c r="AB1048" i="3" s="1"/>
  <c r="O1048" i="3"/>
  <c r="V1048" i="3" s="1"/>
  <c r="K1048" i="3"/>
  <c r="Z1048" i="3" s="1"/>
  <c r="B1048" i="3"/>
  <c r="A1048" i="3"/>
  <c r="O1047" i="3"/>
  <c r="K1047" i="3"/>
  <c r="B1047" i="3"/>
  <c r="A1047" i="3"/>
  <c r="O1046" i="3"/>
  <c r="V1046" i="3" s="1"/>
  <c r="K1046" i="3"/>
  <c r="B1046" i="3"/>
  <c r="A1046" i="3"/>
  <c r="N1045" i="3"/>
  <c r="O1045" i="3" s="1"/>
  <c r="V1045" i="3" s="1"/>
  <c r="K1045" i="3"/>
  <c r="B1045" i="3"/>
  <c r="A1045" i="3"/>
  <c r="O1044" i="3"/>
  <c r="V1044" i="3" s="1"/>
  <c r="K1044" i="3"/>
  <c r="B1044" i="3"/>
  <c r="A1044" i="3"/>
  <c r="X1043" i="3"/>
  <c r="AB1043" i="3" s="1"/>
  <c r="O1043" i="3"/>
  <c r="V1043" i="3" s="1"/>
  <c r="K1043" i="3"/>
  <c r="Z1043" i="3" s="1"/>
  <c r="B1043" i="3"/>
  <c r="A1043" i="3"/>
  <c r="X1042" i="3"/>
  <c r="AB1042" i="3" s="1"/>
  <c r="O1042" i="3"/>
  <c r="V1042" i="3" s="1"/>
  <c r="K1042" i="3"/>
  <c r="Z1042" i="3" s="1"/>
  <c r="B1042" i="3"/>
  <c r="A1042" i="3"/>
  <c r="X1041" i="3"/>
  <c r="AB1041" i="3" s="1"/>
  <c r="O1041" i="3"/>
  <c r="V1041" i="3" s="1"/>
  <c r="K1041" i="3"/>
  <c r="Z1041" i="3" s="1"/>
  <c r="B1041" i="3"/>
  <c r="A1041" i="3"/>
  <c r="X1040" i="3"/>
  <c r="AB1040" i="3" s="1"/>
  <c r="O1040" i="3"/>
  <c r="V1040" i="3" s="1"/>
  <c r="K1040" i="3"/>
  <c r="Z1040" i="3" s="1"/>
  <c r="B1040" i="3"/>
  <c r="A1040" i="3"/>
  <c r="X1039" i="3"/>
  <c r="AB1039" i="3" s="1"/>
  <c r="O1039" i="3"/>
  <c r="V1039" i="3" s="1"/>
  <c r="K1039" i="3"/>
  <c r="B1039" i="3"/>
  <c r="A1039" i="3"/>
  <c r="X1038" i="3"/>
  <c r="AB1038" i="3" s="1"/>
  <c r="O1038" i="3"/>
  <c r="V1038" i="3" s="1"/>
  <c r="K1038" i="3"/>
  <c r="Z1038" i="3" s="1"/>
  <c r="B1038" i="3"/>
  <c r="A1038" i="3"/>
  <c r="O1037" i="3"/>
  <c r="V1037" i="3" s="1"/>
  <c r="K1037" i="3"/>
  <c r="B1037" i="3"/>
  <c r="A1037" i="3"/>
  <c r="O1036" i="3"/>
  <c r="V1036" i="3" s="1"/>
  <c r="K1036" i="3"/>
  <c r="B1036" i="3"/>
  <c r="A1036" i="3"/>
  <c r="O1035" i="3"/>
  <c r="V1035" i="3" s="1"/>
  <c r="K1035" i="3"/>
  <c r="B1035" i="3"/>
  <c r="A1035" i="3"/>
  <c r="O1034" i="3"/>
  <c r="V1034" i="3" s="1"/>
  <c r="K1034" i="3"/>
  <c r="B1034" i="3"/>
  <c r="A1034" i="3"/>
  <c r="M1033" i="3"/>
  <c r="O1033" i="3" s="1"/>
  <c r="V1033" i="3" s="1"/>
  <c r="K1033" i="3"/>
  <c r="B1033" i="3"/>
  <c r="A1033" i="3"/>
  <c r="X1032" i="3"/>
  <c r="AB1032" i="3" s="1"/>
  <c r="O1032" i="3"/>
  <c r="V1032" i="3" s="1"/>
  <c r="K1032" i="3"/>
  <c r="Z1032" i="3" s="1"/>
  <c r="B1032" i="3"/>
  <c r="A1032" i="3"/>
  <c r="O1031" i="3"/>
  <c r="V1031" i="3" s="1"/>
  <c r="K1031" i="3"/>
  <c r="B1031" i="3"/>
  <c r="A1031" i="3"/>
  <c r="O1030" i="3"/>
  <c r="K1030" i="3"/>
  <c r="B1030" i="3"/>
  <c r="A1030" i="3"/>
  <c r="X1029" i="3"/>
  <c r="AB1029" i="3" s="1"/>
  <c r="O1029" i="3"/>
  <c r="V1029" i="3" s="1"/>
  <c r="K1029" i="3"/>
  <c r="B1029" i="3"/>
  <c r="A1029" i="3"/>
  <c r="X1028" i="3"/>
  <c r="AB1028" i="3" s="1"/>
  <c r="O1028" i="3"/>
  <c r="V1028" i="3" s="1"/>
  <c r="K1028" i="3"/>
  <c r="Z1028" i="3" s="1"/>
  <c r="B1028" i="3"/>
  <c r="A1028" i="3"/>
  <c r="X1027" i="3"/>
  <c r="AB1027" i="3" s="1"/>
  <c r="O1027" i="3"/>
  <c r="V1027" i="3" s="1"/>
  <c r="K1027" i="3"/>
  <c r="Z1027" i="3" s="1"/>
  <c r="B1027" i="3"/>
  <c r="A1027" i="3"/>
  <c r="X1026" i="3"/>
  <c r="AB1026" i="3" s="1"/>
  <c r="O1026" i="3"/>
  <c r="V1026" i="3" s="1"/>
  <c r="K1026" i="3"/>
  <c r="Z1026" i="3" s="1"/>
  <c r="B1026" i="3"/>
  <c r="A1026" i="3"/>
  <c r="X1025" i="3"/>
  <c r="AB1025" i="3" s="1"/>
  <c r="O1025" i="3"/>
  <c r="V1025" i="3" s="1"/>
  <c r="K1025" i="3"/>
  <c r="B1025" i="3"/>
  <c r="A1025" i="3"/>
  <c r="O1024" i="3"/>
  <c r="V1024" i="3" s="1"/>
  <c r="K1024" i="3"/>
  <c r="B1024" i="3"/>
  <c r="A1024" i="3"/>
  <c r="X1023" i="3"/>
  <c r="AB1023" i="3" s="1"/>
  <c r="O1023" i="3"/>
  <c r="V1023" i="3" s="1"/>
  <c r="K1023" i="3"/>
  <c r="Z1023" i="3" s="1"/>
  <c r="B1023" i="3"/>
  <c r="A1023" i="3"/>
  <c r="X1022" i="3"/>
  <c r="AB1022" i="3" s="1"/>
  <c r="O1022" i="3"/>
  <c r="V1022" i="3" s="1"/>
  <c r="K1022" i="3"/>
  <c r="B1022" i="3"/>
  <c r="A1022" i="3"/>
  <c r="X1021" i="3"/>
  <c r="AB1021" i="3" s="1"/>
  <c r="O1021" i="3"/>
  <c r="V1021" i="3" s="1"/>
  <c r="K1021" i="3"/>
  <c r="Z1021" i="3" s="1"/>
  <c r="B1021" i="3"/>
  <c r="A1021" i="3"/>
  <c r="X1020" i="3"/>
  <c r="AB1020" i="3" s="1"/>
  <c r="O1020" i="3"/>
  <c r="V1020" i="3" s="1"/>
  <c r="K1020" i="3"/>
  <c r="Z1020" i="3" s="1"/>
  <c r="B1020" i="3"/>
  <c r="A1020" i="3"/>
  <c r="X1019" i="3"/>
  <c r="AB1019" i="3" s="1"/>
  <c r="O1019" i="3"/>
  <c r="V1019" i="3" s="1"/>
  <c r="K1019" i="3"/>
  <c r="Z1019" i="3" s="1"/>
  <c r="B1019" i="3"/>
  <c r="A1019" i="3"/>
  <c r="O1018" i="3"/>
  <c r="V1018" i="3" s="1"/>
  <c r="K1018" i="3"/>
  <c r="B1018" i="3"/>
  <c r="A1018" i="3"/>
  <c r="O1017" i="3"/>
  <c r="V1017" i="3" s="1"/>
  <c r="K1017" i="3"/>
  <c r="B1017" i="3"/>
  <c r="A1017" i="3"/>
  <c r="X1016" i="3"/>
  <c r="AB1016" i="3" s="1"/>
  <c r="O1016" i="3"/>
  <c r="V1016" i="3" s="1"/>
  <c r="K1016" i="3"/>
  <c r="Z1016" i="3" s="1"/>
  <c r="B1016" i="3"/>
  <c r="A1016" i="3"/>
  <c r="X1015" i="3"/>
  <c r="AB1015" i="3" s="1"/>
  <c r="O1015" i="3"/>
  <c r="V1015" i="3" s="1"/>
  <c r="K1015" i="3"/>
  <c r="Z1015" i="3" s="1"/>
  <c r="B1015" i="3"/>
  <c r="A1015" i="3"/>
  <c r="X1014" i="3"/>
  <c r="AB1014" i="3" s="1"/>
  <c r="O1014" i="3"/>
  <c r="V1014" i="3" s="1"/>
  <c r="K1014" i="3"/>
  <c r="Z1014" i="3" s="1"/>
  <c r="B1014" i="3"/>
  <c r="A1014" i="3"/>
  <c r="X1013" i="3"/>
  <c r="AB1013" i="3" s="1"/>
  <c r="O1013" i="3"/>
  <c r="V1013" i="3" s="1"/>
  <c r="K1013" i="3"/>
  <c r="Z1013" i="3" s="1"/>
  <c r="B1013" i="3"/>
  <c r="A1013" i="3"/>
  <c r="X1012" i="3"/>
  <c r="AB1012" i="3" s="1"/>
  <c r="O1012" i="3"/>
  <c r="V1012" i="3" s="1"/>
  <c r="K1012" i="3"/>
  <c r="Z1012" i="3" s="1"/>
  <c r="B1012" i="3"/>
  <c r="A1012" i="3"/>
  <c r="O1011" i="3"/>
  <c r="V1011" i="3" s="1"/>
  <c r="K1011" i="3"/>
  <c r="B1011" i="3"/>
  <c r="A1011" i="3"/>
  <c r="O1010" i="3"/>
  <c r="V1010" i="3" s="1"/>
  <c r="K1010" i="3"/>
  <c r="B1010" i="3"/>
  <c r="A1010" i="3"/>
  <c r="X1009" i="3"/>
  <c r="AB1009" i="3" s="1"/>
  <c r="O1009" i="3"/>
  <c r="V1009" i="3" s="1"/>
  <c r="K1009" i="3"/>
  <c r="Z1009" i="3" s="1"/>
  <c r="B1009" i="3"/>
  <c r="A1009" i="3"/>
  <c r="X1008" i="3"/>
  <c r="AB1008" i="3" s="1"/>
  <c r="O1008" i="3"/>
  <c r="V1008" i="3" s="1"/>
  <c r="K1008" i="3"/>
  <c r="Z1008" i="3" s="1"/>
  <c r="B1008" i="3"/>
  <c r="A1008" i="3"/>
  <c r="X1007" i="3"/>
  <c r="AB1007" i="3" s="1"/>
  <c r="O1007" i="3"/>
  <c r="V1007" i="3" s="1"/>
  <c r="K1007" i="3"/>
  <c r="B1007" i="3"/>
  <c r="A1007" i="3"/>
  <c r="O1006" i="3"/>
  <c r="V1006" i="3" s="1"/>
  <c r="K1006" i="3"/>
  <c r="B1006" i="3"/>
  <c r="A1006" i="3"/>
  <c r="X1005" i="3"/>
  <c r="AB1005" i="3" s="1"/>
  <c r="O1005" i="3"/>
  <c r="V1005" i="3" s="1"/>
  <c r="K1005" i="3"/>
  <c r="Z1005" i="3" s="1"/>
  <c r="B1005" i="3"/>
  <c r="A1005" i="3"/>
  <c r="X1004" i="3"/>
  <c r="AB1004" i="3" s="1"/>
  <c r="O1004" i="3"/>
  <c r="V1004" i="3" s="1"/>
  <c r="K1004" i="3"/>
  <c r="Z1004" i="3" s="1"/>
  <c r="B1004" i="3"/>
  <c r="A1004" i="3"/>
  <c r="X1003" i="3"/>
  <c r="AB1003" i="3" s="1"/>
  <c r="O1003" i="3"/>
  <c r="V1003" i="3" s="1"/>
  <c r="K1003" i="3"/>
  <c r="Z1003" i="3" s="1"/>
  <c r="B1003" i="3"/>
  <c r="A1003" i="3"/>
  <c r="X1002" i="3"/>
  <c r="AB1002" i="3" s="1"/>
  <c r="O1002" i="3"/>
  <c r="V1002" i="3" s="1"/>
  <c r="K1002" i="3"/>
  <c r="Z1002" i="3" s="1"/>
  <c r="B1002" i="3"/>
  <c r="A1002" i="3"/>
  <c r="X1001" i="3"/>
  <c r="AB1001" i="3" s="1"/>
  <c r="O1001" i="3"/>
  <c r="V1001" i="3" s="1"/>
  <c r="K1001" i="3"/>
  <c r="B1001" i="3"/>
  <c r="A1001" i="3"/>
  <c r="O1000" i="3"/>
  <c r="V1000" i="3" s="1"/>
  <c r="K1000" i="3"/>
  <c r="B1000" i="3"/>
  <c r="A1000" i="3"/>
  <c r="O999" i="3"/>
  <c r="V999" i="3" s="1"/>
  <c r="K999" i="3"/>
  <c r="B999" i="3"/>
  <c r="A999" i="3"/>
  <c r="X998" i="3"/>
  <c r="AB998" i="3" s="1"/>
  <c r="O998" i="3"/>
  <c r="V998" i="3" s="1"/>
  <c r="K998" i="3"/>
  <c r="Z998" i="3" s="1"/>
  <c r="B998" i="3"/>
  <c r="A998" i="3"/>
  <c r="O997" i="3"/>
  <c r="V997" i="3" s="1"/>
  <c r="K997" i="3"/>
  <c r="B997" i="3"/>
  <c r="A997" i="3"/>
  <c r="O996" i="3"/>
  <c r="V996" i="3" s="1"/>
  <c r="K996" i="3"/>
  <c r="B996" i="3"/>
  <c r="A996" i="3"/>
  <c r="X995" i="3"/>
  <c r="AB995" i="3" s="1"/>
  <c r="O995" i="3"/>
  <c r="V995" i="3" s="1"/>
  <c r="K995" i="3"/>
  <c r="B995" i="3"/>
  <c r="A995" i="3"/>
  <c r="X994" i="3"/>
  <c r="AB994" i="3" s="1"/>
  <c r="O994" i="3"/>
  <c r="V994" i="3" s="1"/>
  <c r="K994" i="3"/>
  <c r="Z994" i="3" s="1"/>
  <c r="B994" i="3"/>
  <c r="A994" i="3"/>
  <c r="X993" i="3"/>
  <c r="AB993" i="3" s="1"/>
  <c r="O993" i="3"/>
  <c r="V993" i="3" s="1"/>
  <c r="K993" i="3"/>
  <c r="Z993" i="3" s="1"/>
  <c r="B993" i="3"/>
  <c r="A993" i="3"/>
  <c r="X992" i="3"/>
  <c r="AB992" i="3" s="1"/>
  <c r="O992" i="3"/>
  <c r="V992" i="3" s="1"/>
  <c r="K992" i="3"/>
  <c r="Z992" i="3" s="1"/>
  <c r="B992" i="3"/>
  <c r="A992" i="3"/>
  <c r="X991" i="3"/>
  <c r="AB991" i="3" s="1"/>
  <c r="O991" i="3"/>
  <c r="V991" i="3" s="1"/>
  <c r="K991" i="3"/>
  <c r="B991" i="3"/>
  <c r="A991" i="3"/>
  <c r="O990" i="3"/>
  <c r="V990" i="3" s="1"/>
  <c r="K990" i="3"/>
  <c r="B990" i="3"/>
  <c r="A990" i="3"/>
  <c r="O989" i="3"/>
  <c r="V989" i="3" s="1"/>
  <c r="K989" i="3"/>
  <c r="B989" i="3"/>
  <c r="A989" i="3"/>
  <c r="N988" i="3"/>
  <c r="O988" i="3" s="1"/>
  <c r="K988" i="3"/>
  <c r="B988" i="3"/>
  <c r="A988" i="3"/>
  <c r="O987" i="3"/>
  <c r="K987" i="3"/>
  <c r="B987" i="3"/>
  <c r="A987" i="3"/>
  <c r="X986" i="3"/>
  <c r="AB986" i="3" s="1"/>
  <c r="O986" i="3"/>
  <c r="V986" i="3" s="1"/>
  <c r="K986" i="3"/>
  <c r="Z986" i="3" s="1"/>
  <c r="B986" i="3"/>
  <c r="A986" i="3"/>
  <c r="X985" i="3"/>
  <c r="AB985" i="3" s="1"/>
  <c r="O985" i="3"/>
  <c r="V985" i="3" s="1"/>
  <c r="K985" i="3"/>
  <c r="B985" i="3"/>
  <c r="A985" i="3"/>
  <c r="X984" i="3"/>
  <c r="AB984" i="3" s="1"/>
  <c r="O984" i="3"/>
  <c r="V984" i="3" s="1"/>
  <c r="K984" i="3"/>
  <c r="B984" i="3"/>
  <c r="A984" i="3"/>
  <c r="X983" i="3"/>
  <c r="AB983" i="3" s="1"/>
  <c r="O983" i="3"/>
  <c r="V983" i="3" s="1"/>
  <c r="K983" i="3"/>
  <c r="B983" i="3"/>
  <c r="A983" i="3"/>
  <c r="X982" i="3"/>
  <c r="AB982" i="3" s="1"/>
  <c r="O982" i="3"/>
  <c r="V982" i="3" s="1"/>
  <c r="K982" i="3"/>
  <c r="T982" i="3" s="1"/>
  <c r="B982" i="3"/>
  <c r="A982" i="3"/>
  <c r="O981" i="3"/>
  <c r="V981" i="3" s="1"/>
  <c r="K981" i="3"/>
  <c r="B981" i="3"/>
  <c r="A981" i="3"/>
  <c r="O980" i="3"/>
  <c r="V980" i="3" s="1"/>
  <c r="K980" i="3"/>
  <c r="B980" i="3"/>
  <c r="A980" i="3"/>
  <c r="O979" i="3"/>
  <c r="V979" i="3" s="1"/>
  <c r="K979" i="3"/>
  <c r="B979" i="3"/>
  <c r="A979" i="3"/>
  <c r="X978" i="3"/>
  <c r="AB978" i="3" s="1"/>
  <c r="O978" i="3"/>
  <c r="V978" i="3" s="1"/>
  <c r="K978" i="3"/>
  <c r="B978" i="3"/>
  <c r="A978" i="3"/>
  <c r="X977" i="3"/>
  <c r="AB977" i="3" s="1"/>
  <c r="O977" i="3"/>
  <c r="V977" i="3" s="1"/>
  <c r="K977" i="3"/>
  <c r="T977" i="3" s="1"/>
  <c r="B977" i="3"/>
  <c r="A977" i="3"/>
  <c r="X976" i="3"/>
  <c r="AB976" i="3" s="1"/>
  <c r="O976" i="3"/>
  <c r="V976" i="3" s="1"/>
  <c r="K976" i="3"/>
  <c r="Z976" i="3" s="1"/>
  <c r="B976" i="3"/>
  <c r="A976" i="3"/>
  <c r="X975" i="3"/>
  <c r="AB975" i="3" s="1"/>
  <c r="O975" i="3"/>
  <c r="V975" i="3" s="1"/>
  <c r="K975" i="3"/>
  <c r="B975" i="3"/>
  <c r="A975" i="3"/>
  <c r="X974" i="3"/>
  <c r="AB974" i="3" s="1"/>
  <c r="O974" i="3"/>
  <c r="V974" i="3" s="1"/>
  <c r="K974" i="3"/>
  <c r="Z974" i="3" s="1"/>
  <c r="B974" i="3"/>
  <c r="A974" i="3"/>
  <c r="O973" i="3"/>
  <c r="K973" i="3"/>
  <c r="B973" i="3"/>
  <c r="A973" i="3"/>
  <c r="O972" i="3"/>
  <c r="V972" i="3" s="1"/>
  <c r="K972" i="3"/>
  <c r="B972" i="3"/>
  <c r="A972" i="3"/>
  <c r="X971" i="3"/>
  <c r="AB971" i="3" s="1"/>
  <c r="O971" i="3"/>
  <c r="V971" i="3" s="1"/>
  <c r="K971" i="3"/>
  <c r="T971" i="3" s="1"/>
  <c r="B971" i="3"/>
  <c r="A971" i="3"/>
  <c r="O970" i="3"/>
  <c r="V970" i="3" s="1"/>
  <c r="K970" i="3"/>
  <c r="B970" i="3"/>
  <c r="A970" i="3"/>
  <c r="X969" i="3"/>
  <c r="AB969" i="3" s="1"/>
  <c r="O969" i="3"/>
  <c r="V969" i="3" s="1"/>
  <c r="K969" i="3"/>
  <c r="Z969" i="3" s="1"/>
  <c r="B969" i="3"/>
  <c r="A969" i="3"/>
  <c r="X968" i="3"/>
  <c r="AB968" i="3" s="1"/>
  <c r="O968" i="3"/>
  <c r="V968" i="3" s="1"/>
  <c r="K968" i="3"/>
  <c r="T968" i="3" s="1"/>
  <c r="B968" i="3"/>
  <c r="A968" i="3"/>
  <c r="X967" i="3"/>
  <c r="AB967" i="3" s="1"/>
  <c r="O967" i="3"/>
  <c r="V967" i="3" s="1"/>
  <c r="K967" i="3"/>
  <c r="T967" i="3" s="1"/>
  <c r="B967" i="3"/>
  <c r="A967" i="3"/>
  <c r="X966" i="3"/>
  <c r="AB966" i="3" s="1"/>
  <c r="O966" i="3"/>
  <c r="V966" i="3" s="1"/>
  <c r="K966" i="3"/>
  <c r="B966" i="3"/>
  <c r="A966" i="3"/>
  <c r="X965" i="3"/>
  <c r="AB965" i="3" s="1"/>
  <c r="O965" i="3"/>
  <c r="V965" i="3" s="1"/>
  <c r="K965" i="3"/>
  <c r="U965" i="3" s="1"/>
  <c r="W965" i="3" s="1"/>
  <c r="B965" i="3"/>
  <c r="A965" i="3"/>
  <c r="O964" i="3"/>
  <c r="V964" i="3" s="1"/>
  <c r="K964" i="3"/>
  <c r="B964" i="3"/>
  <c r="A964" i="3"/>
  <c r="O963" i="3"/>
  <c r="K963" i="3"/>
  <c r="B963" i="3"/>
  <c r="A963" i="3"/>
  <c r="O962" i="3"/>
  <c r="V962" i="3" s="1"/>
  <c r="K962" i="3"/>
  <c r="B962" i="3"/>
  <c r="A962" i="3"/>
  <c r="X961" i="3"/>
  <c r="AB961" i="3" s="1"/>
  <c r="O961" i="3"/>
  <c r="V961" i="3" s="1"/>
  <c r="K961" i="3"/>
  <c r="T961" i="3" s="1"/>
  <c r="B961" i="3"/>
  <c r="A961" i="3"/>
  <c r="X960" i="3"/>
  <c r="AB960" i="3" s="1"/>
  <c r="O960" i="3"/>
  <c r="V960" i="3" s="1"/>
  <c r="K960" i="3"/>
  <c r="Z960" i="3" s="1"/>
  <c r="B960" i="3"/>
  <c r="A960" i="3"/>
  <c r="X959" i="3"/>
  <c r="AB959" i="3" s="1"/>
  <c r="O959" i="3"/>
  <c r="V959" i="3" s="1"/>
  <c r="K959" i="3"/>
  <c r="T959" i="3" s="1"/>
  <c r="B959" i="3"/>
  <c r="A959" i="3"/>
  <c r="X958" i="3"/>
  <c r="AB958" i="3" s="1"/>
  <c r="O958" i="3"/>
  <c r="V958" i="3" s="1"/>
  <c r="K958" i="3"/>
  <c r="B958" i="3"/>
  <c r="A958" i="3"/>
  <c r="X957" i="3"/>
  <c r="AB957" i="3" s="1"/>
  <c r="O957" i="3"/>
  <c r="V957" i="3" s="1"/>
  <c r="K957" i="3"/>
  <c r="T957" i="3" s="1"/>
  <c r="B957" i="3"/>
  <c r="A957" i="3"/>
  <c r="X956" i="3"/>
  <c r="AB956" i="3" s="1"/>
  <c r="O956" i="3"/>
  <c r="V956" i="3" s="1"/>
  <c r="K956" i="3"/>
  <c r="B956" i="3"/>
  <c r="A956" i="3"/>
  <c r="O955" i="3"/>
  <c r="V955" i="3" s="1"/>
  <c r="K955" i="3"/>
  <c r="B955" i="3"/>
  <c r="A955" i="3"/>
  <c r="O954" i="3"/>
  <c r="V954" i="3" s="1"/>
  <c r="K954" i="3"/>
  <c r="B954" i="3"/>
  <c r="A954" i="3"/>
  <c r="M953" i="3"/>
  <c r="O953" i="3" s="1"/>
  <c r="V953" i="3" s="1"/>
  <c r="K953" i="3"/>
  <c r="B953" i="3"/>
  <c r="A953" i="3"/>
  <c r="O952" i="3"/>
  <c r="V952" i="3" s="1"/>
  <c r="K952" i="3"/>
  <c r="B952" i="3"/>
  <c r="A952" i="3"/>
  <c r="O951" i="3"/>
  <c r="K951" i="3"/>
  <c r="B951" i="3"/>
  <c r="A951" i="3"/>
  <c r="X950" i="3"/>
  <c r="AB950" i="3" s="1"/>
  <c r="O950" i="3"/>
  <c r="V950" i="3" s="1"/>
  <c r="K950" i="3"/>
  <c r="Z950" i="3" s="1"/>
  <c r="B950" i="3"/>
  <c r="A950" i="3"/>
  <c r="X949" i="3"/>
  <c r="AB949" i="3" s="1"/>
  <c r="O949" i="3"/>
  <c r="V949" i="3" s="1"/>
  <c r="K949" i="3"/>
  <c r="Z949" i="3" s="1"/>
  <c r="B949" i="3"/>
  <c r="A949" i="3"/>
  <c r="X948" i="3"/>
  <c r="AB948" i="3" s="1"/>
  <c r="O948" i="3"/>
  <c r="V948" i="3" s="1"/>
  <c r="K948" i="3"/>
  <c r="Z948" i="3" s="1"/>
  <c r="B948" i="3"/>
  <c r="A948" i="3"/>
  <c r="X947" i="3"/>
  <c r="AB947" i="3" s="1"/>
  <c r="O947" i="3"/>
  <c r="V947" i="3" s="1"/>
  <c r="K947" i="3"/>
  <c r="U947" i="3" s="1"/>
  <c r="W947" i="3" s="1"/>
  <c r="B947" i="3"/>
  <c r="A947" i="3"/>
  <c r="X946" i="3"/>
  <c r="AB946" i="3" s="1"/>
  <c r="O946" i="3"/>
  <c r="V946" i="3" s="1"/>
  <c r="K946" i="3"/>
  <c r="Z946" i="3" s="1"/>
  <c r="B946" i="3"/>
  <c r="A946" i="3"/>
  <c r="O945" i="3"/>
  <c r="V945" i="3" s="1"/>
  <c r="K945" i="3"/>
  <c r="B945" i="3"/>
  <c r="A945" i="3"/>
  <c r="O944" i="3"/>
  <c r="V944" i="3" s="1"/>
  <c r="K944" i="3"/>
  <c r="B944" i="3"/>
  <c r="A944" i="3"/>
  <c r="X943" i="3"/>
  <c r="AB943" i="3" s="1"/>
  <c r="O943" i="3"/>
  <c r="V943" i="3" s="1"/>
  <c r="K943" i="3"/>
  <c r="Z943" i="3" s="1"/>
  <c r="B943" i="3"/>
  <c r="A943" i="3"/>
  <c r="X942" i="3"/>
  <c r="AB942" i="3" s="1"/>
  <c r="O942" i="3"/>
  <c r="V942" i="3" s="1"/>
  <c r="K942" i="3"/>
  <c r="Z942" i="3" s="1"/>
  <c r="B942" i="3"/>
  <c r="A942" i="3"/>
  <c r="X941" i="3"/>
  <c r="AB941" i="3" s="1"/>
  <c r="O941" i="3"/>
  <c r="V941" i="3" s="1"/>
  <c r="K941" i="3"/>
  <c r="Z941" i="3" s="1"/>
  <c r="B941" i="3"/>
  <c r="A941" i="3"/>
  <c r="X940" i="3"/>
  <c r="AB940" i="3" s="1"/>
  <c r="O940" i="3"/>
  <c r="V940" i="3" s="1"/>
  <c r="K940" i="3"/>
  <c r="Z940" i="3" s="1"/>
  <c r="B940" i="3"/>
  <c r="A940" i="3"/>
  <c r="X939" i="3"/>
  <c r="AB939" i="3" s="1"/>
  <c r="O939" i="3"/>
  <c r="V939" i="3" s="1"/>
  <c r="K939" i="3"/>
  <c r="T939" i="3" s="1"/>
  <c r="B939" i="3"/>
  <c r="A939" i="3"/>
  <c r="X938" i="3"/>
  <c r="AB938" i="3" s="1"/>
  <c r="O938" i="3"/>
  <c r="V938" i="3" s="1"/>
  <c r="K938" i="3"/>
  <c r="Z938" i="3" s="1"/>
  <c r="B938" i="3"/>
  <c r="A938" i="3"/>
  <c r="O937" i="3"/>
  <c r="V937" i="3" s="1"/>
  <c r="K937" i="3"/>
  <c r="B937" i="3"/>
  <c r="A937" i="3"/>
  <c r="O936" i="3"/>
  <c r="V936" i="3" s="1"/>
  <c r="K936" i="3"/>
  <c r="B936" i="3"/>
  <c r="A936" i="3"/>
  <c r="N935" i="3"/>
  <c r="M935" i="3"/>
  <c r="K935" i="3"/>
  <c r="B935" i="3"/>
  <c r="A935" i="3"/>
  <c r="X934" i="3"/>
  <c r="AB934" i="3" s="1"/>
  <c r="O934" i="3"/>
  <c r="V934" i="3" s="1"/>
  <c r="K934" i="3"/>
  <c r="Z934" i="3" s="1"/>
  <c r="B934" i="3"/>
  <c r="A934" i="3"/>
  <c r="X933" i="3"/>
  <c r="AB933" i="3" s="1"/>
  <c r="O933" i="3"/>
  <c r="V933" i="3" s="1"/>
  <c r="K933" i="3"/>
  <c r="Z933" i="3" s="1"/>
  <c r="B933" i="3"/>
  <c r="A933" i="3"/>
  <c r="X932" i="3"/>
  <c r="AB932" i="3" s="1"/>
  <c r="O932" i="3"/>
  <c r="V932" i="3" s="1"/>
  <c r="K932" i="3"/>
  <c r="Z932" i="3" s="1"/>
  <c r="B932" i="3"/>
  <c r="A932" i="3"/>
  <c r="X931" i="3"/>
  <c r="AB931" i="3" s="1"/>
  <c r="O931" i="3"/>
  <c r="V931" i="3" s="1"/>
  <c r="K931" i="3"/>
  <c r="Z931" i="3" s="1"/>
  <c r="B931" i="3"/>
  <c r="A931" i="3"/>
  <c r="X930" i="3"/>
  <c r="AB930" i="3" s="1"/>
  <c r="O930" i="3"/>
  <c r="V930" i="3" s="1"/>
  <c r="K930" i="3"/>
  <c r="Z930" i="3" s="1"/>
  <c r="B930" i="3"/>
  <c r="A930" i="3"/>
  <c r="O929" i="3"/>
  <c r="V929" i="3" s="1"/>
  <c r="K929" i="3"/>
  <c r="B929" i="3"/>
  <c r="A929" i="3"/>
  <c r="O928" i="3"/>
  <c r="V928" i="3" s="1"/>
  <c r="K928" i="3"/>
  <c r="B928" i="3"/>
  <c r="A928" i="3"/>
  <c r="X927" i="3"/>
  <c r="AB927" i="3" s="1"/>
  <c r="O927" i="3"/>
  <c r="V927" i="3" s="1"/>
  <c r="K927" i="3"/>
  <c r="Z927" i="3" s="1"/>
  <c r="B927" i="3"/>
  <c r="A927" i="3"/>
  <c r="X926" i="3"/>
  <c r="AB926" i="3" s="1"/>
  <c r="O926" i="3"/>
  <c r="V926" i="3" s="1"/>
  <c r="K926" i="3"/>
  <c r="Z926" i="3" s="1"/>
  <c r="B926" i="3"/>
  <c r="A926" i="3"/>
  <c r="X925" i="3"/>
  <c r="AB925" i="3" s="1"/>
  <c r="O925" i="3"/>
  <c r="V925" i="3" s="1"/>
  <c r="K925" i="3"/>
  <c r="Z925" i="3" s="1"/>
  <c r="B925" i="3"/>
  <c r="A925" i="3"/>
  <c r="X924" i="3"/>
  <c r="AB924" i="3" s="1"/>
  <c r="O924" i="3"/>
  <c r="V924" i="3" s="1"/>
  <c r="K924" i="3"/>
  <c r="Z924" i="3" s="1"/>
  <c r="B924" i="3"/>
  <c r="A924" i="3"/>
  <c r="X923" i="3"/>
  <c r="AB923" i="3" s="1"/>
  <c r="O923" i="3"/>
  <c r="V923" i="3" s="1"/>
  <c r="K923" i="3"/>
  <c r="Z923" i="3" s="1"/>
  <c r="B923" i="3"/>
  <c r="A923" i="3"/>
  <c r="O922" i="3"/>
  <c r="V922" i="3" s="1"/>
  <c r="K922" i="3"/>
  <c r="B922" i="3"/>
  <c r="A922" i="3"/>
  <c r="N921" i="3"/>
  <c r="O921" i="3" s="1"/>
  <c r="V921" i="3" s="1"/>
  <c r="K921" i="3"/>
  <c r="B921" i="3"/>
  <c r="A921" i="3"/>
  <c r="X920" i="3"/>
  <c r="AB920" i="3" s="1"/>
  <c r="O920" i="3"/>
  <c r="V920" i="3" s="1"/>
  <c r="K920" i="3"/>
  <c r="T920" i="3" s="1"/>
  <c r="B920" i="3"/>
  <c r="A920" i="3"/>
  <c r="X919" i="3"/>
  <c r="AB919" i="3" s="1"/>
  <c r="O919" i="3"/>
  <c r="V919" i="3" s="1"/>
  <c r="K919" i="3"/>
  <c r="Z919" i="3" s="1"/>
  <c r="B919" i="3"/>
  <c r="A919" i="3"/>
  <c r="X918" i="3"/>
  <c r="AB918" i="3" s="1"/>
  <c r="O918" i="3"/>
  <c r="V918" i="3" s="1"/>
  <c r="K918" i="3"/>
  <c r="T918" i="3" s="1"/>
  <c r="B918" i="3"/>
  <c r="A918" i="3"/>
  <c r="X917" i="3"/>
  <c r="AB917" i="3" s="1"/>
  <c r="O917" i="3"/>
  <c r="V917" i="3" s="1"/>
  <c r="K917" i="3"/>
  <c r="Y917" i="3" s="1"/>
  <c r="B917" i="3"/>
  <c r="A917" i="3"/>
  <c r="X916" i="3"/>
  <c r="AB916" i="3" s="1"/>
  <c r="O916" i="3"/>
  <c r="V916" i="3" s="1"/>
  <c r="K916" i="3"/>
  <c r="T916" i="3" s="1"/>
  <c r="B916" i="3"/>
  <c r="A916" i="3"/>
  <c r="X915" i="3"/>
  <c r="AB915" i="3" s="1"/>
  <c r="O915" i="3"/>
  <c r="V915" i="3" s="1"/>
  <c r="K915" i="3"/>
  <c r="B915" i="3"/>
  <c r="A915" i="3"/>
  <c r="O914" i="3"/>
  <c r="V914" i="3" s="1"/>
  <c r="K914" i="3"/>
  <c r="B914" i="3"/>
  <c r="A914" i="3"/>
  <c r="O913" i="3"/>
  <c r="V913" i="3" s="1"/>
  <c r="K913" i="3"/>
  <c r="B913" i="3"/>
  <c r="A913" i="3"/>
  <c r="N912" i="3"/>
  <c r="M912" i="3"/>
  <c r="K912" i="3"/>
  <c r="B912" i="3"/>
  <c r="A912" i="3"/>
  <c r="X911" i="3"/>
  <c r="AB911" i="3" s="1"/>
  <c r="O911" i="3"/>
  <c r="V911" i="3" s="1"/>
  <c r="K911" i="3"/>
  <c r="U911" i="3" s="1"/>
  <c r="W911" i="3" s="1"/>
  <c r="B911" i="3"/>
  <c r="A911" i="3"/>
  <c r="X910" i="3"/>
  <c r="AB910" i="3" s="1"/>
  <c r="O910" i="3"/>
  <c r="V910" i="3" s="1"/>
  <c r="K910" i="3"/>
  <c r="T910" i="3" s="1"/>
  <c r="B910" i="3"/>
  <c r="A910" i="3"/>
  <c r="X909" i="3"/>
  <c r="AB909" i="3" s="1"/>
  <c r="O909" i="3"/>
  <c r="V909" i="3" s="1"/>
  <c r="K909" i="3"/>
  <c r="T909" i="3" s="1"/>
  <c r="B909" i="3"/>
  <c r="A909" i="3"/>
  <c r="X908" i="3"/>
  <c r="AB908" i="3" s="1"/>
  <c r="O908" i="3"/>
  <c r="V908" i="3" s="1"/>
  <c r="K908" i="3"/>
  <c r="T908" i="3" s="1"/>
  <c r="B908" i="3"/>
  <c r="A908" i="3"/>
  <c r="O907" i="3"/>
  <c r="V907" i="3" s="1"/>
  <c r="K907" i="3"/>
  <c r="B907" i="3"/>
  <c r="A907" i="3"/>
  <c r="X906" i="3"/>
  <c r="AB906" i="3" s="1"/>
  <c r="O906" i="3"/>
  <c r="V906" i="3" s="1"/>
  <c r="K906" i="3"/>
  <c r="T906" i="3" s="1"/>
  <c r="B906" i="3"/>
  <c r="A906" i="3"/>
  <c r="X905" i="3"/>
  <c r="AB905" i="3" s="1"/>
  <c r="W905" i="3"/>
  <c r="V905" i="3"/>
  <c r="O905" i="3"/>
  <c r="K905" i="3"/>
  <c r="Z905" i="3" s="1"/>
  <c r="B905" i="3"/>
  <c r="A905" i="3"/>
  <c r="X904" i="3"/>
  <c r="AB904" i="3" s="1"/>
  <c r="O904" i="3"/>
  <c r="V904" i="3" s="1"/>
  <c r="K904" i="3"/>
  <c r="T904" i="3" s="1"/>
  <c r="B904" i="3"/>
  <c r="A904" i="3"/>
  <c r="O903" i="3"/>
  <c r="V903" i="3" s="1"/>
  <c r="K903" i="3"/>
  <c r="B903" i="3"/>
  <c r="A903" i="3"/>
  <c r="O902" i="3"/>
  <c r="V902" i="3" s="1"/>
  <c r="K902" i="3"/>
  <c r="B902" i="3"/>
  <c r="A902" i="3"/>
  <c r="O901" i="3"/>
  <c r="V901" i="3" s="1"/>
  <c r="K901" i="3"/>
  <c r="B901" i="3"/>
  <c r="A901" i="3"/>
  <c r="O900" i="3"/>
  <c r="V900" i="3" s="1"/>
  <c r="K900" i="3"/>
  <c r="B900" i="3"/>
  <c r="A900" i="3"/>
  <c r="O899" i="3"/>
  <c r="V899" i="3" s="1"/>
  <c r="K899" i="3"/>
  <c r="B899" i="3"/>
  <c r="A899" i="3"/>
  <c r="X898" i="3"/>
  <c r="AB898" i="3" s="1"/>
  <c r="O898" i="3"/>
  <c r="V898" i="3" s="1"/>
  <c r="K898" i="3"/>
  <c r="T898" i="3" s="1"/>
  <c r="B898" i="3"/>
  <c r="A898" i="3"/>
  <c r="X897" i="3"/>
  <c r="AB897" i="3" s="1"/>
  <c r="W897" i="3"/>
  <c r="V897" i="3"/>
  <c r="O897" i="3"/>
  <c r="K897" i="3"/>
  <c r="T897" i="3" s="1"/>
  <c r="B897" i="3"/>
  <c r="A897" i="3"/>
  <c r="X896" i="3"/>
  <c r="AB896" i="3" s="1"/>
  <c r="O896" i="3"/>
  <c r="V896" i="3" s="1"/>
  <c r="K896" i="3"/>
  <c r="T896" i="3" s="1"/>
  <c r="B896" i="3"/>
  <c r="A896" i="3"/>
  <c r="O895" i="3"/>
  <c r="V895" i="3" s="1"/>
  <c r="K895" i="3"/>
  <c r="B895" i="3"/>
  <c r="A895" i="3"/>
  <c r="O894" i="3"/>
  <c r="V894" i="3" s="1"/>
  <c r="K894" i="3"/>
  <c r="B894" i="3"/>
  <c r="A894" i="3"/>
  <c r="O893" i="3"/>
  <c r="V893" i="3" s="1"/>
  <c r="K893" i="3"/>
  <c r="B893" i="3"/>
  <c r="A893" i="3"/>
  <c r="O892" i="3"/>
  <c r="V892" i="3" s="1"/>
  <c r="K892" i="3"/>
  <c r="B892" i="3"/>
  <c r="A892" i="3"/>
  <c r="O891" i="3"/>
  <c r="V891" i="3" s="1"/>
  <c r="K891" i="3"/>
  <c r="B891" i="3"/>
  <c r="A891" i="3"/>
  <c r="X890" i="3"/>
  <c r="AB890" i="3" s="1"/>
  <c r="O890" i="3"/>
  <c r="V890" i="3" s="1"/>
  <c r="K890" i="3"/>
  <c r="T890" i="3" s="1"/>
  <c r="B890" i="3"/>
  <c r="A890" i="3"/>
  <c r="X889" i="3"/>
  <c r="AB889" i="3" s="1"/>
  <c r="O889" i="3"/>
  <c r="V889" i="3" s="1"/>
  <c r="K889" i="3"/>
  <c r="B889" i="3"/>
  <c r="A889" i="3"/>
  <c r="X888" i="3"/>
  <c r="AB888" i="3" s="1"/>
  <c r="W888" i="3"/>
  <c r="V888" i="3"/>
  <c r="O888" i="3"/>
  <c r="K888" i="3"/>
  <c r="U888" i="3" s="1"/>
  <c r="B888" i="3"/>
  <c r="A888" i="3"/>
  <c r="X887" i="3"/>
  <c r="AB887" i="3" s="1"/>
  <c r="O887" i="3"/>
  <c r="V887" i="3" s="1"/>
  <c r="K887" i="3"/>
  <c r="T887" i="3" s="1"/>
  <c r="B887" i="3"/>
  <c r="A887" i="3"/>
  <c r="O886" i="3"/>
  <c r="V886" i="3" s="1"/>
  <c r="K886" i="3"/>
  <c r="B886" i="3"/>
  <c r="A886" i="3"/>
  <c r="O885" i="3"/>
  <c r="V885" i="3" s="1"/>
  <c r="K885" i="3"/>
  <c r="B885" i="3"/>
  <c r="A885" i="3"/>
  <c r="O884" i="3"/>
  <c r="V884" i="3" s="1"/>
  <c r="K884" i="3"/>
  <c r="B884" i="3"/>
  <c r="A884" i="3"/>
  <c r="O883" i="3"/>
  <c r="V883" i="3" s="1"/>
  <c r="K883" i="3"/>
  <c r="B883" i="3"/>
  <c r="A883" i="3"/>
  <c r="O882" i="3"/>
  <c r="V882" i="3" s="1"/>
  <c r="K882" i="3"/>
  <c r="B882" i="3"/>
  <c r="A882" i="3"/>
  <c r="O881" i="3"/>
  <c r="V881" i="3" s="1"/>
  <c r="K881" i="3"/>
  <c r="B881" i="3"/>
  <c r="A881" i="3"/>
  <c r="X880" i="3"/>
  <c r="AB880" i="3" s="1"/>
  <c r="O880" i="3"/>
  <c r="V880" i="3" s="1"/>
  <c r="K880" i="3"/>
  <c r="T880" i="3" s="1"/>
  <c r="B880" i="3"/>
  <c r="A880" i="3"/>
  <c r="X879" i="3"/>
  <c r="AB879" i="3" s="1"/>
  <c r="O879" i="3"/>
  <c r="V879" i="3" s="1"/>
  <c r="K879" i="3"/>
  <c r="T879" i="3" s="1"/>
  <c r="B879" i="3"/>
  <c r="A879" i="3"/>
  <c r="X878" i="3"/>
  <c r="AB878" i="3" s="1"/>
  <c r="O878" i="3"/>
  <c r="V878" i="3" s="1"/>
  <c r="K878" i="3"/>
  <c r="T878" i="3" s="1"/>
  <c r="B878" i="3"/>
  <c r="A878" i="3"/>
  <c r="X877" i="3"/>
  <c r="AB877" i="3" s="1"/>
  <c r="O877" i="3"/>
  <c r="V877" i="3" s="1"/>
  <c r="K877" i="3"/>
  <c r="T877" i="3" s="1"/>
  <c r="B877" i="3"/>
  <c r="A877" i="3"/>
  <c r="X876" i="3"/>
  <c r="AB876" i="3" s="1"/>
  <c r="O876" i="3"/>
  <c r="V876" i="3" s="1"/>
  <c r="K876" i="3"/>
  <c r="B876" i="3"/>
  <c r="A876" i="3"/>
  <c r="O875" i="3"/>
  <c r="V875" i="3" s="1"/>
  <c r="K875" i="3"/>
  <c r="B875" i="3"/>
  <c r="A875" i="3"/>
  <c r="M874" i="3"/>
  <c r="O874" i="3" s="1"/>
  <c r="V874" i="3" s="1"/>
  <c r="K874" i="3"/>
  <c r="B874" i="3"/>
  <c r="A874" i="3"/>
  <c r="X873" i="3"/>
  <c r="AB873" i="3" s="1"/>
  <c r="O873" i="3"/>
  <c r="V873" i="3" s="1"/>
  <c r="K873" i="3"/>
  <c r="B873" i="3"/>
  <c r="A873" i="3"/>
  <c r="O872" i="3"/>
  <c r="V872" i="3" s="1"/>
  <c r="K872" i="3"/>
  <c r="B872" i="3"/>
  <c r="A872" i="3"/>
  <c r="X871" i="3"/>
  <c r="AB871" i="3" s="1"/>
  <c r="O871" i="3"/>
  <c r="V871" i="3" s="1"/>
  <c r="K871" i="3"/>
  <c r="B871" i="3"/>
  <c r="A871" i="3"/>
  <c r="X870" i="3"/>
  <c r="AB870" i="3" s="1"/>
  <c r="O870" i="3"/>
  <c r="V870" i="3" s="1"/>
  <c r="K870" i="3"/>
  <c r="Z870" i="3" s="1"/>
  <c r="B870" i="3"/>
  <c r="A870" i="3"/>
  <c r="X869" i="3"/>
  <c r="AB869" i="3" s="1"/>
  <c r="O869" i="3"/>
  <c r="V869" i="3" s="1"/>
  <c r="K869" i="3"/>
  <c r="B869" i="3"/>
  <c r="A869" i="3"/>
  <c r="X868" i="3"/>
  <c r="AB868" i="3" s="1"/>
  <c r="O868" i="3"/>
  <c r="V868" i="3" s="1"/>
  <c r="K868" i="3"/>
  <c r="T868" i="3" s="1"/>
  <c r="B868" i="3"/>
  <c r="A868" i="3"/>
  <c r="X867" i="3"/>
  <c r="AB867" i="3" s="1"/>
  <c r="O867" i="3"/>
  <c r="V867" i="3" s="1"/>
  <c r="K867" i="3"/>
  <c r="B867" i="3"/>
  <c r="A867" i="3"/>
  <c r="O866" i="3"/>
  <c r="V866" i="3" s="1"/>
  <c r="K866" i="3"/>
  <c r="B866" i="3"/>
  <c r="A866" i="3"/>
  <c r="O865" i="3"/>
  <c r="V865" i="3" s="1"/>
  <c r="K865" i="3"/>
  <c r="B865" i="3"/>
  <c r="A865" i="3"/>
  <c r="X864" i="3"/>
  <c r="AB864" i="3" s="1"/>
  <c r="O864" i="3"/>
  <c r="V864" i="3" s="1"/>
  <c r="K864" i="3"/>
  <c r="T864" i="3" s="1"/>
  <c r="B864" i="3"/>
  <c r="A864" i="3"/>
  <c r="O863" i="3"/>
  <c r="V863" i="3" s="1"/>
  <c r="K863" i="3"/>
  <c r="B863" i="3"/>
  <c r="A863" i="3"/>
  <c r="O862" i="3"/>
  <c r="V862" i="3" s="1"/>
  <c r="K862" i="3"/>
  <c r="B862" i="3"/>
  <c r="A862" i="3"/>
  <c r="O861" i="3"/>
  <c r="V861" i="3" s="1"/>
  <c r="K861" i="3"/>
  <c r="B861" i="3"/>
  <c r="A861" i="3"/>
  <c r="O860" i="3"/>
  <c r="V860" i="3" s="1"/>
  <c r="K860" i="3"/>
  <c r="B860" i="3"/>
  <c r="A860" i="3"/>
  <c r="X859" i="3"/>
  <c r="AB859" i="3" s="1"/>
  <c r="O859" i="3"/>
  <c r="V859" i="3" s="1"/>
  <c r="K859" i="3"/>
  <c r="B859" i="3"/>
  <c r="A859" i="3"/>
  <c r="X858" i="3"/>
  <c r="AB858" i="3" s="1"/>
  <c r="O858" i="3"/>
  <c r="V858" i="3" s="1"/>
  <c r="K858" i="3"/>
  <c r="Z858" i="3" s="1"/>
  <c r="B858" i="3"/>
  <c r="A858" i="3"/>
  <c r="X857" i="3"/>
  <c r="AB857" i="3" s="1"/>
  <c r="O857" i="3"/>
  <c r="V857" i="3" s="1"/>
  <c r="K857" i="3"/>
  <c r="B857" i="3"/>
  <c r="A857" i="3"/>
  <c r="O856" i="3"/>
  <c r="V856" i="3" s="1"/>
  <c r="K856" i="3"/>
  <c r="B856" i="3"/>
  <c r="A856" i="3"/>
  <c r="O855" i="3"/>
  <c r="V855" i="3" s="1"/>
  <c r="K855" i="3"/>
  <c r="B855" i="3"/>
  <c r="A855" i="3"/>
  <c r="N854" i="3"/>
  <c r="O854" i="3" s="1"/>
  <c r="V854" i="3" s="1"/>
  <c r="K854" i="3"/>
  <c r="B854" i="3"/>
  <c r="A854" i="3"/>
  <c r="O853" i="3"/>
  <c r="V853" i="3" s="1"/>
  <c r="K853" i="3"/>
  <c r="B853" i="3"/>
  <c r="A853" i="3"/>
  <c r="X852" i="3"/>
  <c r="AB852" i="3" s="1"/>
  <c r="O852" i="3"/>
  <c r="V852" i="3" s="1"/>
  <c r="K852" i="3"/>
  <c r="Z852" i="3" s="1"/>
  <c r="B852" i="3"/>
  <c r="A852" i="3"/>
  <c r="X851" i="3"/>
  <c r="AB851" i="3" s="1"/>
  <c r="O851" i="3"/>
  <c r="V851" i="3" s="1"/>
  <c r="K851" i="3"/>
  <c r="Z851" i="3" s="1"/>
  <c r="B851" i="3"/>
  <c r="A851" i="3"/>
  <c r="X850" i="3"/>
  <c r="AB850" i="3" s="1"/>
  <c r="O850" i="3"/>
  <c r="V850" i="3" s="1"/>
  <c r="K850" i="3"/>
  <c r="Z850" i="3" s="1"/>
  <c r="B850" i="3"/>
  <c r="A850" i="3"/>
  <c r="O849" i="3"/>
  <c r="V849" i="3" s="1"/>
  <c r="K849" i="3"/>
  <c r="B849" i="3"/>
  <c r="A849" i="3"/>
  <c r="O848" i="3"/>
  <c r="V848" i="3" s="1"/>
  <c r="K848" i="3"/>
  <c r="B848" i="3"/>
  <c r="A848" i="3"/>
  <c r="O847" i="3"/>
  <c r="V847" i="3" s="1"/>
  <c r="K847" i="3"/>
  <c r="B847" i="3"/>
  <c r="A847" i="3"/>
  <c r="X846" i="3"/>
  <c r="AB846" i="3" s="1"/>
  <c r="O846" i="3"/>
  <c r="V846" i="3" s="1"/>
  <c r="K846" i="3"/>
  <c r="Z846" i="3" s="1"/>
  <c r="B846" i="3"/>
  <c r="A846" i="3"/>
  <c r="X845" i="3"/>
  <c r="AB845" i="3" s="1"/>
  <c r="O845" i="3"/>
  <c r="V845" i="3" s="1"/>
  <c r="K845" i="3"/>
  <c r="Z845" i="3" s="1"/>
  <c r="B845" i="3"/>
  <c r="A845" i="3"/>
  <c r="X844" i="3"/>
  <c r="AB844" i="3" s="1"/>
  <c r="O844" i="3"/>
  <c r="V844" i="3" s="1"/>
  <c r="K844" i="3"/>
  <c r="Z844" i="3" s="1"/>
  <c r="B844" i="3"/>
  <c r="A844" i="3"/>
  <c r="X843" i="3"/>
  <c r="AB843" i="3" s="1"/>
  <c r="O843" i="3"/>
  <c r="V843" i="3" s="1"/>
  <c r="K843" i="3"/>
  <c r="Z843" i="3" s="1"/>
  <c r="B843" i="3"/>
  <c r="A843" i="3"/>
  <c r="X842" i="3"/>
  <c r="AB842" i="3" s="1"/>
  <c r="O842" i="3"/>
  <c r="V842" i="3" s="1"/>
  <c r="K842" i="3"/>
  <c r="Z842" i="3" s="1"/>
  <c r="B842" i="3"/>
  <c r="A842" i="3"/>
  <c r="M841" i="3"/>
  <c r="O841" i="3" s="1"/>
  <c r="V841" i="3" s="1"/>
  <c r="K841" i="3"/>
  <c r="B841" i="3"/>
  <c r="A841" i="3"/>
  <c r="X840" i="3"/>
  <c r="AB840" i="3" s="1"/>
  <c r="O840" i="3"/>
  <c r="V840" i="3" s="1"/>
  <c r="K840" i="3"/>
  <c r="Y840" i="3" s="1"/>
  <c r="B840" i="3"/>
  <c r="A840" i="3"/>
  <c r="X839" i="3"/>
  <c r="AB839" i="3" s="1"/>
  <c r="O839" i="3"/>
  <c r="V839" i="3" s="1"/>
  <c r="K839" i="3"/>
  <c r="Y839" i="3" s="1"/>
  <c r="B839" i="3"/>
  <c r="A839" i="3"/>
  <c r="X838" i="3"/>
  <c r="AB838" i="3" s="1"/>
  <c r="O838" i="3"/>
  <c r="V838" i="3" s="1"/>
  <c r="K838" i="3"/>
  <c r="Y838" i="3" s="1"/>
  <c r="B838" i="3"/>
  <c r="A838" i="3"/>
  <c r="X837" i="3"/>
  <c r="AB837" i="3" s="1"/>
  <c r="O837" i="3"/>
  <c r="V837" i="3" s="1"/>
  <c r="K837" i="3"/>
  <c r="Z837" i="3" s="1"/>
  <c r="B837" i="3"/>
  <c r="A837" i="3"/>
  <c r="X836" i="3"/>
  <c r="AB836" i="3" s="1"/>
  <c r="O836" i="3"/>
  <c r="V836" i="3" s="1"/>
  <c r="K836" i="3"/>
  <c r="Y836" i="3" s="1"/>
  <c r="B836" i="3"/>
  <c r="A836" i="3"/>
  <c r="O835" i="3"/>
  <c r="V835" i="3" s="1"/>
  <c r="K835" i="3"/>
  <c r="B835" i="3"/>
  <c r="A835" i="3"/>
  <c r="O834" i="3"/>
  <c r="V834" i="3" s="1"/>
  <c r="K834" i="3"/>
  <c r="B834" i="3"/>
  <c r="A834" i="3"/>
  <c r="X833" i="3"/>
  <c r="AB833" i="3" s="1"/>
  <c r="O833" i="3"/>
  <c r="V833" i="3" s="1"/>
  <c r="K833" i="3"/>
  <c r="Y833" i="3" s="1"/>
  <c r="B833" i="3"/>
  <c r="A833" i="3"/>
  <c r="X832" i="3"/>
  <c r="AB832" i="3" s="1"/>
  <c r="O832" i="3"/>
  <c r="V832" i="3" s="1"/>
  <c r="K832" i="3"/>
  <c r="Y832" i="3" s="1"/>
  <c r="B832" i="3"/>
  <c r="A832" i="3"/>
  <c r="X831" i="3"/>
  <c r="AB831" i="3" s="1"/>
  <c r="O831" i="3"/>
  <c r="V831" i="3" s="1"/>
  <c r="K831" i="3"/>
  <c r="Y831" i="3" s="1"/>
  <c r="B831" i="3"/>
  <c r="A831" i="3"/>
  <c r="X830" i="3"/>
  <c r="AB830" i="3" s="1"/>
  <c r="O830" i="3"/>
  <c r="V830" i="3" s="1"/>
  <c r="K830" i="3"/>
  <c r="Y830" i="3" s="1"/>
  <c r="B830" i="3"/>
  <c r="A830" i="3"/>
  <c r="X829" i="3"/>
  <c r="AB829" i="3" s="1"/>
  <c r="O829" i="3"/>
  <c r="V829" i="3" s="1"/>
  <c r="K829" i="3"/>
  <c r="Y829" i="3" s="1"/>
  <c r="B829" i="3"/>
  <c r="A829" i="3"/>
  <c r="O828" i="3"/>
  <c r="V828" i="3" s="1"/>
  <c r="K828" i="3"/>
  <c r="B828" i="3"/>
  <c r="A828" i="3"/>
  <c r="O827" i="3"/>
  <c r="V827" i="3" s="1"/>
  <c r="K827" i="3"/>
  <c r="B827" i="3"/>
  <c r="A827" i="3"/>
  <c r="X826" i="3"/>
  <c r="AB826" i="3" s="1"/>
  <c r="O826" i="3"/>
  <c r="V826" i="3" s="1"/>
  <c r="K826" i="3"/>
  <c r="Y826" i="3" s="1"/>
  <c r="B826" i="3"/>
  <c r="A826" i="3"/>
  <c r="X825" i="3"/>
  <c r="AB825" i="3" s="1"/>
  <c r="O825" i="3"/>
  <c r="V825" i="3" s="1"/>
  <c r="K825" i="3"/>
  <c r="U825" i="3" s="1"/>
  <c r="W825" i="3" s="1"/>
  <c r="B825" i="3"/>
  <c r="A825" i="3"/>
  <c r="X824" i="3"/>
  <c r="AB824" i="3" s="1"/>
  <c r="O824" i="3"/>
  <c r="V824" i="3" s="1"/>
  <c r="K824" i="3"/>
  <c r="Y824" i="3" s="1"/>
  <c r="B824" i="3"/>
  <c r="A824" i="3"/>
  <c r="X823" i="3"/>
  <c r="AB823" i="3" s="1"/>
  <c r="O823" i="3"/>
  <c r="V823" i="3" s="1"/>
  <c r="K823" i="3"/>
  <c r="Y823" i="3" s="1"/>
  <c r="B823" i="3"/>
  <c r="A823" i="3"/>
  <c r="X822" i="3"/>
  <c r="AB822" i="3" s="1"/>
  <c r="O822" i="3"/>
  <c r="V822" i="3" s="1"/>
  <c r="K822" i="3"/>
  <c r="Y822" i="3" s="1"/>
  <c r="B822" i="3"/>
  <c r="A822" i="3"/>
  <c r="O821" i="3"/>
  <c r="V821" i="3" s="1"/>
  <c r="K821" i="3"/>
  <c r="B821" i="3"/>
  <c r="A821" i="3"/>
  <c r="O820" i="3"/>
  <c r="V820" i="3" s="1"/>
  <c r="K820" i="3"/>
  <c r="B820" i="3"/>
  <c r="A820" i="3"/>
  <c r="X819" i="3"/>
  <c r="AB819" i="3" s="1"/>
  <c r="O819" i="3"/>
  <c r="V819" i="3" s="1"/>
  <c r="K819" i="3"/>
  <c r="Y819" i="3" s="1"/>
  <c r="B819" i="3"/>
  <c r="A819" i="3"/>
  <c r="O818" i="3"/>
  <c r="V818" i="3" s="1"/>
  <c r="K818" i="3"/>
  <c r="B818" i="3"/>
  <c r="A818" i="3"/>
  <c r="O817" i="3"/>
  <c r="V817" i="3" s="1"/>
  <c r="K817" i="3"/>
  <c r="B817" i="3"/>
  <c r="A817" i="3"/>
  <c r="X816" i="3"/>
  <c r="AB816" i="3" s="1"/>
  <c r="O816" i="3"/>
  <c r="V816" i="3" s="1"/>
  <c r="K816" i="3"/>
  <c r="Y816" i="3" s="1"/>
  <c r="B816" i="3"/>
  <c r="A816" i="3"/>
  <c r="X815" i="3"/>
  <c r="AB815" i="3" s="1"/>
  <c r="O815" i="3"/>
  <c r="V815" i="3" s="1"/>
  <c r="K815" i="3"/>
  <c r="U815" i="3" s="1"/>
  <c r="W815" i="3" s="1"/>
  <c r="B815" i="3"/>
  <c r="A815" i="3"/>
  <c r="X814" i="3"/>
  <c r="AB814" i="3" s="1"/>
  <c r="O814" i="3"/>
  <c r="V814" i="3" s="1"/>
  <c r="K814" i="3"/>
  <c r="Y814" i="3" s="1"/>
  <c r="B814" i="3"/>
  <c r="A814" i="3"/>
  <c r="X813" i="3"/>
  <c r="AB813" i="3" s="1"/>
  <c r="O813" i="3"/>
  <c r="V813" i="3" s="1"/>
  <c r="K813" i="3"/>
  <c r="Z813" i="3" s="1"/>
  <c r="B813" i="3"/>
  <c r="A813" i="3"/>
  <c r="X812" i="3"/>
  <c r="AB812" i="3" s="1"/>
  <c r="O812" i="3"/>
  <c r="V812" i="3" s="1"/>
  <c r="K812" i="3"/>
  <c r="Y812" i="3" s="1"/>
  <c r="B812" i="3"/>
  <c r="A812" i="3"/>
  <c r="O811" i="3"/>
  <c r="V811" i="3" s="1"/>
  <c r="K811" i="3"/>
  <c r="B811" i="3"/>
  <c r="A811" i="3"/>
  <c r="O810" i="3"/>
  <c r="V810" i="3" s="1"/>
  <c r="K810" i="3"/>
  <c r="B810" i="3"/>
  <c r="A810" i="3"/>
  <c r="O809" i="3"/>
  <c r="V809" i="3" s="1"/>
  <c r="K809" i="3"/>
  <c r="B809" i="3"/>
  <c r="A809" i="3"/>
  <c r="X808" i="3"/>
  <c r="AB808" i="3" s="1"/>
  <c r="O808" i="3"/>
  <c r="V808" i="3" s="1"/>
  <c r="K808" i="3"/>
  <c r="Y808" i="3" s="1"/>
  <c r="B808" i="3"/>
  <c r="A808" i="3"/>
  <c r="X807" i="3"/>
  <c r="AB807" i="3" s="1"/>
  <c r="O807" i="3"/>
  <c r="V807" i="3" s="1"/>
  <c r="K807" i="3"/>
  <c r="Z807" i="3" s="1"/>
  <c r="B807" i="3"/>
  <c r="A807" i="3"/>
  <c r="X806" i="3"/>
  <c r="AB806" i="3" s="1"/>
  <c r="O806" i="3"/>
  <c r="V806" i="3" s="1"/>
  <c r="K806" i="3"/>
  <c r="Y806" i="3" s="1"/>
  <c r="B806" i="3"/>
  <c r="A806" i="3"/>
  <c r="O805" i="3"/>
  <c r="V805" i="3" s="1"/>
  <c r="K805" i="3"/>
  <c r="B805" i="3"/>
  <c r="A805" i="3"/>
  <c r="X804" i="3"/>
  <c r="AB804" i="3" s="1"/>
  <c r="O804" i="3"/>
  <c r="V804" i="3" s="1"/>
  <c r="K804" i="3"/>
  <c r="Y804" i="3" s="1"/>
  <c r="B804" i="3"/>
  <c r="A804" i="3"/>
  <c r="X803" i="3"/>
  <c r="AB803" i="3" s="1"/>
  <c r="O803" i="3"/>
  <c r="V803" i="3" s="1"/>
  <c r="K803" i="3"/>
  <c r="Z803" i="3" s="1"/>
  <c r="B803" i="3"/>
  <c r="A803" i="3"/>
  <c r="X802" i="3"/>
  <c r="AB802" i="3" s="1"/>
  <c r="O802" i="3"/>
  <c r="V802" i="3" s="1"/>
  <c r="K802" i="3"/>
  <c r="Z802" i="3" s="1"/>
  <c r="B802" i="3"/>
  <c r="A802" i="3"/>
  <c r="X801" i="3"/>
  <c r="AB801" i="3" s="1"/>
  <c r="O801" i="3"/>
  <c r="V801" i="3" s="1"/>
  <c r="K801" i="3"/>
  <c r="Z801" i="3" s="1"/>
  <c r="B801" i="3"/>
  <c r="A801" i="3"/>
  <c r="O800" i="3"/>
  <c r="V800" i="3" s="1"/>
  <c r="K800" i="3"/>
  <c r="B800" i="3"/>
  <c r="A800" i="3"/>
  <c r="O799" i="3"/>
  <c r="V799" i="3" s="1"/>
  <c r="K799" i="3"/>
  <c r="B799" i="3"/>
  <c r="A799" i="3"/>
  <c r="O798" i="3"/>
  <c r="V798" i="3" s="1"/>
  <c r="K798" i="3"/>
  <c r="B798" i="3"/>
  <c r="A798" i="3"/>
  <c r="X797" i="3"/>
  <c r="AB797" i="3" s="1"/>
  <c r="O797" i="3"/>
  <c r="V797" i="3" s="1"/>
  <c r="K797" i="3"/>
  <c r="Z797" i="3" s="1"/>
  <c r="B797" i="3"/>
  <c r="A797" i="3"/>
  <c r="X796" i="3"/>
  <c r="AB796" i="3" s="1"/>
  <c r="O796" i="3"/>
  <c r="V796" i="3" s="1"/>
  <c r="K796" i="3"/>
  <c r="Z796" i="3" s="1"/>
  <c r="B796" i="3"/>
  <c r="A796" i="3"/>
  <c r="X795" i="3"/>
  <c r="AB795" i="3" s="1"/>
  <c r="O795" i="3"/>
  <c r="V795" i="3" s="1"/>
  <c r="K795" i="3"/>
  <c r="Z795" i="3" s="1"/>
  <c r="B795" i="3"/>
  <c r="A795" i="3"/>
  <c r="X794" i="3"/>
  <c r="AB794" i="3" s="1"/>
  <c r="O794" i="3"/>
  <c r="V794" i="3" s="1"/>
  <c r="K794" i="3"/>
  <c r="Z794" i="3" s="1"/>
  <c r="B794" i="3"/>
  <c r="A794" i="3"/>
  <c r="X793" i="3"/>
  <c r="AB793" i="3" s="1"/>
  <c r="O793" i="3"/>
  <c r="V793" i="3" s="1"/>
  <c r="K793" i="3"/>
  <c r="Z793" i="3" s="1"/>
  <c r="B793" i="3"/>
  <c r="A793" i="3"/>
  <c r="N792" i="3"/>
  <c r="O792" i="3" s="1"/>
  <c r="V792" i="3" s="1"/>
  <c r="K792" i="3"/>
  <c r="B792" i="3"/>
  <c r="A792" i="3"/>
  <c r="O791" i="3"/>
  <c r="V791" i="3" s="1"/>
  <c r="K791" i="3"/>
  <c r="B791" i="3"/>
  <c r="A791" i="3"/>
  <c r="X790" i="3"/>
  <c r="AB790" i="3" s="1"/>
  <c r="O790" i="3"/>
  <c r="V790" i="3" s="1"/>
  <c r="K790" i="3"/>
  <c r="Z790" i="3" s="1"/>
  <c r="B790" i="3"/>
  <c r="A790" i="3"/>
  <c r="X789" i="3"/>
  <c r="AB789" i="3" s="1"/>
  <c r="O789" i="3"/>
  <c r="V789" i="3" s="1"/>
  <c r="K789" i="3"/>
  <c r="Z789" i="3" s="1"/>
  <c r="B789" i="3"/>
  <c r="A789" i="3"/>
  <c r="X788" i="3"/>
  <c r="AB788" i="3" s="1"/>
  <c r="W788" i="3"/>
  <c r="V788" i="3"/>
  <c r="O788" i="3"/>
  <c r="K788" i="3"/>
  <c r="Z788" i="3" s="1"/>
  <c r="B788" i="3"/>
  <c r="A788" i="3"/>
  <c r="X787" i="3"/>
  <c r="AB787" i="3" s="1"/>
  <c r="O787" i="3"/>
  <c r="V787" i="3" s="1"/>
  <c r="K787" i="3"/>
  <c r="Z787" i="3" s="1"/>
  <c r="B787" i="3"/>
  <c r="A787" i="3"/>
  <c r="O786" i="3"/>
  <c r="V786" i="3" s="1"/>
  <c r="K786" i="3"/>
  <c r="B786" i="3"/>
  <c r="A786" i="3"/>
  <c r="O785" i="3"/>
  <c r="V785" i="3" s="1"/>
  <c r="K785" i="3"/>
  <c r="B785" i="3"/>
  <c r="A785" i="3"/>
  <c r="O784" i="3"/>
  <c r="V784" i="3" s="1"/>
  <c r="K784" i="3"/>
  <c r="B784" i="3"/>
  <c r="A784" i="3"/>
  <c r="O783" i="3"/>
  <c r="V783" i="3" s="1"/>
  <c r="K783" i="3"/>
  <c r="B783" i="3"/>
  <c r="A783" i="3"/>
  <c r="O782" i="3"/>
  <c r="V782" i="3" s="1"/>
  <c r="K782" i="3"/>
  <c r="B782" i="3"/>
  <c r="A782" i="3"/>
  <c r="X781" i="3"/>
  <c r="AB781" i="3" s="1"/>
  <c r="O781" i="3"/>
  <c r="V781" i="3" s="1"/>
  <c r="K781" i="3"/>
  <c r="Z781" i="3" s="1"/>
  <c r="B781" i="3"/>
  <c r="A781" i="3"/>
  <c r="X780" i="3"/>
  <c r="AB780" i="3" s="1"/>
  <c r="O780" i="3"/>
  <c r="V780" i="3" s="1"/>
  <c r="K780" i="3"/>
  <c r="Z780" i="3" s="1"/>
  <c r="B780" i="3"/>
  <c r="A780" i="3"/>
  <c r="X779" i="3"/>
  <c r="AB779" i="3" s="1"/>
  <c r="O779" i="3"/>
  <c r="V779" i="3" s="1"/>
  <c r="K779" i="3"/>
  <c r="Z779" i="3" s="1"/>
  <c r="B779" i="3"/>
  <c r="A779" i="3"/>
  <c r="X778" i="3"/>
  <c r="AB778" i="3" s="1"/>
  <c r="O778" i="3"/>
  <c r="V778" i="3" s="1"/>
  <c r="K778" i="3"/>
  <c r="Z778" i="3" s="1"/>
  <c r="B778" i="3"/>
  <c r="A778" i="3"/>
  <c r="X777" i="3"/>
  <c r="AB777" i="3" s="1"/>
  <c r="O777" i="3"/>
  <c r="V777" i="3" s="1"/>
  <c r="K777" i="3"/>
  <c r="Z777" i="3" s="1"/>
  <c r="B777" i="3"/>
  <c r="A777" i="3"/>
  <c r="O776" i="3"/>
  <c r="V776" i="3" s="1"/>
  <c r="K776" i="3"/>
  <c r="B776" i="3"/>
  <c r="A776" i="3"/>
  <c r="O775" i="3"/>
  <c r="V775" i="3" s="1"/>
  <c r="K775" i="3"/>
  <c r="B775" i="3"/>
  <c r="A775" i="3"/>
  <c r="O774" i="3"/>
  <c r="V774" i="3" s="1"/>
  <c r="K774" i="3"/>
  <c r="B774" i="3"/>
  <c r="A774" i="3"/>
  <c r="X773" i="3"/>
  <c r="AB773" i="3" s="1"/>
  <c r="O773" i="3"/>
  <c r="V773" i="3" s="1"/>
  <c r="K773" i="3"/>
  <c r="Z773" i="3" s="1"/>
  <c r="B773" i="3"/>
  <c r="A773" i="3"/>
  <c r="X772" i="3"/>
  <c r="AB772" i="3" s="1"/>
  <c r="O772" i="3"/>
  <c r="V772" i="3" s="1"/>
  <c r="K772" i="3"/>
  <c r="Z772" i="3" s="1"/>
  <c r="B772" i="3"/>
  <c r="A772" i="3"/>
  <c r="X771" i="3"/>
  <c r="AB771" i="3" s="1"/>
  <c r="O771" i="3"/>
  <c r="V771" i="3" s="1"/>
  <c r="K771" i="3"/>
  <c r="Z771" i="3" s="1"/>
  <c r="B771" i="3"/>
  <c r="A771" i="3"/>
  <c r="X770" i="3"/>
  <c r="AB770" i="3" s="1"/>
  <c r="O770" i="3"/>
  <c r="V770" i="3" s="1"/>
  <c r="K770" i="3"/>
  <c r="Z770" i="3" s="1"/>
  <c r="B770" i="3"/>
  <c r="A770" i="3"/>
  <c r="X769" i="3"/>
  <c r="AB769" i="3" s="1"/>
  <c r="O769" i="3"/>
  <c r="V769" i="3" s="1"/>
  <c r="K769" i="3"/>
  <c r="Z769" i="3" s="1"/>
  <c r="B769" i="3"/>
  <c r="A769" i="3"/>
  <c r="O768" i="3"/>
  <c r="V768" i="3" s="1"/>
  <c r="K768" i="3"/>
  <c r="B768" i="3"/>
  <c r="A768" i="3"/>
  <c r="O767" i="3"/>
  <c r="V767" i="3" s="1"/>
  <c r="K767" i="3"/>
  <c r="B767" i="3"/>
  <c r="A767" i="3"/>
  <c r="X766" i="3"/>
  <c r="AB766" i="3" s="1"/>
  <c r="O766" i="3"/>
  <c r="V766" i="3" s="1"/>
  <c r="K766" i="3"/>
  <c r="Z766" i="3" s="1"/>
  <c r="B766" i="3"/>
  <c r="A766" i="3"/>
  <c r="X765" i="3"/>
  <c r="AB765" i="3" s="1"/>
  <c r="O765" i="3"/>
  <c r="V765" i="3" s="1"/>
  <c r="K765" i="3"/>
  <c r="Z765" i="3" s="1"/>
  <c r="B765" i="3"/>
  <c r="A765" i="3"/>
  <c r="X764" i="3"/>
  <c r="AB764" i="3" s="1"/>
  <c r="O764" i="3"/>
  <c r="V764" i="3" s="1"/>
  <c r="K764" i="3"/>
  <c r="Z764" i="3" s="1"/>
  <c r="B764" i="3"/>
  <c r="A764" i="3"/>
  <c r="X763" i="3"/>
  <c r="AB763" i="3" s="1"/>
  <c r="O763" i="3"/>
  <c r="V763" i="3" s="1"/>
  <c r="K763" i="3"/>
  <c r="Z763" i="3" s="1"/>
  <c r="B763" i="3"/>
  <c r="A763" i="3"/>
  <c r="X762" i="3"/>
  <c r="AB762" i="3" s="1"/>
  <c r="O762" i="3"/>
  <c r="V762" i="3" s="1"/>
  <c r="K762" i="3"/>
  <c r="Z762" i="3" s="1"/>
  <c r="B762" i="3"/>
  <c r="A762" i="3"/>
  <c r="O761" i="3"/>
  <c r="V761" i="3" s="1"/>
  <c r="K761" i="3"/>
  <c r="B761" i="3"/>
  <c r="A761" i="3"/>
  <c r="O760" i="3"/>
  <c r="V760" i="3" s="1"/>
  <c r="K760" i="3"/>
  <c r="B760" i="3"/>
  <c r="A760" i="3"/>
  <c r="X759" i="3"/>
  <c r="AB759" i="3" s="1"/>
  <c r="O759" i="3"/>
  <c r="V759" i="3" s="1"/>
  <c r="K759" i="3"/>
  <c r="Z759" i="3" s="1"/>
  <c r="B759" i="3"/>
  <c r="A759" i="3"/>
  <c r="O758" i="3"/>
  <c r="V758" i="3" s="1"/>
  <c r="K758" i="3"/>
  <c r="B758" i="3"/>
  <c r="A758" i="3"/>
  <c r="O757" i="3"/>
  <c r="V757" i="3" s="1"/>
  <c r="K757" i="3"/>
  <c r="B757" i="3"/>
  <c r="A757" i="3"/>
  <c r="O756" i="3"/>
  <c r="V756" i="3" s="1"/>
  <c r="K756" i="3"/>
  <c r="B756" i="3"/>
  <c r="A756" i="3"/>
  <c r="O755" i="3"/>
  <c r="V755" i="3" s="1"/>
  <c r="K755" i="3"/>
  <c r="B755" i="3"/>
  <c r="A755" i="3"/>
  <c r="X754" i="3"/>
  <c r="AB754" i="3" s="1"/>
  <c r="O754" i="3"/>
  <c r="V754" i="3" s="1"/>
  <c r="K754" i="3"/>
  <c r="Z754" i="3" s="1"/>
  <c r="B754" i="3"/>
  <c r="A754" i="3"/>
  <c r="O753" i="3"/>
  <c r="V753" i="3" s="1"/>
  <c r="K753" i="3"/>
  <c r="B753" i="3"/>
  <c r="A753" i="3"/>
  <c r="O752" i="3"/>
  <c r="V752" i="3" s="1"/>
  <c r="K752" i="3"/>
  <c r="B752" i="3"/>
  <c r="A752" i="3"/>
  <c r="O751" i="3"/>
  <c r="V751" i="3" s="1"/>
  <c r="K751" i="3"/>
  <c r="B751" i="3"/>
  <c r="A751" i="3"/>
  <c r="O750" i="3"/>
  <c r="V750" i="3" s="1"/>
  <c r="K750" i="3"/>
  <c r="B750" i="3"/>
  <c r="A750" i="3"/>
  <c r="N749" i="3"/>
  <c r="O749" i="3" s="1"/>
  <c r="V749" i="3" s="1"/>
  <c r="K749" i="3"/>
  <c r="B749" i="3"/>
  <c r="A749" i="3"/>
  <c r="X748" i="3"/>
  <c r="AB748" i="3" s="1"/>
  <c r="O748" i="3"/>
  <c r="V748" i="3" s="1"/>
  <c r="K748" i="3"/>
  <c r="T748" i="3" s="1"/>
  <c r="B748" i="3"/>
  <c r="A748" i="3"/>
  <c r="X747" i="3"/>
  <c r="AB747" i="3" s="1"/>
  <c r="O747" i="3"/>
  <c r="V747" i="3" s="1"/>
  <c r="K747" i="3"/>
  <c r="T747" i="3" s="1"/>
  <c r="B747" i="3"/>
  <c r="A747" i="3"/>
  <c r="X746" i="3"/>
  <c r="AB746" i="3" s="1"/>
  <c r="O746" i="3"/>
  <c r="V746" i="3" s="1"/>
  <c r="K746" i="3"/>
  <c r="T746" i="3" s="1"/>
  <c r="B746" i="3"/>
  <c r="A746" i="3"/>
  <c r="X745" i="3"/>
  <c r="AB745" i="3" s="1"/>
  <c r="O745" i="3"/>
  <c r="V745" i="3" s="1"/>
  <c r="K745" i="3"/>
  <c r="T745" i="3" s="1"/>
  <c r="B745" i="3"/>
  <c r="A745" i="3"/>
  <c r="X744" i="3"/>
  <c r="AB744" i="3" s="1"/>
  <c r="O744" i="3"/>
  <c r="V744" i="3" s="1"/>
  <c r="K744" i="3"/>
  <c r="T744" i="3" s="1"/>
  <c r="B744" i="3"/>
  <c r="A744" i="3"/>
  <c r="O743" i="3"/>
  <c r="V743" i="3" s="1"/>
  <c r="K743" i="3"/>
  <c r="B743" i="3"/>
  <c r="A743" i="3"/>
  <c r="X742" i="3"/>
  <c r="AB742" i="3" s="1"/>
  <c r="O742" i="3"/>
  <c r="V742" i="3" s="1"/>
  <c r="K742" i="3"/>
  <c r="T742" i="3" s="1"/>
  <c r="B742" i="3"/>
  <c r="A742" i="3"/>
  <c r="X741" i="3"/>
  <c r="AB741" i="3" s="1"/>
  <c r="O741" i="3"/>
  <c r="V741" i="3" s="1"/>
  <c r="K741" i="3"/>
  <c r="T741" i="3" s="1"/>
  <c r="B741" i="3"/>
  <c r="A741" i="3"/>
  <c r="X740" i="3"/>
  <c r="AB740" i="3" s="1"/>
  <c r="O740" i="3"/>
  <c r="V740" i="3" s="1"/>
  <c r="K740" i="3"/>
  <c r="T740" i="3" s="1"/>
  <c r="B740" i="3"/>
  <c r="A740" i="3"/>
  <c r="X739" i="3"/>
  <c r="AB739" i="3" s="1"/>
  <c r="O739" i="3"/>
  <c r="V739" i="3" s="1"/>
  <c r="K739" i="3"/>
  <c r="T739" i="3" s="1"/>
  <c r="B739" i="3"/>
  <c r="A739" i="3"/>
  <c r="X738" i="3"/>
  <c r="AB738" i="3" s="1"/>
  <c r="O738" i="3"/>
  <c r="V738" i="3" s="1"/>
  <c r="K738" i="3"/>
  <c r="T738" i="3" s="1"/>
  <c r="B738" i="3"/>
  <c r="A738" i="3"/>
  <c r="X737" i="3"/>
  <c r="AB737" i="3" s="1"/>
  <c r="O737" i="3"/>
  <c r="V737" i="3" s="1"/>
  <c r="K737" i="3"/>
  <c r="T737" i="3" s="1"/>
  <c r="B737" i="3"/>
  <c r="A737" i="3"/>
  <c r="O736" i="3"/>
  <c r="V736" i="3" s="1"/>
  <c r="K736" i="3"/>
  <c r="B736" i="3"/>
  <c r="A736" i="3"/>
  <c r="X735" i="3"/>
  <c r="AB735" i="3" s="1"/>
  <c r="O735" i="3"/>
  <c r="V735" i="3" s="1"/>
  <c r="K735" i="3"/>
  <c r="T735" i="3" s="1"/>
  <c r="B735" i="3"/>
  <c r="A735" i="3"/>
  <c r="O734" i="3"/>
  <c r="V734" i="3" s="1"/>
  <c r="K734" i="3"/>
  <c r="B734" i="3"/>
  <c r="A734" i="3"/>
  <c r="X733" i="3"/>
  <c r="AB733" i="3" s="1"/>
  <c r="O733" i="3"/>
  <c r="V733" i="3" s="1"/>
  <c r="K733" i="3"/>
  <c r="T733" i="3" s="1"/>
  <c r="B733" i="3"/>
  <c r="A733" i="3"/>
  <c r="X732" i="3"/>
  <c r="AB732" i="3" s="1"/>
  <c r="O732" i="3"/>
  <c r="V732" i="3" s="1"/>
  <c r="K732" i="3"/>
  <c r="T732" i="3" s="1"/>
  <c r="B732" i="3"/>
  <c r="A732" i="3"/>
  <c r="O731" i="3"/>
  <c r="V731" i="3" s="1"/>
  <c r="K731" i="3"/>
  <c r="B731" i="3"/>
  <c r="A731" i="3"/>
  <c r="O730" i="3"/>
  <c r="V730" i="3" s="1"/>
  <c r="K730" i="3"/>
  <c r="B730" i="3"/>
  <c r="A730" i="3"/>
  <c r="O729" i="3"/>
  <c r="V729" i="3" s="1"/>
  <c r="K729" i="3"/>
  <c r="B729" i="3"/>
  <c r="A729" i="3"/>
  <c r="O728" i="3"/>
  <c r="V728" i="3" s="1"/>
  <c r="K728" i="3"/>
  <c r="B728" i="3"/>
  <c r="A728" i="3"/>
  <c r="X727" i="3"/>
  <c r="AB727" i="3" s="1"/>
  <c r="O727" i="3"/>
  <c r="V727" i="3" s="1"/>
  <c r="K727" i="3"/>
  <c r="T727" i="3" s="1"/>
  <c r="B727" i="3"/>
  <c r="A727" i="3"/>
  <c r="X726" i="3"/>
  <c r="AB726" i="3" s="1"/>
  <c r="O726" i="3"/>
  <c r="V726" i="3" s="1"/>
  <c r="K726" i="3"/>
  <c r="T726" i="3" s="1"/>
  <c r="B726" i="3"/>
  <c r="A726" i="3"/>
  <c r="X725" i="3"/>
  <c r="AB725" i="3" s="1"/>
  <c r="O725" i="3"/>
  <c r="V725" i="3" s="1"/>
  <c r="K725" i="3"/>
  <c r="T725" i="3" s="1"/>
  <c r="B725" i="3"/>
  <c r="A725" i="3"/>
  <c r="X724" i="3"/>
  <c r="AB724" i="3" s="1"/>
  <c r="O724" i="3"/>
  <c r="V724" i="3" s="1"/>
  <c r="K724" i="3"/>
  <c r="T724" i="3" s="1"/>
  <c r="B724" i="3"/>
  <c r="A724" i="3"/>
  <c r="X723" i="3"/>
  <c r="AB723" i="3" s="1"/>
  <c r="O723" i="3"/>
  <c r="V723" i="3" s="1"/>
  <c r="K723" i="3"/>
  <c r="T723" i="3" s="1"/>
  <c r="B723" i="3"/>
  <c r="A723" i="3"/>
  <c r="O722" i="3"/>
  <c r="V722" i="3" s="1"/>
  <c r="K722" i="3"/>
  <c r="B722" i="3"/>
  <c r="A722" i="3"/>
  <c r="O721" i="3"/>
  <c r="V721" i="3" s="1"/>
  <c r="K721" i="3"/>
  <c r="B721" i="3"/>
  <c r="A721" i="3"/>
  <c r="X720" i="3"/>
  <c r="AB720" i="3" s="1"/>
  <c r="W720" i="3"/>
  <c r="V720" i="3"/>
  <c r="O720" i="3"/>
  <c r="K720" i="3"/>
  <c r="T720" i="3" s="1"/>
  <c r="B720" i="3"/>
  <c r="A720" i="3"/>
  <c r="X719" i="3"/>
  <c r="AB719" i="3" s="1"/>
  <c r="O719" i="3"/>
  <c r="V719" i="3" s="1"/>
  <c r="K719" i="3"/>
  <c r="T719" i="3" s="1"/>
  <c r="B719" i="3"/>
  <c r="A719" i="3"/>
  <c r="O718" i="3"/>
  <c r="V718" i="3" s="1"/>
  <c r="K718" i="3"/>
  <c r="B718" i="3"/>
  <c r="A718" i="3"/>
  <c r="O717" i="3"/>
  <c r="V717" i="3" s="1"/>
  <c r="K717" i="3"/>
  <c r="B717" i="3"/>
  <c r="A717" i="3"/>
  <c r="O716" i="3"/>
  <c r="V716" i="3" s="1"/>
  <c r="K716" i="3"/>
  <c r="B716" i="3"/>
  <c r="A716" i="3"/>
  <c r="O715" i="3"/>
  <c r="V715" i="3" s="1"/>
  <c r="K715" i="3"/>
  <c r="B715" i="3"/>
  <c r="A715" i="3"/>
  <c r="X714" i="3"/>
  <c r="AB714" i="3" s="1"/>
  <c r="O714" i="3"/>
  <c r="V714" i="3" s="1"/>
  <c r="K714" i="3"/>
  <c r="T714" i="3" s="1"/>
  <c r="B714" i="3"/>
  <c r="A714" i="3"/>
  <c r="X713" i="3"/>
  <c r="AB713" i="3" s="1"/>
  <c r="W713" i="3"/>
  <c r="V713" i="3"/>
  <c r="O713" i="3"/>
  <c r="K713" i="3"/>
  <c r="T713" i="3" s="1"/>
  <c r="B713" i="3"/>
  <c r="A713" i="3"/>
  <c r="X712" i="3"/>
  <c r="AB712" i="3" s="1"/>
  <c r="O712" i="3"/>
  <c r="V712" i="3" s="1"/>
  <c r="K712" i="3"/>
  <c r="T712" i="3" s="1"/>
  <c r="B712" i="3"/>
  <c r="A712" i="3"/>
  <c r="O711" i="3"/>
  <c r="V711" i="3" s="1"/>
  <c r="K711" i="3"/>
  <c r="B711" i="3"/>
  <c r="A711" i="3"/>
  <c r="O710" i="3"/>
  <c r="V710" i="3" s="1"/>
  <c r="K710" i="3"/>
  <c r="B710" i="3"/>
  <c r="A710" i="3"/>
  <c r="O709" i="3"/>
  <c r="V709" i="3" s="1"/>
  <c r="K709" i="3"/>
  <c r="B709" i="3"/>
  <c r="A709" i="3"/>
  <c r="O708" i="3"/>
  <c r="V708" i="3" s="1"/>
  <c r="K708" i="3"/>
  <c r="B708" i="3"/>
  <c r="A708" i="3"/>
  <c r="X707" i="3"/>
  <c r="AB707" i="3" s="1"/>
  <c r="O707" i="3"/>
  <c r="V707" i="3" s="1"/>
  <c r="K707" i="3"/>
  <c r="T707" i="3" s="1"/>
  <c r="B707" i="3"/>
  <c r="A707" i="3"/>
  <c r="X706" i="3"/>
  <c r="AB706" i="3" s="1"/>
  <c r="O706" i="3"/>
  <c r="V706" i="3" s="1"/>
  <c r="K706" i="3"/>
  <c r="T706" i="3" s="1"/>
  <c r="B706" i="3"/>
  <c r="A706" i="3"/>
  <c r="X705" i="3"/>
  <c r="AB705" i="3" s="1"/>
  <c r="O705" i="3"/>
  <c r="V705" i="3" s="1"/>
  <c r="K705" i="3"/>
  <c r="T705" i="3" s="1"/>
  <c r="B705" i="3"/>
  <c r="A705" i="3"/>
  <c r="X704" i="3"/>
  <c r="AB704" i="3" s="1"/>
  <c r="O704" i="3"/>
  <c r="V704" i="3" s="1"/>
  <c r="K704" i="3"/>
  <c r="T704" i="3" s="1"/>
  <c r="B704" i="3"/>
  <c r="A704" i="3"/>
  <c r="X703" i="3"/>
  <c r="AB703" i="3" s="1"/>
  <c r="O703" i="3"/>
  <c r="V703" i="3" s="1"/>
  <c r="K703" i="3"/>
  <c r="T703" i="3" s="1"/>
  <c r="B703" i="3"/>
  <c r="A703" i="3"/>
  <c r="O702" i="3"/>
  <c r="V702" i="3" s="1"/>
  <c r="K702" i="3"/>
  <c r="B702" i="3"/>
  <c r="A702" i="3"/>
  <c r="O701" i="3"/>
  <c r="V701" i="3" s="1"/>
  <c r="K701" i="3"/>
  <c r="B701" i="3"/>
  <c r="A701" i="3"/>
  <c r="X700" i="3"/>
  <c r="AB700" i="3" s="1"/>
  <c r="O700" i="3"/>
  <c r="V700" i="3" s="1"/>
  <c r="K700" i="3"/>
  <c r="T700" i="3" s="1"/>
  <c r="B700" i="3"/>
  <c r="A700" i="3"/>
  <c r="X699" i="3"/>
  <c r="AB699" i="3" s="1"/>
  <c r="O699" i="3"/>
  <c r="V699" i="3" s="1"/>
  <c r="K699" i="3"/>
  <c r="T699" i="3" s="1"/>
  <c r="B699" i="3"/>
  <c r="A699" i="3"/>
  <c r="X698" i="3"/>
  <c r="AB698" i="3" s="1"/>
  <c r="O698" i="3"/>
  <c r="V698" i="3" s="1"/>
  <c r="K698" i="3"/>
  <c r="T698" i="3" s="1"/>
  <c r="B698" i="3"/>
  <c r="A698" i="3"/>
  <c r="X697" i="3"/>
  <c r="AB697" i="3" s="1"/>
  <c r="O697" i="3"/>
  <c r="V697" i="3" s="1"/>
  <c r="K697" i="3"/>
  <c r="T697" i="3" s="1"/>
  <c r="B697" i="3"/>
  <c r="A697" i="3"/>
  <c r="X696" i="3"/>
  <c r="AB696" i="3" s="1"/>
  <c r="O696" i="3"/>
  <c r="V696" i="3" s="1"/>
  <c r="K696" i="3"/>
  <c r="T696" i="3" s="1"/>
  <c r="B696" i="3"/>
  <c r="A696" i="3"/>
  <c r="O695" i="3"/>
  <c r="V695" i="3" s="1"/>
  <c r="K695" i="3"/>
  <c r="B695" i="3"/>
  <c r="A695" i="3"/>
  <c r="O694" i="3"/>
  <c r="V694" i="3" s="1"/>
  <c r="K694" i="3"/>
  <c r="B694" i="3"/>
  <c r="A694" i="3"/>
  <c r="X693" i="3"/>
  <c r="AB693" i="3" s="1"/>
  <c r="O693" i="3"/>
  <c r="V693" i="3" s="1"/>
  <c r="K693" i="3"/>
  <c r="T693" i="3" s="1"/>
  <c r="B693" i="3"/>
  <c r="A693" i="3"/>
  <c r="X692" i="3"/>
  <c r="AB692" i="3" s="1"/>
  <c r="O692" i="3"/>
  <c r="V692" i="3" s="1"/>
  <c r="K692" i="3"/>
  <c r="T692" i="3" s="1"/>
  <c r="B692" i="3"/>
  <c r="A692" i="3"/>
  <c r="X691" i="3"/>
  <c r="AB691" i="3" s="1"/>
  <c r="O691" i="3"/>
  <c r="V691" i="3" s="1"/>
  <c r="K691" i="3"/>
  <c r="T691" i="3" s="1"/>
  <c r="B691" i="3"/>
  <c r="A691" i="3"/>
  <c r="X690" i="3"/>
  <c r="AB690" i="3" s="1"/>
  <c r="O690" i="3"/>
  <c r="V690" i="3" s="1"/>
  <c r="K690" i="3"/>
  <c r="T690" i="3" s="1"/>
  <c r="B690" i="3"/>
  <c r="A690" i="3"/>
  <c r="X689" i="3"/>
  <c r="AB689" i="3" s="1"/>
  <c r="O689" i="3"/>
  <c r="V689" i="3" s="1"/>
  <c r="K689" i="3"/>
  <c r="T689" i="3" s="1"/>
  <c r="B689" i="3"/>
  <c r="A689" i="3"/>
  <c r="O688" i="3"/>
  <c r="V688" i="3" s="1"/>
  <c r="K688" i="3"/>
  <c r="B688" i="3"/>
  <c r="A688" i="3"/>
  <c r="O687" i="3"/>
  <c r="V687" i="3" s="1"/>
  <c r="K687" i="3"/>
  <c r="B687" i="3"/>
  <c r="A687" i="3"/>
  <c r="X686" i="3"/>
  <c r="AB686" i="3" s="1"/>
  <c r="O686" i="3"/>
  <c r="V686" i="3" s="1"/>
  <c r="K686" i="3"/>
  <c r="T686" i="3" s="1"/>
  <c r="B686" i="3"/>
  <c r="A686" i="3"/>
  <c r="X685" i="3"/>
  <c r="AB685" i="3" s="1"/>
  <c r="O685" i="3"/>
  <c r="V685" i="3" s="1"/>
  <c r="K685" i="3"/>
  <c r="T685" i="3" s="1"/>
  <c r="B685" i="3"/>
  <c r="A685" i="3"/>
  <c r="X684" i="3"/>
  <c r="AB684" i="3" s="1"/>
  <c r="O684" i="3"/>
  <c r="V684" i="3" s="1"/>
  <c r="K684" i="3"/>
  <c r="T684" i="3" s="1"/>
  <c r="B684" i="3"/>
  <c r="A684" i="3"/>
  <c r="X683" i="3"/>
  <c r="AB683" i="3" s="1"/>
  <c r="O683" i="3"/>
  <c r="V683" i="3" s="1"/>
  <c r="K683" i="3"/>
  <c r="T683" i="3" s="1"/>
  <c r="B683" i="3"/>
  <c r="A683" i="3"/>
  <c r="X682" i="3"/>
  <c r="AB682" i="3" s="1"/>
  <c r="O682" i="3"/>
  <c r="V682" i="3" s="1"/>
  <c r="K682" i="3"/>
  <c r="T682" i="3" s="1"/>
  <c r="B682" i="3"/>
  <c r="A682" i="3"/>
  <c r="X681" i="3"/>
  <c r="AB681" i="3" s="1"/>
  <c r="O681" i="3"/>
  <c r="V681" i="3" s="1"/>
  <c r="K681" i="3"/>
  <c r="T681" i="3" s="1"/>
  <c r="B681" i="3"/>
  <c r="A681" i="3"/>
  <c r="O680" i="3"/>
  <c r="V680" i="3" s="1"/>
  <c r="K680" i="3"/>
  <c r="B680" i="3"/>
  <c r="A680" i="3"/>
  <c r="O679" i="3"/>
  <c r="V679" i="3" s="1"/>
  <c r="K679" i="3"/>
  <c r="B679" i="3"/>
  <c r="A679" i="3"/>
  <c r="O678" i="3"/>
  <c r="V678" i="3" s="1"/>
  <c r="K678" i="3"/>
  <c r="B678" i="3"/>
  <c r="A678" i="3"/>
  <c r="X677" i="3"/>
  <c r="AB677" i="3" s="1"/>
  <c r="O677" i="3"/>
  <c r="V677" i="3" s="1"/>
  <c r="K677" i="3"/>
  <c r="T677" i="3" s="1"/>
  <c r="B677" i="3"/>
  <c r="A677" i="3"/>
  <c r="X676" i="3"/>
  <c r="AB676" i="3" s="1"/>
  <c r="W676" i="3"/>
  <c r="V676" i="3"/>
  <c r="O676" i="3"/>
  <c r="K676" i="3"/>
  <c r="T676" i="3" s="1"/>
  <c r="B676" i="3"/>
  <c r="A676" i="3"/>
  <c r="O675" i="3"/>
  <c r="V675" i="3" s="1"/>
  <c r="K675" i="3"/>
  <c r="B675" i="3"/>
  <c r="A675" i="3"/>
  <c r="O674" i="3"/>
  <c r="V674" i="3" s="1"/>
  <c r="K674" i="3"/>
  <c r="B674" i="3"/>
  <c r="A674" i="3"/>
  <c r="O673" i="3"/>
  <c r="V673" i="3" s="1"/>
  <c r="K673" i="3"/>
  <c r="B673" i="3"/>
  <c r="A673" i="3"/>
  <c r="X672" i="3"/>
  <c r="AB672" i="3" s="1"/>
  <c r="O672" i="3"/>
  <c r="V672" i="3" s="1"/>
  <c r="K672" i="3"/>
  <c r="T672" i="3" s="1"/>
  <c r="B672" i="3"/>
  <c r="A672" i="3"/>
  <c r="X671" i="3"/>
  <c r="AB671" i="3" s="1"/>
  <c r="O671" i="3"/>
  <c r="V671" i="3" s="1"/>
  <c r="K671" i="3"/>
  <c r="T671" i="3" s="1"/>
  <c r="B671" i="3"/>
  <c r="A671" i="3"/>
  <c r="X670" i="3"/>
  <c r="AB670" i="3" s="1"/>
  <c r="O670" i="3"/>
  <c r="V670" i="3" s="1"/>
  <c r="K670" i="3"/>
  <c r="T670" i="3" s="1"/>
  <c r="B670" i="3"/>
  <c r="A670" i="3"/>
  <c r="O669" i="3"/>
  <c r="V669" i="3" s="1"/>
  <c r="K669" i="3"/>
  <c r="B669" i="3"/>
  <c r="A669" i="3"/>
  <c r="O668" i="3"/>
  <c r="V668" i="3" s="1"/>
  <c r="K668" i="3"/>
  <c r="B668" i="3"/>
  <c r="A668" i="3"/>
  <c r="X667" i="3"/>
  <c r="AB667" i="3" s="1"/>
  <c r="O667" i="3"/>
  <c r="V667" i="3" s="1"/>
  <c r="K667" i="3"/>
  <c r="T667" i="3" s="1"/>
  <c r="B667" i="3"/>
  <c r="A667" i="3"/>
  <c r="X666" i="3"/>
  <c r="AB666" i="3" s="1"/>
  <c r="O666" i="3"/>
  <c r="V666" i="3" s="1"/>
  <c r="K666" i="3"/>
  <c r="T666" i="3" s="1"/>
  <c r="B666" i="3"/>
  <c r="A666" i="3"/>
  <c r="X665" i="3"/>
  <c r="AB665" i="3" s="1"/>
  <c r="O665" i="3"/>
  <c r="V665" i="3" s="1"/>
  <c r="K665" i="3"/>
  <c r="T665" i="3" s="1"/>
  <c r="B665" i="3"/>
  <c r="A665" i="3"/>
  <c r="M664" i="3"/>
  <c r="O664" i="3" s="1"/>
  <c r="K664" i="3"/>
  <c r="B664" i="3"/>
  <c r="A664" i="3"/>
  <c r="X663" i="3"/>
  <c r="AB663" i="3" s="1"/>
  <c r="O663" i="3"/>
  <c r="V663" i="3" s="1"/>
  <c r="K663" i="3"/>
  <c r="Z663" i="3" s="1"/>
  <c r="B663" i="3"/>
  <c r="A663" i="3"/>
  <c r="X662" i="3"/>
  <c r="AB662" i="3" s="1"/>
  <c r="O662" i="3"/>
  <c r="V662" i="3" s="1"/>
  <c r="K662" i="3"/>
  <c r="Z662" i="3" s="1"/>
  <c r="B662" i="3"/>
  <c r="A662" i="3"/>
  <c r="X661" i="3"/>
  <c r="AB661" i="3" s="1"/>
  <c r="O661" i="3"/>
  <c r="V661" i="3" s="1"/>
  <c r="K661" i="3"/>
  <c r="Z661" i="3" s="1"/>
  <c r="B661" i="3"/>
  <c r="A661" i="3"/>
  <c r="X660" i="3"/>
  <c r="AB660" i="3" s="1"/>
  <c r="O660" i="3"/>
  <c r="V660" i="3" s="1"/>
  <c r="K660" i="3"/>
  <c r="Z660" i="3" s="1"/>
  <c r="B660" i="3"/>
  <c r="A660" i="3"/>
  <c r="X659" i="3"/>
  <c r="AB659" i="3" s="1"/>
  <c r="O659" i="3"/>
  <c r="V659" i="3" s="1"/>
  <c r="K659" i="3"/>
  <c r="Z659" i="3" s="1"/>
  <c r="B659" i="3"/>
  <c r="A659" i="3"/>
  <c r="O658" i="3"/>
  <c r="K658" i="3"/>
  <c r="B658" i="3"/>
  <c r="A658" i="3"/>
  <c r="O657" i="3"/>
  <c r="K657" i="3"/>
  <c r="B657" i="3"/>
  <c r="A657" i="3"/>
  <c r="N656" i="3"/>
  <c r="O656" i="3" s="1"/>
  <c r="V656" i="3" s="1"/>
  <c r="K656" i="3"/>
  <c r="B656" i="3"/>
  <c r="A656" i="3"/>
  <c r="O655" i="3"/>
  <c r="V655" i="3" s="1"/>
  <c r="K655" i="3"/>
  <c r="B655" i="3"/>
  <c r="A655" i="3"/>
  <c r="O654" i="3"/>
  <c r="V654" i="3" s="1"/>
  <c r="K654" i="3"/>
  <c r="B654" i="3"/>
  <c r="A654" i="3"/>
  <c r="X653" i="3"/>
  <c r="AB653" i="3" s="1"/>
  <c r="O653" i="3"/>
  <c r="V653" i="3" s="1"/>
  <c r="K653" i="3"/>
  <c r="Z653" i="3" s="1"/>
  <c r="B653" i="3"/>
  <c r="A653" i="3"/>
  <c r="X652" i="3"/>
  <c r="AB652" i="3" s="1"/>
  <c r="O652" i="3"/>
  <c r="V652" i="3" s="1"/>
  <c r="K652" i="3"/>
  <c r="Z652" i="3" s="1"/>
  <c r="B652" i="3"/>
  <c r="A652" i="3"/>
  <c r="X651" i="3"/>
  <c r="AB651" i="3" s="1"/>
  <c r="O651" i="3"/>
  <c r="V651" i="3" s="1"/>
  <c r="K651" i="3"/>
  <c r="Z651" i="3" s="1"/>
  <c r="B651" i="3"/>
  <c r="A651" i="3"/>
  <c r="X650" i="3"/>
  <c r="AB650" i="3" s="1"/>
  <c r="O650" i="3"/>
  <c r="V650" i="3" s="1"/>
  <c r="K650" i="3"/>
  <c r="Z650" i="3" s="1"/>
  <c r="B650" i="3"/>
  <c r="A650" i="3"/>
  <c r="X649" i="3"/>
  <c r="AB649" i="3" s="1"/>
  <c r="O649" i="3"/>
  <c r="V649" i="3" s="1"/>
  <c r="K649" i="3"/>
  <c r="Z649" i="3" s="1"/>
  <c r="B649" i="3"/>
  <c r="A649" i="3"/>
  <c r="O648" i="3"/>
  <c r="V648" i="3" s="1"/>
  <c r="K648" i="3"/>
  <c r="B648" i="3"/>
  <c r="A648" i="3"/>
  <c r="O647" i="3"/>
  <c r="V647" i="3" s="1"/>
  <c r="K647" i="3"/>
  <c r="B647" i="3"/>
  <c r="A647" i="3"/>
  <c r="X646" i="3"/>
  <c r="AB646" i="3" s="1"/>
  <c r="O646" i="3"/>
  <c r="V646" i="3" s="1"/>
  <c r="K646" i="3"/>
  <c r="Z646" i="3" s="1"/>
  <c r="B646" i="3"/>
  <c r="A646" i="3"/>
  <c r="O645" i="3"/>
  <c r="V645" i="3" s="1"/>
  <c r="K645" i="3"/>
  <c r="B645" i="3"/>
  <c r="A645" i="3"/>
  <c r="O644" i="3"/>
  <c r="V644" i="3" s="1"/>
  <c r="K644" i="3"/>
  <c r="B644" i="3"/>
  <c r="A644" i="3"/>
  <c r="X643" i="3"/>
  <c r="AB643" i="3" s="1"/>
  <c r="O643" i="3"/>
  <c r="V643" i="3" s="1"/>
  <c r="K643" i="3"/>
  <c r="Z643" i="3" s="1"/>
  <c r="B643" i="3"/>
  <c r="A643" i="3"/>
  <c r="O642" i="3"/>
  <c r="V642" i="3" s="1"/>
  <c r="K642" i="3"/>
  <c r="B642" i="3"/>
  <c r="A642" i="3"/>
  <c r="X641" i="3"/>
  <c r="AB641" i="3" s="1"/>
  <c r="O641" i="3"/>
  <c r="V641" i="3" s="1"/>
  <c r="K641" i="3"/>
  <c r="Z641" i="3" s="1"/>
  <c r="B641" i="3"/>
  <c r="A641" i="3"/>
  <c r="O640" i="3"/>
  <c r="V640" i="3" s="1"/>
  <c r="K640" i="3"/>
  <c r="B640" i="3"/>
  <c r="A640" i="3"/>
  <c r="O639" i="3"/>
  <c r="V639" i="3" s="1"/>
  <c r="K639" i="3"/>
  <c r="B639" i="3"/>
  <c r="A639" i="3"/>
  <c r="X638" i="3"/>
  <c r="AB638" i="3" s="1"/>
  <c r="O638" i="3"/>
  <c r="V638" i="3" s="1"/>
  <c r="K638" i="3"/>
  <c r="Z638" i="3" s="1"/>
  <c r="B638" i="3"/>
  <c r="A638" i="3"/>
  <c r="O637" i="3"/>
  <c r="V637" i="3" s="1"/>
  <c r="K637" i="3"/>
  <c r="B637" i="3"/>
  <c r="A637" i="3"/>
  <c r="O636" i="3"/>
  <c r="V636" i="3" s="1"/>
  <c r="K636" i="3"/>
  <c r="B636" i="3"/>
  <c r="A636" i="3"/>
  <c r="X635" i="3"/>
  <c r="AB635" i="3" s="1"/>
  <c r="O635" i="3"/>
  <c r="V635" i="3" s="1"/>
  <c r="K635" i="3"/>
  <c r="Z635" i="3" s="1"/>
  <c r="B635" i="3"/>
  <c r="A635" i="3"/>
  <c r="X634" i="3"/>
  <c r="AB634" i="3" s="1"/>
  <c r="O634" i="3"/>
  <c r="V634" i="3" s="1"/>
  <c r="K634" i="3"/>
  <c r="Z634" i="3" s="1"/>
  <c r="B634" i="3"/>
  <c r="A634" i="3"/>
  <c r="X633" i="3"/>
  <c r="AB633" i="3" s="1"/>
  <c r="O633" i="3"/>
  <c r="V633" i="3" s="1"/>
  <c r="K633" i="3"/>
  <c r="Z633" i="3" s="1"/>
  <c r="B633" i="3"/>
  <c r="A633" i="3"/>
  <c r="X632" i="3"/>
  <c r="AB632" i="3" s="1"/>
  <c r="O632" i="3"/>
  <c r="V632" i="3" s="1"/>
  <c r="K632" i="3"/>
  <c r="Z632" i="3" s="1"/>
  <c r="B632" i="3"/>
  <c r="A632" i="3"/>
  <c r="X631" i="3"/>
  <c r="AB631" i="3" s="1"/>
  <c r="O631" i="3"/>
  <c r="V631" i="3" s="1"/>
  <c r="K631" i="3"/>
  <c r="B631" i="3"/>
  <c r="A631" i="3"/>
  <c r="O630" i="3"/>
  <c r="V630" i="3" s="1"/>
  <c r="K630" i="3"/>
  <c r="B630" i="3"/>
  <c r="A630" i="3"/>
  <c r="O629" i="3"/>
  <c r="V629" i="3" s="1"/>
  <c r="K629" i="3"/>
  <c r="B629" i="3"/>
  <c r="A629" i="3"/>
  <c r="O628" i="3"/>
  <c r="V628" i="3" s="1"/>
  <c r="K628" i="3"/>
  <c r="B628" i="3"/>
  <c r="A628" i="3"/>
  <c r="X627" i="3"/>
  <c r="AB627" i="3" s="1"/>
  <c r="O627" i="3"/>
  <c r="V627" i="3" s="1"/>
  <c r="K627" i="3"/>
  <c r="B627" i="3"/>
  <c r="A627" i="3"/>
  <c r="X626" i="3"/>
  <c r="AB626" i="3" s="1"/>
  <c r="O626" i="3"/>
  <c r="V626" i="3" s="1"/>
  <c r="K626" i="3"/>
  <c r="Z626" i="3" s="1"/>
  <c r="B626" i="3"/>
  <c r="A626" i="3"/>
  <c r="X625" i="3"/>
  <c r="AB625" i="3" s="1"/>
  <c r="O625" i="3"/>
  <c r="V625" i="3" s="1"/>
  <c r="K625" i="3"/>
  <c r="Z625" i="3" s="1"/>
  <c r="B625" i="3"/>
  <c r="A625" i="3"/>
  <c r="X624" i="3"/>
  <c r="AB624" i="3" s="1"/>
  <c r="O624" i="3"/>
  <c r="V624" i="3" s="1"/>
  <c r="K624" i="3"/>
  <c r="Z624" i="3" s="1"/>
  <c r="B624" i="3"/>
  <c r="A624" i="3"/>
  <c r="X623" i="3"/>
  <c r="AB623" i="3" s="1"/>
  <c r="O623" i="3"/>
  <c r="V623" i="3" s="1"/>
  <c r="K623" i="3"/>
  <c r="B623" i="3"/>
  <c r="A623" i="3"/>
  <c r="X622" i="3"/>
  <c r="AB622" i="3" s="1"/>
  <c r="O622" i="3"/>
  <c r="V622" i="3" s="1"/>
  <c r="K622" i="3"/>
  <c r="Z622" i="3" s="1"/>
  <c r="B622" i="3"/>
  <c r="A622" i="3"/>
  <c r="O621" i="3"/>
  <c r="K621" i="3"/>
  <c r="B621" i="3"/>
  <c r="A621" i="3"/>
  <c r="O620" i="3"/>
  <c r="K620" i="3"/>
  <c r="B620" i="3"/>
  <c r="A620" i="3"/>
  <c r="O619" i="3"/>
  <c r="V619" i="3" s="1"/>
  <c r="K619" i="3"/>
  <c r="B619" i="3"/>
  <c r="A619" i="3"/>
  <c r="M618" i="3"/>
  <c r="O618" i="3" s="1"/>
  <c r="V618" i="3" s="1"/>
  <c r="K618" i="3"/>
  <c r="B618" i="3"/>
  <c r="A618" i="3"/>
  <c r="X617" i="3"/>
  <c r="AB617" i="3" s="1"/>
  <c r="O617" i="3"/>
  <c r="V617" i="3" s="1"/>
  <c r="K617" i="3"/>
  <c r="T617" i="3" s="1"/>
  <c r="B617" i="3"/>
  <c r="A617" i="3"/>
  <c r="X616" i="3"/>
  <c r="AB616" i="3" s="1"/>
  <c r="W616" i="3"/>
  <c r="V616" i="3"/>
  <c r="D121" i="4" s="1"/>
  <c r="E121" i="4" s="1"/>
  <c r="G121" i="4" s="1"/>
  <c r="O616" i="3"/>
  <c r="K616" i="3"/>
  <c r="T616" i="3" s="1"/>
  <c r="B616" i="3"/>
  <c r="A616" i="3"/>
  <c r="O615" i="3"/>
  <c r="V615" i="3" s="1"/>
  <c r="K615" i="3"/>
  <c r="B615" i="3"/>
  <c r="A615" i="3"/>
  <c r="X614" i="3"/>
  <c r="AB614" i="3" s="1"/>
  <c r="O614" i="3"/>
  <c r="V614" i="3" s="1"/>
  <c r="K614" i="3"/>
  <c r="B614" i="3"/>
  <c r="A614" i="3"/>
  <c r="X613" i="3"/>
  <c r="AB613" i="3" s="1"/>
  <c r="O613" i="3"/>
  <c r="V613" i="3" s="1"/>
  <c r="K613" i="3"/>
  <c r="T613" i="3" s="1"/>
  <c r="B613" i="3"/>
  <c r="A613" i="3"/>
  <c r="X612" i="3"/>
  <c r="AB612" i="3" s="1"/>
  <c r="O612" i="3"/>
  <c r="V612" i="3" s="1"/>
  <c r="K612" i="3"/>
  <c r="T612" i="3" s="1"/>
  <c r="B612" i="3"/>
  <c r="A612" i="3"/>
  <c r="X611" i="3"/>
  <c r="AB611" i="3" s="1"/>
  <c r="O611" i="3"/>
  <c r="V611" i="3" s="1"/>
  <c r="K611" i="3"/>
  <c r="T611" i="3" s="1"/>
  <c r="B611" i="3"/>
  <c r="A611" i="3"/>
  <c r="X610" i="3"/>
  <c r="AB610" i="3" s="1"/>
  <c r="O610" i="3"/>
  <c r="V610" i="3" s="1"/>
  <c r="K610" i="3"/>
  <c r="T610" i="3" s="1"/>
  <c r="B610" i="3"/>
  <c r="A610" i="3"/>
  <c r="O609" i="3"/>
  <c r="V609" i="3" s="1"/>
  <c r="K609" i="3"/>
  <c r="B609" i="3"/>
  <c r="A609" i="3"/>
  <c r="O608" i="3"/>
  <c r="V608" i="3" s="1"/>
  <c r="K608" i="3"/>
  <c r="B608" i="3"/>
  <c r="A608" i="3"/>
  <c r="O607" i="3"/>
  <c r="V607" i="3" s="1"/>
  <c r="K607" i="3"/>
  <c r="B607" i="3"/>
  <c r="A607" i="3"/>
  <c r="O606" i="3"/>
  <c r="V606" i="3" s="1"/>
  <c r="K606" i="3"/>
  <c r="B606" i="3"/>
  <c r="A606" i="3"/>
  <c r="X605" i="3"/>
  <c r="AB605" i="3" s="1"/>
  <c r="O605" i="3"/>
  <c r="V605" i="3" s="1"/>
  <c r="K605" i="3"/>
  <c r="T605" i="3" s="1"/>
  <c r="B605" i="3"/>
  <c r="A605" i="3"/>
  <c r="O604" i="3"/>
  <c r="V604" i="3" s="1"/>
  <c r="K604" i="3"/>
  <c r="B604" i="3"/>
  <c r="A604" i="3"/>
  <c r="O603" i="3"/>
  <c r="V603" i="3" s="1"/>
  <c r="K603" i="3"/>
  <c r="B603" i="3"/>
  <c r="A603" i="3"/>
  <c r="O602" i="3"/>
  <c r="V602" i="3" s="1"/>
  <c r="K602" i="3"/>
  <c r="B602" i="3"/>
  <c r="A602" i="3"/>
  <c r="X601" i="3"/>
  <c r="AB601" i="3" s="1"/>
  <c r="O601" i="3"/>
  <c r="V601" i="3" s="1"/>
  <c r="K601" i="3"/>
  <c r="T601" i="3" s="1"/>
  <c r="B601" i="3"/>
  <c r="A601" i="3"/>
  <c r="X600" i="3"/>
  <c r="AB600" i="3" s="1"/>
  <c r="O600" i="3"/>
  <c r="V600" i="3" s="1"/>
  <c r="K600" i="3"/>
  <c r="T600" i="3" s="1"/>
  <c r="B600" i="3"/>
  <c r="A600" i="3"/>
  <c r="X599" i="3"/>
  <c r="AB599" i="3" s="1"/>
  <c r="O599" i="3"/>
  <c r="V599" i="3" s="1"/>
  <c r="K599" i="3"/>
  <c r="U599" i="3" s="1"/>
  <c r="W599" i="3" s="1"/>
  <c r="B599" i="3"/>
  <c r="A599" i="3"/>
  <c r="X598" i="3"/>
  <c r="AB598" i="3" s="1"/>
  <c r="O598" i="3"/>
  <c r="V598" i="3" s="1"/>
  <c r="K598" i="3"/>
  <c r="T598" i="3" s="1"/>
  <c r="B598" i="3"/>
  <c r="A598" i="3"/>
  <c r="O597" i="3"/>
  <c r="V597" i="3" s="1"/>
  <c r="K597" i="3"/>
  <c r="B597" i="3"/>
  <c r="A597" i="3"/>
  <c r="O596" i="3"/>
  <c r="V596" i="3" s="1"/>
  <c r="K596" i="3"/>
  <c r="B596" i="3"/>
  <c r="A596" i="3"/>
  <c r="O595" i="3"/>
  <c r="V595" i="3" s="1"/>
  <c r="K595" i="3"/>
  <c r="B595" i="3"/>
  <c r="A595" i="3"/>
  <c r="O594" i="3"/>
  <c r="V594" i="3" s="1"/>
  <c r="K594" i="3"/>
  <c r="B594" i="3"/>
  <c r="A594" i="3"/>
  <c r="X593" i="3"/>
  <c r="AB593" i="3" s="1"/>
  <c r="O593" i="3"/>
  <c r="V593" i="3" s="1"/>
  <c r="K593" i="3"/>
  <c r="U593" i="3" s="1"/>
  <c r="W593" i="3" s="1"/>
  <c r="B593" i="3"/>
  <c r="A593" i="3"/>
  <c r="X592" i="3"/>
  <c r="AB592" i="3" s="1"/>
  <c r="O592" i="3"/>
  <c r="V592" i="3" s="1"/>
  <c r="K592" i="3"/>
  <c r="T592" i="3" s="1"/>
  <c r="B592" i="3"/>
  <c r="A592" i="3"/>
  <c r="X591" i="3"/>
  <c r="AB591" i="3" s="1"/>
  <c r="O591" i="3"/>
  <c r="V591" i="3" s="1"/>
  <c r="K591" i="3"/>
  <c r="T591" i="3" s="1"/>
  <c r="B591" i="3"/>
  <c r="A591" i="3"/>
  <c r="X590" i="3"/>
  <c r="AB590" i="3" s="1"/>
  <c r="O590" i="3"/>
  <c r="V590" i="3" s="1"/>
  <c r="K590" i="3"/>
  <c r="T590" i="3" s="1"/>
  <c r="B590" i="3"/>
  <c r="A590" i="3"/>
  <c r="X589" i="3"/>
  <c r="AB589" i="3" s="1"/>
  <c r="O589" i="3"/>
  <c r="V589" i="3" s="1"/>
  <c r="K589" i="3"/>
  <c r="U589" i="3" s="1"/>
  <c r="W589" i="3" s="1"/>
  <c r="B589" i="3"/>
  <c r="A589" i="3"/>
  <c r="O588" i="3"/>
  <c r="V588" i="3" s="1"/>
  <c r="K588" i="3"/>
  <c r="B588" i="3"/>
  <c r="A588" i="3"/>
  <c r="X587" i="3"/>
  <c r="AB587" i="3" s="1"/>
  <c r="O587" i="3"/>
  <c r="V587" i="3" s="1"/>
  <c r="K587" i="3"/>
  <c r="T587" i="3" s="1"/>
  <c r="B587" i="3"/>
  <c r="A587" i="3"/>
  <c r="X586" i="3"/>
  <c r="AB586" i="3" s="1"/>
  <c r="O586" i="3"/>
  <c r="V586" i="3" s="1"/>
  <c r="K586" i="3"/>
  <c r="U586" i="3" s="1"/>
  <c r="W586" i="3" s="1"/>
  <c r="B586" i="3"/>
  <c r="A586" i="3"/>
  <c r="X585" i="3"/>
  <c r="AB585" i="3" s="1"/>
  <c r="O585" i="3"/>
  <c r="V585" i="3" s="1"/>
  <c r="K585" i="3"/>
  <c r="T585" i="3" s="1"/>
  <c r="B585" i="3"/>
  <c r="A585" i="3"/>
  <c r="X584" i="3"/>
  <c r="AB584" i="3" s="1"/>
  <c r="O584" i="3"/>
  <c r="V584" i="3" s="1"/>
  <c r="K584" i="3"/>
  <c r="T584" i="3" s="1"/>
  <c r="B584" i="3"/>
  <c r="A584" i="3"/>
  <c r="X583" i="3"/>
  <c r="AB583" i="3" s="1"/>
  <c r="O583" i="3"/>
  <c r="V583" i="3" s="1"/>
  <c r="K583" i="3"/>
  <c r="T583" i="3" s="1"/>
  <c r="B583" i="3"/>
  <c r="A583" i="3"/>
  <c r="O582" i="3"/>
  <c r="V582" i="3" s="1"/>
  <c r="K582" i="3"/>
  <c r="B582" i="3"/>
  <c r="A582" i="3"/>
  <c r="O581" i="3"/>
  <c r="V581" i="3" s="1"/>
  <c r="K581" i="3"/>
  <c r="B581" i="3"/>
  <c r="A581" i="3"/>
  <c r="O580" i="3"/>
  <c r="V580" i="3" s="1"/>
  <c r="K580" i="3"/>
  <c r="B580" i="3"/>
  <c r="A580" i="3"/>
  <c r="X579" i="3"/>
  <c r="AB579" i="3" s="1"/>
  <c r="O579" i="3"/>
  <c r="V579" i="3" s="1"/>
  <c r="K579" i="3"/>
  <c r="T579" i="3" s="1"/>
  <c r="B579" i="3"/>
  <c r="A579" i="3"/>
  <c r="X578" i="3"/>
  <c r="AB578" i="3" s="1"/>
  <c r="O578" i="3"/>
  <c r="V578" i="3" s="1"/>
  <c r="K578" i="3"/>
  <c r="T578" i="3" s="1"/>
  <c r="B578" i="3"/>
  <c r="A578" i="3"/>
  <c r="X577" i="3"/>
  <c r="AB577" i="3" s="1"/>
  <c r="O577" i="3"/>
  <c r="V577" i="3" s="1"/>
  <c r="K577" i="3"/>
  <c r="U577" i="3" s="1"/>
  <c r="W577" i="3" s="1"/>
  <c r="B577" i="3"/>
  <c r="A577" i="3"/>
  <c r="X576" i="3"/>
  <c r="AB576" i="3" s="1"/>
  <c r="O576" i="3"/>
  <c r="V576" i="3" s="1"/>
  <c r="K576" i="3"/>
  <c r="T576" i="3" s="1"/>
  <c r="B576" i="3"/>
  <c r="A576" i="3"/>
  <c r="O575" i="3"/>
  <c r="V575" i="3" s="1"/>
  <c r="K575" i="3"/>
  <c r="B575" i="3"/>
  <c r="A575" i="3"/>
  <c r="O574" i="3"/>
  <c r="V574" i="3" s="1"/>
  <c r="K574" i="3"/>
  <c r="B574" i="3"/>
  <c r="A574" i="3"/>
  <c r="X573" i="3"/>
  <c r="AB573" i="3" s="1"/>
  <c r="O573" i="3"/>
  <c r="V573" i="3" s="1"/>
  <c r="K573" i="3"/>
  <c r="U573" i="3" s="1"/>
  <c r="W573" i="3" s="1"/>
  <c r="B573" i="3"/>
  <c r="A573" i="3"/>
  <c r="X572" i="3"/>
  <c r="AB572" i="3" s="1"/>
  <c r="O572" i="3"/>
  <c r="V572" i="3" s="1"/>
  <c r="K572" i="3"/>
  <c r="T572" i="3" s="1"/>
  <c r="B572" i="3"/>
  <c r="A572" i="3"/>
  <c r="X571" i="3"/>
  <c r="AB571" i="3" s="1"/>
  <c r="O571" i="3"/>
  <c r="V571" i="3" s="1"/>
  <c r="K571" i="3"/>
  <c r="T571" i="3" s="1"/>
  <c r="B571" i="3"/>
  <c r="A571" i="3"/>
  <c r="X570" i="3"/>
  <c r="AB570" i="3" s="1"/>
  <c r="O570" i="3"/>
  <c r="V570" i="3" s="1"/>
  <c r="K570" i="3"/>
  <c r="T570" i="3" s="1"/>
  <c r="B570" i="3"/>
  <c r="A570" i="3"/>
  <c r="X569" i="3"/>
  <c r="AB569" i="3" s="1"/>
  <c r="O569" i="3"/>
  <c r="V569" i="3" s="1"/>
  <c r="K569" i="3"/>
  <c r="U569" i="3" s="1"/>
  <c r="W569" i="3" s="1"/>
  <c r="B569" i="3"/>
  <c r="A569" i="3"/>
  <c r="O568" i="3"/>
  <c r="V568" i="3" s="1"/>
  <c r="K568" i="3"/>
  <c r="B568" i="3"/>
  <c r="A568" i="3"/>
  <c r="O567" i="3"/>
  <c r="V567" i="3" s="1"/>
  <c r="K567" i="3"/>
  <c r="B567" i="3"/>
  <c r="A567" i="3"/>
  <c r="O566" i="3"/>
  <c r="V566" i="3" s="1"/>
  <c r="K566" i="3"/>
  <c r="B566" i="3"/>
  <c r="A566" i="3"/>
  <c r="X565" i="3"/>
  <c r="AB565" i="3" s="1"/>
  <c r="O565" i="3"/>
  <c r="V565" i="3" s="1"/>
  <c r="K565" i="3"/>
  <c r="T565" i="3" s="1"/>
  <c r="B565" i="3"/>
  <c r="A565" i="3"/>
  <c r="X564" i="3"/>
  <c r="AB564" i="3" s="1"/>
  <c r="O564" i="3"/>
  <c r="V564" i="3" s="1"/>
  <c r="K564" i="3"/>
  <c r="T564" i="3" s="1"/>
  <c r="B564" i="3"/>
  <c r="A564" i="3"/>
  <c r="X563" i="3"/>
  <c r="AB563" i="3" s="1"/>
  <c r="O563" i="3"/>
  <c r="V563" i="3" s="1"/>
  <c r="K563" i="3"/>
  <c r="T563" i="3" s="1"/>
  <c r="B563" i="3"/>
  <c r="A563" i="3"/>
  <c r="X562" i="3"/>
  <c r="AB562" i="3" s="1"/>
  <c r="O562" i="3"/>
  <c r="V562" i="3" s="1"/>
  <c r="K562" i="3"/>
  <c r="T562" i="3" s="1"/>
  <c r="B562" i="3"/>
  <c r="A562" i="3"/>
  <c r="X561" i="3"/>
  <c r="AB561" i="3" s="1"/>
  <c r="O561" i="3"/>
  <c r="V561" i="3" s="1"/>
  <c r="K561" i="3"/>
  <c r="T561" i="3" s="1"/>
  <c r="B561" i="3"/>
  <c r="A561" i="3"/>
  <c r="X560" i="3"/>
  <c r="AB560" i="3" s="1"/>
  <c r="O560" i="3"/>
  <c r="V560" i="3" s="1"/>
  <c r="K560" i="3"/>
  <c r="T560" i="3" s="1"/>
  <c r="B560" i="3"/>
  <c r="A560" i="3"/>
  <c r="O559" i="3"/>
  <c r="V559" i="3" s="1"/>
  <c r="K559" i="3"/>
  <c r="B559" i="3"/>
  <c r="A559" i="3"/>
  <c r="O558" i="3"/>
  <c r="V558" i="3" s="1"/>
  <c r="K558" i="3"/>
  <c r="B558" i="3"/>
  <c r="A558" i="3"/>
  <c r="O557" i="3"/>
  <c r="V557" i="3" s="1"/>
  <c r="K557" i="3"/>
  <c r="B557" i="3"/>
  <c r="A557" i="3"/>
  <c r="M556" i="3"/>
  <c r="O556" i="3" s="1"/>
  <c r="V556" i="3" s="1"/>
  <c r="K556" i="3"/>
  <c r="B556" i="3"/>
  <c r="A556" i="3"/>
  <c r="X555" i="3"/>
  <c r="AB555" i="3" s="1"/>
  <c r="O555" i="3"/>
  <c r="V555" i="3" s="1"/>
  <c r="K555" i="3"/>
  <c r="B555" i="3"/>
  <c r="A555" i="3"/>
  <c r="O554" i="3"/>
  <c r="V554" i="3" s="1"/>
  <c r="K554" i="3"/>
  <c r="B554" i="3"/>
  <c r="A554" i="3"/>
  <c r="O553" i="3"/>
  <c r="V553" i="3" s="1"/>
  <c r="K553" i="3"/>
  <c r="B553" i="3"/>
  <c r="A553" i="3"/>
  <c r="X552" i="3"/>
  <c r="AB552" i="3" s="1"/>
  <c r="O552" i="3"/>
  <c r="V552" i="3" s="1"/>
  <c r="K552" i="3"/>
  <c r="Z552" i="3" s="1"/>
  <c r="B552" i="3"/>
  <c r="A552" i="3"/>
  <c r="X551" i="3"/>
  <c r="AB551" i="3" s="1"/>
  <c r="O551" i="3"/>
  <c r="V551" i="3" s="1"/>
  <c r="K551" i="3"/>
  <c r="B551" i="3"/>
  <c r="A551" i="3"/>
  <c r="X550" i="3"/>
  <c r="AB550" i="3" s="1"/>
  <c r="O550" i="3"/>
  <c r="V550" i="3" s="1"/>
  <c r="K550" i="3"/>
  <c r="T550" i="3" s="1"/>
  <c r="B550" i="3"/>
  <c r="A550" i="3"/>
  <c r="X549" i="3"/>
  <c r="AB549" i="3" s="1"/>
  <c r="O549" i="3"/>
  <c r="V549" i="3" s="1"/>
  <c r="K549" i="3"/>
  <c r="B549" i="3"/>
  <c r="A549" i="3"/>
  <c r="X548" i="3"/>
  <c r="AB548" i="3" s="1"/>
  <c r="O548" i="3"/>
  <c r="V548" i="3" s="1"/>
  <c r="K548" i="3"/>
  <c r="Z548" i="3" s="1"/>
  <c r="B548" i="3"/>
  <c r="A548" i="3"/>
  <c r="O547" i="3"/>
  <c r="V547" i="3" s="1"/>
  <c r="K547" i="3"/>
  <c r="B547" i="3"/>
  <c r="A547" i="3"/>
  <c r="O546" i="3"/>
  <c r="V546" i="3" s="1"/>
  <c r="K546" i="3"/>
  <c r="B546" i="3"/>
  <c r="A546" i="3"/>
  <c r="X545" i="3"/>
  <c r="AB545" i="3" s="1"/>
  <c r="O545" i="3"/>
  <c r="V545" i="3" s="1"/>
  <c r="K545" i="3"/>
  <c r="B545" i="3"/>
  <c r="A545" i="3"/>
  <c r="X544" i="3"/>
  <c r="AB544" i="3" s="1"/>
  <c r="O544" i="3"/>
  <c r="V544" i="3" s="1"/>
  <c r="K544" i="3"/>
  <c r="Z544" i="3" s="1"/>
  <c r="B544" i="3"/>
  <c r="A544" i="3"/>
  <c r="X543" i="3"/>
  <c r="AB543" i="3" s="1"/>
  <c r="O543" i="3"/>
  <c r="V543" i="3" s="1"/>
  <c r="K543" i="3"/>
  <c r="B543" i="3"/>
  <c r="A543" i="3"/>
  <c r="X542" i="3"/>
  <c r="AB542" i="3" s="1"/>
  <c r="O542" i="3"/>
  <c r="V542" i="3" s="1"/>
  <c r="K542" i="3"/>
  <c r="T542" i="3" s="1"/>
  <c r="B542" i="3"/>
  <c r="A542" i="3"/>
  <c r="X541" i="3"/>
  <c r="AB541" i="3" s="1"/>
  <c r="O541" i="3"/>
  <c r="V541" i="3" s="1"/>
  <c r="K541" i="3"/>
  <c r="B541" i="3"/>
  <c r="A541" i="3"/>
  <c r="O540" i="3"/>
  <c r="V540" i="3" s="1"/>
  <c r="K540" i="3"/>
  <c r="B540" i="3"/>
  <c r="A540" i="3"/>
  <c r="O539" i="3"/>
  <c r="V539" i="3" s="1"/>
  <c r="K539" i="3"/>
  <c r="B539" i="3"/>
  <c r="A539" i="3"/>
  <c r="O538" i="3"/>
  <c r="V538" i="3" s="1"/>
  <c r="K538" i="3"/>
  <c r="B538" i="3"/>
  <c r="A538" i="3"/>
  <c r="X537" i="3"/>
  <c r="AB537" i="3" s="1"/>
  <c r="O537" i="3"/>
  <c r="V537" i="3" s="1"/>
  <c r="K537" i="3"/>
  <c r="B537" i="3"/>
  <c r="A537" i="3"/>
  <c r="O536" i="3"/>
  <c r="V536" i="3" s="1"/>
  <c r="K536" i="3"/>
  <c r="B536" i="3"/>
  <c r="A536" i="3"/>
  <c r="O535" i="3"/>
  <c r="V535" i="3" s="1"/>
  <c r="K535" i="3"/>
  <c r="B535" i="3"/>
  <c r="A535" i="3"/>
  <c r="X534" i="3"/>
  <c r="AB534" i="3" s="1"/>
  <c r="O534" i="3"/>
  <c r="V534" i="3" s="1"/>
  <c r="K534" i="3"/>
  <c r="B534" i="3"/>
  <c r="A534" i="3"/>
  <c r="X533" i="3"/>
  <c r="AB533" i="3" s="1"/>
  <c r="O533" i="3"/>
  <c r="V533" i="3" s="1"/>
  <c r="K533" i="3"/>
  <c r="T533" i="3" s="1"/>
  <c r="B533" i="3"/>
  <c r="A533" i="3"/>
  <c r="X532" i="3"/>
  <c r="AB532" i="3" s="1"/>
  <c r="O532" i="3"/>
  <c r="V532" i="3" s="1"/>
  <c r="K532" i="3"/>
  <c r="B532" i="3"/>
  <c r="A532" i="3"/>
  <c r="X531" i="3"/>
  <c r="AB531" i="3" s="1"/>
  <c r="O531" i="3"/>
  <c r="V531" i="3" s="1"/>
  <c r="K531" i="3"/>
  <c r="T531" i="3" s="1"/>
  <c r="B531" i="3"/>
  <c r="A531" i="3"/>
  <c r="X530" i="3"/>
  <c r="AB530" i="3" s="1"/>
  <c r="O530" i="3"/>
  <c r="V530" i="3" s="1"/>
  <c r="K530" i="3"/>
  <c r="B530" i="3"/>
  <c r="A530" i="3"/>
  <c r="X529" i="3"/>
  <c r="AB529" i="3" s="1"/>
  <c r="O529" i="3"/>
  <c r="V529" i="3" s="1"/>
  <c r="K529" i="3"/>
  <c r="T529" i="3" s="1"/>
  <c r="B529" i="3"/>
  <c r="A529" i="3"/>
  <c r="O528" i="3"/>
  <c r="V528" i="3" s="1"/>
  <c r="K528" i="3"/>
  <c r="B528" i="3"/>
  <c r="A528" i="3"/>
  <c r="O527" i="3"/>
  <c r="V527" i="3" s="1"/>
  <c r="K527" i="3"/>
  <c r="B527" i="3"/>
  <c r="A527" i="3"/>
  <c r="M526" i="3"/>
  <c r="O526" i="3" s="1"/>
  <c r="K526" i="3"/>
  <c r="B526" i="3"/>
  <c r="A526" i="3"/>
  <c r="X525" i="3"/>
  <c r="AB525" i="3" s="1"/>
  <c r="O525" i="3"/>
  <c r="V525" i="3" s="1"/>
  <c r="K525" i="3"/>
  <c r="Z525" i="3" s="1"/>
  <c r="B525" i="3"/>
  <c r="A525" i="3"/>
  <c r="X524" i="3"/>
  <c r="AB524" i="3" s="1"/>
  <c r="O524" i="3"/>
  <c r="V524" i="3" s="1"/>
  <c r="K524" i="3"/>
  <c r="Z524" i="3" s="1"/>
  <c r="B524" i="3"/>
  <c r="A524" i="3"/>
  <c r="X523" i="3"/>
  <c r="AB523" i="3" s="1"/>
  <c r="O523" i="3"/>
  <c r="V523" i="3" s="1"/>
  <c r="K523" i="3"/>
  <c r="T523" i="3" s="1"/>
  <c r="B523" i="3"/>
  <c r="A523" i="3"/>
  <c r="X522" i="3"/>
  <c r="AB522" i="3" s="1"/>
  <c r="O522" i="3"/>
  <c r="V522" i="3" s="1"/>
  <c r="K522" i="3"/>
  <c r="Z522" i="3" s="1"/>
  <c r="B522" i="3"/>
  <c r="A522" i="3"/>
  <c r="X521" i="3"/>
  <c r="AB521" i="3" s="1"/>
  <c r="O521" i="3"/>
  <c r="V521" i="3" s="1"/>
  <c r="K521" i="3"/>
  <c r="U521" i="3" s="1"/>
  <c r="W521" i="3" s="1"/>
  <c r="B521" i="3"/>
  <c r="A521" i="3"/>
  <c r="O520" i="3"/>
  <c r="V520" i="3" s="1"/>
  <c r="K520" i="3"/>
  <c r="B520" i="3"/>
  <c r="A520" i="3"/>
  <c r="O519" i="3"/>
  <c r="V519" i="3" s="1"/>
  <c r="K519" i="3"/>
  <c r="B519" i="3"/>
  <c r="A519" i="3"/>
  <c r="X518" i="3"/>
  <c r="AB518" i="3" s="1"/>
  <c r="O518" i="3"/>
  <c r="V518" i="3" s="1"/>
  <c r="K518" i="3"/>
  <c r="Z518" i="3" s="1"/>
  <c r="B518" i="3"/>
  <c r="A518" i="3"/>
  <c r="O517" i="3"/>
  <c r="V517" i="3" s="1"/>
  <c r="K517" i="3"/>
  <c r="B517" i="3"/>
  <c r="A517" i="3"/>
  <c r="N516" i="3"/>
  <c r="O516" i="3" s="1"/>
  <c r="V516" i="3" s="1"/>
  <c r="K516" i="3"/>
  <c r="B516" i="3"/>
  <c r="A516" i="3"/>
  <c r="X515" i="3"/>
  <c r="AB515" i="3" s="1"/>
  <c r="O515" i="3"/>
  <c r="V515" i="3" s="1"/>
  <c r="K515" i="3"/>
  <c r="Y515" i="3" s="1"/>
  <c r="B515" i="3"/>
  <c r="A515" i="3"/>
  <c r="X514" i="3"/>
  <c r="AB514" i="3" s="1"/>
  <c r="O514" i="3"/>
  <c r="V514" i="3" s="1"/>
  <c r="K514" i="3"/>
  <c r="Y514" i="3" s="1"/>
  <c r="B514" i="3"/>
  <c r="A514" i="3"/>
  <c r="X513" i="3"/>
  <c r="AB513" i="3" s="1"/>
  <c r="O513" i="3"/>
  <c r="V513" i="3" s="1"/>
  <c r="K513" i="3"/>
  <c r="T513" i="3" s="1"/>
  <c r="B513" i="3"/>
  <c r="A513" i="3"/>
  <c r="X512" i="3"/>
  <c r="AB512" i="3" s="1"/>
  <c r="O512" i="3"/>
  <c r="V512" i="3" s="1"/>
  <c r="K512" i="3"/>
  <c r="Y512" i="3" s="1"/>
  <c r="B512" i="3"/>
  <c r="A512" i="3"/>
  <c r="O511" i="3"/>
  <c r="V511" i="3" s="1"/>
  <c r="K511" i="3"/>
  <c r="B511" i="3"/>
  <c r="A511" i="3"/>
  <c r="X510" i="3"/>
  <c r="AB510" i="3" s="1"/>
  <c r="O510" i="3"/>
  <c r="V510" i="3" s="1"/>
  <c r="K510" i="3"/>
  <c r="Z510" i="3" s="1"/>
  <c r="B510" i="3"/>
  <c r="A510" i="3"/>
  <c r="X509" i="3"/>
  <c r="AB509" i="3" s="1"/>
  <c r="O509" i="3"/>
  <c r="V509" i="3" s="1"/>
  <c r="K509" i="3"/>
  <c r="Y509" i="3" s="1"/>
  <c r="B509" i="3"/>
  <c r="A509" i="3"/>
  <c r="X508" i="3"/>
  <c r="AB508" i="3" s="1"/>
  <c r="O508" i="3"/>
  <c r="V508" i="3" s="1"/>
  <c r="K508" i="3"/>
  <c r="Y508" i="3" s="1"/>
  <c r="B508" i="3"/>
  <c r="A508" i="3"/>
  <c r="X507" i="3"/>
  <c r="AB507" i="3" s="1"/>
  <c r="W507" i="3"/>
  <c r="V507" i="3"/>
  <c r="O507" i="3"/>
  <c r="K507" i="3"/>
  <c r="B507" i="3"/>
  <c r="A507" i="3"/>
  <c r="X506" i="3"/>
  <c r="AB506" i="3" s="1"/>
  <c r="O506" i="3"/>
  <c r="V506" i="3" s="1"/>
  <c r="K506" i="3"/>
  <c r="Z506" i="3" s="1"/>
  <c r="B506" i="3"/>
  <c r="A506" i="3"/>
  <c r="O505" i="3"/>
  <c r="V505" i="3" s="1"/>
  <c r="K505" i="3"/>
  <c r="B505" i="3"/>
  <c r="A505" i="3"/>
  <c r="O504" i="3"/>
  <c r="V504" i="3" s="1"/>
  <c r="K504" i="3"/>
  <c r="B504" i="3"/>
  <c r="A504" i="3"/>
  <c r="O503" i="3"/>
  <c r="V503" i="3" s="1"/>
  <c r="K503" i="3"/>
  <c r="B503" i="3"/>
  <c r="A503" i="3"/>
  <c r="X502" i="3"/>
  <c r="AB502" i="3" s="1"/>
  <c r="O502" i="3"/>
  <c r="V502" i="3" s="1"/>
  <c r="K502" i="3"/>
  <c r="Z502" i="3" s="1"/>
  <c r="B502" i="3"/>
  <c r="A502" i="3"/>
  <c r="X501" i="3"/>
  <c r="AB501" i="3" s="1"/>
  <c r="W501" i="3"/>
  <c r="V501" i="3"/>
  <c r="O501" i="3"/>
  <c r="K501" i="3"/>
  <c r="T501" i="3" s="1"/>
  <c r="B501" i="3"/>
  <c r="A501" i="3"/>
  <c r="X500" i="3"/>
  <c r="AB500" i="3" s="1"/>
  <c r="O500" i="3"/>
  <c r="V500" i="3" s="1"/>
  <c r="K500" i="3"/>
  <c r="Z500" i="3" s="1"/>
  <c r="B500" i="3"/>
  <c r="A500" i="3"/>
  <c r="O499" i="3"/>
  <c r="V499" i="3" s="1"/>
  <c r="K499" i="3"/>
  <c r="B499" i="3"/>
  <c r="A499" i="3"/>
  <c r="O498" i="3"/>
  <c r="V498" i="3" s="1"/>
  <c r="K498" i="3"/>
  <c r="B498" i="3"/>
  <c r="A498" i="3"/>
  <c r="O497" i="3"/>
  <c r="V497" i="3" s="1"/>
  <c r="K497" i="3"/>
  <c r="B497" i="3"/>
  <c r="A497" i="3"/>
  <c r="X496" i="3"/>
  <c r="AB496" i="3" s="1"/>
  <c r="O496" i="3"/>
  <c r="V496" i="3" s="1"/>
  <c r="K496" i="3"/>
  <c r="Y496" i="3" s="1"/>
  <c r="B496" i="3"/>
  <c r="A496" i="3"/>
  <c r="X495" i="3"/>
  <c r="AB495" i="3" s="1"/>
  <c r="O495" i="3"/>
  <c r="V495" i="3" s="1"/>
  <c r="K495" i="3"/>
  <c r="Y495" i="3" s="1"/>
  <c r="B495" i="3"/>
  <c r="A495" i="3"/>
  <c r="X494" i="3"/>
  <c r="AB494" i="3" s="1"/>
  <c r="O494" i="3"/>
  <c r="V494" i="3" s="1"/>
  <c r="K494" i="3"/>
  <c r="Y494" i="3" s="1"/>
  <c r="B494" i="3"/>
  <c r="A494" i="3"/>
  <c r="X493" i="3"/>
  <c r="AB493" i="3" s="1"/>
  <c r="O493" i="3"/>
  <c r="V493" i="3" s="1"/>
  <c r="K493" i="3"/>
  <c r="B493" i="3"/>
  <c r="A493" i="3"/>
  <c r="O492" i="3"/>
  <c r="V492" i="3" s="1"/>
  <c r="K492" i="3"/>
  <c r="B492" i="3"/>
  <c r="A492" i="3"/>
  <c r="O491" i="3"/>
  <c r="V491" i="3" s="1"/>
  <c r="K491" i="3"/>
  <c r="B491" i="3"/>
  <c r="A491" i="3"/>
  <c r="O490" i="3"/>
  <c r="V490" i="3" s="1"/>
  <c r="K490" i="3"/>
  <c r="B490" i="3"/>
  <c r="A490" i="3"/>
  <c r="O489" i="3"/>
  <c r="V489" i="3" s="1"/>
  <c r="K489" i="3"/>
  <c r="B489" i="3"/>
  <c r="A489" i="3"/>
  <c r="O488" i="3"/>
  <c r="V488" i="3" s="1"/>
  <c r="K488" i="3"/>
  <c r="B488" i="3"/>
  <c r="A488" i="3"/>
  <c r="O487" i="3"/>
  <c r="V487" i="3" s="1"/>
  <c r="K487" i="3"/>
  <c r="B487" i="3"/>
  <c r="A487" i="3"/>
  <c r="O486" i="3"/>
  <c r="V486" i="3" s="1"/>
  <c r="K486" i="3"/>
  <c r="B486" i="3"/>
  <c r="A486" i="3"/>
  <c r="X485" i="3"/>
  <c r="AB485" i="3" s="1"/>
  <c r="O485" i="3"/>
  <c r="V485" i="3" s="1"/>
  <c r="K485" i="3"/>
  <c r="Y485" i="3" s="1"/>
  <c r="B485" i="3"/>
  <c r="A485" i="3"/>
  <c r="X484" i="3"/>
  <c r="AB484" i="3" s="1"/>
  <c r="O484" i="3"/>
  <c r="V484" i="3" s="1"/>
  <c r="K484" i="3"/>
  <c r="Z484" i="3" s="1"/>
  <c r="B484" i="3"/>
  <c r="A484" i="3"/>
  <c r="X483" i="3"/>
  <c r="AB483" i="3" s="1"/>
  <c r="O483" i="3"/>
  <c r="V483" i="3" s="1"/>
  <c r="K483" i="3"/>
  <c r="Y483" i="3" s="1"/>
  <c r="B483" i="3"/>
  <c r="A483" i="3"/>
  <c r="X482" i="3"/>
  <c r="AB482" i="3" s="1"/>
  <c r="O482" i="3"/>
  <c r="V482" i="3" s="1"/>
  <c r="K482" i="3"/>
  <c r="U482" i="3" s="1"/>
  <c r="W482" i="3" s="1"/>
  <c r="B482" i="3"/>
  <c r="A482" i="3"/>
  <c r="X481" i="3"/>
  <c r="AB481" i="3" s="1"/>
  <c r="O481" i="3"/>
  <c r="V481" i="3" s="1"/>
  <c r="K481" i="3"/>
  <c r="Y481" i="3" s="1"/>
  <c r="B481" i="3"/>
  <c r="A481" i="3"/>
  <c r="O480" i="3"/>
  <c r="V480" i="3" s="1"/>
  <c r="K480" i="3"/>
  <c r="B480" i="3"/>
  <c r="A480" i="3"/>
  <c r="O479" i="3"/>
  <c r="V479" i="3" s="1"/>
  <c r="K479" i="3"/>
  <c r="B479" i="3"/>
  <c r="A479" i="3"/>
  <c r="O478" i="3"/>
  <c r="V478" i="3" s="1"/>
  <c r="K478" i="3"/>
  <c r="B478" i="3"/>
  <c r="A478" i="3"/>
  <c r="O477" i="3"/>
  <c r="V477" i="3" s="1"/>
  <c r="K477" i="3"/>
  <c r="B477" i="3"/>
  <c r="A477" i="3"/>
  <c r="O476" i="3"/>
  <c r="V476" i="3" s="1"/>
  <c r="K476" i="3"/>
  <c r="B476" i="3"/>
  <c r="A476" i="3"/>
  <c r="X475" i="3"/>
  <c r="AB475" i="3" s="1"/>
  <c r="O475" i="3"/>
  <c r="V475" i="3" s="1"/>
  <c r="K475" i="3"/>
  <c r="Z475" i="3" s="1"/>
  <c r="B475" i="3"/>
  <c r="A475" i="3"/>
  <c r="X474" i="3"/>
  <c r="AB474" i="3" s="1"/>
  <c r="O474" i="3"/>
  <c r="V474" i="3" s="1"/>
  <c r="K474" i="3"/>
  <c r="Y474" i="3" s="1"/>
  <c r="B474" i="3"/>
  <c r="A474" i="3"/>
  <c r="X473" i="3"/>
  <c r="AB473" i="3" s="1"/>
  <c r="O473" i="3"/>
  <c r="V473" i="3" s="1"/>
  <c r="K473" i="3"/>
  <c r="U473" i="3" s="1"/>
  <c r="W473" i="3" s="1"/>
  <c r="B473" i="3"/>
  <c r="A473" i="3"/>
  <c r="X472" i="3"/>
  <c r="AB472" i="3" s="1"/>
  <c r="O472" i="3"/>
  <c r="V472" i="3" s="1"/>
  <c r="K472" i="3"/>
  <c r="Y472" i="3" s="1"/>
  <c r="B472" i="3"/>
  <c r="A472" i="3"/>
  <c r="X471" i="3"/>
  <c r="AB471" i="3" s="1"/>
  <c r="O471" i="3"/>
  <c r="V471" i="3" s="1"/>
  <c r="K471" i="3"/>
  <c r="Y471" i="3" s="1"/>
  <c r="B471" i="3"/>
  <c r="A471" i="3"/>
  <c r="O470" i="3"/>
  <c r="V470" i="3" s="1"/>
  <c r="K470" i="3"/>
  <c r="B470" i="3"/>
  <c r="A470" i="3"/>
  <c r="O469" i="3"/>
  <c r="V469" i="3" s="1"/>
  <c r="K469" i="3"/>
  <c r="B469" i="3"/>
  <c r="A469" i="3"/>
  <c r="O468" i="3"/>
  <c r="V468" i="3" s="1"/>
  <c r="K468" i="3"/>
  <c r="B468" i="3"/>
  <c r="A468" i="3"/>
  <c r="X467" i="3"/>
  <c r="AB467" i="3" s="1"/>
  <c r="O467" i="3"/>
  <c r="V467" i="3" s="1"/>
  <c r="K467" i="3"/>
  <c r="B467" i="3"/>
  <c r="A467" i="3"/>
  <c r="X466" i="3"/>
  <c r="AB466" i="3" s="1"/>
  <c r="O466" i="3"/>
  <c r="V466" i="3" s="1"/>
  <c r="K466" i="3"/>
  <c r="Y466" i="3" s="1"/>
  <c r="B466" i="3"/>
  <c r="A466" i="3"/>
  <c r="X465" i="3"/>
  <c r="AB465" i="3" s="1"/>
  <c r="O465" i="3"/>
  <c r="V465" i="3" s="1"/>
  <c r="K465" i="3"/>
  <c r="U465" i="3" s="1"/>
  <c r="W465" i="3" s="1"/>
  <c r="B465" i="3"/>
  <c r="A465" i="3"/>
  <c r="X464" i="3"/>
  <c r="AB464" i="3" s="1"/>
  <c r="O464" i="3"/>
  <c r="V464" i="3" s="1"/>
  <c r="K464" i="3"/>
  <c r="Y464" i="3" s="1"/>
  <c r="B464" i="3"/>
  <c r="A464" i="3"/>
  <c r="X463" i="3"/>
  <c r="AB463" i="3" s="1"/>
  <c r="O463" i="3"/>
  <c r="V463" i="3" s="1"/>
  <c r="K463" i="3"/>
  <c r="B463" i="3"/>
  <c r="A463" i="3"/>
  <c r="X462" i="3"/>
  <c r="AB462" i="3" s="1"/>
  <c r="O462" i="3"/>
  <c r="V462" i="3" s="1"/>
  <c r="K462" i="3"/>
  <c r="Y462" i="3" s="1"/>
  <c r="B462" i="3"/>
  <c r="A462" i="3"/>
  <c r="O461" i="3"/>
  <c r="V461" i="3" s="1"/>
  <c r="K461" i="3"/>
  <c r="B461" i="3"/>
  <c r="A461" i="3"/>
  <c r="O460" i="3"/>
  <c r="V460" i="3" s="1"/>
  <c r="K460" i="3"/>
  <c r="B460" i="3"/>
  <c r="A460" i="3"/>
  <c r="O459" i="3"/>
  <c r="V459" i="3" s="1"/>
  <c r="K459" i="3"/>
  <c r="B459" i="3"/>
  <c r="A459" i="3"/>
  <c r="M458" i="3"/>
  <c r="O458" i="3" s="1"/>
  <c r="V458" i="3" s="1"/>
  <c r="K458" i="3"/>
  <c r="B458" i="3"/>
  <c r="A458" i="3"/>
  <c r="X457" i="3"/>
  <c r="AB457" i="3" s="1"/>
  <c r="O457" i="3"/>
  <c r="V457" i="3" s="1"/>
  <c r="K457" i="3"/>
  <c r="T457" i="3" s="1"/>
  <c r="B457" i="3"/>
  <c r="A457" i="3"/>
  <c r="X456" i="3"/>
  <c r="AB456" i="3" s="1"/>
  <c r="O456" i="3"/>
  <c r="V456" i="3" s="1"/>
  <c r="K456" i="3"/>
  <c r="T456" i="3" s="1"/>
  <c r="B456" i="3"/>
  <c r="A456" i="3"/>
  <c r="X455" i="3"/>
  <c r="AB455" i="3" s="1"/>
  <c r="O455" i="3"/>
  <c r="V455" i="3" s="1"/>
  <c r="K455" i="3"/>
  <c r="T455" i="3" s="1"/>
  <c r="B455" i="3"/>
  <c r="A455" i="3"/>
  <c r="X454" i="3"/>
  <c r="AB454" i="3" s="1"/>
  <c r="O454" i="3"/>
  <c r="V454" i="3" s="1"/>
  <c r="K454" i="3"/>
  <c r="B454" i="3"/>
  <c r="A454" i="3"/>
  <c r="X453" i="3"/>
  <c r="AB453" i="3" s="1"/>
  <c r="O453" i="3"/>
  <c r="V453" i="3" s="1"/>
  <c r="K453" i="3"/>
  <c r="T453" i="3" s="1"/>
  <c r="B453" i="3"/>
  <c r="A453" i="3"/>
  <c r="O452" i="3"/>
  <c r="V452" i="3" s="1"/>
  <c r="K452" i="3"/>
  <c r="B452" i="3"/>
  <c r="A452" i="3"/>
  <c r="O451" i="3"/>
  <c r="V451" i="3" s="1"/>
  <c r="K451" i="3"/>
  <c r="B451" i="3"/>
  <c r="A451" i="3"/>
  <c r="M450" i="3"/>
  <c r="O450" i="3" s="1"/>
  <c r="V450" i="3" s="1"/>
  <c r="K450" i="3"/>
  <c r="B450" i="3"/>
  <c r="A450" i="3"/>
  <c r="O449" i="3"/>
  <c r="V449" i="3" s="1"/>
  <c r="K449" i="3"/>
  <c r="B449" i="3"/>
  <c r="A449" i="3"/>
  <c r="O448" i="3"/>
  <c r="V448" i="3" s="1"/>
  <c r="K448" i="3"/>
  <c r="B448" i="3"/>
  <c r="A448" i="3"/>
  <c r="O447" i="3"/>
  <c r="V447" i="3" s="1"/>
  <c r="K447" i="3"/>
  <c r="B447" i="3"/>
  <c r="A447" i="3"/>
  <c r="O446" i="3"/>
  <c r="V446" i="3" s="1"/>
  <c r="K446" i="3"/>
  <c r="B446" i="3"/>
  <c r="A446" i="3"/>
  <c r="X445" i="3"/>
  <c r="AB445" i="3" s="1"/>
  <c r="O445" i="3"/>
  <c r="V445" i="3" s="1"/>
  <c r="K445" i="3"/>
  <c r="Z445" i="3" s="1"/>
  <c r="B445" i="3"/>
  <c r="A445" i="3"/>
  <c r="X444" i="3"/>
  <c r="AB444" i="3" s="1"/>
  <c r="O444" i="3"/>
  <c r="V444" i="3" s="1"/>
  <c r="K444" i="3"/>
  <c r="Z444" i="3" s="1"/>
  <c r="B444" i="3"/>
  <c r="A444" i="3"/>
  <c r="X443" i="3"/>
  <c r="AB443" i="3" s="1"/>
  <c r="O443" i="3"/>
  <c r="V443" i="3" s="1"/>
  <c r="K443" i="3"/>
  <c r="Z443" i="3" s="1"/>
  <c r="B443" i="3"/>
  <c r="A443" i="3"/>
  <c r="X442" i="3"/>
  <c r="AB442" i="3" s="1"/>
  <c r="O442" i="3"/>
  <c r="V442" i="3" s="1"/>
  <c r="K442" i="3"/>
  <c r="T442" i="3" s="1"/>
  <c r="B442" i="3"/>
  <c r="A442" i="3"/>
  <c r="X441" i="3"/>
  <c r="AB441" i="3" s="1"/>
  <c r="O441" i="3"/>
  <c r="V441" i="3" s="1"/>
  <c r="K441" i="3"/>
  <c r="Z441" i="3" s="1"/>
  <c r="B441" i="3"/>
  <c r="A441" i="3"/>
  <c r="O440" i="3"/>
  <c r="V440" i="3" s="1"/>
  <c r="K440" i="3"/>
  <c r="B440" i="3"/>
  <c r="A440" i="3"/>
  <c r="O439" i="3"/>
  <c r="V439" i="3" s="1"/>
  <c r="K439" i="3"/>
  <c r="B439" i="3"/>
  <c r="A439" i="3"/>
  <c r="X438" i="3"/>
  <c r="AB438" i="3" s="1"/>
  <c r="O438" i="3"/>
  <c r="V438" i="3" s="1"/>
  <c r="K438" i="3"/>
  <c r="T438" i="3" s="1"/>
  <c r="B438" i="3"/>
  <c r="A438" i="3"/>
  <c r="X437" i="3"/>
  <c r="AB437" i="3" s="1"/>
  <c r="O437" i="3"/>
  <c r="V437" i="3" s="1"/>
  <c r="K437" i="3"/>
  <c r="Z437" i="3" s="1"/>
  <c r="B437" i="3"/>
  <c r="A437" i="3"/>
  <c r="X436" i="3"/>
  <c r="AB436" i="3" s="1"/>
  <c r="O436" i="3"/>
  <c r="V436" i="3" s="1"/>
  <c r="K436" i="3"/>
  <c r="Z436" i="3" s="1"/>
  <c r="B436" i="3"/>
  <c r="A436" i="3"/>
  <c r="X435" i="3"/>
  <c r="AB435" i="3" s="1"/>
  <c r="O435" i="3"/>
  <c r="V435" i="3" s="1"/>
  <c r="K435" i="3"/>
  <c r="Z435" i="3" s="1"/>
  <c r="B435" i="3"/>
  <c r="A435" i="3"/>
  <c r="X434" i="3"/>
  <c r="AB434" i="3" s="1"/>
  <c r="O434" i="3"/>
  <c r="V434" i="3" s="1"/>
  <c r="K434" i="3"/>
  <c r="T434" i="3" s="1"/>
  <c r="B434" i="3"/>
  <c r="A434" i="3"/>
  <c r="X433" i="3"/>
  <c r="AB433" i="3" s="1"/>
  <c r="O433" i="3"/>
  <c r="V433" i="3" s="1"/>
  <c r="K433" i="3"/>
  <c r="Z433" i="3" s="1"/>
  <c r="B433" i="3"/>
  <c r="A433" i="3"/>
  <c r="O432" i="3"/>
  <c r="V432" i="3" s="1"/>
  <c r="K432" i="3"/>
  <c r="B432" i="3"/>
  <c r="A432" i="3"/>
  <c r="O431" i="3"/>
  <c r="V431" i="3" s="1"/>
  <c r="K431" i="3"/>
  <c r="B431" i="3"/>
  <c r="A431" i="3"/>
  <c r="O430" i="3"/>
  <c r="V430" i="3" s="1"/>
  <c r="K430" i="3"/>
  <c r="B430" i="3"/>
  <c r="A430" i="3"/>
  <c r="M429" i="3"/>
  <c r="O429" i="3" s="1"/>
  <c r="V429" i="3" s="1"/>
  <c r="K429" i="3"/>
  <c r="B429" i="3"/>
  <c r="A429" i="3"/>
  <c r="X428" i="3"/>
  <c r="AB428" i="3" s="1"/>
  <c r="O428" i="3"/>
  <c r="V428" i="3" s="1"/>
  <c r="K428" i="3"/>
  <c r="U428" i="3" s="1"/>
  <c r="W428" i="3" s="1"/>
  <c r="B428" i="3"/>
  <c r="A428" i="3"/>
  <c r="X427" i="3"/>
  <c r="AB427" i="3" s="1"/>
  <c r="O427" i="3"/>
  <c r="V427" i="3" s="1"/>
  <c r="K427" i="3"/>
  <c r="T427" i="3" s="1"/>
  <c r="B427" i="3"/>
  <c r="A427" i="3"/>
  <c r="X426" i="3"/>
  <c r="AB426" i="3" s="1"/>
  <c r="O426" i="3"/>
  <c r="V426" i="3" s="1"/>
  <c r="K426" i="3"/>
  <c r="Z426" i="3" s="1"/>
  <c r="B426" i="3"/>
  <c r="A426" i="3"/>
  <c r="X425" i="3"/>
  <c r="AB425" i="3" s="1"/>
  <c r="O425" i="3"/>
  <c r="V425" i="3" s="1"/>
  <c r="K425" i="3"/>
  <c r="T425" i="3" s="1"/>
  <c r="B425" i="3"/>
  <c r="A425" i="3"/>
  <c r="X424" i="3"/>
  <c r="AB424" i="3" s="1"/>
  <c r="O424" i="3"/>
  <c r="V424" i="3" s="1"/>
  <c r="K424" i="3"/>
  <c r="U424" i="3" s="1"/>
  <c r="W424" i="3" s="1"/>
  <c r="B424" i="3"/>
  <c r="A424" i="3"/>
  <c r="O423" i="3"/>
  <c r="V423" i="3" s="1"/>
  <c r="K423" i="3"/>
  <c r="B423" i="3"/>
  <c r="A423" i="3"/>
  <c r="X422" i="3"/>
  <c r="AB422" i="3" s="1"/>
  <c r="O422" i="3"/>
  <c r="V422" i="3" s="1"/>
  <c r="K422" i="3"/>
  <c r="Z422" i="3" s="1"/>
  <c r="B422" i="3"/>
  <c r="A422" i="3"/>
  <c r="O421" i="3"/>
  <c r="V421" i="3" s="1"/>
  <c r="K421" i="3"/>
  <c r="B421" i="3"/>
  <c r="A421" i="3"/>
  <c r="O420" i="3"/>
  <c r="V420" i="3" s="1"/>
  <c r="K420" i="3"/>
  <c r="B420" i="3"/>
  <c r="A420" i="3"/>
  <c r="X419" i="3"/>
  <c r="AB419" i="3" s="1"/>
  <c r="O419" i="3"/>
  <c r="V419" i="3" s="1"/>
  <c r="K419" i="3"/>
  <c r="Z419" i="3" s="1"/>
  <c r="B419" i="3"/>
  <c r="A419" i="3"/>
  <c r="X418" i="3"/>
  <c r="AB418" i="3" s="1"/>
  <c r="O418" i="3"/>
  <c r="V418" i="3" s="1"/>
  <c r="K418" i="3"/>
  <c r="B418" i="3"/>
  <c r="A418" i="3"/>
  <c r="X417" i="3"/>
  <c r="AB417" i="3" s="1"/>
  <c r="O417" i="3"/>
  <c r="V417" i="3" s="1"/>
  <c r="K417" i="3"/>
  <c r="B417" i="3"/>
  <c r="A417" i="3"/>
  <c r="X416" i="3"/>
  <c r="AB416" i="3" s="1"/>
  <c r="O416" i="3"/>
  <c r="V416" i="3" s="1"/>
  <c r="K416" i="3"/>
  <c r="B416" i="3"/>
  <c r="A416" i="3"/>
  <c r="X415" i="3"/>
  <c r="AB415" i="3" s="1"/>
  <c r="O415" i="3"/>
  <c r="V415" i="3" s="1"/>
  <c r="K415" i="3"/>
  <c r="Z415" i="3" s="1"/>
  <c r="B415" i="3"/>
  <c r="A415" i="3"/>
  <c r="O414" i="3"/>
  <c r="V414" i="3" s="1"/>
  <c r="K414" i="3"/>
  <c r="B414" i="3"/>
  <c r="A414" i="3"/>
  <c r="O413" i="3"/>
  <c r="V413" i="3" s="1"/>
  <c r="K413" i="3"/>
  <c r="B413" i="3"/>
  <c r="A413" i="3"/>
  <c r="X412" i="3"/>
  <c r="AB412" i="3" s="1"/>
  <c r="O412" i="3"/>
  <c r="V412" i="3" s="1"/>
  <c r="K412" i="3"/>
  <c r="Z412" i="3" s="1"/>
  <c r="B412" i="3"/>
  <c r="A412" i="3"/>
  <c r="O411" i="3"/>
  <c r="V411" i="3" s="1"/>
  <c r="K411" i="3"/>
  <c r="B411" i="3"/>
  <c r="A411" i="3"/>
  <c r="O410" i="3"/>
  <c r="V410" i="3" s="1"/>
  <c r="K410" i="3"/>
  <c r="B410" i="3"/>
  <c r="A410" i="3"/>
  <c r="X409" i="3"/>
  <c r="AB409" i="3" s="1"/>
  <c r="O409" i="3"/>
  <c r="V409" i="3" s="1"/>
  <c r="K409" i="3"/>
  <c r="Z409" i="3" s="1"/>
  <c r="B409" i="3"/>
  <c r="A409" i="3"/>
  <c r="X408" i="3"/>
  <c r="AB408" i="3" s="1"/>
  <c r="O408" i="3"/>
  <c r="V408" i="3" s="1"/>
  <c r="K408" i="3"/>
  <c r="Z408" i="3" s="1"/>
  <c r="B408" i="3"/>
  <c r="A408" i="3"/>
  <c r="X407" i="3"/>
  <c r="AB407" i="3" s="1"/>
  <c r="O407" i="3"/>
  <c r="V407" i="3" s="1"/>
  <c r="K407" i="3"/>
  <c r="Z407" i="3" s="1"/>
  <c r="B407" i="3"/>
  <c r="A407" i="3"/>
  <c r="X406" i="3"/>
  <c r="AB406" i="3" s="1"/>
  <c r="O406" i="3"/>
  <c r="V406" i="3" s="1"/>
  <c r="K406" i="3"/>
  <c r="Z406" i="3" s="1"/>
  <c r="B406" i="3"/>
  <c r="A406" i="3"/>
  <c r="X405" i="3"/>
  <c r="AB405" i="3" s="1"/>
  <c r="O405" i="3"/>
  <c r="V405" i="3" s="1"/>
  <c r="K405" i="3"/>
  <c r="Z405" i="3" s="1"/>
  <c r="B405" i="3"/>
  <c r="A405" i="3"/>
  <c r="X404" i="3"/>
  <c r="AB404" i="3" s="1"/>
  <c r="O404" i="3"/>
  <c r="V404" i="3" s="1"/>
  <c r="K404" i="3"/>
  <c r="Z404" i="3" s="1"/>
  <c r="B404" i="3"/>
  <c r="A404" i="3"/>
  <c r="O403" i="3"/>
  <c r="V403" i="3" s="1"/>
  <c r="K403" i="3"/>
  <c r="B403" i="3"/>
  <c r="A403" i="3"/>
  <c r="O402" i="3"/>
  <c r="V402" i="3" s="1"/>
  <c r="K402" i="3"/>
  <c r="B402" i="3"/>
  <c r="A402" i="3"/>
  <c r="O401" i="3"/>
  <c r="V401" i="3" s="1"/>
  <c r="K401" i="3"/>
  <c r="B401" i="3"/>
  <c r="A401" i="3"/>
  <c r="M400" i="3"/>
  <c r="O400" i="3" s="1"/>
  <c r="V400" i="3" s="1"/>
  <c r="K400" i="3"/>
  <c r="B400" i="3"/>
  <c r="A400" i="3"/>
  <c r="X399" i="3"/>
  <c r="AB399" i="3" s="1"/>
  <c r="O399" i="3"/>
  <c r="V399" i="3" s="1"/>
  <c r="K399" i="3"/>
  <c r="Z399" i="3" s="1"/>
  <c r="B399" i="3"/>
  <c r="A399" i="3"/>
  <c r="X398" i="3"/>
  <c r="AB398" i="3" s="1"/>
  <c r="O398" i="3"/>
  <c r="V398" i="3" s="1"/>
  <c r="K398" i="3"/>
  <c r="Z398" i="3" s="1"/>
  <c r="B398" i="3"/>
  <c r="A398" i="3"/>
  <c r="X397" i="3"/>
  <c r="AB397" i="3" s="1"/>
  <c r="O397" i="3"/>
  <c r="V397" i="3" s="1"/>
  <c r="K397" i="3"/>
  <c r="Z397" i="3" s="1"/>
  <c r="B397" i="3"/>
  <c r="A397" i="3"/>
  <c r="X396" i="3"/>
  <c r="AB396" i="3" s="1"/>
  <c r="O396" i="3"/>
  <c r="V396" i="3" s="1"/>
  <c r="K396" i="3"/>
  <c r="Z396" i="3" s="1"/>
  <c r="B396" i="3"/>
  <c r="A396" i="3"/>
  <c r="X395" i="3"/>
  <c r="AB395" i="3" s="1"/>
  <c r="O395" i="3"/>
  <c r="V395" i="3" s="1"/>
  <c r="K395" i="3"/>
  <c r="Z395" i="3" s="1"/>
  <c r="B395" i="3"/>
  <c r="A395" i="3"/>
  <c r="O394" i="3"/>
  <c r="V394" i="3" s="1"/>
  <c r="K394" i="3"/>
  <c r="B394" i="3"/>
  <c r="A394" i="3"/>
  <c r="O393" i="3"/>
  <c r="V393" i="3" s="1"/>
  <c r="K393" i="3"/>
  <c r="B393" i="3"/>
  <c r="A393" i="3"/>
  <c r="O392" i="3"/>
  <c r="V392" i="3" s="1"/>
  <c r="K392" i="3"/>
  <c r="B392" i="3"/>
  <c r="A392" i="3"/>
  <c r="X391" i="3"/>
  <c r="AB391" i="3" s="1"/>
  <c r="O391" i="3"/>
  <c r="V391" i="3" s="1"/>
  <c r="K391" i="3"/>
  <c r="Z391" i="3" s="1"/>
  <c r="B391" i="3"/>
  <c r="A391" i="3"/>
  <c r="X390" i="3"/>
  <c r="AB390" i="3" s="1"/>
  <c r="O390" i="3"/>
  <c r="V390" i="3" s="1"/>
  <c r="K390" i="3"/>
  <c r="Z390" i="3" s="1"/>
  <c r="B390" i="3"/>
  <c r="A390" i="3"/>
  <c r="X389" i="3"/>
  <c r="AB389" i="3" s="1"/>
  <c r="O389" i="3"/>
  <c r="V389" i="3" s="1"/>
  <c r="K389" i="3"/>
  <c r="Z389" i="3" s="1"/>
  <c r="B389" i="3"/>
  <c r="A389" i="3"/>
  <c r="X388" i="3"/>
  <c r="AB388" i="3" s="1"/>
  <c r="O388" i="3"/>
  <c r="V388" i="3" s="1"/>
  <c r="K388" i="3"/>
  <c r="Z388" i="3" s="1"/>
  <c r="B388" i="3"/>
  <c r="A388" i="3"/>
  <c r="X387" i="3"/>
  <c r="AB387" i="3" s="1"/>
  <c r="O387" i="3"/>
  <c r="V387" i="3" s="1"/>
  <c r="K387" i="3"/>
  <c r="Z387" i="3" s="1"/>
  <c r="B387" i="3"/>
  <c r="A387" i="3"/>
  <c r="X386" i="3"/>
  <c r="AB386" i="3" s="1"/>
  <c r="O386" i="3"/>
  <c r="V386" i="3" s="1"/>
  <c r="K386" i="3"/>
  <c r="Z386" i="3" s="1"/>
  <c r="B386" i="3"/>
  <c r="A386" i="3"/>
  <c r="O385" i="3"/>
  <c r="V385" i="3" s="1"/>
  <c r="K385" i="3"/>
  <c r="B385" i="3"/>
  <c r="A385" i="3"/>
  <c r="O384" i="3"/>
  <c r="V384" i="3" s="1"/>
  <c r="K384" i="3"/>
  <c r="B384" i="3"/>
  <c r="A384" i="3"/>
  <c r="M383" i="3"/>
  <c r="O383" i="3" s="1"/>
  <c r="V383" i="3" s="1"/>
  <c r="K383" i="3"/>
  <c r="B383" i="3"/>
  <c r="A383" i="3"/>
  <c r="X382" i="3"/>
  <c r="AB382" i="3" s="1"/>
  <c r="O382" i="3"/>
  <c r="V382" i="3" s="1"/>
  <c r="K382" i="3"/>
  <c r="T382" i="3" s="1"/>
  <c r="B382" i="3"/>
  <c r="A382" i="3"/>
  <c r="X381" i="3"/>
  <c r="AB381" i="3" s="1"/>
  <c r="O381" i="3"/>
  <c r="V381" i="3" s="1"/>
  <c r="K381" i="3"/>
  <c r="T381" i="3" s="1"/>
  <c r="B381" i="3"/>
  <c r="A381" i="3"/>
  <c r="X380" i="3"/>
  <c r="AB380" i="3" s="1"/>
  <c r="O380" i="3"/>
  <c r="V380" i="3" s="1"/>
  <c r="K380" i="3"/>
  <c r="T380" i="3" s="1"/>
  <c r="B380" i="3"/>
  <c r="A380" i="3"/>
  <c r="X379" i="3"/>
  <c r="AB379" i="3" s="1"/>
  <c r="O379" i="3"/>
  <c r="V379" i="3" s="1"/>
  <c r="K379" i="3"/>
  <c r="T379" i="3" s="1"/>
  <c r="B379" i="3"/>
  <c r="A379" i="3"/>
  <c r="X378" i="3"/>
  <c r="AB378" i="3" s="1"/>
  <c r="O378" i="3"/>
  <c r="V378" i="3" s="1"/>
  <c r="K378" i="3"/>
  <c r="T378" i="3" s="1"/>
  <c r="B378" i="3"/>
  <c r="A378" i="3"/>
  <c r="O377" i="3"/>
  <c r="V377" i="3" s="1"/>
  <c r="K377" i="3"/>
  <c r="B377" i="3"/>
  <c r="A377" i="3"/>
  <c r="N376" i="3"/>
  <c r="O376" i="3" s="1"/>
  <c r="V376" i="3" s="1"/>
  <c r="K376" i="3"/>
  <c r="B376" i="3"/>
  <c r="A376" i="3"/>
  <c r="O375" i="3"/>
  <c r="V375" i="3" s="1"/>
  <c r="K375" i="3"/>
  <c r="B375" i="3"/>
  <c r="A375" i="3"/>
  <c r="O374" i="3"/>
  <c r="V374" i="3" s="1"/>
  <c r="K374" i="3"/>
  <c r="B374" i="3"/>
  <c r="A374" i="3"/>
  <c r="X373" i="3"/>
  <c r="AB373" i="3" s="1"/>
  <c r="O373" i="3"/>
  <c r="V373" i="3" s="1"/>
  <c r="K373" i="3"/>
  <c r="T373" i="3" s="1"/>
  <c r="B373" i="3"/>
  <c r="A373" i="3"/>
  <c r="X372" i="3"/>
  <c r="AB372" i="3" s="1"/>
  <c r="W372" i="3"/>
  <c r="V372" i="3"/>
  <c r="O372" i="3"/>
  <c r="K372" i="3"/>
  <c r="B372" i="3"/>
  <c r="A372" i="3"/>
  <c r="X371" i="3"/>
  <c r="AB371" i="3" s="1"/>
  <c r="O371" i="3"/>
  <c r="V371" i="3" s="1"/>
  <c r="K371" i="3"/>
  <c r="T371" i="3" s="1"/>
  <c r="B371" i="3"/>
  <c r="A371" i="3"/>
  <c r="O370" i="3"/>
  <c r="V370" i="3" s="1"/>
  <c r="K370" i="3"/>
  <c r="B370" i="3"/>
  <c r="A370" i="3"/>
  <c r="O369" i="3"/>
  <c r="V369" i="3" s="1"/>
  <c r="K369" i="3"/>
  <c r="B369" i="3"/>
  <c r="A369" i="3"/>
  <c r="O368" i="3"/>
  <c r="V368" i="3" s="1"/>
  <c r="K368" i="3"/>
  <c r="B368" i="3"/>
  <c r="A368" i="3"/>
  <c r="O367" i="3"/>
  <c r="V367" i="3" s="1"/>
  <c r="K367" i="3"/>
  <c r="B367" i="3"/>
  <c r="A367" i="3"/>
  <c r="O366" i="3"/>
  <c r="V366" i="3" s="1"/>
  <c r="K366" i="3"/>
  <c r="B366" i="3"/>
  <c r="A366" i="3"/>
  <c r="O365" i="3"/>
  <c r="V365" i="3" s="1"/>
  <c r="K365" i="3"/>
  <c r="B365" i="3"/>
  <c r="A365" i="3"/>
  <c r="X364" i="3"/>
  <c r="AB364" i="3" s="1"/>
  <c r="O364" i="3"/>
  <c r="V364" i="3" s="1"/>
  <c r="K364" i="3"/>
  <c r="T364" i="3" s="1"/>
  <c r="B364" i="3"/>
  <c r="A364" i="3"/>
  <c r="X363" i="3"/>
  <c r="AB363" i="3" s="1"/>
  <c r="W363" i="3"/>
  <c r="V363" i="3"/>
  <c r="O363" i="3"/>
  <c r="K363" i="3"/>
  <c r="B363" i="3"/>
  <c r="A363" i="3"/>
  <c r="X362" i="3"/>
  <c r="AB362" i="3" s="1"/>
  <c r="O362" i="3"/>
  <c r="V362" i="3" s="1"/>
  <c r="K362" i="3"/>
  <c r="T362" i="3" s="1"/>
  <c r="B362" i="3"/>
  <c r="A362" i="3"/>
  <c r="O361" i="3"/>
  <c r="V361" i="3" s="1"/>
  <c r="K361" i="3"/>
  <c r="B361" i="3"/>
  <c r="A361" i="3"/>
  <c r="O360" i="3"/>
  <c r="V360" i="3" s="1"/>
  <c r="K360" i="3"/>
  <c r="B360" i="3"/>
  <c r="A360" i="3"/>
  <c r="O359" i="3"/>
  <c r="V359" i="3" s="1"/>
  <c r="K359" i="3"/>
  <c r="B359" i="3"/>
  <c r="A359" i="3"/>
  <c r="O358" i="3"/>
  <c r="V358" i="3" s="1"/>
  <c r="K358" i="3"/>
  <c r="B358" i="3"/>
  <c r="A358" i="3"/>
  <c r="O357" i="3"/>
  <c r="V357" i="3" s="1"/>
  <c r="K357" i="3"/>
  <c r="B357" i="3"/>
  <c r="A357" i="3"/>
  <c r="O356" i="3"/>
  <c r="V356" i="3" s="1"/>
  <c r="K356" i="3"/>
  <c r="B356" i="3"/>
  <c r="A356" i="3"/>
  <c r="O355" i="3"/>
  <c r="V355" i="3" s="1"/>
  <c r="K355" i="3"/>
  <c r="B355" i="3"/>
  <c r="A355" i="3"/>
  <c r="O354" i="3"/>
  <c r="V354" i="3" s="1"/>
  <c r="K354" i="3"/>
  <c r="B354" i="3"/>
  <c r="A354" i="3"/>
  <c r="X353" i="3"/>
  <c r="AB353" i="3" s="1"/>
  <c r="O353" i="3"/>
  <c r="V353" i="3" s="1"/>
  <c r="K353" i="3"/>
  <c r="Z353" i="3" s="1"/>
  <c r="B353" i="3"/>
  <c r="A353" i="3"/>
  <c r="X352" i="3"/>
  <c r="AB352" i="3" s="1"/>
  <c r="O352" i="3"/>
  <c r="V352" i="3" s="1"/>
  <c r="K352" i="3"/>
  <c r="Z352" i="3" s="1"/>
  <c r="B352" i="3"/>
  <c r="A352" i="3"/>
  <c r="X351" i="3"/>
  <c r="AB351" i="3" s="1"/>
  <c r="O351" i="3"/>
  <c r="V351" i="3" s="1"/>
  <c r="K351" i="3"/>
  <c r="Z351" i="3" s="1"/>
  <c r="B351" i="3"/>
  <c r="A351" i="3"/>
  <c r="X350" i="3"/>
  <c r="AB350" i="3" s="1"/>
  <c r="O350" i="3"/>
  <c r="V350" i="3" s="1"/>
  <c r="K350" i="3"/>
  <c r="Z350" i="3" s="1"/>
  <c r="B350" i="3"/>
  <c r="A350" i="3"/>
  <c r="X349" i="3"/>
  <c r="AB349" i="3" s="1"/>
  <c r="O349" i="3"/>
  <c r="V349" i="3" s="1"/>
  <c r="K349" i="3"/>
  <c r="Z349" i="3" s="1"/>
  <c r="B349" i="3"/>
  <c r="A349" i="3"/>
  <c r="O348" i="3"/>
  <c r="V348" i="3" s="1"/>
  <c r="K348" i="3"/>
  <c r="B348" i="3"/>
  <c r="A348" i="3"/>
  <c r="M347" i="3"/>
  <c r="O347" i="3" s="1"/>
  <c r="V347" i="3" s="1"/>
  <c r="K347" i="3"/>
  <c r="B347" i="3"/>
  <c r="A347" i="3"/>
  <c r="X346" i="3"/>
  <c r="AB346" i="3" s="1"/>
  <c r="O346" i="3"/>
  <c r="V346" i="3" s="1"/>
  <c r="K346" i="3"/>
  <c r="Z346" i="3" s="1"/>
  <c r="B346" i="3"/>
  <c r="A346" i="3"/>
  <c r="X345" i="3"/>
  <c r="AB345" i="3" s="1"/>
  <c r="O345" i="3"/>
  <c r="V345" i="3" s="1"/>
  <c r="K345" i="3"/>
  <c r="Z345" i="3" s="1"/>
  <c r="B345" i="3"/>
  <c r="A345" i="3"/>
  <c r="X344" i="3"/>
  <c r="AB344" i="3" s="1"/>
  <c r="O344" i="3"/>
  <c r="V344" i="3" s="1"/>
  <c r="K344" i="3"/>
  <c r="Z344" i="3" s="1"/>
  <c r="B344" i="3"/>
  <c r="A344" i="3"/>
  <c r="X343" i="3"/>
  <c r="AB343" i="3" s="1"/>
  <c r="O343" i="3"/>
  <c r="V343" i="3" s="1"/>
  <c r="K343" i="3"/>
  <c r="Z343" i="3" s="1"/>
  <c r="B343" i="3"/>
  <c r="A343" i="3"/>
  <c r="X342" i="3"/>
  <c r="AB342" i="3" s="1"/>
  <c r="O342" i="3"/>
  <c r="V342" i="3" s="1"/>
  <c r="K342" i="3"/>
  <c r="Z342" i="3" s="1"/>
  <c r="B342" i="3"/>
  <c r="A342" i="3"/>
  <c r="O341" i="3"/>
  <c r="V341" i="3" s="1"/>
  <c r="K341" i="3"/>
  <c r="B341" i="3"/>
  <c r="A341" i="3"/>
  <c r="M340" i="3"/>
  <c r="O340" i="3" s="1"/>
  <c r="V340" i="3" s="1"/>
  <c r="K340" i="3"/>
  <c r="B340" i="3"/>
  <c r="A340" i="3"/>
  <c r="O339" i="3"/>
  <c r="V339" i="3" s="1"/>
  <c r="K339" i="3"/>
  <c r="B339" i="3"/>
  <c r="A339" i="3"/>
  <c r="X338" i="3"/>
  <c r="AB338" i="3" s="1"/>
  <c r="O338" i="3"/>
  <c r="V338" i="3" s="1"/>
  <c r="K338" i="3"/>
  <c r="T338" i="3" s="1"/>
  <c r="B338" i="3"/>
  <c r="A338" i="3"/>
  <c r="O337" i="3"/>
  <c r="V337" i="3" s="1"/>
  <c r="K337" i="3"/>
  <c r="B337" i="3"/>
  <c r="A337" i="3"/>
  <c r="O336" i="3"/>
  <c r="V336" i="3" s="1"/>
  <c r="K336" i="3"/>
  <c r="B336" i="3"/>
  <c r="A336" i="3"/>
  <c r="O335" i="3"/>
  <c r="V335" i="3" s="1"/>
  <c r="K335" i="3"/>
  <c r="B335" i="3"/>
  <c r="A335" i="3"/>
  <c r="O334" i="3"/>
  <c r="V334" i="3" s="1"/>
  <c r="K334" i="3"/>
  <c r="B334" i="3"/>
  <c r="A334" i="3"/>
  <c r="X333" i="3"/>
  <c r="AB333" i="3" s="1"/>
  <c r="O333" i="3"/>
  <c r="V333" i="3" s="1"/>
  <c r="K333" i="3"/>
  <c r="T333" i="3" s="1"/>
  <c r="B333" i="3"/>
  <c r="A333" i="3"/>
  <c r="X332" i="3"/>
  <c r="AB332" i="3" s="1"/>
  <c r="O332" i="3"/>
  <c r="V332" i="3" s="1"/>
  <c r="K332" i="3"/>
  <c r="T332" i="3" s="1"/>
  <c r="B332" i="3"/>
  <c r="A332" i="3"/>
  <c r="X331" i="3"/>
  <c r="AB331" i="3" s="1"/>
  <c r="O331" i="3"/>
  <c r="V331" i="3" s="1"/>
  <c r="K331" i="3"/>
  <c r="T331" i="3" s="1"/>
  <c r="B331" i="3"/>
  <c r="A331" i="3"/>
  <c r="X330" i="3"/>
  <c r="AB330" i="3" s="1"/>
  <c r="O330" i="3"/>
  <c r="V330" i="3" s="1"/>
  <c r="K330" i="3"/>
  <c r="T330" i="3" s="1"/>
  <c r="B330" i="3"/>
  <c r="A330" i="3"/>
  <c r="X329" i="3"/>
  <c r="AB329" i="3" s="1"/>
  <c r="O329" i="3"/>
  <c r="V329" i="3" s="1"/>
  <c r="K329" i="3"/>
  <c r="T329" i="3" s="1"/>
  <c r="B329" i="3"/>
  <c r="A329" i="3"/>
  <c r="X328" i="3"/>
  <c r="AB328" i="3" s="1"/>
  <c r="O328" i="3"/>
  <c r="V328" i="3" s="1"/>
  <c r="K328" i="3"/>
  <c r="T328" i="3" s="1"/>
  <c r="B328" i="3"/>
  <c r="A328" i="3"/>
  <c r="O327" i="3"/>
  <c r="V327" i="3" s="1"/>
  <c r="K327" i="3"/>
  <c r="B327" i="3"/>
  <c r="A327" i="3"/>
  <c r="O326" i="3"/>
  <c r="V326" i="3" s="1"/>
  <c r="K326" i="3"/>
  <c r="B326" i="3"/>
  <c r="A326" i="3"/>
  <c r="O325" i="3"/>
  <c r="V325" i="3" s="1"/>
  <c r="K325" i="3"/>
  <c r="B325" i="3"/>
  <c r="A325" i="3"/>
  <c r="M324" i="3"/>
  <c r="O324" i="3" s="1"/>
  <c r="K324" i="3"/>
  <c r="B324" i="3"/>
  <c r="A324" i="3"/>
  <c r="X323" i="3"/>
  <c r="AB323" i="3" s="1"/>
  <c r="O323" i="3"/>
  <c r="V323" i="3" s="1"/>
  <c r="K323" i="3"/>
  <c r="Z323" i="3" s="1"/>
  <c r="B323" i="3"/>
  <c r="A323" i="3"/>
  <c r="X322" i="3"/>
  <c r="AB322" i="3" s="1"/>
  <c r="O322" i="3"/>
  <c r="V322" i="3" s="1"/>
  <c r="K322" i="3"/>
  <c r="Z322" i="3" s="1"/>
  <c r="B322" i="3"/>
  <c r="A322" i="3"/>
  <c r="X321" i="3"/>
  <c r="AB321" i="3" s="1"/>
  <c r="O321" i="3"/>
  <c r="V321" i="3" s="1"/>
  <c r="K321" i="3"/>
  <c r="Z321" i="3" s="1"/>
  <c r="B321" i="3"/>
  <c r="A321" i="3"/>
  <c r="M320" i="3"/>
  <c r="O320" i="3" s="1"/>
  <c r="V320" i="3" s="1"/>
  <c r="K320" i="3"/>
  <c r="B320" i="3"/>
  <c r="A320" i="3"/>
  <c r="X319" i="3"/>
  <c r="AB319" i="3" s="1"/>
  <c r="W319" i="3"/>
  <c r="V319" i="3"/>
  <c r="O319" i="3"/>
  <c r="K319" i="3"/>
  <c r="Z319" i="3" s="1"/>
  <c r="B319" i="3"/>
  <c r="A319" i="3"/>
  <c r="X318" i="3"/>
  <c r="AB318" i="3" s="1"/>
  <c r="O318" i="3"/>
  <c r="V318" i="3" s="1"/>
  <c r="K318" i="3"/>
  <c r="Z318" i="3" s="1"/>
  <c r="B318" i="3"/>
  <c r="A318" i="3"/>
  <c r="O317" i="3"/>
  <c r="V317" i="3" s="1"/>
  <c r="K317" i="3"/>
  <c r="A317" i="3"/>
  <c r="O316" i="3"/>
  <c r="V316" i="3" s="1"/>
  <c r="K316" i="3"/>
  <c r="B316" i="3"/>
  <c r="A316" i="3"/>
  <c r="O315" i="3"/>
  <c r="V315" i="3" s="1"/>
  <c r="K315" i="3"/>
  <c r="B315" i="3"/>
  <c r="A315" i="3"/>
  <c r="X314" i="3"/>
  <c r="AB314" i="3" s="1"/>
  <c r="O314" i="3"/>
  <c r="V314" i="3" s="1"/>
  <c r="K314" i="3"/>
  <c r="Z314" i="3" s="1"/>
  <c r="B314" i="3"/>
  <c r="A314" i="3"/>
  <c r="O313" i="3"/>
  <c r="V313" i="3" s="1"/>
  <c r="K313" i="3"/>
  <c r="B313" i="3"/>
  <c r="A313" i="3"/>
  <c r="O312" i="3"/>
  <c r="V312" i="3" s="1"/>
  <c r="K312" i="3"/>
  <c r="B312" i="3"/>
  <c r="A312" i="3"/>
  <c r="X311" i="3"/>
  <c r="AB311" i="3" s="1"/>
  <c r="O311" i="3"/>
  <c r="V311" i="3" s="1"/>
  <c r="K311" i="3"/>
  <c r="Z311" i="3" s="1"/>
  <c r="B311" i="3"/>
  <c r="A311" i="3"/>
  <c r="X310" i="3"/>
  <c r="AB310" i="3" s="1"/>
  <c r="O310" i="3"/>
  <c r="V310" i="3" s="1"/>
  <c r="K310" i="3"/>
  <c r="Z310" i="3" s="1"/>
  <c r="B310" i="3"/>
  <c r="A310" i="3"/>
  <c r="X309" i="3"/>
  <c r="AB309" i="3" s="1"/>
  <c r="O309" i="3"/>
  <c r="V309" i="3" s="1"/>
  <c r="K309" i="3"/>
  <c r="Z309" i="3" s="1"/>
  <c r="B309" i="3"/>
  <c r="A309" i="3"/>
  <c r="X308" i="3"/>
  <c r="AB308" i="3" s="1"/>
  <c r="O308" i="3"/>
  <c r="V308" i="3" s="1"/>
  <c r="K308" i="3"/>
  <c r="Z308" i="3" s="1"/>
  <c r="B308" i="3"/>
  <c r="A308" i="3"/>
  <c r="X307" i="3"/>
  <c r="AB307" i="3" s="1"/>
  <c r="O307" i="3"/>
  <c r="V307" i="3" s="1"/>
  <c r="K307" i="3"/>
  <c r="Z307" i="3" s="1"/>
  <c r="B307" i="3"/>
  <c r="A307" i="3"/>
  <c r="O306" i="3"/>
  <c r="V306" i="3" s="1"/>
  <c r="K306" i="3"/>
  <c r="B306" i="3"/>
  <c r="A306" i="3"/>
  <c r="O305" i="3"/>
  <c r="V305" i="3" s="1"/>
  <c r="K305" i="3"/>
  <c r="B305" i="3"/>
  <c r="A305" i="3"/>
  <c r="O304" i="3"/>
  <c r="V304" i="3" s="1"/>
  <c r="K304" i="3"/>
  <c r="B304" i="3"/>
  <c r="A304" i="3"/>
  <c r="O303" i="3"/>
  <c r="V303" i="3" s="1"/>
  <c r="K303" i="3"/>
  <c r="B303" i="3"/>
  <c r="A303" i="3"/>
  <c r="X302" i="3"/>
  <c r="AB302" i="3" s="1"/>
  <c r="O302" i="3"/>
  <c r="V302" i="3" s="1"/>
  <c r="K302" i="3"/>
  <c r="Z302" i="3" s="1"/>
  <c r="B302" i="3"/>
  <c r="A302" i="3"/>
  <c r="X301" i="3"/>
  <c r="AB301" i="3" s="1"/>
  <c r="O301" i="3"/>
  <c r="V301" i="3" s="1"/>
  <c r="K301" i="3"/>
  <c r="Z301" i="3" s="1"/>
  <c r="B301" i="3"/>
  <c r="A301" i="3"/>
  <c r="X300" i="3"/>
  <c r="AB300" i="3" s="1"/>
  <c r="O300" i="3"/>
  <c r="V300" i="3" s="1"/>
  <c r="K300" i="3"/>
  <c r="Z300" i="3" s="1"/>
  <c r="B300" i="3"/>
  <c r="A300" i="3"/>
  <c r="X299" i="3"/>
  <c r="AB299" i="3" s="1"/>
  <c r="O299" i="3"/>
  <c r="V299" i="3" s="1"/>
  <c r="K299" i="3"/>
  <c r="Z299" i="3" s="1"/>
  <c r="B299" i="3"/>
  <c r="A299" i="3"/>
  <c r="O298" i="3"/>
  <c r="V298" i="3" s="1"/>
  <c r="K298" i="3"/>
  <c r="B298" i="3"/>
  <c r="A298" i="3"/>
  <c r="O297" i="3"/>
  <c r="V297" i="3" s="1"/>
  <c r="K297" i="3"/>
  <c r="B297" i="3"/>
  <c r="A297" i="3"/>
  <c r="O296" i="3"/>
  <c r="V296" i="3" s="1"/>
  <c r="K296" i="3"/>
  <c r="B296" i="3"/>
  <c r="A296" i="3"/>
  <c r="X295" i="3"/>
  <c r="AB295" i="3" s="1"/>
  <c r="O295" i="3"/>
  <c r="V295" i="3" s="1"/>
  <c r="K295" i="3"/>
  <c r="Z295" i="3" s="1"/>
  <c r="B295" i="3"/>
  <c r="A295" i="3"/>
  <c r="X294" i="3"/>
  <c r="AB294" i="3" s="1"/>
  <c r="O294" i="3"/>
  <c r="V294" i="3" s="1"/>
  <c r="K294" i="3"/>
  <c r="Z294" i="3" s="1"/>
  <c r="B294" i="3"/>
  <c r="A294" i="3"/>
  <c r="X293" i="3"/>
  <c r="AB293" i="3" s="1"/>
  <c r="O293" i="3"/>
  <c r="V293" i="3" s="1"/>
  <c r="K293" i="3"/>
  <c r="Z293" i="3" s="1"/>
  <c r="B293" i="3"/>
  <c r="A293" i="3"/>
  <c r="X292" i="3"/>
  <c r="AB292" i="3" s="1"/>
  <c r="O292" i="3"/>
  <c r="V292" i="3" s="1"/>
  <c r="K292" i="3"/>
  <c r="Z292" i="3" s="1"/>
  <c r="B292" i="3"/>
  <c r="A292" i="3"/>
  <c r="X291" i="3"/>
  <c r="AB291" i="3" s="1"/>
  <c r="O291" i="3"/>
  <c r="V291" i="3" s="1"/>
  <c r="K291" i="3"/>
  <c r="Z291" i="3" s="1"/>
  <c r="B291" i="3"/>
  <c r="A291" i="3"/>
  <c r="O290" i="3"/>
  <c r="V290" i="3" s="1"/>
  <c r="K290" i="3"/>
  <c r="B290" i="3"/>
  <c r="A290" i="3"/>
  <c r="X289" i="3"/>
  <c r="AB289" i="3" s="1"/>
  <c r="O289" i="3"/>
  <c r="V289" i="3" s="1"/>
  <c r="K289" i="3"/>
  <c r="Z289" i="3" s="1"/>
  <c r="B289" i="3"/>
  <c r="A289" i="3"/>
  <c r="X288" i="3"/>
  <c r="AB288" i="3" s="1"/>
  <c r="O288" i="3"/>
  <c r="V288" i="3" s="1"/>
  <c r="K288" i="3"/>
  <c r="Z288" i="3" s="1"/>
  <c r="B288" i="3"/>
  <c r="A288" i="3"/>
  <c r="X287" i="3"/>
  <c r="AB287" i="3" s="1"/>
  <c r="O287" i="3"/>
  <c r="V287" i="3" s="1"/>
  <c r="K287" i="3"/>
  <c r="Z287" i="3" s="1"/>
  <c r="B287" i="3"/>
  <c r="A287" i="3"/>
  <c r="X286" i="3"/>
  <c r="AB286" i="3" s="1"/>
  <c r="O286" i="3"/>
  <c r="V286" i="3" s="1"/>
  <c r="K286" i="3"/>
  <c r="Z286" i="3" s="1"/>
  <c r="B286" i="3"/>
  <c r="A286" i="3"/>
  <c r="X285" i="3"/>
  <c r="AB285" i="3" s="1"/>
  <c r="O285" i="3"/>
  <c r="V285" i="3" s="1"/>
  <c r="K285" i="3"/>
  <c r="Z285" i="3" s="1"/>
  <c r="B285" i="3"/>
  <c r="A285" i="3"/>
  <c r="O284" i="3"/>
  <c r="V284" i="3" s="1"/>
  <c r="K284" i="3"/>
  <c r="B284" i="3"/>
  <c r="A284" i="3"/>
  <c r="O283" i="3"/>
  <c r="V283" i="3" s="1"/>
  <c r="K283" i="3"/>
  <c r="B283" i="3"/>
  <c r="A283" i="3"/>
  <c r="N282" i="3"/>
  <c r="O282" i="3" s="1"/>
  <c r="V282" i="3" s="1"/>
  <c r="K282" i="3"/>
  <c r="B282" i="3"/>
  <c r="A282" i="3"/>
  <c r="O281" i="3"/>
  <c r="V281" i="3" s="1"/>
  <c r="K281" i="3"/>
  <c r="B281" i="3"/>
  <c r="A281" i="3"/>
  <c r="O280" i="3"/>
  <c r="V280" i="3" s="1"/>
  <c r="K280" i="3"/>
  <c r="B280" i="3"/>
  <c r="A280" i="3"/>
  <c r="X279" i="3"/>
  <c r="AB279" i="3" s="1"/>
  <c r="O279" i="3"/>
  <c r="V279" i="3" s="1"/>
  <c r="K279" i="3"/>
  <c r="Z279" i="3" s="1"/>
  <c r="B279" i="3"/>
  <c r="A279" i="3"/>
  <c r="X278" i="3"/>
  <c r="AB278" i="3" s="1"/>
  <c r="O278" i="3"/>
  <c r="V278" i="3" s="1"/>
  <c r="K278" i="3"/>
  <c r="Z278" i="3" s="1"/>
  <c r="B278" i="3"/>
  <c r="A278" i="3"/>
  <c r="X277" i="3"/>
  <c r="AB277" i="3" s="1"/>
  <c r="O277" i="3"/>
  <c r="V277" i="3" s="1"/>
  <c r="K277" i="3"/>
  <c r="Z277" i="3" s="1"/>
  <c r="B277" i="3"/>
  <c r="A277" i="3"/>
  <c r="X276" i="3"/>
  <c r="AB276" i="3" s="1"/>
  <c r="O276" i="3"/>
  <c r="V276" i="3" s="1"/>
  <c r="K276" i="3"/>
  <c r="Z276" i="3" s="1"/>
  <c r="B276" i="3"/>
  <c r="A276" i="3"/>
  <c r="X275" i="3"/>
  <c r="AB275" i="3" s="1"/>
  <c r="O275" i="3"/>
  <c r="V275" i="3" s="1"/>
  <c r="K275" i="3"/>
  <c r="Z275" i="3" s="1"/>
  <c r="B275" i="3"/>
  <c r="A275" i="3"/>
  <c r="O274" i="3"/>
  <c r="V274" i="3" s="1"/>
  <c r="K274" i="3"/>
  <c r="B274" i="3"/>
  <c r="A274" i="3"/>
  <c r="O273" i="3"/>
  <c r="V273" i="3" s="1"/>
  <c r="K273" i="3"/>
  <c r="B273" i="3"/>
  <c r="A273" i="3"/>
  <c r="N272" i="3"/>
  <c r="O272" i="3" s="1"/>
  <c r="V272" i="3" s="1"/>
  <c r="K272" i="3"/>
  <c r="B272" i="3"/>
  <c r="A272" i="3"/>
  <c r="O271" i="3"/>
  <c r="V271" i="3" s="1"/>
  <c r="K271" i="3"/>
  <c r="B271" i="3"/>
  <c r="A271" i="3"/>
  <c r="X270" i="3"/>
  <c r="AB270" i="3" s="1"/>
  <c r="O270" i="3"/>
  <c r="V270" i="3" s="1"/>
  <c r="K270" i="3"/>
  <c r="T270" i="3" s="1"/>
  <c r="B270" i="3"/>
  <c r="A270" i="3"/>
  <c r="X269" i="3"/>
  <c r="AB269" i="3" s="1"/>
  <c r="O269" i="3"/>
  <c r="V269" i="3" s="1"/>
  <c r="K269" i="3"/>
  <c r="T269" i="3" s="1"/>
  <c r="B269" i="3"/>
  <c r="A269" i="3"/>
  <c r="X268" i="3"/>
  <c r="AB268" i="3" s="1"/>
  <c r="W268" i="3"/>
  <c r="V268" i="3"/>
  <c r="O268" i="3"/>
  <c r="K268" i="3"/>
  <c r="T268" i="3" s="1"/>
  <c r="B268" i="3"/>
  <c r="A268" i="3"/>
  <c r="X267" i="3"/>
  <c r="AB267" i="3" s="1"/>
  <c r="O267" i="3"/>
  <c r="V267" i="3" s="1"/>
  <c r="K267" i="3"/>
  <c r="T267" i="3" s="1"/>
  <c r="B267" i="3"/>
  <c r="A267" i="3"/>
  <c r="O266" i="3"/>
  <c r="V266" i="3" s="1"/>
  <c r="K266" i="3"/>
  <c r="B266" i="3"/>
  <c r="A266" i="3"/>
  <c r="O265" i="3"/>
  <c r="V265" i="3" s="1"/>
  <c r="K265" i="3"/>
  <c r="B265" i="3"/>
  <c r="A265" i="3"/>
  <c r="O264" i="3"/>
  <c r="V264" i="3" s="1"/>
  <c r="K264" i="3"/>
  <c r="B264" i="3"/>
  <c r="A264" i="3"/>
  <c r="O263" i="3"/>
  <c r="V263" i="3" s="1"/>
  <c r="K263" i="3"/>
  <c r="B263" i="3"/>
  <c r="A263" i="3"/>
  <c r="O262" i="3"/>
  <c r="V262" i="3" s="1"/>
  <c r="K262" i="3"/>
  <c r="B262" i="3"/>
  <c r="A262" i="3"/>
  <c r="X261" i="3"/>
  <c r="AB261" i="3" s="1"/>
  <c r="O261" i="3"/>
  <c r="V261" i="3" s="1"/>
  <c r="K261" i="3"/>
  <c r="T261" i="3" s="1"/>
  <c r="B261" i="3"/>
  <c r="A261" i="3"/>
  <c r="X260" i="3"/>
  <c r="AB260" i="3" s="1"/>
  <c r="O260" i="3"/>
  <c r="V260" i="3" s="1"/>
  <c r="K260" i="3"/>
  <c r="T260" i="3" s="1"/>
  <c r="B260" i="3"/>
  <c r="A260" i="3"/>
  <c r="X259" i="3"/>
  <c r="AB259" i="3" s="1"/>
  <c r="O259" i="3"/>
  <c r="V259" i="3" s="1"/>
  <c r="K259" i="3"/>
  <c r="T259" i="3" s="1"/>
  <c r="B259" i="3"/>
  <c r="A259" i="3"/>
  <c r="X258" i="3"/>
  <c r="AB258" i="3" s="1"/>
  <c r="O258" i="3"/>
  <c r="V258" i="3" s="1"/>
  <c r="K258" i="3"/>
  <c r="T258" i="3" s="1"/>
  <c r="B258" i="3"/>
  <c r="A258" i="3"/>
  <c r="O257" i="3"/>
  <c r="V257" i="3" s="1"/>
  <c r="K257" i="3"/>
  <c r="B257" i="3"/>
  <c r="A257" i="3"/>
  <c r="X256" i="3"/>
  <c r="AB256" i="3" s="1"/>
  <c r="W256" i="3"/>
  <c r="V256" i="3"/>
  <c r="O256" i="3"/>
  <c r="K256" i="3"/>
  <c r="T256" i="3" s="1"/>
  <c r="B256" i="3"/>
  <c r="A256" i="3"/>
  <c r="X255" i="3"/>
  <c r="AB255" i="3" s="1"/>
  <c r="O255" i="3"/>
  <c r="V255" i="3" s="1"/>
  <c r="K255" i="3"/>
  <c r="T255" i="3" s="1"/>
  <c r="B255" i="3"/>
  <c r="A255" i="3"/>
  <c r="O254" i="3"/>
  <c r="V254" i="3" s="1"/>
  <c r="K254" i="3"/>
  <c r="B254" i="3"/>
  <c r="A254" i="3"/>
  <c r="O253" i="3"/>
  <c r="V253" i="3" s="1"/>
  <c r="K253" i="3"/>
  <c r="B253" i="3"/>
  <c r="A253" i="3"/>
  <c r="O252" i="3"/>
  <c r="V252" i="3" s="1"/>
  <c r="K252" i="3"/>
  <c r="B252" i="3"/>
  <c r="A252" i="3"/>
  <c r="X251" i="3"/>
  <c r="AB251" i="3" s="1"/>
  <c r="O251" i="3"/>
  <c r="V251" i="3" s="1"/>
  <c r="K251" i="3"/>
  <c r="T251" i="3" s="1"/>
  <c r="B251" i="3"/>
  <c r="A251" i="3"/>
  <c r="X250" i="3"/>
  <c r="AB250" i="3" s="1"/>
  <c r="O250" i="3"/>
  <c r="V250" i="3" s="1"/>
  <c r="K250" i="3"/>
  <c r="T250" i="3" s="1"/>
  <c r="B250" i="3"/>
  <c r="A250" i="3"/>
  <c r="X249" i="3"/>
  <c r="AB249" i="3" s="1"/>
  <c r="O249" i="3"/>
  <c r="V249" i="3" s="1"/>
  <c r="K249" i="3"/>
  <c r="T249" i="3" s="1"/>
  <c r="B249" i="3"/>
  <c r="A249" i="3"/>
  <c r="X248" i="3"/>
  <c r="AB248" i="3" s="1"/>
  <c r="O248" i="3"/>
  <c r="V248" i="3" s="1"/>
  <c r="K248" i="3"/>
  <c r="T248" i="3" s="1"/>
  <c r="B248" i="3"/>
  <c r="A248" i="3"/>
  <c r="X247" i="3"/>
  <c r="AB247" i="3" s="1"/>
  <c r="O247" i="3"/>
  <c r="V247" i="3" s="1"/>
  <c r="K247" i="3"/>
  <c r="T247" i="3" s="1"/>
  <c r="B247" i="3"/>
  <c r="A247" i="3"/>
  <c r="O246" i="3"/>
  <c r="V246" i="3" s="1"/>
  <c r="K246" i="3"/>
  <c r="B246" i="3"/>
  <c r="A246" i="3"/>
  <c r="O245" i="3"/>
  <c r="V245" i="3" s="1"/>
  <c r="K245" i="3"/>
  <c r="B245" i="3"/>
  <c r="A245" i="3"/>
  <c r="X244" i="3"/>
  <c r="AB244" i="3" s="1"/>
  <c r="O244" i="3"/>
  <c r="V244" i="3" s="1"/>
  <c r="K244" i="3"/>
  <c r="T244" i="3" s="1"/>
  <c r="B244" i="3"/>
  <c r="A244" i="3"/>
  <c r="X243" i="3"/>
  <c r="AB243" i="3" s="1"/>
  <c r="O243" i="3"/>
  <c r="V243" i="3" s="1"/>
  <c r="K243" i="3"/>
  <c r="T243" i="3" s="1"/>
  <c r="B243" i="3"/>
  <c r="A243" i="3"/>
  <c r="X242" i="3"/>
  <c r="AB242" i="3" s="1"/>
  <c r="O242" i="3"/>
  <c r="V242" i="3" s="1"/>
  <c r="K242" i="3"/>
  <c r="T242" i="3" s="1"/>
  <c r="B242" i="3"/>
  <c r="A242" i="3"/>
  <c r="O241" i="3"/>
  <c r="V241" i="3" s="1"/>
  <c r="K241" i="3"/>
  <c r="B241" i="3"/>
  <c r="A241" i="3"/>
  <c r="O240" i="3"/>
  <c r="V240" i="3" s="1"/>
  <c r="K240" i="3"/>
  <c r="B240" i="3"/>
  <c r="A240" i="3"/>
  <c r="X239" i="3"/>
  <c r="AB239" i="3" s="1"/>
  <c r="O239" i="3"/>
  <c r="V239" i="3" s="1"/>
  <c r="K239" i="3"/>
  <c r="T239" i="3" s="1"/>
  <c r="B239" i="3"/>
  <c r="A239" i="3"/>
  <c r="X238" i="3"/>
  <c r="AB238" i="3" s="1"/>
  <c r="O238" i="3"/>
  <c r="V238" i="3" s="1"/>
  <c r="K238" i="3"/>
  <c r="T238" i="3" s="1"/>
  <c r="B238" i="3"/>
  <c r="A238" i="3"/>
  <c r="X237" i="3"/>
  <c r="AB237" i="3" s="1"/>
  <c r="O237" i="3"/>
  <c r="V237" i="3" s="1"/>
  <c r="K237" i="3"/>
  <c r="T237" i="3" s="1"/>
  <c r="B237" i="3"/>
  <c r="A237" i="3"/>
  <c r="X236" i="3"/>
  <c r="AB236" i="3" s="1"/>
  <c r="O236" i="3"/>
  <c r="V236" i="3" s="1"/>
  <c r="K236" i="3"/>
  <c r="T236" i="3" s="1"/>
  <c r="B236" i="3"/>
  <c r="A236" i="3"/>
  <c r="X235" i="3"/>
  <c r="AB235" i="3" s="1"/>
  <c r="O235" i="3"/>
  <c r="V235" i="3" s="1"/>
  <c r="K235" i="3"/>
  <c r="T235" i="3" s="1"/>
  <c r="B235" i="3"/>
  <c r="A235" i="3"/>
  <c r="O234" i="3"/>
  <c r="V234" i="3" s="1"/>
  <c r="K234" i="3"/>
  <c r="B234" i="3"/>
  <c r="A234" i="3"/>
  <c r="X233" i="3"/>
  <c r="AB233" i="3" s="1"/>
  <c r="O233" i="3"/>
  <c r="V233" i="3" s="1"/>
  <c r="K233" i="3"/>
  <c r="T233" i="3" s="1"/>
  <c r="B233" i="3"/>
  <c r="A233" i="3"/>
  <c r="X232" i="3"/>
  <c r="AB232" i="3" s="1"/>
  <c r="O232" i="3"/>
  <c r="V232" i="3" s="1"/>
  <c r="K232" i="3"/>
  <c r="T232" i="3" s="1"/>
  <c r="B232" i="3"/>
  <c r="A232" i="3"/>
  <c r="X231" i="3"/>
  <c r="AB231" i="3" s="1"/>
  <c r="O231" i="3"/>
  <c r="V231" i="3" s="1"/>
  <c r="K231" i="3"/>
  <c r="T231" i="3" s="1"/>
  <c r="B231" i="3"/>
  <c r="A231" i="3"/>
  <c r="X230" i="3"/>
  <c r="AB230" i="3" s="1"/>
  <c r="O230" i="3"/>
  <c r="V230" i="3" s="1"/>
  <c r="K230" i="3"/>
  <c r="T230" i="3" s="1"/>
  <c r="B230" i="3"/>
  <c r="A230" i="3"/>
  <c r="X229" i="3"/>
  <c r="AB229" i="3" s="1"/>
  <c r="O229" i="3"/>
  <c r="V229" i="3" s="1"/>
  <c r="K229" i="3"/>
  <c r="T229" i="3" s="1"/>
  <c r="B229" i="3"/>
  <c r="A229" i="3"/>
  <c r="O228" i="3"/>
  <c r="V228" i="3" s="1"/>
  <c r="K228" i="3"/>
  <c r="B228" i="3"/>
  <c r="A228" i="3"/>
  <c r="X227" i="3"/>
  <c r="AB227" i="3" s="1"/>
  <c r="O227" i="3"/>
  <c r="V227" i="3" s="1"/>
  <c r="K227" i="3"/>
  <c r="T227" i="3" s="1"/>
  <c r="B227" i="3"/>
  <c r="A227" i="3"/>
  <c r="X226" i="3"/>
  <c r="AB226" i="3" s="1"/>
  <c r="O226" i="3"/>
  <c r="V226" i="3" s="1"/>
  <c r="K226" i="3"/>
  <c r="T226" i="3" s="1"/>
  <c r="B226" i="3"/>
  <c r="A226" i="3"/>
  <c r="X225" i="3"/>
  <c r="AB225" i="3" s="1"/>
  <c r="O225" i="3"/>
  <c r="V225" i="3" s="1"/>
  <c r="K225" i="3"/>
  <c r="T225" i="3" s="1"/>
  <c r="B225" i="3"/>
  <c r="A225" i="3"/>
  <c r="X224" i="3"/>
  <c r="AB224" i="3" s="1"/>
  <c r="O224" i="3"/>
  <c r="V224" i="3" s="1"/>
  <c r="K224" i="3"/>
  <c r="Z224" i="3" s="1"/>
  <c r="B224" i="3"/>
  <c r="A224" i="3"/>
  <c r="X223" i="3"/>
  <c r="AB223" i="3" s="1"/>
  <c r="O223" i="3"/>
  <c r="V223" i="3" s="1"/>
  <c r="K223" i="3"/>
  <c r="T223" i="3" s="1"/>
  <c r="B223" i="3"/>
  <c r="A223" i="3"/>
  <c r="O222" i="3"/>
  <c r="V222" i="3" s="1"/>
  <c r="K222" i="3"/>
  <c r="B222" i="3"/>
  <c r="A222" i="3"/>
  <c r="O221" i="3"/>
  <c r="V221" i="3" s="1"/>
  <c r="K221" i="3"/>
  <c r="B221" i="3"/>
  <c r="A221" i="3"/>
  <c r="X220" i="3"/>
  <c r="AB220" i="3" s="1"/>
  <c r="O220" i="3"/>
  <c r="V220" i="3" s="1"/>
  <c r="K220" i="3"/>
  <c r="Z220" i="3" s="1"/>
  <c r="B220" i="3"/>
  <c r="A220" i="3"/>
  <c r="O219" i="3"/>
  <c r="V219" i="3" s="1"/>
  <c r="K219" i="3"/>
  <c r="B219" i="3"/>
  <c r="A219" i="3"/>
  <c r="O218" i="3"/>
  <c r="V218" i="3" s="1"/>
  <c r="K218" i="3"/>
  <c r="B218" i="3"/>
  <c r="A218" i="3"/>
  <c r="X217" i="3"/>
  <c r="AB217" i="3" s="1"/>
  <c r="O217" i="3"/>
  <c r="V217" i="3" s="1"/>
  <c r="K217" i="3"/>
  <c r="T217" i="3" s="1"/>
  <c r="B217" i="3"/>
  <c r="A217" i="3"/>
  <c r="X216" i="3"/>
  <c r="AB216" i="3" s="1"/>
  <c r="O216" i="3"/>
  <c r="V216" i="3" s="1"/>
  <c r="K216" i="3"/>
  <c r="Z216" i="3" s="1"/>
  <c r="B216" i="3"/>
  <c r="A216" i="3"/>
  <c r="X215" i="3"/>
  <c r="AB215" i="3" s="1"/>
  <c r="O215" i="3"/>
  <c r="V215" i="3" s="1"/>
  <c r="K215" i="3"/>
  <c r="T215" i="3" s="1"/>
  <c r="B215" i="3"/>
  <c r="A215" i="3"/>
  <c r="X214" i="3"/>
  <c r="AB214" i="3" s="1"/>
  <c r="O214" i="3"/>
  <c r="V214" i="3" s="1"/>
  <c r="K214" i="3"/>
  <c r="Z214" i="3" s="1"/>
  <c r="B214" i="3"/>
  <c r="A214" i="3"/>
  <c r="X213" i="3"/>
  <c r="AB213" i="3" s="1"/>
  <c r="O213" i="3"/>
  <c r="V213" i="3" s="1"/>
  <c r="K213" i="3"/>
  <c r="T213" i="3" s="1"/>
  <c r="B213" i="3"/>
  <c r="A213" i="3"/>
  <c r="O212" i="3"/>
  <c r="V212" i="3" s="1"/>
  <c r="K212" i="3"/>
  <c r="B212" i="3"/>
  <c r="A212" i="3"/>
  <c r="X211" i="3"/>
  <c r="AB211" i="3" s="1"/>
  <c r="O211" i="3"/>
  <c r="V211" i="3" s="1"/>
  <c r="K211" i="3"/>
  <c r="Z211" i="3" s="1"/>
  <c r="B211" i="3"/>
  <c r="A211" i="3"/>
  <c r="X210" i="3"/>
  <c r="AB210" i="3" s="1"/>
  <c r="O210" i="3"/>
  <c r="V210" i="3" s="1"/>
  <c r="K210" i="3"/>
  <c r="T210" i="3" s="1"/>
  <c r="B210" i="3"/>
  <c r="A210" i="3"/>
  <c r="X209" i="3"/>
  <c r="AB209" i="3" s="1"/>
  <c r="O209" i="3"/>
  <c r="V209" i="3" s="1"/>
  <c r="K209" i="3"/>
  <c r="Z209" i="3" s="1"/>
  <c r="B209" i="3"/>
  <c r="A209" i="3"/>
  <c r="X208" i="3"/>
  <c r="AB208" i="3" s="1"/>
  <c r="O208" i="3"/>
  <c r="V208" i="3" s="1"/>
  <c r="K208" i="3"/>
  <c r="T208" i="3" s="1"/>
  <c r="B208" i="3"/>
  <c r="A208" i="3"/>
  <c r="X207" i="3"/>
  <c r="AB207" i="3" s="1"/>
  <c r="O207" i="3"/>
  <c r="V207" i="3" s="1"/>
  <c r="K207" i="3"/>
  <c r="Z207" i="3" s="1"/>
  <c r="B207" i="3"/>
  <c r="A207" i="3"/>
  <c r="O206" i="3"/>
  <c r="V206" i="3" s="1"/>
  <c r="K206" i="3"/>
  <c r="B206" i="3"/>
  <c r="A206" i="3"/>
  <c r="O205" i="3"/>
  <c r="V205" i="3" s="1"/>
  <c r="K205" i="3"/>
  <c r="B205" i="3"/>
  <c r="A205" i="3"/>
  <c r="O204" i="3"/>
  <c r="V204" i="3" s="1"/>
  <c r="K204" i="3"/>
  <c r="B204" i="3"/>
  <c r="A204" i="3"/>
  <c r="O203" i="3"/>
  <c r="V203" i="3" s="1"/>
  <c r="K203" i="3"/>
  <c r="B203" i="3"/>
  <c r="A203" i="3"/>
  <c r="X202" i="3"/>
  <c r="AB202" i="3" s="1"/>
  <c r="O202" i="3"/>
  <c r="V202" i="3" s="1"/>
  <c r="K202" i="3"/>
  <c r="T202" i="3" s="1"/>
  <c r="B202" i="3"/>
  <c r="A202" i="3"/>
  <c r="X201" i="3"/>
  <c r="AB201" i="3" s="1"/>
  <c r="O201" i="3"/>
  <c r="V201" i="3" s="1"/>
  <c r="K201" i="3"/>
  <c r="Z201" i="3" s="1"/>
  <c r="B201" i="3"/>
  <c r="A201" i="3"/>
  <c r="X200" i="3"/>
  <c r="AB200" i="3" s="1"/>
  <c r="O200" i="3"/>
  <c r="V200" i="3" s="1"/>
  <c r="K200" i="3"/>
  <c r="T200" i="3" s="1"/>
  <c r="B200" i="3"/>
  <c r="A200" i="3"/>
  <c r="X199" i="3"/>
  <c r="AB199" i="3" s="1"/>
  <c r="O199" i="3"/>
  <c r="V199" i="3" s="1"/>
  <c r="K199" i="3"/>
  <c r="Z199" i="3" s="1"/>
  <c r="B199" i="3"/>
  <c r="A199" i="3"/>
  <c r="X198" i="3"/>
  <c r="AB198" i="3" s="1"/>
  <c r="O198" i="3"/>
  <c r="V198" i="3" s="1"/>
  <c r="K198" i="3"/>
  <c r="T198" i="3" s="1"/>
  <c r="B198" i="3"/>
  <c r="A198" i="3"/>
  <c r="X197" i="3"/>
  <c r="AB197" i="3" s="1"/>
  <c r="O197" i="3"/>
  <c r="V197" i="3" s="1"/>
  <c r="K197" i="3"/>
  <c r="Z197" i="3" s="1"/>
  <c r="B197" i="3"/>
  <c r="A197" i="3"/>
  <c r="O196" i="3"/>
  <c r="V196" i="3" s="1"/>
  <c r="K196" i="3"/>
  <c r="B196" i="3"/>
  <c r="A196" i="3"/>
  <c r="O195" i="3"/>
  <c r="V195" i="3" s="1"/>
  <c r="K195" i="3"/>
  <c r="B195" i="3"/>
  <c r="A195" i="3"/>
  <c r="O194" i="3"/>
  <c r="V194" i="3" s="1"/>
  <c r="K194" i="3"/>
  <c r="B194" i="3"/>
  <c r="A194" i="3"/>
  <c r="O193" i="3"/>
  <c r="V193" i="3" s="1"/>
  <c r="K193" i="3"/>
  <c r="B193" i="3"/>
  <c r="A193" i="3"/>
  <c r="O192" i="3"/>
  <c r="V192" i="3" s="1"/>
  <c r="K192" i="3"/>
  <c r="B192" i="3"/>
  <c r="A192" i="3"/>
  <c r="O191" i="3"/>
  <c r="V191" i="3" s="1"/>
  <c r="K191" i="3"/>
  <c r="B191" i="3"/>
  <c r="A191" i="3"/>
  <c r="X190" i="3"/>
  <c r="AB190" i="3" s="1"/>
  <c r="O190" i="3"/>
  <c r="V190" i="3" s="1"/>
  <c r="K190" i="3"/>
  <c r="Z190" i="3" s="1"/>
  <c r="B190" i="3"/>
  <c r="A190" i="3"/>
  <c r="X189" i="3"/>
  <c r="AB189" i="3" s="1"/>
  <c r="O189" i="3"/>
  <c r="V189" i="3" s="1"/>
  <c r="K189" i="3"/>
  <c r="T189" i="3" s="1"/>
  <c r="B189" i="3"/>
  <c r="A189" i="3"/>
  <c r="X188" i="3"/>
  <c r="AB188" i="3" s="1"/>
  <c r="O188" i="3"/>
  <c r="V188" i="3" s="1"/>
  <c r="K188" i="3"/>
  <c r="Z188" i="3" s="1"/>
  <c r="B188" i="3"/>
  <c r="A188" i="3"/>
  <c r="O187" i="3"/>
  <c r="V187" i="3" s="1"/>
  <c r="K187" i="3"/>
  <c r="B187" i="3"/>
  <c r="A187" i="3"/>
  <c r="X186" i="3"/>
  <c r="AB186" i="3" s="1"/>
  <c r="O186" i="3"/>
  <c r="V186" i="3" s="1"/>
  <c r="K186" i="3"/>
  <c r="Z186" i="3" s="1"/>
  <c r="B186" i="3"/>
  <c r="A186" i="3"/>
  <c r="X185" i="3"/>
  <c r="AB185" i="3" s="1"/>
  <c r="O185" i="3"/>
  <c r="V185" i="3" s="1"/>
  <c r="K185" i="3"/>
  <c r="T185" i="3" s="1"/>
  <c r="B185" i="3"/>
  <c r="A185" i="3"/>
  <c r="X184" i="3"/>
  <c r="AB184" i="3" s="1"/>
  <c r="O184" i="3"/>
  <c r="V184" i="3" s="1"/>
  <c r="K184" i="3"/>
  <c r="Z184" i="3" s="1"/>
  <c r="B184" i="3"/>
  <c r="A184" i="3"/>
  <c r="O183" i="3"/>
  <c r="V183" i="3" s="1"/>
  <c r="K183" i="3"/>
  <c r="B183" i="3"/>
  <c r="A183" i="3"/>
  <c r="O182" i="3"/>
  <c r="V182" i="3" s="1"/>
  <c r="K182" i="3"/>
  <c r="B182" i="3"/>
  <c r="A182" i="3"/>
  <c r="O181" i="3"/>
  <c r="V181" i="3" s="1"/>
  <c r="K181" i="3"/>
  <c r="B181" i="3"/>
  <c r="A181" i="3"/>
  <c r="O180" i="3"/>
  <c r="V180" i="3" s="1"/>
  <c r="K180" i="3"/>
  <c r="B180" i="3"/>
  <c r="A180" i="3"/>
  <c r="O179" i="3"/>
  <c r="V179" i="3" s="1"/>
  <c r="K179" i="3"/>
  <c r="B179" i="3"/>
  <c r="A179" i="3"/>
  <c r="O178" i="3"/>
  <c r="V178" i="3" s="1"/>
  <c r="K178" i="3"/>
  <c r="B178" i="3"/>
  <c r="A178" i="3"/>
  <c r="X177" i="3"/>
  <c r="AB177" i="3" s="1"/>
  <c r="O177" i="3"/>
  <c r="V177" i="3" s="1"/>
  <c r="K177" i="3"/>
  <c r="Z177" i="3" s="1"/>
  <c r="B177" i="3"/>
  <c r="A177" i="3"/>
  <c r="O176" i="3"/>
  <c r="V176" i="3" s="1"/>
  <c r="K176" i="3"/>
  <c r="B176" i="3"/>
  <c r="A176" i="3"/>
  <c r="O175" i="3"/>
  <c r="V175" i="3" s="1"/>
  <c r="K175" i="3"/>
  <c r="B175" i="3"/>
  <c r="A175" i="3"/>
  <c r="X174" i="3"/>
  <c r="AB174" i="3" s="1"/>
  <c r="O174" i="3"/>
  <c r="V174" i="3" s="1"/>
  <c r="K174" i="3"/>
  <c r="T174" i="3" s="1"/>
  <c r="B174" i="3"/>
  <c r="A174" i="3"/>
  <c r="X173" i="3"/>
  <c r="AB173" i="3" s="1"/>
  <c r="O173" i="3"/>
  <c r="V173" i="3" s="1"/>
  <c r="K173" i="3"/>
  <c r="Y173" i="3" s="1"/>
  <c r="B173" i="3"/>
  <c r="A173" i="3"/>
  <c r="X172" i="3"/>
  <c r="AB172" i="3" s="1"/>
  <c r="O172" i="3"/>
  <c r="V172" i="3" s="1"/>
  <c r="K172" i="3"/>
  <c r="T172" i="3" s="1"/>
  <c r="B172" i="3"/>
  <c r="A172" i="3"/>
  <c r="X171" i="3"/>
  <c r="AB171" i="3" s="1"/>
  <c r="O171" i="3"/>
  <c r="V171" i="3" s="1"/>
  <c r="K171" i="3"/>
  <c r="T171" i="3" s="1"/>
  <c r="B171" i="3"/>
  <c r="A171" i="3"/>
  <c r="X170" i="3"/>
  <c r="AB170" i="3" s="1"/>
  <c r="O170" i="3"/>
  <c r="V170" i="3" s="1"/>
  <c r="K170" i="3"/>
  <c r="Y170" i="3" s="1"/>
  <c r="B170" i="3"/>
  <c r="A170" i="3"/>
  <c r="O169" i="3"/>
  <c r="V169" i="3" s="1"/>
  <c r="K169" i="3"/>
  <c r="B169" i="3"/>
  <c r="A169" i="3"/>
  <c r="O168" i="3"/>
  <c r="V168" i="3" s="1"/>
  <c r="K168" i="3"/>
  <c r="B168" i="3"/>
  <c r="A168" i="3"/>
  <c r="X167" i="3"/>
  <c r="AB167" i="3" s="1"/>
  <c r="O167" i="3"/>
  <c r="V167" i="3" s="1"/>
  <c r="K167" i="3"/>
  <c r="T167" i="3" s="1"/>
  <c r="B167" i="3"/>
  <c r="A167" i="3"/>
  <c r="X166" i="3"/>
  <c r="AB166" i="3" s="1"/>
  <c r="O166" i="3"/>
  <c r="V166" i="3" s="1"/>
  <c r="K166" i="3"/>
  <c r="Z166" i="3" s="1"/>
  <c r="B166" i="3"/>
  <c r="A166" i="3"/>
  <c r="X165" i="3"/>
  <c r="AB165" i="3" s="1"/>
  <c r="O165" i="3"/>
  <c r="V165" i="3" s="1"/>
  <c r="K165" i="3"/>
  <c r="T165" i="3" s="1"/>
  <c r="B165" i="3"/>
  <c r="A165" i="3"/>
  <c r="X164" i="3"/>
  <c r="AB164" i="3" s="1"/>
  <c r="O164" i="3"/>
  <c r="V164" i="3" s="1"/>
  <c r="K164" i="3"/>
  <c r="Y164" i="3" s="1"/>
  <c r="B164" i="3"/>
  <c r="A164" i="3"/>
  <c r="X163" i="3"/>
  <c r="AB163" i="3" s="1"/>
  <c r="O163" i="3"/>
  <c r="V163" i="3" s="1"/>
  <c r="K163" i="3"/>
  <c r="T163" i="3" s="1"/>
  <c r="B163" i="3"/>
  <c r="A163" i="3"/>
  <c r="X162" i="3"/>
  <c r="AB162" i="3" s="1"/>
  <c r="O162" i="3"/>
  <c r="V162" i="3" s="1"/>
  <c r="K162" i="3"/>
  <c r="Y162" i="3" s="1"/>
  <c r="B162" i="3"/>
  <c r="A162" i="3"/>
  <c r="O161" i="3"/>
  <c r="V161" i="3" s="1"/>
  <c r="K161" i="3"/>
  <c r="B161" i="3"/>
  <c r="A161" i="3"/>
  <c r="O160" i="3"/>
  <c r="V160" i="3" s="1"/>
  <c r="K160" i="3"/>
  <c r="B160" i="3"/>
  <c r="A160" i="3"/>
  <c r="O159" i="3"/>
  <c r="V159" i="3" s="1"/>
  <c r="K159" i="3"/>
  <c r="B159" i="3"/>
  <c r="A159" i="3"/>
  <c r="O158" i="3"/>
  <c r="V158" i="3" s="1"/>
  <c r="K158" i="3"/>
  <c r="B158" i="3"/>
  <c r="A158" i="3"/>
  <c r="O157" i="3"/>
  <c r="V157" i="3" s="1"/>
  <c r="K157" i="3"/>
  <c r="B157" i="3"/>
  <c r="A157" i="3"/>
  <c r="O156" i="3"/>
  <c r="V156" i="3" s="1"/>
  <c r="K156" i="3"/>
  <c r="B156" i="3"/>
  <c r="A156" i="3"/>
  <c r="O155" i="3"/>
  <c r="V155" i="3" s="1"/>
  <c r="K155" i="3"/>
  <c r="B155" i="3"/>
  <c r="A155" i="3"/>
  <c r="X154" i="3"/>
  <c r="AB154" i="3" s="1"/>
  <c r="O154" i="3"/>
  <c r="V154" i="3" s="1"/>
  <c r="K154" i="3"/>
  <c r="T154" i="3" s="1"/>
  <c r="B154" i="3"/>
  <c r="A154" i="3"/>
  <c r="X153" i="3"/>
  <c r="AB153" i="3" s="1"/>
  <c r="O153" i="3"/>
  <c r="V153" i="3" s="1"/>
  <c r="K153" i="3"/>
  <c r="Z153" i="3" s="1"/>
  <c r="B153" i="3"/>
  <c r="A153" i="3"/>
  <c r="X152" i="3"/>
  <c r="AB152" i="3" s="1"/>
  <c r="O152" i="3"/>
  <c r="V152" i="3" s="1"/>
  <c r="K152" i="3"/>
  <c r="T152" i="3" s="1"/>
  <c r="B152" i="3"/>
  <c r="A152" i="3"/>
  <c r="X151" i="3"/>
  <c r="AB151" i="3" s="1"/>
  <c r="O151" i="3"/>
  <c r="V151" i="3" s="1"/>
  <c r="K151" i="3"/>
  <c r="Z151" i="3" s="1"/>
  <c r="B151" i="3"/>
  <c r="A151" i="3"/>
  <c r="X150" i="3"/>
  <c r="AB150" i="3" s="1"/>
  <c r="O150" i="3"/>
  <c r="V150" i="3" s="1"/>
  <c r="K150" i="3"/>
  <c r="T150" i="3" s="1"/>
  <c r="B150" i="3"/>
  <c r="A150" i="3"/>
  <c r="O149" i="3"/>
  <c r="V149" i="3" s="1"/>
  <c r="K149" i="3"/>
  <c r="B149" i="3"/>
  <c r="A149" i="3"/>
  <c r="O148" i="3"/>
  <c r="V148" i="3" s="1"/>
  <c r="K148" i="3"/>
  <c r="B148" i="3"/>
  <c r="A148" i="3"/>
  <c r="O147" i="3"/>
  <c r="V147" i="3" s="1"/>
  <c r="K147" i="3"/>
  <c r="B147" i="3"/>
  <c r="A147" i="3"/>
  <c r="O146" i="3"/>
  <c r="V146" i="3" s="1"/>
  <c r="K146" i="3"/>
  <c r="B146" i="3"/>
  <c r="A146" i="3"/>
  <c r="O145" i="3"/>
  <c r="V145" i="3" s="1"/>
  <c r="K145" i="3"/>
  <c r="B145" i="3"/>
  <c r="A145" i="3"/>
  <c r="O144" i="3"/>
  <c r="V144" i="3" s="1"/>
  <c r="K144" i="3"/>
  <c r="B144" i="3"/>
  <c r="A144" i="3"/>
  <c r="O143" i="3"/>
  <c r="V143" i="3" s="1"/>
  <c r="K143" i="3"/>
  <c r="B143" i="3"/>
  <c r="A143" i="3"/>
  <c r="O142" i="3"/>
  <c r="V142" i="3" s="1"/>
  <c r="K142" i="3"/>
  <c r="B142" i="3"/>
  <c r="A142" i="3"/>
  <c r="O141" i="3"/>
  <c r="V141" i="3" s="1"/>
  <c r="K141" i="3"/>
  <c r="B141" i="3"/>
  <c r="A141" i="3"/>
  <c r="X140" i="3"/>
  <c r="AB140" i="3" s="1"/>
  <c r="O140" i="3"/>
  <c r="V140" i="3" s="1"/>
  <c r="K140" i="3"/>
  <c r="Z140" i="3" s="1"/>
  <c r="B140" i="3"/>
  <c r="A140" i="3"/>
  <c r="X139" i="3"/>
  <c r="AB139" i="3" s="1"/>
  <c r="O139" i="3"/>
  <c r="V139" i="3" s="1"/>
  <c r="K139" i="3"/>
  <c r="T139" i="3" s="1"/>
  <c r="B139" i="3"/>
  <c r="A139" i="3"/>
  <c r="X138" i="3"/>
  <c r="AB138" i="3" s="1"/>
  <c r="O138" i="3"/>
  <c r="V138" i="3" s="1"/>
  <c r="K138" i="3"/>
  <c r="Z138" i="3" s="1"/>
  <c r="B138" i="3"/>
  <c r="A138" i="3"/>
  <c r="O137" i="3"/>
  <c r="V137" i="3" s="1"/>
  <c r="K137" i="3"/>
  <c r="B137" i="3"/>
  <c r="A137" i="3"/>
  <c r="O136" i="3"/>
  <c r="V136" i="3" s="1"/>
  <c r="K136" i="3"/>
  <c r="B136" i="3"/>
  <c r="A136" i="3"/>
  <c r="O135" i="3"/>
  <c r="V135" i="3" s="1"/>
  <c r="K135" i="3"/>
  <c r="B135" i="3"/>
  <c r="A135" i="3"/>
  <c r="O134" i="3"/>
  <c r="V134" i="3" s="1"/>
  <c r="K134" i="3"/>
  <c r="B134" i="3"/>
  <c r="A134" i="3"/>
  <c r="O133" i="3"/>
  <c r="V133" i="3" s="1"/>
  <c r="K133" i="3"/>
  <c r="B133" i="3"/>
  <c r="A133" i="3"/>
  <c r="O132" i="3"/>
  <c r="V132" i="3" s="1"/>
  <c r="K132" i="3"/>
  <c r="B132" i="3"/>
  <c r="A132" i="3"/>
  <c r="O131" i="3"/>
  <c r="V131" i="3" s="1"/>
  <c r="K131" i="3"/>
  <c r="B131" i="3"/>
  <c r="A131" i="3"/>
  <c r="X130" i="3"/>
  <c r="AB130" i="3" s="1"/>
  <c r="O130" i="3"/>
  <c r="V130" i="3" s="1"/>
  <c r="K130" i="3"/>
  <c r="Z130" i="3" s="1"/>
  <c r="B130" i="3"/>
  <c r="A130" i="3"/>
  <c r="X129" i="3"/>
  <c r="AB129" i="3" s="1"/>
  <c r="O129" i="3"/>
  <c r="V129" i="3" s="1"/>
  <c r="K129" i="3"/>
  <c r="T129" i="3" s="1"/>
  <c r="B129" i="3"/>
  <c r="A129" i="3"/>
  <c r="X128" i="3"/>
  <c r="AB128" i="3" s="1"/>
  <c r="O128" i="3"/>
  <c r="V128" i="3" s="1"/>
  <c r="K128" i="3"/>
  <c r="Z128" i="3" s="1"/>
  <c r="B128" i="3"/>
  <c r="A128" i="3"/>
  <c r="O127" i="3"/>
  <c r="V127" i="3" s="1"/>
  <c r="K127" i="3"/>
  <c r="B127" i="3"/>
  <c r="A127" i="3"/>
  <c r="O126" i="3"/>
  <c r="V126" i="3" s="1"/>
  <c r="K126" i="3"/>
  <c r="B126" i="3"/>
  <c r="A126" i="3"/>
  <c r="X125" i="3"/>
  <c r="AB125" i="3" s="1"/>
  <c r="O125" i="3"/>
  <c r="V125" i="3" s="1"/>
  <c r="K125" i="3"/>
  <c r="T125" i="3" s="1"/>
  <c r="B125" i="3"/>
  <c r="A125" i="3"/>
  <c r="X124" i="3"/>
  <c r="AB124" i="3" s="1"/>
  <c r="O124" i="3"/>
  <c r="V124" i="3" s="1"/>
  <c r="K124" i="3"/>
  <c r="Z124" i="3" s="1"/>
  <c r="B124" i="3"/>
  <c r="A124" i="3"/>
  <c r="X123" i="3"/>
  <c r="AB123" i="3" s="1"/>
  <c r="O123" i="3"/>
  <c r="V123" i="3" s="1"/>
  <c r="K123" i="3"/>
  <c r="T123" i="3" s="1"/>
  <c r="B123" i="3"/>
  <c r="A123" i="3"/>
  <c r="X122" i="3"/>
  <c r="AB122" i="3" s="1"/>
  <c r="O122" i="3"/>
  <c r="V122" i="3" s="1"/>
  <c r="K122" i="3"/>
  <c r="Z122" i="3" s="1"/>
  <c r="B122" i="3"/>
  <c r="A122" i="3"/>
  <c r="O121" i="3"/>
  <c r="V121" i="3" s="1"/>
  <c r="K121" i="3"/>
  <c r="B121" i="3"/>
  <c r="A121" i="3"/>
  <c r="O120" i="3"/>
  <c r="V120" i="3" s="1"/>
  <c r="K120" i="3"/>
  <c r="B120" i="3"/>
  <c r="A120" i="3"/>
  <c r="O119" i="3"/>
  <c r="V119" i="3" s="1"/>
  <c r="K119" i="3"/>
  <c r="B119" i="3"/>
  <c r="A119" i="3"/>
  <c r="O118" i="3"/>
  <c r="V118" i="3" s="1"/>
  <c r="K118" i="3"/>
  <c r="B118" i="3"/>
  <c r="A118" i="3"/>
  <c r="O117" i="3"/>
  <c r="V117" i="3" s="1"/>
  <c r="K117" i="3"/>
  <c r="B117" i="3"/>
  <c r="A117" i="3"/>
  <c r="O116" i="3"/>
  <c r="V116" i="3" s="1"/>
  <c r="K116" i="3"/>
  <c r="B116" i="3"/>
  <c r="A116" i="3"/>
  <c r="O115" i="3"/>
  <c r="V115" i="3" s="1"/>
  <c r="K115" i="3"/>
  <c r="B115" i="3"/>
  <c r="A115" i="3"/>
  <c r="O114" i="3"/>
  <c r="V114" i="3" s="1"/>
  <c r="K114" i="3"/>
  <c r="B114" i="3"/>
  <c r="A114" i="3"/>
  <c r="O113" i="3"/>
  <c r="V113" i="3" s="1"/>
  <c r="K113" i="3"/>
  <c r="B113" i="3"/>
  <c r="A113" i="3"/>
  <c r="X112" i="3"/>
  <c r="AB112" i="3" s="1"/>
  <c r="O112" i="3"/>
  <c r="V112" i="3" s="1"/>
  <c r="K112" i="3"/>
  <c r="T112" i="3" s="1"/>
  <c r="B112" i="3"/>
  <c r="A112" i="3"/>
  <c r="X111" i="3"/>
  <c r="AB111" i="3" s="1"/>
  <c r="O111" i="3"/>
  <c r="V111" i="3" s="1"/>
  <c r="K111" i="3"/>
  <c r="Z111" i="3" s="1"/>
  <c r="B111" i="3"/>
  <c r="A111" i="3"/>
  <c r="X110" i="3"/>
  <c r="AB110" i="3" s="1"/>
  <c r="O110" i="3"/>
  <c r="V110" i="3" s="1"/>
  <c r="K110" i="3"/>
  <c r="T110" i="3" s="1"/>
  <c r="B110" i="3"/>
  <c r="A110" i="3"/>
  <c r="O109" i="3"/>
  <c r="V109" i="3" s="1"/>
  <c r="K109" i="3"/>
  <c r="B109" i="3"/>
  <c r="A109" i="3"/>
  <c r="O108" i="3"/>
  <c r="V108" i="3" s="1"/>
  <c r="K108" i="3"/>
  <c r="B108" i="3"/>
  <c r="A108" i="3"/>
  <c r="O107" i="3"/>
  <c r="V107" i="3" s="1"/>
  <c r="K107" i="3"/>
  <c r="B107" i="3"/>
  <c r="A107" i="3"/>
  <c r="X106" i="3"/>
  <c r="AB106" i="3" s="1"/>
  <c r="O106" i="3"/>
  <c r="V106" i="3" s="1"/>
  <c r="K106" i="3"/>
  <c r="T106" i="3" s="1"/>
  <c r="B106" i="3"/>
  <c r="A106" i="3"/>
  <c r="X105" i="3"/>
  <c r="AB105" i="3" s="1"/>
  <c r="O105" i="3"/>
  <c r="V105" i="3" s="1"/>
  <c r="K105" i="3"/>
  <c r="T105" i="3" s="1"/>
  <c r="B105" i="3"/>
  <c r="A105" i="3"/>
  <c r="X104" i="3"/>
  <c r="AB104" i="3" s="1"/>
  <c r="W104" i="3"/>
  <c r="V104" i="3"/>
  <c r="D117" i="4" s="1"/>
  <c r="E117" i="4" s="1"/>
  <c r="G117" i="4" s="1"/>
  <c r="O104" i="3"/>
  <c r="K104" i="3"/>
  <c r="Z104" i="3" s="1"/>
  <c r="B104" i="3"/>
  <c r="A104" i="3"/>
  <c r="O103" i="3"/>
  <c r="V103" i="3" s="1"/>
  <c r="K103" i="3"/>
  <c r="B103" i="3"/>
  <c r="A103" i="3"/>
  <c r="O102" i="3"/>
  <c r="V102" i="3" s="1"/>
  <c r="K102" i="3"/>
  <c r="B102" i="3"/>
  <c r="A102" i="3"/>
  <c r="X101" i="3"/>
  <c r="AB101" i="3" s="1"/>
  <c r="O101" i="3"/>
  <c r="V101" i="3" s="1"/>
  <c r="K101" i="3"/>
  <c r="Z101" i="3" s="1"/>
  <c r="B101" i="3"/>
  <c r="A101" i="3"/>
  <c r="X100" i="3"/>
  <c r="AB100" i="3" s="1"/>
  <c r="O100" i="3"/>
  <c r="V100" i="3" s="1"/>
  <c r="K100" i="3"/>
  <c r="T100" i="3" s="1"/>
  <c r="B100" i="3"/>
  <c r="A100" i="3"/>
  <c r="X99" i="3"/>
  <c r="AB99" i="3" s="1"/>
  <c r="W99" i="3"/>
  <c r="V99" i="3"/>
  <c r="O99" i="3"/>
  <c r="K99" i="3"/>
  <c r="T99" i="3" s="1"/>
  <c r="B99" i="3"/>
  <c r="A99" i="3"/>
  <c r="O98" i="3"/>
  <c r="V98" i="3" s="1"/>
  <c r="K98" i="3"/>
  <c r="B98" i="3"/>
  <c r="A98" i="3"/>
  <c r="N97" i="3"/>
  <c r="O97" i="3" s="1"/>
  <c r="V97" i="3" s="1"/>
  <c r="K97" i="3"/>
  <c r="B97" i="3"/>
  <c r="A97" i="3"/>
  <c r="O96" i="3"/>
  <c r="K96" i="3"/>
  <c r="B96" i="3"/>
  <c r="A96" i="3"/>
  <c r="N95" i="3"/>
  <c r="O95" i="3" s="1"/>
  <c r="K95" i="3"/>
  <c r="B95" i="3"/>
  <c r="A95" i="3"/>
  <c r="O94" i="3"/>
  <c r="V94" i="3" s="1"/>
  <c r="K94" i="3"/>
  <c r="B94" i="3"/>
  <c r="A94" i="3"/>
  <c r="N93" i="3"/>
  <c r="O93" i="3" s="1"/>
  <c r="V93" i="3" s="1"/>
  <c r="K93" i="3"/>
  <c r="B93" i="3"/>
  <c r="A93" i="3"/>
  <c r="O92" i="3"/>
  <c r="V92" i="3" s="1"/>
  <c r="K92" i="3"/>
  <c r="B92" i="3"/>
  <c r="A92" i="3"/>
  <c r="O91" i="3"/>
  <c r="V91" i="3" s="1"/>
  <c r="K91" i="3"/>
  <c r="B91" i="3"/>
  <c r="A91" i="3"/>
  <c r="O90" i="3"/>
  <c r="V90" i="3" s="1"/>
  <c r="K90" i="3"/>
  <c r="B90" i="3"/>
  <c r="A90" i="3"/>
  <c r="O89" i="3"/>
  <c r="V89" i="3" s="1"/>
  <c r="K89" i="3"/>
  <c r="B89" i="3"/>
  <c r="A89" i="3"/>
  <c r="O88" i="3"/>
  <c r="V88" i="3" s="1"/>
  <c r="K88" i="3"/>
  <c r="B88" i="3"/>
  <c r="A88" i="3"/>
  <c r="O87" i="3"/>
  <c r="V87" i="3" s="1"/>
  <c r="K87" i="3"/>
  <c r="B87" i="3"/>
  <c r="A87" i="3"/>
  <c r="O86" i="3"/>
  <c r="V86" i="3" s="1"/>
  <c r="K86" i="3"/>
  <c r="B86" i="3"/>
  <c r="A86" i="3"/>
  <c r="O85" i="3"/>
  <c r="V85" i="3" s="1"/>
  <c r="K85" i="3"/>
  <c r="B85" i="3"/>
  <c r="A85" i="3"/>
  <c r="O84" i="3"/>
  <c r="V84" i="3" s="1"/>
  <c r="K84" i="3"/>
  <c r="B84" i="3"/>
  <c r="A84" i="3"/>
  <c r="X83" i="3"/>
  <c r="AB83" i="3" s="1"/>
  <c r="O83" i="3"/>
  <c r="V83" i="3" s="1"/>
  <c r="K83" i="3"/>
  <c r="T83" i="3" s="1"/>
  <c r="B83" i="3"/>
  <c r="A83" i="3"/>
  <c r="X82" i="3"/>
  <c r="AB82" i="3" s="1"/>
  <c r="O82" i="3"/>
  <c r="V82" i="3" s="1"/>
  <c r="K82" i="3"/>
  <c r="Z82" i="3" s="1"/>
  <c r="B82" i="3"/>
  <c r="A82" i="3"/>
  <c r="X81" i="3"/>
  <c r="AB81" i="3" s="1"/>
  <c r="O81" i="3"/>
  <c r="V81" i="3" s="1"/>
  <c r="K81" i="3"/>
  <c r="T81" i="3" s="1"/>
  <c r="B81" i="3"/>
  <c r="A81" i="3"/>
  <c r="O80" i="3"/>
  <c r="V80" i="3" s="1"/>
  <c r="K80" i="3"/>
  <c r="B80" i="3"/>
  <c r="A80" i="3"/>
  <c r="O79" i="3"/>
  <c r="V79" i="3" s="1"/>
  <c r="K79" i="3"/>
  <c r="B79" i="3"/>
  <c r="A79" i="3"/>
  <c r="O78" i="3"/>
  <c r="V78" i="3" s="1"/>
  <c r="K78" i="3"/>
  <c r="B78" i="3"/>
  <c r="A78" i="3"/>
  <c r="O77" i="3"/>
  <c r="V77" i="3" s="1"/>
  <c r="K77" i="3"/>
  <c r="B77" i="3"/>
  <c r="A77" i="3"/>
  <c r="O76" i="3"/>
  <c r="V76" i="3" s="1"/>
  <c r="K76" i="3"/>
  <c r="B76" i="3"/>
  <c r="A76" i="3"/>
  <c r="O75" i="3"/>
  <c r="V75" i="3" s="1"/>
  <c r="K75" i="3"/>
  <c r="B75" i="3"/>
  <c r="A75" i="3"/>
  <c r="O74" i="3"/>
  <c r="V74" i="3" s="1"/>
  <c r="K74" i="3"/>
  <c r="B74" i="3"/>
  <c r="A74" i="3"/>
  <c r="O73" i="3"/>
  <c r="V73" i="3" s="1"/>
  <c r="K73" i="3"/>
  <c r="B73" i="3"/>
  <c r="A73" i="3"/>
  <c r="O72" i="3"/>
  <c r="V72" i="3" s="1"/>
  <c r="K72" i="3"/>
  <c r="B72" i="3"/>
  <c r="A72" i="3"/>
  <c r="O71" i="3"/>
  <c r="V71" i="3" s="1"/>
  <c r="K71" i="3"/>
  <c r="B71" i="3"/>
  <c r="A71" i="3"/>
  <c r="X70" i="3"/>
  <c r="AB70" i="3" s="1"/>
  <c r="W70" i="3"/>
  <c r="V70" i="3"/>
  <c r="O70" i="3"/>
  <c r="K70" i="3"/>
  <c r="Z70" i="3" s="1"/>
  <c r="B70" i="3"/>
  <c r="A70" i="3"/>
  <c r="O69" i="3"/>
  <c r="V69" i="3" s="1"/>
  <c r="K69" i="3"/>
  <c r="B69" i="3"/>
  <c r="A69" i="3"/>
  <c r="O68" i="3"/>
  <c r="V68" i="3" s="1"/>
  <c r="K68" i="3"/>
  <c r="B68" i="3"/>
  <c r="A68" i="3"/>
  <c r="O67" i="3"/>
  <c r="V67" i="3" s="1"/>
  <c r="K67" i="3"/>
  <c r="B67" i="3"/>
  <c r="A67" i="3"/>
  <c r="O66" i="3"/>
  <c r="V66" i="3" s="1"/>
  <c r="K66" i="3"/>
  <c r="B66" i="3"/>
  <c r="A66" i="3"/>
  <c r="O65" i="3"/>
  <c r="V65" i="3" s="1"/>
  <c r="K65" i="3"/>
  <c r="B65" i="3"/>
  <c r="A65" i="3"/>
  <c r="X64" i="3"/>
  <c r="AB64" i="3" s="1"/>
  <c r="O64" i="3"/>
  <c r="V64" i="3" s="1"/>
  <c r="K64" i="3"/>
  <c r="Z64" i="3" s="1"/>
  <c r="B64" i="3"/>
  <c r="A64" i="3"/>
  <c r="X63" i="3"/>
  <c r="AB63" i="3" s="1"/>
  <c r="O63" i="3"/>
  <c r="V63" i="3" s="1"/>
  <c r="K63" i="3"/>
  <c r="T63" i="3" s="1"/>
  <c r="B63" i="3"/>
  <c r="A63" i="3"/>
  <c r="O62" i="3"/>
  <c r="V62" i="3" s="1"/>
  <c r="K62" i="3"/>
  <c r="B62" i="3"/>
  <c r="A62" i="3"/>
  <c r="N61" i="3"/>
  <c r="O61" i="3" s="1"/>
  <c r="V61" i="3" s="1"/>
  <c r="K61" i="3"/>
  <c r="B61" i="3"/>
  <c r="A61" i="3"/>
  <c r="O60" i="3"/>
  <c r="V60" i="3" s="1"/>
  <c r="K60" i="3"/>
  <c r="B60" i="3"/>
  <c r="A60" i="3"/>
  <c r="N59" i="3"/>
  <c r="O59" i="3" s="1"/>
  <c r="K59" i="3"/>
  <c r="B59" i="3"/>
  <c r="A59" i="3"/>
  <c r="O58" i="3"/>
  <c r="K58" i="3"/>
  <c r="B58" i="3"/>
  <c r="A58" i="3"/>
  <c r="N57" i="3"/>
  <c r="O57" i="3" s="1"/>
  <c r="K57" i="3"/>
  <c r="B57" i="3"/>
  <c r="A57" i="3"/>
  <c r="O56" i="3"/>
  <c r="V56" i="3" s="1"/>
  <c r="K56" i="3"/>
  <c r="B56" i="3"/>
  <c r="A56" i="3"/>
  <c r="X55" i="3"/>
  <c r="AB55" i="3" s="1"/>
  <c r="O55" i="3"/>
  <c r="V55" i="3" s="1"/>
  <c r="K55" i="3"/>
  <c r="Z55" i="3" s="1"/>
  <c r="B55" i="3"/>
  <c r="A55" i="3"/>
  <c r="X54" i="3"/>
  <c r="AB54" i="3" s="1"/>
  <c r="O54" i="3"/>
  <c r="V54" i="3" s="1"/>
  <c r="K54" i="3"/>
  <c r="Z54" i="3" s="1"/>
  <c r="B54" i="3"/>
  <c r="A54" i="3"/>
  <c r="O53" i="3"/>
  <c r="K53" i="3"/>
  <c r="B53" i="3"/>
  <c r="A53" i="3"/>
  <c r="N52" i="3"/>
  <c r="O52" i="3" s="1"/>
  <c r="K52" i="3"/>
  <c r="B52" i="3"/>
  <c r="A52" i="3"/>
  <c r="O51" i="3"/>
  <c r="V51" i="3" s="1"/>
  <c r="K51" i="3"/>
  <c r="B51" i="3"/>
  <c r="A51" i="3"/>
  <c r="N50" i="3"/>
  <c r="O50" i="3" s="1"/>
  <c r="V50" i="3" s="1"/>
  <c r="K50" i="3"/>
  <c r="B50" i="3"/>
  <c r="A50" i="3"/>
  <c r="O49" i="3"/>
  <c r="V49" i="3" s="1"/>
  <c r="K49" i="3"/>
  <c r="B49" i="3"/>
  <c r="A49" i="3"/>
  <c r="N48" i="3"/>
  <c r="O48" i="3" s="1"/>
  <c r="V48" i="3" s="1"/>
  <c r="K48" i="3"/>
  <c r="B48" i="3"/>
  <c r="A48" i="3"/>
  <c r="O47" i="3"/>
  <c r="K47" i="3"/>
  <c r="B47" i="3"/>
  <c r="A47" i="3"/>
  <c r="X46" i="3"/>
  <c r="AB46" i="3" s="1"/>
  <c r="O46" i="3"/>
  <c r="V46" i="3" s="1"/>
  <c r="K46" i="3"/>
  <c r="Z46" i="3" s="1"/>
  <c r="B46" i="3"/>
  <c r="A46" i="3"/>
  <c r="X45" i="3"/>
  <c r="AB45" i="3" s="1"/>
  <c r="O45" i="3"/>
  <c r="V45" i="3" s="1"/>
  <c r="K45" i="3"/>
  <c r="Z45" i="3" s="1"/>
  <c r="B45" i="3"/>
  <c r="A45" i="3"/>
  <c r="O44" i="3"/>
  <c r="K44" i="3"/>
  <c r="B44" i="3"/>
  <c r="A44" i="3"/>
  <c r="O43" i="3"/>
  <c r="K43" i="3"/>
  <c r="B43" i="3"/>
  <c r="A43" i="3"/>
  <c r="O42" i="3"/>
  <c r="K42" i="3"/>
  <c r="B42" i="3"/>
  <c r="A42" i="3"/>
  <c r="O41" i="3"/>
  <c r="V41" i="3" s="1"/>
  <c r="K41" i="3"/>
  <c r="B41" i="3"/>
  <c r="A41" i="3"/>
  <c r="X40" i="3"/>
  <c r="AB40" i="3" s="1"/>
  <c r="O40" i="3"/>
  <c r="V40" i="3" s="1"/>
  <c r="K40" i="3"/>
  <c r="Z40" i="3" s="1"/>
  <c r="B40" i="3"/>
  <c r="A40" i="3"/>
  <c r="O39" i="3"/>
  <c r="K39" i="3"/>
  <c r="B39" i="3"/>
  <c r="A39" i="3"/>
  <c r="X38" i="3"/>
  <c r="AB38" i="3" s="1"/>
  <c r="O38" i="3"/>
  <c r="V38" i="3" s="1"/>
  <c r="K38" i="3"/>
  <c r="Z38" i="3" s="1"/>
  <c r="B38" i="3"/>
  <c r="A38" i="3"/>
  <c r="X37" i="3"/>
  <c r="AB37" i="3" s="1"/>
  <c r="O37" i="3"/>
  <c r="V37" i="3" s="1"/>
  <c r="K37" i="3"/>
  <c r="Z37" i="3" s="1"/>
  <c r="B37" i="3"/>
  <c r="A37" i="3"/>
  <c r="X36" i="3"/>
  <c r="AB36" i="3" s="1"/>
  <c r="O36" i="3"/>
  <c r="V36" i="3" s="1"/>
  <c r="K36" i="3"/>
  <c r="Z36" i="3" s="1"/>
  <c r="B36" i="3"/>
  <c r="A36" i="3"/>
  <c r="X35" i="3"/>
  <c r="AB35" i="3" s="1"/>
  <c r="O35" i="3"/>
  <c r="V35" i="3" s="1"/>
  <c r="K35" i="3"/>
  <c r="Z35" i="3" s="1"/>
  <c r="B35" i="3"/>
  <c r="A35" i="3"/>
  <c r="X34" i="3"/>
  <c r="AB34" i="3" s="1"/>
  <c r="O34" i="3"/>
  <c r="V34" i="3" s="1"/>
  <c r="K34" i="3"/>
  <c r="Z34" i="3" s="1"/>
  <c r="B34" i="3"/>
  <c r="A34" i="3"/>
  <c r="O33" i="3"/>
  <c r="K33" i="3"/>
  <c r="B33" i="3"/>
  <c r="A33" i="3"/>
  <c r="O32" i="3"/>
  <c r="K32" i="3"/>
  <c r="B32" i="3"/>
  <c r="A32" i="3"/>
  <c r="O31" i="3"/>
  <c r="K31" i="3"/>
  <c r="B31" i="3"/>
  <c r="A31" i="3"/>
  <c r="X30" i="3"/>
  <c r="AB30" i="3" s="1"/>
  <c r="W30" i="3"/>
  <c r="V30" i="3"/>
  <c r="O30" i="3"/>
  <c r="K30" i="3"/>
  <c r="Z30" i="3" s="1"/>
  <c r="B30" i="3"/>
  <c r="A30" i="3"/>
  <c r="O29" i="3"/>
  <c r="K29" i="3"/>
  <c r="B29" i="3"/>
  <c r="A29" i="3"/>
  <c r="X28" i="3"/>
  <c r="AB28" i="3" s="1"/>
  <c r="O28" i="3"/>
  <c r="V28" i="3" s="1"/>
  <c r="K28" i="3"/>
  <c r="Z28" i="3" s="1"/>
  <c r="B28" i="3"/>
  <c r="A28" i="3"/>
  <c r="O27" i="3"/>
  <c r="K27" i="3"/>
  <c r="B27" i="3"/>
  <c r="A27" i="3"/>
  <c r="X26" i="3"/>
  <c r="AB26" i="3" s="1"/>
  <c r="O26" i="3"/>
  <c r="V26" i="3" s="1"/>
  <c r="K26" i="3"/>
  <c r="Z26" i="3" s="1"/>
  <c r="B26" i="3"/>
  <c r="A26" i="3"/>
  <c r="X25" i="3"/>
  <c r="AB25" i="3" s="1"/>
  <c r="O25" i="3"/>
  <c r="V25" i="3" s="1"/>
  <c r="K25" i="3"/>
  <c r="Z25" i="3" s="1"/>
  <c r="B25" i="3"/>
  <c r="A25" i="3"/>
  <c r="O24" i="3"/>
  <c r="V24" i="3" s="1"/>
  <c r="K24" i="3"/>
  <c r="B24" i="3"/>
  <c r="A24" i="3"/>
  <c r="O23" i="3"/>
  <c r="K23" i="3"/>
  <c r="B23" i="3"/>
  <c r="A23" i="3"/>
  <c r="O22" i="3"/>
  <c r="K22" i="3"/>
  <c r="B22" i="3"/>
  <c r="A22" i="3"/>
  <c r="O21" i="3"/>
  <c r="K21" i="3"/>
  <c r="B21" i="3"/>
  <c r="A21" i="3"/>
  <c r="O20" i="3"/>
  <c r="K20" i="3"/>
  <c r="B20" i="3"/>
  <c r="A20" i="3"/>
  <c r="O19" i="3"/>
  <c r="K19" i="3"/>
  <c r="B19" i="3"/>
  <c r="A19" i="3"/>
  <c r="X18" i="3"/>
  <c r="AB18" i="3" s="1"/>
  <c r="O18" i="3"/>
  <c r="V18" i="3" s="1"/>
  <c r="K18" i="3"/>
  <c r="Z18" i="3" s="1"/>
  <c r="B18" i="3"/>
  <c r="A18" i="3"/>
  <c r="O17" i="3"/>
  <c r="V17" i="3" s="1"/>
  <c r="K17" i="3"/>
  <c r="B17" i="3"/>
  <c r="A17" i="3"/>
  <c r="X16" i="3"/>
  <c r="AB16" i="3" s="1"/>
  <c r="O16" i="3"/>
  <c r="V16" i="3" s="1"/>
  <c r="K16" i="3"/>
  <c r="Z16" i="3" s="1"/>
  <c r="B16" i="3"/>
  <c r="A16" i="3"/>
  <c r="X15" i="3"/>
  <c r="AB15" i="3" s="1"/>
  <c r="O15" i="3"/>
  <c r="V15" i="3" s="1"/>
  <c r="K15" i="3"/>
  <c r="Z15" i="3" s="1"/>
  <c r="B15" i="3"/>
  <c r="A15" i="3"/>
  <c r="X14" i="3"/>
  <c r="AB14" i="3" s="1"/>
  <c r="O14" i="3"/>
  <c r="V14" i="3" s="1"/>
  <c r="K14" i="3"/>
  <c r="Z14" i="3" s="1"/>
  <c r="B14" i="3"/>
  <c r="A14" i="3"/>
  <c r="X13" i="3"/>
  <c r="AB13" i="3" s="1"/>
  <c r="O13" i="3"/>
  <c r="V13" i="3" s="1"/>
  <c r="K13" i="3"/>
  <c r="Z13" i="3" s="1"/>
  <c r="B13" i="3"/>
  <c r="A13" i="3"/>
  <c r="X12" i="3"/>
  <c r="AB12" i="3" s="1"/>
  <c r="O12" i="3"/>
  <c r="V12" i="3" s="1"/>
  <c r="K12" i="3"/>
  <c r="Z12" i="3" s="1"/>
  <c r="B12" i="3"/>
  <c r="A12" i="3"/>
  <c r="O11" i="3"/>
  <c r="K11" i="3"/>
  <c r="B11" i="3"/>
  <c r="A11" i="3"/>
  <c r="X10" i="3"/>
  <c r="AB10" i="3" s="1"/>
  <c r="O10" i="3"/>
  <c r="V10" i="3" s="1"/>
  <c r="K10" i="3"/>
  <c r="Z10" i="3" s="1"/>
  <c r="B10" i="3"/>
  <c r="A10" i="3"/>
  <c r="X9" i="3"/>
  <c r="AB9" i="3" s="1"/>
  <c r="O9" i="3"/>
  <c r="V9" i="3" s="1"/>
  <c r="K9" i="3"/>
  <c r="Z9" i="3" s="1"/>
  <c r="B9" i="3"/>
  <c r="A9" i="3"/>
  <c r="O8" i="3"/>
  <c r="K8" i="3"/>
  <c r="B8" i="3"/>
  <c r="A8" i="3"/>
  <c r="O7" i="3"/>
  <c r="K7" i="3"/>
  <c r="B7" i="3"/>
  <c r="A7" i="3"/>
  <c r="O6" i="3"/>
  <c r="K6" i="3"/>
  <c r="B6" i="3"/>
  <c r="A6" i="3"/>
  <c r="O5" i="3"/>
  <c r="K5" i="3"/>
  <c r="B5" i="3"/>
  <c r="A5" i="3"/>
  <c r="O4" i="3"/>
  <c r="K4" i="3"/>
  <c r="B4" i="3"/>
  <c r="A4" i="3"/>
  <c r="O3" i="3"/>
  <c r="K3" i="3"/>
  <c r="B3" i="3"/>
  <c r="A3" i="3"/>
  <c r="AA1" i="3"/>
  <c r="S1" i="3"/>
  <c r="R1" i="3"/>
  <c r="Q1" i="3"/>
  <c r="P1" i="3"/>
  <c r="T2970" i="2"/>
  <c r="K2970" i="2"/>
  <c r="B2970" i="2"/>
  <c r="A2970" i="2"/>
  <c r="T2969" i="2"/>
  <c r="K2969" i="2"/>
  <c r="B2969" i="2"/>
  <c r="A2969" i="2"/>
  <c r="T2968" i="2"/>
  <c r="K2968" i="2"/>
  <c r="B2968" i="2"/>
  <c r="A2968" i="2"/>
  <c r="T2967" i="2"/>
  <c r="K2967" i="2"/>
  <c r="B2967" i="2"/>
  <c r="A2967" i="2"/>
  <c r="T2966" i="2"/>
  <c r="K2966" i="2"/>
  <c r="B2966" i="2"/>
  <c r="A2966" i="2"/>
  <c r="T2965" i="2"/>
  <c r="K2965" i="2"/>
  <c r="B2965" i="2"/>
  <c r="A2965" i="2"/>
  <c r="T2964" i="2"/>
  <c r="K2964" i="2"/>
  <c r="B2964" i="2"/>
  <c r="A2964" i="2"/>
  <c r="T2963" i="2"/>
  <c r="K2963" i="2"/>
  <c r="B2963" i="2"/>
  <c r="A2963" i="2"/>
  <c r="T2962" i="2"/>
  <c r="K2962" i="2"/>
  <c r="B2962" i="2"/>
  <c r="A2962" i="2"/>
  <c r="T2961" i="2"/>
  <c r="K2961" i="2"/>
  <c r="B2961" i="2"/>
  <c r="A2961" i="2"/>
  <c r="T2960" i="2"/>
  <c r="K2960" i="2"/>
  <c r="B2960" i="2"/>
  <c r="A2960" i="2"/>
  <c r="T2959" i="2"/>
  <c r="K2959" i="2"/>
  <c r="B2959" i="2"/>
  <c r="A2959" i="2"/>
  <c r="T2958" i="2"/>
  <c r="K2958" i="2"/>
  <c r="B2958" i="2"/>
  <c r="A2958" i="2"/>
  <c r="T2957" i="2"/>
  <c r="K2957" i="2"/>
  <c r="B2957" i="2"/>
  <c r="A2957" i="2"/>
  <c r="T2956" i="2"/>
  <c r="K2956" i="2"/>
  <c r="B2956" i="2"/>
  <c r="A2956" i="2"/>
  <c r="T2955" i="2"/>
  <c r="K2955" i="2"/>
  <c r="B2955" i="2"/>
  <c r="A2955" i="2"/>
  <c r="T2954" i="2"/>
  <c r="K2954" i="2"/>
  <c r="B2954" i="2"/>
  <c r="A2954" i="2"/>
  <c r="T2953" i="2"/>
  <c r="K2953" i="2"/>
  <c r="B2953" i="2"/>
  <c r="A2953" i="2"/>
  <c r="T2952" i="2"/>
  <c r="K2952" i="2"/>
  <c r="B2952" i="2"/>
  <c r="A2952" i="2"/>
  <c r="T2951" i="2"/>
  <c r="K2951" i="2"/>
  <c r="B2951" i="2"/>
  <c r="A2951" i="2"/>
  <c r="T2950" i="2"/>
  <c r="K2950" i="2"/>
  <c r="B2950" i="2"/>
  <c r="A2950" i="2"/>
  <c r="T2949" i="2"/>
  <c r="K2949" i="2"/>
  <c r="B2949" i="2"/>
  <c r="A2949" i="2"/>
  <c r="T2948" i="2"/>
  <c r="K2948" i="2"/>
  <c r="B2948" i="2"/>
  <c r="A2948" i="2"/>
  <c r="T2947" i="2"/>
  <c r="K2947" i="2"/>
  <c r="B2947" i="2"/>
  <c r="A2947" i="2"/>
  <c r="T2946" i="2"/>
  <c r="K2946" i="2"/>
  <c r="B2946" i="2"/>
  <c r="A2946" i="2"/>
  <c r="T2945" i="2"/>
  <c r="K2945" i="2"/>
  <c r="B2945" i="2"/>
  <c r="A2945" i="2"/>
  <c r="T2944" i="2"/>
  <c r="K2944" i="2"/>
  <c r="B2944" i="2"/>
  <c r="A2944" i="2"/>
  <c r="T2943" i="2"/>
  <c r="K2943" i="2"/>
  <c r="B2943" i="2"/>
  <c r="A2943" i="2"/>
  <c r="T2942" i="2"/>
  <c r="K2942" i="2"/>
  <c r="B2942" i="2"/>
  <c r="A2942" i="2"/>
  <c r="T2941" i="2"/>
  <c r="K2941" i="2"/>
  <c r="B2941" i="2"/>
  <c r="A2941" i="2"/>
  <c r="T2940" i="2"/>
  <c r="K2940" i="2"/>
  <c r="B2940" i="2"/>
  <c r="A2940" i="2"/>
  <c r="T2939" i="2"/>
  <c r="K2939" i="2"/>
  <c r="B2939" i="2"/>
  <c r="A2939" i="2"/>
  <c r="T2938" i="2"/>
  <c r="K2938" i="2"/>
  <c r="B2938" i="2"/>
  <c r="A2938" i="2"/>
  <c r="T2937" i="2"/>
  <c r="K2937" i="2"/>
  <c r="B2937" i="2"/>
  <c r="A2937" i="2"/>
  <c r="T2936" i="2"/>
  <c r="K2936" i="2"/>
  <c r="B2936" i="2"/>
  <c r="A2936" i="2"/>
  <c r="T2935" i="2"/>
  <c r="K2935" i="2"/>
  <c r="B2935" i="2"/>
  <c r="A2935" i="2"/>
  <c r="T2934" i="2"/>
  <c r="K2934" i="2"/>
  <c r="B2934" i="2"/>
  <c r="A2934" i="2"/>
  <c r="T2933" i="2"/>
  <c r="K2933" i="2"/>
  <c r="B2933" i="2"/>
  <c r="A2933" i="2"/>
  <c r="T2932" i="2"/>
  <c r="K2932" i="2"/>
  <c r="B2932" i="2"/>
  <c r="A2932" i="2"/>
  <c r="T2931" i="2"/>
  <c r="K2931" i="2"/>
  <c r="B2931" i="2"/>
  <c r="A2931" i="2"/>
  <c r="T2930" i="2"/>
  <c r="K2930" i="2"/>
  <c r="B2930" i="2"/>
  <c r="A2930" i="2"/>
  <c r="T2929" i="2"/>
  <c r="K2929" i="2"/>
  <c r="B2929" i="2"/>
  <c r="A2929" i="2"/>
  <c r="T2928" i="2"/>
  <c r="K2928" i="2"/>
  <c r="B2928" i="2"/>
  <c r="A2928" i="2"/>
  <c r="T2927" i="2"/>
  <c r="K2927" i="2"/>
  <c r="B2927" i="2"/>
  <c r="A2927" i="2"/>
  <c r="T2926" i="2"/>
  <c r="K2926" i="2"/>
  <c r="B2926" i="2"/>
  <c r="A2926" i="2"/>
  <c r="T2925" i="2"/>
  <c r="K2925" i="2"/>
  <c r="B2925" i="2"/>
  <c r="A2925" i="2"/>
  <c r="T2924" i="2"/>
  <c r="K2924" i="2"/>
  <c r="B2924" i="2"/>
  <c r="A2924" i="2"/>
  <c r="T2923" i="2"/>
  <c r="K2923" i="2"/>
  <c r="B2923" i="2"/>
  <c r="A2923" i="2"/>
  <c r="T2922" i="2"/>
  <c r="K2922" i="2"/>
  <c r="B2922" i="2"/>
  <c r="A2922" i="2"/>
  <c r="T2921" i="2"/>
  <c r="K2921" i="2"/>
  <c r="B2921" i="2"/>
  <c r="A2921" i="2"/>
  <c r="T2920" i="2"/>
  <c r="K2920" i="2"/>
  <c r="B2920" i="2"/>
  <c r="A2920" i="2"/>
  <c r="T2919" i="2"/>
  <c r="K2919" i="2"/>
  <c r="B2919" i="2"/>
  <c r="A2919" i="2"/>
  <c r="T2918" i="2"/>
  <c r="K2918" i="2"/>
  <c r="B2918" i="2"/>
  <c r="A2918" i="2"/>
  <c r="T2917" i="2"/>
  <c r="K2917" i="2"/>
  <c r="B2917" i="2"/>
  <c r="A2917" i="2"/>
  <c r="T2916" i="2"/>
  <c r="K2916" i="2"/>
  <c r="B2916" i="2"/>
  <c r="A2916" i="2"/>
  <c r="T2915" i="2"/>
  <c r="K2915" i="2"/>
  <c r="B2915" i="2"/>
  <c r="A2915" i="2"/>
  <c r="T2914" i="2"/>
  <c r="K2914" i="2"/>
  <c r="B2914" i="2"/>
  <c r="A2914" i="2"/>
  <c r="T2913" i="2"/>
  <c r="K2913" i="2"/>
  <c r="B2913" i="2"/>
  <c r="A2913" i="2"/>
  <c r="T2912" i="2"/>
  <c r="K2912" i="2"/>
  <c r="B2912" i="2"/>
  <c r="A2912" i="2"/>
  <c r="T2911" i="2"/>
  <c r="K2911" i="2"/>
  <c r="B2911" i="2"/>
  <c r="A2911" i="2"/>
  <c r="T2910" i="2"/>
  <c r="K2910" i="2"/>
  <c r="B2910" i="2"/>
  <c r="A2910" i="2"/>
  <c r="T2909" i="2"/>
  <c r="K2909" i="2"/>
  <c r="B2909" i="2"/>
  <c r="A2909" i="2"/>
  <c r="T2908" i="2"/>
  <c r="K2908" i="2"/>
  <c r="B2908" i="2"/>
  <c r="A2908" i="2"/>
  <c r="T2907" i="2"/>
  <c r="K2907" i="2"/>
  <c r="B2907" i="2"/>
  <c r="A2907" i="2"/>
  <c r="T2906" i="2"/>
  <c r="K2906" i="2"/>
  <c r="B2906" i="2"/>
  <c r="A2906" i="2"/>
  <c r="T2905" i="2"/>
  <c r="K2905" i="2"/>
  <c r="B2905" i="2"/>
  <c r="A2905" i="2"/>
  <c r="T2904" i="2"/>
  <c r="K2904" i="2"/>
  <c r="B2904" i="2"/>
  <c r="A2904" i="2"/>
  <c r="T2903" i="2"/>
  <c r="K2903" i="2"/>
  <c r="B2903" i="2"/>
  <c r="A2903" i="2"/>
  <c r="T2902" i="2"/>
  <c r="K2902" i="2"/>
  <c r="B2902" i="2"/>
  <c r="A2902" i="2"/>
  <c r="T2901" i="2"/>
  <c r="K2901" i="2"/>
  <c r="B2901" i="2"/>
  <c r="A2901" i="2"/>
  <c r="T2900" i="2"/>
  <c r="K2900" i="2"/>
  <c r="B2900" i="2"/>
  <c r="A2900" i="2"/>
  <c r="T2899" i="2"/>
  <c r="K2899" i="2"/>
  <c r="B2899" i="2"/>
  <c r="A2899" i="2"/>
  <c r="T2898" i="2"/>
  <c r="K2898" i="2"/>
  <c r="B2898" i="2"/>
  <c r="A2898" i="2"/>
  <c r="T2897" i="2"/>
  <c r="K2897" i="2"/>
  <c r="B2897" i="2"/>
  <c r="A2897" i="2"/>
  <c r="T2896" i="2"/>
  <c r="K2896" i="2"/>
  <c r="B2896" i="2"/>
  <c r="A2896" i="2"/>
  <c r="T2895" i="2"/>
  <c r="K2895" i="2"/>
  <c r="B2895" i="2"/>
  <c r="A2895" i="2"/>
  <c r="T2894" i="2"/>
  <c r="K2894" i="2"/>
  <c r="B2894" i="2"/>
  <c r="A2894" i="2"/>
  <c r="T2893" i="2"/>
  <c r="K2893" i="2"/>
  <c r="B2893" i="2"/>
  <c r="A2893" i="2"/>
  <c r="T2892" i="2"/>
  <c r="K2892" i="2"/>
  <c r="B2892" i="2"/>
  <c r="A2892" i="2"/>
  <c r="T2891" i="2"/>
  <c r="K2891" i="2"/>
  <c r="B2891" i="2"/>
  <c r="A2891" i="2"/>
  <c r="T2890" i="2"/>
  <c r="K2890" i="2"/>
  <c r="B2890" i="2"/>
  <c r="A2890" i="2"/>
  <c r="T2889" i="2"/>
  <c r="K2889" i="2"/>
  <c r="B2889" i="2"/>
  <c r="A2889" i="2"/>
  <c r="T2888" i="2"/>
  <c r="K2888" i="2"/>
  <c r="B2888" i="2"/>
  <c r="A2888" i="2"/>
  <c r="T2887" i="2"/>
  <c r="K2887" i="2"/>
  <c r="B2887" i="2"/>
  <c r="A2887" i="2"/>
  <c r="T2886" i="2"/>
  <c r="K2886" i="2"/>
  <c r="B2886" i="2"/>
  <c r="A2886" i="2"/>
  <c r="T2885" i="2"/>
  <c r="K2885" i="2"/>
  <c r="B2885" i="2"/>
  <c r="A2885" i="2"/>
  <c r="T2884" i="2"/>
  <c r="K2884" i="2"/>
  <c r="B2884" i="2"/>
  <c r="A2884" i="2"/>
  <c r="T2883" i="2"/>
  <c r="K2883" i="2"/>
  <c r="B2883" i="2"/>
  <c r="A2883" i="2"/>
  <c r="T2882" i="2"/>
  <c r="K2882" i="2"/>
  <c r="B2882" i="2"/>
  <c r="A2882" i="2"/>
  <c r="T2881" i="2"/>
  <c r="K2881" i="2"/>
  <c r="B2881" i="2"/>
  <c r="A2881" i="2"/>
  <c r="T2880" i="2"/>
  <c r="K2880" i="2"/>
  <c r="B2880" i="2"/>
  <c r="A2880" i="2"/>
  <c r="T2879" i="2"/>
  <c r="K2879" i="2"/>
  <c r="B2879" i="2"/>
  <c r="A2879" i="2"/>
  <c r="T2878" i="2"/>
  <c r="K2878" i="2"/>
  <c r="B2878" i="2"/>
  <c r="A2878" i="2"/>
  <c r="T2877" i="2"/>
  <c r="K2877" i="2"/>
  <c r="B2877" i="2"/>
  <c r="A2877" i="2"/>
  <c r="T2876" i="2"/>
  <c r="K2876" i="2"/>
  <c r="B2876" i="2"/>
  <c r="A2876" i="2"/>
  <c r="T2875" i="2"/>
  <c r="K2875" i="2"/>
  <c r="B2875" i="2"/>
  <c r="A2875" i="2"/>
  <c r="T2874" i="2"/>
  <c r="K2874" i="2"/>
  <c r="B2874" i="2"/>
  <c r="A2874" i="2"/>
  <c r="T2873" i="2"/>
  <c r="K2873" i="2"/>
  <c r="B2873" i="2"/>
  <c r="A2873" i="2"/>
  <c r="T2872" i="2"/>
  <c r="K2872" i="2"/>
  <c r="B2872" i="2"/>
  <c r="A2872" i="2"/>
  <c r="T2871" i="2"/>
  <c r="K2871" i="2"/>
  <c r="B2871" i="2"/>
  <c r="A2871" i="2"/>
  <c r="T2870" i="2"/>
  <c r="K2870" i="2"/>
  <c r="B2870" i="2"/>
  <c r="A2870" i="2"/>
  <c r="T2869" i="2"/>
  <c r="K2869" i="2"/>
  <c r="B2869" i="2"/>
  <c r="A2869" i="2"/>
  <c r="T2868" i="2"/>
  <c r="K2868" i="2"/>
  <c r="B2868" i="2"/>
  <c r="A2868" i="2"/>
  <c r="T2867" i="2"/>
  <c r="K2867" i="2"/>
  <c r="B2867" i="2"/>
  <c r="A2867" i="2"/>
  <c r="T2866" i="2"/>
  <c r="K2866" i="2"/>
  <c r="B2866" i="2"/>
  <c r="A2866" i="2"/>
  <c r="T2865" i="2"/>
  <c r="K2865" i="2"/>
  <c r="B2865" i="2"/>
  <c r="A2865" i="2"/>
  <c r="T2864" i="2"/>
  <c r="K2864" i="2"/>
  <c r="B2864" i="2"/>
  <c r="A2864" i="2"/>
  <c r="T2863" i="2"/>
  <c r="K2863" i="2"/>
  <c r="B2863" i="2"/>
  <c r="A2863" i="2"/>
  <c r="T2862" i="2"/>
  <c r="K2862" i="2"/>
  <c r="B2862" i="2"/>
  <c r="A2862" i="2"/>
  <c r="T2861" i="2"/>
  <c r="K2861" i="2"/>
  <c r="B2861" i="2"/>
  <c r="A2861" i="2"/>
  <c r="T2860" i="2"/>
  <c r="K2860" i="2"/>
  <c r="B2860" i="2"/>
  <c r="A2860" i="2"/>
  <c r="T2859" i="2"/>
  <c r="K2859" i="2"/>
  <c r="B2859" i="2"/>
  <c r="A2859" i="2"/>
  <c r="T2858" i="2"/>
  <c r="K2858" i="2"/>
  <c r="B2858" i="2"/>
  <c r="A2858" i="2"/>
  <c r="T2857" i="2"/>
  <c r="K2857" i="2"/>
  <c r="B2857" i="2"/>
  <c r="A2857" i="2"/>
  <c r="T2856" i="2"/>
  <c r="K2856" i="2"/>
  <c r="B2856" i="2"/>
  <c r="A2856" i="2"/>
  <c r="T2855" i="2"/>
  <c r="K2855" i="2"/>
  <c r="B2855" i="2"/>
  <c r="A2855" i="2"/>
  <c r="T2854" i="2"/>
  <c r="K2854" i="2"/>
  <c r="B2854" i="2"/>
  <c r="A2854" i="2"/>
  <c r="T2853" i="2"/>
  <c r="K2853" i="2"/>
  <c r="B2853" i="2"/>
  <c r="A2853" i="2"/>
  <c r="T2852" i="2"/>
  <c r="K2852" i="2"/>
  <c r="B2852" i="2"/>
  <c r="A2852" i="2"/>
  <c r="T2851" i="2"/>
  <c r="K2851" i="2"/>
  <c r="B2851" i="2"/>
  <c r="A2851" i="2"/>
  <c r="T2850" i="2"/>
  <c r="K2850" i="2"/>
  <c r="B2850" i="2"/>
  <c r="A2850" i="2"/>
  <c r="T2849" i="2"/>
  <c r="K2849" i="2"/>
  <c r="B2849" i="2"/>
  <c r="A2849" i="2"/>
  <c r="T2848" i="2"/>
  <c r="K2848" i="2"/>
  <c r="B2848" i="2"/>
  <c r="A2848" i="2"/>
  <c r="T2847" i="2"/>
  <c r="K2847" i="2"/>
  <c r="B2847" i="2"/>
  <c r="A2847" i="2"/>
  <c r="T2846" i="2"/>
  <c r="K2846" i="2"/>
  <c r="B2846" i="2"/>
  <c r="A2846" i="2"/>
  <c r="T2845" i="2"/>
  <c r="K2845" i="2"/>
  <c r="B2845" i="2"/>
  <c r="A2845" i="2"/>
  <c r="T2844" i="2"/>
  <c r="K2844" i="2"/>
  <c r="B2844" i="2"/>
  <c r="A2844" i="2"/>
  <c r="T2843" i="2"/>
  <c r="K2843" i="2"/>
  <c r="B2843" i="2"/>
  <c r="A2843" i="2"/>
  <c r="T2842" i="2"/>
  <c r="K2842" i="2"/>
  <c r="B2842" i="2"/>
  <c r="A2842" i="2"/>
  <c r="T2841" i="2"/>
  <c r="K2841" i="2"/>
  <c r="B2841" i="2"/>
  <c r="A2841" i="2"/>
  <c r="T2840" i="2"/>
  <c r="K2840" i="2"/>
  <c r="B2840" i="2"/>
  <c r="A2840" i="2"/>
  <c r="T2839" i="2"/>
  <c r="K2839" i="2"/>
  <c r="B2839" i="2"/>
  <c r="A2839" i="2"/>
  <c r="T2838" i="2"/>
  <c r="K2838" i="2"/>
  <c r="B2838" i="2"/>
  <c r="A2838" i="2"/>
  <c r="T2837" i="2"/>
  <c r="K2837" i="2"/>
  <c r="B2837" i="2"/>
  <c r="A2837" i="2"/>
  <c r="T2836" i="2"/>
  <c r="K2836" i="2"/>
  <c r="B2836" i="2"/>
  <c r="A2836" i="2"/>
  <c r="T2835" i="2"/>
  <c r="K2835" i="2"/>
  <c r="B2835" i="2"/>
  <c r="A2835" i="2"/>
  <c r="T2834" i="2"/>
  <c r="K2834" i="2"/>
  <c r="B2834" i="2"/>
  <c r="A2834" i="2"/>
  <c r="T2833" i="2"/>
  <c r="K2833" i="2"/>
  <c r="B2833" i="2"/>
  <c r="A2833" i="2"/>
  <c r="T2832" i="2"/>
  <c r="K2832" i="2"/>
  <c r="B2832" i="2"/>
  <c r="A2832" i="2"/>
  <c r="T2831" i="2"/>
  <c r="K2831" i="2"/>
  <c r="B2831" i="2"/>
  <c r="A2831" i="2"/>
  <c r="T2830" i="2"/>
  <c r="K2830" i="2"/>
  <c r="B2830" i="2"/>
  <c r="A2830" i="2"/>
  <c r="T2829" i="2"/>
  <c r="K2829" i="2"/>
  <c r="B2829" i="2"/>
  <c r="A2829" i="2"/>
  <c r="T2828" i="2"/>
  <c r="K2828" i="2"/>
  <c r="B2828" i="2"/>
  <c r="A2828" i="2"/>
  <c r="T2827" i="2"/>
  <c r="K2827" i="2"/>
  <c r="B2827" i="2"/>
  <c r="A2827" i="2"/>
  <c r="T2826" i="2"/>
  <c r="K2826" i="2"/>
  <c r="B2826" i="2"/>
  <c r="A2826" i="2"/>
  <c r="T2825" i="2"/>
  <c r="K2825" i="2"/>
  <c r="B2825" i="2"/>
  <c r="A2825" i="2"/>
  <c r="T2824" i="2"/>
  <c r="K2824" i="2"/>
  <c r="B2824" i="2"/>
  <c r="A2824" i="2"/>
  <c r="T2823" i="2"/>
  <c r="K2823" i="2"/>
  <c r="B2823" i="2"/>
  <c r="A2823" i="2"/>
  <c r="T2822" i="2"/>
  <c r="K2822" i="2"/>
  <c r="B2822" i="2"/>
  <c r="A2822" i="2"/>
  <c r="T2821" i="2"/>
  <c r="K2821" i="2"/>
  <c r="B2821" i="2"/>
  <c r="A2821" i="2"/>
  <c r="T2820" i="2"/>
  <c r="K2820" i="2"/>
  <c r="B2820" i="2"/>
  <c r="A2820" i="2"/>
  <c r="T2819" i="2"/>
  <c r="K2819" i="2"/>
  <c r="B2819" i="2"/>
  <c r="A2819" i="2"/>
  <c r="T2818" i="2"/>
  <c r="K2818" i="2"/>
  <c r="B2818" i="2"/>
  <c r="A2818" i="2"/>
  <c r="T2817" i="2"/>
  <c r="K2817" i="2"/>
  <c r="B2817" i="2"/>
  <c r="A2817" i="2"/>
  <c r="T2816" i="2"/>
  <c r="K2816" i="2"/>
  <c r="B2816" i="2"/>
  <c r="A2816" i="2"/>
  <c r="T2815" i="2"/>
  <c r="K2815" i="2"/>
  <c r="B2815" i="2"/>
  <c r="A2815" i="2"/>
  <c r="T2814" i="2"/>
  <c r="K2814" i="2"/>
  <c r="B2814" i="2"/>
  <c r="A2814" i="2"/>
  <c r="T2813" i="2"/>
  <c r="K2813" i="2"/>
  <c r="B2813" i="2"/>
  <c r="A2813" i="2"/>
  <c r="T2812" i="2"/>
  <c r="K2812" i="2"/>
  <c r="B2812" i="2"/>
  <c r="A2812" i="2"/>
  <c r="T2811" i="2"/>
  <c r="K2811" i="2"/>
  <c r="B2811" i="2"/>
  <c r="A2811" i="2"/>
  <c r="T2810" i="2"/>
  <c r="K2810" i="2"/>
  <c r="B2810" i="2"/>
  <c r="A2810" i="2"/>
  <c r="T2809" i="2"/>
  <c r="K2809" i="2"/>
  <c r="B2809" i="2"/>
  <c r="A2809" i="2"/>
  <c r="T2808" i="2"/>
  <c r="K2808" i="2"/>
  <c r="B2808" i="2"/>
  <c r="A2808" i="2"/>
  <c r="T2807" i="2"/>
  <c r="K2807" i="2"/>
  <c r="B2807" i="2"/>
  <c r="A2807" i="2"/>
  <c r="T2806" i="2"/>
  <c r="K2806" i="2"/>
  <c r="B2806" i="2"/>
  <c r="A2806" i="2"/>
  <c r="T2805" i="2"/>
  <c r="K2805" i="2"/>
  <c r="B2805" i="2"/>
  <c r="A2805" i="2"/>
  <c r="T2804" i="2"/>
  <c r="K2804" i="2"/>
  <c r="B2804" i="2"/>
  <c r="A2804" i="2"/>
  <c r="T2803" i="2"/>
  <c r="K2803" i="2"/>
  <c r="B2803" i="2"/>
  <c r="A2803" i="2"/>
  <c r="T2802" i="2"/>
  <c r="K2802" i="2"/>
  <c r="B2802" i="2"/>
  <c r="A2802" i="2"/>
  <c r="T2801" i="2"/>
  <c r="K2801" i="2"/>
  <c r="B2801" i="2"/>
  <c r="A2801" i="2"/>
  <c r="T2800" i="2"/>
  <c r="K2800" i="2"/>
  <c r="B2800" i="2"/>
  <c r="A2800" i="2"/>
  <c r="T2799" i="2"/>
  <c r="K2799" i="2"/>
  <c r="B2799" i="2"/>
  <c r="A2799" i="2"/>
  <c r="T2798" i="2"/>
  <c r="K2798" i="2"/>
  <c r="B2798" i="2"/>
  <c r="A2798" i="2"/>
  <c r="T2797" i="2"/>
  <c r="K2797" i="2"/>
  <c r="B2797" i="2"/>
  <c r="A2797" i="2"/>
  <c r="T2796" i="2"/>
  <c r="K2796" i="2"/>
  <c r="B2796" i="2"/>
  <c r="A2796" i="2"/>
  <c r="T2795" i="2"/>
  <c r="K2795" i="2"/>
  <c r="B2795" i="2"/>
  <c r="A2795" i="2"/>
  <c r="T2794" i="2"/>
  <c r="K2794" i="2"/>
  <c r="B2794" i="2"/>
  <c r="A2794" i="2"/>
  <c r="T2793" i="2"/>
  <c r="K2793" i="2"/>
  <c r="B2793" i="2"/>
  <c r="A2793" i="2"/>
  <c r="T2792" i="2"/>
  <c r="K2792" i="2"/>
  <c r="B2792" i="2"/>
  <c r="A2792" i="2"/>
  <c r="T2791" i="2"/>
  <c r="K2791" i="2"/>
  <c r="B2791" i="2"/>
  <c r="A2791" i="2"/>
  <c r="T2790" i="2"/>
  <c r="K2790" i="2"/>
  <c r="B2790" i="2"/>
  <c r="A2790" i="2"/>
  <c r="T2789" i="2"/>
  <c r="K2789" i="2"/>
  <c r="B2789" i="2"/>
  <c r="A2789" i="2"/>
  <c r="T2788" i="2"/>
  <c r="K2788" i="2"/>
  <c r="B2788" i="2"/>
  <c r="A2788" i="2"/>
  <c r="T2787" i="2"/>
  <c r="K2787" i="2"/>
  <c r="B2787" i="2"/>
  <c r="A2787" i="2"/>
  <c r="T2786" i="2"/>
  <c r="K2786" i="2"/>
  <c r="B2786" i="2"/>
  <c r="A2786" i="2"/>
  <c r="T2785" i="2"/>
  <c r="K2785" i="2"/>
  <c r="B2785" i="2"/>
  <c r="A2785" i="2"/>
  <c r="T2784" i="2"/>
  <c r="K2784" i="2"/>
  <c r="B2784" i="2"/>
  <c r="A2784" i="2"/>
  <c r="T2783" i="2"/>
  <c r="K2783" i="2"/>
  <c r="B2783" i="2"/>
  <c r="A2783" i="2"/>
  <c r="T2782" i="2"/>
  <c r="K2782" i="2"/>
  <c r="B2782" i="2"/>
  <c r="A2782" i="2"/>
  <c r="T2781" i="2"/>
  <c r="K2781" i="2"/>
  <c r="B2781" i="2"/>
  <c r="A2781" i="2"/>
  <c r="T2780" i="2"/>
  <c r="K2780" i="2"/>
  <c r="B2780" i="2"/>
  <c r="A2780" i="2"/>
  <c r="T2779" i="2"/>
  <c r="K2779" i="2"/>
  <c r="B2779" i="2"/>
  <c r="A2779" i="2"/>
  <c r="T2778" i="2"/>
  <c r="K2778" i="2"/>
  <c r="B2778" i="2"/>
  <c r="A2778" i="2"/>
  <c r="T2777" i="2"/>
  <c r="K2777" i="2"/>
  <c r="B2777" i="2"/>
  <c r="A2777" i="2"/>
  <c r="T2776" i="2"/>
  <c r="K2776" i="2"/>
  <c r="B2776" i="2"/>
  <c r="A2776" i="2"/>
  <c r="T2775" i="2"/>
  <c r="K2775" i="2"/>
  <c r="B2775" i="2"/>
  <c r="A2775" i="2"/>
  <c r="T2774" i="2"/>
  <c r="K2774" i="2"/>
  <c r="B2774" i="2"/>
  <c r="A2774" i="2"/>
  <c r="T2773" i="2"/>
  <c r="K2773" i="2"/>
  <c r="B2773" i="2"/>
  <c r="A2773" i="2"/>
  <c r="T2772" i="2"/>
  <c r="K2772" i="2"/>
  <c r="B2772" i="2"/>
  <c r="A2772" i="2"/>
  <c r="T2771" i="2"/>
  <c r="K2771" i="2"/>
  <c r="B2771" i="2"/>
  <c r="A2771" i="2"/>
  <c r="T2770" i="2"/>
  <c r="K2770" i="2"/>
  <c r="B2770" i="2"/>
  <c r="A2770" i="2"/>
  <c r="T2769" i="2"/>
  <c r="K2769" i="2"/>
  <c r="B2769" i="2"/>
  <c r="A2769" i="2"/>
  <c r="T2768" i="2"/>
  <c r="K2768" i="2"/>
  <c r="B2768" i="2"/>
  <c r="A2768" i="2"/>
  <c r="T2767" i="2"/>
  <c r="K2767" i="2"/>
  <c r="B2767" i="2"/>
  <c r="A2767" i="2"/>
  <c r="T2766" i="2"/>
  <c r="K2766" i="2"/>
  <c r="B2766" i="2"/>
  <c r="A2766" i="2"/>
  <c r="T2765" i="2"/>
  <c r="K2765" i="2"/>
  <c r="B2765" i="2"/>
  <c r="A2765" i="2"/>
  <c r="T2764" i="2"/>
  <c r="K2764" i="2"/>
  <c r="B2764" i="2"/>
  <c r="A2764" i="2"/>
  <c r="T2763" i="2"/>
  <c r="K2763" i="2"/>
  <c r="B2763" i="2"/>
  <c r="A2763" i="2"/>
  <c r="T2762" i="2"/>
  <c r="K2762" i="2"/>
  <c r="B2762" i="2"/>
  <c r="A2762" i="2"/>
  <c r="T2761" i="2"/>
  <c r="K2761" i="2"/>
  <c r="B2761" i="2"/>
  <c r="A2761" i="2"/>
  <c r="T2760" i="2"/>
  <c r="K2760" i="2"/>
  <c r="B2760" i="2"/>
  <c r="A2760" i="2"/>
  <c r="T2759" i="2"/>
  <c r="K2759" i="2"/>
  <c r="B2759" i="2"/>
  <c r="A2759" i="2"/>
  <c r="T2758" i="2"/>
  <c r="K2758" i="2"/>
  <c r="B2758" i="2"/>
  <c r="A2758" i="2"/>
  <c r="T2757" i="2"/>
  <c r="K2757" i="2"/>
  <c r="B2757" i="2"/>
  <c r="A2757" i="2"/>
  <c r="T2756" i="2"/>
  <c r="K2756" i="2"/>
  <c r="B2756" i="2"/>
  <c r="A2756" i="2"/>
  <c r="T2755" i="2"/>
  <c r="K2755" i="2"/>
  <c r="B2755" i="2"/>
  <c r="A2755" i="2"/>
  <c r="T2754" i="2"/>
  <c r="K2754" i="2"/>
  <c r="B2754" i="2"/>
  <c r="A2754" i="2"/>
  <c r="T2753" i="2"/>
  <c r="K2753" i="2"/>
  <c r="B2753" i="2"/>
  <c r="A2753" i="2"/>
  <c r="T2752" i="2"/>
  <c r="K2752" i="2"/>
  <c r="B2752" i="2"/>
  <c r="A2752" i="2"/>
  <c r="T2751" i="2"/>
  <c r="K2751" i="2"/>
  <c r="B2751" i="2"/>
  <c r="A2751" i="2"/>
  <c r="T2750" i="2"/>
  <c r="K2750" i="2"/>
  <c r="B2750" i="2"/>
  <c r="A2750" i="2"/>
  <c r="T2749" i="2"/>
  <c r="K2749" i="2"/>
  <c r="B2749" i="2"/>
  <c r="A2749" i="2"/>
  <c r="T2748" i="2"/>
  <c r="K2748" i="2"/>
  <c r="B2748" i="2"/>
  <c r="A2748" i="2"/>
  <c r="T2747" i="2"/>
  <c r="K2747" i="2"/>
  <c r="B2747" i="2"/>
  <c r="A2747" i="2"/>
  <c r="T2746" i="2"/>
  <c r="K2746" i="2"/>
  <c r="B2746" i="2"/>
  <c r="A2746" i="2"/>
  <c r="T2745" i="2"/>
  <c r="K2745" i="2"/>
  <c r="B2745" i="2"/>
  <c r="A2745" i="2"/>
  <c r="T2744" i="2"/>
  <c r="K2744" i="2"/>
  <c r="B2744" i="2"/>
  <c r="A2744" i="2"/>
  <c r="T2743" i="2"/>
  <c r="K2743" i="2"/>
  <c r="B2743" i="2"/>
  <c r="A2743" i="2"/>
  <c r="T2742" i="2"/>
  <c r="K2742" i="2"/>
  <c r="B2742" i="2"/>
  <c r="A2742" i="2"/>
  <c r="T2741" i="2"/>
  <c r="K2741" i="2"/>
  <c r="B2741" i="2"/>
  <c r="A2741" i="2"/>
  <c r="T2740" i="2"/>
  <c r="K2740" i="2"/>
  <c r="B2740" i="2"/>
  <c r="A2740" i="2"/>
  <c r="T2739" i="2"/>
  <c r="K2739" i="2"/>
  <c r="B2739" i="2"/>
  <c r="A2739" i="2"/>
  <c r="T2738" i="2"/>
  <c r="K2738" i="2"/>
  <c r="B2738" i="2"/>
  <c r="A2738" i="2"/>
  <c r="T2737" i="2"/>
  <c r="K2737" i="2"/>
  <c r="B2737" i="2"/>
  <c r="A2737" i="2"/>
  <c r="T2736" i="2"/>
  <c r="K2736" i="2"/>
  <c r="B2736" i="2"/>
  <c r="A2736" i="2"/>
  <c r="T2735" i="2"/>
  <c r="K2735" i="2"/>
  <c r="B2735" i="2"/>
  <c r="A2735" i="2"/>
  <c r="T2734" i="2"/>
  <c r="K2734" i="2"/>
  <c r="B2734" i="2"/>
  <c r="A2734" i="2"/>
  <c r="T2733" i="2"/>
  <c r="K2733" i="2"/>
  <c r="B2733" i="2"/>
  <c r="A2733" i="2"/>
  <c r="T2732" i="2"/>
  <c r="K2732" i="2"/>
  <c r="B2732" i="2"/>
  <c r="A2732" i="2"/>
  <c r="T2731" i="2"/>
  <c r="K2731" i="2"/>
  <c r="B2731" i="2"/>
  <c r="A2731" i="2"/>
  <c r="T2730" i="2"/>
  <c r="K2730" i="2"/>
  <c r="B2730" i="2"/>
  <c r="A2730" i="2"/>
  <c r="T2729" i="2"/>
  <c r="K2729" i="2"/>
  <c r="B2729" i="2"/>
  <c r="A2729" i="2"/>
  <c r="T2728" i="2"/>
  <c r="K2728" i="2"/>
  <c r="B2728" i="2"/>
  <c r="A2728" i="2"/>
  <c r="T2727" i="2"/>
  <c r="K2727" i="2"/>
  <c r="B2727" i="2"/>
  <c r="A2727" i="2"/>
  <c r="T2726" i="2"/>
  <c r="K2726" i="2"/>
  <c r="B2726" i="2"/>
  <c r="A2726" i="2"/>
  <c r="T2725" i="2"/>
  <c r="K2725" i="2"/>
  <c r="B2725" i="2"/>
  <c r="A2725" i="2"/>
  <c r="T2724" i="2"/>
  <c r="K2724" i="2"/>
  <c r="B2724" i="2"/>
  <c r="A2724" i="2"/>
  <c r="T2723" i="2"/>
  <c r="K2723" i="2"/>
  <c r="B2723" i="2"/>
  <c r="A2723" i="2"/>
  <c r="T2722" i="2"/>
  <c r="K2722" i="2"/>
  <c r="B2722" i="2"/>
  <c r="A2722" i="2"/>
  <c r="T2721" i="2"/>
  <c r="K2721" i="2"/>
  <c r="B2721" i="2"/>
  <c r="A2721" i="2"/>
  <c r="T2720" i="2"/>
  <c r="K2720" i="2"/>
  <c r="B2720" i="2"/>
  <c r="A2720" i="2"/>
  <c r="T2719" i="2"/>
  <c r="K2719" i="2"/>
  <c r="B2719" i="2"/>
  <c r="A2719" i="2"/>
  <c r="T2718" i="2"/>
  <c r="K2718" i="2"/>
  <c r="B2718" i="2"/>
  <c r="A2718" i="2"/>
  <c r="T2717" i="2"/>
  <c r="K2717" i="2"/>
  <c r="B2717" i="2"/>
  <c r="A2717" i="2"/>
  <c r="T2716" i="2"/>
  <c r="K2716" i="2"/>
  <c r="B2716" i="2"/>
  <c r="A2716" i="2"/>
  <c r="T2715" i="2"/>
  <c r="K2715" i="2"/>
  <c r="B2715" i="2"/>
  <c r="A2715" i="2"/>
  <c r="T2714" i="2"/>
  <c r="K2714" i="2"/>
  <c r="B2714" i="2"/>
  <c r="A2714" i="2"/>
  <c r="T2713" i="2"/>
  <c r="K2713" i="2"/>
  <c r="B2713" i="2"/>
  <c r="A2713" i="2"/>
  <c r="T2712" i="2"/>
  <c r="K2712" i="2"/>
  <c r="B2712" i="2"/>
  <c r="A2712" i="2"/>
  <c r="T2711" i="2"/>
  <c r="K2711" i="2"/>
  <c r="B2711" i="2"/>
  <c r="A2711" i="2"/>
  <c r="T2710" i="2"/>
  <c r="K2710" i="2"/>
  <c r="B2710" i="2"/>
  <c r="A2710" i="2"/>
  <c r="T2709" i="2"/>
  <c r="K2709" i="2"/>
  <c r="B2709" i="2"/>
  <c r="A2709" i="2"/>
  <c r="T2708" i="2"/>
  <c r="K2708" i="2"/>
  <c r="B2708" i="2"/>
  <c r="A2708" i="2"/>
  <c r="T2707" i="2"/>
  <c r="K2707" i="2"/>
  <c r="B2707" i="2"/>
  <c r="A2707" i="2"/>
  <c r="T2706" i="2"/>
  <c r="K2706" i="2"/>
  <c r="B2706" i="2"/>
  <c r="A2706" i="2"/>
  <c r="T2705" i="2"/>
  <c r="K2705" i="2"/>
  <c r="B2705" i="2"/>
  <c r="A2705" i="2"/>
  <c r="T2704" i="2"/>
  <c r="K2704" i="2"/>
  <c r="B2704" i="2"/>
  <c r="A2704" i="2"/>
  <c r="T2703" i="2"/>
  <c r="K2703" i="2"/>
  <c r="B2703" i="2"/>
  <c r="A2703" i="2"/>
  <c r="T2702" i="2"/>
  <c r="K2702" i="2"/>
  <c r="B2702" i="2"/>
  <c r="A2702" i="2"/>
  <c r="T2701" i="2"/>
  <c r="K2701" i="2"/>
  <c r="B2701" i="2"/>
  <c r="A2701" i="2"/>
  <c r="T2700" i="2"/>
  <c r="K2700" i="2"/>
  <c r="B2700" i="2"/>
  <c r="A2700" i="2"/>
  <c r="T2699" i="2"/>
  <c r="K2699" i="2"/>
  <c r="B2699" i="2"/>
  <c r="A2699" i="2"/>
  <c r="T2698" i="2"/>
  <c r="K2698" i="2"/>
  <c r="B2698" i="2"/>
  <c r="A2698" i="2"/>
  <c r="T2697" i="2"/>
  <c r="K2697" i="2"/>
  <c r="B2697" i="2"/>
  <c r="A2697" i="2"/>
  <c r="T2696" i="2"/>
  <c r="K2696" i="2"/>
  <c r="B2696" i="2"/>
  <c r="A2696" i="2"/>
  <c r="T2695" i="2"/>
  <c r="K2695" i="2"/>
  <c r="B2695" i="2"/>
  <c r="A2695" i="2"/>
  <c r="T2694" i="2"/>
  <c r="K2694" i="2"/>
  <c r="B2694" i="2"/>
  <c r="A2694" i="2"/>
  <c r="T2693" i="2"/>
  <c r="K2693" i="2"/>
  <c r="B2693" i="2"/>
  <c r="A2693" i="2"/>
  <c r="T2692" i="2"/>
  <c r="K2692" i="2"/>
  <c r="B2692" i="2"/>
  <c r="A2692" i="2"/>
  <c r="T2691" i="2"/>
  <c r="K2691" i="2"/>
  <c r="B2691" i="2"/>
  <c r="A2691" i="2"/>
  <c r="T2690" i="2"/>
  <c r="K2690" i="2"/>
  <c r="B2690" i="2"/>
  <c r="A2690" i="2"/>
  <c r="T2689" i="2"/>
  <c r="K2689" i="2"/>
  <c r="B2689" i="2"/>
  <c r="A2689" i="2"/>
  <c r="T2688" i="2"/>
  <c r="K2688" i="2"/>
  <c r="B2688" i="2"/>
  <c r="A2688" i="2"/>
  <c r="T2687" i="2"/>
  <c r="K2687" i="2"/>
  <c r="B2687" i="2"/>
  <c r="A2687" i="2"/>
  <c r="T2686" i="2"/>
  <c r="K2686" i="2"/>
  <c r="B2686" i="2"/>
  <c r="A2686" i="2"/>
  <c r="T2685" i="2"/>
  <c r="K2685" i="2"/>
  <c r="B2685" i="2"/>
  <c r="A2685" i="2"/>
  <c r="T2684" i="2"/>
  <c r="K2684" i="2"/>
  <c r="B2684" i="2"/>
  <c r="A2684" i="2"/>
  <c r="T2683" i="2"/>
  <c r="K2683" i="2"/>
  <c r="B2683" i="2"/>
  <c r="A2683" i="2"/>
  <c r="T2682" i="2"/>
  <c r="K2682" i="2"/>
  <c r="B2682" i="2"/>
  <c r="A2682" i="2"/>
  <c r="T2681" i="2"/>
  <c r="K2681" i="2"/>
  <c r="B2681" i="2"/>
  <c r="A2681" i="2"/>
  <c r="T2680" i="2"/>
  <c r="K2680" i="2"/>
  <c r="B2680" i="2"/>
  <c r="A2680" i="2"/>
  <c r="T2679" i="2"/>
  <c r="K2679" i="2"/>
  <c r="B2679" i="2"/>
  <c r="A2679" i="2"/>
  <c r="T2678" i="2"/>
  <c r="K2678" i="2"/>
  <c r="B2678" i="2"/>
  <c r="A2678" i="2"/>
  <c r="T2677" i="2"/>
  <c r="K2677" i="2"/>
  <c r="B2677" i="2"/>
  <c r="A2677" i="2"/>
  <c r="T2676" i="2"/>
  <c r="K2676" i="2"/>
  <c r="B2676" i="2"/>
  <c r="A2676" i="2"/>
  <c r="T2675" i="2"/>
  <c r="K2675" i="2"/>
  <c r="B2675" i="2"/>
  <c r="A2675" i="2"/>
  <c r="T2674" i="2"/>
  <c r="K2674" i="2"/>
  <c r="B2674" i="2"/>
  <c r="A2674" i="2"/>
  <c r="T2673" i="2"/>
  <c r="K2673" i="2"/>
  <c r="B2673" i="2"/>
  <c r="A2673" i="2"/>
  <c r="T2672" i="2"/>
  <c r="K2672" i="2"/>
  <c r="B2672" i="2"/>
  <c r="A2672" i="2"/>
  <c r="T2671" i="2"/>
  <c r="K2671" i="2"/>
  <c r="B2671" i="2"/>
  <c r="A2671" i="2"/>
  <c r="T2670" i="2"/>
  <c r="K2670" i="2"/>
  <c r="B2670" i="2"/>
  <c r="A2670" i="2"/>
  <c r="T2669" i="2"/>
  <c r="K2669" i="2"/>
  <c r="B2669" i="2"/>
  <c r="A2669" i="2"/>
  <c r="T2668" i="2"/>
  <c r="K2668" i="2"/>
  <c r="B2668" i="2"/>
  <c r="A2668" i="2"/>
  <c r="T2667" i="2"/>
  <c r="K2667" i="2"/>
  <c r="B2667" i="2"/>
  <c r="A2667" i="2"/>
  <c r="T2666" i="2"/>
  <c r="K2666" i="2"/>
  <c r="B2666" i="2"/>
  <c r="A2666" i="2"/>
  <c r="T2665" i="2"/>
  <c r="K2665" i="2"/>
  <c r="B2665" i="2"/>
  <c r="A2665" i="2"/>
  <c r="T2664" i="2"/>
  <c r="K2664" i="2"/>
  <c r="B2664" i="2"/>
  <c r="A2664" i="2"/>
  <c r="T2663" i="2"/>
  <c r="K2663" i="2"/>
  <c r="B2663" i="2"/>
  <c r="A2663" i="2"/>
  <c r="T2662" i="2"/>
  <c r="K2662" i="2"/>
  <c r="B2662" i="2"/>
  <c r="A2662" i="2"/>
  <c r="T2661" i="2"/>
  <c r="K2661" i="2"/>
  <c r="B2661" i="2"/>
  <c r="A2661" i="2"/>
  <c r="T2660" i="2"/>
  <c r="K2660" i="2"/>
  <c r="B2660" i="2"/>
  <c r="A2660" i="2"/>
  <c r="T2659" i="2"/>
  <c r="K2659" i="2"/>
  <c r="B2659" i="2"/>
  <c r="A2659" i="2"/>
  <c r="T2658" i="2"/>
  <c r="K2658" i="2"/>
  <c r="B2658" i="2"/>
  <c r="A2658" i="2"/>
  <c r="T2657" i="2"/>
  <c r="K2657" i="2"/>
  <c r="B2657" i="2"/>
  <c r="A2657" i="2"/>
  <c r="T2656" i="2"/>
  <c r="K2656" i="2"/>
  <c r="B2656" i="2"/>
  <c r="A2656" i="2"/>
  <c r="T2655" i="2"/>
  <c r="K2655" i="2"/>
  <c r="B2655" i="2"/>
  <c r="A2655" i="2"/>
  <c r="T2654" i="2"/>
  <c r="K2654" i="2"/>
  <c r="B2654" i="2"/>
  <c r="A2654" i="2"/>
  <c r="T2653" i="2"/>
  <c r="K2653" i="2"/>
  <c r="B2653" i="2"/>
  <c r="A2653" i="2"/>
  <c r="T2652" i="2"/>
  <c r="K2652" i="2"/>
  <c r="B2652" i="2"/>
  <c r="A2652" i="2"/>
  <c r="T2651" i="2"/>
  <c r="K2651" i="2"/>
  <c r="B2651" i="2"/>
  <c r="A2651" i="2"/>
  <c r="T2650" i="2"/>
  <c r="K2650" i="2"/>
  <c r="B2650" i="2"/>
  <c r="A2650" i="2"/>
  <c r="T2649" i="2"/>
  <c r="K2649" i="2"/>
  <c r="B2649" i="2"/>
  <c r="A2649" i="2"/>
  <c r="T2648" i="2"/>
  <c r="K2648" i="2"/>
  <c r="B2648" i="2"/>
  <c r="A2648" i="2"/>
  <c r="T2647" i="2"/>
  <c r="K2647" i="2"/>
  <c r="B2647" i="2"/>
  <c r="A2647" i="2"/>
  <c r="T2646" i="2"/>
  <c r="K2646" i="2"/>
  <c r="B2646" i="2"/>
  <c r="A2646" i="2"/>
  <c r="T2645" i="2"/>
  <c r="K2645" i="2"/>
  <c r="B2645" i="2"/>
  <c r="A2645" i="2"/>
  <c r="T2644" i="2"/>
  <c r="K2644" i="2"/>
  <c r="B2644" i="2"/>
  <c r="A2644" i="2"/>
  <c r="T2643" i="2"/>
  <c r="K2643" i="2"/>
  <c r="B2643" i="2"/>
  <c r="A2643" i="2"/>
  <c r="T2642" i="2"/>
  <c r="K2642" i="2"/>
  <c r="B2642" i="2"/>
  <c r="A2642" i="2"/>
  <c r="T2641" i="2"/>
  <c r="K2641" i="2"/>
  <c r="B2641" i="2"/>
  <c r="A2641" i="2"/>
  <c r="T2640" i="2"/>
  <c r="K2640" i="2"/>
  <c r="B2640" i="2"/>
  <c r="A2640" i="2"/>
  <c r="T2639" i="2"/>
  <c r="K2639" i="2"/>
  <c r="B2639" i="2"/>
  <c r="A2639" i="2"/>
  <c r="T2638" i="2"/>
  <c r="K2638" i="2"/>
  <c r="B2638" i="2"/>
  <c r="A2638" i="2"/>
  <c r="T2637" i="2"/>
  <c r="K2637" i="2"/>
  <c r="B2637" i="2"/>
  <c r="A2637" i="2"/>
  <c r="T2636" i="2"/>
  <c r="K2636" i="2"/>
  <c r="B2636" i="2"/>
  <c r="A2636" i="2"/>
  <c r="T2635" i="2"/>
  <c r="K2635" i="2"/>
  <c r="B2635" i="2"/>
  <c r="A2635" i="2"/>
  <c r="T2634" i="2"/>
  <c r="K2634" i="2"/>
  <c r="B2634" i="2"/>
  <c r="A2634" i="2"/>
  <c r="T2633" i="2"/>
  <c r="K2633" i="2"/>
  <c r="B2633" i="2"/>
  <c r="A2633" i="2"/>
  <c r="T2632" i="2"/>
  <c r="K2632" i="2"/>
  <c r="B2632" i="2"/>
  <c r="A2632" i="2"/>
  <c r="T2631" i="2"/>
  <c r="K2631" i="2"/>
  <c r="B2631" i="2"/>
  <c r="A2631" i="2"/>
  <c r="T2630" i="2"/>
  <c r="K2630" i="2"/>
  <c r="B2630" i="2"/>
  <c r="A2630" i="2"/>
  <c r="T2629" i="2"/>
  <c r="K2629" i="2"/>
  <c r="B2629" i="2"/>
  <c r="A2629" i="2"/>
  <c r="T2628" i="2"/>
  <c r="K2628" i="2"/>
  <c r="B2628" i="2"/>
  <c r="A2628" i="2"/>
  <c r="T2627" i="2"/>
  <c r="K2627" i="2"/>
  <c r="B2627" i="2"/>
  <c r="A2627" i="2"/>
  <c r="T2626" i="2"/>
  <c r="K2626" i="2"/>
  <c r="B2626" i="2"/>
  <c r="A2626" i="2"/>
  <c r="T2625" i="2"/>
  <c r="K2625" i="2"/>
  <c r="B2625" i="2"/>
  <c r="A2625" i="2"/>
  <c r="T2624" i="2"/>
  <c r="K2624" i="2"/>
  <c r="B2624" i="2"/>
  <c r="A2624" i="2"/>
  <c r="T2623" i="2"/>
  <c r="K2623" i="2"/>
  <c r="B2623" i="2"/>
  <c r="A2623" i="2"/>
  <c r="T2622" i="2"/>
  <c r="K2622" i="2"/>
  <c r="B2622" i="2"/>
  <c r="A2622" i="2"/>
  <c r="T2621" i="2"/>
  <c r="K2621" i="2"/>
  <c r="B2621" i="2"/>
  <c r="A2621" i="2"/>
  <c r="T2620" i="2"/>
  <c r="K2620" i="2"/>
  <c r="B2620" i="2"/>
  <c r="A2620" i="2"/>
  <c r="T2619" i="2"/>
  <c r="K2619" i="2"/>
  <c r="B2619" i="2"/>
  <c r="A2619" i="2"/>
  <c r="T2618" i="2"/>
  <c r="K2618" i="2"/>
  <c r="B2618" i="2"/>
  <c r="A2618" i="2"/>
  <c r="T2617" i="2"/>
  <c r="K2617" i="2"/>
  <c r="B2617" i="2"/>
  <c r="A2617" i="2"/>
  <c r="T2616" i="2"/>
  <c r="K2616" i="2"/>
  <c r="B2616" i="2"/>
  <c r="A2616" i="2"/>
  <c r="T2615" i="2"/>
  <c r="K2615" i="2"/>
  <c r="B2615" i="2"/>
  <c r="A2615" i="2"/>
  <c r="T2614" i="2"/>
  <c r="K2614" i="2"/>
  <c r="B2614" i="2"/>
  <c r="A2614" i="2"/>
  <c r="T2613" i="2"/>
  <c r="K2613" i="2"/>
  <c r="B2613" i="2"/>
  <c r="A2613" i="2"/>
  <c r="T2612" i="2"/>
  <c r="K2612" i="2"/>
  <c r="B2612" i="2"/>
  <c r="A2612" i="2"/>
  <c r="T2611" i="2"/>
  <c r="K2611" i="2"/>
  <c r="B2611" i="2"/>
  <c r="A2611" i="2"/>
  <c r="T2610" i="2"/>
  <c r="K2610" i="2"/>
  <c r="B2610" i="2"/>
  <c r="A2610" i="2"/>
  <c r="T2609" i="2"/>
  <c r="K2609" i="2"/>
  <c r="B2609" i="2"/>
  <c r="A2609" i="2"/>
  <c r="T2608" i="2"/>
  <c r="K2608" i="2"/>
  <c r="B2608" i="2"/>
  <c r="A2608" i="2"/>
  <c r="T2607" i="2"/>
  <c r="K2607" i="2"/>
  <c r="B2607" i="2"/>
  <c r="A2607" i="2"/>
  <c r="T2606" i="2"/>
  <c r="K2606" i="2"/>
  <c r="B2606" i="2"/>
  <c r="A2606" i="2"/>
  <c r="T2605" i="2"/>
  <c r="K2605" i="2"/>
  <c r="B2605" i="2"/>
  <c r="A2605" i="2"/>
  <c r="T2604" i="2"/>
  <c r="K2604" i="2"/>
  <c r="B2604" i="2"/>
  <c r="A2604" i="2"/>
  <c r="T2603" i="2"/>
  <c r="K2603" i="2"/>
  <c r="B2603" i="2"/>
  <c r="A2603" i="2"/>
  <c r="T2602" i="2"/>
  <c r="K2602" i="2"/>
  <c r="B2602" i="2"/>
  <c r="A2602" i="2"/>
  <c r="T2601" i="2"/>
  <c r="K2601" i="2"/>
  <c r="B2601" i="2"/>
  <c r="A2601" i="2"/>
  <c r="T2600" i="2"/>
  <c r="K2600" i="2"/>
  <c r="B2600" i="2"/>
  <c r="A2600" i="2"/>
  <c r="T2599" i="2"/>
  <c r="K2599" i="2"/>
  <c r="B2599" i="2"/>
  <c r="A2599" i="2"/>
  <c r="T2598" i="2"/>
  <c r="K2598" i="2"/>
  <c r="B2598" i="2"/>
  <c r="A2598" i="2"/>
  <c r="T2597" i="2"/>
  <c r="K2597" i="2"/>
  <c r="B2597" i="2"/>
  <c r="A2597" i="2"/>
  <c r="T2596" i="2"/>
  <c r="K2596" i="2"/>
  <c r="B2596" i="2"/>
  <c r="A2596" i="2"/>
  <c r="T2595" i="2"/>
  <c r="K2595" i="2"/>
  <c r="B2595" i="2"/>
  <c r="A2595" i="2"/>
  <c r="T2594" i="2"/>
  <c r="K2594" i="2"/>
  <c r="B2594" i="2"/>
  <c r="A2594" i="2"/>
  <c r="T2593" i="2"/>
  <c r="K2593" i="2"/>
  <c r="B2593" i="2"/>
  <c r="A2593" i="2"/>
  <c r="T2592" i="2"/>
  <c r="K2592" i="2"/>
  <c r="B2592" i="2"/>
  <c r="A2592" i="2"/>
  <c r="T2591" i="2"/>
  <c r="K2591" i="2"/>
  <c r="B2591" i="2"/>
  <c r="A2591" i="2"/>
  <c r="T2590" i="2"/>
  <c r="K2590" i="2"/>
  <c r="B2590" i="2"/>
  <c r="A2590" i="2"/>
  <c r="T2589" i="2"/>
  <c r="K2589" i="2"/>
  <c r="B2589" i="2"/>
  <c r="A2589" i="2"/>
  <c r="T2588" i="2"/>
  <c r="K2588" i="2"/>
  <c r="B2588" i="2"/>
  <c r="A2588" i="2"/>
  <c r="T2587" i="2"/>
  <c r="K2587" i="2"/>
  <c r="B2587" i="2"/>
  <c r="A2587" i="2"/>
  <c r="T2586" i="2"/>
  <c r="K2586" i="2"/>
  <c r="B2586" i="2"/>
  <c r="A2586" i="2"/>
  <c r="T2585" i="2"/>
  <c r="K2585" i="2"/>
  <c r="B2585" i="2"/>
  <c r="A2585" i="2"/>
  <c r="T2584" i="2"/>
  <c r="K2584" i="2"/>
  <c r="B2584" i="2"/>
  <c r="A2584" i="2"/>
  <c r="T2583" i="2"/>
  <c r="K2583" i="2"/>
  <c r="B2583" i="2"/>
  <c r="A2583" i="2"/>
  <c r="T2582" i="2"/>
  <c r="K2582" i="2"/>
  <c r="B2582" i="2"/>
  <c r="A2582" i="2"/>
  <c r="T2581" i="2"/>
  <c r="K2581" i="2"/>
  <c r="B2581" i="2"/>
  <c r="A2581" i="2"/>
  <c r="T2580" i="2"/>
  <c r="K2580" i="2"/>
  <c r="B2580" i="2"/>
  <c r="A2580" i="2"/>
  <c r="T2579" i="2"/>
  <c r="K2579" i="2"/>
  <c r="B2579" i="2"/>
  <c r="A2579" i="2"/>
  <c r="T2578" i="2"/>
  <c r="K2578" i="2"/>
  <c r="B2578" i="2"/>
  <c r="A2578" i="2"/>
  <c r="T2577" i="2"/>
  <c r="K2577" i="2"/>
  <c r="B2577" i="2"/>
  <c r="A2577" i="2"/>
  <c r="T2576" i="2"/>
  <c r="K2576" i="2"/>
  <c r="B2576" i="2"/>
  <c r="A2576" i="2"/>
  <c r="T2575" i="2"/>
  <c r="K2575" i="2"/>
  <c r="B2575" i="2"/>
  <c r="A2575" i="2"/>
  <c r="T2574" i="2"/>
  <c r="K2574" i="2"/>
  <c r="B2574" i="2"/>
  <c r="A2574" i="2"/>
  <c r="T2573" i="2"/>
  <c r="K2573" i="2"/>
  <c r="B2573" i="2"/>
  <c r="A2573" i="2"/>
  <c r="T2572" i="2"/>
  <c r="K2572" i="2"/>
  <c r="B2572" i="2"/>
  <c r="A2572" i="2"/>
  <c r="T2571" i="2"/>
  <c r="K2571" i="2"/>
  <c r="B2571" i="2"/>
  <c r="A2571" i="2"/>
  <c r="T2570" i="2"/>
  <c r="K2570" i="2"/>
  <c r="B2570" i="2"/>
  <c r="A2570" i="2"/>
  <c r="T2569" i="2"/>
  <c r="K2569" i="2"/>
  <c r="B2569" i="2"/>
  <c r="A2569" i="2"/>
  <c r="T2568" i="2"/>
  <c r="K2568" i="2"/>
  <c r="B2568" i="2"/>
  <c r="A2568" i="2"/>
  <c r="T2567" i="2"/>
  <c r="K2567" i="2"/>
  <c r="B2567" i="2"/>
  <c r="A2567" i="2"/>
  <c r="T2566" i="2"/>
  <c r="K2566" i="2"/>
  <c r="B2566" i="2"/>
  <c r="A2566" i="2"/>
  <c r="T2565" i="2"/>
  <c r="K2565" i="2"/>
  <c r="B2565" i="2"/>
  <c r="A2565" i="2"/>
  <c r="T2564" i="2"/>
  <c r="K2564" i="2"/>
  <c r="B2564" i="2"/>
  <c r="A2564" i="2"/>
  <c r="T2563" i="2"/>
  <c r="K2563" i="2"/>
  <c r="B2563" i="2"/>
  <c r="A2563" i="2"/>
  <c r="T2562" i="2"/>
  <c r="K2562" i="2"/>
  <c r="B2562" i="2"/>
  <c r="A2562" i="2"/>
  <c r="T2561" i="2"/>
  <c r="K2561" i="2"/>
  <c r="B2561" i="2"/>
  <c r="A2561" i="2"/>
  <c r="T2560" i="2"/>
  <c r="K2560" i="2"/>
  <c r="B2560" i="2"/>
  <c r="A2560" i="2"/>
  <c r="T2559" i="2"/>
  <c r="K2559" i="2"/>
  <c r="B2559" i="2"/>
  <c r="A2559" i="2"/>
  <c r="T2558" i="2"/>
  <c r="K2558" i="2"/>
  <c r="B2558" i="2"/>
  <c r="A2558" i="2"/>
  <c r="T2557" i="2"/>
  <c r="K2557" i="2"/>
  <c r="B2557" i="2"/>
  <c r="A2557" i="2"/>
  <c r="T2556" i="2"/>
  <c r="K2556" i="2"/>
  <c r="B2556" i="2"/>
  <c r="A2556" i="2"/>
  <c r="T2555" i="2"/>
  <c r="K2555" i="2"/>
  <c r="B2555" i="2"/>
  <c r="A2555" i="2"/>
  <c r="T2554" i="2"/>
  <c r="K2554" i="2"/>
  <c r="B2554" i="2"/>
  <c r="A2554" i="2"/>
  <c r="T2553" i="2"/>
  <c r="K2553" i="2"/>
  <c r="B2553" i="2"/>
  <c r="A2553" i="2"/>
  <c r="T2552" i="2"/>
  <c r="K2552" i="2"/>
  <c r="B2552" i="2"/>
  <c r="A2552" i="2"/>
  <c r="T2551" i="2"/>
  <c r="K2551" i="2"/>
  <c r="B2551" i="2"/>
  <c r="A2551" i="2"/>
  <c r="T2550" i="2"/>
  <c r="K2550" i="2"/>
  <c r="B2550" i="2"/>
  <c r="A2550" i="2"/>
  <c r="T2549" i="2"/>
  <c r="K2549" i="2"/>
  <c r="B2549" i="2"/>
  <c r="A2549" i="2"/>
  <c r="T2548" i="2"/>
  <c r="K2548" i="2"/>
  <c r="B2548" i="2"/>
  <c r="A2548" i="2"/>
  <c r="T2547" i="2"/>
  <c r="K2547" i="2"/>
  <c r="B2547" i="2"/>
  <c r="A2547" i="2"/>
  <c r="T2546" i="2"/>
  <c r="K2546" i="2"/>
  <c r="B2546" i="2"/>
  <c r="A2546" i="2"/>
  <c r="T2545" i="2"/>
  <c r="K2545" i="2"/>
  <c r="B2545" i="2"/>
  <c r="A2545" i="2"/>
  <c r="T2544" i="2"/>
  <c r="K2544" i="2"/>
  <c r="B2544" i="2"/>
  <c r="A2544" i="2"/>
  <c r="T2543" i="2"/>
  <c r="K2543" i="2"/>
  <c r="B2543" i="2"/>
  <c r="A2543" i="2"/>
  <c r="T2542" i="2"/>
  <c r="K2542" i="2"/>
  <c r="B2542" i="2"/>
  <c r="A2542" i="2"/>
  <c r="T2541" i="2"/>
  <c r="K2541" i="2"/>
  <c r="B2541" i="2"/>
  <c r="A2541" i="2"/>
  <c r="T2540" i="2"/>
  <c r="K2540" i="2"/>
  <c r="B2540" i="2"/>
  <c r="A2540" i="2"/>
  <c r="T2539" i="2"/>
  <c r="K2539" i="2"/>
  <c r="B2539" i="2"/>
  <c r="A2539" i="2"/>
  <c r="T2538" i="2"/>
  <c r="K2538" i="2"/>
  <c r="B2538" i="2"/>
  <c r="A2538" i="2"/>
  <c r="T2537" i="2"/>
  <c r="K2537" i="2"/>
  <c r="B2537" i="2"/>
  <c r="A2537" i="2"/>
  <c r="T2536" i="2"/>
  <c r="K2536" i="2"/>
  <c r="B2536" i="2"/>
  <c r="A2536" i="2"/>
  <c r="T2535" i="2"/>
  <c r="K2535" i="2"/>
  <c r="B2535" i="2"/>
  <c r="A2535" i="2"/>
  <c r="T2534" i="2"/>
  <c r="K2534" i="2"/>
  <c r="B2534" i="2"/>
  <c r="A2534" i="2"/>
  <c r="T2533" i="2"/>
  <c r="K2533" i="2"/>
  <c r="B2533" i="2"/>
  <c r="A2533" i="2"/>
  <c r="T2532" i="2"/>
  <c r="K2532" i="2"/>
  <c r="B2532" i="2"/>
  <c r="A2532" i="2"/>
  <c r="T2531" i="2"/>
  <c r="K2531" i="2"/>
  <c r="B2531" i="2"/>
  <c r="A2531" i="2"/>
  <c r="T2530" i="2"/>
  <c r="K2530" i="2"/>
  <c r="B2530" i="2"/>
  <c r="A2530" i="2"/>
  <c r="T2529" i="2"/>
  <c r="K2529" i="2"/>
  <c r="B2529" i="2"/>
  <c r="A2529" i="2"/>
  <c r="T2528" i="2"/>
  <c r="K2528" i="2"/>
  <c r="B2528" i="2"/>
  <c r="A2528" i="2"/>
  <c r="T2527" i="2"/>
  <c r="K2527" i="2"/>
  <c r="B2527" i="2"/>
  <c r="A2527" i="2"/>
  <c r="T2526" i="2"/>
  <c r="K2526" i="2"/>
  <c r="B2526" i="2"/>
  <c r="A2526" i="2"/>
  <c r="T2525" i="2"/>
  <c r="K2525" i="2"/>
  <c r="B2525" i="2"/>
  <c r="A2525" i="2"/>
  <c r="T2524" i="2"/>
  <c r="K2524" i="2"/>
  <c r="B2524" i="2"/>
  <c r="A2524" i="2"/>
  <c r="T2523" i="2"/>
  <c r="K2523" i="2"/>
  <c r="B2523" i="2"/>
  <c r="A2523" i="2"/>
  <c r="T2522" i="2"/>
  <c r="K2522" i="2"/>
  <c r="B2522" i="2"/>
  <c r="A2522" i="2"/>
  <c r="T2521" i="2"/>
  <c r="K2521" i="2"/>
  <c r="B2521" i="2"/>
  <c r="A2521" i="2"/>
  <c r="T2520" i="2"/>
  <c r="K2520" i="2"/>
  <c r="B2520" i="2"/>
  <c r="A2520" i="2"/>
  <c r="T2519" i="2"/>
  <c r="K2519" i="2"/>
  <c r="B2519" i="2"/>
  <c r="A2519" i="2"/>
  <c r="T2518" i="2"/>
  <c r="K2518" i="2"/>
  <c r="B2518" i="2"/>
  <c r="A2518" i="2"/>
  <c r="T2517" i="2"/>
  <c r="K2517" i="2"/>
  <c r="B2517" i="2"/>
  <c r="A2517" i="2"/>
  <c r="T2516" i="2"/>
  <c r="K2516" i="2"/>
  <c r="B2516" i="2"/>
  <c r="A2516" i="2"/>
  <c r="T2515" i="2"/>
  <c r="K2515" i="2"/>
  <c r="B2515" i="2"/>
  <c r="A2515" i="2"/>
  <c r="T2514" i="2"/>
  <c r="K2514" i="2"/>
  <c r="B2514" i="2"/>
  <c r="A2514" i="2"/>
  <c r="T2513" i="2"/>
  <c r="K2513" i="2"/>
  <c r="B2513" i="2"/>
  <c r="A2513" i="2"/>
  <c r="T2512" i="2"/>
  <c r="K2512" i="2"/>
  <c r="B2512" i="2"/>
  <c r="A2512" i="2"/>
  <c r="T2511" i="2"/>
  <c r="K2511" i="2"/>
  <c r="B2511" i="2"/>
  <c r="A2511" i="2"/>
  <c r="T2510" i="2"/>
  <c r="K2510" i="2"/>
  <c r="B2510" i="2"/>
  <c r="A2510" i="2"/>
  <c r="T2509" i="2"/>
  <c r="K2509" i="2"/>
  <c r="B2509" i="2"/>
  <c r="A2509" i="2"/>
  <c r="T2508" i="2"/>
  <c r="K2508" i="2"/>
  <c r="B2508" i="2"/>
  <c r="A2508" i="2"/>
  <c r="T2507" i="2"/>
  <c r="K2507" i="2"/>
  <c r="B2507" i="2"/>
  <c r="A2507" i="2"/>
  <c r="T2506" i="2"/>
  <c r="K2506" i="2"/>
  <c r="B2506" i="2"/>
  <c r="A2506" i="2"/>
  <c r="T2505" i="2"/>
  <c r="K2505" i="2"/>
  <c r="B2505" i="2"/>
  <c r="A2505" i="2"/>
  <c r="T2504" i="2"/>
  <c r="K2504" i="2"/>
  <c r="B2504" i="2"/>
  <c r="A2504" i="2"/>
  <c r="T2503" i="2"/>
  <c r="K2503" i="2"/>
  <c r="B2503" i="2"/>
  <c r="A2503" i="2"/>
  <c r="T2502" i="2"/>
  <c r="K2502" i="2"/>
  <c r="B2502" i="2"/>
  <c r="A2502" i="2"/>
  <c r="T2501" i="2"/>
  <c r="K2501" i="2"/>
  <c r="B2501" i="2"/>
  <c r="A2501" i="2"/>
  <c r="T2500" i="2"/>
  <c r="K2500" i="2"/>
  <c r="B2500" i="2"/>
  <c r="A2500" i="2"/>
  <c r="T2499" i="2"/>
  <c r="K2499" i="2"/>
  <c r="B2499" i="2"/>
  <c r="A2499" i="2"/>
  <c r="T2498" i="2"/>
  <c r="K2498" i="2"/>
  <c r="B2498" i="2"/>
  <c r="A2498" i="2"/>
  <c r="T2497" i="2"/>
  <c r="K2497" i="2"/>
  <c r="B2497" i="2"/>
  <c r="A2497" i="2"/>
  <c r="T2496" i="2"/>
  <c r="K2496" i="2"/>
  <c r="B2496" i="2"/>
  <c r="A2496" i="2"/>
  <c r="T2495" i="2"/>
  <c r="K2495" i="2"/>
  <c r="B2495" i="2"/>
  <c r="A2495" i="2"/>
  <c r="T2494" i="2"/>
  <c r="K2494" i="2"/>
  <c r="B2494" i="2"/>
  <c r="A2494" i="2"/>
  <c r="T2493" i="2"/>
  <c r="K2493" i="2"/>
  <c r="B2493" i="2"/>
  <c r="A2493" i="2"/>
  <c r="T2492" i="2"/>
  <c r="K2492" i="2"/>
  <c r="B2492" i="2"/>
  <c r="A2492" i="2"/>
  <c r="T2491" i="2"/>
  <c r="K2491" i="2"/>
  <c r="B2491" i="2"/>
  <c r="A2491" i="2"/>
  <c r="T2490" i="2"/>
  <c r="K2490" i="2"/>
  <c r="B2490" i="2"/>
  <c r="A2490" i="2"/>
  <c r="T2489" i="2"/>
  <c r="K2489" i="2"/>
  <c r="B2489" i="2"/>
  <c r="A2489" i="2"/>
  <c r="T2488" i="2"/>
  <c r="K2488" i="2"/>
  <c r="B2488" i="2"/>
  <c r="A2488" i="2"/>
  <c r="T2487" i="2"/>
  <c r="K2487" i="2"/>
  <c r="B2487" i="2"/>
  <c r="A2487" i="2"/>
  <c r="T2486" i="2"/>
  <c r="K2486" i="2"/>
  <c r="B2486" i="2"/>
  <c r="A2486" i="2"/>
  <c r="T2485" i="2"/>
  <c r="K2485" i="2"/>
  <c r="B2485" i="2"/>
  <c r="A2485" i="2"/>
  <c r="T2484" i="2"/>
  <c r="K2484" i="2"/>
  <c r="B2484" i="2"/>
  <c r="A2484" i="2"/>
  <c r="T2483" i="2"/>
  <c r="K2483" i="2"/>
  <c r="B2483" i="2"/>
  <c r="A2483" i="2"/>
  <c r="T2482" i="2"/>
  <c r="K2482" i="2"/>
  <c r="B2482" i="2"/>
  <c r="A2482" i="2"/>
  <c r="T2481" i="2"/>
  <c r="K2481" i="2"/>
  <c r="B2481" i="2"/>
  <c r="A2481" i="2"/>
  <c r="T2480" i="2"/>
  <c r="K2480" i="2"/>
  <c r="B2480" i="2"/>
  <c r="A2480" i="2"/>
  <c r="T2479" i="2"/>
  <c r="K2479" i="2"/>
  <c r="B2479" i="2"/>
  <c r="A2479" i="2"/>
  <c r="T2478" i="2"/>
  <c r="K2478" i="2"/>
  <c r="B2478" i="2"/>
  <c r="A2478" i="2"/>
  <c r="T2477" i="2"/>
  <c r="K2477" i="2"/>
  <c r="B2477" i="2"/>
  <c r="A2477" i="2"/>
  <c r="T2476" i="2"/>
  <c r="K2476" i="2"/>
  <c r="B2476" i="2"/>
  <c r="A2476" i="2"/>
  <c r="T2475" i="2"/>
  <c r="K2475" i="2"/>
  <c r="B2475" i="2"/>
  <c r="A2475" i="2"/>
  <c r="T2474" i="2"/>
  <c r="K2474" i="2"/>
  <c r="B2474" i="2"/>
  <c r="A2474" i="2"/>
  <c r="T2473" i="2"/>
  <c r="K2473" i="2"/>
  <c r="B2473" i="2"/>
  <c r="A2473" i="2"/>
  <c r="T2472" i="2"/>
  <c r="K2472" i="2"/>
  <c r="B2472" i="2"/>
  <c r="A2472" i="2"/>
  <c r="T2471" i="2"/>
  <c r="K2471" i="2"/>
  <c r="B2471" i="2"/>
  <c r="A2471" i="2"/>
  <c r="T2470" i="2"/>
  <c r="K2470" i="2"/>
  <c r="B2470" i="2"/>
  <c r="A2470" i="2"/>
  <c r="T2469" i="2"/>
  <c r="K2469" i="2"/>
  <c r="B2469" i="2"/>
  <c r="A2469" i="2"/>
  <c r="T2468" i="2"/>
  <c r="K2468" i="2"/>
  <c r="B2468" i="2"/>
  <c r="A2468" i="2"/>
  <c r="T2467" i="2"/>
  <c r="K2467" i="2"/>
  <c r="B2467" i="2"/>
  <c r="A2467" i="2"/>
  <c r="T2466" i="2"/>
  <c r="K2466" i="2"/>
  <c r="B2466" i="2"/>
  <c r="A2466" i="2"/>
  <c r="T2465" i="2"/>
  <c r="K2465" i="2"/>
  <c r="B2465" i="2"/>
  <c r="A2465" i="2"/>
  <c r="T2464" i="2"/>
  <c r="K2464" i="2"/>
  <c r="B2464" i="2"/>
  <c r="A2464" i="2"/>
  <c r="T2463" i="2"/>
  <c r="K2463" i="2"/>
  <c r="B2463" i="2"/>
  <c r="A2463" i="2"/>
  <c r="T2462" i="2"/>
  <c r="K2462" i="2"/>
  <c r="B2462" i="2"/>
  <c r="A2462" i="2"/>
  <c r="T2461" i="2"/>
  <c r="K2461" i="2"/>
  <c r="B2461" i="2"/>
  <c r="A2461" i="2"/>
  <c r="T2460" i="2"/>
  <c r="K2460" i="2"/>
  <c r="B2460" i="2"/>
  <c r="A2460" i="2"/>
  <c r="T2459" i="2"/>
  <c r="K2459" i="2"/>
  <c r="B2459" i="2"/>
  <c r="A2459" i="2"/>
  <c r="T2458" i="2"/>
  <c r="K2458" i="2"/>
  <c r="B2458" i="2"/>
  <c r="A2458" i="2"/>
  <c r="T2457" i="2"/>
  <c r="K2457" i="2"/>
  <c r="B2457" i="2"/>
  <c r="A2457" i="2"/>
  <c r="T2456" i="2"/>
  <c r="K2456" i="2"/>
  <c r="B2456" i="2"/>
  <c r="A2456" i="2"/>
  <c r="T2455" i="2"/>
  <c r="K2455" i="2"/>
  <c r="B2455" i="2"/>
  <c r="A2455" i="2"/>
  <c r="T2454" i="2"/>
  <c r="K2454" i="2"/>
  <c r="B2454" i="2"/>
  <c r="A2454" i="2"/>
  <c r="T2453" i="2"/>
  <c r="K2453" i="2"/>
  <c r="B2453" i="2"/>
  <c r="A2453" i="2"/>
  <c r="T2452" i="2"/>
  <c r="K2452" i="2"/>
  <c r="B2452" i="2"/>
  <c r="A2452" i="2"/>
  <c r="T2451" i="2"/>
  <c r="K2451" i="2"/>
  <c r="B2451" i="2"/>
  <c r="A2451" i="2"/>
  <c r="T2450" i="2"/>
  <c r="K2450" i="2"/>
  <c r="B2450" i="2"/>
  <c r="A2450" i="2"/>
  <c r="T2449" i="2"/>
  <c r="K2449" i="2"/>
  <c r="B2449" i="2"/>
  <c r="A2449" i="2"/>
  <c r="T2448" i="2"/>
  <c r="K2448" i="2"/>
  <c r="B2448" i="2"/>
  <c r="A2448" i="2"/>
  <c r="T2447" i="2"/>
  <c r="K2447" i="2"/>
  <c r="B2447" i="2"/>
  <c r="A2447" i="2"/>
  <c r="T2446" i="2"/>
  <c r="K2446" i="2"/>
  <c r="B2446" i="2"/>
  <c r="A2446" i="2"/>
  <c r="T2445" i="2"/>
  <c r="K2445" i="2"/>
  <c r="B2445" i="2"/>
  <c r="A2445" i="2"/>
  <c r="T2444" i="2"/>
  <c r="K2444" i="2"/>
  <c r="B2444" i="2"/>
  <c r="A2444" i="2"/>
  <c r="T2443" i="2"/>
  <c r="K2443" i="2"/>
  <c r="B2443" i="2"/>
  <c r="A2443" i="2"/>
  <c r="T2442" i="2"/>
  <c r="K2442" i="2"/>
  <c r="B2442" i="2"/>
  <c r="A2442" i="2"/>
  <c r="T2441" i="2"/>
  <c r="K2441" i="2"/>
  <c r="B2441" i="2"/>
  <c r="A2441" i="2"/>
  <c r="T2440" i="2"/>
  <c r="K2440" i="2"/>
  <c r="B2440" i="2"/>
  <c r="A2440" i="2"/>
  <c r="T2439" i="2"/>
  <c r="K2439" i="2"/>
  <c r="B2439" i="2"/>
  <c r="A2439" i="2"/>
  <c r="T2438" i="2"/>
  <c r="K2438" i="2"/>
  <c r="B2438" i="2"/>
  <c r="A2438" i="2"/>
  <c r="T2437" i="2"/>
  <c r="K2437" i="2"/>
  <c r="B2437" i="2"/>
  <c r="A2437" i="2"/>
  <c r="T2436" i="2"/>
  <c r="K2436" i="2"/>
  <c r="B2436" i="2"/>
  <c r="A2436" i="2"/>
  <c r="T2435" i="2"/>
  <c r="K2435" i="2"/>
  <c r="B2435" i="2"/>
  <c r="A2435" i="2"/>
  <c r="T2434" i="2"/>
  <c r="K2434" i="2"/>
  <c r="B2434" i="2"/>
  <c r="A2434" i="2"/>
  <c r="T2433" i="2"/>
  <c r="K2433" i="2"/>
  <c r="B2433" i="2"/>
  <c r="A2433" i="2"/>
  <c r="T2432" i="2"/>
  <c r="K2432" i="2"/>
  <c r="B2432" i="2"/>
  <c r="A2432" i="2"/>
  <c r="T2431" i="2"/>
  <c r="K2431" i="2"/>
  <c r="B2431" i="2"/>
  <c r="A2431" i="2"/>
  <c r="T2430" i="2"/>
  <c r="K2430" i="2"/>
  <c r="B2430" i="2"/>
  <c r="A2430" i="2"/>
  <c r="T2429" i="2"/>
  <c r="K2429" i="2"/>
  <c r="B2429" i="2"/>
  <c r="A2429" i="2"/>
  <c r="T2428" i="2"/>
  <c r="K2428" i="2"/>
  <c r="B2428" i="2"/>
  <c r="A2428" i="2"/>
  <c r="T2427" i="2"/>
  <c r="K2427" i="2"/>
  <c r="B2427" i="2"/>
  <c r="A2427" i="2"/>
  <c r="T2426" i="2"/>
  <c r="K2426" i="2"/>
  <c r="B2426" i="2"/>
  <c r="A2426" i="2"/>
  <c r="T2425" i="2"/>
  <c r="K2425" i="2"/>
  <c r="B2425" i="2"/>
  <c r="A2425" i="2"/>
  <c r="T2424" i="2"/>
  <c r="K2424" i="2"/>
  <c r="B2424" i="2"/>
  <c r="A2424" i="2"/>
  <c r="T2423" i="2"/>
  <c r="K2423" i="2"/>
  <c r="B2423" i="2"/>
  <c r="A2423" i="2"/>
  <c r="T2422" i="2"/>
  <c r="K2422" i="2"/>
  <c r="B2422" i="2"/>
  <c r="A2422" i="2"/>
  <c r="T2421" i="2"/>
  <c r="K2421" i="2"/>
  <c r="B2421" i="2"/>
  <c r="A2421" i="2"/>
  <c r="T2420" i="2"/>
  <c r="K2420" i="2"/>
  <c r="B2420" i="2"/>
  <c r="A2420" i="2"/>
  <c r="T2419" i="2"/>
  <c r="K2419" i="2"/>
  <c r="B2419" i="2"/>
  <c r="A2419" i="2"/>
  <c r="T2418" i="2"/>
  <c r="K2418" i="2"/>
  <c r="B2418" i="2"/>
  <c r="A2418" i="2"/>
  <c r="T2417" i="2"/>
  <c r="K2417" i="2"/>
  <c r="B2417" i="2"/>
  <c r="A2417" i="2"/>
  <c r="T2416" i="2"/>
  <c r="K2416" i="2"/>
  <c r="B2416" i="2"/>
  <c r="A2416" i="2"/>
  <c r="T2415" i="2"/>
  <c r="K2415" i="2"/>
  <c r="B2415" i="2"/>
  <c r="A2415" i="2"/>
  <c r="T2414" i="2"/>
  <c r="K2414" i="2"/>
  <c r="B2414" i="2"/>
  <c r="A2414" i="2"/>
  <c r="T2413" i="2"/>
  <c r="K2413" i="2"/>
  <c r="B2413" i="2"/>
  <c r="A2413" i="2"/>
  <c r="T2412" i="2"/>
  <c r="K2412" i="2"/>
  <c r="B2412" i="2"/>
  <c r="A2412" i="2"/>
  <c r="T2411" i="2"/>
  <c r="K2411" i="2"/>
  <c r="B2411" i="2"/>
  <c r="A2411" i="2"/>
  <c r="T2410" i="2"/>
  <c r="K2410" i="2"/>
  <c r="B2410" i="2"/>
  <c r="A2410" i="2"/>
  <c r="T2409" i="2"/>
  <c r="K2409" i="2"/>
  <c r="B2409" i="2"/>
  <c r="A2409" i="2"/>
  <c r="T2408" i="2"/>
  <c r="K2408" i="2"/>
  <c r="B2408" i="2"/>
  <c r="A2408" i="2"/>
  <c r="T2407" i="2"/>
  <c r="K2407" i="2"/>
  <c r="B2407" i="2"/>
  <c r="A2407" i="2"/>
  <c r="T2406" i="2"/>
  <c r="K2406" i="2"/>
  <c r="B2406" i="2"/>
  <c r="A2406" i="2"/>
  <c r="T2405" i="2"/>
  <c r="K2405" i="2"/>
  <c r="B2405" i="2"/>
  <c r="A2405" i="2"/>
  <c r="T2404" i="2"/>
  <c r="K2404" i="2"/>
  <c r="B2404" i="2"/>
  <c r="A2404" i="2"/>
  <c r="T2403" i="2"/>
  <c r="K2403" i="2"/>
  <c r="B2403" i="2"/>
  <c r="A2403" i="2"/>
  <c r="T2402" i="2"/>
  <c r="K2402" i="2"/>
  <c r="B2402" i="2"/>
  <c r="A2402" i="2"/>
  <c r="T2401" i="2"/>
  <c r="K2401" i="2"/>
  <c r="B2401" i="2"/>
  <c r="A2401" i="2"/>
  <c r="T2400" i="2"/>
  <c r="K2400" i="2"/>
  <c r="B2400" i="2"/>
  <c r="A2400" i="2"/>
  <c r="T2399" i="2"/>
  <c r="K2399" i="2"/>
  <c r="B2399" i="2"/>
  <c r="A2399" i="2"/>
  <c r="T2398" i="2"/>
  <c r="K2398" i="2"/>
  <c r="B2398" i="2"/>
  <c r="A2398" i="2"/>
  <c r="T2397" i="2"/>
  <c r="K2397" i="2"/>
  <c r="B2397" i="2"/>
  <c r="A2397" i="2"/>
  <c r="T2396" i="2"/>
  <c r="K2396" i="2"/>
  <c r="B2396" i="2"/>
  <c r="A2396" i="2"/>
  <c r="T2395" i="2"/>
  <c r="K2395" i="2"/>
  <c r="B2395" i="2"/>
  <c r="A2395" i="2"/>
  <c r="T2394" i="2"/>
  <c r="K2394" i="2"/>
  <c r="B2394" i="2"/>
  <c r="A2394" i="2"/>
  <c r="T2393" i="2"/>
  <c r="K2393" i="2"/>
  <c r="B2393" i="2"/>
  <c r="A2393" i="2"/>
  <c r="T2392" i="2"/>
  <c r="K2392" i="2"/>
  <c r="B2392" i="2"/>
  <c r="A2392" i="2"/>
  <c r="T2391" i="2"/>
  <c r="K2391" i="2"/>
  <c r="B2391" i="2"/>
  <c r="A2391" i="2"/>
  <c r="T2390" i="2"/>
  <c r="K2390" i="2"/>
  <c r="B2390" i="2"/>
  <c r="A2390" i="2"/>
  <c r="T2389" i="2"/>
  <c r="K2389" i="2"/>
  <c r="B2389" i="2"/>
  <c r="A2389" i="2"/>
  <c r="T2388" i="2"/>
  <c r="K2388" i="2"/>
  <c r="B2388" i="2"/>
  <c r="A2388" i="2"/>
  <c r="T2387" i="2"/>
  <c r="K2387" i="2"/>
  <c r="B2387" i="2"/>
  <c r="A2387" i="2"/>
  <c r="T2386" i="2"/>
  <c r="K2386" i="2"/>
  <c r="B2386" i="2"/>
  <c r="A2386" i="2"/>
  <c r="T2385" i="2"/>
  <c r="K2385" i="2"/>
  <c r="B2385" i="2"/>
  <c r="A2385" i="2"/>
  <c r="T2384" i="2"/>
  <c r="K2384" i="2"/>
  <c r="B2384" i="2"/>
  <c r="A2384" i="2"/>
  <c r="T2383" i="2"/>
  <c r="K2383" i="2"/>
  <c r="B2383" i="2"/>
  <c r="A2383" i="2"/>
  <c r="T2382" i="2"/>
  <c r="K2382" i="2"/>
  <c r="B2382" i="2"/>
  <c r="A2382" i="2"/>
  <c r="T2381" i="2"/>
  <c r="K2381" i="2"/>
  <c r="B2381" i="2"/>
  <c r="A2381" i="2"/>
  <c r="T2380" i="2"/>
  <c r="K2380" i="2"/>
  <c r="B2380" i="2"/>
  <c r="A2380" i="2"/>
  <c r="T2379" i="2"/>
  <c r="K2379" i="2"/>
  <c r="B2379" i="2"/>
  <c r="A2379" i="2"/>
  <c r="T2378" i="2"/>
  <c r="K2378" i="2"/>
  <c r="B2378" i="2"/>
  <c r="A2378" i="2"/>
  <c r="T2377" i="2"/>
  <c r="K2377" i="2"/>
  <c r="B2377" i="2"/>
  <c r="A2377" i="2"/>
  <c r="T2376" i="2"/>
  <c r="K2376" i="2"/>
  <c r="B2376" i="2"/>
  <c r="A2376" i="2"/>
  <c r="T2375" i="2"/>
  <c r="K2375" i="2"/>
  <c r="B2375" i="2"/>
  <c r="A2375" i="2"/>
  <c r="T2374" i="2"/>
  <c r="K2374" i="2"/>
  <c r="B2374" i="2"/>
  <c r="A2374" i="2"/>
  <c r="T2373" i="2"/>
  <c r="K2373" i="2"/>
  <c r="B2373" i="2"/>
  <c r="A2373" i="2"/>
  <c r="T2372" i="2"/>
  <c r="K2372" i="2"/>
  <c r="B2372" i="2"/>
  <c r="A2372" i="2"/>
  <c r="T2371" i="2"/>
  <c r="K2371" i="2"/>
  <c r="B2371" i="2"/>
  <c r="A2371" i="2"/>
  <c r="T2370" i="2"/>
  <c r="K2370" i="2"/>
  <c r="B2370" i="2"/>
  <c r="A2370" i="2"/>
  <c r="T2369" i="2"/>
  <c r="K2369" i="2"/>
  <c r="B2369" i="2"/>
  <c r="A2369" i="2"/>
  <c r="T2368" i="2"/>
  <c r="K2368" i="2"/>
  <c r="B2368" i="2"/>
  <c r="A2368" i="2"/>
  <c r="T2367" i="2"/>
  <c r="K2367" i="2"/>
  <c r="B2367" i="2"/>
  <c r="A2367" i="2"/>
  <c r="T2366" i="2"/>
  <c r="K2366" i="2"/>
  <c r="B2366" i="2"/>
  <c r="A2366" i="2"/>
  <c r="T2365" i="2"/>
  <c r="K2365" i="2"/>
  <c r="B2365" i="2"/>
  <c r="A2365" i="2"/>
  <c r="T2364" i="2"/>
  <c r="K2364" i="2"/>
  <c r="B2364" i="2"/>
  <c r="A2364" i="2"/>
  <c r="T2363" i="2"/>
  <c r="K2363" i="2"/>
  <c r="B2363" i="2"/>
  <c r="A2363" i="2"/>
  <c r="T2362" i="2"/>
  <c r="K2362" i="2"/>
  <c r="B2362" i="2"/>
  <c r="A2362" i="2"/>
  <c r="T2361" i="2"/>
  <c r="K2361" i="2"/>
  <c r="B2361" i="2"/>
  <c r="A2361" i="2"/>
  <c r="T2360" i="2"/>
  <c r="K2360" i="2"/>
  <c r="B2360" i="2"/>
  <c r="A2360" i="2"/>
  <c r="T2359" i="2"/>
  <c r="K2359" i="2"/>
  <c r="B2359" i="2"/>
  <c r="A2359" i="2"/>
  <c r="T2358" i="2"/>
  <c r="K2358" i="2"/>
  <c r="B2358" i="2"/>
  <c r="A2358" i="2"/>
  <c r="T2357" i="2"/>
  <c r="K2357" i="2"/>
  <c r="B2357" i="2"/>
  <c r="A2357" i="2"/>
  <c r="T2356" i="2"/>
  <c r="K2356" i="2"/>
  <c r="B2356" i="2"/>
  <c r="A2356" i="2"/>
  <c r="T2355" i="2"/>
  <c r="K2355" i="2"/>
  <c r="B2355" i="2"/>
  <c r="A2355" i="2"/>
  <c r="T2354" i="2"/>
  <c r="K2354" i="2"/>
  <c r="B2354" i="2"/>
  <c r="A2354" i="2"/>
  <c r="T2353" i="2"/>
  <c r="K2353" i="2"/>
  <c r="B2353" i="2"/>
  <c r="A2353" i="2"/>
  <c r="T2352" i="2"/>
  <c r="K2352" i="2"/>
  <c r="B2352" i="2"/>
  <c r="A2352" i="2"/>
  <c r="T2351" i="2"/>
  <c r="K2351" i="2"/>
  <c r="B2351" i="2"/>
  <c r="A2351" i="2"/>
  <c r="T2350" i="2"/>
  <c r="K2350" i="2"/>
  <c r="B2350" i="2"/>
  <c r="A2350" i="2"/>
  <c r="T2349" i="2"/>
  <c r="K2349" i="2"/>
  <c r="B2349" i="2"/>
  <c r="A2349" i="2"/>
  <c r="T2348" i="2"/>
  <c r="K2348" i="2"/>
  <c r="B2348" i="2"/>
  <c r="A2348" i="2"/>
  <c r="T2347" i="2"/>
  <c r="K2347" i="2"/>
  <c r="B2347" i="2"/>
  <c r="A2347" i="2"/>
  <c r="T2346" i="2"/>
  <c r="K2346" i="2"/>
  <c r="B2346" i="2"/>
  <c r="A2346" i="2"/>
  <c r="T2345" i="2"/>
  <c r="K2345" i="2"/>
  <c r="B2345" i="2"/>
  <c r="A2345" i="2"/>
  <c r="T2344" i="2"/>
  <c r="K2344" i="2"/>
  <c r="B2344" i="2"/>
  <c r="A2344" i="2"/>
  <c r="T2343" i="2"/>
  <c r="K2343" i="2"/>
  <c r="B2343" i="2"/>
  <c r="A2343" i="2"/>
  <c r="T2342" i="2"/>
  <c r="K2342" i="2"/>
  <c r="B2342" i="2"/>
  <c r="A2342" i="2"/>
  <c r="T2341" i="2"/>
  <c r="K2341" i="2"/>
  <c r="B2341" i="2"/>
  <c r="A2341" i="2"/>
  <c r="T2340" i="2"/>
  <c r="K2340" i="2"/>
  <c r="B2340" i="2"/>
  <c r="A2340" i="2"/>
  <c r="T2339" i="2"/>
  <c r="K2339" i="2"/>
  <c r="B2339" i="2"/>
  <c r="A2339" i="2"/>
  <c r="T2338" i="2"/>
  <c r="K2338" i="2"/>
  <c r="B2338" i="2"/>
  <c r="A2338" i="2"/>
  <c r="T2337" i="2"/>
  <c r="K2337" i="2"/>
  <c r="B2337" i="2"/>
  <c r="A2337" i="2"/>
  <c r="T2336" i="2"/>
  <c r="K2336" i="2"/>
  <c r="B2336" i="2"/>
  <c r="A2336" i="2"/>
  <c r="T2335" i="2"/>
  <c r="K2335" i="2"/>
  <c r="B2335" i="2"/>
  <c r="A2335" i="2"/>
  <c r="T2334" i="2"/>
  <c r="K2334" i="2"/>
  <c r="B2334" i="2"/>
  <c r="A2334" i="2"/>
  <c r="T2333" i="2"/>
  <c r="K2333" i="2"/>
  <c r="B2333" i="2"/>
  <c r="A2333" i="2"/>
  <c r="T2332" i="2"/>
  <c r="K2332" i="2"/>
  <c r="B2332" i="2"/>
  <c r="A2332" i="2"/>
  <c r="T2331" i="2"/>
  <c r="K2331" i="2"/>
  <c r="B2331" i="2"/>
  <c r="A2331" i="2"/>
  <c r="T2330" i="2"/>
  <c r="K2330" i="2"/>
  <c r="B2330" i="2"/>
  <c r="A2330" i="2"/>
  <c r="T2329" i="2"/>
  <c r="K2329" i="2"/>
  <c r="B2329" i="2"/>
  <c r="A2329" i="2"/>
  <c r="T2328" i="2"/>
  <c r="K2328" i="2"/>
  <c r="B2328" i="2"/>
  <c r="A2328" i="2"/>
  <c r="T2327" i="2"/>
  <c r="K2327" i="2"/>
  <c r="B2327" i="2"/>
  <c r="A2327" i="2"/>
  <c r="T2326" i="2"/>
  <c r="K2326" i="2"/>
  <c r="B2326" i="2"/>
  <c r="A2326" i="2"/>
  <c r="T2325" i="2"/>
  <c r="K2325" i="2"/>
  <c r="B2325" i="2"/>
  <c r="A2325" i="2"/>
  <c r="T2324" i="2"/>
  <c r="K2324" i="2"/>
  <c r="B2324" i="2"/>
  <c r="A2324" i="2"/>
  <c r="T2323" i="2"/>
  <c r="K2323" i="2"/>
  <c r="B2323" i="2"/>
  <c r="A2323" i="2"/>
  <c r="T2322" i="2"/>
  <c r="K2322" i="2"/>
  <c r="B2322" i="2"/>
  <c r="A2322" i="2"/>
  <c r="T2321" i="2"/>
  <c r="K2321" i="2"/>
  <c r="B2321" i="2"/>
  <c r="A2321" i="2"/>
  <c r="T2320" i="2"/>
  <c r="K2320" i="2"/>
  <c r="B2320" i="2"/>
  <c r="A2320" i="2"/>
  <c r="T2319" i="2"/>
  <c r="K2319" i="2"/>
  <c r="B2319" i="2"/>
  <c r="A2319" i="2"/>
  <c r="T2318" i="2"/>
  <c r="K2318" i="2"/>
  <c r="B2318" i="2"/>
  <c r="A2318" i="2"/>
  <c r="T2317" i="2"/>
  <c r="K2317" i="2"/>
  <c r="B2317" i="2"/>
  <c r="A2317" i="2"/>
  <c r="T2316" i="2"/>
  <c r="K2316" i="2"/>
  <c r="B2316" i="2"/>
  <c r="A2316" i="2"/>
  <c r="T2315" i="2"/>
  <c r="K2315" i="2"/>
  <c r="B2315" i="2"/>
  <c r="A2315" i="2"/>
  <c r="T2314" i="2"/>
  <c r="K2314" i="2"/>
  <c r="B2314" i="2"/>
  <c r="A2314" i="2"/>
  <c r="T2313" i="2"/>
  <c r="K2313" i="2"/>
  <c r="B2313" i="2"/>
  <c r="A2313" i="2"/>
  <c r="T2312" i="2"/>
  <c r="K2312" i="2"/>
  <c r="B2312" i="2"/>
  <c r="A2312" i="2"/>
  <c r="T2311" i="2"/>
  <c r="K2311" i="2"/>
  <c r="B2311" i="2"/>
  <c r="A2311" i="2"/>
  <c r="T2310" i="2"/>
  <c r="K2310" i="2"/>
  <c r="B2310" i="2"/>
  <c r="A2310" i="2"/>
  <c r="T2309" i="2"/>
  <c r="K2309" i="2"/>
  <c r="B2309" i="2"/>
  <c r="A2309" i="2"/>
  <c r="T2308" i="2"/>
  <c r="K2308" i="2"/>
  <c r="B2308" i="2"/>
  <c r="A2308" i="2"/>
  <c r="T2307" i="2"/>
  <c r="K2307" i="2"/>
  <c r="B2307" i="2"/>
  <c r="A2307" i="2"/>
  <c r="T2306" i="2"/>
  <c r="K2306" i="2"/>
  <c r="B2306" i="2"/>
  <c r="A2306" i="2"/>
  <c r="T2305" i="2"/>
  <c r="K2305" i="2"/>
  <c r="B2305" i="2"/>
  <c r="A2305" i="2"/>
  <c r="T2304" i="2"/>
  <c r="K2304" i="2"/>
  <c r="B2304" i="2"/>
  <c r="A2304" i="2"/>
  <c r="T2303" i="2"/>
  <c r="K2303" i="2"/>
  <c r="B2303" i="2"/>
  <c r="A2303" i="2"/>
  <c r="T2302" i="2"/>
  <c r="K2302" i="2"/>
  <c r="B2302" i="2"/>
  <c r="A2302" i="2"/>
  <c r="T2301" i="2"/>
  <c r="K2301" i="2"/>
  <c r="B2301" i="2"/>
  <c r="A2301" i="2"/>
  <c r="T2300" i="2"/>
  <c r="K2300" i="2"/>
  <c r="B2300" i="2"/>
  <c r="A2300" i="2"/>
  <c r="T2299" i="2"/>
  <c r="K2299" i="2"/>
  <c r="B2299" i="2"/>
  <c r="A2299" i="2"/>
  <c r="T2298" i="2"/>
  <c r="K2298" i="2"/>
  <c r="B2298" i="2"/>
  <c r="A2298" i="2"/>
  <c r="T2297" i="2"/>
  <c r="K2297" i="2"/>
  <c r="B2297" i="2"/>
  <c r="A2297" i="2"/>
  <c r="T2296" i="2"/>
  <c r="K2296" i="2"/>
  <c r="B2296" i="2"/>
  <c r="A2296" i="2"/>
  <c r="T2295" i="2"/>
  <c r="K2295" i="2"/>
  <c r="B2295" i="2"/>
  <c r="A2295" i="2"/>
  <c r="T2294" i="2"/>
  <c r="K2294" i="2"/>
  <c r="B2294" i="2"/>
  <c r="A2294" i="2"/>
  <c r="T2293" i="2"/>
  <c r="K2293" i="2"/>
  <c r="B2293" i="2"/>
  <c r="A2293" i="2"/>
  <c r="T2292" i="2"/>
  <c r="K2292" i="2"/>
  <c r="B2292" i="2"/>
  <c r="A2292" i="2"/>
  <c r="T2291" i="2"/>
  <c r="K2291" i="2"/>
  <c r="B2291" i="2"/>
  <c r="A2291" i="2"/>
  <c r="T2290" i="2"/>
  <c r="K2290" i="2"/>
  <c r="B2290" i="2"/>
  <c r="A2290" i="2"/>
  <c r="T2289" i="2"/>
  <c r="K2289" i="2"/>
  <c r="B2289" i="2"/>
  <c r="A2289" i="2"/>
  <c r="T2288" i="2"/>
  <c r="K2288" i="2"/>
  <c r="B2288" i="2"/>
  <c r="A2288" i="2"/>
  <c r="T2287" i="2"/>
  <c r="K2287" i="2"/>
  <c r="B2287" i="2"/>
  <c r="A2287" i="2"/>
  <c r="T2286" i="2"/>
  <c r="K2286" i="2"/>
  <c r="B2286" i="2"/>
  <c r="A2286" i="2"/>
  <c r="T2285" i="2"/>
  <c r="K2285" i="2"/>
  <c r="B2285" i="2"/>
  <c r="A2285" i="2"/>
  <c r="T2284" i="2"/>
  <c r="K2284" i="2"/>
  <c r="B2284" i="2"/>
  <c r="A2284" i="2"/>
  <c r="T2283" i="2"/>
  <c r="K2283" i="2"/>
  <c r="B2283" i="2"/>
  <c r="A2283" i="2"/>
  <c r="T2282" i="2"/>
  <c r="K2282" i="2"/>
  <c r="B2282" i="2"/>
  <c r="A2282" i="2"/>
  <c r="T2281" i="2"/>
  <c r="K2281" i="2"/>
  <c r="B2281" i="2"/>
  <c r="A2281" i="2"/>
  <c r="T2280" i="2"/>
  <c r="K2280" i="2"/>
  <c r="B2280" i="2"/>
  <c r="A2280" i="2"/>
  <c r="T2279" i="2"/>
  <c r="K2279" i="2"/>
  <c r="B2279" i="2"/>
  <c r="A2279" i="2"/>
  <c r="T2278" i="2"/>
  <c r="K2278" i="2"/>
  <c r="B2278" i="2"/>
  <c r="A2278" i="2"/>
  <c r="T2277" i="2"/>
  <c r="K2277" i="2"/>
  <c r="B2277" i="2"/>
  <c r="A2277" i="2"/>
  <c r="T2276" i="2"/>
  <c r="K2276" i="2"/>
  <c r="B2276" i="2"/>
  <c r="A2276" i="2"/>
  <c r="T2275" i="2"/>
  <c r="K2275" i="2"/>
  <c r="B2275" i="2"/>
  <c r="A2275" i="2"/>
  <c r="T2274" i="2"/>
  <c r="K2274" i="2"/>
  <c r="B2274" i="2"/>
  <c r="A2274" i="2"/>
  <c r="T2273" i="2"/>
  <c r="K2273" i="2"/>
  <c r="B2273" i="2"/>
  <c r="A2273" i="2"/>
  <c r="T2272" i="2"/>
  <c r="K2272" i="2"/>
  <c r="B2272" i="2"/>
  <c r="A2272" i="2"/>
  <c r="T2271" i="2"/>
  <c r="K2271" i="2"/>
  <c r="B2271" i="2"/>
  <c r="A2271" i="2"/>
  <c r="T2270" i="2"/>
  <c r="K2270" i="2"/>
  <c r="B2270" i="2"/>
  <c r="A2270" i="2"/>
  <c r="T2269" i="2"/>
  <c r="K2269" i="2"/>
  <c r="B2269" i="2"/>
  <c r="A2269" i="2"/>
  <c r="T2268" i="2"/>
  <c r="K2268" i="2"/>
  <c r="B2268" i="2"/>
  <c r="A2268" i="2"/>
  <c r="T2267" i="2"/>
  <c r="K2267" i="2"/>
  <c r="B2267" i="2"/>
  <c r="A2267" i="2"/>
  <c r="T2266" i="2"/>
  <c r="K2266" i="2"/>
  <c r="B2266" i="2"/>
  <c r="A2266" i="2"/>
  <c r="T2265" i="2"/>
  <c r="K2265" i="2"/>
  <c r="B2265" i="2"/>
  <c r="A2265" i="2"/>
  <c r="T2264" i="2"/>
  <c r="K2264" i="2"/>
  <c r="B2264" i="2"/>
  <c r="A2264" i="2"/>
  <c r="T2263" i="2"/>
  <c r="K2263" i="2"/>
  <c r="B2263" i="2"/>
  <c r="A2263" i="2"/>
  <c r="T2262" i="2"/>
  <c r="K2262" i="2"/>
  <c r="B2262" i="2"/>
  <c r="A2262" i="2"/>
  <c r="T2261" i="2"/>
  <c r="K2261" i="2"/>
  <c r="B2261" i="2"/>
  <c r="A2261" i="2"/>
  <c r="T2260" i="2"/>
  <c r="K2260" i="2"/>
  <c r="B2260" i="2"/>
  <c r="A2260" i="2"/>
  <c r="T2259" i="2"/>
  <c r="K2259" i="2"/>
  <c r="B2259" i="2"/>
  <c r="A2259" i="2"/>
  <c r="T2258" i="2"/>
  <c r="K2258" i="2"/>
  <c r="B2258" i="2"/>
  <c r="A2258" i="2"/>
  <c r="T2257" i="2"/>
  <c r="K2257" i="2"/>
  <c r="B2257" i="2"/>
  <c r="A2257" i="2"/>
  <c r="T2256" i="2"/>
  <c r="K2256" i="2"/>
  <c r="B2256" i="2"/>
  <c r="A2256" i="2"/>
  <c r="T2255" i="2"/>
  <c r="K2255" i="2"/>
  <c r="B2255" i="2"/>
  <c r="A2255" i="2"/>
  <c r="T2254" i="2"/>
  <c r="K2254" i="2"/>
  <c r="B2254" i="2"/>
  <c r="A2254" i="2"/>
  <c r="T2253" i="2"/>
  <c r="K2253" i="2"/>
  <c r="B2253" i="2"/>
  <c r="A2253" i="2"/>
  <c r="T2252" i="2"/>
  <c r="K2252" i="2"/>
  <c r="B2252" i="2"/>
  <c r="A2252" i="2"/>
  <c r="T2251" i="2"/>
  <c r="K2251" i="2"/>
  <c r="B2251" i="2"/>
  <c r="A2251" i="2"/>
  <c r="T2250" i="2"/>
  <c r="K2250" i="2"/>
  <c r="B2250" i="2"/>
  <c r="A2250" i="2"/>
  <c r="T2249" i="2"/>
  <c r="K2249" i="2"/>
  <c r="B2249" i="2"/>
  <c r="A2249" i="2"/>
  <c r="T2248" i="2"/>
  <c r="K2248" i="2"/>
  <c r="B2248" i="2"/>
  <c r="A2248" i="2"/>
  <c r="T2247" i="2"/>
  <c r="K2247" i="2"/>
  <c r="B2247" i="2"/>
  <c r="A2247" i="2"/>
  <c r="T2246" i="2"/>
  <c r="K2246" i="2"/>
  <c r="B2246" i="2"/>
  <c r="A2246" i="2"/>
  <c r="T2245" i="2"/>
  <c r="K2245" i="2"/>
  <c r="B2245" i="2"/>
  <c r="A2245" i="2"/>
  <c r="T2244" i="2"/>
  <c r="K2244" i="2"/>
  <c r="B2244" i="2"/>
  <c r="A2244" i="2"/>
  <c r="T2243" i="2"/>
  <c r="K2243" i="2"/>
  <c r="B2243" i="2"/>
  <c r="A2243" i="2"/>
  <c r="T2242" i="2"/>
  <c r="K2242" i="2"/>
  <c r="B2242" i="2"/>
  <c r="A2242" i="2"/>
  <c r="T2241" i="2"/>
  <c r="K2241" i="2"/>
  <c r="B2241" i="2"/>
  <c r="A2241" i="2"/>
  <c r="T2240" i="2"/>
  <c r="K2240" i="2"/>
  <c r="B2240" i="2"/>
  <c r="A2240" i="2"/>
  <c r="T2239" i="2"/>
  <c r="K2239" i="2"/>
  <c r="B2239" i="2"/>
  <c r="A2239" i="2"/>
  <c r="T2238" i="2"/>
  <c r="K2238" i="2"/>
  <c r="B2238" i="2"/>
  <c r="A2238" i="2"/>
  <c r="T2237" i="2"/>
  <c r="K2237" i="2"/>
  <c r="B2237" i="2"/>
  <c r="A2237" i="2"/>
  <c r="T2236" i="2"/>
  <c r="K2236" i="2"/>
  <c r="B2236" i="2"/>
  <c r="A2236" i="2"/>
  <c r="T2235" i="2"/>
  <c r="K2235" i="2"/>
  <c r="B2235" i="2"/>
  <c r="A2235" i="2"/>
  <c r="T2234" i="2"/>
  <c r="K2234" i="2"/>
  <c r="B2234" i="2"/>
  <c r="A2234" i="2"/>
  <c r="T2233" i="2"/>
  <c r="K2233" i="2"/>
  <c r="B2233" i="2"/>
  <c r="A2233" i="2"/>
  <c r="T2232" i="2"/>
  <c r="K2232" i="2"/>
  <c r="B2232" i="2"/>
  <c r="A2232" i="2"/>
  <c r="T2231" i="2"/>
  <c r="K2231" i="2"/>
  <c r="B2231" i="2"/>
  <c r="A2231" i="2"/>
  <c r="T2230" i="2"/>
  <c r="K2230" i="2"/>
  <c r="B2230" i="2"/>
  <c r="A2230" i="2"/>
  <c r="T2229" i="2"/>
  <c r="K2229" i="2"/>
  <c r="B2229" i="2"/>
  <c r="A2229" i="2"/>
  <c r="T2228" i="2"/>
  <c r="K2228" i="2"/>
  <c r="B2228" i="2"/>
  <c r="A2228" i="2"/>
  <c r="T2227" i="2"/>
  <c r="K2227" i="2"/>
  <c r="B2227" i="2"/>
  <c r="A2227" i="2"/>
  <c r="T2226" i="2"/>
  <c r="K2226" i="2"/>
  <c r="B2226" i="2"/>
  <c r="A2226" i="2"/>
  <c r="T2225" i="2"/>
  <c r="K2225" i="2"/>
  <c r="B2225" i="2"/>
  <c r="A2225" i="2"/>
  <c r="T2224" i="2"/>
  <c r="K2224" i="2"/>
  <c r="B2224" i="2"/>
  <c r="A2224" i="2"/>
  <c r="T2223" i="2"/>
  <c r="K2223" i="2"/>
  <c r="B2223" i="2"/>
  <c r="A2223" i="2"/>
  <c r="T2222" i="2"/>
  <c r="K2222" i="2"/>
  <c r="B2222" i="2"/>
  <c r="A2222" i="2"/>
  <c r="T2221" i="2"/>
  <c r="K2221" i="2"/>
  <c r="B2221" i="2"/>
  <c r="A2221" i="2"/>
  <c r="T2220" i="2"/>
  <c r="K2220" i="2"/>
  <c r="B2220" i="2"/>
  <c r="A2220" i="2"/>
  <c r="T2219" i="2"/>
  <c r="K2219" i="2"/>
  <c r="B2219" i="2"/>
  <c r="A2219" i="2"/>
  <c r="T2218" i="2"/>
  <c r="K2218" i="2"/>
  <c r="B2218" i="2"/>
  <c r="A2218" i="2"/>
  <c r="T2217" i="2"/>
  <c r="K2217" i="2"/>
  <c r="B2217" i="2"/>
  <c r="A2217" i="2"/>
  <c r="T2216" i="2"/>
  <c r="K2216" i="2"/>
  <c r="B2216" i="2"/>
  <c r="A2216" i="2"/>
  <c r="T2215" i="2"/>
  <c r="K2215" i="2"/>
  <c r="B2215" i="2"/>
  <c r="A2215" i="2"/>
  <c r="T2214" i="2"/>
  <c r="K2214" i="2"/>
  <c r="B2214" i="2"/>
  <c r="A2214" i="2"/>
  <c r="T2213" i="2"/>
  <c r="K2213" i="2"/>
  <c r="B2213" i="2"/>
  <c r="A2213" i="2"/>
  <c r="T2212" i="2"/>
  <c r="K2212" i="2"/>
  <c r="B2212" i="2"/>
  <c r="A2212" i="2"/>
  <c r="T2211" i="2"/>
  <c r="K2211" i="2"/>
  <c r="B2211" i="2"/>
  <c r="A2211" i="2"/>
  <c r="T2210" i="2"/>
  <c r="K2210" i="2"/>
  <c r="B2210" i="2"/>
  <c r="A2210" i="2"/>
  <c r="T2209" i="2"/>
  <c r="K2209" i="2"/>
  <c r="B2209" i="2"/>
  <c r="A2209" i="2"/>
  <c r="T2208" i="2"/>
  <c r="K2208" i="2"/>
  <c r="B2208" i="2"/>
  <c r="A2208" i="2"/>
  <c r="T2207" i="2"/>
  <c r="K2207" i="2"/>
  <c r="B2207" i="2"/>
  <c r="A2207" i="2"/>
  <c r="T2206" i="2"/>
  <c r="K2206" i="2"/>
  <c r="B2206" i="2"/>
  <c r="A2206" i="2"/>
  <c r="T2205" i="2"/>
  <c r="K2205" i="2"/>
  <c r="B2205" i="2"/>
  <c r="A2205" i="2"/>
  <c r="T2204" i="2"/>
  <c r="K2204" i="2"/>
  <c r="B2204" i="2"/>
  <c r="A2204" i="2"/>
  <c r="T2203" i="2"/>
  <c r="K2203" i="2"/>
  <c r="B2203" i="2"/>
  <c r="A2203" i="2"/>
  <c r="T2202" i="2"/>
  <c r="K2202" i="2"/>
  <c r="B2202" i="2"/>
  <c r="A2202" i="2"/>
  <c r="T2201" i="2"/>
  <c r="K2201" i="2"/>
  <c r="B2201" i="2"/>
  <c r="A2201" i="2"/>
  <c r="T2200" i="2"/>
  <c r="K2200" i="2"/>
  <c r="B2200" i="2"/>
  <c r="A2200" i="2"/>
  <c r="T2199" i="2"/>
  <c r="K2199" i="2"/>
  <c r="B2199" i="2"/>
  <c r="A2199" i="2"/>
  <c r="T2198" i="2"/>
  <c r="K2198" i="2"/>
  <c r="B2198" i="2"/>
  <c r="A2198" i="2"/>
  <c r="T2197" i="2"/>
  <c r="K2197" i="2"/>
  <c r="B2197" i="2"/>
  <c r="A2197" i="2"/>
  <c r="T2196" i="2"/>
  <c r="K2196" i="2"/>
  <c r="B2196" i="2"/>
  <c r="A2196" i="2"/>
  <c r="T2195" i="2"/>
  <c r="K2195" i="2"/>
  <c r="B2195" i="2"/>
  <c r="A2195" i="2"/>
  <c r="T2194" i="2"/>
  <c r="K2194" i="2"/>
  <c r="B2194" i="2"/>
  <c r="A2194" i="2"/>
  <c r="T2193" i="2"/>
  <c r="K2193" i="2"/>
  <c r="B2193" i="2"/>
  <c r="A2193" i="2"/>
  <c r="T2192" i="2"/>
  <c r="K2192" i="2"/>
  <c r="B2192" i="2"/>
  <c r="A2192" i="2"/>
  <c r="T2191" i="2"/>
  <c r="K2191" i="2"/>
  <c r="B2191" i="2"/>
  <c r="A2191" i="2"/>
  <c r="T2190" i="2"/>
  <c r="K2190" i="2"/>
  <c r="B2190" i="2"/>
  <c r="A2190" i="2"/>
  <c r="T2189" i="2"/>
  <c r="K2189" i="2"/>
  <c r="B2189" i="2"/>
  <c r="A2189" i="2"/>
  <c r="T2188" i="2"/>
  <c r="K2188" i="2"/>
  <c r="B2188" i="2"/>
  <c r="A2188" i="2"/>
  <c r="T2187" i="2"/>
  <c r="K2187" i="2"/>
  <c r="B2187" i="2"/>
  <c r="A2187" i="2"/>
  <c r="T2186" i="2"/>
  <c r="K2186" i="2"/>
  <c r="B2186" i="2"/>
  <c r="A2186" i="2"/>
  <c r="T2185" i="2"/>
  <c r="K2185" i="2"/>
  <c r="B2185" i="2"/>
  <c r="A2185" i="2"/>
  <c r="T2184" i="2"/>
  <c r="K2184" i="2"/>
  <c r="B2184" i="2"/>
  <c r="A2184" i="2"/>
  <c r="T2183" i="2"/>
  <c r="K2183" i="2"/>
  <c r="B2183" i="2"/>
  <c r="A2183" i="2"/>
  <c r="T2182" i="2"/>
  <c r="K2182" i="2"/>
  <c r="B2182" i="2"/>
  <c r="A2182" i="2"/>
  <c r="T2181" i="2"/>
  <c r="K2181" i="2"/>
  <c r="B2181" i="2"/>
  <c r="A2181" i="2"/>
  <c r="T2180" i="2"/>
  <c r="K2180" i="2"/>
  <c r="B2180" i="2"/>
  <c r="A2180" i="2"/>
  <c r="T2179" i="2"/>
  <c r="K2179" i="2"/>
  <c r="B2179" i="2"/>
  <c r="A2179" i="2"/>
  <c r="T2178" i="2"/>
  <c r="K2178" i="2"/>
  <c r="B2178" i="2"/>
  <c r="A2178" i="2"/>
  <c r="T2177" i="2"/>
  <c r="K2177" i="2"/>
  <c r="B2177" i="2"/>
  <c r="A2177" i="2"/>
  <c r="T2176" i="2"/>
  <c r="K2176" i="2"/>
  <c r="B2176" i="2"/>
  <c r="A2176" i="2"/>
  <c r="T2175" i="2"/>
  <c r="K2175" i="2"/>
  <c r="B2175" i="2"/>
  <c r="A2175" i="2"/>
  <c r="T2174" i="2"/>
  <c r="K2174" i="2"/>
  <c r="B2174" i="2"/>
  <c r="A2174" i="2"/>
  <c r="T2173" i="2"/>
  <c r="K2173" i="2"/>
  <c r="B2173" i="2"/>
  <c r="A2173" i="2"/>
  <c r="T2172" i="2"/>
  <c r="K2172" i="2"/>
  <c r="B2172" i="2"/>
  <c r="A2172" i="2"/>
  <c r="T2171" i="2"/>
  <c r="K2171" i="2"/>
  <c r="B2171" i="2"/>
  <c r="A2171" i="2"/>
  <c r="T2170" i="2"/>
  <c r="K2170" i="2"/>
  <c r="B2170" i="2"/>
  <c r="A2170" i="2"/>
  <c r="T2169" i="2"/>
  <c r="K2169" i="2"/>
  <c r="B2169" i="2"/>
  <c r="A2169" i="2"/>
  <c r="T2168" i="2"/>
  <c r="K2168" i="2"/>
  <c r="B2168" i="2"/>
  <c r="A2168" i="2"/>
  <c r="T2167" i="2"/>
  <c r="K2167" i="2"/>
  <c r="B2167" i="2"/>
  <c r="A2167" i="2"/>
  <c r="T2166" i="2"/>
  <c r="K2166" i="2"/>
  <c r="B2166" i="2"/>
  <c r="A2166" i="2"/>
  <c r="T2165" i="2"/>
  <c r="K2165" i="2"/>
  <c r="B2165" i="2"/>
  <c r="A2165" i="2"/>
  <c r="T2164" i="2"/>
  <c r="K2164" i="2"/>
  <c r="B2164" i="2"/>
  <c r="A2164" i="2"/>
  <c r="T2163" i="2"/>
  <c r="K2163" i="2"/>
  <c r="B2163" i="2"/>
  <c r="A2163" i="2"/>
  <c r="T2162" i="2"/>
  <c r="K2162" i="2"/>
  <c r="B2162" i="2"/>
  <c r="A2162" i="2"/>
  <c r="T2161" i="2"/>
  <c r="K2161" i="2"/>
  <c r="B2161" i="2"/>
  <c r="A2161" i="2"/>
  <c r="T2160" i="2"/>
  <c r="K2160" i="2"/>
  <c r="B2160" i="2"/>
  <c r="A2160" i="2"/>
  <c r="T2159" i="2"/>
  <c r="K2159" i="2"/>
  <c r="B2159" i="2"/>
  <c r="A2159" i="2"/>
  <c r="T2158" i="2"/>
  <c r="K2158" i="2"/>
  <c r="B2158" i="2"/>
  <c r="A2158" i="2"/>
  <c r="T2157" i="2"/>
  <c r="K2157" i="2"/>
  <c r="B2157" i="2"/>
  <c r="A2157" i="2"/>
  <c r="T2156" i="2"/>
  <c r="K2156" i="2"/>
  <c r="B2156" i="2"/>
  <c r="A2156" i="2"/>
  <c r="T2155" i="2"/>
  <c r="K2155" i="2"/>
  <c r="B2155" i="2"/>
  <c r="A2155" i="2"/>
  <c r="T2154" i="2"/>
  <c r="K2154" i="2"/>
  <c r="B2154" i="2"/>
  <c r="A2154" i="2"/>
  <c r="T2153" i="2"/>
  <c r="K2153" i="2"/>
  <c r="B2153" i="2"/>
  <c r="A2153" i="2"/>
  <c r="T2152" i="2"/>
  <c r="K2152" i="2"/>
  <c r="B2152" i="2"/>
  <c r="A2152" i="2"/>
  <c r="T2151" i="2"/>
  <c r="K2151" i="2"/>
  <c r="B2151" i="2"/>
  <c r="A2151" i="2"/>
  <c r="T2150" i="2"/>
  <c r="K2150" i="2"/>
  <c r="B2150" i="2"/>
  <c r="A2150" i="2"/>
  <c r="T2149" i="2"/>
  <c r="K2149" i="2"/>
  <c r="B2149" i="2"/>
  <c r="A2149" i="2"/>
  <c r="T2148" i="2"/>
  <c r="K2148" i="2"/>
  <c r="B2148" i="2"/>
  <c r="A2148" i="2"/>
  <c r="T2147" i="2"/>
  <c r="K2147" i="2"/>
  <c r="B2147" i="2"/>
  <c r="A2147" i="2"/>
  <c r="T2146" i="2"/>
  <c r="K2146" i="2"/>
  <c r="B2146" i="2"/>
  <c r="A2146" i="2"/>
  <c r="T2145" i="2"/>
  <c r="K2145" i="2"/>
  <c r="B2145" i="2"/>
  <c r="A2145" i="2"/>
  <c r="T2144" i="2"/>
  <c r="K2144" i="2"/>
  <c r="B2144" i="2"/>
  <c r="A2144" i="2"/>
  <c r="T2143" i="2"/>
  <c r="K2143" i="2"/>
  <c r="B2143" i="2"/>
  <c r="A2143" i="2"/>
  <c r="T2142" i="2"/>
  <c r="K2142" i="2"/>
  <c r="B2142" i="2"/>
  <c r="A2142" i="2"/>
  <c r="T2141" i="2"/>
  <c r="K2141" i="2"/>
  <c r="B2141" i="2"/>
  <c r="A2141" i="2"/>
  <c r="T2140" i="2"/>
  <c r="K2140" i="2"/>
  <c r="B2140" i="2"/>
  <c r="A2140" i="2"/>
  <c r="T2139" i="2"/>
  <c r="K2139" i="2"/>
  <c r="B2139" i="2"/>
  <c r="A2139" i="2"/>
  <c r="T2138" i="2"/>
  <c r="K2138" i="2"/>
  <c r="B2138" i="2"/>
  <c r="A2138" i="2"/>
  <c r="T2137" i="2"/>
  <c r="K2137" i="2"/>
  <c r="B2137" i="2"/>
  <c r="A2137" i="2"/>
  <c r="T2136" i="2"/>
  <c r="K2136" i="2"/>
  <c r="B2136" i="2"/>
  <c r="A2136" i="2"/>
  <c r="T2135" i="2"/>
  <c r="K2135" i="2"/>
  <c r="B2135" i="2"/>
  <c r="A2135" i="2"/>
  <c r="T2134" i="2"/>
  <c r="K2134" i="2"/>
  <c r="B2134" i="2"/>
  <c r="A2134" i="2"/>
  <c r="T2133" i="2"/>
  <c r="K2133" i="2"/>
  <c r="B2133" i="2"/>
  <c r="A2133" i="2"/>
  <c r="T2132" i="2"/>
  <c r="K2132" i="2"/>
  <c r="B2132" i="2"/>
  <c r="A2132" i="2"/>
  <c r="T2131" i="2"/>
  <c r="K2131" i="2"/>
  <c r="B2131" i="2"/>
  <c r="A2131" i="2"/>
  <c r="T2130" i="2"/>
  <c r="K2130" i="2"/>
  <c r="B2130" i="2"/>
  <c r="A2130" i="2"/>
  <c r="T2129" i="2"/>
  <c r="K2129" i="2"/>
  <c r="B2129" i="2"/>
  <c r="A2129" i="2"/>
  <c r="T2128" i="2"/>
  <c r="K2128" i="2"/>
  <c r="B2128" i="2"/>
  <c r="A2128" i="2"/>
  <c r="T2127" i="2"/>
  <c r="K2127" i="2"/>
  <c r="B2127" i="2"/>
  <c r="A2127" i="2"/>
  <c r="T2126" i="2"/>
  <c r="K2126" i="2"/>
  <c r="B2126" i="2"/>
  <c r="A2126" i="2"/>
  <c r="T2125" i="2"/>
  <c r="K2125" i="2"/>
  <c r="B2125" i="2"/>
  <c r="A2125" i="2"/>
  <c r="T2124" i="2"/>
  <c r="K2124" i="2"/>
  <c r="B2124" i="2"/>
  <c r="A2124" i="2"/>
  <c r="T2123" i="2"/>
  <c r="K2123" i="2"/>
  <c r="B2123" i="2"/>
  <c r="A2123" i="2"/>
  <c r="T2122" i="2"/>
  <c r="K2122" i="2"/>
  <c r="B2122" i="2"/>
  <c r="A2122" i="2"/>
  <c r="T2121" i="2"/>
  <c r="K2121" i="2"/>
  <c r="B2121" i="2"/>
  <c r="A2121" i="2"/>
  <c r="T2120" i="2"/>
  <c r="K2120" i="2"/>
  <c r="B2120" i="2"/>
  <c r="A2120" i="2"/>
  <c r="T2119" i="2"/>
  <c r="K2119" i="2"/>
  <c r="B2119" i="2"/>
  <c r="A2119" i="2"/>
  <c r="T2118" i="2"/>
  <c r="K2118" i="2"/>
  <c r="B2118" i="2"/>
  <c r="A2118" i="2"/>
  <c r="T2117" i="2"/>
  <c r="K2117" i="2"/>
  <c r="B2117" i="2"/>
  <c r="A2117" i="2"/>
  <c r="T2116" i="2"/>
  <c r="K2116" i="2"/>
  <c r="B2116" i="2"/>
  <c r="A2116" i="2"/>
  <c r="T2115" i="2"/>
  <c r="K2115" i="2"/>
  <c r="B2115" i="2"/>
  <c r="A2115" i="2"/>
  <c r="T2114" i="2"/>
  <c r="K2114" i="2"/>
  <c r="B2114" i="2"/>
  <c r="A2114" i="2"/>
  <c r="T2113" i="2"/>
  <c r="K2113" i="2"/>
  <c r="B2113" i="2"/>
  <c r="A2113" i="2"/>
  <c r="T2112" i="2"/>
  <c r="K2112" i="2"/>
  <c r="B2112" i="2"/>
  <c r="A2112" i="2"/>
  <c r="T2111" i="2"/>
  <c r="K2111" i="2"/>
  <c r="B2111" i="2"/>
  <c r="A2111" i="2"/>
  <c r="T2110" i="2"/>
  <c r="K2110" i="2"/>
  <c r="B2110" i="2"/>
  <c r="A2110" i="2"/>
  <c r="T2109" i="2"/>
  <c r="K2109" i="2"/>
  <c r="B2109" i="2"/>
  <c r="A2109" i="2"/>
  <c r="T2108" i="2"/>
  <c r="K2108" i="2"/>
  <c r="B2108" i="2"/>
  <c r="A2108" i="2"/>
  <c r="T2107" i="2"/>
  <c r="K2107" i="2"/>
  <c r="B2107" i="2"/>
  <c r="A2107" i="2"/>
  <c r="T2106" i="2"/>
  <c r="K2106" i="2"/>
  <c r="B2106" i="2"/>
  <c r="A2106" i="2"/>
  <c r="T2105" i="2"/>
  <c r="K2105" i="2"/>
  <c r="B2105" i="2"/>
  <c r="A2105" i="2"/>
  <c r="T2104" i="2"/>
  <c r="K2104" i="2"/>
  <c r="B2104" i="2"/>
  <c r="A2104" i="2"/>
  <c r="T2103" i="2"/>
  <c r="K2103" i="2"/>
  <c r="B2103" i="2"/>
  <c r="A2103" i="2"/>
  <c r="T2102" i="2"/>
  <c r="K2102" i="2"/>
  <c r="B2102" i="2"/>
  <c r="A2102" i="2"/>
  <c r="T2101" i="2"/>
  <c r="K2101" i="2"/>
  <c r="B2101" i="2"/>
  <c r="A2101" i="2"/>
  <c r="T2100" i="2"/>
  <c r="K2100" i="2"/>
  <c r="B2100" i="2"/>
  <c r="A2100" i="2"/>
  <c r="T2099" i="2"/>
  <c r="K2099" i="2"/>
  <c r="B2099" i="2"/>
  <c r="A2099" i="2"/>
  <c r="T2098" i="2"/>
  <c r="K2098" i="2"/>
  <c r="B2098" i="2"/>
  <c r="A2098" i="2"/>
  <c r="T2097" i="2"/>
  <c r="K2097" i="2"/>
  <c r="B2097" i="2"/>
  <c r="A2097" i="2"/>
  <c r="T2096" i="2"/>
  <c r="K2096" i="2"/>
  <c r="B2096" i="2"/>
  <c r="A2096" i="2"/>
  <c r="T2095" i="2"/>
  <c r="K2095" i="2"/>
  <c r="B2095" i="2"/>
  <c r="A2095" i="2"/>
  <c r="T2094" i="2"/>
  <c r="K2094" i="2"/>
  <c r="B2094" i="2"/>
  <c r="A2094" i="2"/>
  <c r="T2093" i="2"/>
  <c r="K2093" i="2"/>
  <c r="B2093" i="2"/>
  <c r="A2093" i="2"/>
  <c r="T2092" i="2"/>
  <c r="K2092" i="2"/>
  <c r="B2092" i="2"/>
  <c r="A2092" i="2"/>
  <c r="T2091" i="2"/>
  <c r="K2091" i="2"/>
  <c r="B2091" i="2"/>
  <c r="A2091" i="2"/>
  <c r="T2090" i="2"/>
  <c r="K2090" i="2"/>
  <c r="B2090" i="2"/>
  <c r="A2090" i="2"/>
  <c r="T2089" i="2"/>
  <c r="K2089" i="2"/>
  <c r="B2089" i="2"/>
  <c r="A2089" i="2"/>
  <c r="T2088" i="2"/>
  <c r="K2088" i="2"/>
  <c r="B2088" i="2"/>
  <c r="A2088" i="2"/>
  <c r="T2087" i="2"/>
  <c r="K2087" i="2"/>
  <c r="B2087" i="2"/>
  <c r="A2087" i="2"/>
  <c r="T2086" i="2"/>
  <c r="K2086" i="2"/>
  <c r="B2086" i="2"/>
  <c r="A2086" i="2"/>
  <c r="T2085" i="2"/>
  <c r="K2085" i="2"/>
  <c r="B2085" i="2"/>
  <c r="A2085" i="2"/>
  <c r="T2084" i="2"/>
  <c r="K2084" i="2"/>
  <c r="B2084" i="2"/>
  <c r="A2084" i="2"/>
  <c r="T2083" i="2"/>
  <c r="K2083" i="2"/>
  <c r="B2083" i="2"/>
  <c r="A2083" i="2"/>
  <c r="T2082" i="2"/>
  <c r="K2082" i="2"/>
  <c r="B2082" i="2"/>
  <c r="A2082" i="2"/>
  <c r="T2081" i="2"/>
  <c r="K2081" i="2"/>
  <c r="B2081" i="2"/>
  <c r="A2081" i="2"/>
  <c r="T2080" i="2"/>
  <c r="K2080" i="2"/>
  <c r="B2080" i="2"/>
  <c r="A2080" i="2"/>
  <c r="T2079" i="2"/>
  <c r="K2079" i="2"/>
  <c r="B2079" i="2"/>
  <c r="A2079" i="2"/>
  <c r="T2078" i="2"/>
  <c r="K2078" i="2"/>
  <c r="B2078" i="2"/>
  <c r="A2078" i="2"/>
  <c r="T2077" i="2"/>
  <c r="K2077" i="2"/>
  <c r="B2077" i="2"/>
  <c r="A2077" i="2"/>
  <c r="T2076" i="2"/>
  <c r="K2076" i="2"/>
  <c r="B2076" i="2"/>
  <c r="A2076" i="2"/>
  <c r="T2075" i="2"/>
  <c r="K2075" i="2"/>
  <c r="B2075" i="2"/>
  <c r="A2075" i="2"/>
  <c r="T2074" i="2"/>
  <c r="K2074" i="2"/>
  <c r="B2074" i="2"/>
  <c r="A2074" i="2"/>
  <c r="T2073" i="2"/>
  <c r="K2073" i="2"/>
  <c r="B2073" i="2"/>
  <c r="A2073" i="2"/>
  <c r="T2072" i="2"/>
  <c r="K2072" i="2"/>
  <c r="B2072" i="2"/>
  <c r="A2072" i="2"/>
  <c r="T2071" i="2"/>
  <c r="K2071" i="2"/>
  <c r="B2071" i="2"/>
  <c r="A2071" i="2"/>
  <c r="T2070" i="2"/>
  <c r="K2070" i="2"/>
  <c r="B2070" i="2"/>
  <c r="A2070" i="2"/>
  <c r="T2069" i="2"/>
  <c r="K2069" i="2"/>
  <c r="B2069" i="2"/>
  <c r="A2069" i="2"/>
  <c r="T2068" i="2"/>
  <c r="K2068" i="2"/>
  <c r="B2068" i="2"/>
  <c r="A2068" i="2"/>
  <c r="T2067" i="2"/>
  <c r="K2067" i="2"/>
  <c r="B2067" i="2"/>
  <c r="A2067" i="2"/>
  <c r="T2066" i="2"/>
  <c r="K2066" i="2"/>
  <c r="B2066" i="2"/>
  <c r="A2066" i="2"/>
  <c r="T2065" i="2"/>
  <c r="K2065" i="2"/>
  <c r="B2065" i="2"/>
  <c r="A2065" i="2"/>
  <c r="T2064" i="2"/>
  <c r="K2064" i="2"/>
  <c r="B2064" i="2"/>
  <c r="A2064" i="2"/>
  <c r="T2063" i="2"/>
  <c r="K2063" i="2"/>
  <c r="B2063" i="2"/>
  <c r="A2063" i="2"/>
  <c r="T2062" i="2"/>
  <c r="K2062" i="2"/>
  <c r="B2062" i="2"/>
  <c r="A2062" i="2"/>
  <c r="T2061" i="2"/>
  <c r="K2061" i="2"/>
  <c r="B2061" i="2"/>
  <c r="A2061" i="2"/>
  <c r="T2060" i="2"/>
  <c r="K2060" i="2"/>
  <c r="B2060" i="2"/>
  <c r="A2060" i="2"/>
  <c r="T2059" i="2"/>
  <c r="K2059" i="2"/>
  <c r="B2059" i="2"/>
  <c r="A2059" i="2"/>
  <c r="T2058" i="2"/>
  <c r="K2058" i="2"/>
  <c r="B2058" i="2"/>
  <c r="A2058" i="2"/>
  <c r="T2057" i="2"/>
  <c r="K2057" i="2"/>
  <c r="B2057" i="2"/>
  <c r="A2057" i="2"/>
  <c r="T2056" i="2"/>
  <c r="K2056" i="2"/>
  <c r="B2056" i="2"/>
  <c r="A2056" i="2"/>
  <c r="T2055" i="2"/>
  <c r="K2055" i="2"/>
  <c r="B2055" i="2"/>
  <c r="A2055" i="2"/>
  <c r="T2054" i="2"/>
  <c r="K2054" i="2"/>
  <c r="B2054" i="2"/>
  <c r="A2054" i="2"/>
  <c r="T2053" i="2"/>
  <c r="K2053" i="2"/>
  <c r="B2053" i="2"/>
  <c r="A2053" i="2"/>
  <c r="T2052" i="2"/>
  <c r="K2052" i="2"/>
  <c r="B2052" i="2"/>
  <c r="A2052" i="2"/>
  <c r="T2051" i="2"/>
  <c r="K2051" i="2"/>
  <c r="B2051" i="2"/>
  <c r="A2051" i="2"/>
  <c r="T2050" i="2"/>
  <c r="K2050" i="2"/>
  <c r="B2050" i="2"/>
  <c r="A2050" i="2"/>
  <c r="T2049" i="2"/>
  <c r="K2049" i="2"/>
  <c r="B2049" i="2"/>
  <c r="A2049" i="2"/>
  <c r="T2048" i="2"/>
  <c r="K2048" i="2"/>
  <c r="B2048" i="2"/>
  <c r="A2048" i="2"/>
  <c r="T2047" i="2"/>
  <c r="K2047" i="2"/>
  <c r="B2047" i="2"/>
  <c r="A2047" i="2"/>
  <c r="T2046" i="2"/>
  <c r="K2046" i="2"/>
  <c r="B2046" i="2"/>
  <c r="A2046" i="2"/>
  <c r="T2045" i="2"/>
  <c r="K2045" i="2"/>
  <c r="B2045" i="2"/>
  <c r="A2045" i="2"/>
  <c r="T2044" i="2"/>
  <c r="K2044" i="2"/>
  <c r="B2044" i="2"/>
  <c r="A2044" i="2"/>
  <c r="T2043" i="2"/>
  <c r="K2043" i="2"/>
  <c r="B2043" i="2"/>
  <c r="A2043" i="2"/>
  <c r="T2042" i="2"/>
  <c r="K2042" i="2"/>
  <c r="B2042" i="2"/>
  <c r="A2042" i="2"/>
  <c r="T2041" i="2"/>
  <c r="K2041" i="2"/>
  <c r="B2041" i="2"/>
  <c r="A2041" i="2"/>
  <c r="T2040" i="2"/>
  <c r="K2040" i="2"/>
  <c r="B2040" i="2"/>
  <c r="A2040" i="2"/>
  <c r="T2039" i="2"/>
  <c r="K2039" i="2"/>
  <c r="B2039" i="2"/>
  <c r="A2039" i="2"/>
  <c r="T2038" i="2"/>
  <c r="K2038" i="2"/>
  <c r="B2038" i="2"/>
  <c r="A2038" i="2"/>
  <c r="T2037" i="2"/>
  <c r="K2037" i="2"/>
  <c r="B2037" i="2"/>
  <c r="A2037" i="2"/>
  <c r="T2036" i="2"/>
  <c r="K2036" i="2"/>
  <c r="B2036" i="2"/>
  <c r="A2036" i="2"/>
  <c r="T2035" i="2"/>
  <c r="K2035" i="2"/>
  <c r="B2035" i="2"/>
  <c r="A2035" i="2"/>
  <c r="T2034" i="2"/>
  <c r="K2034" i="2"/>
  <c r="B2034" i="2"/>
  <c r="A2034" i="2"/>
  <c r="T2033" i="2"/>
  <c r="K2033" i="2"/>
  <c r="B2033" i="2"/>
  <c r="A2033" i="2"/>
  <c r="T2032" i="2"/>
  <c r="K2032" i="2"/>
  <c r="B2032" i="2"/>
  <c r="A2032" i="2"/>
  <c r="T2031" i="2"/>
  <c r="K2031" i="2"/>
  <c r="B2031" i="2"/>
  <c r="A2031" i="2"/>
  <c r="T2030" i="2"/>
  <c r="K2030" i="2"/>
  <c r="B2030" i="2"/>
  <c r="A2030" i="2"/>
  <c r="T2029" i="2"/>
  <c r="K2029" i="2"/>
  <c r="B2029" i="2"/>
  <c r="A2029" i="2"/>
  <c r="T2028" i="2"/>
  <c r="K2028" i="2"/>
  <c r="B2028" i="2"/>
  <c r="A2028" i="2"/>
  <c r="T2027" i="2"/>
  <c r="K2027" i="2"/>
  <c r="B2027" i="2"/>
  <c r="A2027" i="2"/>
  <c r="T2026" i="2"/>
  <c r="K2026" i="2"/>
  <c r="B2026" i="2"/>
  <c r="A2026" i="2"/>
  <c r="T2025" i="2"/>
  <c r="K2025" i="2"/>
  <c r="B2025" i="2"/>
  <c r="A2025" i="2"/>
  <c r="T2024" i="2"/>
  <c r="K2024" i="2"/>
  <c r="B2024" i="2"/>
  <c r="A2024" i="2"/>
  <c r="T2023" i="2"/>
  <c r="K2023" i="2"/>
  <c r="B2023" i="2"/>
  <c r="A2023" i="2"/>
  <c r="T2022" i="2"/>
  <c r="K2022" i="2"/>
  <c r="B2022" i="2"/>
  <c r="A2022" i="2"/>
  <c r="T2021" i="2"/>
  <c r="K2021" i="2"/>
  <c r="B2021" i="2"/>
  <c r="A2021" i="2"/>
  <c r="T2020" i="2"/>
  <c r="K2020" i="2"/>
  <c r="B2020" i="2"/>
  <c r="A2020" i="2"/>
  <c r="T2019" i="2"/>
  <c r="K2019" i="2"/>
  <c r="B2019" i="2"/>
  <c r="A2019" i="2"/>
  <c r="T2018" i="2"/>
  <c r="K2018" i="2"/>
  <c r="B2018" i="2"/>
  <c r="A2018" i="2"/>
  <c r="T2017" i="2"/>
  <c r="K2017" i="2"/>
  <c r="B2017" i="2"/>
  <c r="A2017" i="2"/>
  <c r="T2016" i="2"/>
  <c r="K2016" i="2"/>
  <c r="B2016" i="2"/>
  <c r="A2016" i="2"/>
  <c r="T2015" i="2"/>
  <c r="K2015" i="2"/>
  <c r="B2015" i="2"/>
  <c r="A2015" i="2"/>
  <c r="T2014" i="2"/>
  <c r="K2014" i="2"/>
  <c r="B2014" i="2"/>
  <c r="A2014" i="2"/>
  <c r="T2013" i="2"/>
  <c r="K2013" i="2"/>
  <c r="B2013" i="2"/>
  <c r="A2013" i="2"/>
  <c r="T2012" i="2"/>
  <c r="K2012" i="2"/>
  <c r="B2012" i="2"/>
  <c r="A2012" i="2"/>
  <c r="T2011" i="2"/>
  <c r="K2011" i="2"/>
  <c r="B2011" i="2"/>
  <c r="A2011" i="2"/>
  <c r="T2010" i="2"/>
  <c r="K2010" i="2"/>
  <c r="B2010" i="2"/>
  <c r="A2010" i="2"/>
  <c r="T2009" i="2"/>
  <c r="K2009" i="2"/>
  <c r="B2009" i="2"/>
  <c r="A2009" i="2"/>
  <c r="T2008" i="2"/>
  <c r="K2008" i="2"/>
  <c r="B2008" i="2"/>
  <c r="A2008" i="2"/>
  <c r="T2007" i="2"/>
  <c r="K2007" i="2"/>
  <c r="B2007" i="2"/>
  <c r="A2007" i="2"/>
  <c r="T2006" i="2"/>
  <c r="K2006" i="2"/>
  <c r="B2006" i="2"/>
  <c r="A2006" i="2"/>
  <c r="T2005" i="2"/>
  <c r="K2005" i="2"/>
  <c r="B2005" i="2"/>
  <c r="A2005" i="2"/>
  <c r="T2004" i="2"/>
  <c r="K2004" i="2"/>
  <c r="B2004" i="2"/>
  <c r="A2004" i="2"/>
  <c r="T2003" i="2"/>
  <c r="K2003" i="2"/>
  <c r="B2003" i="2"/>
  <c r="A2003" i="2"/>
  <c r="T2002" i="2"/>
  <c r="K2002" i="2"/>
  <c r="B2002" i="2"/>
  <c r="A2002" i="2"/>
  <c r="T2001" i="2"/>
  <c r="K2001" i="2"/>
  <c r="B2001" i="2"/>
  <c r="A2001" i="2"/>
  <c r="T2000" i="2"/>
  <c r="K2000" i="2"/>
  <c r="B2000" i="2"/>
  <c r="A2000" i="2"/>
  <c r="T1999" i="2"/>
  <c r="K1999" i="2"/>
  <c r="B1999" i="2"/>
  <c r="A1999" i="2"/>
  <c r="T1998" i="2"/>
  <c r="K1998" i="2"/>
  <c r="B1998" i="2"/>
  <c r="A1998" i="2"/>
  <c r="T1997" i="2"/>
  <c r="K1997" i="2"/>
  <c r="B1997" i="2"/>
  <c r="A1997" i="2"/>
  <c r="T1996" i="2"/>
  <c r="K1996" i="2"/>
  <c r="B1996" i="2"/>
  <c r="A1996" i="2"/>
  <c r="T1995" i="2"/>
  <c r="K1995" i="2"/>
  <c r="B1995" i="2"/>
  <c r="A1995" i="2"/>
  <c r="T1994" i="2"/>
  <c r="K1994" i="2"/>
  <c r="B1994" i="2"/>
  <c r="A1994" i="2"/>
  <c r="T1993" i="2"/>
  <c r="K1993" i="2"/>
  <c r="B1993" i="2"/>
  <c r="A1993" i="2"/>
  <c r="T1992" i="2"/>
  <c r="K1992" i="2"/>
  <c r="B1992" i="2"/>
  <c r="A1992" i="2"/>
  <c r="T1991" i="2"/>
  <c r="K1991" i="2"/>
  <c r="B1991" i="2"/>
  <c r="A1991" i="2"/>
  <c r="T1990" i="2"/>
  <c r="K1990" i="2"/>
  <c r="B1990" i="2"/>
  <c r="A1990" i="2"/>
  <c r="T1989" i="2"/>
  <c r="K1989" i="2"/>
  <c r="B1989" i="2"/>
  <c r="A1989" i="2"/>
  <c r="T1988" i="2"/>
  <c r="K1988" i="2"/>
  <c r="B1988" i="2"/>
  <c r="A1988" i="2"/>
  <c r="T1987" i="2"/>
  <c r="K1987" i="2"/>
  <c r="B1987" i="2"/>
  <c r="A1987" i="2"/>
  <c r="T1986" i="2"/>
  <c r="K1986" i="2"/>
  <c r="B1986" i="2"/>
  <c r="A1986" i="2"/>
  <c r="T1985" i="2"/>
  <c r="K1985" i="2"/>
  <c r="B1985" i="2"/>
  <c r="A1985" i="2"/>
  <c r="T1984" i="2"/>
  <c r="K1984" i="2"/>
  <c r="B1984" i="2"/>
  <c r="A1984" i="2"/>
  <c r="T1983" i="2"/>
  <c r="K1983" i="2"/>
  <c r="B1983" i="2"/>
  <c r="A1983" i="2"/>
  <c r="T1982" i="2"/>
  <c r="K1982" i="2"/>
  <c r="B1982" i="2"/>
  <c r="A1982" i="2"/>
  <c r="T1981" i="2"/>
  <c r="K1981" i="2"/>
  <c r="B1981" i="2"/>
  <c r="A1981" i="2"/>
  <c r="T1980" i="2"/>
  <c r="K1980" i="2"/>
  <c r="B1980" i="2"/>
  <c r="A1980" i="2"/>
  <c r="T1979" i="2"/>
  <c r="K1979" i="2"/>
  <c r="B1979" i="2"/>
  <c r="A1979" i="2"/>
  <c r="T1978" i="2"/>
  <c r="K1978" i="2"/>
  <c r="B1978" i="2"/>
  <c r="A1978" i="2"/>
  <c r="T1977" i="2"/>
  <c r="K1977" i="2"/>
  <c r="B1977" i="2"/>
  <c r="A1977" i="2"/>
  <c r="T1976" i="2"/>
  <c r="K1976" i="2"/>
  <c r="B1976" i="2"/>
  <c r="A1976" i="2"/>
  <c r="T1975" i="2"/>
  <c r="K1975" i="2"/>
  <c r="B1975" i="2"/>
  <c r="A1975" i="2"/>
  <c r="T1974" i="2"/>
  <c r="K1974" i="2"/>
  <c r="B1974" i="2"/>
  <c r="A1974" i="2"/>
  <c r="T1973" i="2"/>
  <c r="K1973" i="2"/>
  <c r="B1973" i="2"/>
  <c r="A1973" i="2"/>
  <c r="T1972" i="2"/>
  <c r="K1972" i="2"/>
  <c r="B1972" i="2"/>
  <c r="A1972" i="2"/>
  <c r="T1971" i="2"/>
  <c r="K1971" i="2"/>
  <c r="B1971" i="2"/>
  <c r="A1971" i="2"/>
  <c r="T1970" i="2"/>
  <c r="K1970" i="2"/>
  <c r="B1970" i="2"/>
  <c r="A1970" i="2"/>
  <c r="T1969" i="2"/>
  <c r="K1969" i="2"/>
  <c r="B1969" i="2"/>
  <c r="A1969" i="2"/>
  <c r="T1968" i="2"/>
  <c r="K1968" i="2"/>
  <c r="B1968" i="2"/>
  <c r="A1968" i="2"/>
  <c r="T1967" i="2"/>
  <c r="K1967" i="2"/>
  <c r="B1967" i="2"/>
  <c r="A1967" i="2"/>
  <c r="T1966" i="2"/>
  <c r="K1966" i="2"/>
  <c r="B1966" i="2"/>
  <c r="A1966" i="2"/>
  <c r="T1965" i="2"/>
  <c r="K1965" i="2"/>
  <c r="B1965" i="2"/>
  <c r="A1965" i="2"/>
  <c r="T1964" i="2"/>
  <c r="K1964" i="2"/>
  <c r="B1964" i="2"/>
  <c r="A1964" i="2"/>
  <c r="T1963" i="2"/>
  <c r="K1963" i="2"/>
  <c r="B1963" i="2"/>
  <c r="A1963" i="2"/>
  <c r="T1962" i="2"/>
  <c r="K1962" i="2"/>
  <c r="B1962" i="2"/>
  <c r="A1962" i="2"/>
  <c r="T1961" i="2"/>
  <c r="K1961" i="2"/>
  <c r="B1961" i="2"/>
  <c r="A1961" i="2"/>
  <c r="T1960" i="2"/>
  <c r="K1960" i="2"/>
  <c r="B1960" i="2"/>
  <c r="A1960" i="2"/>
  <c r="T1959" i="2"/>
  <c r="K1959" i="2"/>
  <c r="B1959" i="2"/>
  <c r="A1959" i="2"/>
  <c r="T1958" i="2"/>
  <c r="K1958" i="2"/>
  <c r="B1958" i="2"/>
  <c r="A1958" i="2"/>
  <c r="T1957" i="2"/>
  <c r="K1957" i="2"/>
  <c r="B1957" i="2"/>
  <c r="A1957" i="2"/>
  <c r="T1956" i="2"/>
  <c r="K1956" i="2"/>
  <c r="B1956" i="2"/>
  <c r="A1956" i="2"/>
  <c r="T1955" i="2"/>
  <c r="K1955" i="2"/>
  <c r="B1955" i="2"/>
  <c r="A1955" i="2"/>
  <c r="T1954" i="2"/>
  <c r="K1954" i="2"/>
  <c r="B1954" i="2"/>
  <c r="A1954" i="2"/>
  <c r="T1953" i="2"/>
  <c r="K1953" i="2"/>
  <c r="B1953" i="2"/>
  <c r="A1953" i="2"/>
  <c r="T1952" i="2"/>
  <c r="K1952" i="2"/>
  <c r="B1952" i="2"/>
  <c r="A1952" i="2"/>
  <c r="T1951" i="2"/>
  <c r="K1951" i="2"/>
  <c r="B1951" i="2"/>
  <c r="A1951" i="2"/>
  <c r="T1950" i="2"/>
  <c r="K1950" i="2"/>
  <c r="B1950" i="2"/>
  <c r="A1950" i="2"/>
  <c r="T1949" i="2"/>
  <c r="K1949" i="2"/>
  <c r="B1949" i="2"/>
  <c r="A1949" i="2"/>
  <c r="T1948" i="2"/>
  <c r="K1948" i="2"/>
  <c r="B1948" i="2"/>
  <c r="A1948" i="2"/>
  <c r="T1947" i="2"/>
  <c r="K1947" i="2"/>
  <c r="B1947" i="2"/>
  <c r="A1947" i="2"/>
  <c r="T1946" i="2"/>
  <c r="K1946" i="2"/>
  <c r="B1946" i="2"/>
  <c r="A1946" i="2"/>
  <c r="T1945" i="2"/>
  <c r="K1945" i="2"/>
  <c r="B1945" i="2"/>
  <c r="A1945" i="2"/>
  <c r="T1944" i="2"/>
  <c r="K1944" i="2"/>
  <c r="B1944" i="2"/>
  <c r="A1944" i="2"/>
  <c r="T1943" i="2"/>
  <c r="K1943" i="2"/>
  <c r="B1943" i="2"/>
  <c r="A1943" i="2"/>
  <c r="T1942" i="2"/>
  <c r="K1942" i="2"/>
  <c r="B1942" i="2"/>
  <c r="A1942" i="2"/>
  <c r="T1941" i="2"/>
  <c r="K1941" i="2"/>
  <c r="B1941" i="2"/>
  <c r="A1941" i="2"/>
  <c r="T1940" i="2"/>
  <c r="K1940" i="2"/>
  <c r="B1940" i="2"/>
  <c r="A1940" i="2"/>
  <c r="T1939" i="2"/>
  <c r="K1939" i="2"/>
  <c r="B1939" i="2"/>
  <c r="A1939" i="2"/>
  <c r="T1938" i="2"/>
  <c r="K1938" i="2"/>
  <c r="B1938" i="2"/>
  <c r="A1938" i="2"/>
  <c r="T1937" i="2"/>
  <c r="K1937" i="2"/>
  <c r="B1937" i="2"/>
  <c r="A1937" i="2"/>
  <c r="T1936" i="2"/>
  <c r="K1936" i="2"/>
  <c r="B1936" i="2"/>
  <c r="A1936" i="2"/>
  <c r="T1935" i="2"/>
  <c r="K1935" i="2"/>
  <c r="B1935" i="2"/>
  <c r="A1935" i="2"/>
  <c r="T1934" i="2"/>
  <c r="K1934" i="2"/>
  <c r="B1934" i="2"/>
  <c r="A1934" i="2"/>
  <c r="T1933" i="2"/>
  <c r="K1933" i="2"/>
  <c r="B1933" i="2"/>
  <c r="A1933" i="2"/>
  <c r="T1932" i="2"/>
  <c r="K1932" i="2"/>
  <c r="B1932" i="2"/>
  <c r="A1932" i="2"/>
  <c r="T1931" i="2"/>
  <c r="K1931" i="2"/>
  <c r="B1931" i="2"/>
  <c r="A1931" i="2"/>
  <c r="T1930" i="2"/>
  <c r="K1930" i="2"/>
  <c r="B1930" i="2"/>
  <c r="A1930" i="2"/>
  <c r="T1929" i="2"/>
  <c r="K1929" i="2"/>
  <c r="B1929" i="2"/>
  <c r="A1929" i="2"/>
  <c r="T1928" i="2"/>
  <c r="K1928" i="2"/>
  <c r="B1928" i="2"/>
  <c r="A1928" i="2"/>
  <c r="T1927" i="2"/>
  <c r="K1927" i="2"/>
  <c r="B1927" i="2"/>
  <c r="A1927" i="2"/>
  <c r="T1926" i="2"/>
  <c r="K1926" i="2"/>
  <c r="B1926" i="2"/>
  <c r="A1926" i="2"/>
  <c r="T1925" i="2"/>
  <c r="K1925" i="2"/>
  <c r="B1925" i="2"/>
  <c r="A1925" i="2"/>
  <c r="T1924" i="2"/>
  <c r="K1924" i="2"/>
  <c r="B1924" i="2"/>
  <c r="A1924" i="2"/>
  <c r="T1923" i="2"/>
  <c r="K1923" i="2"/>
  <c r="B1923" i="2"/>
  <c r="A1923" i="2"/>
  <c r="T1922" i="2"/>
  <c r="K1922" i="2"/>
  <c r="B1922" i="2"/>
  <c r="A1922" i="2"/>
  <c r="T1921" i="2"/>
  <c r="K1921" i="2"/>
  <c r="B1921" i="2"/>
  <c r="A1921" i="2"/>
  <c r="T1920" i="2"/>
  <c r="K1920" i="2"/>
  <c r="B1920" i="2"/>
  <c r="A1920" i="2"/>
  <c r="T1919" i="2"/>
  <c r="K1919" i="2"/>
  <c r="B1919" i="2"/>
  <c r="A1919" i="2"/>
  <c r="T1918" i="2"/>
  <c r="K1918" i="2"/>
  <c r="B1918" i="2"/>
  <c r="A1918" i="2"/>
  <c r="T1917" i="2"/>
  <c r="K1917" i="2"/>
  <c r="B1917" i="2"/>
  <c r="A1917" i="2"/>
  <c r="T1916" i="2"/>
  <c r="K1916" i="2"/>
  <c r="B1916" i="2"/>
  <c r="A1916" i="2"/>
  <c r="T1915" i="2"/>
  <c r="K1915" i="2"/>
  <c r="B1915" i="2"/>
  <c r="A1915" i="2"/>
  <c r="T1914" i="2"/>
  <c r="K1914" i="2"/>
  <c r="B1914" i="2"/>
  <c r="A1914" i="2"/>
  <c r="T1913" i="2"/>
  <c r="K1913" i="2"/>
  <c r="B1913" i="2"/>
  <c r="A1913" i="2"/>
  <c r="T1912" i="2"/>
  <c r="K1912" i="2"/>
  <c r="B1912" i="2"/>
  <c r="A1912" i="2"/>
  <c r="T1911" i="2"/>
  <c r="K1911" i="2"/>
  <c r="B1911" i="2"/>
  <c r="A1911" i="2"/>
  <c r="T1910" i="2"/>
  <c r="K1910" i="2"/>
  <c r="B1910" i="2"/>
  <c r="A1910" i="2"/>
  <c r="T1909" i="2"/>
  <c r="K1909" i="2"/>
  <c r="B1909" i="2"/>
  <c r="A1909" i="2"/>
  <c r="T1908" i="2"/>
  <c r="K1908" i="2"/>
  <c r="B1908" i="2"/>
  <c r="A1908" i="2"/>
  <c r="T1907" i="2"/>
  <c r="K1907" i="2"/>
  <c r="B1907" i="2"/>
  <c r="A1907" i="2"/>
  <c r="T1906" i="2"/>
  <c r="K1906" i="2"/>
  <c r="B1906" i="2"/>
  <c r="A1906" i="2"/>
  <c r="T1905" i="2"/>
  <c r="K1905" i="2"/>
  <c r="B1905" i="2"/>
  <c r="A1905" i="2"/>
  <c r="T1904" i="2"/>
  <c r="K1904" i="2"/>
  <c r="B1904" i="2"/>
  <c r="A1904" i="2"/>
  <c r="T1903" i="2"/>
  <c r="K1903" i="2"/>
  <c r="B1903" i="2"/>
  <c r="A1903" i="2"/>
  <c r="T1902" i="2"/>
  <c r="K1902" i="2"/>
  <c r="B1902" i="2"/>
  <c r="A1902" i="2"/>
  <c r="T1901" i="2"/>
  <c r="K1901" i="2"/>
  <c r="B1901" i="2"/>
  <c r="A1901" i="2"/>
  <c r="T1900" i="2"/>
  <c r="K1900" i="2"/>
  <c r="B1900" i="2"/>
  <c r="A1900" i="2"/>
  <c r="T1899" i="2"/>
  <c r="K1899" i="2"/>
  <c r="B1899" i="2"/>
  <c r="A1899" i="2"/>
  <c r="T1898" i="2"/>
  <c r="K1898" i="2"/>
  <c r="B1898" i="2"/>
  <c r="A1898" i="2"/>
  <c r="T1897" i="2"/>
  <c r="K1897" i="2"/>
  <c r="B1897" i="2"/>
  <c r="A1897" i="2"/>
  <c r="T1896" i="2"/>
  <c r="K1896" i="2"/>
  <c r="B1896" i="2"/>
  <c r="A1896" i="2"/>
  <c r="T1895" i="2"/>
  <c r="K1895" i="2"/>
  <c r="B1895" i="2"/>
  <c r="A1895" i="2"/>
  <c r="T1894" i="2"/>
  <c r="K1894" i="2"/>
  <c r="B1894" i="2"/>
  <c r="A1894" i="2"/>
  <c r="T1893" i="2"/>
  <c r="K1893" i="2"/>
  <c r="B1893" i="2"/>
  <c r="A1893" i="2"/>
  <c r="T1892" i="2"/>
  <c r="K1892" i="2"/>
  <c r="B1892" i="2"/>
  <c r="A1892" i="2"/>
  <c r="T1891" i="2"/>
  <c r="K1891" i="2"/>
  <c r="B1891" i="2"/>
  <c r="A1891" i="2"/>
  <c r="T1890" i="2"/>
  <c r="K1890" i="2"/>
  <c r="B1890" i="2"/>
  <c r="A1890" i="2"/>
  <c r="T1889" i="2"/>
  <c r="K1889" i="2"/>
  <c r="B1889" i="2"/>
  <c r="A1889" i="2"/>
  <c r="T1888" i="2"/>
  <c r="K1888" i="2"/>
  <c r="B1888" i="2"/>
  <c r="A1888" i="2"/>
  <c r="T1887" i="2"/>
  <c r="K1887" i="2"/>
  <c r="B1887" i="2"/>
  <c r="A1887" i="2"/>
  <c r="T1886" i="2"/>
  <c r="K1886" i="2"/>
  <c r="B1886" i="2"/>
  <c r="A1886" i="2"/>
  <c r="T1885" i="2"/>
  <c r="K1885" i="2"/>
  <c r="B1885" i="2"/>
  <c r="A1885" i="2"/>
  <c r="T1884" i="2"/>
  <c r="K1884" i="2"/>
  <c r="B1884" i="2"/>
  <c r="A1884" i="2"/>
  <c r="T1883" i="2"/>
  <c r="K1883" i="2"/>
  <c r="B1883" i="2"/>
  <c r="A1883" i="2"/>
  <c r="T1882" i="2"/>
  <c r="K1882" i="2"/>
  <c r="B1882" i="2"/>
  <c r="A1882" i="2"/>
  <c r="T1881" i="2"/>
  <c r="K1881" i="2"/>
  <c r="B1881" i="2"/>
  <c r="A1881" i="2"/>
  <c r="T1880" i="2"/>
  <c r="K1880" i="2"/>
  <c r="B1880" i="2"/>
  <c r="A1880" i="2"/>
  <c r="T1879" i="2"/>
  <c r="K1879" i="2"/>
  <c r="B1879" i="2"/>
  <c r="A1879" i="2"/>
  <c r="T1878" i="2"/>
  <c r="K1878" i="2"/>
  <c r="B1878" i="2"/>
  <c r="A1878" i="2"/>
  <c r="T1877" i="2"/>
  <c r="K1877" i="2"/>
  <c r="B1877" i="2"/>
  <c r="A1877" i="2"/>
  <c r="T1876" i="2"/>
  <c r="K1876" i="2"/>
  <c r="B1876" i="2"/>
  <c r="A1876" i="2"/>
  <c r="T1875" i="2"/>
  <c r="K1875" i="2"/>
  <c r="B1875" i="2"/>
  <c r="A1875" i="2"/>
  <c r="T1874" i="2"/>
  <c r="K1874" i="2"/>
  <c r="B1874" i="2"/>
  <c r="A1874" i="2"/>
  <c r="T1873" i="2"/>
  <c r="K1873" i="2"/>
  <c r="B1873" i="2"/>
  <c r="A1873" i="2"/>
  <c r="T1872" i="2"/>
  <c r="K1872" i="2"/>
  <c r="B1872" i="2"/>
  <c r="A1872" i="2"/>
  <c r="T1871" i="2"/>
  <c r="K1871" i="2"/>
  <c r="B1871" i="2"/>
  <c r="A1871" i="2"/>
  <c r="T1870" i="2"/>
  <c r="K1870" i="2"/>
  <c r="B1870" i="2"/>
  <c r="A1870" i="2"/>
  <c r="T1869" i="2"/>
  <c r="K1869" i="2"/>
  <c r="B1869" i="2"/>
  <c r="A1869" i="2"/>
  <c r="T1868" i="2"/>
  <c r="K1868" i="2"/>
  <c r="B1868" i="2"/>
  <c r="A1868" i="2"/>
  <c r="T1867" i="2"/>
  <c r="K1867" i="2"/>
  <c r="B1867" i="2"/>
  <c r="A1867" i="2"/>
  <c r="T1866" i="2"/>
  <c r="K1866" i="2"/>
  <c r="B1866" i="2"/>
  <c r="A1866" i="2"/>
  <c r="T1865" i="2"/>
  <c r="K1865" i="2"/>
  <c r="B1865" i="2"/>
  <c r="A1865" i="2"/>
  <c r="T1864" i="2"/>
  <c r="K1864" i="2"/>
  <c r="B1864" i="2"/>
  <c r="A1864" i="2"/>
  <c r="T1863" i="2"/>
  <c r="K1863" i="2"/>
  <c r="B1863" i="2"/>
  <c r="A1863" i="2"/>
  <c r="T1862" i="2"/>
  <c r="K1862" i="2"/>
  <c r="B1862" i="2"/>
  <c r="A1862" i="2"/>
  <c r="T1861" i="2"/>
  <c r="K1861" i="2"/>
  <c r="B1861" i="2"/>
  <c r="A1861" i="2"/>
  <c r="T1860" i="2"/>
  <c r="K1860" i="2"/>
  <c r="B1860" i="2"/>
  <c r="A1860" i="2"/>
  <c r="T1859" i="2"/>
  <c r="K1859" i="2"/>
  <c r="B1859" i="2"/>
  <c r="A1859" i="2"/>
  <c r="T1858" i="2"/>
  <c r="K1858" i="2"/>
  <c r="B1858" i="2"/>
  <c r="A1858" i="2"/>
  <c r="T1857" i="2"/>
  <c r="K1857" i="2"/>
  <c r="B1857" i="2"/>
  <c r="A1857" i="2"/>
  <c r="T1856" i="2"/>
  <c r="K1856" i="2"/>
  <c r="B1856" i="2"/>
  <c r="A1856" i="2"/>
  <c r="T1855" i="2"/>
  <c r="K1855" i="2"/>
  <c r="B1855" i="2"/>
  <c r="A1855" i="2"/>
  <c r="T1854" i="2"/>
  <c r="K1854" i="2"/>
  <c r="B1854" i="2"/>
  <c r="A1854" i="2"/>
  <c r="T1853" i="2"/>
  <c r="K1853" i="2"/>
  <c r="B1853" i="2"/>
  <c r="A1853" i="2"/>
  <c r="T1852" i="2"/>
  <c r="K1852" i="2"/>
  <c r="B1852" i="2"/>
  <c r="A1852" i="2"/>
  <c r="T1851" i="2"/>
  <c r="K1851" i="2"/>
  <c r="B1851" i="2"/>
  <c r="A1851" i="2"/>
  <c r="T1850" i="2"/>
  <c r="K1850" i="2"/>
  <c r="B1850" i="2"/>
  <c r="A1850" i="2"/>
  <c r="T1849" i="2"/>
  <c r="K1849" i="2"/>
  <c r="B1849" i="2"/>
  <c r="A1849" i="2"/>
  <c r="T1848" i="2"/>
  <c r="K1848" i="2"/>
  <c r="B1848" i="2"/>
  <c r="A1848" i="2"/>
  <c r="T1847" i="2"/>
  <c r="K1847" i="2"/>
  <c r="B1847" i="2"/>
  <c r="A1847" i="2"/>
  <c r="T1846" i="2"/>
  <c r="K1846" i="2"/>
  <c r="B1846" i="2"/>
  <c r="A1846" i="2"/>
  <c r="T1845" i="2"/>
  <c r="K1845" i="2"/>
  <c r="B1845" i="2"/>
  <c r="A1845" i="2"/>
  <c r="T1844" i="2"/>
  <c r="K1844" i="2"/>
  <c r="B1844" i="2"/>
  <c r="A1844" i="2"/>
  <c r="T1843" i="2"/>
  <c r="K1843" i="2"/>
  <c r="B1843" i="2"/>
  <c r="A1843" i="2"/>
  <c r="T1842" i="2"/>
  <c r="K1842" i="2"/>
  <c r="B1842" i="2"/>
  <c r="A1842" i="2"/>
  <c r="T1841" i="2"/>
  <c r="K1841" i="2"/>
  <c r="B1841" i="2"/>
  <c r="A1841" i="2"/>
  <c r="T1840" i="2"/>
  <c r="K1840" i="2"/>
  <c r="B1840" i="2"/>
  <c r="A1840" i="2"/>
  <c r="T1839" i="2"/>
  <c r="K1839" i="2"/>
  <c r="B1839" i="2"/>
  <c r="A1839" i="2"/>
  <c r="T1838" i="2"/>
  <c r="K1838" i="2"/>
  <c r="B1838" i="2"/>
  <c r="A1838" i="2"/>
  <c r="T1837" i="2"/>
  <c r="K1837" i="2"/>
  <c r="B1837" i="2"/>
  <c r="A1837" i="2"/>
  <c r="T1836" i="2"/>
  <c r="K1836" i="2"/>
  <c r="B1836" i="2"/>
  <c r="A1836" i="2"/>
  <c r="T1835" i="2"/>
  <c r="K1835" i="2"/>
  <c r="B1835" i="2"/>
  <c r="A1835" i="2"/>
  <c r="T1834" i="2"/>
  <c r="K1834" i="2"/>
  <c r="B1834" i="2"/>
  <c r="A1834" i="2"/>
  <c r="T1833" i="2"/>
  <c r="K1833" i="2"/>
  <c r="B1833" i="2"/>
  <c r="A1833" i="2"/>
  <c r="T1832" i="2"/>
  <c r="K1832" i="2"/>
  <c r="B1832" i="2"/>
  <c r="A1832" i="2"/>
  <c r="T1831" i="2"/>
  <c r="K1831" i="2"/>
  <c r="B1831" i="2"/>
  <c r="A1831" i="2"/>
  <c r="T1830" i="2"/>
  <c r="K1830" i="2"/>
  <c r="B1830" i="2"/>
  <c r="A1830" i="2"/>
  <c r="T1829" i="2"/>
  <c r="K1829" i="2"/>
  <c r="B1829" i="2"/>
  <c r="A1829" i="2"/>
  <c r="T1828" i="2"/>
  <c r="K1828" i="2"/>
  <c r="B1828" i="2"/>
  <c r="A1828" i="2"/>
  <c r="T1827" i="2"/>
  <c r="K1827" i="2"/>
  <c r="B1827" i="2"/>
  <c r="A1827" i="2"/>
  <c r="T1826" i="2"/>
  <c r="K1826" i="2"/>
  <c r="B1826" i="2"/>
  <c r="A1826" i="2"/>
  <c r="T1825" i="2"/>
  <c r="K1825" i="2"/>
  <c r="B1825" i="2"/>
  <c r="A1825" i="2"/>
  <c r="T1824" i="2"/>
  <c r="K1824" i="2"/>
  <c r="B1824" i="2"/>
  <c r="A1824" i="2"/>
  <c r="T1823" i="2"/>
  <c r="K1823" i="2"/>
  <c r="B1823" i="2"/>
  <c r="A1823" i="2"/>
  <c r="T1822" i="2"/>
  <c r="K1822" i="2"/>
  <c r="B1822" i="2"/>
  <c r="A1822" i="2"/>
  <c r="T1821" i="2"/>
  <c r="K1821" i="2"/>
  <c r="B1821" i="2"/>
  <c r="A1821" i="2"/>
  <c r="T1820" i="2"/>
  <c r="K1820" i="2"/>
  <c r="B1820" i="2"/>
  <c r="A1820" i="2"/>
  <c r="T1819" i="2"/>
  <c r="K1819" i="2"/>
  <c r="B1819" i="2"/>
  <c r="A1819" i="2"/>
  <c r="T1818" i="2"/>
  <c r="K1818" i="2"/>
  <c r="B1818" i="2"/>
  <c r="A1818" i="2"/>
  <c r="T1817" i="2"/>
  <c r="K1817" i="2"/>
  <c r="B1817" i="2"/>
  <c r="A1817" i="2"/>
  <c r="T1816" i="2"/>
  <c r="K1816" i="2"/>
  <c r="B1816" i="2"/>
  <c r="A1816" i="2"/>
  <c r="T1815" i="2"/>
  <c r="K1815" i="2"/>
  <c r="B1815" i="2"/>
  <c r="A1815" i="2"/>
  <c r="T1814" i="2"/>
  <c r="K1814" i="2"/>
  <c r="B1814" i="2"/>
  <c r="A1814" i="2"/>
  <c r="T1813" i="2"/>
  <c r="K1813" i="2"/>
  <c r="B1813" i="2"/>
  <c r="A1813" i="2"/>
  <c r="T1812" i="2"/>
  <c r="K1812" i="2"/>
  <c r="B1812" i="2"/>
  <c r="A1812" i="2"/>
  <c r="T1811" i="2"/>
  <c r="K1811" i="2"/>
  <c r="B1811" i="2"/>
  <c r="A1811" i="2"/>
  <c r="T1810" i="2"/>
  <c r="K1810" i="2"/>
  <c r="B1810" i="2"/>
  <c r="A1810" i="2"/>
  <c r="T1809" i="2"/>
  <c r="K1809" i="2"/>
  <c r="B1809" i="2"/>
  <c r="A1809" i="2"/>
  <c r="T1808" i="2"/>
  <c r="K1808" i="2"/>
  <c r="B1808" i="2"/>
  <c r="A1808" i="2"/>
  <c r="T1807" i="2"/>
  <c r="K1807" i="2"/>
  <c r="B1807" i="2"/>
  <c r="A1807" i="2"/>
  <c r="T1806" i="2"/>
  <c r="K1806" i="2"/>
  <c r="B1806" i="2"/>
  <c r="A1806" i="2"/>
  <c r="T1805" i="2"/>
  <c r="K1805" i="2"/>
  <c r="B1805" i="2"/>
  <c r="A1805" i="2"/>
  <c r="T1804" i="2"/>
  <c r="K1804" i="2"/>
  <c r="B1804" i="2"/>
  <c r="A1804" i="2"/>
  <c r="T1803" i="2"/>
  <c r="K1803" i="2"/>
  <c r="B1803" i="2"/>
  <c r="A1803" i="2"/>
  <c r="T1802" i="2"/>
  <c r="K1802" i="2"/>
  <c r="B1802" i="2"/>
  <c r="A1802" i="2"/>
  <c r="T1801" i="2"/>
  <c r="K1801" i="2"/>
  <c r="B1801" i="2"/>
  <c r="A1801" i="2"/>
  <c r="T1800" i="2"/>
  <c r="K1800" i="2"/>
  <c r="B1800" i="2"/>
  <c r="A1800" i="2"/>
  <c r="T1799" i="2"/>
  <c r="K1799" i="2"/>
  <c r="B1799" i="2"/>
  <c r="A1799" i="2"/>
  <c r="T1798" i="2"/>
  <c r="K1798" i="2"/>
  <c r="B1798" i="2"/>
  <c r="A1798" i="2"/>
  <c r="T1797" i="2"/>
  <c r="K1797" i="2"/>
  <c r="B1797" i="2"/>
  <c r="A1797" i="2"/>
  <c r="T1796" i="2"/>
  <c r="K1796" i="2"/>
  <c r="B1796" i="2"/>
  <c r="A1796" i="2"/>
  <c r="T1795" i="2"/>
  <c r="K1795" i="2"/>
  <c r="B1795" i="2"/>
  <c r="A1795" i="2"/>
  <c r="T1794" i="2"/>
  <c r="K1794" i="2"/>
  <c r="B1794" i="2"/>
  <c r="A1794" i="2"/>
  <c r="T1793" i="2"/>
  <c r="K1793" i="2"/>
  <c r="B1793" i="2"/>
  <c r="A1793" i="2"/>
  <c r="T1792" i="2"/>
  <c r="K1792" i="2"/>
  <c r="B1792" i="2"/>
  <c r="A1792" i="2"/>
  <c r="T1791" i="2"/>
  <c r="K1791" i="2"/>
  <c r="B1791" i="2"/>
  <c r="A1791" i="2"/>
  <c r="T1790" i="2"/>
  <c r="K1790" i="2"/>
  <c r="B1790" i="2"/>
  <c r="A1790" i="2"/>
  <c r="T1789" i="2"/>
  <c r="K1789" i="2"/>
  <c r="B1789" i="2"/>
  <c r="A1789" i="2"/>
  <c r="T1788" i="2"/>
  <c r="K1788" i="2"/>
  <c r="B1788" i="2"/>
  <c r="A1788" i="2"/>
  <c r="T1787" i="2"/>
  <c r="K1787" i="2"/>
  <c r="B1787" i="2"/>
  <c r="A1787" i="2"/>
  <c r="T1786" i="2"/>
  <c r="K1786" i="2"/>
  <c r="B1786" i="2"/>
  <c r="A1786" i="2"/>
  <c r="T1785" i="2"/>
  <c r="K1785" i="2"/>
  <c r="B1785" i="2"/>
  <c r="A1785" i="2"/>
  <c r="T1784" i="2"/>
  <c r="K1784" i="2"/>
  <c r="B1784" i="2"/>
  <c r="A1784" i="2"/>
  <c r="T1783" i="2"/>
  <c r="K1783" i="2"/>
  <c r="B1783" i="2"/>
  <c r="A1783" i="2"/>
  <c r="T1782" i="2"/>
  <c r="K1782" i="2"/>
  <c r="B1782" i="2"/>
  <c r="A1782" i="2"/>
  <c r="T1781" i="2"/>
  <c r="K1781" i="2"/>
  <c r="B1781" i="2"/>
  <c r="A1781" i="2"/>
  <c r="T1780" i="2"/>
  <c r="K1780" i="2"/>
  <c r="B1780" i="2"/>
  <c r="A1780" i="2"/>
  <c r="T1779" i="2"/>
  <c r="K1779" i="2"/>
  <c r="B1779" i="2"/>
  <c r="A1779" i="2"/>
  <c r="T1778" i="2"/>
  <c r="K1778" i="2"/>
  <c r="B1778" i="2"/>
  <c r="A1778" i="2"/>
  <c r="T1777" i="2"/>
  <c r="K1777" i="2"/>
  <c r="B1777" i="2"/>
  <c r="A1777" i="2"/>
  <c r="T1776" i="2"/>
  <c r="K1776" i="2"/>
  <c r="B1776" i="2"/>
  <c r="A1776" i="2"/>
  <c r="T1775" i="2"/>
  <c r="K1775" i="2"/>
  <c r="B1775" i="2"/>
  <c r="A1775" i="2"/>
  <c r="T1774" i="2"/>
  <c r="K1774" i="2"/>
  <c r="B1774" i="2"/>
  <c r="A1774" i="2"/>
  <c r="T1773" i="2"/>
  <c r="K1773" i="2"/>
  <c r="B1773" i="2"/>
  <c r="A1773" i="2"/>
  <c r="T1772" i="2"/>
  <c r="K1772" i="2"/>
  <c r="B1772" i="2"/>
  <c r="A1772" i="2"/>
  <c r="T1771" i="2"/>
  <c r="K1771" i="2"/>
  <c r="B1771" i="2"/>
  <c r="A1771" i="2"/>
  <c r="T1770" i="2"/>
  <c r="K1770" i="2"/>
  <c r="B1770" i="2"/>
  <c r="A1770" i="2"/>
  <c r="T1769" i="2"/>
  <c r="K1769" i="2"/>
  <c r="B1769" i="2"/>
  <c r="A1769" i="2"/>
  <c r="T1768" i="2"/>
  <c r="K1768" i="2"/>
  <c r="B1768" i="2"/>
  <c r="A1768" i="2"/>
  <c r="T1767" i="2"/>
  <c r="K1767" i="2"/>
  <c r="B1767" i="2"/>
  <c r="A1767" i="2"/>
  <c r="T1766" i="2"/>
  <c r="K1766" i="2"/>
  <c r="B1766" i="2"/>
  <c r="A1766" i="2"/>
  <c r="T1765" i="2"/>
  <c r="K1765" i="2"/>
  <c r="B1765" i="2"/>
  <c r="A1765" i="2"/>
  <c r="T1764" i="2"/>
  <c r="K1764" i="2"/>
  <c r="B1764" i="2"/>
  <c r="A1764" i="2"/>
  <c r="T1763" i="2"/>
  <c r="K1763" i="2"/>
  <c r="B1763" i="2"/>
  <c r="A1763" i="2"/>
  <c r="T1762" i="2"/>
  <c r="K1762" i="2"/>
  <c r="B1762" i="2"/>
  <c r="A1762" i="2"/>
  <c r="T1761" i="2"/>
  <c r="K1761" i="2"/>
  <c r="B1761" i="2"/>
  <c r="A1761" i="2"/>
  <c r="T1760" i="2"/>
  <c r="K1760" i="2"/>
  <c r="B1760" i="2"/>
  <c r="A1760" i="2"/>
  <c r="T1759" i="2"/>
  <c r="K1759" i="2"/>
  <c r="B1759" i="2"/>
  <c r="A1759" i="2"/>
  <c r="T1758" i="2"/>
  <c r="K1758" i="2"/>
  <c r="B1758" i="2"/>
  <c r="A1758" i="2"/>
  <c r="T1757" i="2"/>
  <c r="K1757" i="2"/>
  <c r="B1757" i="2"/>
  <c r="A1757" i="2"/>
  <c r="T1756" i="2"/>
  <c r="K1756" i="2"/>
  <c r="B1756" i="2"/>
  <c r="A1756" i="2"/>
  <c r="T1755" i="2"/>
  <c r="K1755" i="2"/>
  <c r="B1755" i="2"/>
  <c r="A1755" i="2"/>
  <c r="T1754" i="2"/>
  <c r="K1754" i="2"/>
  <c r="B1754" i="2"/>
  <c r="A1754" i="2"/>
  <c r="T1753" i="2"/>
  <c r="K1753" i="2"/>
  <c r="B1753" i="2"/>
  <c r="A1753" i="2"/>
  <c r="T1752" i="2"/>
  <c r="K1752" i="2"/>
  <c r="B1752" i="2"/>
  <c r="A1752" i="2"/>
  <c r="T1751" i="2"/>
  <c r="K1751" i="2"/>
  <c r="B1751" i="2"/>
  <c r="A1751" i="2"/>
  <c r="T1750" i="2"/>
  <c r="K1750" i="2"/>
  <c r="B1750" i="2"/>
  <c r="A1750" i="2"/>
  <c r="T1749" i="2"/>
  <c r="K1749" i="2"/>
  <c r="B1749" i="2"/>
  <c r="A1749" i="2"/>
  <c r="T1748" i="2"/>
  <c r="K1748" i="2"/>
  <c r="B1748" i="2"/>
  <c r="A1748" i="2"/>
  <c r="T1747" i="2"/>
  <c r="K1747" i="2"/>
  <c r="B1747" i="2"/>
  <c r="A1747" i="2"/>
  <c r="T1746" i="2"/>
  <c r="K1746" i="2"/>
  <c r="B1746" i="2"/>
  <c r="A1746" i="2"/>
  <c r="T1745" i="2"/>
  <c r="K1745" i="2"/>
  <c r="B1745" i="2"/>
  <c r="A1745" i="2"/>
  <c r="T1744" i="2"/>
  <c r="K1744" i="2"/>
  <c r="B1744" i="2"/>
  <c r="A1744" i="2"/>
  <c r="T1743" i="2"/>
  <c r="K1743" i="2"/>
  <c r="B1743" i="2"/>
  <c r="A1743" i="2"/>
  <c r="T1742" i="2"/>
  <c r="K1742" i="2"/>
  <c r="B1742" i="2"/>
  <c r="A1742" i="2"/>
  <c r="T1741" i="2"/>
  <c r="K1741" i="2"/>
  <c r="B1741" i="2"/>
  <c r="A1741" i="2"/>
  <c r="T1740" i="2"/>
  <c r="K1740" i="2"/>
  <c r="B1740" i="2"/>
  <c r="A1740" i="2"/>
  <c r="T1739" i="2"/>
  <c r="K1739" i="2"/>
  <c r="B1739" i="2"/>
  <c r="A1739" i="2"/>
  <c r="T1738" i="2"/>
  <c r="K1738" i="2"/>
  <c r="B1738" i="2"/>
  <c r="A1738" i="2"/>
  <c r="T1737" i="2"/>
  <c r="K1737" i="2"/>
  <c r="B1737" i="2"/>
  <c r="A1737" i="2"/>
  <c r="T1736" i="2"/>
  <c r="K1736" i="2"/>
  <c r="B1736" i="2"/>
  <c r="A1736" i="2"/>
  <c r="T1735" i="2"/>
  <c r="K1735" i="2"/>
  <c r="B1735" i="2"/>
  <c r="A1735" i="2"/>
  <c r="T1734" i="2"/>
  <c r="K1734" i="2"/>
  <c r="B1734" i="2"/>
  <c r="A1734" i="2"/>
  <c r="T1733" i="2"/>
  <c r="K1733" i="2"/>
  <c r="B1733" i="2"/>
  <c r="A1733" i="2"/>
  <c r="T1732" i="2"/>
  <c r="K1732" i="2"/>
  <c r="B1732" i="2"/>
  <c r="A1732" i="2"/>
  <c r="T1731" i="2"/>
  <c r="K1731" i="2"/>
  <c r="B1731" i="2"/>
  <c r="A1731" i="2"/>
  <c r="T1730" i="2"/>
  <c r="K1730" i="2"/>
  <c r="B1730" i="2"/>
  <c r="A1730" i="2"/>
  <c r="T1729" i="2"/>
  <c r="K1729" i="2"/>
  <c r="B1729" i="2"/>
  <c r="A1729" i="2"/>
  <c r="T1728" i="2"/>
  <c r="K1728" i="2"/>
  <c r="B1728" i="2"/>
  <c r="A1728" i="2"/>
  <c r="T1727" i="2"/>
  <c r="K1727" i="2"/>
  <c r="B1727" i="2"/>
  <c r="A1727" i="2"/>
  <c r="T1726" i="2"/>
  <c r="K1726" i="2"/>
  <c r="B1726" i="2"/>
  <c r="A1726" i="2"/>
  <c r="T1725" i="2"/>
  <c r="K1725" i="2"/>
  <c r="B1725" i="2"/>
  <c r="A1725" i="2"/>
  <c r="T1724" i="2"/>
  <c r="K1724" i="2"/>
  <c r="B1724" i="2"/>
  <c r="A1724" i="2"/>
  <c r="T1723" i="2"/>
  <c r="K1723" i="2"/>
  <c r="B1723" i="2"/>
  <c r="A1723" i="2"/>
  <c r="T1722" i="2"/>
  <c r="K1722" i="2"/>
  <c r="B1722" i="2"/>
  <c r="A1722" i="2"/>
  <c r="T1721" i="2"/>
  <c r="K1721" i="2"/>
  <c r="B1721" i="2"/>
  <c r="A1721" i="2"/>
  <c r="T1720" i="2"/>
  <c r="K1720" i="2"/>
  <c r="B1720" i="2"/>
  <c r="A1720" i="2"/>
  <c r="T1719" i="2"/>
  <c r="K1719" i="2"/>
  <c r="B1719" i="2"/>
  <c r="A1719" i="2"/>
  <c r="T1718" i="2"/>
  <c r="K1718" i="2"/>
  <c r="B1718" i="2"/>
  <c r="A1718" i="2"/>
  <c r="T1717" i="2"/>
  <c r="K1717" i="2"/>
  <c r="B1717" i="2"/>
  <c r="A1717" i="2"/>
  <c r="T1716" i="2"/>
  <c r="K1716" i="2"/>
  <c r="B1716" i="2"/>
  <c r="A1716" i="2"/>
  <c r="T1715" i="2"/>
  <c r="K1715" i="2"/>
  <c r="B1715" i="2"/>
  <c r="A1715" i="2"/>
  <c r="T1714" i="2"/>
  <c r="K1714" i="2"/>
  <c r="B1714" i="2"/>
  <c r="A1714" i="2"/>
  <c r="T1713" i="2"/>
  <c r="K1713" i="2"/>
  <c r="B1713" i="2"/>
  <c r="A1713" i="2"/>
  <c r="T1712" i="2"/>
  <c r="K1712" i="2"/>
  <c r="B1712" i="2"/>
  <c r="A1712" i="2"/>
  <c r="T1711" i="2"/>
  <c r="K1711" i="2"/>
  <c r="B1711" i="2"/>
  <c r="A1711" i="2"/>
  <c r="T1710" i="2"/>
  <c r="K1710" i="2"/>
  <c r="B1710" i="2"/>
  <c r="A1710" i="2"/>
  <c r="T1709" i="2"/>
  <c r="K1709" i="2"/>
  <c r="B1709" i="2"/>
  <c r="A1709" i="2"/>
  <c r="T1708" i="2"/>
  <c r="K1708" i="2"/>
  <c r="B1708" i="2"/>
  <c r="A1708" i="2"/>
  <c r="T1707" i="2"/>
  <c r="K1707" i="2"/>
  <c r="B1707" i="2"/>
  <c r="A1707" i="2"/>
  <c r="T1706" i="2"/>
  <c r="K1706" i="2"/>
  <c r="B1706" i="2"/>
  <c r="A1706" i="2"/>
  <c r="T1705" i="2"/>
  <c r="K1705" i="2"/>
  <c r="B1705" i="2"/>
  <c r="A1705" i="2"/>
  <c r="T1704" i="2"/>
  <c r="K1704" i="2"/>
  <c r="B1704" i="2"/>
  <c r="A1704" i="2"/>
  <c r="T1703" i="2"/>
  <c r="K1703" i="2"/>
  <c r="B1703" i="2"/>
  <c r="A1703" i="2"/>
  <c r="T1702" i="2"/>
  <c r="K1702" i="2"/>
  <c r="B1702" i="2"/>
  <c r="A1702" i="2"/>
  <c r="T1701" i="2"/>
  <c r="K1701" i="2"/>
  <c r="B1701" i="2"/>
  <c r="A1701" i="2"/>
  <c r="T1700" i="2"/>
  <c r="K1700" i="2"/>
  <c r="B1700" i="2"/>
  <c r="A1700" i="2"/>
  <c r="T1699" i="2"/>
  <c r="K1699" i="2"/>
  <c r="B1699" i="2"/>
  <c r="A1699" i="2"/>
  <c r="T1698" i="2"/>
  <c r="K1698" i="2"/>
  <c r="B1698" i="2"/>
  <c r="A1698" i="2"/>
  <c r="T1697" i="2"/>
  <c r="K1697" i="2"/>
  <c r="B1697" i="2"/>
  <c r="A1697" i="2"/>
  <c r="T1696" i="2"/>
  <c r="K1696" i="2"/>
  <c r="B1696" i="2"/>
  <c r="A1696" i="2"/>
  <c r="T1695" i="2"/>
  <c r="K1695" i="2"/>
  <c r="B1695" i="2"/>
  <c r="A1695" i="2"/>
  <c r="T1694" i="2"/>
  <c r="K1694" i="2"/>
  <c r="B1694" i="2"/>
  <c r="A1694" i="2"/>
  <c r="T1693" i="2"/>
  <c r="K1693" i="2"/>
  <c r="B1693" i="2"/>
  <c r="A1693" i="2"/>
  <c r="T1692" i="2"/>
  <c r="K1692" i="2"/>
  <c r="B1692" i="2"/>
  <c r="A1692" i="2"/>
  <c r="T1691" i="2"/>
  <c r="K1691" i="2"/>
  <c r="B1691" i="2"/>
  <c r="A1691" i="2"/>
  <c r="T1690" i="2"/>
  <c r="K1690" i="2"/>
  <c r="B1690" i="2"/>
  <c r="A1690" i="2"/>
  <c r="T1689" i="2"/>
  <c r="K1689" i="2"/>
  <c r="B1689" i="2"/>
  <c r="A1689" i="2"/>
  <c r="T1688" i="2"/>
  <c r="K1688" i="2"/>
  <c r="B1688" i="2"/>
  <c r="A1688" i="2"/>
  <c r="T1687" i="2"/>
  <c r="K1687" i="2"/>
  <c r="B1687" i="2"/>
  <c r="A1687" i="2"/>
  <c r="T1686" i="2"/>
  <c r="K1686" i="2"/>
  <c r="B1686" i="2"/>
  <c r="A1686" i="2"/>
  <c r="T1685" i="2"/>
  <c r="K1685" i="2"/>
  <c r="B1685" i="2"/>
  <c r="A1685" i="2"/>
  <c r="T1684" i="2"/>
  <c r="K1684" i="2"/>
  <c r="B1684" i="2"/>
  <c r="A1684" i="2"/>
  <c r="T1683" i="2"/>
  <c r="K1683" i="2"/>
  <c r="B1683" i="2"/>
  <c r="A1683" i="2"/>
  <c r="T1682" i="2"/>
  <c r="K1682" i="2"/>
  <c r="B1682" i="2"/>
  <c r="A1682" i="2"/>
  <c r="T1681" i="2"/>
  <c r="K1681" i="2"/>
  <c r="B1681" i="2"/>
  <c r="A1681" i="2"/>
  <c r="T1680" i="2"/>
  <c r="K1680" i="2"/>
  <c r="B1680" i="2"/>
  <c r="A1680" i="2"/>
  <c r="T1679" i="2"/>
  <c r="K1679" i="2"/>
  <c r="B1679" i="2"/>
  <c r="A1679" i="2"/>
  <c r="T1678" i="2"/>
  <c r="K1678" i="2"/>
  <c r="B1678" i="2"/>
  <c r="A1678" i="2"/>
  <c r="T1677" i="2"/>
  <c r="K1677" i="2"/>
  <c r="B1677" i="2"/>
  <c r="A1677" i="2"/>
  <c r="T1676" i="2"/>
  <c r="K1676" i="2"/>
  <c r="B1676" i="2"/>
  <c r="A1676" i="2"/>
  <c r="T1675" i="2"/>
  <c r="K1675" i="2"/>
  <c r="B1675" i="2"/>
  <c r="A1675" i="2"/>
  <c r="T1674" i="2"/>
  <c r="K1674" i="2"/>
  <c r="B1674" i="2"/>
  <c r="A1674" i="2"/>
  <c r="T1673" i="2"/>
  <c r="K1673" i="2"/>
  <c r="B1673" i="2"/>
  <c r="A1673" i="2"/>
  <c r="T1672" i="2"/>
  <c r="K1672" i="2"/>
  <c r="B1672" i="2"/>
  <c r="A1672" i="2"/>
  <c r="T1671" i="2"/>
  <c r="K1671" i="2"/>
  <c r="B1671" i="2"/>
  <c r="A1671" i="2"/>
  <c r="T1670" i="2"/>
  <c r="K1670" i="2"/>
  <c r="B1670" i="2"/>
  <c r="A1670" i="2"/>
  <c r="T1669" i="2"/>
  <c r="K1669" i="2"/>
  <c r="B1669" i="2"/>
  <c r="A1669" i="2"/>
  <c r="T1668" i="2"/>
  <c r="K1668" i="2"/>
  <c r="B1668" i="2"/>
  <c r="A1668" i="2"/>
  <c r="T1667" i="2"/>
  <c r="K1667" i="2"/>
  <c r="B1667" i="2"/>
  <c r="A1667" i="2"/>
  <c r="T1666" i="2"/>
  <c r="K1666" i="2"/>
  <c r="B1666" i="2"/>
  <c r="A1666" i="2"/>
  <c r="T1665" i="2"/>
  <c r="K1665" i="2"/>
  <c r="B1665" i="2"/>
  <c r="A1665" i="2"/>
  <c r="T1664" i="2"/>
  <c r="K1664" i="2"/>
  <c r="B1664" i="2"/>
  <c r="A1664" i="2"/>
  <c r="T1663" i="2"/>
  <c r="K1663" i="2"/>
  <c r="B1663" i="2"/>
  <c r="A1663" i="2"/>
  <c r="T1662" i="2"/>
  <c r="K1662" i="2"/>
  <c r="B1662" i="2"/>
  <c r="A1662" i="2"/>
  <c r="T1661" i="2"/>
  <c r="K1661" i="2"/>
  <c r="B1661" i="2"/>
  <c r="A1661" i="2"/>
  <c r="T1660" i="2"/>
  <c r="K1660" i="2"/>
  <c r="B1660" i="2"/>
  <c r="A1660" i="2"/>
  <c r="T1659" i="2"/>
  <c r="K1659" i="2"/>
  <c r="B1659" i="2"/>
  <c r="A1659" i="2"/>
  <c r="T1658" i="2"/>
  <c r="K1658" i="2"/>
  <c r="B1658" i="2"/>
  <c r="A1658" i="2"/>
  <c r="T1657" i="2"/>
  <c r="K1657" i="2"/>
  <c r="B1657" i="2"/>
  <c r="A1657" i="2"/>
  <c r="T1656" i="2"/>
  <c r="K1656" i="2"/>
  <c r="B1656" i="2"/>
  <c r="A1656" i="2"/>
  <c r="T1655" i="2"/>
  <c r="K1655" i="2"/>
  <c r="B1655" i="2"/>
  <c r="A1655" i="2"/>
  <c r="T1654" i="2"/>
  <c r="K1654" i="2"/>
  <c r="B1654" i="2"/>
  <c r="A1654" i="2"/>
  <c r="T1653" i="2"/>
  <c r="K1653" i="2"/>
  <c r="B1653" i="2"/>
  <c r="A1653" i="2"/>
  <c r="T1652" i="2"/>
  <c r="K1652" i="2"/>
  <c r="B1652" i="2"/>
  <c r="A1652" i="2"/>
  <c r="T1651" i="2"/>
  <c r="K1651" i="2"/>
  <c r="B1651" i="2"/>
  <c r="A1651" i="2"/>
  <c r="T1650" i="2"/>
  <c r="K1650" i="2"/>
  <c r="B1650" i="2"/>
  <c r="A1650" i="2"/>
  <c r="T1649" i="2"/>
  <c r="K1649" i="2"/>
  <c r="B1649" i="2"/>
  <c r="A1649" i="2"/>
  <c r="T1648" i="2"/>
  <c r="K1648" i="2"/>
  <c r="B1648" i="2"/>
  <c r="A1648" i="2"/>
  <c r="T1647" i="2"/>
  <c r="K1647" i="2"/>
  <c r="B1647" i="2"/>
  <c r="A1647" i="2"/>
  <c r="T1646" i="2"/>
  <c r="K1646" i="2"/>
  <c r="B1646" i="2"/>
  <c r="A1646" i="2"/>
  <c r="T1645" i="2"/>
  <c r="K1645" i="2"/>
  <c r="B1645" i="2"/>
  <c r="A1645" i="2"/>
  <c r="T1644" i="2"/>
  <c r="K1644" i="2"/>
  <c r="B1644" i="2"/>
  <c r="A1644" i="2"/>
  <c r="T1643" i="2"/>
  <c r="K1643" i="2"/>
  <c r="B1643" i="2"/>
  <c r="A1643" i="2"/>
  <c r="T1642" i="2"/>
  <c r="K1642" i="2"/>
  <c r="B1642" i="2"/>
  <c r="A1642" i="2"/>
  <c r="T1641" i="2"/>
  <c r="K1641" i="2"/>
  <c r="B1641" i="2"/>
  <c r="A1641" i="2"/>
  <c r="T1640" i="2"/>
  <c r="K1640" i="2"/>
  <c r="B1640" i="2"/>
  <c r="A1640" i="2"/>
  <c r="T1639" i="2"/>
  <c r="K1639" i="2"/>
  <c r="B1639" i="2"/>
  <c r="A1639" i="2"/>
  <c r="T1638" i="2"/>
  <c r="K1638" i="2"/>
  <c r="B1638" i="2"/>
  <c r="A1638" i="2"/>
  <c r="T1637" i="2"/>
  <c r="K1637" i="2"/>
  <c r="B1637" i="2"/>
  <c r="A1637" i="2"/>
  <c r="T1636" i="2"/>
  <c r="K1636" i="2"/>
  <c r="B1636" i="2"/>
  <c r="A1636" i="2"/>
  <c r="T1635" i="2"/>
  <c r="K1635" i="2"/>
  <c r="B1635" i="2"/>
  <c r="A1635" i="2"/>
  <c r="T1634" i="2"/>
  <c r="K1634" i="2"/>
  <c r="B1634" i="2"/>
  <c r="A1634" i="2"/>
  <c r="T1633" i="2"/>
  <c r="K1633" i="2"/>
  <c r="B1633" i="2"/>
  <c r="A1633" i="2"/>
  <c r="T1632" i="2"/>
  <c r="K1632" i="2"/>
  <c r="B1632" i="2"/>
  <c r="A1632" i="2"/>
  <c r="T1631" i="2"/>
  <c r="K1631" i="2"/>
  <c r="B1631" i="2"/>
  <c r="A1631" i="2"/>
  <c r="T1630" i="2"/>
  <c r="K1630" i="2"/>
  <c r="B1630" i="2"/>
  <c r="A1630" i="2"/>
  <c r="T1629" i="2"/>
  <c r="K1629" i="2"/>
  <c r="B1629" i="2"/>
  <c r="A1629" i="2"/>
  <c r="T1628" i="2"/>
  <c r="K1628" i="2"/>
  <c r="B1628" i="2"/>
  <c r="A1628" i="2"/>
  <c r="T1627" i="2"/>
  <c r="K1627" i="2"/>
  <c r="B1627" i="2"/>
  <c r="A1627" i="2"/>
  <c r="T1626" i="2"/>
  <c r="K1626" i="2"/>
  <c r="B1626" i="2"/>
  <c r="A1626" i="2"/>
  <c r="T1625" i="2"/>
  <c r="K1625" i="2"/>
  <c r="B1625" i="2"/>
  <c r="A1625" i="2"/>
  <c r="T1624" i="2"/>
  <c r="K1624" i="2"/>
  <c r="B1624" i="2"/>
  <c r="A1624" i="2"/>
  <c r="T1623" i="2"/>
  <c r="K1623" i="2"/>
  <c r="B1623" i="2"/>
  <c r="A1623" i="2"/>
  <c r="T1622" i="2"/>
  <c r="K1622" i="2"/>
  <c r="B1622" i="2"/>
  <c r="A1622" i="2"/>
  <c r="T1621" i="2"/>
  <c r="K1621" i="2"/>
  <c r="B1621" i="2"/>
  <c r="A1621" i="2"/>
  <c r="T1620" i="2"/>
  <c r="K1620" i="2"/>
  <c r="B1620" i="2"/>
  <c r="A1620" i="2"/>
  <c r="T1619" i="2"/>
  <c r="K1619" i="2"/>
  <c r="B1619" i="2"/>
  <c r="A1619" i="2"/>
  <c r="T1618" i="2"/>
  <c r="K1618" i="2"/>
  <c r="B1618" i="2"/>
  <c r="A1618" i="2"/>
  <c r="T1617" i="2"/>
  <c r="K1617" i="2"/>
  <c r="B1617" i="2"/>
  <c r="A1617" i="2"/>
  <c r="T1616" i="2"/>
  <c r="K1616" i="2"/>
  <c r="B1616" i="2"/>
  <c r="A1616" i="2"/>
  <c r="T1615" i="2"/>
  <c r="K1615" i="2"/>
  <c r="B1615" i="2"/>
  <c r="A1615" i="2"/>
  <c r="T1614" i="2"/>
  <c r="K1614" i="2"/>
  <c r="B1614" i="2"/>
  <c r="A1614" i="2"/>
  <c r="T1613" i="2"/>
  <c r="K1613" i="2"/>
  <c r="B1613" i="2"/>
  <c r="A1613" i="2"/>
  <c r="T1612" i="2"/>
  <c r="K1612" i="2"/>
  <c r="B1612" i="2"/>
  <c r="A1612" i="2"/>
  <c r="T1611" i="2"/>
  <c r="K1611" i="2"/>
  <c r="B1611" i="2"/>
  <c r="A1611" i="2"/>
  <c r="T1610" i="2"/>
  <c r="K1610" i="2"/>
  <c r="B1610" i="2"/>
  <c r="A1610" i="2"/>
  <c r="T1609" i="2"/>
  <c r="K1609" i="2"/>
  <c r="B1609" i="2"/>
  <c r="A1609" i="2"/>
  <c r="T1608" i="2"/>
  <c r="K1608" i="2"/>
  <c r="B1608" i="2"/>
  <c r="A1608" i="2"/>
  <c r="T1607" i="2"/>
  <c r="K1607" i="2"/>
  <c r="B1607" i="2"/>
  <c r="A1607" i="2"/>
  <c r="T1606" i="2"/>
  <c r="K1606" i="2"/>
  <c r="B1606" i="2"/>
  <c r="A1606" i="2"/>
  <c r="T1605" i="2"/>
  <c r="K1605" i="2"/>
  <c r="B1605" i="2"/>
  <c r="A1605" i="2"/>
  <c r="T1604" i="2"/>
  <c r="K1604" i="2"/>
  <c r="B1604" i="2"/>
  <c r="A1604" i="2"/>
  <c r="T1603" i="2"/>
  <c r="K1603" i="2"/>
  <c r="B1603" i="2"/>
  <c r="A1603" i="2"/>
  <c r="T1602" i="2"/>
  <c r="K1602" i="2"/>
  <c r="B1602" i="2"/>
  <c r="A1602" i="2"/>
  <c r="T1601" i="2"/>
  <c r="K1601" i="2"/>
  <c r="B1601" i="2"/>
  <c r="A1601" i="2"/>
  <c r="T1600" i="2"/>
  <c r="K1600" i="2"/>
  <c r="B1600" i="2"/>
  <c r="A1600" i="2"/>
  <c r="T1599" i="2"/>
  <c r="K1599" i="2"/>
  <c r="B1599" i="2"/>
  <c r="A1599" i="2"/>
  <c r="T1598" i="2"/>
  <c r="K1598" i="2"/>
  <c r="B1598" i="2"/>
  <c r="A1598" i="2"/>
  <c r="T1597" i="2"/>
  <c r="K1597" i="2"/>
  <c r="B1597" i="2"/>
  <c r="A1597" i="2"/>
  <c r="T1596" i="2"/>
  <c r="K1596" i="2"/>
  <c r="B1596" i="2"/>
  <c r="A1596" i="2"/>
  <c r="T1595" i="2"/>
  <c r="K1595" i="2"/>
  <c r="B1595" i="2"/>
  <c r="A1595" i="2"/>
  <c r="T1594" i="2"/>
  <c r="K1594" i="2"/>
  <c r="B1594" i="2"/>
  <c r="A1594" i="2"/>
  <c r="T1593" i="2"/>
  <c r="K1593" i="2"/>
  <c r="B1593" i="2"/>
  <c r="A1593" i="2"/>
  <c r="T1592" i="2"/>
  <c r="K1592" i="2"/>
  <c r="B1592" i="2"/>
  <c r="A1592" i="2"/>
  <c r="T1591" i="2"/>
  <c r="K1591" i="2"/>
  <c r="B1591" i="2"/>
  <c r="A1591" i="2"/>
  <c r="T1590" i="2"/>
  <c r="K1590" i="2"/>
  <c r="B1590" i="2"/>
  <c r="A1590" i="2"/>
  <c r="T1589" i="2"/>
  <c r="K1589" i="2"/>
  <c r="B1589" i="2"/>
  <c r="A1589" i="2"/>
  <c r="T1588" i="2"/>
  <c r="K1588" i="2"/>
  <c r="B1588" i="2"/>
  <c r="A1588" i="2"/>
  <c r="T1587" i="2"/>
  <c r="K1587" i="2"/>
  <c r="B1587" i="2"/>
  <c r="A1587" i="2"/>
  <c r="T1586" i="2"/>
  <c r="K1586" i="2"/>
  <c r="B1586" i="2"/>
  <c r="A1586" i="2"/>
  <c r="T1585" i="2"/>
  <c r="K1585" i="2"/>
  <c r="B1585" i="2"/>
  <c r="A1585" i="2"/>
  <c r="T1584" i="2"/>
  <c r="K1584" i="2"/>
  <c r="B1584" i="2"/>
  <c r="A1584" i="2"/>
  <c r="T1583" i="2"/>
  <c r="K1583" i="2"/>
  <c r="B1583" i="2"/>
  <c r="A1583" i="2"/>
  <c r="T1582" i="2"/>
  <c r="K1582" i="2"/>
  <c r="B1582" i="2"/>
  <c r="A1582" i="2"/>
  <c r="T1581" i="2"/>
  <c r="K1581" i="2"/>
  <c r="B1581" i="2"/>
  <c r="A1581" i="2"/>
  <c r="T1580" i="2"/>
  <c r="K1580" i="2"/>
  <c r="B1580" i="2"/>
  <c r="A1580" i="2"/>
  <c r="T1579" i="2"/>
  <c r="K1579" i="2"/>
  <c r="B1579" i="2"/>
  <c r="A1579" i="2"/>
  <c r="T1578" i="2"/>
  <c r="K1578" i="2"/>
  <c r="B1578" i="2"/>
  <c r="A1578" i="2"/>
  <c r="T1577" i="2"/>
  <c r="K1577" i="2"/>
  <c r="B1577" i="2"/>
  <c r="A1577" i="2"/>
  <c r="T1576" i="2"/>
  <c r="K1576" i="2"/>
  <c r="B1576" i="2"/>
  <c r="A1576" i="2"/>
  <c r="T1575" i="2"/>
  <c r="K1575" i="2"/>
  <c r="B1575" i="2"/>
  <c r="A1575" i="2"/>
  <c r="T1574" i="2"/>
  <c r="K1574" i="2"/>
  <c r="B1574" i="2"/>
  <c r="A1574" i="2"/>
  <c r="T1573" i="2"/>
  <c r="K1573" i="2"/>
  <c r="B1573" i="2"/>
  <c r="A1573" i="2"/>
  <c r="T1572" i="2"/>
  <c r="K1572" i="2"/>
  <c r="B1572" i="2"/>
  <c r="A1572" i="2"/>
  <c r="T1571" i="2"/>
  <c r="K1571" i="2"/>
  <c r="B1571" i="2"/>
  <c r="A1571" i="2"/>
  <c r="T1570" i="2"/>
  <c r="K1570" i="2"/>
  <c r="B1570" i="2"/>
  <c r="A1570" i="2"/>
  <c r="T1569" i="2"/>
  <c r="K1569" i="2"/>
  <c r="B1569" i="2"/>
  <c r="A1569" i="2"/>
  <c r="T1568" i="2"/>
  <c r="K1568" i="2"/>
  <c r="B1568" i="2"/>
  <c r="A1568" i="2"/>
  <c r="T1567" i="2"/>
  <c r="K1567" i="2"/>
  <c r="B1567" i="2"/>
  <c r="A1567" i="2"/>
  <c r="T1566" i="2"/>
  <c r="K1566" i="2"/>
  <c r="B1566" i="2"/>
  <c r="A1566" i="2"/>
  <c r="T1565" i="2"/>
  <c r="K1565" i="2"/>
  <c r="B1565" i="2"/>
  <c r="A1565" i="2"/>
  <c r="T1564" i="2"/>
  <c r="K1564" i="2"/>
  <c r="B1564" i="2"/>
  <c r="A1564" i="2"/>
  <c r="T1563" i="2"/>
  <c r="K1563" i="2"/>
  <c r="B1563" i="2"/>
  <c r="A1563" i="2"/>
  <c r="T1562" i="2"/>
  <c r="K1562" i="2"/>
  <c r="B1562" i="2"/>
  <c r="A1562" i="2"/>
  <c r="T1561" i="2"/>
  <c r="K1561" i="2"/>
  <c r="B1561" i="2"/>
  <c r="A1561" i="2"/>
  <c r="T1560" i="2"/>
  <c r="K1560" i="2"/>
  <c r="B1560" i="2"/>
  <c r="A1560" i="2"/>
  <c r="T1559" i="2"/>
  <c r="K1559" i="2"/>
  <c r="B1559" i="2"/>
  <c r="A1559" i="2"/>
  <c r="T1558" i="2"/>
  <c r="K1558" i="2"/>
  <c r="B1558" i="2"/>
  <c r="A1558" i="2"/>
  <c r="T1557" i="2"/>
  <c r="K1557" i="2"/>
  <c r="B1557" i="2"/>
  <c r="A1557" i="2"/>
  <c r="T1556" i="2"/>
  <c r="K1556" i="2"/>
  <c r="B1556" i="2"/>
  <c r="A1556" i="2"/>
  <c r="T1555" i="2"/>
  <c r="K1555" i="2"/>
  <c r="B1555" i="2"/>
  <c r="A1555" i="2"/>
  <c r="T1554" i="2"/>
  <c r="K1554" i="2"/>
  <c r="B1554" i="2"/>
  <c r="A1554" i="2"/>
  <c r="T1553" i="2"/>
  <c r="K1553" i="2"/>
  <c r="B1553" i="2"/>
  <c r="A1553" i="2"/>
  <c r="T1552" i="2"/>
  <c r="K1552" i="2"/>
  <c r="B1552" i="2"/>
  <c r="A1552" i="2"/>
  <c r="T1551" i="2"/>
  <c r="K1551" i="2"/>
  <c r="B1551" i="2"/>
  <c r="A1551" i="2"/>
  <c r="T1550" i="2"/>
  <c r="K1550" i="2"/>
  <c r="B1550" i="2"/>
  <c r="A1550" i="2"/>
  <c r="T1549" i="2"/>
  <c r="K1549" i="2"/>
  <c r="B1549" i="2"/>
  <c r="A1549" i="2"/>
  <c r="T1548" i="2"/>
  <c r="K1548" i="2"/>
  <c r="B1548" i="2"/>
  <c r="A1548" i="2"/>
  <c r="T1547" i="2"/>
  <c r="K1547" i="2"/>
  <c r="B1547" i="2"/>
  <c r="A1547" i="2"/>
  <c r="T1546" i="2"/>
  <c r="K1546" i="2"/>
  <c r="B1546" i="2"/>
  <c r="A1546" i="2"/>
  <c r="T1545" i="2"/>
  <c r="K1545" i="2"/>
  <c r="B1545" i="2"/>
  <c r="A1545" i="2"/>
  <c r="T1544" i="2"/>
  <c r="K1544" i="2"/>
  <c r="B1544" i="2"/>
  <c r="A1544" i="2"/>
  <c r="T1543" i="2"/>
  <c r="K1543" i="2"/>
  <c r="B1543" i="2"/>
  <c r="A1543" i="2"/>
  <c r="T1542" i="2"/>
  <c r="K1542" i="2"/>
  <c r="B1542" i="2"/>
  <c r="A1542" i="2"/>
  <c r="T1541" i="2"/>
  <c r="K1541" i="2"/>
  <c r="B1541" i="2"/>
  <c r="A1541" i="2"/>
  <c r="T1540" i="2"/>
  <c r="K1540" i="2"/>
  <c r="B1540" i="2"/>
  <c r="A1540" i="2"/>
  <c r="T1539" i="2"/>
  <c r="K1539" i="2"/>
  <c r="B1539" i="2"/>
  <c r="A1539" i="2"/>
  <c r="T1538" i="2"/>
  <c r="K1538" i="2"/>
  <c r="B1538" i="2"/>
  <c r="A1538" i="2"/>
  <c r="T1537" i="2"/>
  <c r="K1537" i="2"/>
  <c r="B1537" i="2"/>
  <c r="A1537" i="2"/>
  <c r="T1536" i="2"/>
  <c r="K1536" i="2"/>
  <c r="B1536" i="2"/>
  <c r="A1536" i="2"/>
  <c r="T1535" i="2"/>
  <c r="K1535" i="2"/>
  <c r="B1535" i="2"/>
  <c r="A1535" i="2"/>
  <c r="T1534" i="2"/>
  <c r="K1534" i="2"/>
  <c r="B1534" i="2"/>
  <c r="A1534" i="2"/>
  <c r="T1533" i="2"/>
  <c r="K1533" i="2"/>
  <c r="B1533" i="2"/>
  <c r="A1533" i="2"/>
  <c r="T1532" i="2"/>
  <c r="K1532" i="2"/>
  <c r="B1532" i="2"/>
  <c r="A1532" i="2"/>
  <c r="T1531" i="2"/>
  <c r="K1531" i="2"/>
  <c r="B1531" i="2"/>
  <c r="A1531" i="2"/>
  <c r="T1530" i="2"/>
  <c r="K1530" i="2"/>
  <c r="B1530" i="2"/>
  <c r="A1530" i="2"/>
  <c r="T1529" i="2"/>
  <c r="K1529" i="2"/>
  <c r="B1529" i="2"/>
  <c r="A1529" i="2"/>
  <c r="T1528" i="2"/>
  <c r="K1528" i="2"/>
  <c r="B1528" i="2"/>
  <c r="A1528" i="2"/>
  <c r="T1527" i="2"/>
  <c r="K1527" i="2"/>
  <c r="B1527" i="2"/>
  <c r="A1527" i="2"/>
  <c r="T1526" i="2"/>
  <c r="K1526" i="2"/>
  <c r="B1526" i="2"/>
  <c r="A1526" i="2"/>
  <c r="T1525" i="2"/>
  <c r="K1525" i="2"/>
  <c r="B1525" i="2"/>
  <c r="A1525" i="2"/>
  <c r="T1524" i="2"/>
  <c r="K1524" i="2"/>
  <c r="B1524" i="2"/>
  <c r="A1524" i="2"/>
  <c r="T1523" i="2"/>
  <c r="K1523" i="2"/>
  <c r="B1523" i="2"/>
  <c r="A1523" i="2"/>
  <c r="T1522" i="2"/>
  <c r="K1522" i="2"/>
  <c r="B1522" i="2"/>
  <c r="A1522" i="2"/>
  <c r="T1521" i="2"/>
  <c r="K1521" i="2"/>
  <c r="B1521" i="2"/>
  <c r="A1521" i="2"/>
  <c r="T1520" i="2"/>
  <c r="K1520" i="2"/>
  <c r="B1520" i="2"/>
  <c r="A1520" i="2"/>
  <c r="T1519" i="2"/>
  <c r="K1519" i="2"/>
  <c r="B1519" i="2"/>
  <c r="A1519" i="2"/>
  <c r="T1518" i="2"/>
  <c r="K1518" i="2"/>
  <c r="B1518" i="2"/>
  <c r="A1518" i="2"/>
  <c r="T1517" i="2"/>
  <c r="K1517" i="2"/>
  <c r="B1517" i="2"/>
  <c r="A1517" i="2"/>
  <c r="T1516" i="2"/>
  <c r="K1516" i="2"/>
  <c r="B1516" i="2"/>
  <c r="A1516" i="2"/>
  <c r="T1515" i="2"/>
  <c r="K1515" i="2"/>
  <c r="B1515" i="2"/>
  <c r="A1515" i="2"/>
  <c r="T1514" i="2"/>
  <c r="K1514" i="2"/>
  <c r="B1514" i="2"/>
  <c r="A1514" i="2"/>
  <c r="T1513" i="2"/>
  <c r="K1513" i="2"/>
  <c r="B1513" i="2"/>
  <c r="A1513" i="2"/>
  <c r="T1512" i="2"/>
  <c r="K1512" i="2"/>
  <c r="B1512" i="2"/>
  <c r="A1512" i="2"/>
  <c r="T1511" i="2"/>
  <c r="K1511" i="2"/>
  <c r="B1511" i="2"/>
  <c r="A1511" i="2"/>
  <c r="T1510" i="2"/>
  <c r="K1510" i="2"/>
  <c r="B1510" i="2"/>
  <c r="A1510" i="2"/>
  <c r="T1509" i="2"/>
  <c r="K1509" i="2"/>
  <c r="B1509" i="2"/>
  <c r="A1509" i="2"/>
  <c r="T1508" i="2"/>
  <c r="K1508" i="2"/>
  <c r="B1508" i="2"/>
  <c r="A1508" i="2"/>
  <c r="T1507" i="2"/>
  <c r="K1507" i="2"/>
  <c r="B1507" i="2"/>
  <c r="A1507" i="2"/>
  <c r="T1506" i="2"/>
  <c r="K1506" i="2"/>
  <c r="B1506" i="2"/>
  <c r="A1506" i="2"/>
  <c r="T1505" i="2"/>
  <c r="K1505" i="2"/>
  <c r="B1505" i="2"/>
  <c r="A1505" i="2"/>
  <c r="T1504" i="2"/>
  <c r="K1504" i="2"/>
  <c r="B1504" i="2"/>
  <c r="A1504" i="2"/>
  <c r="T1503" i="2"/>
  <c r="K1503" i="2"/>
  <c r="B1503" i="2"/>
  <c r="A1503" i="2"/>
  <c r="T1502" i="2"/>
  <c r="K1502" i="2"/>
  <c r="B1502" i="2"/>
  <c r="A1502" i="2"/>
  <c r="T1501" i="2"/>
  <c r="K1501" i="2"/>
  <c r="B1501" i="2"/>
  <c r="A1501" i="2"/>
  <c r="T1500" i="2"/>
  <c r="K1500" i="2"/>
  <c r="B1500" i="2"/>
  <c r="A1500" i="2"/>
  <c r="T1499" i="2"/>
  <c r="K1499" i="2"/>
  <c r="B1499" i="2"/>
  <c r="A1499" i="2"/>
  <c r="T1498" i="2"/>
  <c r="K1498" i="2"/>
  <c r="B1498" i="2"/>
  <c r="A1498" i="2"/>
  <c r="T1497" i="2"/>
  <c r="K1497" i="2"/>
  <c r="B1497" i="2"/>
  <c r="A1497" i="2"/>
  <c r="T1496" i="2"/>
  <c r="K1496" i="2"/>
  <c r="B1496" i="2"/>
  <c r="A1496" i="2"/>
  <c r="T1495" i="2"/>
  <c r="K1495" i="2"/>
  <c r="B1495" i="2"/>
  <c r="A1495" i="2"/>
  <c r="T1494" i="2"/>
  <c r="K1494" i="2"/>
  <c r="B1494" i="2"/>
  <c r="A1494" i="2"/>
  <c r="T1493" i="2"/>
  <c r="K1493" i="2"/>
  <c r="B1493" i="2"/>
  <c r="A1493" i="2"/>
  <c r="T1492" i="2"/>
  <c r="K1492" i="2"/>
  <c r="B1492" i="2"/>
  <c r="A1492" i="2"/>
  <c r="T1491" i="2"/>
  <c r="K1491" i="2"/>
  <c r="B1491" i="2"/>
  <c r="A1491" i="2"/>
  <c r="T1490" i="2"/>
  <c r="K1490" i="2"/>
  <c r="B1490" i="2"/>
  <c r="A1490" i="2"/>
  <c r="T1489" i="2"/>
  <c r="K1489" i="2"/>
  <c r="B1489" i="2"/>
  <c r="A1489" i="2"/>
  <c r="T1488" i="2"/>
  <c r="K1488" i="2"/>
  <c r="B1488" i="2"/>
  <c r="A1488" i="2"/>
  <c r="T1487" i="2"/>
  <c r="K1487" i="2"/>
  <c r="B1487" i="2"/>
  <c r="A1487" i="2"/>
  <c r="T1486" i="2"/>
  <c r="K1486" i="2"/>
  <c r="B1486" i="2"/>
  <c r="A1486" i="2"/>
  <c r="T1485" i="2"/>
  <c r="K1485" i="2"/>
  <c r="B1485" i="2"/>
  <c r="A1485" i="2"/>
  <c r="T1484" i="2"/>
  <c r="K1484" i="2"/>
  <c r="B1484" i="2"/>
  <c r="A1484" i="2"/>
  <c r="T1483" i="2"/>
  <c r="K1483" i="2"/>
  <c r="B1483" i="2"/>
  <c r="A1483" i="2"/>
  <c r="T1482" i="2"/>
  <c r="K1482" i="2"/>
  <c r="B1482" i="2"/>
  <c r="A1482" i="2"/>
  <c r="T1481" i="2"/>
  <c r="K1481" i="2"/>
  <c r="B1481" i="2"/>
  <c r="A1481" i="2"/>
  <c r="T1480" i="2"/>
  <c r="K1480" i="2"/>
  <c r="B1480" i="2"/>
  <c r="A1480" i="2"/>
  <c r="T1479" i="2"/>
  <c r="K1479" i="2"/>
  <c r="B1479" i="2"/>
  <c r="A1479" i="2"/>
  <c r="T1478" i="2"/>
  <c r="K1478" i="2"/>
  <c r="B1478" i="2"/>
  <c r="A1478" i="2"/>
  <c r="T1477" i="2"/>
  <c r="K1477" i="2"/>
  <c r="B1477" i="2"/>
  <c r="A1477" i="2"/>
  <c r="T1476" i="2"/>
  <c r="K1476" i="2"/>
  <c r="B1476" i="2"/>
  <c r="A1476" i="2"/>
  <c r="T1475" i="2"/>
  <c r="K1475" i="2"/>
  <c r="B1475" i="2"/>
  <c r="A1475" i="2"/>
  <c r="T1474" i="2"/>
  <c r="K1474" i="2"/>
  <c r="B1474" i="2"/>
  <c r="A1474" i="2"/>
  <c r="T1473" i="2"/>
  <c r="K1473" i="2"/>
  <c r="B1473" i="2"/>
  <c r="A1473" i="2"/>
  <c r="T1472" i="2"/>
  <c r="K1472" i="2"/>
  <c r="B1472" i="2"/>
  <c r="A1472" i="2"/>
  <c r="T1471" i="2"/>
  <c r="K1471" i="2"/>
  <c r="B1471" i="2"/>
  <c r="A1471" i="2"/>
  <c r="T1470" i="2"/>
  <c r="K1470" i="2"/>
  <c r="B1470" i="2"/>
  <c r="A1470" i="2"/>
  <c r="T1469" i="2"/>
  <c r="K1469" i="2"/>
  <c r="B1469" i="2"/>
  <c r="A1469" i="2"/>
  <c r="T1468" i="2"/>
  <c r="K1468" i="2"/>
  <c r="B1468" i="2"/>
  <c r="A1468" i="2"/>
  <c r="T1467" i="2"/>
  <c r="K1467" i="2"/>
  <c r="B1467" i="2"/>
  <c r="A1467" i="2"/>
  <c r="T1466" i="2"/>
  <c r="K1466" i="2"/>
  <c r="B1466" i="2"/>
  <c r="A1466" i="2"/>
  <c r="T1465" i="2"/>
  <c r="K1465" i="2"/>
  <c r="B1465" i="2"/>
  <c r="A1465" i="2"/>
  <c r="T1464" i="2"/>
  <c r="K1464" i="2"/>
  <c r="B1464" i="2"/>
  <c r="A1464" i="2"/>
  <c r="T1463" i="2"/>
  <c r="K1463" i="2"/>
  <c r="B1463" i="2"/>
  <c r="A1463" i="2"/>
  <c r="T1462" i="2"/>
  <c r="K1462" i="2"/>
  <c r="B1462" i="2"/>
  <c r="A1462" i="2"/>
  <c r="T1461" i="2"/>
  <c r="K1461" i="2"/>
  <c r="B1461" i="2"/>
  <c r="A1461" i="2"/>
  <c r="T1460" i="2"/>
  <c r="K1460" i="2"/>
  <c r="B1460" i="2"/>
  <c r="A1460" i="2"/>
  <c r="T1459" i="2"/>
  <c r="K1459" i="2"/>
  <c r="B1459" i="2"/>
  <c r="A1459" i="2"/>
  <c r="T1458" i="2"/>
  <c r="K1458" i="2"/>
  <c r="B1458" i="2"/>
  <c r="A1458" i="2"/>
  <c r="T1457" i="2"/>
  <c r="K1457" i="2"/>
  <c r="B1457" i="2"/>
  <c r="A1457" i="2"/>
  <c r="T1456" i="2"/>
  <c r="K1456" i="2"/>
  <c r="B1456" i="2"/>
  <c r="A1456" i="2"/>
  <c r="T1455" i="2"/>
  <c r="K1455" i="2"/>
  <c r="B1455" i="2"/>
  <c r="A1455" i="2"/>
  <c r="T1454" i="2"/>
  <c r="K1454" i="2"/>
  <c r="B1454" i="2"/>
  <c r="A1454" i="2"/>
  <c r="T1453" i="2"/>
  <c r="K1453" i="2"/>
  <c r="B1453" i="2"/>
  <c r="A1453" i="2"/>
  <c r="T1452" i="2"/>
  <c r="K1452" i="2"/>
  <c r="B1452" i="2"/>
  <c r="A1452" i="2"/>
  <c r="T1451" i="2"/>
  <c r="K1451" i="2"/>
  <c r="B1451" i="2"/>
  <c r="A1451" i="2"/>
  <c r="T1450" i="2"/>
  <c r="K1450" i="2"/>
  <c r="B1450" i="2"/>
  <c r="A1450" i="2"/>
  <c r="T1449" i="2"/>
  <c r="K1449" i="2"/>
  <c r="B1449" i="2"/>
  <c r="A1449" i="2"/>
  <c r="T1448" i="2"/>
  <c r="K1448" i="2"/>
  <c r="B1448" i="2"/>
  <c r="A1448" i="2"/>
  <c r="T1447" i="2"/>
  <c r="K1447" i="2"/>
  <c r="B1447" i="2"/>
  <c r="A1447" i="2"/>
  <c r="T1446" i="2"/>
  <c r="K1446" i="2"/>
  <c r="B1446" i="2"/>
  <c r="A1446" i="2"/>
  <c r="T1445" i="2"/>
  <c r="K1445" i="2"/>
  <c r="B1445" i="2"/>
  <c r="A1445" i="2"/>
  <c r="T1444" i="2"/>
  <c r="K1444" i="2"/>
  <c r="B1444" i="2"/>
  <c r="A1444" i="2"/>
  <c r="T1443" i="2"/>
  <c r="K1443" i="2"/>
  <c r="B1443" i="2"/>
  <c r="A1443" i="2"/>
  <c r="T1442" i="2"/>
  <c r="K1442" i="2"/>
  <c r="B1442" i="2"/>
  <c r="A1442" i="2"/>
  <c r="T1441" i="2"/>
  <c r="K1441" i="2"/>
  <c r="B1441" i="2"/>
  <c r="A1441" i="2"/>
  <c r="T1440" i="2"/>
  <c r="K1440" i="2"/>
  <c r="B1440" i="2"/>
  <c r="A1440" i="2"/>
  <c r="T1439" i="2"/>
  <c r="K1439" i="2"/>
  <c r="B1439" i="2"/>
  <c r="A1439" i="2"/>
  <c r="T1438" i="2"/>
  <c r="K1438" i="2"/>
  <c r="B1438" i="2"/>
  <c r="A1438" i="2"/>
  <c r="T1437" i="2"/>
  <c r="K1437" i="2"/>
  <c r="B1437" i="2"/>
  <c r="A1437" i="2"/>
  <c r="T1436" i="2"/>
  <c r="K1436" i="2"/>
  <c r="B1436" i="2"/>
  <c r="A1436" i="2"/>
  <c r="T1435" i="2"/>
  <c r="K1435" i="2"/>
  <c r="B1435" i="2"/>
  <c r="A1435" i="2"/>
  <c r="T1434" i="2"/>
  <c r="K1434" i="2"/>
  <c r="B1434" i="2"/>
  <c r="A1434" i="2"/>
  <c r="T1433" i="2"/>
  <c r="K1433" i="2"/>
  <c r="B1433" i="2"/>
  <c r="A1433" i="2"/>
  <c r="T1432" i="2"/>
  <c r="K1432" i="2"/>
  <c r="B1432" i="2"/>
  <c r="A1432" i="2"/>
  <c r="T1431" i="2"/>
  <c r="K1431" i="2"/>
  <c r="B1431" i="2"/>
  <c r="A1431" i="2"/>
  <c r="T1430" i="2"/>
  <c r="K1430" i="2"/>
  <c r="B1430" i="2"/>
  <c r="A1430" i="2"/>
  <c r="T1429" i="2"/>
  <c r="K1429" i="2"/>
  <c r="B1429" i="2"/>
  <c r="A1429" i="2"/>
  <c r="T1428" i="2"/>
  <c r="K1428" i="2"/>
  <c r="B1428" i="2"/>
  <c r="A1428" i="2"/>
  <c r="T1427" i="2"/>
  <c r="K1427" i="2"/>
  <c r="B1427" i="2"/>
  <c r="A1427" i="2"/>
  <c r="T1426" i="2"/>
  <c r="K1426" i="2"/>
  <c r="B1426" i="2"/>
  <c r="A1426" i="2"/>
  <c r="T1425" i="2"/>
  <c r="K1425" i="2"/>
  <c r="B1425" i="2"/>
  <c r="A1425" i="2"/>
  <c r="T1424" i="2"/>
  <c r="K1424" i="2"/>
  <c r="B1424" i="2"/>
  <c r="A1424" i="2"/>
  <c r="T1423" i="2"/>
  <c r="K1423" i="2"/>
  <c r="B1423" i="2"/>
  <c r="A1423" i="2"/>
  <c r="T1422" i="2"/>
  <c r="K1422" i="2"/>
  <c r="B1422" i="2"/>
  <c r="A1422" i="2"/>
  <c r="T1421" i="2"/>
  <c r="K1421" i="2"/>
  <c r="B1421" i="2"/>
  <c r="A1421" i="2"/>
  <c r="T1420" i="2"/>
  <c r="K1420" i="2"/>
  <c r="B1420" i="2"/>
  <c r="A1420" i="2"/>
  <c r="T1419" i="2"/>
  <c r="K1419" i="2"/>
  <c r="B1419" i="2"/>
  <c r="A1419" i="2"/>
  <c r="T1418" i="2"/>
  <c r="K1418" i="2"/>
  <c r="B1418" i="2"/>
  <c r="A1418" i="2"/>
  <c r="T1417" i="2"/>
  <c r="K1417" i="2"/>
  <c r="B1417" i="2"/>
  <c r="A1417" i="2"/>
  <c r="T1416" i="2"/>
  <c r="K1416" i="2"/>
  <c r="B1416" i="2"/>
  <c r="A1416" i="2"/>
  <c r="T1415" i="2"/>
  <c r="K1415" i="2"/>
  <c r="B1415" i="2"/>
  <c r="A1415" i="2"/>
  <c r="T1414" i="2"/>
  <c r="K1414" i="2"/>
  <c r="B1414" i="2"/>
  <c r="A1414" i="2"/>
  <c r="T1413" i="2"/>
  <c r="K1413" i="2"/>
  <c r="B1413" i="2"/>
  <c r="A1413" i="2"/>
  <c r="T1412" i="2"/>
  <c r="K1412" i="2"/>
  <c r="B1412" i="2"/>
  <c r="A1412" i="2"/>
  <c r="T1411" i="2"/>
  <c r="K1411" i="2"/>
  <c r="B1411" i="2"/>
  <c r="A1411" i="2"/>
  <c r="T1410" i="2"/>
  <c r="K1410" i="2"/>
  <c r="B1410" i="2"/>
  <c r="A1410" i="2"/>
  <c r="T1409" i="2"/>
  <c r="K1409" i="2"/>
  <c r="B1409" i="2"/>
  <c r="A1409" i="2"/>
  <c r="T1408" i="2"/>
  <c r="K1408" i="2"/>
  <c r="B1408" i="2"/>
  <c r="A1408" i="2"/>
  <c r="T1407" i="2"/>
  <c r="K1407" i="2"/>
  <c r="B1407" i="2"/>
  <c r="A1407" i="2"/>
  <c r="T1406" i="2"/>
  <c r="K1406" i="2"/>
  <c r="B1406" i="2"/>
  <c r="A1406" i="2"/>
  <c r="T1405" i="2"/>
  <c r="K1405" i="2"/>
  <c r="B1405" i="2"/>
  <c r="A1405" i="2"/>
  <c r="T1404" i="2"/>
  <c r="K1404" i="2"/>
  <c r="B1404" i="2"/>
  <c r="A1404" i="2"/>
  <c r="T1403" i="2"/>
  <c r="K1403" i="2"/>
  <c r="B1403" i="2"/>
  <c r="A1403" i="2"/>
  <c r="T1402" i="2"/>
  <c r="K1402" i="2"/>
  <c r="B1402" i="2"/>
  <c r="A1402" i="2"/>
  <c r="T1401" i="2"/>
  <c r="K1401" i="2"/>
  <c r="B1401" i="2"/>
  <c r="A1401" i="2"/>
  <c r="T1400" i="2"/>
  <c r="K1400" i="2"/>
  <c r="B1400" i="2"/>
  <c r="A1400" i="2"/>
  <c r="T1399" i="2"/>
  <c r="K1399" i="2"/>
  <c r="B1399" i="2"/>
  <c r="A1399" i="2"/>
  <c r="T1398" i="2"/>
  <c r="K1398" i="2"/>
  <c r="B1398" i="2"/>
  <c r="A1398" i="2"/>
  <c r="T1397" i="2"/>
  <c r="K1397" i="2"/>
  <c r="B1397" i="2"/>
  <c r="A1397" i="2"/>
  <c r="T1396" i="2"/>
  <c r="K1396" i="2"/>
  <c r="B1396" i="2"/>
  <c r="A1396" i="2"/>
  <c r="T1395" i="2"/>
  <c r="K1395" i="2"/>
  <c r="B1395" i="2"/>
  <c r="A1395" i="2"/>
  <c r="T1394" i="2"/>
  <c r="K1394" i="2"/>
  <c r="B1394" i="2"/>
  <c r="A1394" i="2"/>
  <c r="T1393" i="2"/>
  <c r="K1393" i="2"/>
  <c r="B1393" i="2"/>
  <c r="A1393" i="2"/>
  <c r="T1392" i="2"/>
  <c r="K1392" i="2"/>
  <c r="B1392" i="2"/>
  <c r="A1392" i="2"/>
  <c r="T1391" i="2"/>
  <c r="K1391" i="2"/>
  <c r="B1391" i="2"/>
  <c r="A1391" i="2"/>
  <c r="T1390" i="2"/>
  <c r="K1390" i="2"/>
  <c r="B1390" i="2"/>
  <c r="A1390" i="2"/>
  <c r="T1389" i="2"/>
  <c r="K1389" i="2"/>
  <c r="B1389" i="2"/>
  <c r="A1389" i="2"/>
  <c r="T1388" i="2"/>
  <c r="K1388" i="2"/>
  <c r="B1388" i="2"/>
  <c r="A1388" i="2"/>
  <c r="T1387" i="2"/>
  <c r="K1387" i="2"/>
  <c r="B1387" i="2"/>
  <c r="A1387" i="2"/>
  <c r="T1386" i="2"/>
  <c r="K1386" i="2"/>
  <c r="B1386" i="2"/>
  <c r="A1386" i="2"/>
  <c r="T1385" i="2"/>
  <c r="K1385" i="2"/>
  <c r="B1385" i="2"/>
  <c r="A1385" i="2"/>
  <c r="T1384" i="2"/>
  <c r="K1384" i="2"/>
  <c r="B1384" i="2"/>
  <c r="A1384" i="2"/>
  <c r="T1383" i="2"/>
  <c r="K1383" i="2"/>
  <c r="B1383" i="2"/>
  <c r="A1383" i="2"/>
  <c r="T1382" i="2"/>
  <c r="K1382" i="2"/>
  <c r="B1382" i="2"/>
  <c r="A1382" i="2"/>
  <c r="T1381" i="2"/>
  <c r="K1381" i="2"/>
  <c r="B1381" i="2"/>
  <c r="A1381" i="2"/>
  <c r="T1380" i="2"/>
  <c r="K1380" i="2"/>
  <c r="B1380" i="2"/>
  <c r="A1380" i="2"/>
  <c r="T1379" i="2"/>
  <c r="K1379" i="2"/>
  <c r="B1379" i="2"/>
  <c r="A1379" i="2"/>
  <c r="T1378" i="2"/>
  <c r="K1378" i="2"/>
  <c r="B1378" i="2"/>
  <c r="A1378" i="2"/>
  <c r="T1377" i="2"/>
  <c r="K1377" i="2"/>
  <c r="B1377" i="2"/>
  <c r="A1377" i="2"/>
  <c r="T1376" i="2"/>
  <c r="K1376" i="2"/>
  <c r="B1376" i="2"/>
  <c r="A1376" i="2"/>
  <c r="T1375" i="2"/>
  <c r="K1375" i="2"/>
  <c r="B1375" i="2"/>
  <c r="A1375" i="2"/>
  <c r="T1374" i="2"/>
  <c r="K1374" i="2"/>
  <c r="B1374" i="2"/>
  <c r="A1374" i="2"/>
  <c r="T1373" i="2"/>
  <c r="K1373" i="2"/>
  <c r="B1373" i="2"/>
  <c r="A1373" i="2"/>
  <c r="T1372" i="2"/>
  <c r="K1372" i="2"/>
  <c r="B1372" i="2"/>
  <c r="A1372" i="2"/>
  <c r="T1371" i="2"/>
  <c r="K1371" i="2"/>
  <c r="B1371" i="2"/>
  <c r="A1371" i="2"/>
  <c r="T1370" i="2"/>
  <c r="K1370" i="2"/>
  <c r="B1370" i="2"/>
  <c r="A1370" i="2"/>
  <c r="T1369" i="2"/>
  <c r="K1369" i="2"/>
  <c r="B1369" i="2"/>
  <c r="A1369" i="2"/>
  <c r="T1368" i="2"/>
  <c r="K1368" i="2"/>
  <c r="B1368" i="2"/>
  <c r="A1368" i="2"/>
  <c r="T1367" i="2"/>
  <c r="K1367" i="2"/>
  <c r="B1367" i="2"/>
  <c r="A1367" i="2"/>
  <c r="T1366" i="2"/>
  <c r="K1366" i="2"/>
  <c r="B1366" i="2"/>
  <c r="A1366" i="2"/>
  <c r="T1365" i="2"/>
  <c r="K1365" i="2"/>
  <c r="B1365" i="2"/>
  <c r="A1365" i="2"/>
  <c r="T1364" i="2"/>
  <c r="K1364" i="2"/>
  <c r="B1364" i="2"/>
  <c r="A1364" i="2"/>
  <c r="T1363" i="2"/>
  <c r="K1363" i="2"/>
  <c r="B1363" i="2"/>
  <c r="A1363" i="2"/>
  <c r="T1362" i="2"/>
  <c r="K1362" i="2"/>
  <c r="B1362" i="2"/>
  <c r="A1362" i="2"/>
  <c r="T1361" i="2"/>
  <c r="K1361" i="2"/>
  <c r="B1361" i="2"/>
  <c r="A1361" i="2"/>
  <c r="T1360" i="2"/>
  <c r="K1360" i="2"/>
  <c r="B1360" i="2"/>
  <c r="A1360" i="2"/>
  <c r="T1359" i="2"/>
  <c r="K1359" i="2"/>
  <c r="B1359" i="2"/>
  <c r="A1359" i="2"/>
  <c r="T1358" i="2"/>
  <c r="K1358" i="2"/>
  <c r="B1358" i="2"/>
  <c r="A1358" i="2"/>
  <c r="T1357" i="2"/>
  <c r="K1357" i="2"/>
  <c r="B1357" i="2"/>
  <c r="A1357" i="2"/>
  <c r="T1356" i="2"/>
  <c r="K1356" i="2"/>
  <c r="B1356" i="2"/>
  <c r="A1356" i="2"/>
  <c r="T1355" i="2"/>
  <c r="K1355" i="2"/>
  <c r="B1355" i="2"/>
  <c r="A1355" i="2"/>
  <c r="T1354" i="2"/>
  <c r="K1354" i="2"/>
  <c r="B1354" i="2"/>
  <c r="A1354" i="2"/>
  <c r="T1353" i="2"/>
  <c r="K1353" i="2"/>
  <c r="B1353" i="2"/>
  <c r="A1353" i="2"/>
  <c r="T1352" i="2"/>
  <c r="K1352" i="2"/>
  <c r="B1352" i="2"/>
  <c r="A1352" i="2"/>
  <c r="T1351" i="2"/>
  <c r="K1351" i="2"/>
  <c r="B1351" i="2"/>
  <c r="A1351" i="2"/>
  <c r="T1350" i="2"/>
  <c r="K1350" i="2"/>
  <c r="B1350" i="2"/>
  <c r="A1350" i="2"/>
  <c r="T1349" i="2"/>
  <c r="K1349" i="2"/>
  <c r="B1349" i="2"/>
  <c r="A1349" i="2"/>
  <c r="T1348" i="2"/>
  <c r="K1348" i="2"/>
  <c r="B1348" i="2"/>
  <c r="A1348" i="2"/>
  <c r="T1347" i="2"/>
  <c r="K1347" i="2"/>
  <c r="B1347" i="2"/>
  <c r="A1347" i="2"/>
  <c r="T1346" i="2"/>
  <c r="K1346" i="2"/>
  <c r="B1346" i="2"/>
  <c r="A1346" i="2"/>
  <c r="T1345" i="2"/>
  <c r="K1345" i="2"/>
  <c r="B1345" i="2"/>
  <c r="A1345" i="2"/>
  <c r="T1344" i="2"/>
  <c r="K1344" i="2"/>
  <c r="B1344" i="2"/>
  <c r="A1344" i="2"/>
  <c r="T1343" i="2"/>
  <c r="K1343" i="2"/>
  <c r="B1343" i="2"/>
  <c r="A1343" i="2"/>
  <c r="T1342" i="2"/>
  <c r="K1342" i="2"/>
  <c r="B1342" i="2"/>
  <c r="A1342" i="2"/>
  <c r="T1341" i="2"/>
  <c r="K1341" i="2"/>
  <c r="B1341" i="2"/>
  <c r="A1341" i="2"/>
  <c r="T1340" i="2"/>
  <c r="K1340" i="2"/>
  <c r="B1340" i="2"/>
  <c r="A1340" i="2"/>
  <c r="T1339" i="2"/>
  <c r="K1339" i="2"/>
  <c r="B1339" i="2"/>
  <c r="A1339" i="2"/>
  <c r="T1338" i="2"/>
  <c r="K1338" i="2"/>
  <c r="B1338" i="2"/>
  <c r="A1338" i="2"/>
  <c r="T1337" i="2"/>
  <c r="K1337" i="2"/>
  <c r="B1337" i="2"/>
  <c r="A1337" i="2"/>
  <c r="T1336" i="2"/>
  <c r="K1336" i="2"/>
  <c r="B1336" i="2"/>
  <c r="A1336" i="2"/>
  <c r="T1335" i="2"/>
  <c r="K1335" i="2"/>
  <c r="B1335" i="2"/>
  <c r="A1335" i="2"/>
  <c r="T1334" i="2"/>
  <c r="K1334" i="2"/>
  <c r="B1334" i="2"/>
  <c r="A1334" i="2"/>
  <c r="T1333" i="2"/>
  <c r="K1333" i="2"/>
  <c r="B1333" i="2"/>
  <c r="A1333" i="2"/>
  <c r="T1332" i="2"/>
  <c r="K1332" i="2"/>
  <c r="B1332" i="2"/>
  <c r="A1332" i="2"/>
  <c r="T1331" i="2"/>
  <c r="K1331" i="2"/>
  <c r="B1331" i="2"/>
  <c r="A1331" i="2"/>
  <c r="T1330" i="2"/>
  <c r="K1330" i="2"/>
  <c r="B1330" i="2"/>
  <c r="A1330" i="2"/>
  <c r="T1329" i="2"/>
  <c r="K1329" i="2"/>
  <c r="B1329" i="2"/>
  <c r="A1329" i="2"/>
  <c r="T1328" i="2"/>
  <c r="K1328" i="2"/>
  <c r="B1328" i="2"/>
  <c r="A1328" i="2"/>
  <c r="T1327" i="2"/>
  <c r="K1327" i="2"/>
  <c r="B1327" i="2"/>
  <c r="A1327" i="2"/>
  <c r="T1326" i="2"/>
  <c r="K1326" i="2"/>
  <c r="B1326" i="2"/>
  <c r="A1326" i="2"/>
  <c r="T1325" i="2"/>
  <c r="K1325" i="2"/>
  <c r="B1325" i="2"/>
  <c r="A1325" i="2"/>
  <c r="T1324" i="2"/>
  <c r="K1324" i="2"/>
  <c r="B1324" i="2"/>
  <c r="A1324" i="2"/>
  <c r="T1323" i="2"/>
  <c r="K1323" i="2"/>
  <c r="B1323" i="2"/>
  <c r="A1323" i="2"/>
  <c r="T1322" i="2"/>
  <c r="K1322" i="2"/>
  <c r="B1322" i="2"/>
  <c r="A1322" i="2"/>
  <c r="T1321" i="2"/>
  <c r="K1321" i="2"/>
  <c r="B1321" i="2"/>
  <c r="A1321" i="2"/>
  <c r="T1320" i="2"/>
  <c r="K1320" i="2"/>
  <c r="B1320" i="2"/>
  <c r="A1320" i="2"/>
  <c r="T1319" i="2"/>
  <c r="K1319" i="2"/>
  <c r="B1319" i="2"/>
  <c r="A1319" i="2"/>
  <c r="T1318" i="2"/>
  <c r="K1318" i="2"/>
  <c r="B1318" i="2"/>
  <c r="A1318" i="2"/>
  <c r="T1317" i="2"/>
  <c r="K1317" i="2"/>
  <c r="B1317" i="2"/>
  <c r="A1317" i="2"/>
  <c r="T1316" i="2"/>
  <c r="K1316" i="2"/>
  <c r="B1316" i="2"/>
  <c r="A1316" i="2"/>
  <c r="T1315" i="2"/>
  <c r="K1315" i="2"/>
  <c r="B1315" i="2"/>
  <c r="A1315" i="2"/>
  <c r="T1314" i="2"/>
  <c r="K1314" i="2"/>
  <c r="B1314" i="2"/>
  <c r="A1314" i="2"/>
  <c r="T1313" i="2"/>
  <c r="K1313" i="2"/>
  <c r="B1313" i="2"/>
  <c r="A1313" i="2"/>
  <c r="T1312" i="2"/>
  <c r="K1312" i="2"/>
  <c r="B1312" i="2"/>
  <c r="A1312" i="2"/>
  <c r="T1311" i="2"/>
  <c r="K1311" i="2"/>
  <c r="B1311" i="2"/>
  <c r="A1311" i="2"/>
  <c r="T1310" i="2"/>
  <c r="K1310" i="2"/>
  <c r="B1310" i="2"/>
  <c r="A1310" i="2"/>
  <c r="T1309" i="2"/>
  <c r="K1309" i="2"/>
  <c r="B1309" i="2"/>
  <c r="A1309" i="2"/>
  <c r="T1308" i="2"/>
  <c r="K1308" i="2"/>
  <c r="B1308" i="2"/>
  <c r="A1308" i="2"/>
  <c r="T1307" i="2"/>
  <c r="K1307" i="2"/>
  <c r="B1307" i="2"/>
  <c r="A1307" i="2"/>
  <c r="T1306" i="2"/>
  <c r="K1306" i="2"/>
  <c r="B1306" i="2"/>
  <c r="A1306" i="2"/>
  <c r="T1305" i="2"/>
  <c r="K1305" i="2"/>
  <c r="B1305" i="2"/>
  <c r="A1305" i="2"/>
  <c r="T1304" i="2"/>
  <c r="K1304" i="2"/>
  <c r="B1304" i="2"/>
  <c r="A1304" i="2"/>
  <c r="T1303" i="2"/>
  <c r="K1303" i="2"/>
  <c r="B1303" i="2"/>
  <c r="A1303" i="2"/>
  <c r="T1302" i="2"/>
  <c r="K1302" i="2"/>
  <c r="B1302" i="2"/>
  <c r="A1302" i="2"/>
  <c r="T1301" i="2"/>
  <c r="K1301" i="2"/>
  <c r="B1301" i="2"/>
  <c r="A1301" i="2"/>
  <c r="T1300" i="2"/>
  <c r="K1300" i="2"/>
  <c r="B1300" i="2"/>
  <c r="A1300" i="2"/>
  <c r="T1299" i="2"/>
  <c r="K1299" i="2"/>
  <c r="B1299" i="2"/>
  <c r="A1299" i="2"/>
  <c r="T1298" i="2"/>
  <c r="K1298" i="2"/>
  <c r="B1298" i="2"/>
  <c r="A1298" i="2"/>
  <c r="T1297" i="2"/>
  <c r="K1297" i="2"/>
  <c r="B1297" i="2"/>
  <c r="A1297" i="2"/>
  <c r="T1296" i="2"/>
  <c r="K1296" i="2"/>
  <c r="B1296" i="2"/>
  <c r="A1296" i="2"/>
  <c r="T1295" i="2"/>
  <c r="K1295" i="2"/>
  <c r="B1295" i="2"/>
  <c r="A1295" i="2"/>
  <c r="T1294" i="2"/>
  <c r="K1294" i="2"/>
  <c r="B1294" i="2"/>
  <c r="A1294" i="2"/>
  <c r="T1293" i="2"/>
  <c r="K1293" i="2"/>
  <c r="B1293" i="2"/>
  <c r="A1293" i="2"/>
  <c r="T1292" i="2"/>
  <c r="K1292" i="2"/>
  <c r="B1292" i="2"/>
  <c r="A1292" i="2"/>
  <c r="T1291" i="2"/>
  <c r="K1291" i="2"/>
  <c r="B1291" i="2"/>
  <c r="A1291" i="2"/>
  <c r="T1290" i="2"/>
  <c r="K1290" i="2"/>
  <c r="B1290" i="2"/>
  <c r="A1290" i="2"/>
  <c r="T1289" i="2"/>
  <c r="K1289" i="2"/>
  <c r="B1289" i="2"/>
  <c r="A1289" i="2"/>
  <c r="T1288" i="2"/>
  <c r="K1288" i="2"/>
  <c r="B1288" i="2"/>
  <c r="A1288" i="2"/>
  <c r="T1287" i="2"/>
  <c r="K1287" i="2"/>
  <c r="B1287" i="2"/>
  <c r="A1287" i="2"/>
  <c r="T1286" i="2"/>
  <c r="K1286" i="2"/>
  <c r="B1286" i="2"/>
  <c r="A1286" i="2"/>
  <c r="T1285" i="2"/>
  <c r="K1285" i="2"/>
  <c r="B1285" i="2"/>
  <c r="A1285" i="2"/>
  <c r="T1284" i="2"/>
  <c r="K1284" i="2"/>
  <c r="B1284" i="2"/>
  <c r="A1284" i="2"/>
  <c r="T1283" i="2"/>
  <c r="K1283" i="2"/>
  <c r="B1283" i="2"/>
  <c r="A1283" i="2"/>
  <c r="T1282" i="2"/>
  <c r="K1282" i="2"/>
  <c r="B1282" i="2"/>
  <c r="A1282" i="2"/>
  <c r="T1281" i="2"/>
  <c r="K1281" i="2"/>
  <c r="B1281" i="2"/>
  <c r="A1281" i="2"/>
  <c r="T1280" i="2"/>
  <c r="K1280" i="2"/>
  <c r="B1280" i="2"/>
  <c r="A1280" i="2"/>
  <c r="T1279" i="2"/>
  <c r="K1279" i="2"/>
  <c r="B1279" i="2"/>
  <c r="A1279" i="2"/>
  <c r="T1278" i="2"/>
  <c r="K1278" i="2"/>
  <c r="B1278" i="2"/>
  <c r="A1278" i="2"/>
  <c r="T1277" i="2"/>
  <c r="K1277" i="2"/>
  <c r="B1277" i="2"/>
  <c r="A1277" i="2"/>
  <c r="T1276" i="2"/>
  <c r="K1276" i="2"/>
  <c r="B1276" i="2"/>
  <c r="A1276" i="2"/>
  <c r="T1275" i="2"/>
  <c r="K1275" i="2"/>
  <c r="B1275" i="2"/>
  <c r="A1275" i="2"/>
  <c r="T1274" i="2"/>
  <c r="K1274" i="2"/>
  <c r="B1274" i="2"/>
  <c r="A1274" i="2"/>
  <c r="T1273" i="2"/>
  <c r="K1273" i="2"/>
  <c r="B1273" i="2"/>
  <c r="A1273" i="2"/>
  <c r="T1272" i="2"/>
  <c r="K1272" i="2"/>
  <c r="B1272" i="2"/>
  <c r="A1272" i="2"/>
  <c r="T1271" i="2"/>
  <c r="K1271" i="2"/>
  <c r="B1271" i="2"/>
  <c r="A1271" i="2"/>
  <c r="T1270" i="2"/>
  <c r="K1270" i="2"/>
  <c r="B1270" i="2"/>
  <c r="A1270" i="2"/>
  <c r="T1269" i="2"/>
  <c r="K1269" i="2"/>
  <c r="B1269" i="2"/>
  <c r="A1269" i="2"/>
  <c r="T1268" i="2"/>
  <c r="K1268" i="2"/>
  <c r="B1268" i="2"/>
  <c r="A1268" i="2"/>
  <c r="T1267" i="2"/>
  <c r="K1267" i="2"/>
  <c r="B1267" i="2"/>
  <c r="A1267" i="2"/>
  <c r="T1266" i="2"/>
  <c r="K1266" i="2"/>
  <c r="B1266" i="2"/>
  <c r="A1266" i="2"/>
  <c r="T1265" i="2"/>
  <c r="K1265" i="2"/>
  <c r="B1265" i="2"/>
  <c r="A1265" i="2"/>
  <c r="T1264" i="2"/>
  <c r="K1264" i="2"/>
  <c r="B1264" i="2"/>
  <c r="A1264" i="2"/>
  <c r="T1263" i="2"/>
  <c r="K1263" i="2"/>
  <c r="B1263" i="2"/>
  <c r="A1263" i="2"/>
  <c r="T1262" i="2"/>
  <c r="K1262" i="2"/>
  <c r="B1262" i="2"/>
  <c r="A1262" i="2"/>
  <c r="T1261" i="2"/>
  <c r="K1261" i="2"/>
  <c r="B1261" i="2"/>
  <c r="A1261" i="2"/>
  <c r="T1260" i="2"/>
  <c r="K1260" i="2"/>
  <c r="B1260" i="2"/>
  <c r="A1260" i="2"/>
  <c r="T1259" i="2"/>
  <c r="K1259" i="2"/>
  <c r="B1259" i="2"/>
  <c r="A1259" i="2"/>
  <c r="T1258" i="2"/>
  <c r="K1258" i="2"/>
  <c r="B1258" i="2"/>
  <c r="A1258" i="2"/>
  <c r="T1257" i="2"/>
  <c r="K1257" i="2"/>
  <c r="B1257" i="2"/>
  <c r="A1257" i="2"/>
  <c r="T1256" i="2"/>
  <c r="K1256" i="2"/>
  <c r="B1256" i="2"/>
  <c r="A1256" i="2"/>
  <c r="T1255" i="2"/>
  <c r="K1255" i="2"/>
  <c r="B1255" i="2"/>
  <c r="A1255" i="2"/>
  <c r="T1254" i="2"/>
  <c r="K1254" i="2"/>
  <c r="B1254" i="2"/>
  <c r="A1254" i="2"/>
  <c r="T1253" i="2"/>
  <c r="K1253" i="2"/>
  <c r="B1253" i="2"/>
  <c r="A1253" i="2"/>
  <c r="T1252" i="2"/>
  <c r="K1252" i="2"/>
  <c r="B1252" i="2"/>
  <c r="A1252" i="2"/>
  <c r="T1251" i="2"/>
  <c r="K1251" i="2"/>
  <c r="B1251" i="2"/>
  <c r="A1251" i="2"/>
  <c r="T1250" i="2"/>
  <c r="K1250" i="2"/>
  <c r="B1250" i="2"/>
  <c r="A1250" i="2"/>
  <c r="T1249" i="2"/>
  <c r="K1249" i="2"/>
  <c r="B1249" i="2"/>
  <c r="A1249" i="2"/>
  <c r="T1248" i="2"/>
  <c r="K1248" i="2"/>
  <c r="B1248" i="2"/>
  <c r="A1248" i="2"/>
  <c r="T1247" i="2"/>
  <c r="K1247" i="2"/>
  <c r="B1247" i="2"/>
  <c r="A1247" i="2"/>
  <c r="T1246" i="2"/>
  <c r="K1246" i="2"/>
  <c r="B1246" i="2"/>
  <c r="A1246" i="2"/>
  <c r="T1245" i="2"/>
  <c r="K1245" i="2"/>
  <c r="B1245" i="2"/>
  <c r="A1245" i="2"/>
  <c r="T1244" i="2"/>
  <c r="K1244" i="2"/>
  <c r="B1244" i="2"/>
  <c r="A1244" i="2"/>
  <c r="T1243" i="2"/>
  <c r="K1243" i="2"/>
  <c r="B1243" i="2"/>
  <c r="A1243" i="2"/>
  <c r="T1242" i="2"/>
  <c r="K1242" i="2"/>
  <c r="B1242" i="2"/>
  <c r="A1242" i="2"/>
  <c r="T1241" i="2"/>
  <c r="K1241" i="2"/>
  <c r="B1241" i="2"/>
  <c r="A1241" i="2"/>
  <c r="T1240" i="2"/>
  <c r="K1240" i="2"/>
  <c r="B1240" i="2"/>
  <c r="A1240" i="2"/>
  <c r="T1239" i="2"/>
  <c r="K1239" i="2"/>
  <c r="B1239" i="2"/>
  <c r="A1239" i="2"/>
  <c r="T1238" i="2"/>
  <c r="K1238" i="2"/>
  <c r="B1238" i="2"/>
  <c r="A1238" i="2"/>
  <c r="T1237" i="2"/>
  <c r="K1237" i="2"/>
  <c r="B1237" i="2"/>
  <c r="A1237" i="2"/>
  <c r="T1236" i="2"/>
  <c r="K1236" i="2"/>
  <c r="B1236" i="2"/>
  <c r="A1236" i="2"/>
  <c r="T1235" i="2"/>
  <c r="K1235" i="2"/>
  <c r="B1235" i="2"/>
  <c r="A1235" i="2"/>
  <c r="T1234" i="2"/>
  <c r="K1234" i="2"/>
  <c r="B1234" i="2"/>
  <c r="A1234" i="2"/>
  <c r="T1233" i="2"/>
  <c r="K1233" i="2"/>
  <c r="B1233" i="2"/>
  <c r="A1233" i="2"/>
  <c r="T1232" i="2"/>
  <c r="K1232" i="2"/>
  <c r="B1232" i="2"/>
  <c r="A1232" i="2"/>
  <c r="T1231" i="2"/>
  <c r="K1231" i="2"/>
  <c r="B1231" i="2"/>
  <c r="A1231" i="2"/>
  <c r="T1230" i="2"/>
  <c r="K1230" i="2"/>
  <c r="B1230" i="2"/>
  <c r="A1230" i="2"/>
  <c r="T1229" i="2"/>
  <c r="K1229" i="2"/>
  <c r="B1229" i="2"/>
  <c r="A1229" i="2"/>
  <c r="T1228" i="2"/>
  <c r="K1228" i="2"/>
  <c r="B1228" i="2"/>
  <c r="A1228" i="2"/>
  <c r="T1227" i="2"/>
  <c r="K1227" i="2"/>
  <c r="B1227" i="2"/>
  <c r="A1227" i="2"/>
  <c r="T1226" i="2"/>
  <c r="K1226" i="2"/>
  <c r="B1226" i="2"/>
  <c r="A1226" i="2"/>
  <c r="T1225" i="2"/>
  <c r="K1225" i="2"/>
  <c r="B1225" i="2"/>
  <c r="A1225" i="2"/>
  <c r="T1224" i="2"/>
  <c r="K1224" i="2"/>
  <c r="B1224" i="2"/>
  <c r="A1224" i="2"/>
  <c r="T1223" i="2"/>
  <c r="K1223" i="2"/>
  <c r="B1223" i="2"/>
  <c r="A1223" i="2"/>
  <c r="T1222" i="2"/>
  <c r="K1222" i="2"/>
  <c r="B1222" i="2"/>
  <c r="A1222" i="2"/>
  <c r="T1221" i="2"/>
  <c r="K1221" i="2"/>
  <c r="B1221" i="2"/>
  <c r="A1221" i="2"/>
  <c r="T1220" i="2"/>
  <c r="K1220" i="2"/>
  <c r="B1220" i="2"/>
  <c r="A1220" i="2"/>
  <c r="T1219" i="2"/>
  <c r="K1219" i="2"/>
  <c r="B1219" i="2"/>
  <c r="A1219" i="2"/>
  <c r="T1218" i="2"/>
  <c r="K1218" i="2"/>
  <c r="B1218" i="2"/>
  <c r="A1218" i="2"/>
  <c r="T1217" i="2"/>
  <c r="K1217" i="2"/>
  <c r="B1217" i="2"/>
  <c r="A1217" i="2"/>
  <c r="T1216" i="2"/>
  <c r="K1216" i="2"/>
  <c r="B1216" i="2"/>
  <c r="A1216" i="2"/>
  <c r="T1215" i="2"/>
  <c r="K1215" i="2"/>
  <c r="B1215" i="2"/>
  <c r="A1215" i="2"/>
  <c r="T1214" i="2"/>
  <c r="K1214" i="2"/>
  <c r="B1214" i="2"/>
  <c r="A1214" i="2"/>
  <c r="T1213" i="2"/>
  <c r="K1213" i="2"/>
  <c r="B1213" i="2"/>
  <c r="A1213" i="2"/>
  <c r="T1212" i="2"/>
  <c r="K1212" i="2"/>
  <c r="B1212" i="2"/>
  <c r="A1212" i="2"/>
  <c r="T1211" i="2"/>
  <c r="K1211" i="2"/>
  <c r="B1211" i="2"/>
  <c r="A1211" i="2"/>
  <c r="T1210" i="2"/>
  <c r="K1210" i="2"/>
  <c r="B1210" i="2"/>
  <c r="A1210" i="2"/>
  <c r="T1209" i="2"/>
  <c r="K1209" i="2"/>
  <c r="B1209" i="2"/>
  <c r="A1209" i="2"/>
  <c r="T1208" i="2"/>
  <c r="K1208" i="2"/>
  <c r="B1208" i="2"/>
  <c r="A1208" i="2"/>
  <c r="T1207" i="2"/>
  <c r="K1207" i="2"/>
  <c r="B1207" i="2"/>
  <c r="A1207" i="2"/>
  <c r="T1206" i="2"/>
  <c r="K1206" i="2"/>
  <c r="B1206" i="2"/>
  <c r="A1206" i="2"/>
  <c r="T1205" i="2"/>
  <c r="K1205" i="2"/>
  <c r="B1205" i="2"/>
  <c r="A1205" i="2"/>
  <c r="T1204" i="2"/>
  <c r="K1204" i="2"/>
  <c r="B1204" i="2"/>
  <c r="A1204" i="2"/>
  <c r="T1203" i="2"/>
  <c r="K1203" i="2"/>
  <c r="B1203" i="2"/>
  <c r="A1203" i="2"/>
  <c r="T1202" i="2"/>
  <c r="K1202" i="2"/>
  <c r="B1202" i="2"/>
  <c r="A1202" i="2"/>
  <c r="T1201" i="2"/>
  <c r="K1201" i="2"/>
  <c r="B1201" i="2"/>
  <c r="A1201" i="2"/>
  <c r="T1200" i="2"/>
  <c r="K1200" i="2"/>
  <c r="B1200" i="2"/>
  <c r="A1200" i="2"/>
  <c r="T1199" i="2"/>
  <c r="K1199" i="2"/>
  <c r="B1199" i="2"/>
  <c r="A1199" i="2"/>
  <c r="T1198" i="2"/>
  <c r="K1198" i="2"/>
  <c r="B1198" i="2"/>
  <c r="A1198" i="2"/>
  <c r="T1197" i="2"/>
  <c r="K1197" i="2"/>
  <c r="B1197" i="2"/>
  <c r="A1197" i="2"/>
  <c r="T1196" i="2"/>
  <c r="K1196" i="2"/>
  <c r="B1196" i="2"/>
  <c r="A1196" i="2"/>
  <c r="T1195" i="2"/>
  <c r="K1195" i="2"/>
  <c r="B1195" i="2"/>
  <c r="A1195" i="2"/>
  <c r="T1194" i="2"/>
  <c r="K1194" i="2"/>
  <c r="B1194" i="2"/>
  <c r="A1194" i="2"/>
  <c r="T1193" i="2"/>
  <c r="K1193" i="2"/>
  <c r="B1193" i="2"/>
  <c r="A1193" i="2"/>
  <c r="T1192" i="2"/>
  <c r="K1192" i="2"/>
  <c r="B1192" i="2"/>
  <c r="A1192" i="2"/>
  <c r="T1191" i="2"/>
  <c r="K1191" i="2"/>
  <c r="B1191" i="2"/>
  <c r="A1191" i="2"/>
  <c r="T1190" i="2"/>
  <c r="K1190" i="2"/>
  <c r="B1190" i="2"/>
  <c r="A1190" i="2"/>
  <c r="T1189" i="2"/>
  <c r="K1189" i="2"/>
  <c r="B1189" i="2"/>
  <c r="A1189" i="2"/>
  <c r="T1188" i="2"/>
  <c r="K1188" i="2"/>
  <c r="B1188" i="2"/>
  <c r="A1188" i="2"/>
  <c r="T1187" i="2"/>
  <c r="K1187" i="2"/>
  <c r="B1187" i="2"/>
  <c r="A1187" i="2"/>
  <c r="T1186" i="2"/>
  <c r="K1186" i="2"/>
  <c r="B1186" i="2"/>
  <c r="A1186" i="2"/>
  <c r="T1185" i="2"/>
  <c r="K1185" i="2"/>
  <c r="B1185" i="2"/>
  <c r="A1185" i="2"/>
  <c r="T1184" i="2"/>
  <c r="K1184" i="2"/>
  <c r="B1184" i="2"/>
  <c r="A1184" i="2"/>
  <c r="T1183" i="2"/>
  <c r="K1183" i="2"/>
  <c r="B1183" i="2"/>
  <c r="A1183" i="2"/>
  <c r="T1182" i="2"/>
  <c r="K1182" i="2"/>
  <c r="B1182" i="2"/>
  <c r="A1182" i="2"/>
  <c r="T1181" i="2"/>
  <c r="K1181" i="2"/>
  <c r="B1181" i="2"/>
  <c r="A1181" i="2"/>
  <c r="T1180" i="2"/>
  <c r="K1180" i="2"/>
  <c r="B1180" i="2"/>
  <c r="A1180" i="2"/>
  <c r="T1179" i="2"/>
  <c r="K1179" i="2"/>
  <c r="B1179" i="2"/>
  <c r="A1179" i="2"/>
  <c r="T1178" i="2"/>
  <c r="K1178" i="2"/>
  <c r="B1178" i="2"/>
  <c r="A1178" i="2"/>
  <c r="T1177" i="2"/>
  <c r="K1177" i="2"/>
  <c r="B1177" i="2"/>
  <c r="A1177" i="2"/>
  <c r="T1176" i="2"/>
  <c r="K1176" i="2"/>
  <c r="B1176" i="2"/>
  <c r="A1176" i="2"/>
  <c r="T1175" i="2"/>
  <c r="K1175" i="2"/>
  <c r="B1175" i="2"/>
  <c r="A1175" i="2"/>
  <c r="T1174" i="2"/>
  <c r="K1174" i="2"/>
  <c r="B1174" i="2"/>
  <c r="A1174" i="2"/>
  <c r="T1173" i="2"/>
  <c r="K1173" i="2"/>
  <c r="B1173" i="2"/>
  <c r="A1173" i="2"/>
  <c r="T1172" i="2"/>
  <c r="K1172" i="2"/>
  <c r="B1172" i="2"/>
  <c r="A1172" i="2"/>
  <c r="T1171" i="2"/>
  <c r="K1171" i="2"/>
  <c r="B1171" i="2"/>
  <c r="A1171" i="2"/>
  <c r="T1170" i="2"/>
  <c r="K1170" i="2"/>
  <c r="B1170" i="2"/>
  <c r="A1170" i="2"/>
  <c r="T1169" i="2"/>
  <c r="K1169" i="2"/>
  <c r="B1169" i="2"/>
  <c r="A1169" i="2"/>
  <c r="T1168" i="2"/>
  <c r="K1168" i="2"/>
  <c r="B1168" i="2"/>
  <c r="A1168" i="2"/>
  <c r="T1167" i="2"/>
  <c r="K1167" i="2"/>
  <c r="B1167" i="2"/>
  <c r="A1167" i="2"/>
  <c r="T1166" i="2"/>
  <c r="K1166" i="2"/>
  <c r="B1166" i="2"/>
  <c r="A1166" i="2"/>
  <c r="T1165" i="2"/>
  <c r="K1165" i="2"/>
  <c r="B1165" i="2"/>
  <c r="A1165" i="2"/>
  <c r="T1164" i="2"/>
  <c r="K1164" i="2"/>
  <c r="B1164" i="2"/>
  <c r="A1164" i="2"/>
  <c r="T1163" i="2"/>
  <c r="K1163" i="2"/>
  <c r="B1163" i="2"/>
  <c r="A1163" i="2"/>
  <c r="T1162" i="2"/>
  <c r="K1162" i="2"/>
  <c r="B1162" i="2"/>
  <c r="A1162" i="2"/>
  <c r="T1161" i="2"/>
  <c r="K1161" i="2"/>
  <c r="B1161" i="2"/>
  <c r="A1161" i="2"/>
  <c r="T1160" i="2"/>
  <c r="K1160" i="2"/>
  <c r="B1160" i="2"/>
  <c r="A1160" i="2"/>
  <c r="T1159" i="2"/>
  <c r="K1159" i="2"/>
  <c r="B1159" i="2"/>
  <c r="A1159" i="2"/>
  <c r="T1158" i="2"/>
  <c r="K1158" i="2"/>
  <c r="B1158" i="2"/>
  <c r="A1158" i="2"/>
  <c r="T1157" i="2"/>
  <c r="K1157" i="2"/>
  <c r="B1157" i="2"/>
  <c r="A1157" i="2"/>
  <c r="T1156" i="2"/>
  <c r="K1156" i="2"/>
  <c r="B1156" i="2"/>
  <c r="A1156" i="2"/>
  <c r="T1155" i="2"/>
  <c r="K1155" i="2"/>
  <c r="B1155" i="2"/>
  <c r="A1155" i="2"/>
  <c r="T1154" i="2"/>
  <c r="K1154" i="2"/>
  <c r="B1154" i="2"/>
  <c r="A1154" i="2"/>
  <c r="T1153" i="2"/>
  <c r="K1153" i="2"/>
  <c r="B1153" i="2"/>
  <c r="A1153" i="2"/>
  <c r="T1152" i="2"/>
  <c r="K1152" i="2"/>
  <c r="B1152" i="2"/>
  <c r="A1152" i="2"/>
  <c r="T1151" i="2"/>
  <c r="K1151" i="2"/>
  <c r="B1151" i="2"/>
  <c r="A1151" i="2"/>
  <c r="T1150" i="2"/>
  <c r="K1150" i="2"/>
  <c r="B1150" i="2"/>
  <c r="A1150" i="2"/>
  <c r="T1149" i="2"/>
  <c r="K1149" i="2"/>
  <c r="B1149" i="2"/>
  <c r="A1149" i="2"/>
  <c r="T1148" i="2"/>
  <c r="K1148" i="2"/>
  <c r="B1148" i="2"/>
  <c r="A1148" i="2"/>
  <c r="T1147" i="2"/>
  <c r="K1147" i="2"/>
  <c r="B1147" i="2"/>
  <c r="A1147" i="2"/>
  <c r="T1146" i="2"/>
  <c r="K1146" i="2"/>
  <c r="B1146" i="2"/>
  <c r="A1146" i="2"/>
  <c r="T1145" i="2"/>
  <c r="K1145" i="2"/>
  <c r="B1145" i="2"/>
  <c r="A1145" i="2"/>
  <c r="T1144" i="2"/>
  <c r="K1144" i="2"/>
  <c r="B1144" i="2"/>
  <c r="A1144" i="2"/>
  <c r="T1143" i="2"/>
  <c r="K1143" i="2"/>
  <c r="B1143" i="2"/>
  <c r="A1143" i="2"/>
  <c r="T1142" i="2"/>
  <c r="K1142" i="2"/>
  <c r="B1142" i="2"/>
  <c r="A1142" i="2"/>
  <c r="T1141" i="2"/>
  <c r="K1141" i="2"/>
  <c r="B1141" i="2"/>
  <c r="A1141" i="2"/>
  <c r="T1140" i="2"/>
  <c r="K1140" i="2"/>
  <c r="B1140" i="2"/>
  <c r="A1140" i="2"/>
  <c r="T1139" i="2"/>
  <c r="K1139" i="2"/>
  <c r="B1139" i="2"/>
  <c r="A1139" i="2"/>
  <c r="T1138" i="2"/>
  <c r="K1138" i="2"/>
  <c r="B1138" i="2"/>
  <c r="A1138" i="2"/>
  <c r="T1137" i="2"/>
  <c r="K1137" i="2"/>
  <c r="B1137" i="2"/>
  <c r="A1137" i="2"/>
  <c r="T1136" i="2"/>
  <c r="K1136" i="2"/>
  <c r="B1136" i="2"/>
  <c r="A1136" i="2"/>
  <c r="T1135" i="2"/>
  <c r="K1135" i="2"/>
  <c r="B1135" i="2"/>
  <c r="A1135" i="2"/>
  <c r="T1134" i="2"/>
  <c r="K1134" i="2"/>
  <c r="B1134" i="2"/>
  <c r="A1134" i="2"/>
  <c r="T1133" i="2"/>
  <c r="K1133" i="2"/>
  <c r="B1133" i="2"/>
  <c r="A1133" i="2"/>
  <c r="T1132" i="2"/>
  <c r="K1132" i="2"/>
  <c r="B1132" i="2"/>
  <c r="A1132" i="2"/>
  <c r="T1131" i="2"/>
  <c r="K1131" i="2"/>
  <c r="B1131" i="2"/>
  <c r="A1131" i="2"/>
  <c r="T1130" i="2"/>
  <c r="K1130" i="2"/>
  <c r="B1130" i="2"/>
  <c r="A1130" i="2"/>
  <c r="T1129" i="2"/>
  <c r="K1129" i="2"/>
  <c r="B1129" i="2"/>
  <c r="A1129" i="2"/>
  <c r="T1128" i="2"/>
  <c r="K1128" i="2"/>
  <c r="B1128" i="2"/>
  <c r="A1128" i="2"/>
  <c r="T1127" i="2"/>
  <c r="K1127" i="2"/>
  <c r="B1127" i="2"/>
  <c r="A1127" i="2"/>
  <c r="T1126" i="2"/>
  <c r="K1126" i="2"/>
  <c r="B1126" i="2"/>
  <c r="A1126" i="2"/>
  <c r="T1125" i="2"/>
  <c r="K1125" i="2"/>
  <c r="B1125" i="2"/>
  <c r="A1125" i="2"/>
  <c r="T1124" i="2"/>
  <c r="K1124" i="2"/>
  <c r="B1124" i="2"/>
  <c r="A1124" i="2"/>
  <c r="T1123" i="2"/>
  <c r="K1123" i="2"/>
  <c r="B1123" i="2"/>
  <c r="A1123" i="2"/>
  <c r="T1122" i="2"/>
  <c r="K1122" i="2"/>
  <c r="B1122" i="2"/>
  <c r="A1122" i="2"/>
  <c r="T1121" i="2"/>
  <c r="K1121" i="2"/>
  <c r="B1121" i="2"/>
  <c r="A1121" i="2"/>
  <c r="T1120" i="2"/>
  <c r="K1120" i="2"/>
  <c r="B1120" i="2"/>
  <c r="A1120" i="2"/>
  <c r="T1119" i="2"/>
  <c r="K1119" i="2"/>
  <c r="B1119" i="2"/>
  <c r="A1119" i="2"/>
  <c r="T1118" i="2"/>
  <c r="K1118" i="2"/>
  <c r="B1118" i="2"/>
  <c r="A1118" i="2"/>
  <c r="T1117" i="2"/>
  <c r="K1117" i="2"/>
  <c r="B1117" i="2"/>
  <c r="A1117" i="2"/>
  <c r="T1116" i="2"/>
  <c r="K1116" i="2"/>
  <c r="B1116" i="2"/>
  <c r="A1116" i="2"/>
  <c r="T1115" i="2"/>
  <c r="K1115" i="2"/>
  <c r="B1115" i="2"/>
  <c r="A1115" i="2"/>
  <c r="T1114" i="2"/>
  <c r="K1114" i="2"/>
  <c r="B1114" i="2"/>
  <c r="A1114" i="2"/>
  <c r="T1113" i="2"/>
  <c r="K1113" i="2"/>
  <c r="B1113" i="2"/>
  <c r="A1113" i="2"/>
  <c r="T1112" i="2"/>
  <c r="K1112" i="2"/>
  <c r="B1112" i="2"/>
  <c r="A1112" i="2"/>
  <c r="T1111" i="2"/>
  <c r="K1111" i="2"/>
  <c r="B1111" i="2"/>
  <c r="A1111" i="2"/>
  <c r="T1110" i="2"/>
  <c r="K1110" i="2"/>
  <c r="B1110" i="2"/>
  <c r="A1110" i="2"/>
  <c r="T1109" i="2"/>
  <c r="K1109" i="2"/>
  <c r="B1109" i="2"/>
  <c r="A1109" i="2"/>
  <c r="T1108" i="2"/>
  <c r="K1108" i="2"/>
  <c r="B1108" i="2"/>
  <c r="A1108" i="2"/>
  <c r="T1107" i="2"/>
  <c r="K1107" i="2"/>
  <c r="B1107" i="2"/>
  <c r="A1107" i="2"/>
  <c r="T1106" i="2"/>
  <c r="K1106" i="2"/>
  <c r="B1106" i="2"/>
  <c r="A1106" i="2"/>
  <c r="T1105" i="2"/>
  <c r="K1105" i="2"/>
  <c r="B1105" i="2"/>
  <c r="A1105" i="2"/>
  <c r="T1104" i="2"/>
  <c r="K1104" i="2"/>
  <c r="B1104" i="2"/>
  <c r="A1104" i="2"/>
  <c r="T1103" i="2"/>
  <c r="K1103" i="2"/>
  <c r="B1103" i="2"/>
  <c r="A1103" i="2"/>
  <c r="T1102" i="2"/>
  <c r="K1102" i="2"/>
  <c r="B1102" i="2"/>
  <c r="A1102" i="2"/>
  <c r="T1101" i="2"/>
  <c r="K1101" i="2"/>
  <c r="B1101" i="2"/>
  <c r="A1101" i="2"/>
  <c r="T1100" i="2"/>
  <c r="K1100" i="2"/>
  <c r="B1100" i="2"/>
  <c r="A1100" i="2"/>
  <c r="T1099" i="2"/>
  <c r="K1099" i="2"/>
  <c r="B1099" i="2"/>
  <c r="A1099" i="2"/>
  <c r="T1098" i="2"/>
  <c r="K1098" i="2"/>
  <c r="B1098" i="2"/>
  <c r="A1098" i="2"/>
  <c r="T1097" i="2"/>
  <c r="K1097" i="2"/>
  <c r="B1097" i="2"/>
  <c r="A1097" i="2"/>
  <c r="T1096" i="2"/>
  <c r="K1096" i="2"/>
  <c r="B1096" i="2"/>
  <c r="A1096" i="2"/>
  <c r="T1095" i="2"/>
  <c r="K1095" i="2"/>
  <c r="B1095" i="2"/>
  <c r="A1095" i="2"/>
  <c r="T1094" i="2"/>
  <c r="K1094" i="2"/>
  <c r="B1094" i="2"/>
  <c r="A1094" i="2"/>
  <c r="T1093" i="2"/>
  <c r="K1093" i="2"/>
  <c r="B1093" i="2"/>
  <c r="A1093" i="2"/>
  <c r="T1092" i="2"/>
  <c r="K1092" i="2"/>
  <c r="B1092" i="2"/>
  <c r="A1092" i="2"/>
  <c r="T1091" i="2"/>
  <c r="K1091" i="2"/>
  <c r="B1091" i="2"/>
  <c r="A1091" i="2"/>
  <c r="T1090" i="2"/>
  <c r="K1090" i="2"/>
  <c r="B1090" i="2"/>
  <c r="A1090" i="2"/>
  <c r="T1089" i="2"/>
  <c r="K1089" i="2"/>
  <c r="B1089" i="2"/>
  <c r="A1089" i="2"/>
  <c r="T1088" i="2"/>
  <c r="K1088" i="2"/>
  <c r="B1088" i="2"/>
  <c r="A1088" i="2"/>
  <c r="T1087" i="2"/>
  <c r="K1087" i="2"/>
  <c r="B1087" i="2"/>
  <c r="A1087" i="2"/>
  <c r="T1086" i="2"/>
  <c r="K1086" i="2"/>
  <c r="B1086" i="2"/>
  <c r="A1086" i="2"/>
  <c r="T1085" i="2"/>
  <c r="K1085" i="2"/>
  <c r="B1085" i="2"/>
  <c r="A1085" i="2"/>
  <c r="T1084" i="2"/>
  <c r="K1084" i="2"/>
  <c r="B1084" i="2"/>
  <c r="A1084" i="2"/>
  <c r="T1083" i="2"/>
  <c r="K1083" i="2"/>
  <c r="B1083" i="2"/>
  <c r="A1083" i="2"/>
  <c r="T1082" i="2"/>
  <c r="K1082" i="2"/>
  <c r="B1082" i="2"/>
  <c r="A1082" i="2"/>
  <c r="T1081" i="2"/>
  <c r="K1081" i="2"/>
  <c r="B1081" i="2"/>
  <c r="A1081" i="2"/>
  <c r="T1080" i="2"/>
  <c r="K1080" i="2"/>
  <c r="B1080" i="2"/>
  <c r="A1080" i="2"/>
  <c r="T1079" i="2"/>
  <c r="K1079" i="2"/>
  <c r="B1079" i="2"/>
  <c r="A1079" i="2"/>
  <c r="T1078" i="2"/>
  <c r="K1078" i="2"/>
  <c r="B1078" i="2"/>
  <c r="A1078" i="2"/>
  <c r="T1077" i="2"/>
  <c r="K1077" i="2"/>
  <c r="B1077" i="2"/>
  <c r="A1077" i="2"/>
  <c r="T1076" i="2"/>
  <c r="K1076" i="2"/>
  <c r="B1076" i="2"/>
  <c r="A1076" i="2"/>
  <c r="T1075" i="2"/>
  <c r="K1075" i="2"/>
  <c r="B1075" i="2"/>
  <c r="A1075" i="2"/>
  <c r="T1074" i="2"/>
  <c r="K1074" i="2"/>
  <c r="B1074" i="2"/>
  <c r="A1074" i="2"/>
  <c r="T1073" i="2"/>
  <c r="K1073" i="2"/>
  <c r="B1073" i="2"/>
  <c r="A1073" i="2"/>
  <c r="T1072" i="2"/>
  <c r="K1072" i="2"/>
  <c r="B1072" i="2"/>
  <c r="A1072" i="2"/>
  <c r="T1071" i="2"/>
  <c r="K1071" i="2"/>
  <c r="B1071" i="2"/>
  <c r="A1071" i="2"/>
  <c r="T1070" i="2"/>
  <c r="K1070" i="2"/>
  <c r="B1070" i="2"/>
  <c r="A1070" i="2"/>
  <c r="T1069" i="2"/>
  <c r="K1069" i="2"/>
  <c r="B1069" i="2"/>
  <c r="A1069" i="2"/>
  <c r="T1068" i="2"/>
  <c r="K1068" i="2"/>
  <c r="B1068" i="2"/>
  <c r="A1068" i="2"/>
  <c r="T1067" i="2"/>
  <c r="K1067" i="2"/>
  <c r="B1067" i="2"/>
  <c r="A1067" i="2"/>
  <c r="T1066" i="2"/>
  <c r="K1066" i="2"/>
  <c r="B1066" i="2"/>
  <c r="A1066" i="2"/>
  <c r="T1065" i="2"/>
  <c r="K1065" i="2"/>
  <c r="B1065" i="2"/>
  <c r="A1065" i="2"/>
  <c r="T1064" i="2"/>
  <c r="K1064" i="2"/>
  <c r="B1064" i="2"/>
  <c r="A1064" i="2"/>
  <c r="T1063" i="2"/>
  <c r="K1063" i="2"/>
  <c r="B1063" i="2"/>
  <c r="A1063" i="2"/>
  <c r="T1062" i="2"/>
  <c r="K1062" i="2"/>
  <c r="B1062" i="2"/>
  <c r="A1062" i="2"/>
  <c r="T1061" i="2"/>
  <c r="K1061" i="2"/>
  <c r="B1061" i="2"/>
  <c r="A1061" i="2"/>
  <c r="T1060" i="2"/>
  <c r="K1060" i="2"/>
  <c r="B1060" i="2"/>
  <c r="A1060" i="2"/>
  <c r="T1059" i="2"/>
  <c r="K1059" i="2"/>
  <c r="B1059" i="2"/>
  <c r="A1059" i="2"/>
  <c r="T1058" i="2"/>
  <c r="K1058" i="2"/>
  <c r="B1058" i="2"/>
  <c r="A1058" i="2"/>
  <c r="T1057" i="2"/>
  <c r="K1057" i="2"/>
  <c r="B1057" i="2"/>
  <c r="A1057" i="2"/>
  <c r="T1056" i="2"/>
  <c r="K1056" i="2"/>
  <c r="B1056" i="2"/>
  <c r="A1056" i="2"/>
  <c r="T1055" i="2"/>
  <c r="K1055" i="2"/>
  <c r="B1055" i="2"/>
  <c r="A1055" i="2"/>
  <c r="T1054" i="2"/>
  <c r="K1054" i="2"/>
  <c r="B1054" i="2"/>
  <c r="A1054" i="2"/>
  <c r="T1053" i="2"/>
  <c r="K1053" i="2"/>
  <c r="B1053" i="2"/>
  <c r="A1053" i="2"/>
  <c r="T1052" i="2"/>
  <c r="K1052" i="2"/>
  <c r="B1052" i="2"/>
  <c r="A1052" i="2"/>
  <c r="T1051" i="2"/>
  <c r="K1051" i="2"/>
  <c r="B1051" i="2"/>
  <c r="A1051" i="2"/>
  <c r="T1050" i="2"/>
  <c r="K1050" i="2"/>
  <c r="B1050" i="2"/>
  <c r="A1050" i="2"/>
  <c r="T1049" i="2"/>
  <c r="K1049" i="2"/>
  <c r="B1049" i="2"/>
  <c r="A1049" i="2"/>
  <c r="T1048" i="2"/>
  <c r="K1048" i="2"/>
  <c r="B1048" i="2"/>
  <c r="A1048" i="2"/>
  <c r="T1047" i="2"/>
  <c r="K1047" i="2"/>
  <c r="B1047" i="2"/>
  <c r="A1047" i="2"/>
  <c r="T1046" i="2"/>
  <c r="K1046" i="2"/>
  <c r="B1046" i="2"/>
  <c r="A1046" i="2"/>
  <c r="T1045" i="2"/>
  <c r="K1045" i="2"/>
  <c r="B1045" i="2"/>
  <c r="A1045" i="2"/>
  <c r="T1044" i="2"/>
  <c r="K1044" i="2"/>
  <c r="B1044" i="2"/>
  <c r="A1044" i="2"/>
  <c r="T1043" i="2"/>
  <c r="K1043" i="2"/>
  <c r="B1043" i="2"/>
  <c r="A1043" i="2"/>
  <c r="T1042" i="2"/>
  <c r="K1042" i="2"/>
  <c r="B1042" i="2"/>
  <c r="A1042" i="2"/>
  <c r="T1041" i="2"/>
  <c r="K1041" i="2"/>
  <c r="B1041" i="2"/>
  <c r="A1041" i="2"/>
  <c r="T1040" i="2"/>
  <c r="K1040" i="2"/>
  <c r="B1040" i="2"/>
  <c r="A1040" i="2"/>
  <c r="T1039" i="2"/>
  <c r="K1039" i="2"/>
  <c r="B1039" i="2"/>
  <c r="A1039" i="2"/>
  <c r="T1038" i="2"/>
  <c r="K1038" i="2"/>
  <c r="B1038" i="2"/>
  <c r="A1038" i="2"/>
  <c r="T1037" i="2"/>
  <c r="K1037" i="2"/>
  <c r="B1037" i="2"/>
  <c r="A1037" i="2"/>
  <c r="T1036" i="2"/>
  <c r="K1036" i="2"/>
  <c r="B1036" i="2"/>
  <c r="A1036" i="2"/>
  <c r="T1035" i="2"/>
  <c r="K1035" i="2"/>
  <c r="B1035" i="2"/>
  <c r="A1035" i="2"/>
  <c r="T1034" i="2"/>
  <c r="K1034" i="2"/>
  <c r="B1034" i="2"/>
  <c r="A1034" i="2"/>
  <c r="T1033" i="2"/>
  <c r="K1033" i="2"/>
  <c r="B1033" i="2"/>
  <c r="A1033" i="2"/>
  <c r="T1032" i="2"/>
  <c r="K1032" i="2"/>
  <c r="B1032" i="2"/>
  <c r="A1032" i="2"/>
  <c r="T1031" i="2"/>
  <c r="K1031" i="2"/>
  <c r="B1031" i="2"/>
  <c r="A1031" i="2"/>
  <c r="T1030" i="2"/>
  <c r="K1030" i="2"/>
  <c r="B1030" i="2"/>
  <c r="A1030" i="2"/>
  <c r="T1029" i="2"/>
  <c r="K1029" i="2"/>
  <c r="B1029" i="2"/>
  <c r="A1029" i="2"/>
  <c r="T1028" i="2"/>
  <c r="K1028" i="2"/>
  <c r="B1028" i="2"/>
  <c r="A1028" i="2"/>
  <c r="T1027" i="2"/>
  <c r="K1027" i="2"/>
  <c r="B1027" i="2"/>
  <c r="A1027" i="2"/>
  <c r="T1026" i="2"/>
  <c r="K1026" i="2"/>
  <c r="B1026" i="2"/>
  <c r="A1026" i="2"/>
  <c r="T1025" i="2"/>
  <c r="K1025" i="2"/>
  <c r="B1025" i="2"/>
  <c r="A1025" i="2"/>
  <c r="T1024" i="2"/>
  <c r="K1024" i="2"/>
  <c r="B1024" i="2"/>
  <c r="A1024" i="2"/>
  <c r="T1023" i="2"/>
  <c r="K1023" i="2"/>
  <c r="B1023" i="2"/>
  <c r="A1023" i="2"/>
  <c r="T1022" i="2"/>
  <c r="K1022" i="2"/>
  <c r="B1022" i="2"/>
  <c r="A1022" i="2"/>
  <c r="T1021" i="2"/>
  <c r="K1021" i="2"/>
  <c r="B1021" i="2"/>
  <c r="A1021" i="2"/>
  <c r="T1020" i="2"/>
  <c r="K1020" i="2"/>
  <c r="B1020" i="2"/>
  <c r="A1020" i="2"/>
  <c r="T1019" i="2"/>
  <c r="K1019" i="2"/>
  <c r="B1019" i="2"/>
  <c r="A1019" i="2"/>
  <c r="T1018" i="2"/>
  <c r="K1018" i="2"/>
  <c r="B1018" i="2"/>
  <c r="A1018" i="2"/>
  <c r="T1017" i="2"/>
  <c r="K1017" i="2"/>
  <c r="B1017" i="2"/>
  <c r="A1017" i="2"/>
  <c r="T1016" i="2"/>
  <c r="K1016" i="2"/>
  <c r="B1016" i="2"/>
  <c r="A1016" i="2"/>
  <c r="T1015" i="2"/>
  <c r="K1015" i="2"/>
  <c r="B1015" i="2"/>
  <c r="A1015" i="2"/>
  <c r="T1014" i="2"/>
  <c r="K1014" i="2"/>
  <c r="B1014" i="2"/>
  <c r="A1014" i="2"/>
  <c r="T1013" i="2"/>
  <c r="K1013" i="2"/>
  <c r="B1013" i="2"/>
  <c r="A1013" i="2"/>
  <c r="T1012" i="2"/>
  <c r="K1012" i="2"/>
  <c r="B1012" i="2"/>
  <c r="A1012" i="2"/>
  <c r="T1011" i="2"/>
  <c r="K1011" i="2"/>
  <c r="B1011" i="2"/>
  <c r="A1011" i="2"/>
  <c r="T1010" i="2"/>
  <c r="K1010" i="2"/>
  <c r="B1010" i="2"/>
  <c r="A1010" i="2"/>
  <c r="T1009" i="2"/>
  <c r="K1009" i="2"/>
  <c r="B1009" i="2"/>
  <c r="A1009" i="2"/>
  <c r="T1008" i="2"/>
  <c r="K1008" i="2"/>
  <c r="B1008" i="2"/>
  <c r="A1008" i="2"/>
  <c r="T1007" i="2"/>
  <c r="K1007" i="2"/>
  <c r="B1007" i="2"/>
  <c r="A1007" i="2"/>
  <c r="T1006" i="2"/>
  <c r="K1006" i="2"/>
  <c r="B1006" i="2"/>
  <c r="A1006" i="2"/>
  <c r="T1005" i="2"/>
  <c r="K1005" i="2"/>
  <c r="B1005" i="2"/>
  <c r="A1005" i="2"/>
  <c r="T1004" i="2"/>
  <c r="K1004" i="2"/>
  <c r="B1004" i="2"/>
  <c r="A1004" i="2"/>
  <c r="T1003" i="2"/>
  <c r="K1003" i="2"/>
  <c r="B1003" i="2"/>
  <c r="A1003" i="2"/>
  <c r="T1002" i="2"/>
  <c r="K1002" i="2"/>
  <c r="B1002" i="2"/>
  <c r="A1002" i="2"/>
  <c r="T1001" i="2"/>
  <c r="K1001" i="2"/>
  <c r="B1001" i="2"/>
  <c r="A1001" i="2"/>
  <c r="T1000" i="2"/>
  <c r="K1000" i="2"/>
  <c r="B1000" i="2"/>
  <c r="A1000" i="2"/>
  <c r="T999" i="2"/>
  <c r="K999" i="2"/>
  <c r="B999" i="2"/>
  <c r="A999" i="2"/>
  <c r="T998" i="2"/>
  <c r="K998" i="2"/>
  <c r="B998" i="2"/>
  <c r="A998" i="2"/>
  <c r="T997" i="2"/>
  <c r="K997" i="2"/>
  <c r="B997" i="2"/>
  <c r="A997" i="2"/>
  <c r="T996" i="2"/>
  <c r="K996" i="2"/>
  <c r="B996" i="2"/>
  <c r="A996" i="2"/>
  <c r="T995" i="2"/>
  <c r="K995" i="2"/>
  <c r="B995" i="2"/>
  <c r="A995" i="2"/>
  <c r="T994" i="2"/>
  <c r="K994" i="2"/>
  <c r="B994" i="2"/>
  <c r="A994" i="2"/>
  <c r="T993" i="2"/>
  <c r="K993" i="2"/>
  <c r="B993" i="2"/>
  <c r="A993" i="2"/>
  <c r="T992" i="2"/>
  <c r="K992" i="2"/>
  <c r="B992" i="2"/>
  <c r="A992" i="2"/>
  <c r="T991" i="2"/>
  <c r="K991" i="2"/>
  <c r="B991" i="2"/>
  <c r="A991" i="2"/>
  <c r="T990" i="2"/>
  <c r="K990" i="2"/>
  <c r="B990" i="2"/>
  <c r="A990" i="2"/>
  <c r="T989" i="2"/>
  <c r="K989" i="2"/>
  <c r="B989" i="2"/>
  <c r="A989" i="2"/>
  <c r="T988" i="2"/>
  <c r="K988" i="2"/>
  <c r="B988" i="2"/>
  <c r="A988" i="2"/>
  <c r="T987" i="2"/>
  <c r="K987" i="2"/>
  <c r="B987" i="2"/>
  <c r="A987" i="2"/>
  <c r="T986" i="2"/>
  <c r="K986" i="2"/>
  <c r="B986" i="2"/>
  <c r="A986" i="2"/>
  <c r="T985" i="2"/>
  <c r="K985" i="2"/>
  <c r="B985" i="2"/>
  <c r="A985" i="2"/>
  <c r="T984" i="2"/>
  <c r="K984" i="2"/>
  <c r="B984" i="2"/>
  <c r="A984" i="2"/>
  <c r="T983" i="2"/>
  <c r="K983" i="2"/>
  <c r="B983" i="2"/>
  <c r="A983" i="2"/>
  <c r="T982" i="2"/>
  <c r="K982" i="2"/>
  <c r="B982" i="2"/>
  <c r="A982" i="2"/>
  <c r="T981" i="2"/>
  <c r="K981" i="2"/>
  <c r="B981" i="2"/>
  <c r="A981" i="2"/>
  <c r="T980" i="2"/>
  <c r="K980" i="2"/>
  <c r="B980" i="2"/>
  <c r="A980" i="2"/>
  <c r="T979" i="2"/>
  <c r="K979" i="2"/>
  <c r="B979" i="2"/>
  <c r="A979" i="2"/>
  <c r="T978" i="2"/>
  <c r="K978" i="2"/>
  <c r="B978" i="2"/>
  <c r="A978" i="2"/>
  <c r="T977" i="2"/>
  <c r="K977" i="2"/>
  <c r="B977" i="2"/>
  <c r="A977" i="2"/>
  <c r="T976" i="2"/>
  <c r="K976" i="2"/>
  <c r="B976" i="2"/>
  <c r="A976" i="2"/>
  <c r="T975" i="2"/>
  <c r="K975" i="2"/>
  <c r="B975" i="2"/>
  <c r="A975" i="2"/>
  <c r="T974" i="2"/>
  <c r="K974" i="2"/>
  <c r="B974" i="2"/>
  <c r="A974" i="2"/>
  <c r="T973" i="2"/>
  <c r="K973" i="2"/>
  <c r="B973" i="2"/>
  <c r="A973" i="2"/>
  <c r="T972" i="2"/>
  <c r="K972" i="2"/>
  <c r="B972" i="2"/>
  <c r="A972" i="2"/>
  <c r="T971" i="2"/>
  <c r="K971" i="2"/>
  <c r="B971" i="2"/>
  <c r="A971" i="2"/>
  <c r="T970" i="2"/>
  <c r="K970" i="2"/>
  <c r="B970" i="2"/>
  <c r="A970" i="2"/>
  <c r="T969" i="2"/>
  <c r="K969" i="2"/>
  <c r="B969" i="2"/>
  <c r="A969" i="2"/>
  <c r="T968" i="2"/>
  <c r="K968" i="2"/>
  <c r="B968" i="2"/>
  <c r="A968" i="2"/>
  <c r="T967" i="2"/>
  <c r="K967" i="2"/>
  <c r="B967" i="2"/>
  <c r="A967" i="2"/>
  <c r="T966" i="2"/>
  <c r="K966" i="2"/>
  <c r="B966" i="2"/>
  <c r="A966" i="2"/>
  <c r="T965" i="2"/>
  <c r="K965" i="2"/>
  <c r="B965" i="2"/>
  <c r="A965" i="2"/>
  <c r="T964" i="2"/>
  <c r="K964" i="2"/>
  <c r="B964" i="2"/>
  <c r="A964" i="2"/>
  <c r="T963" i="2"/>
  <c r="K963" i="2"/>
  <c r="B963" i="2"/>
  <c r="A963" i="2"/>
  <c r="T962" i="2"/>
  <c r="K962" i="2"/>
  <c r="B962" i="2"/>
  <c r="A962" i="2"/>
  <c r="T961" i="2"/>
  <c r="K961" i="2"/>
  <c r="B961" i="2"/>
  <c r="A961" i="2"/>
  <c r="T960" i="2"/>
  <c r="K960" i="2"/>
  <c r="B960" i="2"/>
  <c r="A960" i="2"/>
  <c r="T959" i="2"/>
  <c r="K959" i="2"/>
  <c r="B959" i="2"/>
  <c r="A959" i="2"/>
  <c r="T958" i="2"/>
  <c r="K958" i="2"/>
  <c r="B958" i="2"/>
  <c r="A958" i="2"/>
  <c r="T957" i="2"/>
  <c r="K957" i="2"/>
  <c r="B957" i="2"/>
  <c r="A957" i="2"/>
  <c r="T956" i="2"/>
  <c r="K956" i="2"/>
  <c r="B956" i="2"/>
  <c r="A956" i="2"/>
  <c r="T955" i="2"/>
  <c r="K955" i="2"/>
  <c r="B955" i="2"/>
  <c r="A955" i="2"/>
  <c r="T954" i="2"/>
  <c r="K954" i="2"/>
  <c r="B954" i="2"/>
  <c r="A954" i="2"/>
  <c r="T953" i="2"/>
  <c r="K953" i="2"/>
  <c r="B953" i="2"/>
  <c r="A953" i="2"/>
  <c r="T952" i="2"/>
  <c r="K952" i="2"/>
  <c r="B952" i="2"/>
  <c r="A952" i="2"/>
  <c r="T951" i="2"/>
  <c r="K951" i="2"/>
  <c r="B951" i="2"/>
  <c r="A951" i="2"/>
  <c r="T950" i="2"/>
  <c r="K950" i="2"/>
  <c r="B950" i="2"/>
  <c r="A950" i="2"/>
  <c r="T949" i="2"/>
  <c r="K949" i="2"/>
  <c r="B949" i="2"/>
  <c r="A949" i="2"/>
  <c r="T948" i="2"/>
  <c r="K948" i="2"/>
  <c r="B948" i="2"/>
  <c r="A948" i="2"/>
  <c r="T947" i="2"/>
  <c r="K947" i="2"/>
  <c r="B947" i="2"/>
  <c r="A947" i="2"/>
  <c r="T946" i="2"/>
  <c r="K946" i="2"/>
  <c r="B946" i="2"/>
  <c r="A946" i="2"/>
  <c r="T945" i="2"/>
  <c r="K945" i="2"/>
  <c r="B945" i="2"/>
  <c r="A945" i="2"/>
  <c r="T944" i="2"/>
  <c r="K944" i="2"/>
  <c r="B944" i="2"/>
  <c r="A944" i="2"/>
  <c r="T943" i="2"/>
  <c r="K943" i="2"/>
  <c r="B943" i="2"/>
  <c r="A943" i="2"/>
  <c r="T942" i="2"/>
  <c r="K942" i="2"/>
  <c r="B942" i="2"/>
  <c r="A942" i="2"/>
  <c r="T941" i="2"/>
  <c r="K941" i="2"/>
  <c r="B941" i="2"/>
  <c r="A941" i="2"/>
  <c r="T940" i="2"/>
  <c r="K940" i="2"/>
  <c r="B940" i="2"/>
  <c r="A940" i="2"/>
  <c r="T939" i="2"/>
  <c r="K939" i="2"/>
  <c r="B939" i="2"/>
  <c r="A939" i="2"/>
  <c r="T938" i="2"/>
  <c r="K938" i="2"/>
  <c r="B938" i="2"/>
  <c r="A938" i="2"/>
  <c r="T937" i="2"/>
  <c r="K937" i="2"/>
  <c r="B937" i="2"/>
  <c r="A937" i="2"/>
  <c r="T936" i="2"/>
  <c r="K936" i="2"/>
  <c r="B936" i="2"/>
  <c r="A936" i="2"/>
  <c r="T935" i="2"/>
  <c r="K935" i="2"/>
  <c r="B935" i="2"/>
  <c r="A935" i="2"/>
  <c r="T934" i="2"/>
  <c r="K934" i="2"/>
  <c r="B934" i="2"/>
  <c r="A934" i="2"/>
  <c r="T933" i="2"/>
  <c r="K933" i="2"/>
  <c r="B933" i="2"/>
  <c r="A933" i="2"/>
  <c r="T932" i="2"/>
  <c r="K932" i="2"/>
  <c r="B932" i="2"/>
  <c r="A932" i="2"/>
  <c r="T931" i="2"/>
  <c r="K931" i="2"/>
  <c r="B931" i="2"/>
  <c r="A931" i="2"/>
  <c r="T930" i="2"/>
  <c r="K930" i="2"/>
  <c r="B930" i="2"/>
  <c r="A930" i="2"/>
  <c r="T929" i="2"/>
  <c r="K929" i="2"/>
  <c r="B929" i="2"/>
  <c r="A929" i="2"/>
  <c r="T928" i="2"/>
  <c r="K928" i="2"/>
  <c r="B928" i="2"/>
  <c r="A928" i="2"/>
  <c r="T927" i="2"/>
  <c r="K927" i="2"/>
  <c r="B927" i="2"/>
  <c r="A927" i="2"/>
  <c r="T926" i="2"/>
  <c r="K926" i="2"/>
  <c r="B926" i="2"/>
  <c r="A926" i="2"/>
  <c r="T925" i="2"/>
  <c r="K925" i="2"/>
  <c r="B925" i="2"/>
  <c r="A925" i="2"/>
  <c r="T924" i="2"/>
  <c r="K924" i="2"/>
  <c r="B924" i="2"/>
  <c r="A924" i="2"/>
  <c r="T923" i="2"/>
  <c r="K923" i="2"/>
  <c r="B923" i="2"/>
  <c r="A923" i="2"/>
  <c r="T922" i="2"/>
  <c r="K922" i="2"/>
  <c r="B922" i="2"/>
  <c r="A922" i="2"/>
  <c r="T921" i="2"/>
  <c r="K921" i="2"/>
  <c r="B921" i="2"/>
  <c r="A921" i="2"/>
  <c r="T920" i="2"/>
  <c r="K920" i="2"/>
  <c r="B920" i="2"/>
  <c r="A920" i="2"/>
  <c r="T919" i="2"/>
  <c r="K919" i="2"/>
  <c r="B919" i="2"/>
  <c r="A919" i="2"/>
  <c r="T918" i="2"/>
  <c r="K918" i="2"/>
  <c r="B918" i="2"/>
  <c r="A918" i="2"/>
  <c r="T917" i="2"/>
  <c r="K917" i="2"/>
  <c r="B917" i="2"/>
  <c r="A917" i="2"/>
  <c r="T916" i="2"/>
  <c r="K916" i="2"/>
  <c r="B916" i="2"/>
  <c r="A916" i="2"/>
  <c r="T915" i="2"/>
  <c r="K915" i="2"/>
  <c r="B915" i="2"/>
  <c r="A915" i="2"/>
  <c r="T914" i="2"/>
  <c r="K914" i="2"/>
  <c r="B914" i="2"/>
  <c r="A914" i="2"/>
  <c r="T913" i="2"/>
  <c r="K913" i="2"/>
  <c r="B913" i="2"/>
  <c r="A913" i="2"/>
  <c r="T912" i="2"/>
  <c r="K912" i="2"/>
  <c r="B912" i="2"/>
  <c r="A912" i="2"/>
  <c r="T911" i="2"/>
  <c r="K911" i="2"/>
  <c r="B911" i="2"/>
  <c r="A911" i="2"/>
  <c r="T910" i="2"/>
  <c r="K910" i="2"/>
  <c r="B910" i="2"/>
  <c r="A910" i="2"/>
  <c r="T909" i="2"/>
  <c r="K909" i="2"/>
  <c r="B909" i="2"/>
  <c r="A909" i="2"/>
  <c r="T908" i="2"/>
  <c r="K908" i="2"/>
  <c r="B908" i="2"/>
  <c r="A908" i="2"/>
  <c r="T907" i="2"/>
  <c r="K907" i="2"/>
  <c r="B907" i="2"/>
  <c r="A907" i="2"/>
  <c r="T906" i="2"/>
  <c r="K906" i="2"/>
  <c r="B906" i="2"/>
  <c r="A906" i="2"/>
  <c r="T905" i="2"/>
  <c r="K905" i="2"/>
  <c r="B905" i="2"/>
  <c r="A905" i="2"/>
  <c r="T904" i="2"/>
  <c r="K904" i="2"/>
  <c r="B904" i="2"/>
  <c r="A904" i="2"/>
  <c r="T903" i="2"/>
  <c r="K903" i="2"/>
  <c r="B903" i="2"/>
  <c r="A903" i="2"/>
  <c r="T902" i="2"/>
  <c r="K902" i="2"/>
  <c r="B902" i="2"/>
  <c r="A902" i="2"/>
  <c r="T901" i="2"/>
  <c r="K901" i="2"/>
  <c r="B901" i="2"/>
  <c r="A901" i="2"/>
  <c r="T900" i="2"/>
  <c r="K900" i="2"/>
  <c r="B900" i="2"/>
  <c r="A900" i="2"/>
  <c r="T899" i="2"/>
  <c r="K899" i="2"/>
  <c r="B899" i="2"/>
  <c r="A899" i="2"/>
  <c r="T898" i="2"/>
  <c r="K898" i="2"/>
  <c r="B898" i="2"/>
  <c r="A898" i="2"/>
  <c r="T897" i="2"/>
  <c r="K897" i="2"/>
  <c r="B897" i="2"/>
  <c r="A897" i="2"/>
  <c r="T896" i="2"/>
  <c r="K896" i="2"/>
  <c r="B896" i="2"/>
  <c r="A896" i="2"/>
  <c r="T895" i="2"/>
  <c r="K895" i="2"/>
  <c r="B895" i="2"/>
  <c r="A895" i="2"/>
  <c r="T894" i="2"/>
  <c r="K894" i="2"/>
  <c r="B894" i="2"/>
  <c r="A894" i="2"/>
  <c r="T893" i="2"/>
  <c r="K893" i="2"/>
  <c r="B893" i="2"/>
  <c r="A893" i="2"/>
  <c r="T892" i="2"/>
  <c r="K892" i="2"/>
  <c r="B892" i="2"/>
  <c r="A892" i="2"/>
  <c r="T891" i="2"/>
  <c r="K891" i="2"/>
  <c r="B891" i="2"/>
  <c r="A891" i="2"/>
  <c r="T890" i="2"/>
  <c r="K890" i="2"/>
  <c r="B890" i="2"/>
  <c r="A890" i="2"/>
  <c r="T889" i="2"/>
  <c r="K889" i="2"/>
  <c r="B889" i="2"/>
  <c r="A889" i="2"/>
  <c r="T888" i="2"/>
  <c r="K888" i="2"/>
  <c r="B888" i="2"/>
  <c r="A888" i="2"/>
  <c r="T887" i="2"/>
  <c r="K887" i="2"/>
  <c r="B887" i="2"/>
  <c r="A887" i="2"/>
  <c r="T886" i="2"/>
  <c r="K886" i="2"/>
  <c r="B886" i="2"/>
  <c r="A886" i="2"/>
  <c r="T885" i="2"/>
  <c r="K885" i="2"/>
  <c r="B885" i="2"/>
  <c r="A885" i="2"/>
  <c r="T884" i="2"/>
  <c r="K884" i="2"/>
  <c r="B884" i="2"/>
  <c r="A884" i="2"/>
  <c r="T883" i="2"/>
  <c r="K883" i="2"/>
  <c r="B883" i="2"/>
  <c r="A883" i="2"/>
  <c r="T882" i="2"/>
  <c r="K882" i="2"/>
  <c r="B882" i="2"/>
  <c r="A882" i="2"/>
  <c r="T881" i="2"/>
  <c r="K881" i="2"/>
  <c r="B881" i="2"/>
  <c r="A881" i="2"/>
  <c r="T880" i="2"/>
  <c r="K880" i="2"/>
  <c r="B880" i="2"/>
  <c r="A880" i="2"/>
  <c r="T879" i="2"/>
  <c r="K879" i="2"/>
  <c r="B879" i="2"/>
  <c r="A879" i="2"/>
  <c r="T878" i="2"/>
  <c r="K878" i="2"/>
  <c r="B878" i="2"/>
  <c r="A878" i="2"/>
  <c r="T877" i="2"/>
  <c r="K877" i="2"/>
  <c r="B877" i="2"/>
  <c r="A877" i="2"/>
  <c r="T876" i="2"/>
  <c r="K876" i="2"/>
  <c r="B876" i="2"/>
  <c r="A876" i="2"/>
  <c r="T875" i="2"/>
  <c r="K875" i="2"/>
  <c r="B875" i="2"/>
  <c r="A875" i="2"/>
  <c r="T874" i="2"/>
  <c r="K874" i="2"/>
  <c r="B874" i="2"/>
  <c r="A874" i="2"/>
  <c r="T873" i="2"/>
  <c r="K873" i="2"/>
  <c r="B873" i="2"/>
  <c r="A873" i="2"/>
  <c r="T872" i="2"/>
  <c r="K872" i="2"/>
  <c r="B872" i="2"/>
  <c r="A872" i="2"/>
  <c r="T871" i="2"/>
  <c r="K871" i="2"/>
  <c r="B871" i="2"/>
  <c r="A871" i="2"/>
  <c r="T870" i="2"/>
  <c r="K870" i="2"/>
  <c r="B870" i="2"/>
  <c r="A870" i="2"/>
  <c r="T869" i="2"/>
  <c r="K869" i="2"/>
  <c r="B869" i="2"/>
  <c r="A869" i="2"/>
  <c r="T868" i="2"/>
  <c r="K868" i="2"/>
  <c r="B868" i="2"/>
  <c r="A868" i="2"/>
  <c r="T867" i="2"/>
  <c r="K867" i="2"/>
  <c r="B867" i="2"/>
  <c r="A867" i="2"/>
  <c r="T866" i="2"/>
  <c r="K866" i="2"/>
  <c r="B866" i="2"/>
  <c r="A866" i="2"/>
  <c r="T865" i="2"/>
  <c r="K865" i="2"/>
  <c r="B865" i="2"/>
  <c r="A865" i="2"/>
  <c r="T864" i="2"/>
  <c r="K864" i="2"/>
  <c r="B864" i="2"/>
  <c r="A864" i="2"/>
  <c r="T863" i="2"/>
  <c r="K863" i="2"/>
  <c r="B863" i="2"/>
  <c r="A863" i="2"/>
  <c r="T862" i="2"/>
  <c r="K862" i="2"/>
  <c r="B862" i="2"/>
  <c r="A862" i="2"/>
  <c r="T861" i="2"/>
  <c r="K861" i="2"/>
  <c r="B861" i="2"/>
  <c r="A861" i="2"/>
  <c r="T860" i="2"/>
  <c r="K860" i="2"/>
  <c r="B860" i="2"/>
  <c r="A860" i="2"/>
  <c r="T859" i="2"/>
  <c r="K859" i="2"/>
  <c r="B859" i="2"/>
  <c r="A859" i="2"/>
  <c r="T858" i="2"/>
  <c r="K858" i="2"/>
  <c r="B858" i="2"/>
  <c r="A858" i="2"/>
  <c r="T857" i="2"/>
  <c r="K857" i="2"/>
  <c r="B857" i="2"/>
  <c r="A857" i="2"/>
  <c r="T856" i="2"/>
  <c r="K856" i="2"/>
  <c r="B856" i="2"/>
  <c r="A856" i="2"/>
  <c r="T855" i="2"/>
  <c r="K855" i="2"/>
  <c r="B855" i="2"/>
  <c r="A855" i="2"/>
  <c r="T854" i="2"/>
  <c r="K854" i="2"/>
  <c r="B854" i="2"/>
  <c r="A854" i="2"/>
  <c r="T853" i="2"/>
  <c r="K853" i="2"/>
  <c r="B853" i="2"/>
  <c r="A853" i="2"/>
  <c r="T852" i="2"/>
  <c r="K852" i="2"/>
  <c r="B852" i="2"/>
  <c r="A852" i="2"/>
  <c r="T851" i="2"/>
  <c r="K851" i="2"/>
  <c r="B851" i="2"/>
  <c r="A851" i="2"/>
  <c r="T850" i="2"/>
  <c r="K850" i="2"/>
  <c r="B850" i="2"/>
  <c r="A850" i="2"/>
  <c r="T849" i="2"/>
  <c r="K849" i="2"/>
  <c r="B849" i="2"/>
  <c r="A849" i="2"/>
  <c r="T848" i="2"/>
  <c r="K848" i="2"/>
  <c r="B848" i="2"/>
  <c r="A848" i="2"/>
  <c r="T847" i="2"/>
  <c r="K847" i="2"/>
  <c r="B847" i="2"/>
  <c r="A847" i="2"/>
  <c r="T846" i="2"/>
  <c r="K846" i="2"/>
  <c r="B846" i="2"/>
  <c r="A846" i="2"/>
  <c r="T845" i="2"/>
  <c r="K845" i="2"/>
  <c r="B845" i="2"/>
  <c r="A845" i="2"/>
  <c r="T844" i="2"/>
  <c r="K844" i="2"/>
  <c r="B844" i="2"/>
  <c r="A844" i="2"/>
  <c r="T843" i="2"/>
  <c r="K843" i="2"/>
  <c r="B843" i="2"/>
  <c r="A843" i="2"/>
  <c r="T842" i="2"/>
  <c r="K842" i="2"/>
  <c r="B842" i="2"/>
  <c r="A842" i="2"/>
  <c r="T841" i="2"/>
  <c r="K841" i="2"/>
  <c r="B841" i="2"/>
  <c r="A841" i="2"/>
  <c r="T840" i="2"/>
  <c r="K840" i="2"/>
  <c r="B840" i="2"/>
  <c r="A840" i="2"/>
  <c r="T839" i="2"/>
  <c r="K839" i="2"/>
  <c r="B839" i="2"/>
  <c r="A839" i="2"/>
  <c r="T838" i="2"/>
  <c r="K838" i="2"/>
  <c r="B838" i="2"/>
  <c r="A838" i="2"/>
  <c r="T837" i="2"/>
  <c r="K837" i="2"/>
  <c r="B837" i="2"/>
  <c r="A837" i="2"/>
  <c r="T836" i="2"/>
  <c r="K836" i="2"/>
  <c r="B836" i="2"/>
  <c r="A836" i="2"/>
  <c r="T835" i="2"/>
  <c r="K835" i="2"/>
  <c r="B835" i="2"/>
  <c r="A835" i="2"/>
  <c r="T834" i="2"/>
  <c r="K834" i="2"/>
  <c r="B834" i="2"/>
  <c r="A834" i="2"/>
  <c r="T833" i="2"/>
  <c r="K833" i="2"/>
  <c r="B833" i="2"/>
  <c r="A833" i="2"/>
  <c r="T832" i="2"/>
  <c r="K832" i="2"/>
  <c r="B832" i="2"/>
  <c r="A832" i="2"/>
  <c r="T831" i="2"/>
  <c r="K831" i="2"/>
  <c r="B831" i="2"/>
  <c r="A831" i="2"/>
  <c r="T830" i="2"/>
  <c r="K830" i="2"/>
  <c r="B830" i="2"/>
  <c r="A830" i="2"/>
  <c r="T829" i="2"/>
  <c r="K829" i="2"/>
  <c r="B829" i="2"/>
  <c r="A829" i="2"/>
  <c r="T828" i="2"/>
  <c r="K828" i="2"/>
  <c r="B828" i="2"/>
  <c r="A828" i="2"/>
  <c r="T827" i="2"/>
  <c r="K827" i="2"/>
  <c r="B827" i="2"/>
  <c r="A827" i="2"/>
  <c r="T826" i="2"/>
  <c r="K826" i="2"/>
  <c r="B826" i="2"/>
  <c r="A826" i="2"/>
  <c r="T825" i="2"/>
  <c r="K825" i="2"/>
  <c r="B825" i="2"/>
  <c r="A825" i="2"/>
  <c r="T824" i="2"/>
  <c r="K824" i="2"/>
  <c r="B824" i="2"/>
  <c r="A824" i="2"/>
  <c r="T823" i="2"/>
  <c r="K823" i="2"/>
  <c r="B823" i="2"/>
  <c r="A823" i="2"/>
  <c r="T822" i="2"/>
  <c r="K822" i="2"/>
  <c r="B822" i="2"/>
  <c r="A822" i="2"/>
  <c r="T821" i="2"/>
  <c r="K821" i="2"/>
  <c r="B821" i="2"/>
  <c r="A821" i="2"/>
  <c r="T820" i="2"/>
  <c r="K820" i="2"/>
  <c r="B820" i="2"/>
  <c r="A820" i="2"/>
  <c r="T819" i="2"/>
  <c r="K819" i="2"/>
  <c r="B819" i="2"/>
  <c r="A819" i="2"/>
  <c r="T818" i="2"/>
  <c r="K818" i="2"/>
  <c r="B818" i="2"/>
  <c r="A818" i="2"/>
  <c r="T817" i="2"/>
  <c r="K817" i="2"/>
  <c r="B817" i="2"/>
  <c r="A817" i="2"/>
  <c r="T816" i="2"/>
  <c r="K816" i="2"/>
  <c r="B816" i="2"/>
  <c r="A816" i="2"/>
  <c r="T815" i="2"/>
  <c r="K815" i="2"/>
  <c r="B815" i="2"/>
  <c r="A815" i="2"/>
  <c r="T814" i="2"/>
  <c r="K814" i="2"/>
  <c r="B814" i="2"/>
  <c r="A814" i="2"/>
  <c r="T813" i="2"/>
  <c r="K813" i="2"/>
  <c r="B813" i="2"/>
  <c r="A813" i="2"/>
  <c r="T812" i="2"/>
  <c r="K812" i="2"/>
  <c r="B812" i="2"/>
  <c r="A812" i="2"/>
  <c r="T811" i="2"/>
  <c r="K811" i="2"/>
  <c r="B811" i="2"/>
  <c r="A811" i="2"/>
  <c r="T810" i="2"/>
  <c r="K810" i="2"/>
  <c r="B810" i="2"/>
  <c r="A810" i="2"/>
  <c r="T809" i="2"/>
  <c r="K809" i="2"/>
  <c r="B809" i="2"/>
  <c r="A809" i="2"/>
  <c r="T808" i="2"/>
  <c r="K808" i="2"/>
  <c r="B808" i="2"/>
  <c r="A808" i="2"/>
  <c r="T807" i="2"/>
  <c r="K807" i="2"/>
  <c r="B807" i="2"/>
  <c r="A807" i="2"/>
  <c r="T806" i="2"/>
  <c r="K806" i="2"/>
  <c r="B806" i="2"/>
  <c r="A806" i="2"/>
  <c r="T805" i="2"/>
  <c r="K805" i="2"/>
  <c r="B805" i="2"/>
  <c r="A805" i="2"/>
  <c r="T804" i="2"/>
  <c r="K804" i="2"/>
  <c r="B804" i="2"/>
  <c r="A804" i="2"/>
  <c r="T803" i="2"/>
  <c r="K803" i="2"/>
  <c r="B803" i="2"/>
  <c r="A803" i="2"/>
  <c r="T802" i="2"/>
  <c r="K802" i="2"/>
  <c r="B802" i="2"/>
  <c r="A802" i="2"/>
  <c r="T801" i="2"/>
  <c r="K801" i="2"/>
  <c r="B801" i="2"/>
  <c r="A801" i="2"/>
  <c r="T800" i="2"/>
  <c r="K800" i="2"/>
  <c r="B800" i="2"/>
  <c r="A800" i="2"/>
  <c r="T799" i="2"/>
  <c r="K799" i="2"/>
  <c r="B799" i="2"/>
  <c r="A799" i="2"/>
  <c r="T798" i="2"/>
  <c r="K798" i="2"/>
  <c r="B798" i="2"/>
  <c r="A798" i="2"/>
  <c r="T797" i="2"/>
  <c r="K797" i="2"/>
  <c r="B797" i="2"/>
  <c r="A797" i="2"/>
  <c r="T796" i="2"/>
  <c r="K796" i="2"/>
  <c r="B796" i="2"/>
  <c r="A796" i="2"/>
  <c r="T795" i="2"/>
  <c r="K795" i="2"/>
  <c r="B795" i="2"/>
  <c r="A795" i="2"/>
  <c r="T794" i="2"/>
  <c r="K794" i="2"/>
  <c r="B794" i="2"/>
  <c r="A794" i="2"/>
  <c r="T793" i="2"/>
  <c r="K793" i="2"/>
  <c r="B793" i="2"/>
  <c r="A793" i="2"/>
  <c r="T792" i="2"/>
  <c r="K792" i="2"/>
  <c r="B792" i="2"/>
  <c r="A792" i="2"/>
  <c r="T791" i="2"/>
  <c r="K791" i="2"/>
  <c r="B791" i="2"/>
  <c r="A791" i="2"/>
  <c r="T790" i="2"/>
  <c r="K790" i="2"/>
  <c r="B790" i="2"/>
  <c r="A790" i="2"/>
  <c r="T789" i="2"/>
  <c r="K789" i="2"/>
  <c r="B789" i="2"/>
  <c r="A789" i="2"/>
  <c r="T788" i="2"/>
  <c r="K788" i="2"/>
  <c r="B788" i="2"/>
  <c r="A788" i="2"/>
  <c r="T787" i="2"/>
  <c r="K787" i="2"/>
  <c r="B787" i="2"/>
  <c r="A787" i="2"/>
  <c r="T786" i="2"/>
  <c r="K786" i="2"/>
  <c r="B786" i="2"/>
  <c r="A786" i="2"/>
  <c r="T785" i="2"/>
  <c r="K785" i="2"/>
  <c r="B785" i="2"/>
  <c r="A785" i="2"/>
  <c r="T784" i="2"/>
  <c r="K784" i="2"/>
  <c r="B784" i="2"/>
  <c r="A784" i="2"/>
  <c r="T783" i="2"/>
  <c r="K783" i="2"/>
  <c r="B783" i="2"/>
  <c r="A783" i="2"/>
  <c r="T782" i="2"/>
  <c r="K782" i="2"/>
  <c r="B782" i="2"/>
  <c r="A782" i="2"/>
  <c r="T781" i="2"/>
  <c r="K781" i="2"/>
  <c r="B781" i="2"/>
  <c r="A781" i="2"/>
  <c r="T780" i="2"/>
  <c r="K780" i="2"/>
  <c r="B780" i="2"/>
  <c r="A780" i="2"/>
  <c r="T779" i="2"/>
  <c r="K779" i="2"/>
  <c r="B779" i="2"/>
  <c r="A779" i="2"/>
  <c r="T778" i="2"/>
  <c r="K778" i="2"/>
  <c r="B778" i="2"/>
  <c r="A778" i="2"/>
  <c r="T777" i="2"/>
  <c r="K777" i="2"/>
  <c r="B777" i="2"/>
  <c r="A777" i="2"/>
  <c r="T776" i="2"/>
  <c r="K776" i="2"/>
  <c r="B776" i="2"/>
  <c r="A776" i="2"/>
  <c r="T775" i="2"/>
  <c r="K775" i="2"/>
  <c r="B775" i="2"/>
  <c r="A775" i="2"/>
  <c r="T774" i="2"/>
  <c r="K774" i="2"/>
  <c r="B774" i="2"/>
  <c r="A774" i="2"/>
  <c r="T773" i="2"/>
  <c r="K773" i="2"/>
  <c r="B773" i="2"/>
  <c r="A773" i="2"/>
  <c r="T772" i="2"/>
  <c r="K772" i="2"/>
  <c r="B772" i="2"/>
  <c r="A772" i="2"/>
  <c r="T771" i="2"/>
  <c r="K771" i="2"/>
  <c r="B771" i="2"/>
  <c r="A771" i="2"/>
  <c r="T770" i="2"/>
  <c r="K770" i="2"/>
  <c r="B770" i="2"/>
  <c r="A770" i="2"/>
  <c r="T769" i="2"/>
  <c r="K769" i="2"/>
  <c r="B769" i="2"/>
  <c r="A769" i="2"/>
  <c r="T768" i="2"/>
  <c r="K768" i="2"/>
  <c r="B768" i="2"/>
  <c r="A768" i="2"/>
  <c r="T767" i="2"/>
  <c r="K767" i="2"/>
  <c r="B767" i="2"/>
  <c r="A767" i="2"/>
  <c r="T766" i="2"/>
  <c r="K766" i="2"/>
  <c r="B766" i="2"/>
  <c r="A766" i="2"/>
  <c r="T765" i="2"/>
  <c r="K765" i="2"/>
  <c r="B765" i="2"/>
  <c r="A765" i="2"/>
  <c r="T764" i="2"/>
  <c r="K764" i="2"/>
  <c r="B764" i="2"/>
  <c r="A764" i="2"/>
  <c r="T763" i="2"/>
  <c r="K763" i="2"/>
  <c r="B763" i="2"/>
  <c r="A763" i="2"/>
  <c r="T762" i="2"/>
  <c r="K762" i="2"/>
  <c r="B762" i="2"/>
  <c r="A762" i="2"/>
  <c r="T761" i="2"/>
  <c r="K761" i="2"/>
  <c r="B761" i="2"/>
  <c r="A761" i="2"/>
  <c r="T760" i="2"/>
  <c r="K760" i="2"/>
  <c r="B760" i="2"/>
  <c r="A760" i="2"/>
  <c r="T759" i="2"/>
  <c r="K759" i="2"/>
  <c r="B759" i="2"/>
  <c r="A759" i="2"/>
  <c r="T758" i="2"/>
  <c r="K758" i="2"/>
  <c r="B758" i="2"/>
  <c r="A758" i="2"/>
  <c r="T757" i="2"/>
  <c r="K757" i="2"/>
  <c r="B757" i="2"/>
  <c r="A757" i="2"/>
  <c r="T756" i="2"/>
  <c r="K756" i="2"/>
  <c r="B756" i="2"/>
  <c r="A756" i="2"/>
  <c r="T755" i="2"/>
  <c r="K755" i="2"/>
  <c r="B755" i="2"/>
  <c r="A755" i="2"/>
  <c r="T754" i="2"/>
  <c r="K754" i="2"/>
  <c r="B754" i="2"/>
  <c r="A754" i="2"/>
  <c r="T753" i="2"/>
  <c r="K753" i="2"/>
  <c r="B753" i="2"/>
  <c r="A753" i="2"/>
  <c r="T752" i="2"/>
  <c r="K752" i="2"/>
  <c r="B752" i="2"/>
  <c r="A752" i="2"/>
  <c r="T751" i="2"/>
  <c r="K751" i="2"/>
  <c r="B751" i="2"/>
  <c r="A751" i="2"/>
  <c r="T750" i="2"/>
  <c r="K750" i="2"/>
  <c r="B750" i="2"/>
  <c r="A750" i="2"/>
  <c r="T749" i="2"/>
  <c r="K749" i="2"/>
  <c r="B749" i="2"/>
  <c r="A749" i="2"/>
  <c r="T748" i="2"/>
  <c r="K748" i="2"/>
  <c r="B748" i="2"/>
  <c r="A748" i="2"/>
  <c r="T747" i="2"/>
  <c r="K747" i="2"/>
  <c r="B747" i="2"/>
  <c r="A747" i="2"/>
  <c r="T746" i="2"/>
  <c r="K746" i="2"/>
  <c r="B746" i="2"/>
  <c r="A746" i="2"/>
  <c r="T745" i="2"/>
  <c r="K745" i="2"/>
  <c r="B745" i="2"/>
  <c r="A745" i="2"/>
  <c r="T744" i="2"/>
  <c r="K744" i="2"/>
  <c r="B744" i="2"/>
  <c r="A744" i="2"/>
  <c r="T743" i="2"/>
  <c r="K743" i="2"/>
  <c r="B743" i="2"/>
  <c r="A743" i="2"/>
  <c r="T742" i="2"/>
  <c r="K742" i="2"/>
  <c r="B742" i="2"/>
  <c r="A742" i="2"/>
  <c r="T741" i="2"/>
  <c r="K741" i="2"/>
  <c r="B741" i="2"/>
  <c r="A741" i="2"/>
  <c r="T740" i="2"/>
  <c r="K740" i="2"/>
  <c r="B740" i="2"/>
  <c r="A740" i="2"/>
  <c r="T739" i="2"/>
  <c r="K739" i="2"/>
  <c r="B739" i="2"/>
  <c r="A739" i="2"/>
  <c r="T738" i="2"/>
  <c r="K738" i="2"/>
  <c r="B738" i="2"/>
  <c r="A738" i="2"/>
  <c r="T737" i="2"/>
  <c r="K737" i="2"/>
  <c r="B737" i="2"/>
  <c r="A737" i="2"/>
  <c r="T736" i="2"/>
  <c r="K736" i="2"/>
  <c r="B736" i="2"/>
  <c r="A736" i="2"/>
  <c r="T735" i="2"/>
  <c r="K735" i="2"/>
  <c r="B735" i="2"/>
  <c r="A735" i="2"/>
  <c r="T734" i="2"/>
  <c r="K734" i="2"/>
  <c r="B734" i="2"/>
  <c r="A734" i="2"/>
  <c r="T733" i="2"/>
  <c r="K733" i="2"/>
  <c r="B733" i="2"/>
  <c r="A733" i="2"/>
  <c r="T732" i="2"/>
  <c r="K732" i="2"/>
  <c r="B732" i="2"/>
  <c r="A732" i="2"/>
  <c r="T731" i="2"/>
  <c r="K731" i="2"/>
  <c r="B731" i="2"/>
  <c r="A731" i="2"/>
  <c r="T730" i="2"/>
  <c r="K730" i="2"/>
  <c r="B730" i="2"/>
  <c r="A730" i="2"/>
  <c r="T729" i="2"/>
  <c r="K729" i="2"/>
  <c r="B729" i="2"/>
  <c r="A729" i="2"/>
  <c r="T728" i="2"/>
  <c r="K728" i="2"/>
  <c r="B728" i="2"/>
  <c r="A728" i="2"/>
  <c r="T727" i="2"/>
  <c r="K727" i="2"/>
  <c r="B727" i="2"/>
  <c r="A727" i="2"/>
  <c r="T726" i="2"/>
  <c r="K726" i="2"/>
  <c r="B726" i="2"/>
  <c r="A726" i="2"/>
  <c r="T725" i="2"/>
  <c r="K725" i="2"/>
  <c r="B725" i="2"/>
  <c r="A725" i="2"/>
  <c r="T724" i="2"/>
  <c r="K724" i="2"/>
  <c r="B724" i="2"/>
  <c r="A724" i="2"/>
  <c r="T723" i="2"/>
  <c r="K723" i="2"/>
  <c r="B723" i="2"/>
  <c r="A723" i="2"/>
  <c r="T722" i="2"/>
  <c r="K722" i="2"/>
  <c r="B722" i="2"/>
  <c r="A722" i="2"/>
  <c r="T721" i="2"/>
  <c r="K721" i="2"/>
  <c r="B721" i="2"/>
  <c r="A721" i="2"/>
  <c r="T720" i="2"/>
  <c r="K720" i="2"/>
  <c r="B720" i="2"/>
  <c r="A720" i="2"/>
  <c r="T719" i="2"/>
  <c r="K719" i="2"/>
  <c r="B719" i="2"/>
  <c r="A719" i="2"/>
  <c r="T718" i="2"/>
  <c r="K718" i="2"/>
  <c r="B718" i="2"/>
  <c r="A718" i="2"/>
  <c r="T717" i="2"/>
  <c r="K717" i="2"/>
  <c r="B717" i="2"/>
  <c r="A717" i="2"/>
  <c r="T716" i="2"/>
  <c r="K716" i="2"/>
  <c r="B716" i="2"/>
  <c r="A716" i="2"/>
  <c r="T715" i="2"/>
  <c r="K715" i="2"/>
  <c r="B715" i="2"/>
  <c r="A715" i="2"/>
  <c r="T714" i="2"/>
  <c r="K714" i="2"/>
  <c r="B714" i="2"/>
  <c r="A714" i="2"/>
  <c r="T713" i="2"/>
  <c r="K713" i="2"/>
  <c r="B713" i="2"/>
  <c r="A713" i="2"/>
  <c r="T712" i="2"/>
  <c r="K712" i="2"/>
  <c r="B712" i="2"/>
  <c r="A712" i="2"/>
  <c r="T711" i="2"/>
  <c r="K711" i="2"/>
  <c r="B711" i="2"/>
  <c r="A711" i="2"/>
  <c r="T710" i="2"/>
  <c r="K710" i="2"/>
  <c r="B710" i="2"/>
  <c r="A710" i="2"/>
  <c r="T709" i="2"/>
  <c r="K709" i="2"/>
  <c r="B709" i="2"/>
  <c r="A709" i="2"/>
  <c r="T708" i="2"/>
  <c r="K708" i="2"/>
  <c r="B708" i="2"/>
  <c r="A708" i="2"/>
  <c r="T707" i="2"/>
  <c r="K707" i="2"/>
  <c r="B707" i="2"/>
  <c r="A707" i="2"/>
  <c r="T706" i="2"/>
  <c r="K706" i="2"/>
  <c r="B706" i="2"/>
  <c r="A706" i="2"/>
  <c r="T705" i="2"/>
  <c r="K705" i="2"/>
  <c r="B705" i="2"/>
  <c r="A705" i="2"/>
  <c r="T704" i="2"/>
  <c r="K704" i="2"/>
  <c r="B704" i="2"/>
  <c r="A704" i="2"/>
  <c r="T703" i="2"/>
  <c r="K703" i="2"/>
  <c r="B703" i="2"/>
  <c r="A703" i="2"/>
  <c r="T702" i="2"/>
  <c r="K702" i="2"/>
  <c r="B702" i="2"/>
  <c r="A702" i="2"/>
  <c r="T701" i="2"/>
  <c r="K701" i="2"/>
  <c r="B701" i="2"/>
  <c r="A701" i="2"/>
  <c r="T700" i="2"/>
  <c r="K700" i="2"/>
  <c r="B700" i="2"/>
  <c r="A700" i="2"/>
  <c r="T699" i="2"/>
  <c r="K699" i="2"/>
  <c r="B699" i="2"/>
  <c r="A699" i="2"/>
  <c r="T698" i="2"/>
  <c r="K698" i="2"/>
  <c r="B698" i="2"/>
  <c r="A698" i="2"/>
  <c r="T697" i="2"/>
  <c r="K697" i="2"/>
  <c r="B697" i="2"/>
  <c r="A697" i="2"/>
  <c r="T696" i="2"/>
  <c r="K696" i="2"/>
  <c r="B696" i="2"/>
  <c r="A696" i="2"/>
  <c r="T695" i="2"/>
  <c r="K695" i="2"/>
  <c r="B695" i="2"/>
  <c r="A695" i="2"/>
  <c r="T694" i="2"/>
  <c r="K694" i="2"/>
  <c r="B694" i="2"/>
  <c r="A694" i="2"/>
  <c r="T693" i="2"/>
  <c r="K693" i="2"/>
  <c r="B693" i="2"/>
  <c r="A693" i="2"/>
  <c r="T692" i="2"/>
  <c r="K692" i="2"/>
  <c r="B692" i="2"/>
  <c r="A692" i="2"/>
  <c r="T691" i="2"/>
  <c r="K691" i="2"/>
  <c r="B691" i="2"/>
  <c r="A691" i="2"/>
  <c r="T690" i="2"/>
  <c r="K690" i="2"/>
  <c r="B690" i="2"/>
  <c r="A690" i="2"/>
  <c r="T689" i="2"/>
  <c r="K689" i="2"/>
  <c r="B689" i="2"/>
  <c r="A689" i="2"/>
  <c r="T688" i="2"/>
  <c r="K688" i="2"/>
  <c r="B688" i="2"/>
  <c r="A688" i="2"/>
  <c r="T687" i="2"/>
  <c r="K687" i="2"/>
  <c r="B687" i="2"/>
  <c r="A687" i="2"/>
  <c r="T686" i="2"/>
  <c r="K686" i="2"/>
  <c r="B686" i="2"/>
  <c r="A686" i="2"/>
  <c r="T685" i="2"/>
  <c r="K685" i="2"/>
  <c r="B685" i="2"/>
  <c r="A685" i="2"/>
  <c r="T684" i="2"/>
  <c r="K684" i="2"/>
  <c r="B684" i="2"/>
  <c r="A684" i="2"/>
  <c r="T683" i="2"/>
  <c r="K683" i="2"/>
  <c r="B683" i="2"/>
  <c r="A683" i="2"/>
  <c r="T682" i="2"/>
  <c r="K682" i="2"/>
  <c r="B682" i="2"/>
  <c r="A682" i="2"/>
  <c r="T681" i="2"/>
  <c r="K681" i="2"/>
  <c r="B681" i="2"/>
  <c r="A681" i="2"/>
  <c r="T680" i="2"/>
  <c r="K680" i="2"/>
  <c r="B680" i="2"/>
  <c r="A680" i="2"/>
  <c r="T679" i="2"/>
  <c r="K679" i="2"/>
  <c r="B679" i="2"/>
  <c r="A679" i="2"/>
  <c r="T678" i="2"/>
  <c r="K678" i="2"/>
  <c r="B678" i="2"/>
  <c r="A678" i="2"/>
  <c r="T677" i="2"/>
  <c r="K677" i="2"/>
  <c r="B677" i="2"/>
  <c r="A677" i="2"/>
  <c r="T676" i="2"/>
  <c r="K676" i="2"/>
  <c r="B676" i="2"/>
  <c r="A676" i="2"/>
  <c r="T675" i="2"/>
  <c r="K675" i="2"/>
  <c r="B675" i="2"/>
  <c r="A675" i="2"/>
  <c r="T674" i="2"/>
  <c r="K674" i="2"/>
  <c r="B674" i="2"/>
  <c r="A674" i="2"/>
  <c r="T673" i="2"/>
  <c r="K673" i="2"/>
  <c r="B673" i="2"/>
  <c r="A673" i="2"/>
  <c r="T672" i="2"/>
  <c r="K672" i="2"/>
  <c r="B672" i="2"/>
  <c r="A672" i="2"/>
  <c r="T671" i="2"/>
  <c r="K671" i="2"/>
  <c r="B671" i="2"/>
  <c r="A671" i="2"/>
  <c r="T670" i="2"/>
  <c r="K670" i="2"/>
  <c r="B670" i="2"/>
  <c r="A670" i="2"/>
  <c r="T669" i="2"/>
  <c r="K669" i="2"/>
  <c r="B669" i="2"/>
  <c r="A669" i="2"/>
  <c r="T668" i="2"/>
  <c r="K668" i="2"/>
  <c r="B668" i="2"/>
  <c r="A668" i="2"/>
  <c r="T667" i="2"/>
  <c r="K667" i="2"/>
  <c r="B667" i="2"/>
  <c r="A667" i="2"/>
  <c r="T666" i="2"/>
  <c r="K666" i="2"/>
  <c r="B666" i="2"/>
  <c r="A666" i="2"/>
  <c r="T665" i="2"/>
  <c r="K665" i="2"/>
  <c r="B665" i="2"/>
  <c r="A665" i="2"/>
  <c r="T664" i="2"/>
  <c r="K664" i="2"/>
  <c r="B664" i="2"/>
  <c r="A664" i="2"/>
  <c r="T663" i="2"/>
  <c r="K663" i="2"/>
  <c r="B663" i="2"/>
  <c r="A663" i="2"/>
  <c r="T662" i="2"/>
  <c r="K662" i="2"/>
  <c r="B662" i="2"/>
  <c r="A662" i="2"/>
  <c r="T661" i="2"/>
  <c r="K661" i="2"/>
  <c r="B661" i="2"/>
  <c r="A661" i="2"/>
  <c r="T660" i="2"/>
  <c r="K660" i="2"/>
  <c r="B660" i="2"/>
  <c r="A660" i="2"/>
  <c r="T659" i="2"/>
  <c r="K659" i="2"/>
  <c r="B659" i="2"/>
  <c r="A659" i="2"/>
  <c r="T658" i="2"/>
  <c r="K658" i="2"/>
  <c r="B658" i="2"/>
  <c r="A658" i="2"/>
  <c r="T657" i="2"/>
  <c r="K657" i="2"/>
  <c r="B657" i="2"/>
  <c r="A657" i="2"/>
  <c r="T656" i="2"/>
  <c r="K656" i="2"/>
  <c r="B656" i="2"/>
  <c r="A656" i="2"/>
  <c r="T655" i="2"/>
  <c r="K655" i="2"/>
  <c r="B655" i="2"/>
  <c r="A655" i="2"/>
  <c r="T654" i="2"/>
  <c r="K654" i="2"/>
  <c r="B654" i="2"/>
  <c r="A654" i="2"/>
  <c r="T653" i="2"/>
  <c r="K653" i="2"/>
  <c r="B653" i="2"/>
  <c r="A653" i="2"/>
  <c r="T652" i="2"/>
  <c r="K652" i="2"/>
  <c r="B652" i="2"/>
  <c r="A652" i="2"/>
  <c r="T651" i="2"/>
  <c r="K651" i="2"/>
  <c r="B651" i="2"/>
  <c r="A651" i="2"/>
  <c r="T650" i="2"/>
  <c r="K650" i="2"/>
  <c r="B650" i="2"/>
  <c r="A650" i="2"/>
  <c r="T649" i="2"/>
  <c r="K649" i="2"/>
  <c r="B649" i="2"/>
  <c r="A649" i="2"/>
  <c r="T648" i="2"/>
  <c r="K648" i="2"/>
  <c r="B648" i="2"/>
  <c r="A648" i="2"/>
  <c r="T647" i="2"/>
  <c r="K647" i="2"/>
  <c r="B647" i="2"/>
  <c r="A647" i="2"/>
  <c r="T646" i="2"/>
  <c r="K646" i="2"/>
  <c r="B646" i="2"/>
  <c r="A646" i="2"/>
  <c r="T645" i="2"/>
  <c r="K645" i="2"/>
  <c r="B645" i="2"/>
  <c r="A645" i="2"/>
  <c r="T644" i="2"/>
  <c r="K644" i="2"/>
  <c r="B644" i="2"/>
  <c r="A644" i="2"/>
  <c r="T643" i="2"/>
  <c r="K643" i="2"/>
  <c r="B643" i="2"/>
  <c r="A643" i="2"/>
  <c r="T642" i="2"/>
  <c r="K642" i="2"/>
  <c r="B642" i="2"/>
  <c r="A642" i="2"/>
  <c r="T641" i="2"/>
  <c r="K641" i="2"/>
  <c r="B641" i="2"/>
  <c r="A641" i="2"/>
  <c r="T640" i="2"/>
  <c r="K640" i="2"/>
  <c r="B640" i="2"/>
  <c r="A640" i="2"/>
  <c r="T639" i="2"/>
  <c r="K639" i="2"/>
  <c r="B639" i="2"/>
  <c r="A639" i="2"/>
  <c r="T638" i="2"/>
  <c r="K638" i="2"/>
  <c r="B638" i="2"/>
  <c r="A638" i="2"/>
  <c r="T637" i="2"/>
  <c r="K637" i="2"/>
  <c r="B637" i="2"/>
  <c r="A637" i="2"/>
  <c r="T636" i="2"/>
  <c r="K636" i="2"/>
  <c r="B636" i="2"/>
  <c r="A636" i="2"/>
  <c r="T635" i="2"/>
  <c r="K635" i="2"/>
  <c r="B635" i="2"/>
  <c r="A635" i="2"/>
  <c r="T634" i="2"/>
  <c r="K634" i="2"/>
  <c r="B634" i="2"/>
  <c r="A634" i="2"/>
  <c r="T633" i="2"/>
  <c r="K633" i="2"/>
  <c r="B633" i="2"/>
  <c r="A633" i="2"/>
  <c r="T632" i="2"/>
  <c r="K632" i="2"/>
  <c r="B632" i="2"/>
  <c r="A632" i="2"/>
  <c r="T631" i="2"/>
  <c r="K631" i="2"/>
  <c r="B631" i="2"/>
  <c r="A631" i="2"/>
  <c r="T630" i="2"/>
  <c r="K630" i="2"/>
  <c r="B630" i="2"/>
  <c r="A630" i="2"/>
  <c r="T629" i="2"/>
  <c r="K629" i="2"/>
  <c r="B629" i="2"/>
  <c r="A629" i="2"/>
  <c r="T628" i="2"/>
  <c r="K628" i="2"/>
  <c r="B628" i="2"/>
  <c r="A628" i="2"/>
  <c r="T627" i="2"/>
  <c r="K627" i="2"/>
  <c r="B627" i="2"/>
  <c r="A627" i="2"/>
  <c r="T626" i="2"/>
  <c r="K626" i="2"/>
  <c r="B626" i="2"/>
  <c r="A626" i="2"/>
  <c r="T625" i="2"/>
  <c r="K625" i="2"/>
  <c r="B625" i="2"/>
  <c r="A625" i="2"/>
  <c r="T624" i="2"/>
  <c r="K624" i="2"/>
  <c r="B624" i="2"/>
  <c r="A624" i="2"/>
  <c r="T623" i="2"/>
  <c r="K623" i="2"/>
  <c r="B623" i="2"/>
  <c r="A623" i="2"/>
  <c r="T622" i="2"/>
  <c r="K622" i="2"/>
  <c r="B622" i="2"/>
  <c r="A622" i="2"/>
  <c r="T621" i="2"/>
  <c r="K621" i="2"/>
  <c r="B621" i="2"/>
  <c r="A621" i="2"/>
  <c r="T620" i="2"/>
  <c r="K620" i="2"/>
  <c r="B620" i="2"/>
  <c r="A620" i="2"/>
  <c r="T619" i="2"/>
  <c r="K619" i="2"/>
  <c r="B619" i="2"/>
  <c r="A619" i="2"/>
  <c r="T618" i="2"/>
  <c r="K618" i="2"/>
  <c r="B618" i="2"/>
  <c r="A618" i="2"/>
  <c r="T617" i="2"/>
  <c r="K617" i="2"/>
  <c r="B617" i="2"/>
  <c r="A617" i="2"/>
  <c r="T616" i="2"/>
  <c r="K616" i="2"/>
  <c r="B616" i="2"/>
  <c r="A616" i="2"/>
  <c r="T615" i="2"/>
  <c r="K615" i="2"/>
  <c r="B615" i="2"/>
  <c r="A615" i="2"/>
  <c r="T614" i="2"/>
  <c r="K614" i="2"/>
  <c r="B614" i="2"/>
  <c r="A614" i="2"/>
  <c r="T613" i="2"/>
  <c r="K613" i="2"/>
  <c r="B613" i="2"/>
  <c r="A613" i="2"/>
  <c r="T612" i="2"/>
  <c r="K612" i="2"/>
  <c r="B612" i="2"/>
  <c r="A612" i="2"/>
  <c r="T611" i="2"/>
  <c r="K611" i="2"/>
  <c r="B611" i="2"/>
  <c r="A611" i="2"/>
  <c r="T610" i="2"/>
  <c r="K610" i="2"/>
  <c r="B610" i="2"/>
  <c r="A610" i="2"/>
  <c r="T609" i="2"/>
  <c r="K609" i="2"/>
  <c r="B609" i="2"/>
  <c r="A609" i="2"/>
  <c r="T608" i="2"/>
  <c r="K608" i="2"/>
  <c r="B608" i="2"/>
  <c r="A608" i="2"/>
  <c r="T607" i="2"/>
  <c r="K607" i="2"/>
  <c r="B607" i="2"/>
  <c r="A607" i="2"/>
  <c r="T606" i="2"/>
  <c r="K606" i="2"/>
  <c r="B606" i="2"/>
  <c r="A606" i="2"/>
  <c r="T605" i="2"/>
  <c r="K605" i="2"/>
  <c r="B605" i="2"/>
  <c r="A605" i="2"/>
  <c r="T604" i="2"/>
  <c r="K604" i="2"/>
  <c r="B604" i="2"/>
  <c r="A604" i="2"/>
  <c r="T603" i="2"/>
  <c r="K603" i="2"/>
  <c r="B603" i="2"/>
  <c r="A603" i="2"/>
  <c r="T602" i="2"/>
  <c r="K602" i="2"/>
  <c r="B602" i="2"/>
  <c r="A602" i="2"/>
  <c r="T601" i="2"/>
  <c r="K601" i="2"/>
  <c r="B601" i="2"/>
  <c r="A601" i="2"/>
  <c r="T600" i="2"/>
  <c r="K600" i="2"/>
  <c r="B600" i="2"/>
  <c r="A600" i="2"/>
  <c r="T599" i="2"/>
  <c r="K599" i="2"/>
  <c r="B599" i="2"/>
  <c r="A599" i="2"/>
  <c r="T598" i="2"/>
  <c r="K598" i="2"/>
  <c r="B598" i="2"/>
  <c r="A598" i="2"/>
  <c r="T597" i="2"/>
  <c r="K597" i="2"/>
  <c r="B597" i="2"/>
  <c r="A597" i="2"/>
  <c r="T596" i="2"/>
  <c r="K596" i="2"/>
  <c r="B596" i="2"/>
  <c r="A596" i="2"/>
  <c r="T595" i="2"/>
  <c r="K595" i="2"/>
  <c r="B595" i="2"/>
  <c r="A595" i="2"/>
  <c r="T594" i="2"/>
  <c r="K594" i="2"/>
  <c r="B594" i="2"/>
  <c r="A594" i="2"/>
  <c r="T593" i="2"/>
  <c r="K593" i="2"/>
  <c r="B593" i="2"/>
  <c r="A593" i="2"/>
  <c r="T592" i="2"/>
  <c r="K592" i="2"/>
  <c r="B592" i="2"/>
  <c r="A592" i="2"/>
  <c r="T591" i="2"/>
  <c r="K591" i="2"/>
  <c r="B591" i="2"/>
  <c r="A591" i="2"/>
  <c r="T590" i="2"/>
  <c r="K590" i="2"/>
  <c r="B590" i="2"/>
  <c r="A590" i="2"/>
  <c r="T589" i="2"/>
  <c r="K589" i="2"/>
  <c r="B589" i="2"/>
  <c r="A589" i="2"/>
  <c r="T588" i="2"/>
  <c r="K588" i="2"/>
  <c r="B588" i="2"/>
  <c r="A588" i="2"/>
  <c r="T587" i="2"/>
  <c r="K587" i="2"/>
  <c r="B587" i="2"/>
  <c r="A587" i="2"/>
  <c r="T586" i="2"/>
  <c r="K586" i="2"/>
  <c r="B586" i="2"/>
  <c r="A586" i="2"/>
  <c r="T585" i="2"/>
  <c r="K585" i="2"/>
  <c r="B585" i="2"/>
  <c r="A585" i="2"/>
  <c r="T584" i="2"/>
  <c r="K584" i="2"/>
  <c r="B584" i="2"/>
  <c r="A584" i="2"/>
  <c r="T583" i="2"/>
  <c r="K583" i="2"/>
  <c r="B583" i="2"/>
  <c r="A583" i="2"/>
  <c r="T582" i="2"/>
  <c r="K582" i="2"/>
  <c r="B582" i="2"/>
  <c r="A582" i="2"/>
  <c r="T581" i="2"/>
  <c r="K581" i="2"/>
  <c r="B581" i="2"/>
  <c r="A581" i="2"/>
  <c r="T580" i="2"/>
  <c r="K580" i="2"/>
  <c r="B580" i="2"/>
  <c r="A580" i="2"/>
  <c r="T579" i="2"/>
  <c r="K579" i="2"/>
  <c r="B579" i="2"/>
  <c r="A579" i="2"/>
  <c r="T578" i="2"/>
  <c r="K578" i="2"/>
  <c r="B578" i="2"/>
  <c r="A578" i="2"/>
  <c r="T577" i="2"/>
  <c r="K577" i="2"/>
  <c r="B577" i="2"/>
  <c r="A577" i="2"/>
  <c r="T576" i="2"/>
  <c r="K576" i="2"/>
  <c r="B576" i="2"/>
  <c r="A576" i="2"/>
  <c r="T575" i="2"/>
  <c r="K575" i="2"/>
  <c r="B575" i="2"/>
  <c r="A575" i="2"/>
  <c r="T574" i="2"/>
  <c r="K574" i="2"/>
  <c r="B574" i="2"/>
  <c r="A574" i="2"/>
  <c r="T573" i="2"/>
  <c r="K573" i="2"/>
  <c r="B573" i="2"/>
  <c r="A573" i="2"/>
  <c r="T572" i="2"/>
  <c r="K572" i="2"/>
  <c r="B572" i="2"/>
  <c r="A572" i="2"/>
  <c r="T571" i="2"/>
  <c r="K571" i="2"/>
  <c r="B571" i="2"/>
  <c r="A571" i="2"/>
  <c r="T570" i="2"/>
  <c r="K570" i="2"/>
  <c r="B570" i="2"/>
  <c r="A570" i="2"/>
  <c r="T569" i="2"/>
  <c r="K569" i="2"/>
  <c r="B569" i="2"/>
  <c r="A569" i="2"/>
  <c r="T568" i="2"/>
  <c r="K568" i="2"/>
  <c r="B568" i="2"/>
  <c r="A568" i="2"/>
  <c r="T567" i="2"/>
  <c r="K567" i="2"/>
  <c r="B567" i="2"/>
  <c r="A567" i="2"/>
  <c r="T566" i="2"/>
  <c r="K566" i="2"/>
  <c r="B566" i="2"/>
  <c r="A566" i="2"/>
  <c r="T565" i="2"/>
  <c r="K565" i="2"/>
  <c r="B565" i="2"/>
  <c r="A565" i="2"/>
  <c r="T564" i="2"/>
  <c r="K564" i="2"/>
  <c r="B564" i="2"/>
  <c r="A564" i="2"/>
  <c r="T563" i="2"/>
  <c r="K563" i="2"/>
  <c r="B563" i="2"/>
  <c r="A563" i="2"/>
  <c r="T562" i="2"/>
  <c r="K562" i="2"/>
  <c r="B562" i="2"/>
  <c r="A562" i="2"/>
  <c r="T561" i="2"/>
  <c r="K561" i="2"/>
  <c r="B561" i="2"/>
  <c r="A561" i="2"/>
  <c r="T560" i="2"/>
  <c r="K560" i="2"/>
  <c r="B560" i="2"/>
  <c r="A560" i="2"/>
  <c r="T559" i="2"/>
  <c r="K559" i="2"/>
  <c r="B559" i="2"/>
  <c r="A559" i="2"/>
  <c r="T558" i="2"/>
  <c r="K558" i="2"/>
  <c r="B558" i="2"/>
  <c r="A558" i="2"/>
  <c r="T557" i="2"/>
  <c r="K557" i="2"/>
  <c r="B557" i="2"/>
  <c r="A557" i="2"/>
  <c r="T556" i="2"/>
  <c r="K556" i="2"/>
  <c r="B556" i="2"/>
  <c r="A556" i="2"/>
  <c r="T555" i="2"/>
  <c r="K555" i="2"/>
  <c r="B555" i="2"/>
  <c r="A555" i="2"/>
  <c r="T554" i="2"/>
  <c r="K554" i="2"/>
  <c r="B554" i="2"/>
  <c r="A554" i="2"/>
  <c r="T553" i="2"/>
  <c r="K553" i="2"/>
  <c r="B553" i="2"/>
  <c r="A553" i="2"/>
  <c r="T552" i="2"/>
  <c r="K552" i="2"/>
  <c r="B552" i="2"/>
  <c r="A552" i="2"/>
  <c r="T551" i="2"/>
  <c r="K551" i="2"/>
  <c r="B551" i="2"/>
  <c r="A551" i="2"/>
  <c r="T550" i="2"/>
  <c r="K550" i="2"/>
  <c r="B550" i="2"/>
  <c r="A550" i="2"/>
  <c r="T549" i="2"/>
  <c r="K549" i="2"/>
  <c r="B549" i="2"/>
  <c r="A549" i="2"/>
  <c r="T548" i="2"/>
  <c r="K548" i="2"/>
  <c r="B548" i="2"/>
  <c r="A548" i="2"/>
  <c r="T547" i="2"/>
  <c r="K547" i="2"/>
  <c r="B547" i="2"/>
  <c r="A547" i="2"/>
  <c r="T546" i="2"/>
  <c r="K546" i="2"/>
  <c r="B546" i="2"/>
  <c r="A546" i="2"/>
  <c r="T545" i="2"/>
  <c r="K545" i="2"/>
  <c r="B545" i="2"/>
  <c r="A545" i="2"/>
  <c r="T544" i="2"/>
  <c r="K544" i="2"/>
  <c r="B544" i="2"/>
  <c r="A544" i="2"/>
  <c r="T543" i="2"/>
  <c r="K543" i="2"/>
  <c r="B543" i="2"/>
  <c r="A543" i="2"/>
  <c r="T542" i="2"/>
  <c r="K542" i="2"/>
  <c r="B542" i="2"/>
  <c r="A542" i="2"/>
  <c r="T541" i="2"/>
  <c r="K541" i="2"/>
  <c r="B541" i="2"/>
  <c r="A541" i="2"/>
  <c r="T540" i="2"/>
  <c r="K540" i="2"/>
  <c r="B540" i="2"/>
  <c r="A540" i="2"/>
  <c r="T539" i="2"/>
  <c r="K539" i="2"/>
  <c r="B539" i="2"/>
  <c r="A539" i="2"/>
  <c r="T538" i="2"/>
  <c r="K538" i="2"/>
  <c r="B538" i="2"/>
  <c r="A538" i="2"/>
  <c r="T537" i="2"/>
  <c r="K537" i="2"/>
  <c r="B537" i="2"/>
  <c r="A537" i="2"/>
  <c r="T536" i="2"/>
  <c r="K536" i="2"/>
  <c r="B536" i="2"/>
  <c r="A536" i="2"/>
  <c r="T535" i="2"/>
  <c r="K535" i="2"/>
  <c r="B535" i="2"/>
  <c r="A535" i="2"/>
  <c r="T534" i="2"/>
  <c r="K534" i="2"/>
  <c r="B534" i="2"/>
  <c r="A534" i="2"/>
  <c r="T533" i="2"/>
  <c r="K533" i="2"/>
  <c r="B533" i="2"/>
  <c r="A533" i="2"/>
  <c r="T532" i="2"/>
  <c r="K532" i="2"/>
  <c r="B532" i="2"/>
  <c r="A532" i="2"/>
  <c r="T531" i="2"/>
  <c r="K531" i="2"/>
  <c r="B531" i="2"/>
  <c r="A531" i="2"/>
  <c r="T530" i="2"/>
  <c r="K530" i="2"/>
  <c r="B530" i="2"/>
  <c r="A530" i="2"/>
  <c r="T529" i="2"/>
  <c r="K529" i="2"/>
  <c r="B529" i="2"/>
  <c r="A529" i="2"/>
  <c r="T528" i="2"/>
  <c r="K528" i="2"/>
  <c r="B528" i="2"/>
  <c r="A528" i="2"/>
  <c r="T527" i="2"/>
  <c r="K527" i="2"/>
  <c r="B527" i="2"/>
  <c r="A527" i="2"/>
  <c r="T526" i="2"/>
  <c r="K526" i="2"/>
  <c r="B526" i="2"/>
  <c r="A526" i="2"/>
  <c r="T525" i="2"/>
  <c r="K525" i="2"/>
  <c r="B525" i="2"/>
  <c r="A525" i="2"/>
  <c r="T524" i="2"/>
  <c r="K524" i="2"/>
  <c r="B524" i="2"/>
  <c r="A524" i="2"/>
  <c r="T523" i="2"/>
  <c r="K523" i="2"/>
  <c r="B523" i="2"/>
  <c r="A523" i="2"/>
  <c r="T522" i="2"/>
  <c r="K522" i="2"/>
  <c r="B522" i="2"/>
  <c r="A522" i="2"/>
  <c r="T521" i="2"/>
  <c r="K521" i="2"/>
  <c r="B521" i="2"/>
  <c r="A521" i="2"/>
  <c r="T520" i="2"/>
  <c r="K520" i="2"/>
  <c r="B520" i="2"/>
  <c r="A520" i="2"/>
  <c r="T519" i="2"/>
  <c r="K519" i="2"/>
  <c r="B519" i="2"/>
  <c r="A519" i="2"/>
  <c r="T518" i="2"/>
  <c r="K518" i="2"/>
  <c r="B518" i="2"/>
  <c r="A518" i="2"/>
  <c r="T517" i="2"/>
  <c r="K517" i="2"/>
  <c r="B517" i="2"/>
  <c r="A517" i="2"/>
  <c r="T516" i="2"/>
  <c r="K516" i="2"/>
  <c r="B516" i="2"/>
  <c r="A516" i="2"/>
  <c r="T515" i="2"/>
  <c r="K515" i="2"/>
  <c r="B515" i="2"/>
  <c r="A515" i="2"/>
  <c r="T514" i="2"/>
  <c r="K514" i="2"/>
  <c r="B514" i="2"/>
  <c r="A514" i="2"/>
  <c r="T513" i="2"/>
  <c r="K513" i="2"/>
  <c r="B513" i="2"/>
  <c r="A513" i="2"/>
  <c r="T512" i="2"/>
  <c r="K512" i="2"/>
  <c r="B512" i="2"/>
  <c r="A512" i="2"/>
  <c r="T511" i="2"/>
  <c r="K511" i="2"/>
  <c r="B511" i="2"/>
  <c r="A511" i="2"/>
  <c r="T510" i="2"/>
  <c r="K510" i="2"/>
  <c r="B510" i="2"/>
  <c r="A510" i="2"/>
  <c r="T509" i="2"/>
  <c r="K509" i="2"/>
  <c r="B509" i="2"/>
  <c r="A509" i="2"/>
  <c r="T508" i="2"/>
  <c r="K508" i="2"/>
  <c r="B508" i="2"/>
  <c r="A508" i="2"/>
  <c r="T507" i="2"/>
  <c r="K507" i="2"/>
  <c r="B507" i="2"/>
  <c r="A507" i="2"/>
  <c r="T506" i="2"/>
  <c r="K506" i="2"/>
  <c r="B506" i="2"/>
  <c r="A506" i="2"/>
  <c r="T505" i="2"/>
  <c r="K505" i="2"/>
  <c r="B505" i="2"/>
  <c r="A505" i="2"/>
  <c r="T504" i="2"/>
  <c r="K504" i="2"/>
  <c r="B504" i="2"/>
  <c r="A504" i="2"/>
  <c r="T503" i="2"/>
  <c r="K503" i="2"/>
  <c r="B503" i="2"/>
  <c r="A503" i="2"/>
  <c r="T502" i="2"/>
  <c r="K502" i="2"/>
  <c r="B502" i="2"/>
  <c r="A502" i="2"/>
  <c r="T501" i="2"/>
  <c r="K501" i="2"/>
  <c r="B501" i="2"/>
  <c r="A501" i="2"/>
  <c r="T500" i="2"/>
  <c r="K500" i="2"/>
  <c r="B500" i="2"/>
  <c r="A500" i="2"/>
  <c r="T499" i="2"/>
  <c r="K499" i="2"/>
  <c r="B499" i="2"/>
  <c r="A499" i="2"/>
  <c r="T498" i="2"/>
  <c r="K498" i="2"/>
  <c r="B498" i="2"/>
  <c r="A498" i="2"/>
  <c r="T497" i="2"/>
  <c r="K497" i="2"/>
  <c r="B497" i="2"/>
  <c r="A497" i="2"/>
  <c r="T496" i="2"/>
  <c r="K496" i="2"/>
  <c r="B496" i="2"/>
  <c r="A496" i="2"/>
  <c r="T495" i="2"/>
  <c r="K495" i="2"/>
  <c r="B495" i="2"/>
  <c r="A495" i="2"/>
  <c r="T494" i="2"/>
  <c r="K494" i="2"/>
  <c r="B494" i="2"/>
  <c r="A494" i="2"/>
  <c r="T493" i="2"/>
  <c r="K493" i="2"/>
  <c r="B493" i="2"/>
  <c r="A493" i="2"/>
  <c r="T492" i="2"/>
  <c r="K492" i="2"/>
  <c r="B492" i="2"/>
  <c r="A492" i="2"/>
  <c r="T491" i="2"/>
  <c r="K491" i="2"/>
  <c r="B491" i="2"/>
  <c r="A491" i="2"/>
  <c r="T490" i="2"/>
  <c r="K490" i="2"/>
  <c r="B490" i="2"/>
  <c r="A490" i="2"/>
  <c r="T489" i="2"/>
  <c r="K489" i="2"/>
  <c r="B489" i="2"/>
  <c r="A489" i="2"/>
  <c r="T488" i="2"/>
  <c r="K488" i="2"/>
  <c r="B488" i="2"/>
  <c r="A488" i="2"/>
  <c r="T487" i="2"/>
  <c r="K487" i="2"/>
  <c r="B487" i="2"/>
  <c r="A487" i="2"/>
  <c r="T486" i="2"/>
  <c r="K486" i="2"/>
  <c r="B486" i="2"/>
  <c r="A486" i="2"/>
  <c r="T485" i="2"/>
  <c r="K485" i="2"/>
  <c r="B485" i="2"/>
  <c r="A485" i="2"/>
  <c r="T484" i="2"/>
  <c r="K484" i="2"/>
  <c r="B484" i="2"/>
  <c r="A484" i="2"/>
  <c r="T483" i="2"/>
  <c r="K483" i="2"/>
  <c r="B483" i="2"/>
  <c r="A483" i="2"/>
  <c r="T482" i="2"/>
  <c r="K482" i="2"/>
  <c r="B482" i="2"/>
  <c r="A482" i="2"/>
  <c r="T481" i="2"/>
  <c r="K481" i="2"/>
  <c r="B481" i="2"/>
  <c r="A481" i="2"/>
  <c r="T480" i="2"/>
  <c r="K480" i="2"/>
  <c r="B480" i="2"/>
  <c r="A480" i="2"/>
  <c r="T479" i="2"/>
  <c r="K479" i="2"/>
  <c r="B479" i="2"/>
  <c r="A479" i="2"/>
  <c r="T478" i="2"/>
  <c r="K478" i="2"/>
  <c r="B478" i="2"/>
  <c r="A478" i="2"/>
  <c r="T477" i="2"/>
  <c r="K477" i="2"/>
  <c r="B477" i="2"/>
  <c r="A477" i="2"/>
  <c r="T476" i="2"/>
  <c r="K476" i="2"/>
  <c r="B476" i="2"/>
  <c r="A476" i="2"/>
  <c r="T475" i="2"/>
  <c r="K475" i="2"/>
  <c r="B475" i="2"/>
  <c r="A475" i="2"/>
  <c r="T474" i="2"/>
  <c r="K474" i="2"/>
  <c r="B474" i="2"/>
  <c r="A474" i="2"/>
  <c r="T473" i="2"/>
  <c r="K473" i="2"/>
  <c r="B473" i="2"/>
  <c r="A473" i="2"/>
  <c r="T472" i="2"/>
  <c r="K472" i="2"/>
  <c r="B472" i="2"/>
  <c r="A472" i="2"/>
  <c r="T471" i="2"/>
  <c r="K471" i="2"/>
  <c r="B471" i="2"/>
  <c r="A471" i="2"/>
  <c r="T470" i="2"/>
  <c r="K470" i="2"/>
  <c r="B470" i="2"/>
  <c r="A470" i="2"/>
  <c r="T469" i="2"/>
  <c r="K469" i="2"/>
  <c r="B469" i="2"/>
  <c r="A469" i="2"/>
  <c r="T468" i="2"/>
  <c r="K468" i="2"/>
  <c r="B468" i="2"/>
  <c r="A468" i="2"/>
  <c r="T467" i="2"/>
  <c r="K467" i="2"/>
  <c r="B467" i="2"/>
  <c r="A467" i="2"/>
  <c r="T466" i="2"/>
  <c r="K466" i="2"/>
  <c r="B466" i="2"/>
  <c r="A466" i="2"/>
  <c r="T465" i="2"/>
  <c r="K465" i="2"/>
  <c r="B465" i="2"/>
  <c r="A465" i="2"/>
  <c r="T464" i="2"/>
  <c r="K464" i="2"/>
  <c r="B464" i="2"/>
  <c r="A464" i="2"/>
  <c r="T463" i="2"/>
  <c r="K463" i="2"/>
  <c r="B463" i="2"/>
  <c r="A463" i="2"/>
  <c r="T462" i="2"/>
  <c r="K462" i="2"/>
  <c r="B462" i="2"/>
  <c r="A462" i="2"/>
  <c r="T461" i="2"/>
  <c r="K461" i="2"/>
  <c r="B461" i="2"/>
  <c r="A461" i="2"/>
  <c r="T460" i="2"/>
  <c r="K460" i="2"/>
  <c r="B460" i="2"/>
  <c r="A460" i="2"/>
  <c r="T459" i="2"/>
  <c r="K459" i="2"/>
  <c r="B459" i="2"/>
  <c r="A459" i="2"/>
  <c r="T458" i="2"/>
  <c r="K458" i="2"/>
  <c r="B458" i="2"/>
  <c r="A458" i="2"/>
  <c r="T457" i="2"/>
  <c r="K457" i="2"/>
  <c r="B457" i="2"/>
  <c r="A457" i="2"/>
  <c r="T456" i="2"/>
  <c r="K456" i="2"/>
  <c r="B456" i="2"/>
  <c r="A456" i="2"/>
  <c r="T455" i="2"/>
  <c r="K455" i="2"/>
  <c r="B455" i="2"/>
  <c r="A455" i="2"/>
  <c r="T454" i="2"/>
  <c r="K454" i="2"/>
  <c r="B454" i="2"/>
  <c r="A454" i="2"/>
  <c r="T453" i="2"/>
  <c r="K453" i="2"/>
  <c r="B453" i="2"/>
  <c r="A453" i="2"/>
  <c r="T452" i="2"/>
  <c r="K452" i="2"/>
  <c r="B452" i="2"/>
  <c r="A452" i="2"/>
  <c r="T451" i="2"/>
  <c r="K451" i="2"/>
  <c r="B451" i="2"/>
  <c r="A451" i="2"/>
  <c r="T450" i="2"/>
  <c r="K450" i="2"/>
  <c r="B450" i="2"/>
  <c r="A450" i="2"/>
  <c r="T449" i="2"/>
  <c r="K449" i="2"/>
  <c r="B449" i="2"/>
  <c r="A449" i="2"/>
  <c r="T448" i="2"/>
  <c r="K448" i="2"/>
  <c r="B448" i="2"/>
  <c r="A448" i="2"/>
  <c r="T447" i="2"/>
  <c r="K447" i="2"/>
  <c r="B447" i="2"/>
  <c r="A447" i="2"/>
  <c r="T446" i="2"/>
  <c r="K446" i="2"/>
  <c r="B446" i="2"/>
  <c r="A446" i="2"/>
  <c r="T445" i="2"/>
  <c r="K445" i="2"/>
  <c r="B445" i="2"/>
  <c r="A445" i="2"/>
  <c r="T444" i="2"/>
  <c r="K444" i="2"/>
  <c r="B444" i="2"/>
  <c r="A444" i="2"/>
  <c r="T443" i="2"/>
  <c r="K443" i="2"/>
  <c r="B443" i="2"/>
  <c r="A443" i="2"/>
  <c r="T442" i="2"/>
  <c r="K442" i="2"/>
  <c r="B442" i="2"/>
  <c r="A442" i="2"/>
  <c r="T441" i="2"/>
  <c r="K441" i="2"/>
  <c r="B441" i="2"/>
  <c r="A441" i="2"/>
  <c r="T440" i="2"/>
  <c r="K440" i="2"/>
  <c r="B440" i="2"/>
  <c r="A440" i="2"/>
  <c r="T439" i="2"/>
  <c r="K439" i="2"/>
  <c r="B439" i="2"/>
  <c r="A439" i="2"/>
  <c r="T438" i="2"/>
  <c r="K438" i="2"/>
  <c r="B438" i="2"/>
  <c r="A438" i="2"/>
  <c r="T437" i="2"/>
  <c r="K437" i="2"/>
  <c r="B437" i="2"/>
  <c r="A437" i="2"/>
  <c r="T436" i="2"/>
  <c r="K436" i="2"/>
  <c r="B436" i="2"/>
  <c r="A436" i="2"/>
  <c r="T435" i="2"/>
  <c r="K435" i="2"/>
  <c r="B435" i="2"/>
  <c r="A435" i="2"/>
  <c r="T434" i="2"/>
  <c r="K434" i="2"/>
  <c r="B434" i="2"/>
  <c r="A434" i="2"/>
  <c r="T433" i="2"/>
  <c r="K433" i="2"/>
  <c r="B433" i="2"/>
  <c r="A433" i="2"/>
  <c r="T432" i="2"/>
  <c r="K432" i="2"/>
  <c r="B432" i="2"/>
  <c r="A432" i="2"/>
  <c r="T431" i="2"/>
  <c r="K431" i="2"/>
  <c r="B431" i="2"/>
  <c r="A431" i="2"/>
  <c r="T430" i="2"/>
  <c r="K430" i="2"/>
  <c r="B430" i="2"/>
  <c r="A430" i="2"/>
  <c r="T429" i="2"/>
  <c r="K429" i="2"/>
  <c r="B429" i="2"/>
  <c r="A429" i="2"/>
  <c r="T428" i="2"/>
  <c r="K428" i="2"/>
  <c r="B428" i="2"/>
  <c r="A428" i="2"/>
  <c r="T427" i="2"/>
  <c r="K427" i="2"/>
  <c r="B427" i="2"/>
  <c r="A427" i="2"/>
  <c r="T426" i="2"/>
  <c r="K426" i="2"/>
  <c r="B426" i="2"/>
  <c r="A426" i="2"/>
  <c r="T425" i="2"/>
  <c r="K425" i="2"/>
  <c r="B425" i="2"/>
  <c r="A425" i="2"/>
  <c r="T424" i="2"/>
  <c r="K424" i="2"/>
  <c r="B424" i="2"/>
  <c r="A424" i="2"/>
  <c r="T423" i="2"/>
  <c r="K423" i="2"/>
  <c r="B423" i="2"/>
  <c r="A423" i="2"/>
  <c r="T422" i="2"/>
  <c r="K422" i="2"/>
  <c r="B422" i="2"/>
  <c r="A422" i="2"/>
  <c r="T421" i="2"/>
  <c r="K421" i="2"/>
  <c r="B421" i="2"/>
  <c r="A421" i="2"/>
  <c r="T420" i="2"/>
  <c r="K420" i="2"/>
  <c r="B420" i="2"/>
  <c r="A420" i="2"/>
  <c r="T419" i="2"/>
  <c r="K419" i="2"/>
  <c r="B419" i="2"/>
  <c r="A419" i="2"/>
  <c r="T418" i="2"/>
  <c r="K418" i="2"/>
  <c r="B418" i="2"/>
  <c r="A418" i="2"/>
  <c r="T417" i="2"/>
  <c r="K417" i="2"/>
  <c r="B417" i="2"/>
  <c r="A417" i="2"/>
  <c r="T416" i="2"/>
  <c r="K416" i="2"/>
  <c r="B416" i="2"/>
  <c r="A416" i="2"/>
  <c r="T415" i="2"/>
  <c r="K415" i="2"/>
  <c r="B415" i="2"/>
  <c r="A415" i="2"/>
  <c r="T414" i="2"/>
  <c r="K414" i="2"/>
  <c r="B414" i="2"/>
  <c r="A414" i="2"/>
  <c r="T413" i="2"/>
  <c r="K413" i="2"/>
  <c r="B413" i="2"/>
  <c r="A413" i="2"/>
  <c r="T412" i="2"/>
  <c r="K412" i="2"/>
  <c r="B412" i="2"/>
  <c r="A412" i="2"/>
  <c r="T411" i="2"/>
  <c r="K411" i="2"/>
  <c r="B411" i="2"/>
  <c r="A411" i="2"/>
  <c r="T410" i="2"/>
  <c r="K410" i="2"/>
  <c r="B410" i="2"/>
  <c r="A410" i="2"/>
  <c r="T409" i="2"/>
  <c r="K409" i="2"/>
  <c r="B409" i="2"/>
  <c r="A409" i="2"/>
  <c r="T408" i="2"/>
  <c r="K408" i="2"/>
  <c r="B408" i="2"/>
  <c r="A408" i="2"/>
  <c r="T407" i="2"/>
  <c r="K407" i="2"/>
  <c r="B407" i="2"/>
  <c r="A407" i="2"/>
  <c r="T406" i="2"/>
  <c r="K406" i="2"/>
  <c r="B406" i="2"/>
  <c r="A406" i="2"/>
  <c r="T405" i="2"/>
  <c r="K405" i="2"/>
  <c r="B405" i="2"/>
  <c r="A405" i="2"/>
  <c r="T404" i="2"/>
  <c r="K404" i="2"/>
  <c r="B404" i="2"/>
  <c r="A404" i="2"/>
  <c r="T403" i="2"/>
  <c r="K403" i="2"/>
  <c r="B403" i="2"/>
  <c r="A403" i="2"/>
  <c r="T402" i="2"/>
  <c r="K402" i="2"/>
  <c r="B402" i="2"/>
  <c r="A402" i="2"/>
  <c r="T401" i="2"/>
  <c r="K401" i="2"/>
  <c r="B401" i="2"/>
  <c r="A401" i="2"/>
  <c r="T400" i="2"/>
  <c r="K400" i="2"/>
  <c r="B400" i="2"/>
  <c r="A400" i="2"/>
  <c r="T399" i="2"/>
  <c r="K399" i="2"/>
  <c r="B399" i="2"/>
  <c r="A399" i="2"/>
  <c r="T398" i="2"/>
  <c r="K398" i="2"/>
  <c r="B398" i="2"/>
  <c r="A398" i="2"/>
  <c r="T397" i="2"/>
  <c r="K397" i="2"/>
  <c r="B397" i="2"/>
  <c r="A397" i="2"/>
  <c r="T396" i="2"/>
  <c r="K396" i="2"/>
  <c r="B396" i="2"/>
  <c r="A396" i="2"/>
  <c r="T395" i="2"/>
  <c r="K395" i="2"/>
  <c r="B395" i="2"/>
  <c r="A395" i="2"/>
  <c r="T394" i="2"/>
  <c r="K394" i="2"/>
  <c r="B394" i="2"/>
  <c r="A394" i="2"/>
  <c r="T393" i="2"/>
  <c r="K393" i="2"/>
  <c r="B393" i="2"/>
  <c r="A393" i="2"/>
  <c r="T392" i="2"/>
  <c r="K392" i="2"/>
  <c r="B392" i="2"/>
  <c r="A392" i="2"/>
  <c r="T391" i="2"/>
  <c r="K391" i="2"/>
  <c r="B391" i="2"/>
  <c r="A391" i="2"/>
  <c r="T390" i="2"/>
  <c r="K390" i="2"/>
  <c r="B390" i="2"/>
  <c r="A390" i="2"/>
  <c r="T389" i="2"/>
  <c r="K389" i="2"/>
  <c r="B389" i="2"/>
  <c r="A389" i="2"/>
  <c r="T388" i="2"/>
  <c r="K388" i="2"/>
  <c r="B388" i="2"/>
  <c r="A388" i="2"/>
  <c r="T387" i="2"/>
  <c r="K387" i="2"/>
  <c r="B387" i="2"/>
  <c r="A387" i="2"/>
  <c r="T386" i="2"/>
  <c r="K386" i="2"/>
  <c r="B386" i="2"/>
  <c r="A386" i="2"/>
  <c r="T385" i="2"/>
  <c r="K385" i="2"/>
  <c r="B385" i="2"/>
  <c r="A385" i="2"/>
  <c r="T384" i="2"/>
  <c r="K384" i="2"/>
  <c r="B384" i="2"/>
  <c r="A384" i="2"/>
  <c r="T383" i="2"/>
  <c r="K383" i="2"/>
  <c r="B383" i="2"/>
  <c r="A383" i="2"/>
  <c r="T382" i="2"/>
  <c r="K382" i="2"/>
  <c r="B382" i="2"/>
  <c r="A382" i="2"/>
  <c r="T381" i="2"/>
  <c r="K381" i="2"/>
  <c r="B381" i="2"/>
  <c r="A381" i="2"/>
  <c r="T380" i="2"/>
  <c r="K380" i="2"/>
  <c r="B380" i="2"/>
  <c r="A380" i="2"/>
  <c r="T379" i="2"/>
  <c r="K379" i="2"/>
  <c r="B379" i="2"/>
  <c r="A379" i="2"/>
  <c r="T378" i="2"/>
  <c r="K378" i="2"/>
  <c r="B378" i="2"/>
  <c r="A378" i="2"/>
  <c r="T377" i="2"/>
  <c r="K377" i="2"/>
  <c r="B377" i="2"/>
  <c r="A377" i="2"/>
  <c r="T376" i="2"/>
  <c r="K376" i="2"/>
  <c r="B376" i="2"/>
  <c r="A376" i="2"/>
  <c r="T375" i="2"/>
  <c r="K375" i="2"/>
  <c r="B375" i="2"/>
  <c r="A375" i="2"/>
  <c r="T374" i="2"/>
  <c r="K374" i="2"/>
  <c r="B374" i="2"/>
  <c r="A374" i="2"/>
  <c r="T373" i="2"/>
  <c r="K373" i="2"/>
  <c r="B373" i="2"/>
  <c r="A373" i="2"/>
  <c r="T372" i="2"/>
  <c r="K372" i="2"/>
  <c r="B372" i="2"/>
  <c r="A372" i="2"/>
  <c r="T371" i="2"/>
  <c r="K371" i="2"/>
  <c r="B371" i="2"/>
  <c r="A371" i="2"/>
  <c r="T370" i="2"/>
  <c r="K370" i="2"/>
  <c r="B370" i="2"/>
  <c r="A370" i="2"/>
  <c r="T369" i="2"/>
  <c r="K369" i="2"/>
  <c r="B369" i="2"/>
  <c r="A369" i="2"/>
  <c r="T368" i="2"/>
  <c r="K368" i="2"/>
  <c r="B368" i="2"/>
  <c r="A368" i="2"/>
  <c r="T367" i="2"/>
  <c r="K367" i="2"/>
  <c r="B367" i="2"/>
  <c r="A367" i="2"/>
  <c r="T366" i="2"/>
  <c r="K366" i="2"/>
  <c r="B366" i="2"/>
  <c r="A366" i="2"/>
  <c r="T365" i="2"/>
  <c r="K365" i="2"/>
  <c r="B365" i="2"/>
  <c r="A365" i="2"/>
  <c r="T364" i="2"/>
  <c r="K364" i="2"/>
  <c r="B364" i="2"/>
  <c r="A364" i="2"/>
  <c r="T363" i="2"/>
  <c r="K363" i="2"/>
  <c r="B363" i="2"/>
  <c r="A363" i="2"/>
  <c r="T362" i="2"/>
  <c r="K362" i="2"/>
  <c r="B362" i="2"/>
  <c r="A362" i="2"/>
  <c r="T361" i="2"/>
  <c r="K361" i="2"/>
  <c r="B361" i="2"/>
  <c r="A361" i="2"/>
  <c r="T360" i="2"/>
  <c r="K360" i="2"/>
  <c r="B360" i="2"/>
  <c r="A360" i="2"/>
  <c r="T359" i="2"/>
  <c r="K359" i="2"/>
  <c r="B359" i="2"/>
  <c r="A359" i="2"/>
  <c r="T358" i="2"/>
  <c r="K358" i="2"/>
  <c r="B358" i="2"/>
  <c r="A358" i="2"/>
  <c r="T357" i="2"/>
  <c r="K357" i="2"/>
  <c r="B357" i="2"/>
  <c r="A357" i="2"/>
  <c r="T356" i="2"/>
  <c r="K356" i="2"/>
  <c r="B356" i="2"/>
  <c r="A356" i="2"/>
  <c r="T355" i="2"/>
  <c r="K355" i="2"/>
  <c r="B355" i="2"/>
  <c r="A355" i="2"/>
  <c r="T354" i="2"/>
  <c r="K354" i="2"/>
  <c r="B354" i="2"/>
  <c r="A354" i="2"/>
  <c r="T353" i="2"/>
  <c r="K353" i="2"/>
  <c r="B353" i="2"/>
  <c r="A353" i="2"/>
  <c r="T352" i="2"/>
  <c r="K352" i="2"/>
  <c r="B352" i="2"/>
  <c r="A352" i="2"/>
  <c r="T351" i="2"/>
  <c r="K351" i="2"/>
  <c r="B351" i="2"/>
  <c r="A351" i="2"/>
  <c r="T350" i="2"/>
  <c r="K350" i="2"/>
  <c r="B350" i="2"/>
  <c r="A350" i="2"/>
  <c r="T349" i="2"/>
  <c r="K349" i="2"/>
  <c r="B349" i="2"/>
  <c r="A349" i="2"/>
  <c r="T348" i="2"/>
  <c r="K348" i="2"/>
  <c r="B348" i="2"/>
  <c r="A348" i="2"/>
  <c r="T347" i="2"/>
  <c r="K347" i="2"/>
  <c r="B347" i="2"/>
  <c r="A347" i="2"/>
  <c r="T346" i="2"/>
  <c r="K346" i="2"/>
  <c r="B346" i="2"/>
  <c r="A346" i="2"/>
  <c r="T345" i="2"/>
  <c r="K345" i="2"/>
  <c r="B345" i="2"/>
  <c r="A345" i="2"/>
  <c r="T344" i="2"/>
  <c r="K344" i="2"/>
  <c r="B344" i="2"/>
  <c r="A344" i="2"/>
  <c r="T343" i="2"/>
  <c r="K343" i="2"/>
  <c r="B343" i="2"/>
  <c r="A343" i="2"/>
  <c r="T342" i="2"/>
  <c r="K342" i="2"/>
  <c r="B342" i="2"/>
  <c r="A342" i="2"/>
  <c r="T341" i="2"/>
  <c r="K341" i="2"/>
  <c r="B341" i="2"/>
  <c r="A341" i="2"/>
  <c r="T340" i="2"/>
  <c r="K340" i="2"/>
  <c r="B340" i="2"/>
  <c r="A340" i="2"/>
  <c r="T339" i="2"/>
  <c r="K339" i="2"/>
  <c r="B339" i="2"/>
  <c r="A339" i="2"/>
  <c r="T338" i="2"/>
  <c r="K338" i="2"/>
  <c r="B338" i="2"/>
  <c r="A338" i="2"/>
  <c r="T337" i="2"/>
  <c r="K337" i="2"/>
  <c r="B337" i="2"/>
  <c r="A337" i="2"/>
  <c r="T336" i="2"/>
  <c r="K336" i="2"/>
  <c r="B336" i="2"/>
  <c r="A336" i="2"/>
  <c r="T335" i="2"/>
  <c r="K335" i="2"/>
  <c r="B335" i="2"/>
  <c r="A335" i="2"/>
  <c r="T334" i="2"/>
  <c r="K334" i="2"/>
  <c r="B334" i="2"/>
  <c r="A334" i="2"/>
  <c r="T333" i="2"/>
  <c r="K333" i="2"/>
  <c r="B333" i="2"/>
  <c r="A333" i="2"/>
  <c r="T332" i="2"/>
  <c r="K332" i="2"/>
  <c r="B332" i="2"/>
  <c r="A332" i="2"/>
  <c r="T331" i="2"/>
  <c r="K331" i="2"/>
  <c r="B331" i="2"/>
  <c r="A331" i="2"/>
  <c r="T330" i="2"/>
  <c r="K330" i="2"/>
  <c r="B330" i="2"/>
  <c r="A330" i="2"/>
  <c r="T329" i="2"/>
  <c r="K329" i="2"/>
  <c r="B329" i="2"/>
  <c r="A329" i="2"/>
  <c r="T328" i="2"/>
  <c r="K328" i="2"/>
  <c r="B328" i="2"/>
  <c r="A328" i="2"/>
  <c r="T327" i="2"/>
  <c r="K327" i="2"/>
  <c r="B327" i="2"/>
  <c r="A327" i="2"/>
  <c r="T326" i="2"/>
  <c r="K326" i="2"/>
  <c r="B326" i="2"/>
  <c r="A326" i="2"/>
  <c r="T325" i="2"/>
  <c r="K325" i="2"/>
  <c r="B325" i="2"/>
  <c r="A325" i="2"/>
  <c r="T324" i="2"/>
  <c r="K324" i="2"/>
  <c r="B324" i="2"/>
  <c r="A324" i="2"/>
  <c r="T323" i="2"/>
  <c r="K323" i="2"/>
  <c r="B323" i="2"/>
  <c r="A323" i="2"/>
  <c r="T322" i="2"/>
  <c r="K322" i="2"/>
  <c r="B322" i="2"/>
  <c r="A322" i="2"/>
  <c r="T321" i="2"/>
  <c r="K321" i="2"/>
  <c r="B321" i="2"/>
  <c r="A321" i="2"/>
  <c r="T320" i="2"/>
  <c r="K320" i="2"/>
  <c r="B320" i="2"/>
  <c r="A320" i="2"/>
  <c r="T319" i="2"/>
  <c r="K319" i="2"/>
  <c r="B319" i="2"/>
  <c r="A319" i="2"/>
  <c r="T318" i="2"/>
  <c r="K318" i="2"/>
  <c r="B318" i="2"/>
  <c r="A318" i="2"/>
  <c r="T317" i="2"/>
  <c r="K317" i="2"/>
  <c r="B317" i="2"/>
  <c r="A317" i="2"/>
  <c r="T316" i="2"/>
  <c r="K316" i="2"/>
  <c r="B316" i="2"/>
  <c r="A316" i="2"/>
  <c r="T315" i="2"/>
  <c r="K315" i="2"/>
  <c r="B315" i="2"/>
  <c r="A315" i="2"/>
  <c r="T314" i="2"/>
  <c r="K314" i="2"/>
  <c r="B314" i="2"/>
  <c r="A314" i="2"/>
  <c r="T313" i="2"/>
  <c r="K313" i="2"/>
  <c r="B313" i="2"/>
  <c r="A313" i="2"/>
  <c r="T312" i="2"/>
  <c r="K312" i="2"/>
  <c r="B312" i="2"/>
  <c r="A312" i="2"/>
  <c r="T311" i="2"/>
  <c r="K311" i="2"/>
  <c r="B311" i="2"/>
  <c r="A311" i="2"/>
  <c r="T310" i="2"/>
  <c r="K310" i="2"/>
  <c r="B310" i="2"/>
  <c r="A310" i="2"/>
  <c r="T309" i="2"/>
  <c r="K309" i="2"/>
  <c r="B309" i="2"/>
  <c r="A309" i="2"/>
  <c r="T308" i="2"/>
  <c r="K308" i="2"/>
  <c r="B308" i="2"/>
  <c r="A308" i="2"/>
  <c r="T307" i="2"/>
  <c r="K307" i="2"/>
  <c r="B307" i="2"/>
  <c r="A307" i="2"/>
  <c r="T306" i="2"/>
  <c r="K306" i="2"/>
  <c r="B306" i="2"/>
  <c r="A306" i="2"/>
  <c r="T305" i="2"/>
  <c r="K305" i="2"/>
  <c r="B305" i="2"/>
  <c r="A305" i="2"/>
  <c r="T304" i="2"/>
  <c r="K304" i="2"/>
  <c r="B304" i="2"/>
  <c r="A304" i="2"/>
  <c r="T303" i="2"/>
  <c r="K303" i="2"/>
  <c r="B303" i="2"/>
  <c r="A303" i="2"/>
  <c r="T302" i="2"/>
  <c r="K302" i="2"/>
  <c r="B302" i="2"/>
  <c r="A302" i="2"/>
  <c r="T301" i="2"/>
  <c r="K301" i="2"/>
  <c r="B301" i="2"/>
  <c r="A301" i="2"/>
  <c r="T300" i="2"/>
  <c r="K300" i="2"/>
  <c r="B300" i="2"/>
  <c r="A300" i="2"/>
  <c r="T299" i="2"/>
  <c r="K299" i="2"/>
  <c r="B299" i="2"/>
  <c r="A299" i="2"/>
  <c r="T298" i="2"/>
  <c r="K298" i="2"/>
  <c r="B298" i="2"/>
  <c r="A298" i="2"/>
  <c r="T297" i="2"/>
  <c r="K297" i="2"/>
  <c r="B297" i="2"/>
  <c r="A297" i="2"/>
  <c r="T296" i="2"/>
  <c r="K296" i="2"/>
  <c r="B296" i="2"/>
  <c r="A296" i="2"/>
  <c r="T295" i="2"/>
  <c r="K295" i="2"/>
  <c r="B295" i="2"/>
  <c r="A295" i="2"/>
  <c r="T294" i="2"/>
  <c r="K294" i="2"/>
  <c r="B294" i="2"/>
  <c r="A294" i="2"/>
  <c r="T293" i="2"/>
  <c r="K293" i="2"/>
  <c r="B293" i="2"/>
  <c r="A293" i="2"/>
  <c r="T292" i="2"/>
  <c r="K292" i="2"/>
  <c r="B292" i="2"/>
  <c r="A292" i="2"/>
  <c r="T291" i="2"/>
  <c r="K291" i="2"/>
  <c r="B291" i="2"/>
  <c r="A291" i="2"/>
  <c r="T290" i="2"/>
  <c r="K290" i="2"/>
  <c r="B290" i="2"/>
  <c r="A290" i="2"/>
  <c r="T289" i="2"/>
  <c r="K289" i="2"/>
  <c r="B289" i="2"/>
  <c r="A289" i="2"/>
  <c r="T288" i="2"/>
  <c r="K288" i="2"/>
  <c r="B288" i="2"/>
  <c r="A288" i="2"/>
  <c r="T287" i="2"/>
  <c r="K287" i="2"/>
  <c r="B287" i="2"/>
  <c r="A287" i="2"/>
  <c r="T286" i="2"/>
  <c r="K286" i="2"/>
  <c r="B286" i="2"/>
  <c r="A286" i="2"/>
  <c r="T285" i="2"/>
  <c r="K285" i="2"/>
  <c r="B285" i="2"/>
  <c r="A285" i="2"/>
  <c r="T284" i="2"/>
  <c r="K284" i="2"/>
  <c r="B284" i="2"/>
  <c r="A284" i="2"/>
  <c r="T283" i="2"/>
  <c r="K283" i="2"/>
  <c r="B283" i="2"/>
  <c r="A283" i="2"/>
  <c r="T282" i="2"/>
  <c r="K282" i="2"/>
  <c r="B282" i="2"/>
  <c r="A282" i="2"/>
  <c r="T281" i="2"/>
  <c r="K281" i="2"/>
  <c r="B281" i="2"/>
  <c r="A281" i="2"/>
  <c r="T280" i="2"/>
  <c r="K280" i="2"/>
  <c r="B280" i="2"/>
  <c r="A280" i="2"/>
  <c r="T279" i="2"/>
  <c r="K279" i="2"/>
  <c r="B279" i="2"/>
  <c r="A279" i="2"/>
  <c r="T278" i="2"/>
  <c r="K278" i="2"/>
  <c r="B278" i="2"/>
  <c r="A278" i="2"/>
  <c r="T277" i="2"/>
  <c r="K277" i="2"/>
  <c r="B277" i="2"/>
  <c r="A277" i="2"/>
  <c r="T276" i="2"/>
  <c r="K276" i="2"/>
  <c r="B276" i="2"/>
  <c r="A276" i="2"/>
  <c r="T275" i="2"/>
  <c r="K275" i="2"/>
  <c r="B275" i="2"/>
  <c r="A275" i="2"/>
  <c r="T274" i="2"/>
  <c r="K274" i="2"/>
  <c r="B274" i="2"/>
  <c r="A274" i="2"/>
  <c r="T273" i="2"/>
  <c r="K273" i="2"/>
  <c r="B273" i="2"/>
  <c r="A273" i="2"/>
  <c r="T272" i="2"/>
  <c r="K272" i="2"/>
  <c r="B272" i="2"/>
  <c r="A272" i="2"/>
  <c r="T271" i="2"/>
  <c r="K271" i="2"/>
  <c r="B271" i="2"/>
  <c r="A271" i="2"/>
  <c r="T270" i="2"/>
  <c r="K270" i="2"/>
  <c r="B270" i="2"/>
  <c r="A270" i="2"/>
  <c r="T269" i="2"/>
  <c r="K269" i="2"/>
  <c r="B269" i="2"/>
  <c r="A269" i="2"/>
  <c r="T268" i="2"/>
  <c r="K268" i="2"/>
  <c r="B268" i="2"/>
  <c r="A268" i="2"/>
  <c r="T267" i="2"/>
  <c r="K267" i="2"/>
  <c r="B267" i="2"/>
  <c r="A267" i="2"/>
  <c r="T266" i="2"/>
  <c r="K266" i="2"/>
  <c r="B266" i="2"/>
  <c r="A266" i="2"/>
  <c r="T265" i="2"/>
  <c r="K265" i="2"/>
  <c r="B265" i="2"/>
  <c r="A265" i="2"/>
  <c r="T264" i="2"/>
  <c r="K264" i="2"/>
  <c r="B264" i="2"/>
  <c r="A264" i="2"/>
  <c r="T263" i="2"/>
  <c r="K263" i="2"/>
  <c r="B263" i="2"/>
  <c r="A263" i="2"/>
  <c r="T262" i="2"/>
  <c r="K262" i="2"/>
  <c r="B262" i="2"/>
  <c r="A262" i="2"/>
  <c r="T261" i="2"/>
  <c r="K261" i="2"/>
  <c r="B261" i="2"/>
  <c r="A261" i="2"/>
  <c r="T260" i="2"/>
  <c r="K260" i="2"/>
  <c r="B260" i="2"/>
  <c r="A260" i="2"/>
  <c r="T259" i="2"/>
  <c r="K259" i="2"/>
  <c r="B259" i="2"/>
  <c r="A259" i="2"/>
  <c r="T258" i="2"/>
  <c r="K258" i="2"/>
  <c r="B258" i="2"/>
  <c r="A258" i="2"/>
  <c r="T257" i="2"/>
  <c r="K257" i="2"/>
  <c r="B257" i="2"/>
  <c r="A257" i="2"/>
  <c r="T256" i="2"/>
  <c r="K256" i="2"/>
  <c r="B256" i="2"/>
  <c r="A256" i="2"/>
  <c r="T255" i="2"/>
  <c r="K255" i="2"/>
  <c r="B255" i="2"/>
  <c r="A255" i="2"/>
  <c r="T254" i="2"/>
  <c r="K254" i="2"/>
  <c r="B254" i="2"/>
  <c r="A254" i="2"/>
  <c r="T253" i="2"/>
  <c r="K253" i="2"/>
  <c r="B253" i="2"/>
  <c r="A253" i="2"/>
  <c r="T252" i="2"/>
  <c r="K252" i="2"/>
  <c r="B252" i="2"/>
  <c r="A252" i="2"/>
  <c r="T251" i="2"/>
  <c r="K251" i="2"/>
  <c r="B251" i="2"/>
  <c r="A251" i="2"/>
  <c r="T250" i="2"/>
  <c r="K250" i="2"/>
  <c r="B250" i="2"/>
  <c r="A250" i="2"/>
  <c r="T249" i="2"/>
  <c r="K249" i="2"/>
  <c r="B249" i="2"/>
  <c r="A249" i="2"/>
  <c r="T248" i="2"/>
  <c r="K248" i="2"/>
  <c r="B248" i="2"/>
  <c r="A248" i="2"/>
  <c r="T247" i="2"/>
  <c r="K247" i="2"/>
  <c r="B247" i="2"/>
  <c r="A247" i="2"/>
  <c r="T246" i="2"/>
  <c r="K246" i="2"/>
  <c r="B246" i="2"/>
  <c r="A246" i="2"/>
  <c r="T245" i="2"/>
  <c r="K245" i="2"/>
  <c r="B245" i="2"/>
  <c r="A245" i="2"/>
  <c r="T244" i="2"/>
  <c r="K244" i="2"/>
  <c r="B244" i="2"/>
  <c r="A244" i="2"/>
  <c r="T243" i="2"/>
  <c r="K243" i="2"/>
  <c r="B243" i="2"/>
  <c r="A243" i="2"/>
  <c r="T242" i="2"/>
  <c r="K242" i="2"/>
  <c r="B242" i="2"/>
  <c r="A242" i="2"/>
  <c r="T241" i="2"/>
  <c r="K241" i="2"/>
  <c r="B241" i="2"/>
  <c r="A241" i="2"/>
  <c r="T240" i="2"/>
  <c r="K240" i="2"/>
  <c r="B240" i="2"/>
  <c r="A240" i="2"/>
  <c r="T239" i="2"/>
  <c r="K239" i="2"/>
  <c r="B239" i="2"/>
  <c r="A239" i="2"/>
  <c r="T238" i="2"/>
  <c r="K238" i="2"/>
  <c r="B238" i="2"/>
  <c r="A238" i="2"/>
  <c r="T237" i="2"/>
  <c r="K237" i="2"/>
  <c r="B237" i="2"/>
  <c r="A237" i="2"/>
  <c r="T236" i="2"/>
  <c r="K236" i="2"/>
  <c r="B236" i="2"/>
  <c r="A236" i="2"/>
  <c r="T235" i="2"/>
  <c r="K235" i="2"/>
  <c r="B235" i="2"/>
  <c r="A235" i="2"/>
  <c r="T234" i="2"/>
  <c r="K234" i="2"/>
  <c r="B234" i="2"/>
  <c r="A234" i="2"/>
  <c r="T233" i="2"/>
  <c r="K233" i="2"/>
  <c r="B233" i="2"/>
  <c r="A233" i="2"/>
  <c r="T232" i="2"/>
  <c r="K232" i="2"/>
  <c r="B232" i="2"/>
  <c r="A232" i="2"/>
  <c r="T231" i="2"/>
  <c r="K231" i="2"/>
  <c r="B231" i="2"/>
  <c r="A231" i="2"/>
  <c r="T230" i="2"/>
  <c r="K230" i="2"/>
  <c r="B230" i="2"/>
  <c r="A230" i="2"/>
  <c r="T229" i="2"/>
  <c r="K229" i="2"/>
  <c r="B229" i="2"/>
  <c r="A229" i="2"/>
  <c r="T228" i="2"/>
  <c r="K228" i="2"/>
  <c r="B228" i="2"/>
  <c r="A228" i="2"/>
  <c r="T227" i="2"/>
  <c r="K227" i="2"/>
  <c r="B227" i="2"/>
  <c r="A227" i="2"/>
  <c r="T226" i="2"/>
  <c r="K226" i="2"/>
  <c r="B226" i="2"/>
  <c r="A226" i="2"/>
  <c r="T225" i="2"/>
  <c r="K225" i="2"/>
  <c r="B225" i="2"/>
  <c r="A225" i="2"/>
  <c r="T224" i="2"/>
  <c r="K224" i="2"/>
  <c r="B224" i="2"/>
  <c r="A224" i="2"/>
  <c r="T223" i="2"/>
  <c r="K223" i="2"/>
  <c r="B223" i="2"/>
  <c r="A223" i="2"/>
  <c r="T222" i="2"/>
  <c r="K222" i="2"/>
  <c r="B222" i="2"/>
  <c r="A222" i="2"/>
  <c r="T221" i="2"/>
  <c r="K221" i="2"/>
  <c r="B221" i="2"/>
  <c r="A221" i="2"/>
  <c r="T220" i="2"/>
  <c r="K220" i="2"/>
  <c r="B220" i="2"/>
  <c r="A220" i="2"/>
  <c r="T219" i="2"/>
  <c r="K219" i="2"/>
  <c r="B219" i="2"/>
  <c r="A219" i="2"/>
  <c r="T218" i="2"/>
  <c r="K218" i="2"/>
  <c r="B218" i="2"/>
  <c r="A218" i="2"/>
  <c r="T217" i="2"/>
  <c r="K217" i="2"/>
  <c r="B217" i="2"/>
  <c r="A217" i="2"/>
  <c r="T216" i="2"/>
  <c r="K216" i="2"/>
  <c r="B216" i="2"/>
  <c r="A216" i="2"/>
  <c r="T215" i="2"/>
  <c r="K215" i="2"/>
  <c r="B215" i="2"/>
  <c r="A215" i="2"/>
  <c r="T214" i="2"/>
  <c r="K214" i="2"/>
  <c r="B214" i="2"/>
  <c r="A214" i="2"/>
  <c r="T213" i="2"/>
  <c r="K213" i="2"/>
  <c r="B213" i="2"/>
  <c r="A213" i="2"/>
  <c r="T212" i="2"/>
  <c r="K212" i="2"/>
  <c r="B212" i="2"/>
  <c r="A212" i="2"/>
  <c r="T211" i="2"/>
  <c r="K211" i="2"/>
  <c r="B211" i="2"/>
  <c r="A211" i="2"/>
  <c r="T210" i="2"/>
  <c r="K210" i="2"/>
  <c r="B210" i="2"/>
  <c r="A210" i="2"/>
  <c r="T209" i="2"/>
  <c r="K209" i="2"/>
  <c r="B209" i="2"/>
  <c r="A209" i="2"/>
  <c r="T208" i="2"/>
  <c r="K208" i="2"/>
  <c r="B208" i="2"/>
  <c r="A208" i="2"/>
  <c r="T207" i="2"/>
  <c r="K207" i="2"/>
  <c r="B207" i="2"/>
  <c r="A207" i="2"/>
  <c r="T206" i="2"/>
  <c r="K206" i="2"/>
  <c r="B206" i="2"/>
  <c r="A206" i="2"/>
  <c r="T205" i="2"/>
  <c r="K205" i="2"/>
  <c r="B205" i="2"/>
  <c r="A205" i="2"/>
  <c r="T204" i="2"/>
  <c r="K204" i="2"/>
  <c r="B204" i="2"/>
  <c r="A204" i="2"/>
  <c r="T203" i="2"/>
  <c r="K203" i="2"/>
  <c r="B203" i="2"/>
  <c r="A203" i="2"/>
  <c r="T202" i="2"/>
  <c r="K202" i="2"/>
  <c r="B202" i="2"/>
  <c r="A202" i="2"/>
  <c r="T201" i="2"/>
  <c r="K201" i="2"/>
  <c r="B201" i="2"/>
  <c r="A201" i="2"/>
  <c r="T200" i="2"/>
  <c r="K200" i="2"/>
  <c r="B200" i="2"/>
  <c r="A200" i="2"/>
  <c r="T199" i="2"/>
  <c r="K199" i="2"/>
  <c r="B199" i="2"/>
  <c r="A199" i="2"/>
  <c r="T198" i="2"/>
  <c r="K198" i="2"/>
  <c r="B198" i="2"/>
  <c r="A198" i="2"/>
  <c r="T197" i="2"/>
  <c r="K197" i="2"/>
  <c r="B197" i="2"/>
  <c r="A197" i="2"/>
  <c r="T196" i="2"/>
  <c r="K196" i="2"/>
  <c r="B196" i="2"/>
  <c r="A196" i="2"/>
  <c r="T195" i="2"/>
  <c r="K195" i="2"/>
  <c r="B195" i="2"/>
  <c r="A195" i="2"/>
  <c r="T194" i="2"/>
  <c r="K194" i="2"/>
  <c r="B194" i="2"/>
  <c r="A194" i="2"/>
  <c r="T193" i="2"/>
  <c r="K193" i="2"/>
  <c r="B193" i="2"/>
  <c r="A193" i="2"/>
  <c r="T192" i="2"/>
  <c r="K192" i="2"/>
  <c r="B192" i="2"/>
  <c r="A192" i="2"/>
  <c r="T191" i="2"/>
  <c r="K191" i="2"/>
  <c r="B191" i="2"/>
  <c r="A191" i="2"/>
  <c r="T190" i="2"/>
  <c r="K190" i="2"/>
  <c r="B190" i="2"/>
  <c r="A190" i="2"/>
  <c r="T189" i="2"/>
  <c r="K189" i="2"/>
  <c r="B189" i="2"/>
  <c r="A189" i="2"/>
  <c r="T188" i="2"/>
  <c r="K188" i="2"/>
  <c r="B188" i="2"/>
  <c r="A188" i="2"/>
  <c r="T187" i="2"/>
  <c r="K187" i="2"/>
  <c r="B187" i="2"/>
  <c r="A187" i="2"/>
  <c r="T186" i="2"/>
  <c r="K186" i="2"/>
  <c r="B186" i="2"/>
  <c r="A186" i="2"/>
  <c r="T185" i="2"/>
  <c r="K185" i="2"/>
  <c r="B185" i="2"/>
  <c r="A185" i="2"/>
  <c r="T184" i="2"/>
  <c r="K184" i="2"/>
  <c r="B184" i="2"/>
  <c r="A184" i="2"/>
  <c r="T183" i="2"/>
  <c r="K183" i="2"/>
  <c r="B183" i="2"/>
  <c r="A183" i="2"/>
  <c r="T182" i="2"/>
  <c r="K182" i="2"/>
  <c r="B182" i="2"/>
  <c r="A182" i="2"/>
  <c r="T181" i="2"/>
  <c r="K181" i="2"/>
  <c r="B181" i="2"/>
  <c r="A181" i="2"/>
  <c r="T180" i="2"/>
  <c r="K180" i="2"/>
  <c r="B180" i="2"/>
  <c r="A180" i="2"/>
  <c r="T179" i="2"/>
  <c r="K179" i="2"/>
  <c r="B179" i="2"/>
  <c r="A179" i="2"/>
  <c r="T178" i="2"/>
  <c r="K178" i="2"/>
  <c r="B178" i="2"/>
  <c r="A178" i="2"/>
  <c r="T177" i="2"/>
  <c r="K177" i="2"/>
  <c r="B177" i="2"/>
  <c r="A177" i="2"/>
  <c r="T176" i="2"/>
  <c r="K176" i="2"/>
  <c r="B176" i="2"/>
  <c r="A176" i="2"/>
  <c r="T175" i="2"/>
  <c r="K175" i="2"/>
  <c r="B175" i="2"/>
  <c r="A175" i="2"/>
  <c r="T174" i="2"/>
  <c r="K174" i="2"/>
  <c r="B174" i="2"/>
  <c r="A174" i="2"/>
  <c r="T173" i="2"/>
  <c r="K173" i="2"/>
  <c r="B173" i="2"/>
  <c r="A173" i="2"/>
  <c r="T172" i="2"/>
  <c r="K172" i="2"/>
  <c r="B172" i="2"/>
  <c r="A172" i="2"/>
  <c r="T171" i="2"/>
  <c r="K171" i="2"/>
  <c r="B171" i="2"/>
  <c r="A171" i="2"/>
  <c r="T170" i="2"/>
  <c r="K170" i="2"/>
  <c r="B170" i="2"/>
  <c r="A170" i="2"/>
  <c r="T169" i="2"/>
  <c r="K169" i="2"/>
  <c r="B169" i="2"/>
  <c r="A169" i="2"/>
  <c r="T168" i="2"/>
  <c r="K168" i="2"/>
  <c r="B168" i="2"/>
  <c r="A168" i="2"/>
  <c r="T167" i="2"/>
  <c r="K167" i="2"/>
  <c r="B167" i="2"/>
  <c r="A167" i="2"/>
  <c r="T166" i="2"/>
  <c r="K166" i="2"/>
  <c r="B166" i="2"/>
  <c r="A166" i="2"/>
  <c r="T165" i="2"/>
  <c r="K165" i="2"/>
  <c r="B165" i="2"/>
  <c r="A165" i="2"/>
  <c r="T164" i="2"/>
  <c r="K164" i="2"/>
  <c r="B164" i="2"/>
  <c r="A164" i="2"/>
  <c r="T163" i="2"/>
  <c r="K163" i="2"/>
  <c r="B163" i="2"/>
  <c r="A163" i="2"/>
  <c r="T162" i="2"/>
  <c r="K162" i="2"/>
  <c r="B162" i="2"/>
  <c r="A162" i="2"/>
  <c r="T161" i="2"/>
  <c r="K161" i="2"/>
  <c r="B161" i="2"/>
  <c r="A161" i="2"/>
  <c r="T160" i="2"/>
  <c r="K160" i="2"/>
  <c r="B160" i="2"/>
  <c r="A160" i="2"/>
  <c r="T159" i="2"/>
  <c r="K159" i="2"/>
  <c r="B159" i="2"/>
  <c r="A159" i="2"/>
  <c r="T158" i="2"/>
  <c r="K158" i="2"/>
  <c r="B158" i="2"/>
  <c r="A158" i="2"/>
  <c r="T157" i="2"/>
  <c r="K157" i="2"/>
  <c r="B157" i="2"/>
  <c r="A157" i="2"/>
  <c r="T156" i="2"/>
  <c r="K156" i="2"/>
  <c r="B156" i="2"/>
  <c r="A156" i="2"/>
  <c r="T155" i="2"/>
  <c r="K155" i="2"/>
  <c r="B155" i="2"/>
  <c r="A155" i="2"/>
  <c r="T154" i="2"/>
  <c r="B154" i="2"/>
  <c r="A154" i="2"/>
  <c r="T153" i="2"/>
  <c r="B153" i="2"/>
  <c r="A153" i="2"/>
  <c r="T152" i="2"/>
  <c r="B152" i="2"/>
  <c r="A152" i="2"/>
  <c r="T151" i="2"/>
  <c r="K151" i="2"/>
  <c r="B151" i="2"/>
  <c r="A151" i="2"/>
  <c r="T150" i="2"/>
  <c r="K150" i="2"/>
  <c r="B150" i="2"/>
  <c r="A150" i="2"/>
  <c r="T149" i="2"/>
  <c r="K149" i="2"/>
  <c r="B149" i="2"/>
  <c r="A149" i="2"/>
  <c r="T148" i="2"/>
  <c r="K148" i="2"/>
  <c r="B148" i="2"/>
  <c r="A148" i="2"/>
  <c r="T147" i="2"/>
  <c r="K147" i="2"/>
  <c r="B147" i="2"/>
  <c r="A147" i="2"/>
  <c r="T146" i="2"/>
  <c r="K146" i="2"/>
  <c r="B146" i="2"/>
  <c r="A146" i="2"/>
  <c r="T145" i="2"/>
  <c r="K145" i="2"/>
  <c r="B145" i="2"/>
  <c r="A145" i="2"/>
  <c r="T144" i="2"/>
  <c r="K144" i="2"/>
  <c r="B144" i="2"/>
  <c r="A144" i="2"/>
  <c r="T143" i="2"/>
  <c r="K143" i="2"/>
  <c r="B143" i="2"/>
  <c r="A143" i="2"/>
  <c r="T142" i="2"/>
  <c r="K142" i="2"/>
  <c r="B142" i="2"/>
  <c r="A142" i="2"/>
  <c r="T141" i="2"/>
  <c r="K141" i="2"/>
  <c r="B141" i="2"/>
  <c r="A141" i="2"/>
  <c r="T140" i="2"/>
  <c r="K140" i="2"/>
  <c r="B140" i="2"/>
  <c r="A140" i="2"/>
  <c r="T139" i="2"/>
  <c r="K139" i="2"/>
  <c r="B139" i="2"/>
  <c r="A139" i="2"/>
  <c r="T138" i="2"/>
  <c r="K138" i="2"/>
  <c r="B138" i="2"/>
  <c r="A138" i="2"/>
  <c r="T137" i="2"/>
  <c r="K137" i="2"/>
  <c r="B137" i="2"/>
  <c r="A137" i="2"/>
  <c r="T136" i="2"/>
  <c r="K136" i="2"/>
  <c r="B136" i="2"/>
  <c r="A136" i="2"/>
  <c r="T135" i="2"/>
  <c r="K135" i="2"/>
  <c r="B135" i="2"/>
  <c r="A135" i="2"/>
  <c r="T134" i="2"/>
  <c r="K134" i="2"/>
  <c r="B134" i="2"/>
  <c r="A134" i="2"/>
  <c r="T133" i="2"/>
  <c r="K133" i="2"/>
  <c r="B133" i="2"/>
  <c r="A133" i="2"/>
  <c r="T132" i="2"/>
  <c r="K132" i="2"/>
  <c r="B132" i="2"/>
  <c r="A132" i="2"/>
  <c r="T131" i="2"/>
  <c r="K131" i="2"/>
  <c r="B131" i="2"/>
  <c r="A131" i="2"/>
  <c r="T130" i="2"/>
  <c r="K130" i="2"/>
  <c r="B130" i="2"/>
  <c r="A130" i="2"/>
  <c r="T129" i="2"/>
  <c r="B129" i="2"/>
  <c r="A129" i="2"/>
  <c r="T128" i="2"/>
  <c r="K128" i="2"/>
  <c r="B128" i="2"/>
  <c r="A128" i="2"/>
  <c r="T127" i="2"/>
  <c r="K127" i="2"/>
  <c r="B127" i="2"/>
  <c r="A127" i="2"/>
  <c r="T126" i="2"/>
  <c r="K126" i="2"/>
  <c r="B126" i="2"/>
  <c r="A126" i="2"/>
  <c r="T125" i="2"/>
  <c r="K125" i="2"/>
  <c r="B125" i="2"/>
  <c r="A125" i="2"/>
  <c r="T124" i="2"/>
  <c r="K124" i="2"/>
  <c r="B124" i="2"/>
  <c r="A124" i="2"/>
  <c r="T123" i="2"/>
  <c r="B123" i="2"/>
  <c r="A123" i="2"/>
  <c r="T122" i="2"/>
  <c r="B122" i="2"/>
  <c r="A122" i="2"/>
  <c r="T121" i="2"/>
  <c r="K121" i="2"/>
  <c r="B121" i="2"/>
  <c r="A121" i="2"/>
  <c r="T120" i="2"/>
  <c r="K120" i="2"/>
  <c r="B120" i="2"/>
  <c r="A120" i="2"/>
  <c r="T119" i="2"/>
  <c r="K119" i="2"/>
  <c r="B119" i="2"/>
  <c r="A119" i="2"/>
  <c r="T118" i="2"/>
  <c r="K118" i="2"/>
  <c r="B118" i="2"/>
  <c r="A118" i="2"/>
  <c r="N117" i="2"/>
  <c r="O117" i="2" s="1"/>
  <c r="K117" i="2"/>
  <c r="B117" i="2"/>
  <c r="A117" i="2"/>
  <c r="N116" i="2"/>
  <c r="P116" i="2" s="1"/>
  <c r="K116" i="2"/>
  <c r="B116" i="2"/>
  <c r="A116" i="2"/>
  <c r="N115" i="2"/>
  <c r="O115" i="2" s="1"/>
  <c r="K115" i="2"/>
  <c r="B115" i="2"/>
  <c r="A115" i="2"/>
  <c r="N114" i="2"/>
  <c r="K114" i="2"/>
  <c r="B114" i="2"/>
  <c r="A114" i="2"/>
  <c r="N113" i="2"/>
  <c r="O113" i="2" s="1"/>
  <c r="K113" i="2"/>
  <c r="B113" i="2"/>
  <c r="A113" i="2"/>
  <c r="N112" i="2"/>
  <c r="O112" i="2" s="1"/>
  <c r="K112" i="2"/>
  <c r="B112" i="2"/>
  <c r="A112" i="2"/>
  <c r="N111" i="2"/>
  <c r="K111" i="2"/>
  <c r="B111" i="2"/>
  <c r="A111" i="2"/>
  <c r="N110" i="2"/>
  <c r="O110" i="2" s="1"/>
  <c r="K110" i="2"/>
  <c r="B110" i="2"/>
  <c r="A110" i="2"/>
  <c r="N109" i="2"/>
  <c r="O109" i="2" s="1"/>
  <c r="K109" i="2"/>
  <c r="B109" i="2"/>
  <c r="A109" i="2"/>
  <c r="N108" i="2"/>
  <c r="K108" i="2"/>
  <c r="B108" i="2"/>
  <c r="A108" i="2"/>
  <c r="N107" i="2"/>
  <c r="K107" i="2"/>
  <c r="B107" i="2"/>
  <c r="A107" i="2"/>
  <c r="N106" i="2"/>
  <c r="K106" i="2"/>
  <c r="B106" i="2"/>
  <c r="A106" i="2"/>
  <c r="N105" i="2"/>
  <c r="P105" i="2" s="1"/>
  <c r="K105" i="2"/>
  <c r="B105" i="2"/>
  <c r="A105" i="2"/>
  <c r="N104" i="2"/>
  <c r="P104" i="2" s="1"/>
  <c r="K104" i="2"/>
  <c r="B104" i="2"/>
  <c r="A104" i="2"/>
  <c r="N103" i="2"/>
  <c r="O103" i="2" s="1"/>
  <c r="K103" i="2"/>
  <c r="B103" i="2"/>
  <c r="A103" i="2"/>
  <c r="N102" i="2"/>
  <c r="O102" i="2" s="1"/>
  <c r="K102" i="2"/>
  <c r="B102" i="2"/>
  <c r="A102" i="2"/>
  <c r="N101" i="2"/>
  <c r="Q101" i="2" s="1"/>
  <c r="K101" i="2"/>
  <c r="B101" i="2"/>
  <c r="A101" i="2"/>
  <c r="N100" i="2"/>
  <c r="O100" i="2" s="1"/>
  <c r="K100" i="2"/>
  <c r="B100" i="2"/>
  <c r="A100" i="2"/>
  <c r="N99" i="2"/>
  <c r="O99" i="2" s="1"/>
  <c r="K99" i="2"/>
  <c r="B99" i="2"/>
  <c r="A99" i="2"/>
  <c r="N98" i="2"/>
  <c r="P98" i="2" s="1"/>
  <c r="K98" i="2"/>
  <c r="B98" i="2"/>
  <c r="A98" i="2"/>
  <c r="N97" i="2"/>
  <c r="O97" i="2" s="1"/>
  <c r="K97" i="2"/>
  <c r="B97" i="2"/>
  <c r="A97" i="2"/>
  <c r="N96" i="2"/>
  <c r="O96" i="2" s="1"/>
  <c r="K96" i="2"/>
  <c r="B96" i="2"/>
  <c r="A96" i="2"/>
  <c r="N95" i="2"/>
  <c r="P95" i="2" s="1"/>
  <c r="K95" i="2"/>
  <c r="B95" i="2"/>
  <c r="A95" i="2"/>
  <c r="N94" i="2"/>
  <c r="O94" i="2" s="1"/>
  <c r="K94" i="2"/>
  <c r="B94" i="2"/>
  <c r="A94" i="2"/>
  <c r="N93" i="2"/>
  <c r="O93" i="2" s="1"/>
  <c r="K93" i="2"/>
  <c r="B93" i="2"/>
  <c r="A93" i="2"/>
  <c r="N92" i="2"/>
  <c r="P92" i="2" s="1"/>
  <c r="K92" i="2"/>
  <c r="B92" i="2"/>
  <c r="A92" i="2"/>
  <c r="S91" i="2"/>
  <c r="N91" i="2"/>
  <c r="K91" i="2"/>
  <c r="B91" i="2"/>
  <c r="A91" i="2"/>
  <c r="S90" i="2"/>
  <c r="N90" i="2"/>
  <c r="O90" i="2" s="1"/>
  <c r="K90" i="2"/>
  <c r="B90" i="2"/>
  <c r="A90" i="2"/>
  <c r="N89" i="2"/>
  <c r="K89" i="2"/>
  <c r="B89" i="2"/>
  <c r="A89" i="2"/>
  <c r="S88" i="2"/>
  <c r="N88" i="2"/>
  <c r="O88" i="2" s="1"/>
  <c r="K88" i="2"/>
  <c r="B88" i="2"/>
  <c r="A88" i="2"/>
  <c r="S87" i="2"/>
  <c r="N87" i="2"/>
  <c r="O87" i="2" s="1"/>
  <c r="K87" i="2"/>
  <c r="B87" i="2"/>
  <c r="A87" i="2"/>
  <c r="S86" i="2"/>
  <c r="N86" i="2"/>
  <c r="P86" i="2" s="1"/>
  <c r="K86" i="2"/>
  <c r="B86" i="2"/>
  <c r="A86" i="2"/>
  <c r="S85" i="2"/>
  <c r="N85" i="2"/>
  <c r="K85" i="2"/>
  <c r="B85" i="2"/>
  <c r="A85" i="2"/>
  <c r="S84" i="2"/>
  <c r="N84" i="2"/>
  <c r="O84" i="2" s="1"/>
  <c r="K84" i="2"/>
  <c r="B84" i="2"/>
  <c r="A84" i="2"/>
  <c r="S83" i="2"/>
  <c r="N83" i="2"/>
  <c r="P83" i="2" s="1"/>
  <c r="K83" i="2"/>
  <c r="B83" i="2"/>
  <c r="A83" i="2"/>
  <c r="S82" i="2"/>
  <c r="N82" i="2"/>
  <c r="K82" i="2"/>
  <c r="B82" i="2"/>
  <c r="A82" i="2"/>
  <c r="S81" i="2"/>
  <c r="N81" i="2"/>
  <c r="O81" i="2" s="1"/>
  <c r="K81" i="2"/>
  <c r="B81" i="2"/>
  <c r="A81" i="2"/>
  <c r="S80" i="2"/>
  <c r="N80" i="2"/>
  <c r="P80" i="2" s="1"/>
  <c r="K80" i="2"/>
  <c r="B80" i="2"/>
  <c r="A80" i="2"/>
  <c r="S79" i="2"/>
  <c r="N79" i="2"/>
  <c r="K79" i="2"/>
  <c r="B79" i="2"/>
  <c r="A79" i="2"/>
  <c r="S78" i="2"/>
  <c r="N78" i="2"/>
  <c r="O78" i="2" s="1"/>
  <c r="K78" i="2"/>
  <c r="B78" i="2"/>
  <c r="A78" i="2"/>
  <c r="S77" i="2"/>
  <c r="N77" i="2"/>
  <c r="P77" i="2" s="1"/>
  <c r="K77" i="2"/>
  <c r="B77" i="2"/>
  <c r="A77" i="2"/>
  <c r="N76" i="2"/>
  <c r="O76" i="2" s="1"/>
  <c r="K76" i="2"/>
  <c r="B76" i="2"/>
  <c r="A76" i="2"/>
  <c r="S75" i="2"/>
  <c r="N75" i="2"/>
  <c r="P75" i="2" s="1"/>
  <c r="K75" i="2"/>
  <c r="B75" i="2"/>
  <c r="A75" i="2"/>
  <c r="S74" i="2"/>
  <c r="N74" i="2"/>
  <c r="K74" i="2"/>
  <c r="B74" i="2"/>
  <c r="A74" i="2"/>
  <c r="N73" i="2"/>
  <c r="P73" i="2" s="1"/>
  <c r="K73" i="2"/>
  <c r="B73" i="2"/>
  <c r="A73" i="2"/>
  <c r="N72" i="2"/>
  <c r="O72" i="2" s="1"/>
  <c r="K72" i="2"/>
  <c r="B72" i="2"/>
  <c r="A72" i="2"/>
  <c r="T71" i="2"/>
  <c r="K71" i="2"/>
  <c r="B71" i="2"/>
  <c r="A71" i="2"/>
  <c r="T70" i="2"/>
  <c r="K70" i="2"/>
  <c r="B70" i="2"/>
  <c r="A70" i="2"/>
  <c r="T69" i="2"/>
  <c r="K69" i="2"/>
  <c r="B69" i="2"/>
  <c r="A69" i="2"/>
  <c r="T68" i="2"/>
  <c r="K68" i="2"/>
  <c r="B68" i="2"/>
  <c r="A68" i="2"/>
  <c r="T66" i="2"/>
  <c r="K66" i="2"/>
  <c r="B66" i="2"/>
  <c r="A66" i="2"/>
  <c r="T64" i="2"/>
  <c r="K64" i="2"/>
  <c r="B64" i="2"/>
  <c r="A64" i="2"/>
  <c r="T63" i="2"/>
  <c r="K63" i="2"/>
  <c r="B63" i="2"/>
  <c r="A63" i="2"/>
  <c r="T62" i="2"/>
  <c r="K62" i="2"/>
  <c r="B62" i="2"/>
  <c r="A62" i="2"/>
  <c r="T61" i="2"/>
  <c r="K61" i="2"/>
  <c r="B61" i="2"/>
  <c r="A61" i="2"/>
  <c r="T60" i="2"/>
  <c r="K60" i="2"/>
  <c r="B60" i="2"/>
  <c r="A60" i="2"/>
  <c r="T59" i="2"/>
  <c r="K59" i="2"/>
  <c r="B59" i="2"/>
  <c r="A59" i="2"/>
  <c r="T58" i="2"/>
  <c r="K58" i="2"/>
  <c r="B58" i="2"/>
  <c r="A58" i="2"/>
  <c r="T57" i="2"/>
  <c r="K57" i="2"/>
  <c r="B57" i="2"/>
  <c r="A57" i="2"/>
  <c r="T56" i="2"/>
  <c r="K56" i="2"/>
  <c r="B56" i="2"/>
  <c r="A56" i="2"/>
  <c r="T54" i="2"/>
  <c r="K54" i="2"/>
  <c r="B54" i="2"/>
  <c r="A54" i="2"/>
  <c r="T53" i="2"/>
  <c r="K53" i="2"/>
  <c r="B53" i="2"/>
  <c r="A53" i="2"/>
  <c r="T52" i="2"/>
  <c r="K52" i="2"/>
  <c r="B52" i="2"/>
  <c r="A52" i="2"/>
  <c r="T50" i="2"/>
  <c r="K50" i="2"/>
  <c r="B50" i="2"/>
  <c r="A50" i="2"/>
  <c r="T49" i="2"/>
  <c r="K49" i="2"/>
  <c r="B49" i="2"/>
  <c r="A49" i="2"/>
  <c r="T47" i="2"/>
  <c r="K47" i="2"/>
  <c r="B47" i="2"/>
  <c r="A47" i="2"/>
  <c r="T46" i="2"/>
  <c r="K46" i="2"/>
  <c r="B46" i="2"/>
  <c r="A46" i="2"/>
  <c r="T45" i="2"/>
  <c r="K45" i="2"/>
  <c r="B45" i="2"/>
  <c r="A45" i="2"/>
  <c r="T44" i="2"/>
  <c r="K44" i="2"/>
  <c r="B44" i="2"/>
  <c r="A44" i="2"/>
  <c r="T43" i="2"/>
  <c r="K43" i="2"/>
  <c r="B43" i="2"/>
  <c r="A43" i="2"/>
  <c r="T42" i="2"/>
  <c r="K42" i="2"/>
  <c r="B42" i="2"/>
  <c r="A42" i="2"/>
  <c r="T41" i="2"/>
  <c r="K41" i="2"/>
  <c r="B41" i="2"/>
  <c r="A41" i="2"/>
  <c r="T40" i="2"/>
  <c r="K40" i="2"/>
  <c r="B40" i="2"/>
  <c r="A40" i="2"/>
  <c r="T39" i="2"/>
  <c r="K39" i="2"/>
  <c r="B39" i="2"/>
  <c r="A39" i="2"/>
  <c r="T38" i="2"/>
  <c r="K38" i="2"/>
  <c r="B38" i="2"/>
  <c r="A38" i="2"/>
  <c r="T37" i="2"/>
  <c r="K37" i="2"/>
  <c r="B37" i="2"/>
  <c r="A37" i="2"/>
  <c r="T36" i="2"/>
  <c r="K36" i="2"/>
  <c r="B36" i="2"/>
  <c r="A36" i="2"/>
  <c r="T35" i="2"/>
  <c r="K35" i="2"/>
  <c r="B35" i="2"/>
  <c r="A35" i="2"/>
  <c r="T33" i="2"/>
  <c r="K33" i="2"/>
  <c r="B33" i="2"/>
  <c r="A33" i="2"/>
  <c r="T31" i="2"/>
  <c r="K31" i="2"/>
  <c r="B31" i="2"/>
  <c r="A31" i="2"/>
  <c r="T29" i="2"/>
  <c r="K29" i="2"/>
  <c r="B29" i="2"/>
  <c r="A29" i="2"/>
  <c r="T27" i="2"/>
  <c r="K27" i="2"/>
  <c r="B27" i="2"/>
  <c r="A27" i="2"/>
  <c r="T26" i="2"/>
  <c r="K26" i="2"/>
  <c r="B26" i="2"/>
  <c r="A26" i="2"/>
  <c r="T24" i="2"/>
  <c r="K24" i="2"/>
  <c r="B24" i="2"/>
  <c r="A24" i="2"/>
  <c r="T23" i="2"/>
  <c r="K23" i="2"/>
  <c r="B23" i="2"/>
  <c r="A23" i="2"/>
  <c r="T22" i="2"/>
  <c r="K22" i="2"/>
  <c r="B22" i="2"/>
  <c r="A22" i="2"/>
  <c r="T21" i="2"/>
  <c r="K21" i="2"/>
  <c r="B21" i="2"/>
  <c r="A21" i="2"/>
  <c r="T20" i="2"/>
  <c r="K20" i="2"/>
  <c r="B20" i="2"/>
  <c r="A20" i="2"/>
  <c r="T19" i="2"/>
  <c r="K19" i="2"/>
  <c r="B19" i="2"/>
  <c r="A19" i="2"/>
  <c r="T18" i="2"/>
  <c r="K18" i="2"/>
  <c r="B18" i="2"/>
  <c r="A18" i="2"/>
  <c r="T17" i="2"/>
  <c r="K17" i="2"/>
  <c r="B17" i="2"/>
  <c r="A17" i="2"/>
  <c r="T16" i="2"/>
  <c r="K16" i="2"/>
  <c r="B16" i="2"/>
  <c r="A16" i="2"/>
  <c r="T15" i="2"/>
  <c r="K15" i="2"/>
  <c r="B15" i="2"/>
  <c r="A15" i="2"/>
  <c r="T14" i="2"/>
  <c r="L14" i="2"/>
  <c r="K14" i="2"/>
  <c r="B14" i="2"/>
  <c r="A14" i="2"/>
  <c r="K13" i="2"/>
  <c r="B13" i="2"/>
  <c r="A13" i="2"/>
  <c r="T12" i="2"/>
  <c r="L12" i="2"/>
  <c r="K12" i="2"/>
  <c r="B12" i="2"/>
  <c r="A12" i="2"/>
  <c r="T11" i="2"/>
  <c r="L11" i="2"/>
  <c r="K11" i="2"/>
  <c r="B11" i="2"/>
  <c r="A11" i="2"/>
  <c r="T10" i="2"/>
  <c r="L10" i="2"/>
  <c r="K10" i="2"/>
  <c r="B10" i="2"/>
  <c r="A10" i="2"/>
  <c r="T9" i="2"/>
  <c r="L9" i="2"/>
  <c r="K9" i="2"/>
  <c r="B9" i="2"/>
  <c r="A9" i="2"/>
  <c r="T8" i="2"/>
  <c r="K8" i="2"/>
  <c r="B8" i="2"/>
  <c r="A8" i="2"/>
  <c r="T7" i="2"/>
  <c r="K7" i="2"/>
  <c r="B7" i="2"/>
  <c r="A7" i="2"/>
  <c r="T6" i="2"/>
  <c r="L6" i="2"/>
  <c r="K6" i="2"/>
  <c r="B6" i="2"/>
  <c r="A6" i="2"/>
  <c r="T5" i="2"/>
  <c r="L5" i="2"/>
  <c r="K5" i="2"/>
  <c r="B5" i="2"/>
  <c r="A5" i="2"/>
  <c r="T4" i="2"/>
  <c r="L4" i="2"/>
  <c r="K4" i="2"/>
  <c r="B4" i="2"/>
  <c r="A4" i="2"/>
  <c r="T3" i="2"/>
  <c r="K3" i="2"/>
  <c r="B3" i="2"/>
  <c r="A3" i="2"/>
  <c r="R1" i="2"/>
  <c r="H5" i="6"/>
  <c r="H2" i="11"/>
  <c r="G2" i="7"/>
  <c r="G3" i="5"/>
  <c r="F6" i="9"/>
  <c r="T2073" i="3" l="1"/>
  <c r="X2073" i="3" s="1"/>
  <c r="AB2073" i="3" s="1"/>
  <c r="T2090" i="3"/>
  <c r="X2090" i="3" s="1"/>
  <c r="AB2090" i="3" s="1"/>
  <c r="T2096" i="3"/>
  <c r="X2096" i="3" s="1"/>
  <c r="AB2096" i="3" s="1"/>
  <c r="T2058" i="3"/>
  <c r="X2058" i="3" s="1"/>
  <c r="AB2058" i="3" s="1"/>
  <c r="T2056" i="3"/>
  <c r="X2056" i="3" s="1"/>
  <c r="AB2056" i="3" s="1"/>
  <c r="T2026" i="3"/>
  <c r="X2026" i="3" s="1"/>
  <c r="AB2026" i="3" s="1"/>
  <c r="T2008" i="3"/>
  <c r="T1994" i="3"/>
  <c r="T1967" i="3"/>
  <c r="T1933" i="3"/>
  <c r="X1933" i="3" s="1"/>
  <c r="AB1933" i="3" s="1"/>
  <c r="Z1951" i="3"/>
  <c r="T1888" i="3"/>
  <c r="X1888" i="3" s="1"/>
  <c r="AB1888" i="3" s="1"/>
  <c r="T1866" i="3"/>
  <c r="T1980" i="3"/>
  <c r="X1980" i="3" s="1"/>
  <c r="AB1980" i="3" s="1"/>
  <c r="D111" i="4"/>
  <c r="E111" i="4" s="1"/>
  <c r="G111" i="4" s="1"/>
  <c r="T1874" i="3"/>
  <c r="X1874" i="3" s="1"/>
  <c r="AB1874" i="3" s="1"/>
  <c r="T1927" i="3"/>
  <c r="X1927" i="3" s="1"/>
  <c r="AB1927" i="3" s="1"/>
  <c r="T1837" i="3"/>
  <c r="X1837" i="3" s="1"/>
  <c r="AB1837" i="3" s="1"/>
  <c r="T1853" i="3"/>
  <c r="X1853" i="3" s="1"/>
  <c r="AB1853" i="3" s="1"/>
  <c r="T1813" i="3"/>
  <c r="X1813" i="3" s="1"/>
  <c r="AB1813" i="3" s="1"/>
  <c r="T1789" i="3"/>
  <c r="X1789" i="3" s="1"/>
  <c r="AB1789" i="3" s="1"/>
  <c r="T1741" i="3"/>
  <c r="T1749" i="3"/>
  <c r="X1749" i="3" s="1"/>
  <c r="AB1749" i="3" s="1"/>
  <c r="T1797" i="3"/>
  <c r="X1797" i="3" s="1"/>
  <c r="AB1797" i="3" s="1"/>
  <c r="T1795" i="3"/>
  <c r="X1795" i="3" s="1"/>
  <c r="AB1795" i="3" s="1"/>
  <c r="T1803" i="3"/>
  <c r="X1803" i="3" s="1"/>
  <c r="AB1803" i="3" s="1"/>
  <c r="T1811" i="3"/>
  <c r="X1811" i="3" s="1"/>
  <c r="AB1811" i="3" s="1"/>
  <c r="T1770" i="3"/>
  <c r="T1747" i="3"/>
  <c r="X1747" i="3" s="1"/>
  <c r="AB1747" i="3" s="1"/>
  <c r="T1723" i="3"/>
  <c r="X1723" i="3" s="1"/>
  <c r="AB1723" i="3" s="1"/>
  <c r="P97" i="2"/>
  <c r="T97" i="2" s="1"/>
  <c r="O75" i="2"/>
  <c r="T75" i="2" s="1"/>
  <c r="P100" i="2"/>
  <c r="T100" i="2" s="1"/>
  <c r="P110" i="2"/>
  <c r="T110" i="2" s="1"/>
  <c r="P94" i="2"/>
  <c r="T94" i="2" s="1"/>
  <c r="P112" i="2"/>
  <c r="T112" i="2" s="1"/>
  <c r="O77" i="2"/>
  <c r="T77" i="2" s="1"/>
  <c r="O83" i="2"/>
  <c r="T83" i="2" s="1"/>
  <c r="O92" i="2"/>
  <c r="T92" i="2" s="1"/>
  <c r="P113" i="2"/>
  <c r="T113" i="2" s="1"/>
  <c r="O80" i="2"/>
  <c r="T80" i="2" s="1"/>
  <c r="O86" i="2"/>
  <c r="T86" i="2" s="1"/>
  <c r="O116" i="2"/>
  <c r="T116" i="2" s="1"/>
  <c r="P99" i="2"/>
  <c r="T99" i="2" s="1"/>
  <c r="P72" i="2"/>
  <c r="T72" i="2" s="1"/>
  <c r="P93" i="2"/>
  <c r="T93" i="2" s="1"/>
  <c r="T101" i="2"/>
  <c r="P109" i="2"/>
  <c r="T109" i="2" s="1"/>
  <c r="O73" i="2"/>
  <c r="T73" i="2" s="1"/>
  <c r="P76" i="2"/>
  <c r="T76" i="2" s="1"/>
  <c r="P78" i="2"/>
  <c r="T78" i="2" s="1"/>
  <c r="P81" i="2"/>
  <c r="T81" i="2" s="1"/>
  <c r="P84" i="2"/>
  <c r="T84" i="2" s="1"/>
  <c r="P87" i="2"/>
  <c r="T87" i="2" s="1"/>
  <c r="P88" i="2"/>
  <c r="T88" i="2" s="1"/>
  <c r="P90" i="2"/>
  <c r="T90" i="2" s="1"/>
  <c r="O95" i="2"/>
  <c r="T95" i="2" s="1"/>
  <c r="O98" i="2"/>
  <c r="T98" i="2" s="1"/>
  <c r="P102" i="2"/>
  <c r="T102" i="2" s="1"/>
  <c r="O105" i="2"/>
  <c r="T105" i="2" s="1"/>
  <c r="P115" i="2"/>
  <c r="T115" i="2" s="1"/>
  <c r="P96" i="2"/>
  <c r="T96" i="2" s="1"/>
  <c r="P103" i="2"/>
  <c r="T103" i="2" s="1"/>
  <c r="P117" i="2"/>
  <c r="T117" i="2" s="1"/>
  <c r="O114" i="2"/>
  <c r="P114" i="2"/>
  <c r="O74" i="2"/>
  <c r="O79" i="2"/>
  <c r="O82" i="2"/>
  <c r="O89" i="2"/>
  <c r="N1" i="2"/>
  <c r="O85" i="2"/>
  <c r="O91" i="2"/>
  <c r="O106" i="2"/>
  <c r="O111" i="2"/>
  <c r="P74" i="2"/>
  <c r="P79" i="2"/>
  <c r="P82" i="2"/>
  <c r="P85" i="2"/>
  <c r="P89" i="2"/>
  <c r="P91" i="2"/>
  <c r="O104" i="2"/>
  <c r="T104" i="2" s="1"/>
  <c r="P106" i="2"/>
  <c r="P111" i="2"/>
  <c r="D115" i="4"/>
  <c r="E115" i="4" s="1"/>
  <c r="G115" i="4" s="1"/>
  <c r="D127" i="4"/>
  <c r="E127" i="4" s="1"/>
  <c r="G127" i="4" s="1"/>
  <c r="O1086" i="3"/>
  <c r="V1086" i="3" s="1"/>
  <c r="T1668" i="3"/>
  <c r="X1668" i="3" s="1"/>
  <c r="AB1668" i="3" s="1"/>
  <c r="T1480" i="3"/>
  <c r="X1480" i="3" s="1"/>
  <c r="AB1480" i="3" s="1"/>
  <c r="T1654" i="3"/>
  <c r="X1654" i="3" s="1"/>
  <c r="AB1654" i="3" s="1"/>
  <c r="T1640" i="3"/>
  <c r="X1640" i="3" s="1"/>
  <c r="AB1640" i="3" s="1"/>
  <c r="T1632" i="3"/>
  <c r="X1632" i="3" s="1"/>
  <c r="AB1632" i="3" s="1"/>
  <c r="T1549" i="3"/>
  <c r="X1549" i="3" s="1"/>
  <c r="AB1549" i="3" s="1"/>
  <c r="D84" i="4"/>
  <c r="E84" i="4" s="1"/>
  <c r="G84" i="4" s="1"/>
  <c r="T1609" i="3"/>
  <c r="X1609" i="3" s="1"/>
  <c r="AB1609" i="3" s="1"/>
  <c r="T1590" i="3"/>
  <c r="X1590" i="3" s="1"/>
  <c r="AB1590" i="3" s="1"/>
  <c r="T1570" i="3"/>
  <c r="X1570" i="3" s="1"/>
  <c r="AB1570" i="3" s="1"/>
  <c r="T1543" i="3"/>
  <c r="X1543" i="3" s="1"/>
  <c r="AB1543" i="3" s="1"/>
  <c r="T1533" i="3"/>
  <c r="X1533" i="3" s="1"/>
  <c r="AB1533" i="3" s="1"/>
  <c r="T1519" i="3"/>
  <c r="X1519" i="3" s="1"/>
  <c r="AB1519" i="3" s="1"/>
  <c r="T1511" i="3"/>
  <c r="X1511" i="3" s="1"/>
  <c r="AB1511" i="3" s="1"/>
  <c r="T1476" i="3"/>
  <c r="X1476" i="3" s="1"/>
  <c r="AB1476" i="3" s="1"/>
  <c r="T1454" i="3"/>
  <c r="X1454" i="3" s="1"/>
  <c r="AB1454" i="3" s="1"/>
  <c r="T1438" i="3"/>
  <c r="X1438" i="3" s="1"/>
  <c r="AB1438" i="3" s="1"/>
  <c r="T1441" i="3"/>
  <c r="X1441" i="3" s="1"/>
  <c r="AB1441" i="3" s="1"/>
  <c r="T1442" i="3"/>
  <c r="X1442" i="3" s="1"/>
  <c r="AB1442" i="3" s="1"/>
  <c r="T1455" i="3"/>
  <c r="X1455" i="3" s="1"/>
  <c r="AB1455" i="3" s="1"/>
  <c r="T1443" i="3"/>
  <c r="X1443" i="3" s="1"/>
  <c r="AB1443" i="3" s="1"/>
  <c r="T1436" i="3"/>
  <c r="X1436" i="3" s="1"/>
  <c r="AB1436" i="3" s="1"/>
  <c r="T1439" i="3"/>
  <c r="X1439" i="3" s="1"/>
  <c r="AB1439" i="3" s="1"/>
  <c r="T1430" i="3"/>
  <c r="X1430" i="3" s="1"/>
  <c r="AB1430" i="3" s="1"/>
  <c r="T1414" i="3"/>
  <c r="X1414" i="3" s="1"/>
  <c r="AB1414" i="3" s="1"/>
  <c r="T1425" i="3"/>
  <c r="X1425" i="3" s="1"/>
  <c r="AB1425" i="3" s="1"/>
  <c r="T1412" i="3"/>
  <c r="X1412" i="3" s="1"/>
  <c r="AB1412" i="3" s="1"/>
  <c r="T1424" i="3"/>
  <c r="X1424" i="3" s="1"/>
  <c r="AB1424" i="3" s="1"/>
  <c r="T1428" i="3"/>
  <c r="X1428" i="3" s="1"/>
  <c r="AB1428" i="3" s="1"/>
  <c r="T1429" i="3"/>
  <c r="X1429" i="3" s="1"/>
  <c r="AB1429" i="3" s="1"/>
  <c r="T1418" i="3"/>
  <c r="X1418" i="3" s="1"/>
  <c r="AB1418" i="3" s="1"/>
  <c r="T1411" i="3"/>
  <c r="X1411" i="3" s="1"/>
  <c r="AB1411" i="3" s="1"/>
  <c r="T1410" i="3"/>
  <c r="X1410" i="3" s="1"/>
  <c r="AB1410" i="3" s="1"/>
  <c r="T1401" i="3"/>
  <c r="X1401" i="3" s="1"/>
  <c r="AB1401" i="3" s="1"/>
  <c r="T1402" i="3"/>
  <c r="X1402" i="3" s="1"/>
  <c r="AB1402" i="3" s="1"/>
  <c r="T1404" i="3"/>
  <c r="X1404" i="3" s="1"/>
  <c r="AB1404" i="3" s="1"/>
  <c r="T1405" i="3"/>
  <c r="X1405" i="3" s="1"/>
  <c r="AB1405" i="3" s="1"/>
  <c r="T1403" i="3"/>
  <c r="X1403" i="3" s="1"/>
  <c r="AB1403" i="3" s="1"/>
  <c r="T1395" i="3"/>
  <c r="X1395" i="3" s="1"/>
  <c r="AB1395" i="3" s="1"/>
  <c r="T1391" i="3"/>
  <c r="X1391" i="3" s="1"/>
  <c r="AB1391" i="3" s="1"/>
  <c r="T1392" i="3"/>
  <c r="X1392" i="3" s="1"/>
  <c r="AB1392" i="3" s="1"/>
  <c r="T1393" i="3"/>
  <c r="X1393" i="3" s="1"/>
  <c r="AB1393" i="3" s="1"/>
  <c r="T1394" i="3"/>
  <c r="X1394" i="3" s="1"/>
  <c r="AB1394" i="3" s="1"/>
  <c r="T1390" i="3"/>
  <c r="X1390" i="3" s="1"/>
  <c r="AB1390" i="3" s="1"/>
  <c r="D109" i="4"/>
  <c r="E109" i="4" s="1"/>
  <c r="G109" i="4" s="1"/>
  <c r="T1369" i="3"/>
  <c r="O912" i="3"/>
  <c r="V912" i="3" s="1"/>
  <c r="T1365" i="3"/>
  <c r="X1365" i="3" s="1"/>
  <c r="AB1365" i="3" s="1"/>
  <c r="T1376" i="3"/>
  <c r="X1376" i="3" s="1"/>
  <c r="AB1376" i="3" s="1"/>
  <c r="O935" i="3"/>
  <c r="V935" i="3" s="1"/>
  <c r="T1336" i="3"/>
  <c r="X1336" i="3" s="1"/>
  <c r="AB1336" i="3" s="1"/>
  <c r="T1353" i="3"/>
  <c r="X1353" i="3" s="1"/>
  <c r="AB1353" i="3" s="1"/>
  <c r="T1362" i="3"/>
  <c r="X1362" i="3" s="1"/>
  <c r="AB1362" i="3" s="1"/>
  <c r="Z3316" i="3"/>
  <c r="Z3402" i="3"/>
  <c r="T357" i="3"/>
  <c r="X357" i="3" s="1"/>
  <c r="AB357" i="3" s="1"/>
  <c r="D8" i="4"/>
  <c r="E8" i="4" s="1"/>
  <c r="G8" i="4" s="1"/>
  <c r="T1882" i="3"/>
  <c r="T1066" i="3"/>
  <c r="U917" i="3"/>
  <c r="W917" i="3" s="1"/>
  <c r="T1083" i="3"/>
  <c r="T38" i="3"/>
  <c r="T2510" i="3"/>
  <c r="T2322" i="3"/>
  <c r="U1301" i="3"/>
  <c r="W1301" i="3" s="1"/>
  <c r="Y3088" i="3"/>
  <c r="U624" i="3"/>
  <c r="W624" i="3" s="1"/>
  <c r="T1184" i="3"/>
  <c r="Z2108" i="3"/>
  <c r="Y1091" i="3"/>
  <c r="T1851" i="3"/>
  <c r="X1851" i="3" s="1"/>
  <c r="AB1851" i="3" s="1"/>
  <c r="T94" i="3"/>
  <c r="Y94" i="3" s="1"/>
  <c r="Y3223" i="3"/>
  <c r="U408" i="3"/>
  <c r="W408" i="3" s="1"/>
  <c r="U659" i="3"/>
  <c r="W659" i="3" s="1"/>
  <c r="Y583" i="3"/>
  <c r="T872" i="3"/>
  <c r="X872" i="3" s="1"/>
  <c r="AB872" i="3" s="1"/>
  <c r="T114" i="3"/>
  <c r="X114" i="3" s="1"/>
  <c r="AB114" i="3" s="1"/>
  <c r="T3079" i="3"/>
  <c r="T449" i="3"/>
  <c r="X449" i="3" s="1"/>
  <c r="AB449" i="3" s="1"/>
  <c r="T1027" i="3"/>
  <c r="T1785" i="3"/>
  <c r="T2396" i="3"/>
  <c r="T3058" i="3"/>
  <c r="T2634" i="3"/>
  <c r="U3348" i="3"/>
  <c r="Z1484" i="3"/>
  <c r="T1601" i="3"/>
  <c r="X1601" i="3" s="1"/>
  <c r="AB1601" i="3" s="1"/>
  <c r="T2306" i="3"/>
  <c r="U310" i="3"/>
  <c r="W310" i="3" s="1"/>
  <c r="T1707" i="3"/>
  <c r="U2987" i="3"/>
  <c r="T3212" i="3"/>
  <c r="T1169" i="3"/>
  <c r="Y1169" i="3" s="1"/>
  <c r="T1212" i="3"/>
  <c r="X1212" i="3" s="1"/>
  <c r="AB1212" i="3" s="1"/>
  <c r="Z1835" i="3"/>
  <c r="T361" i="3"/>
  <c r="X361" i="3" s="1"/>
  <c r="AB361" i="3" s="1"/>
  <c r="T1026" i="3"/>
  <c r="T1046" i="3"/>
  <c r="X1046" i="3" s="1"/>
  <c r="AB1046" i="3" s="1"/>
  <c r="T1221" i="3"/>
  <c r="U1221" i="3" s="1"/>
  <c r="W1221" i="3" s="1"/>
  <c r="T1268" i="3"/>
  <c r="T1189" i="3"/>
  <c r="X1189" i="3" s="1"/>
  <c r="AB1189" i="3" s="1"/>
  <c r="T2124" i="3"/>
  <c r="U3223" i="3"/>
  <c r="T108" i="3"/>
  <c r="X108" i="3" s="1"/>
  <c r="AB108" i="3" s="1"/>
  <c r="Y905" i="3"/>
  <c r="T1076" i="3"/>
  <c r="U1202" i="3"/>
  <c r="W1202" i="3" s="1"/>
  <c r="T1588" i="3"/>
  <c r="X1588" i="3" s="1"/>
  <c r="AB1588" i="3" s="1"/>
  <c r="T2068" i="3"/>
  <c r="X2068" i="3" s="1"/>
  <c r="AB2068" i="3" s="1"/>
  <c r="T3095" i="3"/>
  <c r="T95" i="3"/>
  <c r="X95" i="3" s="1"/>
  <c r="AB95" i="3" s="1"/>
  <c r="T510" i="3"/>
  <c r="T18" i="3"/>
  <c r="U510" i="3"/>
  <c r="W510" i="3" s="1"/>
  <c r="U1168" i="3"/>
  <c r="W1168" i="3" s="1"/>
  <c r="T1241" i="3"/>
  <c r="X1241" i="3" s="1"/>
  <c r="AB1241" i="3" s="1"/>
  <c r="T1953" i="3"/>
  <c r="X1953" i="3" s="1"/>
  <c r="AB1953" i="3" s="1"/>
  <c r="T2284" i="3"/>
  <c r="T2574" i="3"/>
  <c r="Z2681" i="3"/>
  <c r="T2919" i="3"/>
  <c r="U3048" i="3"/>
  <c r="T93" i="3"/>
  <c r="X93" i="3" s="1"/>
  <c r="AB93" i="3" s="1"/>
  <c r="Y301" i="3"/>
  <c r="U18" i="3"/>
  <c r="W18" i="3" s="1"/>
  <c r="U382" i="3"/>
  <c r="W382" i="3" s="1"/>
  <c r="T643" i="3"/>
  <c r="T821" i="3"/>
  <c r="Y821" i="3" s="1"/>
  <c r="U904" i="3"/>
  <c r="W904" i="3" s="1"/>
  <c r="T921" i="3"/>
  <c r="X921" i="3" s="1"/>
  <c r="AB921" i="3" s="1"/>
  <c r="T1135" i="3"/>
  <c r="U3345" i="3"/>
  <c r="Y510" i="3"/>
  <c r="Y888" i="3"/>
  <c r="Y502" i="3"/>
  <c r="Y643" i="3"/>
  <c r="T941" i="3"/>
  <c r="U974" i="3"/>
  <c r="W974" i="3" s="1"/>
  <c r="Y1067" i="3"/>
  <c r="T1081" i="3"/>
  <c r="U1295" i="3"/>
  <c r="W1295" i="3" s="1"/>
  <c r="Y2668" i="3"/>
  <c r="Y3296" i="3"/>
  <c r="Z3340" i="3"/>
  <c r="T429" i="3"/>
  <c r="X429" i="3" s="1"/>
  <c r="AB429" i="3" s="1"/>
  <c r="Y941" i="3"/>
  <c r="T406" i="3"/>
  <c r="U578" i="3"/>
  <c r="W578" i="3" s="1"/>
  <c r="U611" i="3"/>
  <c r="W611" i="3" s="1"/>
  <c r="T1765" i="3"/>
  <c r="T1898" i="3"/>
  <c r="X1898" i="3" s="1"/>
  <c r="AB1898" i="3" s="1"/>
  <c r="T2162" i="3"/>
  <c r="Z2877" i="3"/>
  <c r="T2903" i="3"/>
  <c r="T2961" i="3"/>
  <c r="T57" i="3"/>
  <c r="X57" i="3" s="1"/>
  <c r="AB57" i="3" s="1"/>
  <c r="U55" i="3"/>
  <c r="W55" i="3" s="1"/>
  <c r="T73" i="3"/>
  <c r="Y73" i="3" s="1"/>
  <c r="T936" i="3"/>
  <c r="U936" i="3" s="1"/>
  <c r="Z936" i="3" s="1"/>
  <c r="T1063" i="3"/>
  <c r="X1063" i="3" s="1"/>
  <c r="AB1063" i="3" s="1"/>
  <c r="T1070" i="3"/>
  <c r="X1070" i="3" s="1"/>
  <c r="AB1070" i="3" s="1"/>
  <c r="U1299" i="3"/>
  <c r="W1299" i="3" s="1"/>
  <c r="T1755" i="3"/>
  <c r="T2130" i="3"/>
  <c r="Z2242" i="3"/>
  <c r="Z2342" i="3"/>
  <c r="T2542" i="3"/>
  <c r="U2915" i="3"/>
  <c r="T2937" i="3"/>
  <c r="T3054" i="3"/>
  <c r="T3082" i="3"/>
  <c r="U3100" i="3"/>
  <c r="T2398" i="3"/>
  <c r="T2767" i="3"/>
  <c r="T2959" i="3"/>
  <c r="U3064" i="3"/>
  <c r="U3092" i="3"/>
  <c r="T55" i="3"/>
  <c r="Y55" i="3"/>
  <c r="Z364" i="3"/>
  <c r="T1053" i="3"/>
  <c r="T1075" i="3"/>
  <c r="T1132" i="3"/>
  <c r="X1132" i="3" s="1"/>
  <c r="AB1132" i="3" s="1"/>
  <c r="T1147" i="3"/>
  <c r="Y1147" i="3" s="1"/>
  <c r="Y1299" i="3"/>
  <c r="T1925" i="3"/>
  <c r="X1925" i="3" s="1"/>
  <c r="AB1925" i="3" s="1"/>
  <c r="Z2234" i="3"/>
  <c r="T2468" i="3"/>
  <c r="T2564" i="3"/>
  <c r="Y3204" i="3"/>
  <c r="Y3288" i="3"/>
  <c r="Z3394" i="3"/>
  <c r="T552" i="3"/>
  <c r="T837" i="3"/>
  <c r="T53" i="3"/>
  <c r="Y53" i="3" s="1"/>
  <c r="T490" i="3"/>
  <c r="Y490" i="3" s="1"/>
  <c r="D2" i="4"/>
  <c r="E2" i="4" s="1"/>
  <c r="G2" i="4" s="1"/>
  <c r="Y837" i="3"/>
  <c r="T846" i="3"/>
  <c r="T850" i="3"/>
  <c r="U1075" i="3"/>
  <c r="W1075" i="3" s="1"/>
  <c r="T1085" i="3"/>
  <c r="T1156" i="3"/>
  <c r="Y1156" i="3" s="1"/>
  <c r="T1209" i="3"/>
  <c r="X1209" i="3" s="1"/>
  <c r="AB1209" i="3" s="1"/>
  <c r="T1276" i="3"/>
  <c r="U1276" i="3" s="1"/>
  <c r="W1276" i="3" s="1"/>
  <c r="U1388" i="3"/>
  <c r="W1388" i="3" s="1"/>
  <c r="Z1397" i="3"/>
  <c r="Z1536" i="3"/>
  <c r="U2664" i="3"/>
  <c r="T2725" i="3"/>
  <c r="T2839" i="3"/>
  <c r="T3102" i="3"/>
  <c r="U850" i="3"/>
  <c r="W850" i="3" s="1"/>
  <c r="Y406" i="3"/>
  <c r="Y307" i="3"/>
  <c r="T36" i="3"/>
  <c r="U38" i="3"/>
  <c r="W38" i="3" s="1"/>
  <c r="Y482" i="3"/>
  <c r="T951" i="3"/>
  <c r="U951" i="3" s="1"/>
  <c r="W951" i="3" s="1"/>
  <c r="Y968" i="3"/>
  <c r="Y1142" i="3"/>
  <c r="Y1247" i="3"/>
  <c r="Z2632" i="3"/>
  <c r="Y3064" i="3"/>
  <c r="U846" i="3"/>
  <c r="W846" i="3" s="1"/>
  <c r="T356" i="3"/>
  <c r="X356" i="3" s="1"/>
  <c r="AB356" i="3" s="1"/>
  <c r="T385" i="3"/>
  <c r="U385" i="3" s="1"/>
  <c r="W385" i="3" s="1"/>
  <c r="U525" i="3"/>
  <c r="W525" i="3" s="1"/>
  <c r="T547" i="3"/>
  <c r="X547" i="3" s="1"/>
  <c r="AB547" i="3" s="1"/>
  <c r="T853" i="3"/>
  <c r="Y853" i="3" s="1"/>
  <c r="Y1075" i="3"/>
  <c r="U1093" i="3"/>
  <c r="W1093" i="3" s="1"/>
  <c r="Y1184" i="3"/>
  <c r="T1224" i="3"/>
  <c r="X1224" i="3" s="1"/>
  <c r="AB1224" i="3" s="1"/>
  <c r="T1235" i="3"/>
  <c r="T1251" i="3"/>
  <c r="X1251" i="3" s="1"/>
  <c r="AB1251" i="3" s="1"/>
  <c r="T1638" i="3"/>
  <c r="T2516" i="3"/>
  <c r="T2526" i="3"/>
  <c r="T3116" i="3"/>
  <c r="U3200" i="3"/>
  <c r="T3368" i="3"/>
  <c r="T618" i="3"/>
  <c r="Y618" i="3" s="1"/>
  <c r="T640" i="3"/>
  <c r="X640" i="3" s="1"/>
  <c r="AB640" i="3" s="1"/>
  <c r="T252" i="3"/>
  <c r="X252" i="3" s="1"/>
  <c r="AB252" i="3" s="1"/>
  <c r="T403" i="3"/>
  <c r="Y403" i="3" s="1"/>
  <c r="U419" i="3"/>
  <c r="W419" i="3" s="1"/>
  <c r="U649" i="3"/>
  <c r="W649" i="3" s="1"/>
  <c r="U794" i="3"/>
  <c r="W794" i="3" s="1"/>
  <c r="U880" i="3"/>
  <c r="W880" i="3" s="1"/>
  <c r="T947" i="3"/>
  <c r="T1072" i="3"/>
  <c r="U1072" i="3" s="1"/>
  <c r="W1072" i="3" s="1"/>
  <c r="T1152" i="3"/>
  <c r="Y1152" i="3" s="1"/>
  <c r="Z1437" i="3"/>
  <c r="T1805" i="3"/>
  <c r="Z2727" i="3"/>
  <c r="T2950" i="3"/>
  <c r="U3022" i="3"/>
  <c r="U3070" i="3"/>
  <c r="Z3220" i="3"/>
  <c r="U3340" i="3"/>
  <c r="Z3390" i="3"/>
  <c r="T10" i="3"/>
  <c r="T40" i="3"/>
  <c r="T1052" i="3"/>
  <c r="V1169" i="3"/>
  <c r="T1173" i="3"/>
  <c r="Y1191" i="3"/>
  <c r="U1222" i="3"/>
  <c r="W1222" i="3" s="1"/>
  <c r="T1320" i="3"/>
  <c r="T1626" i="3"/>
  <c r="T1715" i="3"/>
  <c r="T1777" i="3"/>
  <c r="T1896" i="3"/>
  <c r="T2065" i="3"/>
  <c r="X2065" i="3" s="1"/>
  <c r="AB2065" i="3" s="1"/>
  <c r="T2300" i="3"/>
  <c r="T2743" i="3"/>
  <c r="T2827" i="3"/>
  <c r="T2879" i="3"/>
  <c r="T2972" i="3"/>
  <c r="U3104" i="3"/>
  <c r="T3168" i="3"/>
  <c r="T3176" i="3"/>
  <c r="U3249" i="3"/>
  <c r="Z3296" i="3"/>
  <c r="T15" i="3"/>
  <c r="U13" i="3"/>
  <c r="W13" i="3" s="1"/>
  <c r="U15" i="3"/>
  <c r="W15" i="3" s="1"/>
  <c r="U292" i="3"/>
  <c r="W292" i="3" s="1"/>
  <c r="T405" i="3"/>
  <c r="U475" i="3"/>
  <c r="W475" i="3" s="1"/>
  <c r="Z482" i="3"/>
  <c r="U612" i="3"/>
  <c r="W612" i="3" s="1"/>
  <c r="U939" i="3"/>
  <c r="W939" i="3" s="1"/>
  <c r="T1048" i="3"/>
  <c r="Y1083" i="3"/>
  <c r="T1148" i="3"/>
  <c r="Y1148" i="3" s="1"/>
  <c r="U1173" i="3"/>
  <c r="W1173" i="3" s="1"/>
  <c r="T1206" i="3"/>
  <c r="X1206" i="3" s="1"/>
  <c r="AB1206" i="3" s="1"/>
  <c r="U1238" i="3"/>
  <c r="W1238" i="3" s="1"/>
  <c r="U1264" i="3"/>
  <c r="W1264" i="3" s="1"/>
  <c r="T1562" i="3"/>
  <c r="X1562" i="3" s="1"/>
  <c r="AB1562" i="3" s="1"/>
  <c r="T1684" i="3"/>
  <c r="T1858" i="3"/>
  <c r="Z2206" i="3"/>
  <c r="T2290" i="3"/>
  <c r="T2462" i="3"/>
  <c r="Z2693" i="3"/>
  <c r="Z2703" i="3"/>
  <c r="T2735" i="3"/>
  <c r="T2765" i="3"/>
  <c r="T2783" i="3"/>
  <c r="U2969" i="3"/>
  <c r="U3060" i="3"/>
  <c r="T3137" i="3"/>
  <c r="T3140" i="3"/>
  <c r="Z2532" i="3"/>
  <c r="Y3052" i="3"/>
  <c r="Z3384" i="3"/>
  <c r="U405" i="3"/>
  <c r="W405" i="3" s="1"/>
  <c r="T495" i="3"/>
  <c r="Z531" i="3"/>
  <c r="Y918" i="3"/>
  <c r="Y15" i="3"/>
  <c r="Y473" i="3"/>
  <c r="U522" i="3"/>
  <c r="W522" i="3" s="1"/>
  <c r="Y524" i="3"/>
  <c r="Y612" i="3"/>
  <c r="T813" i="3"/>
  <c r="Y939" i="3"/>
  <c r="U941" i="3"/>
  <c r="W941" i="3" s="1"/>
  <c r="T1067" i="3"/>
  <c r="T1099" i="3"/>
  <c r="T1141" i="3"/>
  <c r="Y1173" i="3"/>
  <c r="U1183" i="3"/>
  <c r="W1183" i="3" s="1"/>
  <c r="U1234" i="3"/>
  <c r="W1234" i="3" s="1"/>
  <c r="Y1288" i="3"/>
  <c r="Y1315" i="3"/>
  <c r="Z2368" i="3"/>
  <c r="Z2847" i="3"/>
  <c r="Y3262" i="3"/>
  <c r="U35" i="3"/>
  <c r="W35" i="3" s="1"/>
  <c r="T522" i="3"/>
  <c r="T59" i="3"/>
  <c r="X59" i="3" s="1"/>
  <c r="AB59" i="3" s="1"/>
  <c r="U412" i="3"/>
  <c r="W412" i="3" s="1"/>
  <c r="U26" i="3"/>
  <c r="W26" i="3" s="1"/>
  <c r="T283" i="3"/>
  <c r="Y283" i="3" s="1"/>
  <c r="Y319" i="3"/>
  <c r="T538" i="3"/>
  <c r="X538" i="3" s="1"/>
  <c r="AB538" i="3" s="1"/>
  <c r="T574" i="3"/>
  <c r="X574" i="3" s="1"/>
  <c r="AB574" i="3" s="1"/>
  <c r="T659" i="3"/>
  <c r="U661" i="3"/>
  <c r="W661" i="3" s="1"/>
  <c r="Z939" i="3"/>
  <c r="T943" i="3"/>
  <c r="U960" i="3"/>
  <c r="W960" i="3" s="1"/>
  <c r="T1055" i="3"/>
  <c r="X1055" i="3" s="1"/>
  <c r="AB1055" i="3" s="1"/>
  <c r="T1176" i="3"/>
  <c r="Y1176" i="3" s="1"/>
  <c r="T1181" i="3"/>
  <c r="Y1181" i="3" s="1"/>
  <c r="T1194" i="3"/>
  <c r="T1255" i="3"/>
  <c r="T1686" i="3"/>
  <c r="T1821" i="3"/>
  <c r="Z1829" i="3"/>
  <c r="T1890" i="3"/>
  <c r="X1890" i="3" s="1"/>
  <c r="AB1890" i="3" s="1"/>
  <c r="T1935" i="3"/>
  <c r="X1935" i="3" s="1"/>
  <c r="AB1935" i="3" s="1"/>
  <c r="Z2258" i="3"/>
  <c r="Y2972" i="3"/>
  <c r="U2992" i="3"/>
  <c r="Y3104" i="3"/>
  <c r="T3136" i="3"/>
  <c r="Y3249" i="3"/>
  <c r="Y3292" i="3"/>
  <c r="U1255" i="3"/>
  <c r="W1255" i="3" s="1"/>
  <c r="Y3060" i="3"/>
  <c r="Y3140" i="3"/>
  <c r="T358" i="3"/>
  <c r="X358" i="3" s="1"/>
  <c r="AB358" i="3" s="1"/>
  <c r="T458" i="3"/>
  <c r="Y458" i="3" s="1"/>
  <c r="Y1281" i="3"/>
  <c r="T1312" i="3"/>
  <c r="X1312" i="3" s="1"/>
  <c r="AB1312" i="3" s="1"/>
  <c r="Z1444" i="3"/>
  <c r="Z2422" i="3"/>
  <c r="T28" i="3"/>
  <c r="T254" i="3"/>
  <c r="X254" i="3" s="1"/>
  <c r="AB254" i="3" s="1"/>
  <c r="T318" i="3"/>
  <c r="T323" i="3"/>
  <c r="U404" i="3"/>
  <c r="W404" i="3" s="1"/>
  <c r="T419" i="3"/>
  <c r="T486" i="3"/>
  <c r="Y486" i="3" s="1"/>
  <c r="T648" i="3"/>
  <c r="X648" i="3" s="1"/>
  <c r="AB648" i="3" s="1"/>
  <c r="U796" i="3"/>
  <c r="W796" i="3" s="1"/>
  <c r="T885" i="3"/>
  <c r="X885" i="3" s="1"/>
  <c r="AB885" i="3" s="1"/>
  <c r="U919" i="3"/>
  <c r="W919" i="3" s="1"/>
  <c r="T1049" i="3"/>
  <c r="Y1093" i="3"/>
  <c r="T1144" i="3"/>
  <c r="Y1144" i="3" s="1"/>
  <c r="T1239" i="3"/>
  <c r="T1301" i="3"/>
  <c r="Y1308" i="3"/>
  <c r="T1378" i="3"/>
  <c r="X1378" i="3" s="1"/>
  <c r="AB1378" i="3" s="1"/>
  <c r="Z1614" i="3"/>
  <c r="Z1772" i="3"/>
  <c r="Z1779" i="3"/>
  <c r="T2214" i="3"/>
  <c r="Y3048" i="3"/>
  <c r="U3088" i="3"/>
  <c r="Y3092" i="3"/>
  <c r="U3296" i="3"/>
  <c r="Y3312" i="3"/>
  <c r="Y3332" i="3"/>
  <c r="Y3340" i="3"/>
  <c r="Y28" i="3"/>
  <c r="V53" i="3"/>
  <c r="Y323" i="3"/>
  <c r="T359" i="3"/>
  <c r="X359" i="3" s="1"/>
  <c r="AB359" i="3" s="1"/>
  <c r="T1130" i="3"/>
  <c r="X1130" i="3" s="1"/>
  <c r="AB1130" i="3" s="1"/>
  <c r="T1155" i="3"/>
  <c r="Y1155" i="3" s="1"/>
  <c r="T1215" i="3"/>
  <c r="U1215" i="3" s="1"/>
  <c r="W1215" i="3" s="1"/>
  <c r="Y1239" i="3"/>
  <c r="T1277" i="3"/>
  <c r="Y1277" i="3" s="1"/>
  <c r="T1284" i="3"/>
  <c r="X1284" i="3" s="1"/>
  <c r="AB1284" i="3" s="1"/>
  <c r="Y2915" i="3"/>
  <c r="U646" i="3"/>
  <c r="W646" i="3" s="1"/>
  <c r="T655" i="3"/>
  <c r="X655" i="3" s="1"/>
  <c r="AB655" i="3" s="1"/>
  <c r="T662" i="3"/>
  <c r="T695" i="3"/>
  <c r="X695" i="3" s="1"/>
  <c r="AB695" i="3" s="1"/>
  <c r="U844" i="3"/>
  <c r="W844" i="3" s="1"/>
  <c r="U1038" i="3"/>
  <c r="W1038" i="3" s="1"/>
  <c r="T1138" i="3"/>
  <c r="Y1138" i="3" s="1"/>
  <c r="T1191" i="3"/>
  <c r="U1193" i="3"/>
  <c r="W1193" i="3" s="1"/>
  <c r="Y1301" i="3"/>
  <c r="Z1550" i="3"/>
  <c r="T1951" i="3"/>
  <c r="X1951" i="3" s="1"/>
  <c r="AB1951" i="3" s="1"/>
  <c r="T2256" i="3"/>
  <c r="T2550" i="3"/>
  <c r="Z2624" i="3"/>
  <c r="T2781" i="3"/>
  <c r="U3052" i="3"/>
  <c r="T3204" i="3"/>
  <c r="O108" i="2"/>
  <c r="P108" i="2"/>
  <c r="O107" i="2"/>
  <c r="P107" i="2"/>
  <c r="U63" i="3"/>
  <c r="W63" i="3" s="1"/>
  <c r="T26" i="3"/>
  <c r="T34" i="3"/>
  <c r="T240" i="3"/>
  <c r="X240" i="3" s="1"/>
  <c r="AB240" i="3" s="1"/>
  <c r="T310" i="3"/>
  <c r="Y350" i="3"/>
  <c r="T360" i="3"/>
  <c r="X360" i="3" s="1"/>
  <c r="AB360" i="3" s="1"/>
  <c r="T475" i="3"/>
  <c r="T525" i="3"/>
  <c r="Z592" i="3"/>
  <c r="T656" i="3"/>
  <c r="X656" i="3" s="1"/>
  <c r="AB656" i="3" s="1"/>
  <c r="T801" i="3"/>
  <c r="T931" i="3"/>
  <c r="Z1245" i="3"/>
  <c r="U1245" i="3"/>
  <c r="W1245" i="3" s="1"/>
  <c r="T1717" i="3"/>
  <c r="Z1717" i="3"/>
  <c r="Z2248" i="3"/>
  <c r="T2248" i="3"/>
  <c r="T2901" i="3"/>
  <c r="Z2901" i="3"/>
  <c r="Z2964" i="3"/>
  <c r="T2964" i="3"/>
  <c r="Z1360" i="3"/>
  <c r="Y1360" i="3"/>
  <c r="Z3076" i="3"/>
  <c r="U3076" i="3"/>
  <c r="Y3076" i="3"/>
  <c r="T293" i="3"/>
  <c r="U318" i="3"/>
  <c r="W318" i="3" s="1"/>
  <c r="T349" i="3"/>
  <c r="T396" i="3"/>
  <c r="T398" i="3"/>
  <c r="Z473" i="3"/>
  <c r="T482" i="3"/>
  <c r="Z572" i="3"/>
  <c r="U583" i="3"/>
  <c r="W583" i="3" s="1"/>
  <c r="Y587" i="3"/>
  <c r="U617" i="3"/>
  <c r="W617" i="3" s="1"/>
  <c r="U653" i="3"/>
  <c r="W653" i="3" s="1"/>
  <c r="U837" i="3"/>
  <c r="W837" i="3" s="1"/>
  <c r="U845" i="3"/>
  <c r="W845" i="3" s="1"/>
  <c r="T903" i="3"/>
  <c r="X903" i="3" s="1"/>
  <c r="AB903" i="3" s="1"/>
  <c r="Z995" i="3"/>
  <c r="T995" i="3"/>
  <c r="Z2697" i="3"/>
  <c r="T2697" i="3"/>
  <c r="Z3068" i="3"/>
  <c r="Y3068" i="3"/>
  <c r="U3068" i="3"/>
  <c r="U10" i="3"/>
  <c r="W10" i="3" s="1"/>
  <c r="Y26" i="3"/>
  <c r="Y30" i="3"/>
  <c r="Y36" i="3"/>
  <c r="T271" i="3"/>
  <c r="X271" i="3" s="1"/>
  <c r="AB271" i="3" s="1"/>
  <c r="U293" i="3"/>
  <c r="W293" i="3" s="1"/>
  <c r="U349" i="3"/>
  <c r="W349" i="3" s="1"/>
  <c r="T353" i="3"/>
  <c r="U425" i="3"/>
  <c r="W425" i="3" s="1"/>
  <c r="T518" i="3"/>
  <c r="Y525" i="3"/>
  <c r="Z578" i="3"/>
  <c r="U632" i="3"/>
  <c r="W632" i="3" s="1"/>
  <c r="Y662" i="3"/>
  <c r="Y801" i="3"/>
  <c r="Y843" i="3"/>
  <c r="Y919" i="3"/>
  <c r="T929" i="3"/>
  <c r="X929" i="3" s="1"/>
  <c r="AB929" i="3" s="1"/>
  <c r="Z1185" i="3"/>
  <c r="T1185" i="3"/>
  <c r="Z1190" i="3"/>
  <c r="Y1190" i="3"/>
  <c r="U1243" i="3"/>
  <c r="W1243" i="3" s="1"/>
  <c r="Z1305" i="3"/>
  <c r="Y1305" i="3"/>
  <c r="T1305" i="3"/>
  <c r="T1544" i="3"/>
  <c r="X1544" i="3" s="1"/>
  <c r="AB1544" i="3" s="1"/>
  <c r="T1700" i="3"/>
  <c r="X1700" i="3" s="1"/>
  <c r="AB1700" i="3" s="1"/>
  <c r="V1211" i="3"/>
  <c r="T1211" i="3"/>
  <c r="X1211" i="3" s="1"/>
  <c r="AB1211" i="3" s="1"/>
  <c r="T1426" i="3"/>
  <c r="X1426" i="3" s="1"/>
  <c r="AB1426" i="3" s="1"/>
  <c r="Y18" i="3"/>
  <c r="Y38" i="3"/>
  <c r="Y64" i="3"/>
  <c r="U81" i="3"/>
  <c r="W81" i="3" s="1"/>
  <c r="Y310" i="3"/>
  <c r="T320" i="3"/>
  <c r="X320" i="3" s="1"/>
  <c r="AB320" i="3" s="1"/>
  <c r="U353" i="3"/>
  <c r="W353" i="3" s="1"/>
  <c r="Y396" i="3"/>
  <c r="Y475" i="3"/>
  <c r="U518" i="3"/>
  <c r="W518" i="3" s="1"/>
  <c r="Y825" i="3"/>
  <c r="Z1137" i="3"/>
  <c r="U1137" i="3"/>
  <c r="W1137" i="3" s="1"/>
  <c r="Z1197" i="3"/>
  <c r="U1197" i="3"/>
  <c r="W1197" i="3" s="1"/>
  <c r="T2566" i="3"/>
  <c r="Z2566" i="3"/>
  <c r="Z3035" i="3"/>
  <c r="T3035" i="3"/>
  <c r="Y3266" i="3"/>
  <c r="U3266" i="3"/>
  <c r="Z1309" i="3"/>
  <c r="Y1309" i="3"/>
  <c r="Y10" i="3"/>
  <c r="T74" i="3"/>
  <c r="Y74" i="3" s="1"/>
  <c r="T158" i="3"/>
  <c r="X158" i="3" s="1"/>
  <c r="AB158" i="3" s="1"/>
  <c r="T348" i="3"/>
  <c r="X348" i="3" s="1"/>
  <c r="AB348" i="3" s="1"/>
  <c r="T401" i="3"/>
  <c r="Y401" i="3" s="1"/>
  <c r="Z583" i="3"/>
  <c r="Z825" i="3"/>
  <c r="T888" i="3"/>
  <c r="Z888" i="3"/>
  <c r="U898" i="3"/>
  <c r="W898" i="3" s="1"/>
  <c r="Y966" i="3"/>
  <c r="T966" i="3"/>
  <c r="T1226" i="3"/>
  <c r="X1226" i="3" s="1"/>
  <c r="AB1226" i="3" s="1"/>
  <c r="T1733" i="3"/>
  <c r="X1733" i="3" s="1"/>
  <c r="AB1733" i="3" s="1"/>
  <c r="Z2797" i="3"/>
  <c r="T2797" i="3"/>
  <c r="Y518" i="3"/>
  <c r="T1506" i="3"/>
  <c r="Z1506" i="3"/>
  <c r="Z2040" i="3"/>
  <c r="T2040" i="3"/>
  <c r="Z2446" i="3"/>
  <c r="T2446" i="3"/>
  <c r="T84" i="3"/>
  <c r="Y84" i="3" s="1"/>
  <c r="T134" i="3"/>
  <c r="X134" i="3" s="1"/>
  <c r="AB134" i="3" s="1"/>
  <c r="T182" i="3"/>
  <c r="X182" i="3" s="1"/>
  <c r="AB182" i="3" s="1"/>
  <c r="T296" i="3"/>
  <c r="X296" i="3" s="1"/>
  <c r="AB296" i="3" s="1"/>
  <c r="T520" i="3"/>
  <c r="Y520" i="3" s="1"/>
  <c r="Z804" i="3"/>
  <c r="T811" i="3"/>
  <c r="Y811" i="3" s="1"/>
  <c r="T860" i="3"/>
  <c r="X860" i="3" s="1"/>
  <c r="AB860" i="3" s="1"/>
  <c r="T866" i="3"/>
  <c r="X866" i="3" s="1"/>
  <c r="AB866" i="3" s="1"/>
  <c r="T905" i="3"/>
  <c r="U905" i="3"/>
  <c r="Z1068" i="3"/>
  <c r="Y1068" i="3"/>
  <c r="T1068" i="3"/>
  <c r="Z1125" i="3"/>
  <c r="T1125" i="3"/>
  <c r="Z1164" i="3"/>
  <c r="U1164" i="3"/>
  <c r="W1164" i="3" s="1"/>
  <c r="Z1233" i="3"/>
  <c r="Y1233" i="3"/>
  <c r="V1340" i="3"/>
  <c r="T1340" i="3"/>
  <c r="X1340" i="3" s="1"/>
  <c r="AB1340" i="3" s="1"/>
  <c r="T1662" i="3"/>
  <c r="X1662" i="3" s="1"/>
  <c r="AB1662" i="3" s="1"/>
  <c r="T1984" i="3"/>
  <c r="Y1984" i="3" s="1"/>
  <c r="Z2384" i="3"/>
  <c r="T2384" i="3"/>
  <c r="Z3032" i="3"/>
  <c r="Y3032" i="3"/>
  <c r="U3032" i="3"/>
  <c r="Z3047" i="3"/>
  <c r="T3047" i="3"/>
  <c r="Z3164" i="3"/>
  <c r="Y3164" i="3"/>
  <c r="U3164" i="3"/>
  <c r="T3164" i="3"/>
  <c r="Z1287" i="3"/>
  <c r="Y1287" i="3"/>
  <c r="U1287" i="3"/>
  <c r="W1287" i="3" s="1"/>
  <c r="T1508" i="3"/>
  <c r="X1508" i="3" s="1"/>
  <c r="AB1508" i="3" s="1"/>
  <c r="Z2502" i="3"/>
  <c r="T2502" i="3"/>
  <c r="Z2999" i="3"/>
  <c r="Y2999" i="3"/>
  <c r="T2999" i="3"/>
  <c r="Y13" i="3"/>
  <c r="Y46" i="3"/>
  <c r="U288" i="3"/>
  <c r="W288" i="3" s="1"/>
  <c r="Y292" i="3"/>
  <c r="T311" i="3"/>
  <c r="U319" i="3"/>
  <c r="T350" i="3"/>
  <c r="T368" i="3"/>
  <c r="X368" i="3" s="1"/>
  <c r="AB368" i="3" s="1"/>
  <c r="T389" i="3"/>
  <c r="T391" i="3"/>
  <c r="Z455" i="3"/>
  <c r="Z465" i="3"/>
  <c r="T548" i="3"/>
  <c r="Z612" i="3"/>
  <c r="U638" i="3"/>
  <c r="W638" i="3" s="1"/>
  <c r="Y659" i="3"/>
  <c r="U829" i="3"/>
  <c r="W829" i="3" s="1"/>
  <c r="Z917" i="3"/>
  <c r="T917" i="3"/>
  <c r="T1150" i="3"/>
  <c r="Y1150" i="3" s="1"/>
  <c r="T2146" i="3"/>
  <c r="T319" i="3"/>
  <c r="T30" i="3"/>
  <c r="T301" i="3"/>
  <c r="U350" i="3"/>
  <c r="W350" i="3" s="1"/>
  <c r="T473" i="3"/>
  <c r="U592" i="3"/>
  <c r="W592" i="3" s="1"/>
  <c r="T976" i="3"/>
  <c r="Y984" i="3"/>
  <c r="T984" i="3"/>
  <c r="U1043" i="3"/>
  <c r="W1043" i="3" s="1"/>
  <c r="T1213" i="3"/>
  <c r="T1287" i="3"/>
  <c r="Z1323" i="3"/>
  <c r="T1323" i="3"/>
  <c r="T1599" i="3"/>
  <c r="X1599" i="3" s="1"/>
  <c r="AB1599" i="3" s="1"/>
  <c r="T2626" i="3"/>
  <c r="Z2626" i="3"/>
  <c r="Z3044" i="3"/>
  <c r="Y3044" i="3"/>
  <c r="U3044" i="3"/>
  <c r="T54" i="3"/>
  <c r="Y63" i="3"/>
  <c r="U30" i="3"/>
  <c r="T56" i="3"/>
  <c r="Y56" i="3" s="1"/>
  <c r="T85" i="3"/>
  <c r="U85" i="3" s="1"/>
  <c r="W85" i="3" s="1"/>
  <c r="T204" i="3"/>
  <c r="X204" i="3" s="1"/>
  <c r="AB204" i="3" s="1"/>
  <c r="U301" i="3"/>
  <c r="W301" i="3" s="1"/>
  <c r="Y311" i="3"/>
  <c r="T354" i="3"/>
  <c r="X354" i="3" s="1"/>
  <c r="AB354" i="3" s="1"/>
  <c r="Z442" i="3"/>
  <c r="T809" i="3"/>
  <c r="Y809" i="3" s="1"/>
  <c r="T955" i="3"/>
  <c r="Y955" i="3" s="1"/>
  <c r="Z965" i="3"/>
  <c r="Y965" i="3"/>
  <c r="Z1101" i="3"/>
  <c r="T1101" i="3"/>
  <c r="Z1280" i="3"/>
  <c r="Y1280" i="3"/>
  <c r="T1961" i="3"/>
  <c r="X1961" i="3" s="1"/>
  <c r="AB1961" i="3" s="1"/>
  <c r="Y2911" i="3"/>
  <c r="U2911" i="3"/>
  <c r="Y2904" i="3"/>
  <c r="T2904" i="3"/>
  <c r="Z2951" i="3"/>
  <c r="Y2951" i="3"/>
  <c r="Z3071" i="3"/>
  <c r="T3071" i="3"/>
  <c r="T3328" i="3"/>
  <c r="U3328" i="3"/>
  <c r="Z3328" i="3"/>
  <c r="T3344" i="3"/>
  <c r="Z3344" i="3"/>
  <c r="T862" i="3"/>
  <c r="X862" i="3" s="1"/>
  <c r="AB862" i="3" s="1"/>
  <c r="T1047" i="3"/>
  <c r="X1047" i="3" s="1"/>
  <c r="AB1047" i="3" s="1"/>
  <c r="Y1081" i="3"/>
  <c r="T1160" i="3"/>
  <c r="Y1160" i="3" s="1"/>
  <c r="T1177" i="3"/>
  <c r="Y1177" i="3" s="1"/>
  <c r="Y1264" i="3"/>
  <c r="Y1268" i="3"/>
  <c r="T1384" i="3"/>
  <c r="X1384" i="3" s="1"/>
  <c r="AB1384" i="3" s="1"/>
  <c r="Z1660" i="3"/>
  <c r="T1763" i="3"/>
  <c r="T1992" i="3"/>
  <c r="X1992" i="3" s="1"/>
  <c r="AB1992" i="3" s="1"/>
  <c r="T2000" i="3"/>
  <c r="T2018" i="3"/>
  <c r="X2018" i="3" s="1"/>
  <c r="AB2018" i="3" s="1"/>
  <c r="Z2024" i="3"/>
  <c r="Z2042" i="3"/>
  <c r="T2082" i="3"/>
  <c r="X2082" i="3" s="1"/>
  <c r="AB2082" i="3" s="1"/>
  <c r="T2154" i="3"/>
  <c r="T2286" i="3"/>
  <c r="Z2286" i="3"/>
  <c r="T2302" i="3"/>
  <c r="Z2352" i="3"/>
  <c r="Z2370" i="3"/>
  <c r="T2390" i="3"/>
  <c r="T2406" i="3"/>
  <c r="T2436" i="3"/>
  <c r="Z2500" i="3"/>
  <c r="Z2534" i="3"/>
  <c r="T2687" i="3"/>
  <c r="Z2687" i="3"/>
  <c r="T2733" i="3"/>
  <c r="T2749" i="3"/>
  <c r="T2951" i="3"/>
  <c r="Z3024" i="3"/>
  <c r="U3024" i="3"/>
  <c r="T3091" i="3"/>
  <c r="U3300" i="3"/>
  <c r="U3344" i="3"/>
  <c r="Z2558" i="3"/>
  <c r="T2558" i="3"/>
  <c r="Z2666" i="3"/>
  <c r="U2666" i="3"/>
  <c r="Z2873" i="3"/>
  <c r="T2873" i="3"/>
  <c r="Z2966" i="3"/>
  <c r="T2966" i="3"/>
  <c r="Z3004" i="3"/>
  <c r="Y3004" i="3"/>
  <c r="Z3056" i="3"/>
  <c r="U3056" i="3"/>
  <c r="Z3084" i="3"/>
  <c r="Y3084" i="3"/>
  <c r="Z1267" i="3"/>
  <c r="Y1267" i="3"/>
  <c r="Y1388" i="3"/>
  <c r="Z1458" i="3"/>
  <c r="Z1652" i="3"/>
  <c r="T1670" i="3"/>
  <c r="T2010" i="3"/>
  <c r="T2048" i="3"/>
  <c r="U2048" i="3" s="1"/>
  <c r="W2048" i="3" s="1"/>
  <c r="Z2338" i="3"/>
  <c r="T2484" i="3"/>
  <c r="Z2518" i="3"/>
  <c r="T3010" i="3"/>
  <c r="Z3096" i="3"/>
  <c r="Y3096" i="3"/>
  <c r="U3148" i="3"/>
  <c r="T3161" i="3"/>
  <c r="Z3180" i="3"/>
  <c r="U3180" i="3"/>
  <c r="T3180" i="3"/>
  <c r="Y877" i="3"/>
  <c r="T945" i="3"/>
  <c r="U945" i="3" s="1"/>
  <c r="W945" i="3" s="1"/>
  <c r="Y969" i="3"/>
  <c r="T979" i="3"/>
  <c r="Y979" i="3" s="1"/>
  <c r="T1024" i="3"/>
  <c r="X1024" i="3" s="1"/>
  <c r="AB1024" i="3" s="1"/>
  <c r="T1054" i="3"/>
  <c r="X1054" i="3" s="1"/>
  <c r="AB1054" i="3" s="1"/>
  <c r="T1188" i="3"/>
  <c r="X1188" i="3" s="1"/>
  <c r="AB1188" i="3" s="1"/>
  <c r="T1207" i="3"/>
  <c r="Y1207" i="3" s="1"/>
  <c r="T1278" i="3"/>
  <c r="X1278" i="3" s="1"/>
  <c r="AB1278" i="3" s="1"/>
  <c r="Z2264" i="3"/>
  <c r="Z2310" i="3"/>
  <c r="Z2358" i="3"/>
  <c r="T2358" i="3"/>
  <c r="T2430" i="3"/>
  <c r="T2486" i="3"/>
  <c r="Z2486" i="3"/>
  <c r="Y2664" i="3"/>
  <c r="Z2875" i="3"/>
  <c r="T2875" i="3"/>
  <c r="T2935" i="3"/>
  <c r="Z2940" i="3"/>
  <c r="T2940" i="3"/>
  <c r="U3004" i="3"/>
  <c r="Z3012" i="3"/>
  <c r="U3012" i="3"/>
  <c r="Z3040" i="3"/>
  <c r="U3040" i="3"/>
  <c r="T3059" i="3"/>
  <c r="U3084" i="3"/>
  <c r="Y3100" i="3"/>
  <c r="Z3160" i="3"/>
  <c r="Y3160" i="3"/>
  <c r="T3172" i="3"/>
  <c r="Y3328" i="3"/>
  <c r="T3364" i="3"/>
  <c r="Z3364" i="3"/>
  <c r="T3370" i="3"/>
  <c r="T1620" i="3"/>
  <c r="X1620" i="3" s="1"/>
  <c r="AB1620" i="3" s="1"/>
  <c r="Z2250" i="3"/>
  <c r="T2250" i="3"/>
  <c r="T2588" i="3"/>
  <c r="Z2588" i="3"/>
  <c r="Z2791" i="3"/>
  <c r="T2791" i="3"/>
  <c r="Z2976" i="3"/>
  <c r="Y2976" i="3"/>
  <c r="Y3344" i="3"/>
  <c r="Z3382" i="3"/>
  <c r="T3382" i="3"/>
  <c r="T1121" i="3"/>
  <c r="X1121" i="3" s="1"/>
  <c r="AB1121" i="3" s="1"/>
  <c r="T1128" i="3"/>
  <c r="X1128" i="3" s="1"/>
  <c r="AB1128" i="3" s="1"/>
  <c r="T1576" i="3"/>
  <c r="X1576" i="3" s="1"/>
  <c r="AB1576" i="3" s="1"/>
  <c r="T1582" i="3"/>
  <c r="X1582" i="3" s="1"/>
  <c r="AB1582" i="3" s="1"/>
  <c r="T2140" i="3"/>
  <c r="Z2164" i="3"/>
  <c r="Z2240" i="3"/>
  <c r="Z2855" i="3"/>
  <c r="T2855" i="3"/>
  <c r="Z2893" i="3"/>
  <c r="T2913" i="3"/>
  <c r="T2924" i="3"/>
  <c r="Z2942" i="3"/>
  <c r="T2942" i="3"/>
  <c r="Y3024" i="3"/>
  <c r="Z3028" i="3"/>
  <c r="Y3028" i="3"/>
  <c r="T3031" i="3"/>
  <c r="T3034" i="3"/>
  <c r="T3043" i="3"/>
  <c r="Z3072" i="3"/>
  <c r="Y3072" i="3"/>
  <c r="U3078" i="3"/>
  <c r="Z3144" i="3"/>
  <c r="Y3144" i="3"/>
  <c r="T3160" i="3"/>
  <c r="U3208" i="3"/>
  <c r="U3361" i="3"/>
  <c r="T1131" i="3"/>
  <c r="X1131" i="3" s="1"/>
  <c r="AB1131" i="3" s="1"/>
  <c r="T1165" i="3"/>
  <c r="U1218" i="3"/>
  <c r="W1218" i="3" s="1"/>
  <c r="T1225" i="3"/>
  <c r="X1225" i="3" s="1"/>
  <c r="AB1225" i="3" s="1"/>
  <c r="T1246" i="3"/>
  <c r="T1937" i="3"/>
  <c r="X1937" i="3" s="1"/>
  <c r="AB1937" i="3" s="1"/>
  <c r="T2316" i="3"/>
  <c r="Z2316" i="3"/>
  <c r="T2478" i="3"/>
  <c r="Y2666" i="3"/>
  <c r="T2719" i="3"/>
  <c r="T2773" i="3"/>
  <c r="T2929" i="3"/>
  <c r="T2976" i="3"/>
  <c r="T3023" i="3"/>
  <c r="Y3056" i="3"/>
  <c r="Z3083" i="3"/>
  <c r="T3083" i="3"/>
  <c r="T2152" i="3"/>
  <c r="Z2152" i="3"/>
  <c r="T2414" i="3"/>
  <c r="Z2414" i="3"/>
  <c r="T2775" i="3"/>
  <c r="Z2775" i="3"/>
  <c r="Y2935" i="3"/>
  <c r="U2976" i="3"/>
  <c r="Z3036" i="3"/>
  <c r="U3036" i="3"/>
  <c r="Z3080" i="3"/>
  <c r="U3080" i="3"/>
  <c r="Z3124" i="3"/>
  <c r="Y3124" i="3"/>
  <c r="T1032" i="3"/>
  <c r="T1136" i="3"/>
  <c r="U1140" i="3"/>
  <c r="W1140" i="3" s="1"/>
  <c r="T1159" i="3"/>
  <c r="Y1159" i="3" s="1"/>
  <c r="T1179" i="3"/>
  <c r="Y1179" i="3" s="1"/>
  <c r="T1210" i="3"/>
  <c r="X1210" i="3" s="1"/>
  <c r="AB1210" i="3" s="1"/>
  <c r="V1212" i="3"/>
  <c r="T1242" i="3"/>
  <c r="X1242" i="3" s="1"/>
  <c r="AB1242" i="3" s="1"/>
  <c r="T1281" i="3"/>
  <c r="U1296" i="3"/>
  <c r="W1296" i="3" s="1"/>
  <c r="T1363" i="3"/>
  <c r="X1363" i="3" s="1"/>
  <c r="AB1363" i="3" s="1"/>
  <c r="T1560" i="3"/>
  <c r="T1731" i="3"/>
  <c r="T2080" i="3"/>
  <c r="X2080" i="3" s="1"/>
  <c r="AB2080" i="3" s="1"/>
  <c r="T2106" i="3"/>
  <c r="T2326" i="3"/>
  <c r="Z2326" i="3"/>
  <c r="T2444" i="3"/>
  <c r="Z2444" i="3"/>
  <c r="T2580" i="3"/>
  <c r="Z2895" i="3"/>
  <c r="T2926" i="3"/>
  <c r="Z2931" i="3"/>
  <c r="U2931" i="3"/>
  <c r="Y3012" i="3"/>
  <c r="T3030" i="3"/>
  <c r="U3030" i="3"/>
  <c r="Y3040" i="3"/>
  <c r="Y3112" i="3"/>
  <c r="U3144" i="3"/>
  <c r="T1062" i="3"/>
  <c r="X1062" i="3" s="1"/>
  <c r="AB1062" i="3" s="1"/>
  <c r="T1124" i="3"/>
  <c r="U1208" i="3"/>
  <c r="W1208" i="3" s="1"/>
  <c r="T1223" i="3"/>
  <c r="X1223" i="3" s="1"/>
  <c r="AB1223" i="3" s="1"/>
  <c r="T1264" i="3"/>
  <c r="T1288" i="3"/>
  <c r="T1324" i="3"/>
  <c r="T1388" i="3"/>
  <c r="T1622" i="3"/>
  <c r="X1622" i="3" s="1"/>
  <c r="AB1622" i="3" s="1"/>
  <c r="Z2050" i="3"/>
  <c r="T2088" i="3"/>
  <c r="X2088" i="3" s="1"/>
  <c r="AB2088" i="3" s="1"/>
  <c r="Z2222" i="3"/>
  <c r="Z2386" i="3"/>
  <c r="Z2454" i="3"/>
  <c r="T2454" i="3"/>
  <c r="Z2640" i="3"/>
  <c r="Z2709" i="3"/>
  <c r="T2723" i="3"/>
  <c r="Z2723" i="3"/>
  <c r="Z2865" i="3"/>
  <c r="Z2959" i="3"/>
  <c r="Y2959" i="3"/>
  <c r="Z3016" i="3"/>
  <c r="Y3016" i="3"/>
  <c r="T3124" i="3"/>
  <c r="U3184" i="3"/>
  <c r="Y3227" i="3"/>
  <c r="T3269" i="3"/>
  <c r="U3269" i="3"/>
  <c r="T3308" i="3"/>
  <c r="Z3308" i="3"/>
  <c r="Y3308" i="3"/>
  <c r="Y3361" i="3"/>
  <c r="Y3364" i="3"/>
  <c r="Y3345" i="3"/>
  <c r="Y3348" i="3"/>
  <c r="Z3348" i="3"/>
  <c r="T1285" i="3"/>
  <c r="X1285" i="3" s="1"/>
  <c r="AB1285" i="3" s="1"/>
  <c r="U2972" i="3"/>
  <c r="U3140" i="3"/>
  <c r="U3204" i="3"/>
  <c r="T287" i="3"/>
  <c r="Y288" i="3"/>
  <c r="T375" i="3"/>
  <c r="X375" i="3" s="1"/>
  <c r="AB375" i="3" s="1"/>
  <c r="Z379" i="3"/>
  <c r="T426" i="3"/>
  <c r="T436" i="3"/>
  <c r="Y455" i="3"/>
  <c r="T469" i="3"/>
  <c r="Y469" i="3" s="1"/>
  <c r="Z471" i="3"/>
  <c r="Z481" i="3"/>
  <c r="T484" i="3"/>
  <c r="Z508" i="3"/>
  <c r="T566" i="3"/>
  <c r="Y566" i="3" s="1"/>
  <c r="T625" i="3"/>
  <c r="T634" i="3"/>
  <c r="T651" i="3"/>
  <c r="T663" i="3"/>
  <c r="Y795" i="3"/>
  <c r="Y807" i="3"/>
  <c r="Y815" i="3"/>
  <c r="Z819" i="3"/>
  <c r="Z823" i="3"/>
  <c r="Z833" i="3"/>
  <c r="Z839" i="3"/>
  <c r="Z956" i="3"/>
  <c r="U956" i="3"/>
  <c r="W956" i="3" s="1"/>
  <c r="Z991" i="3"/>
  <c r="T991" i="3"/>
  <c r="Z1060" i="3"/>
  <c r="T1060" i="3"/>
  <c r="T98" i="3"/>
  <c r="X98" i="3" s="1"/>
  <c r="AB98" i="3" s="1"/>
  <c r="T160" i="3"/>
  <c r="X160" i="3" s="1"/>
  <c r="AB160" i="3" s="1"/>
  <c r="T180" i="3"/>
  <c r="X180" i="3" s="1"/>
  <c r="AB180" i="3" s="1"/>
  <c r="T206" i="3"/>
  <c r="X206" i="3" s="1"/>
  <c r="AB206" i="3" s="1"/>
  <c r="U287" i="3"/>
  <c r="W287" i="3" s="1"/>
  <c r="Z362" i="3"/>
  <c r="U426" i="3"/>
  <c r="W426" i="3" s="1"/>
  <c r="Z434" i="3"/>
  <c r="T477" i="3"/>
  <c r="Y477" i="3" s="1"/>
  <c r="U484" i="3"/>
  <c r="W484" i="3" s="1"/>
  <c r="D20" i="4"/>
  <c r="E20" i="4" s="1"/>
  <c r="G20" i="4" s="1"/>
  <c r="Y578" i="3"/>
  <c r="U634" i="3"/>
  <c r="W634" i="3" s="1"/>
  <c r="U651" i="3"/>
  <c r="W651" i="3" s="1"/>
  <c r="U663" i="3"/>
  <c r="W663" i="3" s="1"/>
  <c r="Z815" i="3"/>
  <c r="Z877" i="3"/>
  <c r="T889" i="3"/>
  <c r="U889" i="3"/>
  <c r="W889" i="3" s="1"/>
  <c r="Z1001" i="3"/>
  <c r="T1001" i="3"/>
  <c r="Z1074" i="3"/>
  <c r="U1074" i="3"/>
  <c r="W1074" i="3" s="1"/>
  <c r="T1157" i="3"/>
  <c r="Y1157" i="3" s="1"/>
  <c r="T876" i="3"/>
  <c r="U876" i="3"/>
  <c r="W876" i="3" s="1"/>
  <c r="Z1056" i="3"/>
  <c r="T1056" i="3"/>
  <c r="U37" i="3"/>
  <c r="W37" i="3" s="1"/>
  <c r="Y83" i="3"/>
  <c r="T116" i="3"/>
  <c r="X116" i="3" s="1"/>
  <c r="AB116" i="3" s="1"/>
  <c r="T205" i="3"/>
  <c r="X205" i="3" s="1"/>
  <c r="AB205" i="3" s="1"/>
  <c r="T241" i="3"/>
  <c r="X241" i="3" s="1"/>
  <c r="AB241" i="3" s="1"/>
  <c r="T253" i="3"/>
  <c r="X253" i="3" s="1"/>
  <c r="AB253" i="3" s="1"/>
  <c r="T298" i="3"/>
  <c r="X298" i="3" s="1"/>
  <c r="AB298" i="3" s="1"/>
  <c r="T307" i="3"/>
  <c r="T324" i="3"/>
  <c r="X324" i="3" s="1"/>
  <c r="AB324" i="3" s="1"/>
  <c r="T370" i="3"/>
  <c r="X370" i="3" s="1"/>
  <c r="AB370" i="3" s="1"/>
  <c r="U378" i="3"/>
  <c r="W378" i="3" s="1"/>
  <c r="Y426" i="3"/>
  <c r="Y484" i="3"/>
  <c r="T502" i="3"/>
  <c r="T527" i="3"/>
  <c r="X527" i="3" s="1"/>
  <c r="AB527" i="3" s="1"/>
  <c r="T554" i="3"/>
  <c r="X554" i="3" s="1"/>
  <c r="AB554" i="3" s="1"/>
  <c r="T581" i="3"/>
  <c r="Y581" i="3" s="1"/>
  <c r="T615" i="3"/>
  <c r="X615" i="3" s="1"/>
  <c r="AB615" i="3" s="1"/>
  <c r="Y625" i="3"/>
  <c r="Y634" i="3"/>
  <c r="Y651" i="3"/>
  <c r="Y663" i="3"/>
  <c r="D101" i="4"/>
  <c r="E101" i="4" s="1"/>
  <c r="G101" i="4" s="1"/>
  <c r="T284" i="3"/>
  <c r="X284" i="3" s="1"/>
  <c r="AB284" i="3" s="1"/>
  <c r="Y287" i="3"/>
  <c r="U307" i="3"/>
  <c r="W307" i="3" s="1"/>
  <c r="Z371" i="3"/>
  <c r="T492" i="3"/>
  <c r="X492" i="3" s="1"/>
  <c r="AB492" i="3" s="1"/>
  <c r="U587" i="3"/>
  <c r="W587" i="3" s="1"/>
  <c r="T594" i="3"/>
  <c r="X594" i="3" s="1"/>
  <c r="AB594" i="3" s="1"/>
  <c r="T622" i="3"/>
  <c r="T633" i="3"/>
  <c r="T639" i="3"/>
  <c r="X639" i="3" s="1"/>
  <c r="AB639" i="3" s="1"/>
  <c r="T647" i="3"/>
  <c r="X647" i="3" s="1"/>
  <c r="AB647" i="3" s="1"/>
  <c r="T650" i="3"/>
  <c r="T843" i="3"/>
  <c r="Y846" i="3"/>
  <c r="Z889" i="3"/>
  <c r="T1015" i="3"/>
  <c r="T13" i="3"/>
  <c r="U34" i="3"/>
  <c r="W34" i="3" s="1"/>
  <c r="U40" i="3"/>
  <c r="W40" i="3" s="1"/>
  <c r="U54" i="3"/>
  <c r="W54" i="3" s="1"/>
  <c r="T58" i="3"/>
  <c r="Y58" i="3" s="1"/>
  <c r="T96" i="3"/>
  <c r="U96" i="3" s="1"/>
  <c r="Y318" i="3"/>
  <c r="Y349" i="3"/>
  <c r="Z373" i="3"/>
  <c r="T557" i="3"/>
  <c r="X557" i="3" s="1"/>
  <c r="AB557" i="3" s="1"/>
  <c r="U622" i="3"/>
  <c r="W622" i="3" s="1"/>
  <c r="T702" i="3"/>
  <c r="X702" i="3" s="1"/>
  <c r="AB702" i="3" s="1"/>
  <c r="T796" i="3"/>
  <c r="U843" i="3"/>
  <c r="W843" i="3" s="1"/>
  <c r="Y850" i="3"/>
  <c r="Z915" i="3"/>
  <c r="T915" i="3"/>
  <c r="U915" i="3"/>
  <c r="W915" i="3" s="1"/>
  <c r="U82" i="3"/>
  <c r="W82" i="3" s="1"/>
  <c r="Y34" i="3"/>
  <c r="Y40" i="3"/>
  <c r="T355" i="3"/>
  <c r="X355" i="3" s="1"/>
  <c r="AB355" i="3" s="1"/>
  <c r="T393" i="3"/>
  <c r="U393" i="3" s="1"/>
  <c r="W393" i="3" s="1"/>
  <c r="T413" i="3"/>
  <c r="Y413" i="3" s="1"/>
  <c r="T524" i="3"/>
  <c r="U561" i="3"/>
  <c r="W561" i="3" s="1"/>
  <c r="U565" i="3"/>
  <c r="W565" i="3" s="1"/>
  <c r="Z587" i="3"/>
  <c r="Y622" i="3"/>
  <c r="Y633" i="3"/>
  <c r="Y650" i="3"/>
  <c r="Z983" i="3"/>
  <c r="T983" i="3"/>
  <c r="Y983" i="3"/>
  <c r="U983" i="3"/>
  <c r="W983" i="3" s="1"/>
  <c r="Z985" i="3"/>
  <c r="Y985" i="3"/>
  <c r="Z1022" i="3"/>
  <c r="T1022" i="3"/>
  <c r="U28" i="3"/>
  <c r="W28" i="3" s="1"/>
  <c r="U36" i="3"/>
  <c r="W36" i="3" s="1"/>
  <c r="Y54" i="3"/>
  <c r="Y82" i="3"/>
  <c r="T297" i="3"/>
  <c r="X297" i="3" s="1"/>
  <c r="AB297" i="3" s="1"/>
  <c r="T302" i="3"/>
  <c r="U311" i="3"/>
  <c r="W311" i="3" s="1"/>
  <c r="U323" i="3"/>
  <c r="W323" i="3" s="1"/>
  <c r="Y389" i="3"/>
  <c r="Y398" i="3"/>
  <c r="Y405" i="3"/>
  <c r="T409" i="3"/>
  <c r="T481" i="3"/>
  <c r="T508" i="3"/>
  <c r="Y522" i="3"/>
  <c r="U524" i="3"/>
  <c r="W524" i="3" s="1"/>
  <c r="T535" i="3"/>
  <c r="X535" i="3" s="1"/>
  <c r="AB535" i="3" s="1"/>
  <c r="T546" i="3"/>
  <c r="X546" i="3" s="1"/>
  <c r="AB546" i="3" s="1"/>
  <c r="Y617" i="3"/>
  <c r="T619" i="3"/>
  <c r="Y619" i="3" s="1"/>
  <c r="T626" i="3"/>
  <c r="T654" i="3"/>
  <c r="X654" i="3" s="1"/>
  <c r="AB654" i="3" s="1"/>
  <c r="Y796" i="3"/>
  <c r="T802" i="3"/>
  <c r="U813" i="3"/>
  <c r="W813" i="3" s="1"/>
  <c r="T819" i="3"/>
  <c r="T823" i="3"/>
  <c r="U831" i="3"/>
  <c r="W831" i="3" s="1"/>
  <c r="T839" i="3"/>
  <c r="T842" i="3"/>
  <c r="T858" i="3"/>
  <c r="T870" i="3"/>
  <c r="Y915" i="3"/>
  <c r="T46" i="3"/>
  <c r="T288" i="3"/>
  <c r="T292" i="3"/>
  <c r="Y293" i="3"/>
  <c r="U302" i="3"/>
  <c r="W302" i="3" s="1"/>
  <c r="Y353" i="3"/>
  <c r="T366" i="3"/>
  <c r="X366" i="3" s="1"/>
  <c r="AB366" i="3" s="1"/>
  <c r="U379" i="3"/>
  <c r="W379" i="3" s="1"/>
  <c r="Y391" i="3"/>
  <c r="U409" i="3"/>
  <c r="W409" i="3" s="1"/>
  <c r="Y419" i="3"/>
  <c r="T444" i="3"/>
  <c r="U455" i="3"/>
  <c r="W455" i="3" s="1"/>
  <c r="T459" i="3"/>
  <c r="Y459" i="3" s="1"/>
  <c r="U471" i="3"/>
  <c r="W471" i="3" s="1"/>
  <c r="U481" i="3"/>
  <c r="W481" i="3" s="1"/>
  <c r="U508" i="3"/>
  <c r="W508" i="3" s="1"/>
  <c r="T544" i="3"/>
  <c r="Z561" i="3"/>
  <c r="Z565" i="3"/>
  <c r="Z617" i="3"/>
  <c r="U626" i="3"/>
  <c r="W626" i="3" s="1"/>
  <c r="T795" i="3"/>
  <c r="U802" i="3"/>
  <c r="W802" i="3" s="1"/>
  <c r="T807" i="3"/>
  <c r="T815" i="3"/>
  <c r="U819" i="3"/>
  <c r="W819" i="3" s="1"/>
  <c r="U823" i="3"/>
  <c r="W823" i="3" s="1"/>
  <c r="U833" i="3"/>
  <c r="W833" i="3" s="1"/>
  <c r="U839" i="3"/>
  <c r="W839" i="3" s="1"/>
  <c r="U842" i="3"/>
  <c r="W842" i="3" s="1"/>
  <c r="Z978" i="3"/>
  <c r="U978" i="3"/>
  <c r="W978" i="3" s="1"/>
  <c r="U985" i="3"/>
  <c r="W985" i="3" s="1"/>
  <c r="Z1007" i="3"/>
  <c r="T1007" i="3"/>
  <c r="T52" i="3"/>
  <c r="X52" i="3" s="1"/>
  <c r="AB52" i="3" s="1"/>
  <c r="U46" i="3"/>
  <c r="W46" i="3" s="1"/>
  <c r="U804" i="3"/>
  <c r="W804" i="3" s="1"/>
  <c r="Y813" i="3"/>
  <c r="T825" i="3"/>
  <c r="Z829" i="3"/>
  <c r="T856" i="3"/>
  <c r="X856" i="3" s="1"/>
  <c r="AB856" i="3" s="1"/>
  <c r="T875" i="3"/>
  <c r="X875" i="3" s="1"/>
  <c r="AB875" i="3" s="1"/>
  <c r="U877" i="3"/>
  <c r="W877" i="3" s="1"/>
  <c r="T901" i="3"/>
  <c r="Y901" i="3" s="1"/>
  <c r="Z947" i="3"/>
  <c r="Y947" i="3"/>
  <c r="Y949" i="3"/>
  <c r="U949" i="3"/>
  <c r="W949" i="3" s="1"/>
  <c r="T949" i="3"/>
  <c r="Z958" i="3"/>
  <c r="T958" i="3"/>
  <c r="Y958" i="3"/>
  <c r="U958" i="3"/>
  <c r="W958" i="3" s="1"/>
  <c r="T69" i="3"/>
  <c r="Y69" i="3" s="1"/>
  <c r="Y302" i="3"/>
  <c r="Y379" i="3"/>
  <c r="Y409" i="3"/>
  <c r="Y626" i="3"/>
  <c r="Y802" i="3"/>
  <c r="Z831" i="3"/>
  <c r="Y842" i="3"/>
  <c r="T883" i="3"/>
  <c r="X883" i="3" s="1"/>
  <c r="AB883" i="3" s="1"/>
  <c r="T911" i="3"/>
  <c r="Z911" i="3"/>
  <c r="Z967" i="3"/>
  <c r="Y967" i="3"/>
  <c r="U967" i="3"/>
  <c r="W967" i="3" s="1"/>
  <c r="T894" i="3"/>
  <c r="X894" i="3" s="1"/>
  <c r="AB894" i="3" s="1"/>
  <c r="Y976" i="3"/>
  <c r="T981" i="3"/>
  <c r="Y981" i="3" s="1"/>
  <c r="Y986" i="3"/>
  <c r="Y1038" i="3"/>
  <c r="Y1076" i="3"/>
  <c r="Y1103" i="3"/>
  <c r="U1166" i="3"/>
  <c r="W1166" i="3" s="1"/>
  <c r="T1175" i="3"/>
  <c r="Y1175" i="3" s="1"/>
  <c r="U1260" i="3"/>
  <c r="W1260" i="3" s="1"/>
  <c r="Y1295" i="3"/>
  <c r="Z1646" i="3"/>
  <c r="Z1694" i="3"/>
  <c r="T1709" i="3"/>
  <c r="Y1709" i="3" s="1"/>
  <c r="T1757" i="3"/>
  <c r="X1757" i="3" s="1"/>
  <c r="AB1757" i="3" s="1"/>
  <c r="Z1819" i="3"/>
  <c r="T2408" i="3"/>
  <c r="Z2408" i="3"/>
  <c r="Z2492" i="3"/>
  <c r="Z2677" i="3"/>
  <c r="T2677" i="3"/>
  <c r="Z2789" i="3"/>
  <c r="T2789" i="3"/>
  <c r="Z2556" i="3"/>
  <c r="T2556" i="3"/>
  <c r="Z2713" i="3"/>
  <c r="T2713" i="3"/>
  <c r="Z2927" i="3"/>
  <c r="T2927" i="3"/>
  <c r="U2927" i="3"/>
  <c r="Z3216" i="3"/>
  <c r="Y3216" i="3"/>
  <c r="T3216" i="3"/>
  <c r="Z3380" i="3"/>
  <c r="T3380" i="3"/>
  <c r="T1011" i="3"/>
  <c r="X1011" i="3" s="1"/>
  <c r="AB1011" i="3" s="1"/>
  <c r="T1017" i="3"/>
  <c r="X1017" i="3" s="1"/>
  <c r="AB1017" i="3" s="1"/>
  <c r="T1163" i="3"/>
  <c r="Y1163" i="3" s="1"/>
  <c r="Y1166" i="3"/>
  <c r="T1180" i="3"/>
  <c r="Y1180" i="3" s="1"/>
  <c r="T1252" i="3"/>
  <c r="X1252" i="3" s="1"/>
  <c r="AB1252" i="3" s="1"/>
  <c r="Y1260" i="3"/>
  <c r="T1300" i="3"/>
  <c r="X1300" i="3" s="1"/>
  <c r="AB1300" i="3" s="1"/>
  <c r="Z1389" i="3"/>
  <c r="Z1407" i="3"/>
  <c r="Z1422" i="3"/>
  <c r="Z1433" i="3"/>
  <c r="Z1440" i="3"/>
  <c r="Z1843" i="3"/>
  <c r="T2524" i="3"/>
  <c r="Z2524" i="3"/>
  <c r="Z2841" i="3"/>
  <c r="T2841" i="3"/>
  <c r="Z3002" i="3"/>
  <c r="Y3002" i="3"/>
  <c r="T3002" i="3"/>
  <c r="Z3008" i="3"/>
  <c r="U3008" i="3"/>
  <c r="Y3008" i="3"/>
  <c r="T3237" i="3"/>
  <c r="Y3237" i="3"/>
  <c r="U3237" i="3"/>
  <c r="D23" i="4"/>
  <c r="E23" i="4" s="1"/>
  <c r="G23" i="4" s="1"/>
  <c r="T1203" i="3"/>
  <c r="Y1217" i="3"/>
  <c r="T1275" i="3"/>
  <c r="T1286" i="3"/>
  <c r="X1286" i="3" s="1"/>
  <c r="AB1286" i="3" s="1"/>
  <c r="T1335" i="3"/>
  <c r="X1335" i="3" s="1"/>
  <c r="AB1335" i="3" s="1"/>
  <c r="T1367" i="3"/>
  <c r="X1367" i="3" s="1"/>
  <c r="AB1367" i="3" s="1"/>
  <c r="T1370" i="3"/>
  <c r="X1370" i="3" s="1"/>
  <c r="AB1370" i="3" s="1"/>
  <c r="Y1381" i="3"/>
  <c r="Y1385" i="3"/>
  <c r="Z1465" i="3"/>
  <c r="Z1471" i="3"/>
  <c r="Z1493" i="3"/>
  <c r="Z1499" i="3"/>
  <c r="Z1523" i="3"/>
  <c r="T1568" i="3"/>
  <c r="X1568" i="3" s="1"/>
  <c r="AB1568" i="3" s="1"/>
  <c r="T1607" i="3"/>
  <c r="T1644" i="3"/>
  <c r="Z1676" i="3"/>
  <c r="T1692" i="3"/>
  <c r="X1692" i="3" s="1"/>
  <c r="AB1692" i="3" s="1"/>
  <c r="T1739" i="3"/>
  <c r="X1739" i="3" s="1"/>
  <c r="AB1739" i="3" s="1"/>
  <c r="T1845" i="3"/>
  <c r="T1864" i="3"/>
  <c r="X1864" i="3" s="1"/>
  <c r="AB1864" i="3" s="1"/>
  <c r="T1959" i="3"/>
  <c r="X1959" i="3" s="1"/>
  <c r="AB1959" i="3" s="1"/>
  <c r="Z2741" i="3"/>
  <c r="T2741" i="3"/>
  <c r="Z2759" i="3"/>
  <c r="T2759" i="3"/>
  <c r="Y2905" i="3"/>
  <c r="T2905" i="3"/>
  <c r="Z2910" i="3"/>
  <c r="T2910" i="3"/>
  <c r="Z3014" i="3"/>
  <c r="Y3014" i="3"/>
  <c r="U3014" i="3"/>
  <c r="T3014" i="3"/>
  <c r="Z3026" i="3"/>
  <c r="Y3026" i="3"/>
  <c r="T3026" i="3"/>
  <c r="Z3051" i="3"/>
  <c r="T3051" i="3"/>
  <c r="Z3188" i="3"/>
  <c r="U3188" i="3"/>
  <c r="T3188" i="3"/>
  <c r="U3216" i="3"/>
  <c r="T3324" i="3"/>
  <c r="Z3324" i="3"/>
  <c r="Y3324" i="3"/>
  <c r="U3324" i="3"/>
  <c r="T1045" i="3"/>
  <c r="X1045" i="3" s="1"/>
  <c r="AB1045" i="3" s="1"/>
  <c r="T1145" i="3"/>
  <c r="Y1145" i="3" s="1"/>
  <c r="T1153" i="3"/>
  <c r="Y1153" i="3" s="1"/>
  <c r="T1172" i="3"/>
  <c r="U1178" i="3"/>
  <c r="W1178" i="3" s="1"/>
  <c r="U1187" i="3"/>
  <c r="W1187" i="3" s="1"/>
  <c r="T1236" i="3"/>
  <c r="U1275" i="3"/>
  <c r="W1275" i="3" s="1"/>
  <c r="U1360" i="3"/>
  <c r="W1360" i="3" s="1"/>
  <c r="T1467" i="3"/>
  <c r="T1489" i="3"/>
  <c r="T1495" i="3"/>
  <c r="T1515" i="3"/>
  <c r="T1557" i="3"/>
  <c r="X1557" i="3" s="1"/>
  <c r="AB1557" i="3" s="1"/>
  <c r="T1678" i="3"/>
  <c r="X1678" i="3" s="1"/>
  <c r="AB1678" i="3" s="1"/>
  <c r="T1725" i="3"/>
  <c r="X1725" i="3" s="1"/>
  <c r="AB1725" i="3" s="1"/>
  <c r="T1880" i="3"/>
  <c r="T1945" i="3"/>
  <c r="X1945" i="3" s="1"/>
  <c r="AB1945" i="3" s="1"/>
  <c r="Z2132" i="3"/>
  <c r="T2132" i="3"/>
  <c r="Z2508" i="3"/>
  <c r="T2508" i="3"/>
  <c r="Z2921" i="3"/>
  <c r="T2921" i="3"/>
  <c r="Z2943" i="3"/>
  <c r="Y2943" i="3"/>
  <c r="T2943" i="3"/>
  <c r="Y2979" i="3"/>
  <c r="U2979" i="3"/>
  <c r="Z3120" i="3"/>
  <c r="Y3120" i="3"/>
  <c r="T3120" i="3"/>
  <c r="Z3156" i="3"/>
  <c r="Y3156" i="3"/>
  <c r="T3156" i="3"/>
  <c r="T3360" i="3"/>
  <c r="Z3360" i="3"/>
  <c r="U3360" i="3"/>
  <c r="Z3400" i="3"/>
  <c r="T3400" i="3"/>
  <c r="U943" i="3"/>
  <c r="W943" i="3" s="1"/>
  <c r="Y1141" i="3"/>
  <c r="T1161" i="3"/>
  <c r="Y1161" i="3" s="1"/>
  <c r="T1170" i="3"/>
  <c r="Y1170" i="3" s="1"/>
  <c r="Y1185" i="3"/>
  <c r="Y1194" i="3"/>
  <c r="T1216" i="3"/>
  <c r="U1216" i="3" s="1"/>
  <c r="W1216" i="3" s="1"/>
  <c r="U1233" i="3"/>
  <c r="U1236" i="3"/>
  <c r="W1236" i="3" s="1"/>
  <c r="Y1246" i="3"/>
  <c r="Y1255" i="3"/>
  <c r="T1296" i="3"/>
  <c r="T1299" i="3"/>
  <c r="T1374" i="3"/>
  <c r="X1374" i="3" s="1"/>
  <c r="AB1374" i="3" s="1"/>
  <c r="T1377" i="3"/>
  <c r="T1383" i="3"/>
  <c r="X1383" i="3" s="1"/>
  <c r="AB1383" i="3" s="1"/>
  <c r="T1387" i="3"/>
  <c r="T1872" i="3"/>
  <c r="T1977" i="3"/>
  <c r="X1977" i="3" s="1"/>
  <c r="AB1977" i="3" s="1"/>
  <c r="Z2002" i="3"/>
  <c r="Z2216" i="3"/>
  <c r="Z2662" i="3"/>
  <c r="U2662" i="3"/>
  <c r="Z2932" i="3"/>
  <c r="T2932" i="3"/>
  <c r="Z2948" i="3"/>
  <c r="T2948" i="3"/>
  <c r="Z2967" i="3"/>
  <c r="Y2967" i="3"/>
  <c r="T2967" i="3"/>
  <c r="U3026" i="3"/>
  <c r="Z3038" i="3"/>
  <c r="Y3038" i="3"/>
  <c r="T3038" i="3"/>
  <c r="Z3063" i="3"/>
  <c r="T3063" i="3"/>
  <c r="Z3075" i="3"/>
  <c r="T3075" i="3"/>
  <c r="Z3128" i="3"/>
  <c r="U3128" i="3"/>
  <c r="Y3128" i="3"/>
  <c r="T3128" i="3"/>
  <c r="Y3274" i="3"/>
  <c r="U3274" i="3"/>
  <c r="T1005" i="3"/>
  <c r="Y1165" i="3"/>
  <c r="Y1203" i="3"/>
  <c r="Z1943" i="3"/>
  <c r="Z2420" i="3"/>
  <c r="Y2927" i="3"/>
  <c r="U2943" i="3"/>
  <c r="Z3106" i="3"/>
  <c r="Y3106" i="3"/>
  <c r="U3106" i="3"/>
  <c r="T3106" i="3"/>
  <c r="U3120" i="3"/>
  <c r="Z3153" i="3"/>
  <c r="T3153" i="3"/>
  <c r="U3156" i="3"/>
  <c r="Y943" i="3"/>
  <c r="U969" i="3"/>
  <c r="W969" i="3" s="1"/>
  <c r="U1068" i="3"/>
  <c r="W1068" i="3" s="1"/>
  <c r="T1146" i="3"/>
  <c r="Y1146" i="3" s="1"/>
  <c r="T1151" i="3"/>
  <c r="Y1151" i="3" s="1"/>
  <c r="T1154" i="3"/>
  <c r="Y1154" i="3" s="1"/>
  <c r="Y1172" i="3"/>
  <c r="T1182" i="3"/>
  <c r="Y1182" i="3" s="1"/>
  <c r="U1191" i="3"/>
  <c r="W1191" i="3" s="1"/>
  <c r="Y1236" i="3"/>
  <c r="T1240" i="3"/>
  <c r="X1240" i="3" s="1"/>
  <c r="AB1240" i="3" s="1"/>
  <c r="U1268" i="3"/>
  <c r="W1268" i="3" s="1"/>
  <c r="Y1275" i="3"/>
  <c r="U1281" i="3"/>
  <c r="W1281" i="3" s="1"/>
  <c r="U1309" i="3"/>
  <c r="W1309" i="3" s="1"/>
  <c r="T1321" i="3"/>
  <c r="X1321" i="3" s="1"/>
  <c r="AB1321" i="3" s="1"/>
  <c r="Z2114" i="3"/>
  <c r="Z2226" i="3"/>
  <c r="T2476" i="3"/>
  <c r="Z2476" i="3"/>
  <c r="Z2540" i="3"/>
  <c r="Z2691" i="3"/>
  <c r="T2691" i="3"/>
  <c r="Z2934" i="3"/>
  <c r="T2934" i="3"/>
  <c r="T1127" i="3"/>
  <c r="X1127" i="3" s="1"/>
  <c r="AB1127" i="3" s="1"/>
  <c r="T1158" i="3"/>
  <c r="Y1158" i="3" s="1"/>
  <c r="T1295" i="3"/>
  <c r="Y1296" i="3"/>
  <c r="T1339" i="3"/>
  <c r="X1339" i="3" s="1"/>
  <c r="AB1339" i="3" s="1"/>
  <c r="Z2354" i="3"/>
  <c r="Z2438" i="3"/>
  <c r="Z2582" i="3"/>
  <c r="Z2799" i="3"/>
  <c r="Z2958" i="3"/>
  <c r="T2958" i="3"/>
  <c r="Y3188" i="3"/>
  <c r="Z2160" i="3"/>
  <c r="Z3074" i="3"/>
  <c r="Y3074" i="3"/>
  <c r="T3074" i="3"/>
  <c r="Z3099" i="3"/>
  <c r="T3099" i="3"/>
  <c r="Y3360" i="3"/>
  <c r="U976" i="3"/>
  <c r="W976" i="3" s="1"/>
  <c r="T986" i="3"/>
  <c r="Y1042" i="3"/>
  <c r="U1067" i="3"/>
  <c r="W1067" i="3" s="1"/>
  <c r="U1076" i="3"/>
  <c r="W1076" i="3" s="1"/>
  <c r="Y1085" i="3"/>
  <c r="Y1095" i="3"/>
  <c r="Y1099" i="3"/>
  <c r="T1103" i="3"/>
  <c r="T1142" i="3"/>
  <c r="T1149" i="3"/>
  <c r="Y1149" i="3" s="1"/>
  <c r="U1171" i="3"/>
  <c r="W1171" i="3" s="1"/>
  <c r="T1190" i="3"/>
  <c r="T1247" i="3"/>
  <c r="T1256" i="3"/>
  <c r="U1267" i="3"/>
  <c r="W1267" i="3" s="1"/>
  <c r="U1280" i="3"/>
  <c r="W1280" i="3" s="1"/>
  <c r="U1288" i="3"/>
  <c r="W1288" i="3" s="1"/>
  <c r="T1308" i="3"/>
  <c r="T1827" i="3"/>
  <c r="Y1827" i="3" s="1"/>
  <c r="Z2460" i="3"/>
  <c r="T2460" i="3"/>
  <c r="Z2983" i="3"/>
  <c r="T2983" i="3"/>
  <c r="U2983" i="3"/>
  <c r="Z3062" i="3"/>
  <c r="Y3062" i="3"/>
  <c r="U3062" i="3"/>
  <c r="T3062" i="3"/>
  <c r="Z3110" i="3"/>
  <c r="Y3110" i="3"/>
  <c r="T3110" i="3"/>
  <c r="T1031" i="3"/>
  <c r="X1031" i="3" s="1"/>
  <c r="AB1031" i="3" s="1"/>
  <c r="T1059" i="3"/>
  <c r="T1071" i="3"/>
  <c r="X1071" i="3" s="1"/>
  <c r="AB1071" i="3" s="1"/>
  <c r="U1092" i="3"/>
  <c r="W1092" i="3" s="1"/>
  <c r="Y1101" i="3"/>
  <c r="U1142" i="3"/>
  <c r="W1142" i="3" s="1"/>
  <c r="T1162" i="3"/>
  <c r="Y1162" i="3" s="1"/>
  <c r="T1166" i="3"/>
  <c r="U1204" i="3"/>
  <c r="W1204" i="3" s="1"/>
  <c r="U1217" i="3"/>
  <c r="T1232" i="3"/>
  <c r="Y1232" i="3" s="1"/>
  <c r="Y1235" i="3"/>
  <c r="U1247" i="3"/>
  <c r="W1247" i="3" s="1"/>
  <c r="T1260" i="3"/>
  <c r="U1308" i="3"/>
  <c r="W1308" i="3" s="1"/>
  <c r="T1343" i="3"/>
  <c r="T1355" i="3"/>
  <c r="X1355" i="3" s="1"/>
  <c r="AB1355" i="3" s="1"/>
  <c r="U1381" i="3"/>
  <c r="W1381" i="3" s="1"/>
  <c r="U1385" i="3"/>
  <c r="W1385" i="3" s="1"/>
  <c r="Z2032" i="3"/>
  <c r="T2428" i="3"/>
  <c r="Z2428" i="3"/>
  <c r="T2572" i="3"/>
  <c r="Z2572" i="3"/>
  <c r="Z2751" i="3"/>
  <c r="Z3018" i="3"/>
  <c r="Y3018" i="3"/>
  <c r="U3018" i="3"/>
  <c r="T3018" i="3"/>
  <c r="Z3027" i="3"/>
  <c r="T3027" i="3"/>
  <c r="U3074" i="3"/>
  <c r="Z3086" i="3"/>
  <c r="Y3086" i="3"/>
  <c r="T3086" i="3"/>
  <c r="Z3152" i="3"/>
  <c r="Y3152" i="3"/>
  <c r="U3152" i="3"/>
  <c r="T3152" i="3"/>
  <c r="T3270" i="3"/>
  <c r="Z3270" i="3"/>
  <c r="Y3270" i="3"/>
  <c r="U3270" i="3"/>
  <c r="Z3386" i="3"/>
  <c r="T3386" i="3"/>
  <c r="T1986" i="3"/>
  <c r="T2034" i="3"/>
  <c r="T2074" i="3"/>
  <c r="X2074" i="3" s="1"/>
  <c r="AB2074" i="3" s="1"/>
  <c r="T2122" i="3"/>
  <c r="T2318" i="3"/>
  <c r="T2332" i="3"/>
  <c r="T2374" i="3"/>
  <c r="Z2470" i="3"/>
  <c r="T2494" i="3"/>
  <c r="T2590" i="3"/>
  <c r="T2863" i="3"/>
  <c r="T2916" i="3"/>
  <c r="U2919" i="3"/>
  <c r="Z2969" i="3"/>
  <c r="T2969" i="3"/>
  <c r="Z2995" i="3"/>
  <c r="Y2995" i="3"/>
  <c r="Z3022" i="3"/>
  <c r="Y3022" i="3"/>
  <c r="T3067" i="3"/>
  <c r="Z3070" i="3"/>
  <c r="Y3070" i="3"/>
  <c r="Y3108" i="3"/>
  <c r="Z3116" i="3"/>
  <c r="Y3116" i="3"/>
  <c r="Z3168" i="3"/>
  <c r="U3168" i="3"/>
  <c r="Z3184" i="3"/>
  <c r="T3184" i="3"/>
  <c r="Z3212" i="3"/>
  <c r="U3212" i="3"/>
  <c r="Y3246" i="3"/>
  <c r="T3254" i="3"/>
  <c r="Z3254" i="3"/>
  <c r="Y3254" i="3"/>
  <c r="T3257" i="3"/>
  <c r="U3257" i="3"/>
  <c r="Z3262" i="3"/>
  <c r="U3336" i="3"/>
  <c r="U3352" i="3"/>
  <c r="Z2975" i="3"/>
  <c r="Y2975" i="3"/>
  <c r="Z2991" i="3"/>
  <c r="Y2991" i="3"/>
  <c r="Z3066" i="3"/>
  <c r="Y3066" i="3"/>
  <c r="Y3176" i="3"/>
  <c r="Z3196" i="3"/>
  <c r="Y3196" i="3"/>
  <c r="Y3313" i="3"/>
  <c r="Y3316" i="3"/>
  <c r="T1975" i="3"/>
  <c r="X1975" i="3" s="1"/>
  <c r="AB1975" i="3" s="1"/>
  <c r="T2016" i="3"/>
  <c r="X2016" i="3" s="1"/>
  <c r="AB2016" i="3" s="1"/>
  <c r="T2063" i="3"/>
  <c r="T2104" i="3"/>
  <c r="T2116" i="3"/>
  <c r="T2138" i="3"/>
  <c r="T2224" i="3"/>
  <c r="T2232" i="3"/>
  <c r="T2266" i="3"/>
  <c r="T2416" i="3"/>
  <c r="T2452" i="3"/>
  <c r="T2548" i="3"/>
  <c r="Z2675" i="3"/>
  <c r="T2707" i="3"/>
  <c r="Z2757" i="3"/>
  <c r="T2849" i="3"/>
  <c r="T2857" i="3"/>
  <c r="Z2871" i="3"/>
  <c r="Z2885" i="3"/>
  <c r="T2887" i="3"/>
  <c r="T2918" i="3"/>
  <c r="Z2945" i="3"/>
  <c r="T2945" i="3"/>
  <c r="T2975" i="3"/>
  <c r="T2991" i="3"/>
  <c r="T3055" i="3"/>
  <c r="Z3058" i="3"/>
  <c r="Y3058" i="3"/>
  <c r="T3066" i="3"/>
  <c r="T3103" i="3"/>
  <c r="Z3136" i="3"/>
  <c r="Y3136" i="3"/>
  <c r="T3196" i="3"/>
  <c r="T3278" i="3"/>
  <c r="Z3278" i="3"/>
  <c r="T3284" i="3"/>
  <c r="Z3284" i="3"/>
  <c r="Y3284" i="3"/>
  <c r="T3320" i="3"/>
  <c r="Z3320" i="3"/>
  <c r="T3341" i="3"/>
  <c r="U3341" i="3"/>
  <c r="T3392" i="3"/>
  <c r="Z2911" i="3"/>
  <c r="T2911" i="3"/>
  <c r="Y2919" i="3"/>
  <c r="Y2931" i="3"/>
  <c r="U2975" i="3"/>
  <c r="U2991" i="3"/>
  <c r="Z3010" i="3"/>
  <c r="Y3010" i="3"/>
  <c r="Z3054" i="3"/>
  <c r="Y3054" i="3"/>
  <c r="U3066" i="3"/>
  <c r="Z3102" i="3"/>
  <c r="Y3102" i="3"/>
  <c r="Z3112" i="3"/>
  <c r="U3112" i="3"/>
  <c r="U3196" i="3"/>
  <c r="Z3208" i="3"/>
  <c r="T3208" i="3"/>
  <c r="T3220" i="3"/>
  <c r="Y3220" i="3"/>
  <c r="T3292" i="3"/>
  <c r="U3292" i="3"/>
  <c r="T3304" i="3"/>
  <c r="Y3304" i="3"/>
  <c r="T3332" i="3"/>
  <c r="U3332" i="3"/>
  <c r="Z2984" i="3"/>
  <c r="U2984" i="3"/>
  <c r="Z3050" i="3"/>
  <c r="Y3050" i="3"/>
  <c r="Z3098" i="3"/>
  <c r="Y3098" i="3"/>
  <c r="Z3192" i="3"/>
  <c r="T3192" i="3"/>
  <c r="T3229" i="3"/>
  <c r="Y3229" i="3"/>
  <c r="T3329" i="3"/>
  <c r="U3329" i="3"/>
  <c r="T3356" i="3"/>
  <c r="Y3356" i="3"/>
  <c r="Z2923" i="3"/>
  <c r="U2923" i="3"/>
  <c r="Z3006" i="3"/>
  <c r="Y3006" i="3"/>
  <c r="Z3020" i="3"/>
  <c r="U3020" i="3"/>
  <c r="Z3046" i="3"/>
  <c r="Y3046" i="3"/>
  <c r="Z3094" i="3"/>
  <c r="Y3094" i="3"/>
  <c r="Z3148" i="3"/>
  <c r="T3148" i="3"/>
  <c r="U2668" i="3"/>
  <c r="T2953" i="3"/>
  <c r="T2956" i="3"/>
  <c r="T2984" i="3"/>
  <c r="T3039" i="3"/>
  <c r="Z3042" i="3"/>
  <c r="Y3042" i="3"/>
  <c r="T3050" i="3"/>
  <c r="T3087" i="3"/>
  <c r="Z3090" i="3"/>
  <c r="Y3090" i="3"/>
  <c r="T3098" i="3"/>
  <c r="Z3132" i="3"/>
  <c r="Y3132" i="3"/>
  <c r="Z3145" i="3"/>
  <c r="T3145" i="3"/>
  <c r="U3192" i="3"/>
  <c r="T3217" i="3"/>
  <c r="U3229" i="3"/>
  <c r="T3246" i="3"/>
  <c r="U3246" i="3"/>
  <c r="U3262" i="3"/>
  <c r="T3277" i="3"/>
  <c r="U3277" i="3"/>
  <c r="U3356" i="3"/>
  <c r="Z2670" i="3"/>
  <c r="U2670" i="3"/>
  <c r="U3006" i="3"/>
  <c r="Z3034" i="3"/>
  <c r="Y3034" i="3"/>
  <c r="U3046" i="3"/>
  <c r="Z3082" i="3"/>
  <c r="Y3082" i="3"/>
  <c r="U3094" i="3"/>
  <c r="T3132" i="3"/>
  <c r="Z3172" i="3"/>
  <c r="Y3172" i="3"/>
  <c r="U3176" i="3"/>
  <c r="Y3278" i="3"/>
  <c r="T3288" i="3"/>
  <c r="Z3288" i="3"/>
  <c r="T3300" i="3"/>
  <c r="Y3300" i="3"/>
  <c r="U3313" i="3"/>
  <c r="U3316" i="3"/>
  <c r="Y3320" i="3"/>
  <c r="Z3341" i="3"/>
  <c r="Z2660" i="3"/>
  <c r="Y2660" i="3"/>
  <c r="U2935" i="3"/>
  <c r="U2999" i="3"/>
  <c r="Z3030" i="3"/>
  <c r="Y3030" i="3"/>
  <c r="U3042" i="3"/>
  <c r="Z3078" i="3"/>
  <c r="Y3078" i="3"/>
  <c r="U3090" i="3"/>
  <c r="U3132" i="3"/>
  <c r="Z3200" i="3"/>
  <c r="Y3200" i="3"/>
  <c r="Z3304" i="3"/>
  <c r="T3312" i="3"/>
  <c r="U3312" i="3"/>
  <c r="Y3329" i="3"/>
  <c r="T3336" i="3"/>
  <c r="Y3336" i="3"/>
  <c r="T3352" i="3"/>
  <c r="Y3352" i="3"/>
  <c r="Z3388" i="3"/>
  <c r="D33" i="4"/>
  <c r="E33" i="4" s="1"/>
  <c r="G33" i="4" s="1"/>
  <c r="T20" i="3"/>
  <c r="X20" i="3" s="1"/>
  <c r="AB20" i="3" s="1"/>
  <c r="U9" i="3"/>
  <c r="W9" i="3" s="1"/>
  <c r="U12" i="3"/>
  <c r="W12" i="3" s="1"/>
  <c r="U14" i="3"/>
  <c r="W14" i="3" s="1"/>
  <c r="U16" i="3"/>
  <c r="W16" i="3" s="1"/>
  <c r="U25" i="3"/>
  <c r="W25" i="3" s="1"/>
  <c r="T35" i="3"/>
  <c r="Y35" i="3"/>
  <c r="T37" i="3"/>
  <c r="Y37" i="3"/>
  <c r="T45" i="3"/>
  <c r="Y45" i="3"/>
  <c r="T48" i="3"/>
  <c r="X48" i="3" s="1"/>
  <c r="AB48" i="3" s="1"/>
  <c r="V52" i="3"/>
  <c r="U70" i="3"/>
  <c r="Y70" i="3"/>
  <c r="T71" i="3"/>
  <c r="U71" i="3" s="1"/>
  <c r="W71" i="3" s="1"/>
  <c r="Y81" i="3"/>
  <c r="T109" i="3"/>
  <c r="X109" i="3" s="1"/>
  <c r="AB109" i="3" s="1"/>
  <c r="T133" i="3"/>
  <c r="X133" i="3" s="1"/>
  <c r="AB133" i="3" s="1"/>
  <c r="T141" i="3"/>
  <c r="X141" i="3" s="1"/>
  <c r="AB141" i="3" s="1"/>
  <c r="T143" i="3"/>
  <c r="X143" i="3" s="1"/>
  <c r="AB143" i="3" s="1"/>
  <c r="T145" i="3"/>
  <c r="X145" i="3" s="1"/>
  <c r="AB145" i="3" s="1"/>
  <c r="T147" i="3"/>
  <c r="X147" i="3" s="1"/>
  <c r="AB147" i="3" s="1"/>
  <c r="T149" i="3"/>
  <c r="X149" i="3" s="1"/>
  <c r="AB149" i="3" s="1"/>
  <c r="T161" i="3"/>
  <c r="X161" i="3" s="1"/>
  <c r="AB161" i="3" s="1"/>
  <c r="T193" i="3"/>
  <c r="X193" i="3" s="1"/>
  <c r="AB193" i="3" s="1"/>
  <c r="T196" i="3"/>
  <c r="X196" i="3" s="1"/>
  <c r="AB196" i="3" s="1"/>
  <c r="T245" i="3"/>
  <c r="X245" i="3" s="1"/>
  <c r="AB245" i="3" s="1"/>
  <c r="T246" i="3"/>
  <c r="X246" i="3" s="1"/>
  <c r="AB246" i="3" s="1"/>
  <c r="T257" i="3"/>
  <c r="X257" i="3" s="1"/>
  <c r="AB257" i="3" s="1"/>
  <c r="T262" i="3"/>
  <c r="X262" i="3" s="1"/>
  <c r="AB262" i="3" s="1"/>
  <c r="T263" i="3"/>
  <c r="X263" i="3" s="1"/>
  <c r="AB263" i="3" s="1"/>
  <c r="T264" i="3"/>
  <c r="X264" i="3" s="1"/>
  <c r="AB264" i="3" s="1"/>
  <c r="T265" i="3"/>
  <c r="X265" i="3" s="1"/>
  <c r="AB265" i="3" s="1"/>
  <c r="T266" i="3"/>
  <c r="X266" i="3" s="1"/>
  <c r="AB266" i="3" s="1"/>
  <c r="U286" i="3"/>
  <c r="W286" i="3" s="1"/>
  <c r="U291" i="3"/>
  <c r="W291" i="3" s="1"/>
  <c r="U295" i="3"/>
  <c r="W295" i="3" s="1"/>
  <c r="U300" i="3"/>
  <c r="W300" i="3" s="1"/>
  <c r="U309" i="3"/>
  <c r="W309" i="3" s="1"/>
  <c r="U322" i="3"/>
  <c r="W322" i="3" s="1"/>
  <c r="T325" i="3"/>
  <c r="X325" i="3" s="1"/>
  <c r="AB325" i="3" s="1"/>
  <c r="T326" i="3"/>
  <c r="X326" i="3" s="1"/>
  <c r="AB326" i="3" s="1"/>
  <c r="T327" i="3"/>
  <c r="X327" i="3" s="1"/>
  <c r="AB327" i="3" s="1"/>
  <c r="T334" i="3"/>
  <c r="X334" i="3" s="1"/>
  <c r="AB334" i="3" s="1"/>
  <c r="T335" i="3"/>
  <c r="X335" i="3" s="1"/>
  <c r="AB335" i="3" s="1"/>
  <c r="T336" i="3"/>
  <c r="X336" i="3" s="1"/>
  <c r="AB336" i="3" s="1"/>
  <c r="T337" i="3"/>
  <c r="X337" i="3" s="1"/>
  <c r="AB337" i="3" s="1"/>
  <c r="T339" i="3"/>
  <c r="X339" i="3" s="1"/>
  <c r="AB339" i="3" s="1"/>
  <c r="U352" i="3"/>
  <c r="W352" i="3" s="1"/>
  <c r="Y357" i="3"/>
  <c r="T404" i="3"/>
  <c r="Y404" i="3"/>
  <c r="U407" i="3"/>
  <c r="W407" i="3" s="1"/>
  <c r="T408" i="3"/>
  <c r="Y408" i="3"/>
  <c r="T412" i="3"/>
  <c r="Y412" i="3"/>
  <c r="U415" i="3"/>
  <c r="W415" i="3" s="1"/>
  <c r="Z418" i="3"/>
  <c r="Y418" i="3"/>
  <c r="T431" i="3"/>
  <c r="X431" i="3" s="1"/>
  <c r="AB431" i="3" s="1"/>
  <c r="T446" i="3"/>
  <c r="X446" i="3" s="1"/>
  <c r="AB446" i="3" s="1"/>
  <c r="T471" i="3"/>
  <c r="T479" i="3"/>
  <c r="Y479" i="3" s="1"/>
  <c r="Y500" i="3"/>
  <c r="T500" i="3"/>
  <c r="Z507" i="3"/>
  <c r="T507" i="3"/>
  <c r="Z515" i="3"/>
  <c r="U515" i="3"/>
  <c r="W515" i="3" s="1"/>
  <c r="Z521" i="3"/>
  <c r="Y521" i="3"/>
  <c r="T521" i="3"/>
  <c r="Z523" i="3"/>
  <c r="U523" i="3"/>
  <c r="W523" i="3" s="1"/>
  <c r="Z562" i="3"/>
  <c r="Z569" i="3"/>
  <c r="T593" i="3"/>
  <c r="Y593" i="3"/>
  <c r="Z593" i="3"/>
  <c r="Z599" i="3"/>
  <c r="U45" i="3"/>
  <c r="W45" i="3" s="1"/>
  <c r="Z416" i="3"/>
  <c r="U416" i="3"/>
  <c r="W416" i="3" s="1"/>
  <c r="Y416" i="3"/>
  <c r="Z417" i="3"/>
  <c r="Y417" i="3"/>
  <c r="T417" i="3"/>
  <c r="T454" i="3"/>
  <c r="Z454" i="3"/>
  <c r="Y454" i="3"/>
  <c r="Y463" i="3"/>
  <c r="T463" i="3"/>
  <c r="Y467" i="3"/>
  <c r="T467" i="3"/>
  <c r="Z493" i="3"/>
  <c r="U493" i="3"/>
  <c r="W493" i="3" s="1"/>
  <c r="T519" i="3"/>
  <c r="Y519" i="3" s="1"/>
  <c r="Y523" i="3"/>
  <c r="Z529" i="3"/>
  <c r="U562" i="3"/>
  <c r="W562" i="3" s="1"/>
  <c r="T577" i="3"/>
  <c r="Z577" i="3"/>
  <c r="Y577" i="3"/>
  <c r="T589" i="3"/>
  <c r="Y589" i="3"/>
  <c r="Z589" i="3"/>
  <c r="T614" i="3"/>
  <c r="Z614" i="3"/>
  <c r="U614" i="3"/>
  <c r="W614" i="3" s="1"/>
  <c r="Y614" i="3"/>
  <c r="V620" i="3"/>
  <c r="T620" i="3"/>
  <c r="U620" i="3" s="1"/>
  <c r="T7" i="3"/>
  <c r="X7" i="3" s="1"/>
  <c r="AB7" i="3" s="1"/>
  <c r="T21" i="3"/>
  <c r="U21" i="3" s="1"/>
  <c r="W21" i="3" s="1"/>
  <c r="T119" i="3"/>
  <c r="X119" i="3" s="1"/>
  <c r="AB119" i="3" s="1"/>
  <c r="T131" i="3"/>
  <c r="X131" i="3" s="1"/>
  <c r="AB131" i="3" s="1"/>
  <c r="T183" i="3"/>
  <c r="X183" i="3" s="1"/>
  <c r="AB183" i="3" s="1"/>
  <c r="T187" i="3"/>
  <c r="X187" i="3" s="1"/>
  <c r="AB187" i="3" s="1"/>
  <c r="T221" i="3"/>
  <c r="X221" i="3" s="1"/>
  <c r="AB221" i="3" s="1"/>
  <c r="T222" i="3"/>
  <c r="X222" i="3" s="1"/>
  <c r="AB222" i="3" s="1"/>
  <c r="T228" i="3"/>
  <c r="X228" i="3" s="1"/>
  <c r="AB228" i="3" s="1"/>
  <c r="T234" i="3"/>
  <c r="X234" i="3" s="1"/>
  <c r="AB234" i="3" s="1"/>
  <c r="T285" i="3"/>
  <c r="Y285" i="3"/>
  <c r="T289" i="3"/>
  <c r="Y289" i="3"/>
  <c r="T294" i="3"/>
  <c r="Y294" i="3"/>
  <c r="T299" i="3"/>
  <c r="Y299" i="3"/>
  <c r="T303" i="3"/>
  <c r="U303" i="3" s="1"/>
  <c r="W303" i="3" s="1"/>
  <c r="T304" i="3"/>
  <c r="T305" i="3"/>
  <c r="U305" i="3" s="1"/>
  <c r="W305" i="3" s="1"/>
  <c r="T306" i="3"/>
  <c r="U306" i="3" s="1"/>
  <c r="W306" i="3" s="1"/>
  <c r="T308" i="3"/>
  <c r="Y308" i="3"/>
  <c r="T312" i="3"/>
  <c r="T313" i="3"/>
  <c r="U313" i="3" s="1"/>
  <c r="W313" i="3" s="1"/>
  <c r="T314" i="3"/>
  <c r="Y314" i="3"/>
  <c r="T321" i="3"/>
  <c r="Y321" i="3"/>
  <c r="T351" i="3"/>
  <c r="Y351" i="3"/>
  <c r="Y378" i="3"/>
  <c r="Y382" i="3"/>
  <c r="T383" i="3"/>
  <c r="Y383" i="3" s="1"/>
  <c r="T387" i="3"/>
  <c r="Y387" i="3"/>
  <c r="Y407" i="3"/>
  <c r="T411" i="3"/>
  <c r="Y411" i="3" s="1"/>
  <c r="Y415" i="3"/>
  <c r="T418" i="3"/>
  <c r="T420" i="3"/>
  <c r="Y420" i="3" s="1"/>
  <c r="T422" i="3"/>
  <c r="Y422" i="3"/>
  <c r="Z425" i="3"/>
  <c r="Y425" i="3"/>
  <c r="Z427" i="3"/>
  <c r="U427" i="3"/>
  <c r="W427" i="3" s="1"/>
  <c r="Y427" i="3"/>
  <c r="Z428" i="3"/>
  <c r="Y428" i="3"/>
  <c r="T428" i="3"/>
  <c r="T452" i="3"/>
  <c r="X452" i="3" s="1"/>
  <c r="AB452" i="3" s="1"/>
  <c r="T461" i="3"/>
  <c r="Y461" i="3" s="1"/>
  <c r="Z463" i="3"/>
  <c r="Z467" i="3"/>
  <c r="T488" i="3"/>
  <c r="Y488" i="3" s="1"/>
  <c r="Y493" i="3"/>
  <c r="T499" i="3"/>
  <c r="Y499" i="3" s="1"/>
  <c r="U500" i="3"/>
  <c r="W500" i="3" s="1"/>
  <c r="U502" i="3"/>
  <c r="W502" i="3" s="1"/>
  <c r="T504" i="3"/>
  <c r="U504" i="3" s="1"/>
  <c r="W504" i="3" s="1"/>
  <c r="U507" i="3"/>
  <c r="Y507" i="3"/>
  <c r="Z513" i="3"/>
  <c r="U513" i="3"/>
  <c r="W513" i="3" s="1"/>
  <c r="T515" i="3"/>
  <c r="Z542" i="3"/>
  <c r="Z550" i="3"/>
  <c r="T573" i="3"/>
  <c r="Y573" i="3"/>
  <c r="T586" i="3"/>
  <c r="Z586" i="3"/>
  <c r="Y586" i="3"/>
  <c r="T608" i="3"/>
  <c r="X608" i="3" s="1"/>
  <c r="AB608" i="3" s="1"/>
  <c r="V621" i="3"/>
  <c r="T621" i="3"/>
  <c r="Y621" i="3" s="1"/>
  <c r="T29" i="3"/>
  <c r="Y29" i="3" s="1"/>
  <c r="T9" i="3"/>
  <c r="Y9" i="3"/>
  <c r="T12" i="3"/>
  <c r="Y12" i="3"/>
  <c r="T14" i="3"/>
  <c r="Y14" i="3"/>
  <c r="T16" i="3"/>
  <c r="Y16" i="3"/>
  <c r="T25" i="3"/>
  <c r="Y25" i="3"/>
  <c r="T31" i="3"/>
  <c r="X31" i="3" s="1"/>
  <c r="AB31" i="3" s="1"/>
  <c r="T43" i="3"/>
  <c r="U43" i="3" s="1"/>
  <c r="W43" i="3" s="1"/>
  <c r="V59" i="3"/>
  <c r="U64" i="3"/>
  <c r="W64" i="3" s="1"/>
  <c r="U83" i="3"/>
  <c r="W83" i="3" s="1"/>
  <c r="T97" i="3"/>
  <c r="X97" i="3" s="1"/>
  <c r="AB97" i="3" s="1"/>
  <c r="U285" i="3"/>
  <c r="W285" i="3" s="1"/>
  <c r="T286" i="3"/>
  <c r="Y286" i="3"/>
  <c r="U289" i="3"/>
  <c r="W289" i="3" s="1"/>
  <c r="T290" i="3"/>
  <c r="X290" i="3" s="1"/>
  <c r="AB290" i="3" s="1"/>
  <c r="T291" i="3"/>
  <c r="Y291" i="3"/>
  <c r="U294" i="3"/>
  <c r="W294" i="3" s="1"/>
  <c r="T295" i="3"/>
  <c r="Y295" i="3"/>
  <c r="U299" i="3"/>
  <c r="W299" i="3" s="1"/>
  <c r="T300" i="3"/>
  <c r="Y300" i="3"/>
  <c r="U308" i="3"/>
  <c r="W308" i="3" s="1"/>
  <c r="T309" i="3"/>
  <c r="Y309" i="3"/>
  <c r="U314" i="3"/>
  <c r="W314" i="3" s="1"/>
  <c r="T315" i="3"/>
  <c r="X315" i="3" s="1"/>
  <c r="AB315" i="3" s="1"/>
  <c r="T316" i="3"/>
  <c r="X316" i="3" s="1"/>
  <c r="AB316" i="3" s="1"/>
  <c r="T317" i="3"/>
  <c r="X317" i="3" s="1"/>
  <c r="AB317" i="3" s="1"/>
  <c r="U321" i="3"/>
  <c r="W321" i="3" s="1"/>
  <c r="T322" i="3"/>
  <c r="Y322" i="3"/>
  <c r="U351" i="3"/>
  <c r="W351" i="3" s="1"/>
  <c r="T352" i="3"/>
  <c r="Y352" i="3"/>
  <c r="T376" i="3"/>
  <c r="X376" i="3" s="1"/>
  <c r="AB376" i="3" s="1"/>
  <c r="Z378" i="3"/>
  <c r="Z382" i="3"/>
  <c r="U387" i="3"/>
  <c r="W387" i="3" s="1"/>
  <c r="U389" i="3"/>
  <c r="W389" i="3" s="1"/>
  <c r="U391" i="3"/>
  <c r="W391" i="3" s="1"/>
  <c r="U396" i="3"/>
  <c r="W396" i="3" s="1"/>
  <c r="U398" i="3"/>
  <c r="W398" i="3" s="1"/>
  <c r="U406" i="3"/>
  <c r="W406" i="3" s="1"/>
  <c r="T407" i="3"/>
  <c r="T415" i="3"/>
  <c r="T416" i="3"/>
  <c r="U417" i="3"/>
  <c r="W417" i="3" s="1"/>
  <c r="U418" i="3"/>
  <c r="W418" i="3" s="1"/>
  <c r="U422" i="3"/>
  <c r="W422" i="3" s="1"/>
  <c r="T423" i="3"/>
  <c r="Y423" i="3" s="1"/>
  <c r="Z424" i="3"/>
  <c r="Y424" i="3"/>
  <c r="T424" i="3"/>
  <c r="Z438" i="3"/>
  <c r="T440" i="3"/>
  <c r="X440" i="3" s="1"/>
  <c r="AB440" i="3" s="1"/>
  <c r="U454" i="3"/>
  <c r="W454" i="3" s="1"/>
  <c r="U463" i="3"/>
  <c r="W463" i="3" s="1"/>
  <c r="Y465" i="3"/>
  <c r="T465" i="3"/>
  <c r="U467" i="3"/>
  <c r="W467" i="3" s="1"/>
  <c r="T493" i="3"/>
  <c r="Z495" i="3"/>
  <c r="U495" i="3"/>
  <c r="W495" i="3" s="1"/>
  <c r="T497" i="3"/>
  <c r="Y497" i="3" s="1"/>
  <c r="Y513" i="3"/>
  <c r="Z533" i="3"/>
  <c r="Y562" i="3"/>
  <c r="T569" i="3"/>
  <c r="Y569" i="3"/>
  <c r="Z573" i="3"/>
  <c r="T599" i="3"/>
  <c r="Y599" i="3"/>
  <c r="Z623" i="3"/>
  <c r="U623" i="3"/>
  <c r="W623" i="3" s="1"/>
  <c r="Y623" i="3"/>
  <c r="T623" i="3"/>
  <c r="Z627" i="3"/>
  <c r="U627" i="3"/>
  <c r="W627" i="3" s="1"/>
  <c r="Y627" i="3"/>
  <c r="T627" i="3"/>
  <c r="D83" i="4"/>
  <c r="E83" i="4" s="1"/>
  <c r="G83" i="4" s="1"/>
  <c r="Z631" i="3"/>
  <c r="U631" i="3"/>
  <c r="W631" i="3" s="1"/>
  <c r="Y631" i="3"/>
  <c r="T631" i="3"/>
  <c r="Y572" i="3"/>
  <c r="T588" i="3"/>
  <c r="X588" i="3" s="1"/>
  <c r="AB588" i="3" s="1"/>
  <c r="T603" i="3"/>
  <c r="X603" i="3" s="1"/>
  <c r="AB603" i="3" s="1"/>
  <c r="T607" i="3"/>
  <c r="X607" i="3" s="1"/>
  <c r="AB607" i="3" s="1"/>
  <c r="U625" i="3"/>
  <c r="W625" i="3" s="1"/>
  <c r="U633" i="3"/>
  <c r="W633" i="3" s="1"/>
  <c r="U643" i="3"/>
  <c r="W643" i="3" s="1"/>
  <c r="T644" i="3"/>
  <c r="U644" i="3" s="1"/>
  <c r="T645" i="3"/>
  <c r="U645" i="3" s="1"/>
  <c r="W645" i="3" s="1"/>
  <c r="U650" i="3"/>
  <c r="W650" i="3" s="1"/>
  <c r="U662" i="3"/>
  <c r="W662" i="3" s="1"/>
  <c r="T669" i="3"/>
  <c r="X669" i="3" s="1"/>
  <c r="AB669" i="3" s="1"/>
  <c r="T674" i="3"/>
  <c r="X674" i="3" s="1"/>
  <c r="AB674" i="3" s="1"/>
  <c r="T679" i="3"/>
  <c r="X679" i="3" s="1"/>
  <c r="AB679" i="3" s="1"/>
  <c r="T728" i="3"/>
  <c r="X728" i="3" s="1"/>
  <c r="AB728" i="3" s="1"/>
  <c r="T729" i="3"/>
  <c r="X729" i="3" s="1"/>
  <c r="AB729" i="3" s="1"/>
  <c r="T730" i="3"/>
  <c r="X730" i="3" s="1"/>
  <c r="AB730" i="3" s="1"/>
  <c r="U795" i="3"/>
  <c r="W795" i="3" s="1"/>
  <c r="U801" i="3"/>
  <c r="W801" i="3" s="1"/>
  <c r="U807" i="3"/>
  <c r="W807" i="3" s="1"/>
  <c r="T817" i="3"/>
  <c r="Y817" i="3" s="1"/>
  <c r="T827" i="3"/>
  <c r="Y827" i="3" s="1"/>
  <c r="T848" i="3"/>
  <c r="Y848" i="3" s="1"/>
  <c r="Y851" i="3"/>
  <c r="Z957" i="3"/>
  <c r="U957" i="3"/>
  <c r="W957" i="3" s="1"/>
  <c r="Y957" i="3"/>
  <c r="Z961" i="3"/>
  <c r="U961" i="3"/>
  <c r="W961" i="3" s="1"/>
  <c r="Y961" i="3"/>
  <c r="V963" i="3"/>
  <c r="T963" i="3"/>
  <c r="X963" i="3" s="1"/>
  <c r="AB963" i="3" s="1"/>
  <c r="Z968" i="3"/>
  <c r="U968" i="3"/>
  <c r="W968" i="3" s="1"/>
  <c r="Z977" i="3"/>
  <c r="Y977" i="3"/>
  <c r="U977" i="3"/>
  <c r="W977" i="3" s="1"/>
  <c r="Y982" i="3"/>
  <c r="Z984" i="3"/>
  <c r="U984" i="3"/>
  <c r="W984" i="3" s="1"/>
  <c r="Y611" i="3"/>
  <c r="T635" i="3"/>
  <c r="Y635" i="3"/>
  <c r="T641" i="3"/>
  <c r="Y641" i="3"/>
  <c r="T652" i="3"/>
  <c r="Y652" i="3"/>
  <c r="T660" i="3"/>
  <c r="Y660" i="3"/>
  <c r="T793" i="3"/>
  <c r="Y793" i="3"/>
  <c r="T797" i="3"/>
  <c r="Y797" i="3"/>
  <c r="T803" i="3"/>
  <c r="Y803" i="3"/>
  <c r="T835" i="3"/>
  <c r="Y835" i="3" s="1"/>
  <c r="T841" i="3"/>
  <c r="Y841" i="3" s="1"/>
  <c r="Y844" i="3"/>
  <c r="T851" i="3"/>
  <c r="T852" i="3"/>
  <c r="Y852" i="3"/>
  <c r="T854" i="3"/>
  <c r="X854" i="3" s="1"/>
  <c r="AB854" i="3" s="1"/>
  <c r="Z864" i="3"/>
  <c r="Z868" i="3"/>
  <c r="Y876" i="3"/>
  <c r="Y880" i="3"/>
  <c r="Y898" i="3"/>
  <c r="Y904" i="3"/>
  <c r="Y908" i="3"/>
  <c r="Z916" i="3"/>
  <c r="U916" i="3"/>
  <c r="W916" i="3" s="1"/>
  <c r="Z920" i="3"/>
  <c r="U920" i="3"/>
  <c r="W920" i="3" s="1"/>
  <c r="T923" i="3"/>
  <c r="T925" i="3"/>
  <c r="T927" i="3"/>
  <c r="Z975" i="3"/>
  <c r="U975" i="3"/>
  <c r="W975" i="3" s="1"/>
  <c r="Y975" i="3"/>
  <c r="Z1025" i="3"/>
  <c r="T1025" i="3"/>
  <c r="Z1029" i="3"/>
  <c r="T1029" i="3"/>
  <c r="T450" i="3"/>
  <c r="X450" i="3" s="1"/>
  <c r="AB450" i="3" s="1"/>
  <c r="T526" i="3"/>
  <c r="X526" i="3" s="1"/>
  <c r="AB526" i="3" s="1"/>
  <c r="Y561" i="3"/>
  <c r="Y565" i="3"/>
  <c r="T568" i="3"/>
  <c r="X568" i="3" s="1"/>
  <c r="AB568" i="3" s="1"/>
  <c r="U572" i="3"/>
  <c r="W572" i="3" s="1"/>
  <c r="Y592" i="3"/>
  <c r="T596" i="3"/>
  <c r="X596" i="3" s="1"/>
  <c r="AB596" i="3" s="1"/>
  <c r="Z611" i="3"/>
  <c r="T624" i="3"/>
  <c r="Y624" i="3"/>
  <c r="T628" i="3"/>
  <c r="T629" i="3"/>
  <c r="T630" i="3"/>
  <c r="T632" i="3"/>
  <c r="Y632" i="3"/>
  <c r="U635" i="3"/>
  <c r="W635" i="3" s="1"/>
  <c r="T636" i="3"/>
  <c r="T637" i="3"/>
  <c r="T638" i="3"/>
  <c r="Y638" i="3"/>
  <c r="U641" i="3"/>
  <c r="W641" i="3" s="1"/>
  <c r="T642" i="3"/>
  <c r="T646" i="3"/>
  <c r="Y646" i="3"/>
  <c r="T649" i="3"/>
  <c r="Y649" i="3"/>
  <c r="U652" i="3"/>
  <c r="W652" i="3" s="1"/>
  <c r="T653" i="3"/>
  <c r="Y653" i="3"/>
  <c r="T657" i="3"/>
  <c r="U657" i="3" s="1"/>
  <c r="T658" i="3"/>
  <c r="U658" i="3" s="1"/>
  <c r="U660" i="3"/>
  <c r="W660" i="3" s="1"/>
  <c r="T661" i="3"/>
  <c r="Y661" i="3"/>
  <c r="T688" i="3"/>
  <c r="X688" i="3" s="1"/>
  <c r="AB688" i="3" s="1"/>
  <c r="T708" i="3"/>
  <c r="X708" i="3" s="1"/>
  <c r="AB708" i="3" s="1"/>
  <c r="T710" i="3"/>
  <c r="X710" i="3" s="1"/>
  <c r="AB710" i="3" s="1"/>
  <c r="T715" i="3"/>
  <c r="X715" i="3" s="1"/>
  <c r="AB715" i="3" s="1"/>
  <c r="T717" i="3"/>
  <c r="X717" i="3" s="1"/>
  <c r="AB717" i="3" s="1"/>
  <c r="T722" i="3"/>
  <c r="X722" i="3" s="1"/>
  <c r="AB722" i="3" s="1"/>
  <c r="U793" i="3"/>
  <c r="W793" i="3" s="1"/>
  <c r="T794" i="3"/>
  <c r="Y794" i="3"/>
  <c r="U797" i="3"/>
  <c r="W797" i="3" s="1"/>
  <c r="T798" i="3"/>
  <c r="T799" i="3"/>
  <c r="T800" i="3"/>
  <c r="U803" i="3"/>
  <c r="W803" i="3" s="1"/>
  <c r="T804" i="3"/>
  <c r="T829" i="3"/>
  <c r="T831" i="3"/>
  <c r="T833" i="3"/>
  <c r="T844" i="3"/>
  <c r="T845" i="3"/>
  <c r="Y845" i="3"/>
  <c r="U851" i="3"/>
  <c r="W851" i="3" s="1"/>
  <c r="U852" i="3"/>
  <c r="W852" i="3" s="1"/>
  <c r="Z876" i="3"/>
  <c r="Z880" i="3"/>
  <c r="T881" i="3"/>
  <c r="X881" i="3" s="1"/>
  <c r="AB881" i="3" s="1"/>
  <c r="Y889" i="3"/>
  <c r="T892" i="3"/>
  <c r="X892" i="3" s="1"/>
  <c r="AB892" i="3" s="1"/>
  <c r="Z898" i="3"/>
  <c r="T899" i="3"/>
  <c r="X899" i="3" s="1"/>
  <c r="AB899" i="3" s="1"/>
  <c r="Z904" i="3"/>
  <c r="U908" i="3"/>
  <c r="W908" i="3" s="1"/>
  <c r="Z908" i="3"/>
  <c r="T913" i="3"/>
  <c r="Y913" i="3" s="1"/>
  <c r="Y916" i="3"/>
  <c r="Z918" i="3"/>
  <c r="U918" i="3"/>
  <c r="W918" i="3" s="1"/>
  <c r="Y920" i="3"/>
  <c r="V951" i="3"/>
  <c r="Z959" i="3"/>
  <c r="Y959" i="3"/>
  <c r="U959" i="3"/>
  <c r="W959" i="3" s="1"/>
  <c r="Z966" i="3"/>
  <c r="U966" i="3"/>
  <c r="W966" i="3" s="1"/>
  <c r="Z971" i="3"/>
  <c r="U971" i="3"/>
  <c r="W971" i="3" s="1"/>
  <c r="Y971" i="3"/>
  <c r="V973" i="3"/>
  <c r="T973" i="3"/>
  <c r="Y973" i="3" s="1"/>
  <c r="T975" i="3"/>
  <c r="Z982" i="3"/>
  <c r="U982" i="3"/>
  <c r="W982" i="3" s="1"/>
  <c r="V987" i="3"/>
  <c r="T987" i="3"/>
  <c r="U987" i="3" s="1"/>
  <c r="W987" i="3" s="1"/>
  <c r="T1030" i="3"/>
  <c r="X1030" i="3" s="1"/>
  <c r="AB1030" i="3" s="1"/>
  <c r="V1030" i="3"/>
  <c r="Z1039" i="3"/>
  <c r="Y1039" i="3"/>
  <c r="U1039" i="3"/>
  <c r="W1039" i="3" s="1"/>
  <c r="X1221" i="3"/>
  <c r="AB1221" i="3" s="1"/>
  <c r="T988" i="3"/>
  <c r="X988" i="3" s="1"/>
  <c r="AB988" i="3" s="1"/>
  <c r="Y1043" i="3"/>
  <c r="V1047" i="3"/>
  <c r="T1051" i="3"/>
  <c r="V1055" i="3"/>
  <c r="T1058" i="3"/>
  <c r="T1065" i="3"/>
  <c r="T1069" i="3"/>
  <c r="Y1069" i="3"/>
  <c r="T1073" i="3"/>
  <c r="Y1073" i="3"/>
  <c r="T1077" i="3"/>
  <c r="Y1077" i="3"/>
  <c r="T1080" i="3"/>
  <c r="Y1080" i="3"/>
  <c r="T1082" i="3"/>
  <c r="Y1082" i="3"/>
  <c r="T1084" i="3"/>
  <c r="Y1084" i="3"/>
  <c r="U1090" i="3"/>
  <c r="W1090" i="3" s="1"/>
  <c r="U1094" i="3"/>
  <c r="W1094" i="3" s="1"/>
  <c r="T1100" i="3"/>
  <c r="Y1100" i="3"/>
  <c r="T1102" i="3"/>
  <c r="Y1102" i="3"/>
  <c r="T1104" i="3"/>
  <c r="Y1104" i="3"/>
  <c r="T1110" i="3"/>
  <c r="Y1110" i="3"/>
  <c r="U1114" i="3"/>
  <c r="W1114" i="3" s="1"/>
  <c r="U1116" i="3"/>
  <c r="W1116" i="3" s="1"/>
  <c r="U1117" i="3"/>
  <c r="W1117" i="3" s="1"/>
  <c r="U1118" i="3"/>
  <c r="W1118" i="3" s="1"/>
  <c r="U1119" i="3"/>
  <c r="W1119" i="3" s="1"/>
  <c r="U1120" i="3"/>
  <c r="W1120" i="3" s="1"/>
  <c r="T1123" i="3"/>
  <c r="T1129" i="3"/>
  <c r="V1130" i="3"/>
  <c r="V1132" i="3"/>
  <c r="T1134" i="3"/>
  <c r="T1139" i="3"/>
  <c r="Y1139" i="3"/>
  <c r="T1143" i="3"/>
  <c r="Y1143" i="3"/>
  <c r="V1145" i="3"/>
  <c r="V1147" i="3"/>
  <c r="V1149" i="3"/>
  <c r="V1151" i="3"/>
  <c r="V1153" i="3"/>
  <c r="V1155" i="3"/>
  <c r="V1162" i="3"/>
  <c r="T1167" i="3"/>
  <c r="Y1167" i="3"/>
  <c r="V1170" i="3"/>
  <c r="T1174" i="3"/>
  <c r="Y1174" i="3"/>
  <c r="V1176" i="3"/>
  <c r="V1182" i="3"/>
  <c r="D24" i="4" s="1"/>
  <c r="E24" i="4" s="1"/>
  <c r="G24" i="4" s="1"/>
  <c r="T1186" i="3"/>
  <c r="Y1186" i="3"/>
  <c r="T1192" i="3"/>
  <c r="Y1192" i="3"/>
  <c r="T1198" i="3"/>
  <c r="X1198" i="3" s="1"/>
  <c r="AB1198" i="3" s="1"/>
  <c r="T1199" i="3"/>
  <c r="X1199" i="3" s="1"/>
  <c r="AB1199" i="3" s="1"/>
  <c r="T1200" i="3"/>
  <c r="X1200" i="3" s="1"/>
  <c r="AB1200" i="3" s="1"/>
  <c r="T1201" i="3"/>
  <c r="Y1201" i="3"/>
  <c r="T1205" i="3"/>
  <c r="Y1205" i="3"/>
  <c r="T1214" i="3"/>
  <c r="Y1214" i="3"/>
  <c r="T1219" i="3"/>
  <c r="X1219" i="3" s="1"/>
  <c r="AB1219" i="3" s="1"/>
  <c r="T1227" i="3"/>
  <c r="Y1227" i="3"/>
  <c r="T1237" i="3"/>
  <c r="Y1237" i="3"/>
  <c r="T1244" i="3"/>
  <c r="Y1244" i="3"/>
  <c r="T1248" i="3"/>
  <c r="X1248" i="3" s="1"/>
  <c r="AB1248" i="3" s="1"/>
  <c r="T1249" i="3"/>
  <c r="X1249" i="3" s="1"/>
  <c r="AB1249" i="3" s="1"/>
  <c r="T1250" i="3"/>
  <c r="X1250" i="3" s="1"/>
  <c r="AB1250" i="3" s="1"/>
  <c r="T1254" i="3"/>
  <c r="Y1254" i="3"/>
  <c r="T1258" i="3"/>
  <c r="X1258" i="3" s="1"/>
  <c r="AB1258" i="3" s="1"/>
  <c r="U1259" i="3"/>
  <c r="W1259" i="3" s="1"/>
  <c r="T1262" i="3"/>
  <c r="Y1262" i="3" s="1"/>
  <c r="Z1265" i="3"/>
  <c r="U1265" i="3"/>
  <c r="W1265" i="3" s="1"/>
  <c r="Y1265" i="3"/>
  <c r="T1265" i="3"/>
  <c r="T1270" i="3"/>
  <c r="X1270" i="3" s="1"/>
  <c r="AB1270" i="3" s="1"/>
  <c r="T1272" i="3"/>
  <c r="X1272" i="3" s="1"/>
  <c r="AB1272" i="3" s="1"/>
  <c r="Y911" i="3"/>
  <c r="T919" i="3"/>
  <c r="T933" i="3"/>
  <c r="T956" i="3"/>
  <c r="Y956" i="3"/>
  <c r="T960" i="3"/>
  <c r="Y960" i="3"/>
  <c r="T965" i="3"/>
  <c r="T969" i="3"/>
  <c r="T974" i="3"/>
  <c r="Y974" i="3"/>
  <c r="T978" i="3"/>
  <c r="Y978" i="3"/>
  <c r="T985" i="3"/>
  <c r="V988" i="3"/>
  <c r="T993" i="3"/>
  <c r="T1003" i="3"/>
  <c r="T1009" i="3"/>
  <c r="T1013" i="3"/>
  <c r="T1020" i="3"/>
  <c r="T1028" i="3"/>
  <c r="U1040" i="3"/>
  <c r="W1040" i="3" s="1"/>
  <c r="U1041" i="3"/>
  <c r="W1041" i="3" s="1"/>
  <c r="U1042" i="3"/>
  <c r="W1042" i="3" s="1"/>
  <c r="T1050" i="3"/>
  <c r="T1057" i="3"/>
  <c r="T1061" i="3"/>
  <c r="T1064" i="3"/>
  <c r="U1069" i="3"/>
  <c r="W1069" i="3" s="1"/>
  <c r="U1073" i="3"/>
  <c r="W1073" i="3" s="1"/>
  <c r="T1074" i="3"/>
  <c r="Y1074" i="3"/>
  <c r="U1077" i="3"/>
  <c r="W1077" i="3" s="1"/>
  <c r="U1080" i="3"/>
  <c r="W1080" i="3" s="1"/>
  <c r="U1082" i="3"/>
  <c r="W1082" i="3" s="1"/>
  <c r="U1084" i="3"/>
  <c r="W1084" i="3" s="1"/>
  <c r="U1091" i="3"/>
  <c r="W1091" i="3" s="1"/>
  <c r="Y1092" i="3"/>
  <c r="U1095" i="3"/>
  <c r="W1095" i="3" s="1"/>
  <c r="U1100" i="3"/>
  <c r="W1100" i="3" s="1"/>
  <c r="U1102" i="3"/>
  <c r="W1102" i="3" s="1"/>
  <c r="U1104" i="3"/>
  <c r="W1104" i="3" s="1"/>
  <c r="U1110" i="3"/>
  <c r="W1110" i="3" s="1"/>
  <c r="T1122" i="3"/>
  <c r="T1126" i="3"/>
  <c r="T1133" i="3"/>
  <c r="T1137" i="3"/>
  <c r="Y1137" i="3"/>
  <c r="U1139" i="3"/>
  <c r="W1139" i="3" s="1"/>
  <c r="T1140" i="3"/>
  <c r="Y1140" i="3"/>
  <c r="U1143" i="3"/>
  <c r="W1143" i="3" s="1"/>
  <c r="T1164" i="3"/>
  <c r="Y1164" i="3"/>
  <c r="U1167" i="3"/>
  <c r="W1167" i="3" s="1"/>
  <c r="T1168" i="3"/>
  <c r="Y1168" i="3"/>
  <c r="T1171" i="3"/>
  <c r="Y1171" i="3"/>
  <c r="U1174" i="3"/>
  <c r="W1174" i="3" s="1"/>
  <c r="T1178" i="3"/>
  <c r="Y1178" i="3"/>
  <c r="T1183" i="3"/>
  <c r="Y1183" i="3"/>
  <c r="U1186" i="3"/>
  <c r="W1186" i="3" s="1"/>
  <c r="T1187" i="3"/>
  <c r="Y1187" i="3"/>
  <c r="U1192" i="3"/>
  <c r="W1192" i="3" s="1"/>
  <c r="T1193" i="3"/>
  <c r="Y1193" i="3"/>
  <c r="U1201" i="3"/>
  <c r="W1201" i="3" s="1"/>
  <c r="T1202" i="3"/>
  <c r="Y1202" i="3"/>
  <c r="U1205" i="3"/>
  <c r="W1205" i="3" s="1"/>
  <c r="T1208" i="3"/>
  <c r="Y1208" i="3"/>
  <c r="U1214" i="3"/>
  <c r="W1214" i="3" s="1"/>
  <c r="T1217" i="3"/>
  <c r="T1220" i="3"/>
  <c r="T1222" i="3"/>
  <c r="Y1222" i="3"/>
  <c r="U1227" i="3"/>
  <c r="W1227" i="3" s="1"/>
  <c r="T1228" i="3"/>
  <c r="T1229" i="3"/>
  <c r="T1230" i="3"/>
  <c r="T1231" i="3"/>
  <c r="T1234" i="3"/>
  <c r="Y1234" i="3"/>
  <c r="U1237" i="3"/>
  <c r="W1237" i="3" s="1"/>
  <c r="T1238" i="3"/>
  <c r="Y1238" i="3"/>
  <c r="V1240" i="3"/>
  <c r="V1241" i="3"/>
  <c r="V1242" i="3"/>
  <c r="U1244" i="3"/>
  <c r="W1244" i="3" s="1"/>
  <c r="T1245" i="3"/>
  <c r="Y1245" i="3"/>
  <c r="U1254" i="3"/>
  <c r="W1254" i="3" s="1"/>
  <c r="T1273" i="3"/>
  <c r="X1273" i="3" s="1"/>
  <c r="AB1273" i="3" s="1"/>
  <c r="Z1279" i="3"/>
  <c r="U1279" i="3"/>
  <c r="W1279" i="3" s="1"/>
  <c r="Y1279" i="3"/>
  <c r="T1279" i="3"/>
  <c r="Z1283" i="3"/>
  <c r="U1283" i="3"/>
  <c r="W1283" i="3" s="1"/>
  <c r="Y1283" i="3"/>
  <c r="T1283" i="3"/>
  <c r="Y1114" i="3"/>
  <c r="Y1116" i="3"/>
  <c r="Y1117" i="3"/>
  <c r="Y1118" i="3"/>
  <c r="Y1119" i="3"/>
  <c r="Y1120" i="3"/>
  <c r="Z1261" i="3"/>
  <c r="U1261" i="3"/>
  <c r="W1261" i="3" s="1"/>
  <c r="Y1261" i="3"/>
  <c r="T1261" i="3"/>
  <c r="T1263" i="3"/>
  <c r="X1263" i="3" s="1"/>
  <c r="AB1263" i="3" s="1"/>
  <c r="Z1266" i="3"/>
  <c r="Y1266" i="3"/>
  <c r="T1266" i="3"/>
  <c r="T1269" i="3"/>
  <c r="X1269" i="3" s="1"/>
  <c r="AB1269" i="3" s="1"/>
  <c r="Z1271" i="3"/>
  <c r="U1271" i="3"/>
  <c r="W1271" i="3" s="1"/>
  <c r="Y1271" i="3"/>
  <c r="T1271" i="3"/>
  <c r="T1274" i="3"/>
  <c r="X1274" i="3" s="1"/>
  <c r="AB1274" i="3" s="1"/>
  <c r="U986" i="3"/>
  <c r="W986" i="3" s="1"/>
  <c r="Y1040" i="3"/>
  <c r="Y1041" i="3"/>
  <c r="U1081" i="3"/>
  <c r="W1081" i="3" s="1"/>
  <c r="U1083" i="3"/>
  <c r="W1083" i="3" s="1"/>
  <c r="U1085" i="3"/>
  <c r="W1085" i="3" s="1"/>
  <c r="Y1090" i="3"/>
  <c r="Y1094" i="3"/>
  <c r="U1099" i="3"/>
  <c r="W1099" i="3" s="1"/>
  <c r="U1101" i="3"/>
  <c r="W1101" i="3" s="1"/>
  <c r="U1103" i="3"/>
  <c r="W1103" i="3" s="1"/>
  <c r="T1111" i="3"/>
  <c r="X1111" i="3" s="1"/>
  <c r="AB1111" i="3" s="1"/>
  <c r="U1141" i="3"/>
  <c r="W1141" i="3" s="1"/>
  <c r="U1165" i="3"/>
  <c r="W1165" i="3" s="1"/>
  <c r="U1172" i="3"/>
  <c r="W1172" i="3" s="1"/>
  <c r="U1184" i="3"/>
  <c r="W1184" i="3" s="1"/>
  <c r="U1190" i="3"/>
  <c r="W1190" i="3" s="1"/>
  <c r="U1194" i="3"/>
  <c r="W1194" i="3" s="1"/>
  <c r="T1195" i="3"/>
  <c r="T1196" i="3"/>
  <c r="T1197" i="3"/>
  <c r="Y1197" i="3"/>
  <c r="U1203" i="3"/>
  <c r="W1203" i="3" s="1"/>
  <c r="T1204" i="3"/>
  <c r="Y1204" i="3"/>
  <c r="U1213" i="3"/>
  <c r="Y1213" i="3"/>
  <c r="T1218" i="3"/>
  <c r="Y1218" i="3"/>
  <c r="T1233" i="3"/>
  <c r="U1235" i="3"/>
  <c r="W1235" i="3" s="1"/>
  <c r="U1239" i="3"/>
  <c r="W1239" i="3" s="1"/>
  <c r="T1243" i="3"/>
  <c r="Y1243" i="3"/>
  <c r="U1246" i="3"/>
  <c r="W1246" i="3" s="1"/>
  <c r="Z1253" i="3"/>
  <c r="Y1253" i="3"/>
  <c r="T1253" i="3"/>
  <c r="Z1256" i="3"/>
  <c r="U1256" i="3"/>
  <c r="W1256" i="3" s="1"/>
  <c r="Z1257" i="3"/>
  <c r="Y1257" i="3"/>
  <c r="T1257" i="3"/>
  <c r="T1259" i="3"/>
  <c r="Y1259" i="3"/>
  <c r="T1282" i="3"/>
  <c r="Y1282" i="3"/>
  <c r="T1289" i="3"/>
  <c r="Y1289" i="3"/>
  <c r="T1293" i="3"/>
  <c r="Y1293" i="3"/>
  <c r="T1297" i="3"/>
  <c r="Y1297" i="3"/>
  <c r="T1302" i="3"/>
  <c r="U1302" i="3" s="1"/>
  <c r="W1302" i="3" s="1"/>
  <c r="T1303" i="3"/>
  <c r="U1303" i="3" s="1"/>
  <c r="W1303" i="3" s="1"/>
  <c r="T1304" i="3"/>
  <c r="T1315" i="3"/>
  <c r="Z1315" i="3"/>
  <c r="T1322" i="3"/>
  <c r="T1326" i="3"/>
  <c r="V1335" i="3"/>
  <c r="T1342" i="3"/>
  <c r="T1380" i="3"/>
  <c r="X1380" i="3" s="1"/>
  <c r="AB1380" i="3" s="1"/>
  <c r="T1382" i="3"/>
  <c r="T1386" i="3"/>
  <c r="U1387" i="3"/>
  <c r="W1387" i="3" s="1"/>
  <c r="Y1387" i="3"/>
  <c r="T1452" i="3"/>
  <c r="T1460" i="3"/>
  <c r="X1460" i="3" s="1"/>
  <c r="AB1460" i="3" s="1"/>
  <c r="T1463" i="3"/>
  <c r="T1473" i="3"/>
  <c r="T1477" i="3"/>
  <c r="X1477" i="3" s="1"/>
  <c r="AB1477" i="3" s="1"/>
  <c r="T1486" i="3"/>
  <c r="X1486" i="3" s="1"/>
  <c r="AB1486" i="3" s="1"/>
  <c r="T1491" i="3"/>
  <c r="T1501" i="3"/>
  <c r="X1501" i="3" s="1"/>
  <c r="AB1501" i="3" s="1"/>
  <c r="T1504" i="3"/>
  <c r="T1517" i="3"/>
  <c r="T1525" i="3"/>
  <c r="T1531" i="3"/>
  <c r="X1531" i="3" s="1"/>
  <c r="AB1531" i="3" s="1"/>
  <c r="T1538" i="3"/>
  <c r="T1545" i="3"/>
  <c r="T1552" i="3"/>
  <c r="T1559" i="3"/>
  <c r="X1559" i="3" s="1"/>
  <c r="AB1559" i="3" s="1"/>
  <c r="T1564" i="3"/>
  <c r="X1564" i="3" s="1"/>
  <c r="AB1564" i="3" s="1"/>
  <c r="T1572" i="3"/>
  <c r="X1572" i="3" s="1"/>
  <c r="AB1572" i="3" s="1"/>
  <c r="T1578" i="3"/>
  <c r="X1578" i="3" s="1"/>
  <c r="AB1578" i="3" s="1"/>
  <c r="T1584" i="3"/>
  <c r="T1592" i="3"/>
  <c r="X1592" i="3" s="1"/>
  <c r="AB1592" i="3" s="1"/>
  <c r="T1603" i="3"/>
  <c r="X1603" i="3" s="1"/>
  <c r="AB1603" i="3" s="1"/>
  <c r="T1616" i="3"/>
  <c r="X1616" i="3" s="1"/>
  <c r="AB1616" i="3" s="1"/>
  <c r="T1623" i="3"/>
  <c r="X1623" i="3" s="1"/>
  <c r="AB1623" i="3" s="1"/>
  <c r="T1628" i="3"/>
  <c r="T1634" i="3"/>
  <c r="T1642" i="3"/>
  <c r="X1642" i="3" s="1"/>
  <c r="AB1642" i="3" s="1"/>
  <c r="T1648" i="3"/>
  <c r="X1648" i="3" s="1"/>
  <c r="AB1648" i="3" s="1"/>
  <c r="T1656" i="3"/>
  <c r="T1664" i="3"/>
  <c r="X1664" i="3" s="1"/>
  <c r="AB1664" i="3" s="1"/>
  <c r="T1672" i="3"/>
  <c r="T1688" i="3"/>
  <c r="X1688" i="3" s="1"/>
  <c r="AB1688" i="3" s="1"/>
  <c r="T1696" i="3"/>
  <c r="T1704" i="3"/>
  <c r="X1704" i="3" s="1"/>
  <c r="AB1704" i="3" s="1"/>
  <c r="T1711" i="3"/>
  <c r="X1711" i="3" s="1"/>
  <c r="AB1711" i="3" s="1"/>
  <c r="T1719" i="3"/>
  <c r="X1719" i="3" s="1"/>
  <c r="AB1719" i="3" s="1"/>
  <c r="T1727" i="3"/>
  <c r="U1727" i="3" s="1"/>
  <c r="W1727" i="3" s="1"/>
  <c r="T1735" i="3"/>
  <c r="Y1735" i="3" s="1"/>
  <c r="T1743" i="3"/>
  <c r="T1751" i="3"/>
  <c r="U1751" i="3" s="1"/>
  <c r="W1751" i="3" s="1"/>
  <c r="T1759" i="3"/>
  <c r="X1759" i="3" s="1"/>
  <c r="AB1759" i="3" s="1"/>
  <c r="T1767" i="3"/>
  <c r="X1767" i="3" s="1"/>
  <c r="AB1767" i="3" s="1"/>
  <c r="T1773" i="3"/>
  <c r="T1781" i="3"/>
  <c r="X1781" i="3" s="1"/>
  <c r="AB1781" i="3" s="1"/>
  <c r="T1791" i="3"/>
  <c r="T1799" i="3"/>
  <c r="Y1799" i="3" s="1"/>
  <c r="T1807" i="3"/>
  <c r="T1815" i="3"/>
  <c r="X1815" i="3" s="1"/>
  <c r="AB1815" i="3" s="1"/>
  <c r="T1823" i="3"/>
  <c r="X1823" i="3" s="1"/>
  <c r="AB1823" i="3" s="1"/>
  <c r="T1831" i="3"/>
  <c r="T1839" i="3"/>
  <c r="X1839" i="3" s="1"/>
  <c r="AB1839" i="3" s="1"/>
  <c r="T1847" i="3"/>
  <c r="X1847" i="3" s="1"/>
  <c r="AB1847" i="3" s="1"/>
  <c r="T1854" i="3"/>
  <c r="X1854" i="3" s="1"/>
  <c r="AB1854" i="3" s="1"/>
  <c r="T1860" i="3"/>
  <c r="Y1860" i="3" s="1"/>
  <c r="T1868" i="3"/>
  <c r="T1876" i="3"/>
  <c r="Y1876" i="3" s="1"/>
  <c r="T1884" i="3"/>
  <c r="X1884" i="3" s="1"/>
  <c r="AB1884" i="3" s="1"/>
  <c r="T1892" i="3"/>
  <c r="Y1892" i="3" s="1"/>
  <c r="T1941" i="3"/>
  <c r="X1941" i="3" s="1"/>
  <c r="AB1941" i="3" s="1"/>
  <c r="T1957" i="3"/>
  <c r="X1957" i="3" s="1"/>
  <c r="AB1957" i="3" s="1"/>
  <c r="U1282" i="3"/>
  <c r="W1282" i="3" s="1"/>
  <c r="U1289" i="3"/>
  <c r="W1289" i="3" s="1"/>
  <c r="T1290" i="3"/>
  <c r="X1290" i="3" s="1"/>
  <c r="AB1290" i="3" s="1"/>
  <c r="T1291" i="3"/>
  <c r="X1291" i="3" s="1"/>
  <c r="AB1291" i="3" s="1"/>
  <c r="T1292" i="3"/>
  <c r="X1292" i="3" s="1"/>
  <c r="AB1292" i="3" s="1"/>
  <c r="U1293" i="3"/>
  <c r="W1293" i="3" s="1"/>
  <c r="T1294" i="3"/>
  <c r="Y1294" i="3"/>
  <c r="U1297" i="3"/>
  <c r="W1297" i="3" s="1"/>
  <c r="T1298" i="3"/>
  <c r="X1298" i="3" s="1"/>
  <c r="AB1298" i="3" s="1"/>
  <c r="T1311" i="3"/>
  <c r="X1311" i="3" s="1"/>
  <c r="T1316" i="3"/>
  <c r="Y1316" i="3"/>
  <c r="T1318" i="3"/>
  <c r="Y1318" i="3"/>
  <c r="T1319" i="3"/>
  <c r="X1319" i="3" s="1"/>
  <c r="AB1319" i="3" s="1"/>
  <c r="T1325" i="3"/>
  <c r="T1328" i="3"/>
  <c r="X1328" i="3" s="1"/>
  <c r="AB1328" i="3" s="1"/>
  <c r="T1334" i="3"/>
  <c r="X1334" i="3" s="1"/>
  <c r="AB1334" i="3" s="1"/>
  <c r="T1337" i="3"/>
  <c r="X1337" i="3" s="1"/>
  <c r="AB1337" i="3" s="1"/>
  <c r="T1350" i="3"/>
  <c r="X1350" i="3" s="1"/>
  <c r="AB1350" i="3" s="1"/>
  <c r="T1354" i="3"/>
  <c r="T1357" i="3"/>
  <c r="X1357" i="3" s="1"/>
  <c r="AB1357" i="3" s="1"/>
  <c r="T1360" i="3"/>
  <c r="T1364" i="3"/>
  <c r="X1364" i="3" s="1"/>
  <c r="AB1364" i="3" s="1"/>
  <c r="T1366" i="3"/>
  <c r="T1371" i="3"/>
  <c r="X1371" i="3" s="1"/>
  <c r="AB1371" i="3" s="1"/>
  <c r="T1373" i="3"/>
  <c r="X1373" i="3" s="1"/>
  <c r="AB1373" i="3" s="1"/>
  <c r="T1379" i="3"/>
  <c r="X1379" i="3" s="1"/>
  <c r="AB1379" i="3" s="1"/>
  <c r="T1381" i="3"/>
  <c r="U1382" i="3"/>
  <c r="W1382" i="3" s="1"/>
  <c r="Y1382" i="3"/>
  <c r="T1385" i="3"/>
  <c r="U1386" i="3"/>
  <c r="W1386" i="3" s="1"/>
  <c r="Y1386" i="3"/>
  <c r="U1389" i="3"/>
  <c r="W1389" i="3" s="1"/>
  <c r="Y1389" i="3"/>
  <c r="U1397" i="3"/>
  <c r="W1397" i="3" s="1"/>
  <c r="Y1397" i="3"/>
  <c r="U1407" i="3"/>
  <c r="Y1407" i="3"/>
  <c r="Y1411" i="3"/>
  <c r="U1422" i="3"/>
  <c r="W1422" i="3" s="1"/>
  <c r="Y1422" i="3"/>
  <c r="U1428" i="3"/>
  <c r="W1428" i="3" s="1"/>
  <c r="U1433" i="3"/>
  <c r="W1433" i="3" s="1"/>
  <c r="Y1433" i="3"/>
  <c r="U1437" i="3"/>
  <c r="W1437" i="3" s="1"/>
  <c r="Y1437" i="3"/>
  <c r="U1440" i="3"/>
  <c r="W1440" i="3" s="1"/>
  <c r="Y1440" i="3"/>
  <c r="U1444" i="3"/>
  <c r="W1444" i="3" s="1"/>
  <c r="Y1444" i="3"/>
  <c r="T1449" i="3"/>
  <c r="X1449" i="3" s="1"/>
  <c r="AB1449" i="3" s="1"/>
  <c r="T1457" i="3"/>
  <c r="X1457" i="3" s="1"/>
  <c r="AB1457" i="3" s="1"/>
  <c r="T1462" i="3"/>
  <c r="X1462" i="3" s="1"/>
  <c r="AB1462" i="3" s="1"/>
  <c r="T1469" i="3"/>
  <c r="T1482" i="3"/>
  <c r="T1497" i="3"/>
  <c r="T1527" i="3"/>
  <c r="X1527" i="3" s="1"/>
  <c r="AB1527" i="3" s="1"/>
  <c r="T1535" i="3"/>
  <c r="X1535" i="3" s="1"/>
  <c r="AB1535" i="3" s="1"/>
  <c r="T1540" i="3"/>
  <c r="X1540" i="3" s="1"/>
  <c r="AB1540" i="3" s="1"/>
  <c r="T1547" i="3"/>
  <c r="X1547" i="3" s="1"/>
  <c r="AB1547" i="3" s="1"/>
  <c r="T1554" i="3"/>
  <c r="T1566" i="3"/>
  <c r="X1566" i="3" s="1"/>
  <c r="AB1566" i="3" s="1"/>
  <c r="T1580" i="3"/>
  <c r="X1580" i="3" s="1"/>
  <c r="AB1580" i="3" s="1"/>
  <c r="T1586" i="3"/>
  <c r="X1586" i="3" s="1"/>
  <c r="AB1586" i="3" s="1"/>
  <c r="T1594" i="3"/>
  <c r="X1594" i="3" s="1"/>
  <c r="AB1594" i="3" s="1"/>
  <c r="T1597" i="3"/>
  <c r="X1597" i="3" s="1"/>
  <c r="AB1597" i="3" s="1"/>
  <c r="T1605" i="3"/>
  <c r="X1605" i="3" s="1"/>
  <c r="AB1605" i="3" s="1"/>
  <c r="T1618" i="3"/>
  <c r="X1618" i="3" s="1"/>
  <c r="AB1618" i="3" s="1"/>
  <c r="T1625" i="3"/>
  <c r="X1625" i="3" s="1"/>
  <c r="AB1625" i="3" s="1"/>
  <c r="T1630" i="3"/>
  <c r="T1636" i="3"/>
  <c r="T1650" i="3"/>
  <c r="X1650" i="3" s="1"/>
  <c r="AB1650" i="3" s="1"/>
  <c r="T1658" i="3"/>
  <c r="T1666" i="3"/>
  <c r="T1674" i="3"/>
  <c r="X1674" i="3" s="1"/>
  <c r="AB1674" i="3" s="1"/>
  <c r="T1682" i="3"/>
  <c r="X1682" i="3" s="1"/>
  <c r="AB1682" i="3" s="1"/>
  <c r="T1690" i="3"/>
  <c r="X1690" i="3" s="1"/>
  <c r="AB1690" i="3" s="1"/>
  <c r="T1698" i="3"/>
  <c r="X1698" i="3" s="1"/>
  <c r="AB1698" i="3" s="1"/>
  <c r="T1713" i="3"/>
  <c r="U1713" i="3" s="1"/>
  <c r="W1713" i="3" s="1"/>
  <c r="T1721" i="3"/>
  <c r="T1729" i="3"/>
  <c r="T1737" i="3"/>
  <c r="X1737" i="3" s="1"/>
  <c r="AB1737" i="3" s="1"/>
  <c r="T1745" i="3"/>
  <c r="T1753" i="3"/>
  <c r="T1761" i="3"/>
  <c r="X1761" i="3" s="1"/>
  <c r="AB1761" i="3" s="1"/>
  <c r="T1769" i="3"/>
  <c r="X1769" i="3" s="1"/>
  <c r="AB1769" i="3" s="1"/>
  <c r="T1775" i="3"/>
  <c r="X1775" i="3" s="1"/>
  <c r="AB1775" i="3" s="1"/>
  <c r="T1783" i="3"/>
  <c r="X1783" i="3" s="1"/>
  <c r="AB1783" i="3" s="1"/>
  <c r="T1793" i="3"/>
  <c r="T1801" i="3"/>
  <c r="T1809" i="3"/>
  <c r="T1817" i="3"/>
  <c r="U1817" i="3" s="1"/>
  <c r="W1817" i="3" s="1"/>
  <c r="T1825" i="3"/>
  <c r="X1825" i="3" s="1"/>
  <c r="AB1825" i="3" s="1"/>
  <c r="T1833" i="3"/>
  <c r="T1841" i="3"/>
  <c r="X1841" i="3" s="1"/>
  <c r="AB1841" i="3" s="1"/>
  <c r="T1849" i="3"/>
  <c r="T1856" i="3"/>
  <c r="X1856" i="3" s="1"/>
  <c r="AB1856" i="3" s="1"/>
  <c r="T1862" i="3"/>
  <c r="X1862" i="3" s="1"/>
  <c r="AB1862" i="3" s="1"/>
  <c r="T1870" i="3"/>
  <c r="T1878" i="3"/>
  <c r="T1886" i="3"/>
  <c r="X1886" i="3" s="1"/>
  <c r="AB1886" i="3" s="1"/>
  <c r="T1894" i="3"/>
  <c r="T1900" i="3"/>
  <c r="X1900" i="3" s="1"/>
  <c r="AB1900" i="3" s="1"/>
  <c r="Z1905" i="3"/>
  <c r="T1905" i="3"/>
  <c r="T1909" i="3"/>
  <c r="X1909" i="3" s="1"/>
  <c r="AB1909" i="3" s="1"/>
  <c r="Z1913" i="3"/>
  <c r="T1913" i="3"/>
  <c r="T1917" i="3"/>
  <c r="X1917" i="3" s="1"/>
  <c r="AB1917" i="3" s="1"/>
  <c r="U1294" i="3"/>
  <c r="W1294" i="3" s="1"/>
  <c r="T1310" i="3"/>
  <c r="X1310" i="3" s="1"/>
  <c r="AB1310" i="3" s="1"/>
  <c r="U1316" i="3"/>
  <c r="W1316" i="3" s="1"/>
  <c r="U1318" i="3"/>
  <c r="W1318" i="3" s="1"/>
  <c r="T1901" i="3"/>
  <c r="U1901" i="3" s="1"/>
  <c r="W1901" i="3" s="1"/>
  <c r="T1949" i="3"/>
  <c r="X1949" i="3" s="1"/>
  <c r="AB1949" i="3" s="1"/>
  <c r="Z1399" i="3"/>
  <c r="Z1409" i="3"/>
  <c r="Z1413" i="3"/>
  <c r="Z1416" i="3"/>
  <c r="Z1420" i="3"/>
  <c r="Z1431" i="3"/>
  <c r="Z1435" i="3"/>
  <c r="Z1446" i="3"/>
  <c r="T2230" i="3"/>
  <c r="T2238" i="3"/>
  <c r="T2246" i="3"/>
  <c r="T2254" i="3"/>
  <c r="T2262" i="3"/>
  <c r="T2270" i="3"/>
  <c r="T2274" i="3"/>
  <c r="T2278" i="3"/>
  <c r="T2288" i="3"/>
  <c r="T2294" i="3"/>
  <c r="T2304" i="3"/>
  <c r="T2320" i="3"/>
  <c r="T2336" i="3"/>
  <c r="Z2426" i="3"/>
  <c r="T2426" i="3"/>
  <c r="Z2432" i="3"/>
  <c r="T2432" i="3"/>
  <c r="Z2442" i="3"/>
  <c r="T2442" i="3"/>
  <c r="Z2448" i="3"/>
  <c r="T2448" i="3"/>
  <c r="Z2458" i="3"/>
  <c r="T2458" i="3"/>
  <c r="T1904" i="3"/>
  <c r="T1908" i="3"/>
  <c r="X1908" i="3" s="1"/>
  <c r="AB1908" i="3" s="1"/>
  <c r="T1912" i="3"/>
  <c r="Y1912" i="3" s="1"/>
  <c r="T1916" i="3"/>
  <c r="T1920" i="3"/>
  <c r="Y1920" i="3" s="1"/>
  <c r="T1923" i="3"/>
  <c r="X1923" i="3" s="1"/>
  <c r="AB1923" i="3" s="1"/>
  <c r="T1929" i="3"/>
  <c r="X1929" i="3" s="1"/>
  <c r="AB1929" i="3" s="1"/>
  <c r="T1931" i="3"/>
  <c r="X1931" i="3" s="1"/>
  <c r="AB1931" i="3" s="1"/>
  <c r="T1939" i="3"/>
  <c r="X1939" i="3" s="1"/>
  <c r="AB1939" i="3" s="1"/>
  <c r="T1947" i="3"/>
  <c r="T1955" i="3"/>
  <c r="X1955" i="3" s="1"/>
  <c r="AB1955" i="3" s="1"/>
  <c r="T1963" i="3"/>
  <c r="U1963" i="3" s="1"/>
  <c r="T1979" i="3"/>
  <c r="X1979" i="3" s="1"/>
  <c r="AB1979" i="3" s="1"/>
  <c r="T1988" i="3"/>
  <c r="X1988" i="3" s="1"/>
  <c r="AB1988" i="3" s="1"/>
  <c r="T1996" i="3"/>
  <c r="T2004" i="3"/>
  <c r="X2004" i="3" s="1"/>
  <c r="AB2004" i="3" s="1"/>
  <c r="T2012" i="3"/>
  <c r="T2020" i="3"/>
  <c r="X2020" i="3" s="1"/>
  <c r="AB2020" i="3" s="1"/>
  <c r="T2028" i="3"/>
  <c r="X2028" i="3" s="1"/>
  <c r="AB2028" i="3" s="1"/>
  <c r="T2036" i="3"/>
  <c r="T2044" i="3"/>
  <c r="X2044" i="3" s="1"/>
  <c r="AB2044" i="3" s="1"/>
  <c r="T2052" i="3"/>
  <c r="T2059" i="3"/>
  <c r="Y2059" i="3" s="1"/>
  <c r="T2069" i="3"/>
  <c r="X2069" i="3" s="1"/>
  <c r="AB2069" i="3" s="1"/>
  <c r="T2076" i="3"/>
  <c r="X2076" i="3" s="1"/>
  <c r="AB2076" i="3" s="1"/>
  <c r="T2084" i="3"/>
  <c r="X2084" i="3" s="1"/>
  <c r="AB2084" i="3" s="1"/>
  <c r="T2092" i="3"/>
  <c r="X2092" i="3" s="1"/>
  <c r="AB2092" i="3" s="1"/>
  <c r="T2100" i="3"/>
  <c r="X2100" i="3" s="1"/>
  <c r="AB2100" i="3" s="1"/>
  <c r="T2148" i="3"/>
  <c r="T2156" i="3"/>
  <c r="T2208" i="3"/>
  <c r="T2348" i="3"/>
  <c r="T2364" i="3"/>
  <c r="T2380" i="3"/>
  <c r="T1973" i="3"/>
  <c r="X1973" i="3" s="1"/>
  <c r="AB1973" i="3" s="1"/>
  <c r="T1982" i="3"/>
  <c r="X1982" i="3" s="1"/>
  <c r="AB1982" i="3" s="1"/>
  <c r="T1990" i="3"/>
  <c r="X1990" i="3" s="1"/>
  <c r="AB1990" i="3" s="1"/>
  <c r="T1998" i="3"/>
  <c r="T2006" i="3"/>
  <c r="X2006" i="3" s="1"/>
  <c r="AB2006" i="3" s="1"/>
  <c r="T2014" i="3"/>
  <c r="X2014" i="3" s="1"/>
  <c r="AB2014" i="3" s="1"/>
  <c r="T2022" i="3"/>
  <c r="X2022" i="3" s="1"/>
  <c r="AB2022" i="3" s="1"/>
  <c r="T2030" i="3"/>
  <c r="Y2030" i="3" s="1"/>
  <c r="T2038" i="3"/>
  <c r="X2038" i="3" s="1"/>
  <c r="AB2038" i="3" s="1"/>
  <c r="T2046" i="3"/>
  <c r="U2046" i="3" s="1"/>
  <c r="W2046" i="3" s="1"/>
  <c r="T2054" i="3"/>
  <c r="T2061" i="3"/>
  <c r="X2061" i="3" s="1"/>
  <c r="AB2061" i="3" s="1"/>
  <c r="T2071" i="3"/>
  <c r="X2071" i="3" s="1"/>
  <c r="AB2071" i="3" s="1"/>
  <c r="T2078" i="3"/>
  <c r="X2078" i="3" s="1"/>
  <c r="AB2078" i="3" s="1"/>
  <c r="T2086" i="3"/>
  <c r="X2086" i="3" s="1"/>
  <c r="AB2086" i="3" s="1"/>
  <c r="T2094" i="3"/>
  <c r="X2094" i="3" s="1"/>
  <c r="AB2094" i="3" s="1"/>
  <c r="T2102" i="3"/>
  <c r="X2102" i="3" s="1"/>
  <c r="AB2102" i="3" s="1"/>
  <c r="T2110" i="3"/>
  <c r="T2118" i="3"/>
  <c r="T2126" i="3"/>
  <c r="T2134" i="3"/>
  <c r="T2142" i="3"/>
  <c r="T2150" i="3"/>
  <c r="T2158" i="3"/>
  <c r="T2202" i="3"/>
  <c r="T2210" i="3"/>
  <c r="T2218" i="3"/>
  <c r="T2296" i="3"/>
  <c r="T2312" i="3"/>
  <c r="T2328" i="3"/>
  <c r="T2334" i="3"/>
  <c r="T2344" i="3"/>
  <c r="T2350" i="3"/>
  <c r="T2360" i="3"/>
  <c r="T2366" i="3"/>
  <c r="T2376" i="3"/>
  <c r="T2382" i="3"/>
  <c r="T2392" i="3"/>
  <c r="T2394" i="3"/>
  <c r="T2400" i="3"/>
  <c r="T2402" i="3"/>
  <c r="T2404" i="3"/>
  <c r="Z2410" i="3"/>
  <c r="T2410" i="3"/>
  <c r="T2424" i="3"/>
  <c r="Z2434" i="3"/>
  <c r="T2434" i="3"/>
  <c r="Z2440" i="3"/>
  <c r="T2440" i="3"/>
  <c r="Z2450" i="3"/>
  <c r="T2450" i="3"/>
  <c r="Z2456" i="3"/>
  <c r="T2456" i="3"/>
  <c r="T2112" i="3"/>
  <c r="T2120" i="3"/>
  <c r="T2128" i="3"/>
  <c r="T2136" i="3"/>
  <c r="T2144" i="3"/>
  <c r="T2204" i="3"/>
  <c r="T2212" i="3"/>
  <c r="T2220" i="3"/>
  <c r="T2228" i="3"/>
  <c r="T2236" i="3"/>
  <c r="T2244" i="3"/>
  <c r="T2252" i="3"/>
  <c r="T2260" i="3"/>
  <c r="T2268" i="3"/>
  <c r="T2273" i="3"/>
  <c r="T2277" i="3"/>
  <c r="T2281" i="3"/>
  <c r="T2292" i="3"/>
  <c r="T2298" i="3"/>
  <c r="T2308" i="3"/>
  <c r="T2314" i="3"/>
  <c r="T2324" i="3"/>
  <c r="T2330" i="3"/>
  <c r="T2340" i="3"/>
  <c r="T2346" i="3"/>
  <c r="T2356" i="3"/>
  <c r="T2362" i="3"/>
  <c r="T2372" i="3"/>
  <c r="T2378" i="3"/>
  <c r="T2388" i="3"/>
  <c r="T2412" i="3"/>
  <c r="Z2418" i="3"/>
  <c r="T2418" i="3"/>
  <c r="T2466" i="3"/>
  <c r="T2474" i="3"/>
  <c r="T2482" i="3"/>
  <c r="T2490" i="3"/>
  <c r="T2498" i="3"/>
  <c r="T2506" i="3"/>
  <c r="T2514" i="3"/>
  <c r="T2522" i="3"/>
  <c r="T2530" i="3"/>
  <c r="T2538" i="3"/>
  <c r="T2546" i="3"/>
  <c r="T2554" i="3"/>
  <c r="T2562" i="3"/>
  <c r="T2570" i="3"/>
  <c r="T2578" i="3"/>
  <c r="T2586" i="3"/>
  <c r="T2622" i="3"/>
  <c r="T2630" i="3"/>
  <c r="T2638" i="3"/>
  <c r="T2673" i="3"/>
  <c r="T2685" i="3"/>
  <c r="T2695" i="3"/>
  <c r="T2701" i="3"/>
  <c r="T2711" i="3"/>
  <c r="T2717" i="3"/>
  <c r="T2731" i="3"/>
  <c r="T2739" i="3"/>
  <c r="T2747" i="3"/>
  <c r="T2755" i="3"/>
  <c r="T2763" i="3"/>
  <c r="T2771" i="3"/>
  <c r="T2779" i="3"/>
  <c r="T2787" i="3"/>
  <c r="T2795" i="3"/>
  <c r="T2823" i="3"/>
  <c r="T2831" i="3"/>
  <c r="T2833" i="3"/>
  <c r="T2834" i="3"/>
  <c r="T2835" i="3"/>
  <c r="T2837" i="3"/>
  <c r="T2845" i="3"/>
  <c r="T2853" i="3"/>
  <c r="T2861" i="3"/>
  <c r="T2869" i="3"/>
  <c r="Z2891" i="3"/>
  <c r="T2891" i="3"/>
  <c r="T2464" i="3"/>
  <c r="T2472" i="3"/>
  <c r="T2480" i="3"/>
  <c r="T2488" i="3"/>
  <c r="T2496" i="3"/>
  <c r="T2504" i="3"/>
  <c r="T2512" i="3"/>
  <c r="T2520" i="3"/>
  <c r="T2528" i="3"/>
  <c r="T2536" i="3"/>
  <c r="T2544" i="3"/>
  <c r="T2552" i="3"/>
  <c r="T2560" i="3"/>
  <c r="T2568" i="3"/>
  <c r="T2576" i="3"/>
  <c r="T2584" i="3"/>
  <c r="T2592" i="3"/>
  <c r="T2609" i="3"/>
  <c r="T2610" i="3"/>
  <c r="T2611" i="3"/>
  <c r="T2612" i="3"/>
  <c r="T2613" i="3"/>
  <c r="T2614" i="3"/>
  <c r="T2615" i="3"/>
  <c r="T2616" i="3"/>
  <c r="T2617" i="3"/>
  <c r="T2618" i="3"/>
  <c r="T2620" i="3"/>
  <c r="T2628" i="3"/>
  <c r="T2636" i="3"/>
  <c r="U2661" i="3"/>
  <c r="Y2661" i="3"/>
  <c r="U2663" i="3"/>
  <c r="Y2663" i="3"/>
  <c r="U2665" i="3"/>
  <c r="Y2665" i="3"/>
  <c r="U2667" i="3"/>
  <c r="Y2667" i="3"/>
  <c r="U2669" i="3"/>
  <c r="Y2669" i="3"/>
  <c r="U2671" i="3"/>
  <c r="Z2671" i="3"/>
  <c r="T2679" i="3"/>
  <c r="T2683" i="3"/>
  <c r="T2689" i="3"/>
  <c r="T2699" i="3"/>
  <c r="T2705" i="3"/>
  <c r="T2715" i="3"/>
  <c r="T2721" i="3"/>
  <c r="T2729" i="3"/>
  <c r="T2737" i="3"/>
  <c r="T2745" i="3"/>
  <c r="T2753" i="3"/>
  <c r="T2761" i="3"/>
  <c r="T2769" i="3"/>
  <c r="T2777" i="3"/>
  <c r="T2785" i="3"/>
  <c r="T2793" i="3"/>
  <c r="T2843" i="3"/>
  <c r="T2851" i="3"/>
  <c r="T2859" i="3"/>
  <c r="T2867" i="3"/>
  <c r="Z2883" i="3"/>
  <c r="T2883" i="3"/>
  <c r="T2899" i="3"/>
  <c r="T2907" i="3"/>
  <c r="T2908" i="3"/>
  <c r="T2909" i="3"/>
  <c r="T2912" i="3"/>
  <c r="T2914" i="3"/>
  <c r="T2917" i="3"/>
  <c r="T2920" i="3"/>
  <c r="T2922" i="3"/>
  <c r="T2925" i="3"/>
  <c r="T2928" i="3"/>
  <c r="T2930" i="3"/>
  <c r="T2933" i="3"/>
  <c r="T2936" i="3"/>
  <c r="T2938" i="3"/>
  <c r="U2939" i="3"/>
  <c r="Y2939" i="3"/>
  <c r="T2941" i="3"/>
  <c r="T2944" i="3"/>
  <c r="T2946" i="3"/>
  <c r="U2947" i="3"/>
  <c r="Y2947" i="3"/>
  <c r="T2949" i="3"/>
  <c r="T2952" i="3"/>
  <c r="T2954" i="3"/>
  <c r="U2955" i="3"/>
  <c r="Y2955" i="3"/>
  <c r="T2957" i="3"/>
  <c r="T2960" i="3"/>
  <c r="T2962" i="3"/>
  <c r="U2963" i="3"/>
  <c r="Y2963" i="3"/>
  <c r="T2965" i="3"/>
  <c r="T2968" i="3"/>
  <c r="T2970" i="3"/>
  <c r="U2971" i="3"/>
  <c r="Y2971" i="3"/>
  <c r="T2973" i="3"/>
  <c r="Z2974" i="3"/>
  <c r="Y2974" i="3"/>
  <c r="U2974" i="3"/>
  <c r="U2978" i="3"/>
  <c r="Y2978" i="3"/>
  <c r="Z2979" i="3"/>
  <c r="T2979" i="3"/>
  <c r="T2981" i="3"/>
  <c r="Z2982" i="3"/>
  <c r="Y2982" i="3"/>
  <c r="U2982" i="3"/>
  <c r="U2986" i="3"/>
  <c r="Y2986" i="3"/>
  <c r="Z2987" i="3"/>
  <c r="T2987" i="3"/>
  <c r="T2989" i="3"/>
  <c r="Z2990" i="3"/>
  <c r="Y2990" i="3"/>
  <c r="U2990" i="3"/>
  <c r="Z2993" i="3"/>
  <c r="Y2993" i="3"/>
  <c r="U2993" i="3"/>
  <c r="Z2994" i="3"/>
  <c r="Y2994" i="3"/>
  <c r="U2994" i="3"/>
  <c r="Z3005" i="3"/>
  <c r="Y3005" i="3"/>
  <c r="U3005" i="3"/>
  <c r="Z3013" i="3"/>
  <c r="Y3013" i="3"/>
  <c r="U3013" i="3"/>
  <c r="Z3021" i="3"/>
  <c r="Y3021" i="3"/>
  <c r="U3021" i="3"/>
  <c r="U2909" i="3"/>
  <c r="Y2909" i="3"/>
  <c r="U2912" i="3"/>
  <c r="Y2912" i="3"/>
  <c r="U2914" i="3"/>
  <c r="Y2914" i="3"/>
  <c r="U2917" i="3"/>
  <c r="Y2917" i="3"/>
  <c r="U2920" i="3"/>
  <c r="Y2920" i="3"/>
  <c r="U2922" i="3"/>
  <c r="Y2922" i="3"/>
  <c r="U2925" i="3"/>
  <c r="Y2925" i="3"/>
  <c r="U2928" i="3"/>
  <c r="Y2928" i="3"/>
  <c r="U2930" i="3"/>
  <c r="Y2930" i="3"/>
  <c r="U2933" i="3"/>
  <c r="Y2933" i="3"/>
  <c r="U2936" i="3"/>
  <c r="Y2936" i="3"/>
  <c r="U2938" i="3"/>
  <c r="Y2938" i="3"/>
  <c r="U2941" i="3"/>
  <c r="Y2941" i="3"/>
  <c r="U2944" i="3"/>
  <c r="Y2944" i="3"/>
  <c r="U2946" i="3"/>
  <c r="Y2946" i="3"/>
  <c r="U2949" i="3"/>
  <c r="Y2949" i="3"/>
  <c r="U2952" i="3"/>
  <c r="Y2952" i="3"/>
  <c r="U2954" i="3"/>
  <c r="Y2954" i="3"/>
  <c r="U2957" i="3"/>
  <c r="Y2957" i="3"/>
  <c r="U2960" i="3"/>
  <c r="Y2960" i="3"/>
  <c r="U2962" i="3"/>
  <c r="Y2962" i="3"/>
  <c r="U2965" i="3"/>
  <c r="Y2965" i="3"/>
  <c r="U2968" i="3"/>
  <c r="Y2968" i="3"/>
  <c r="U2970" i="3"/>
  <c r="Y2970" i="3"/>
  <c r="U2973" i="3"/>
  <c r="Y2973" i="3"/>
  <c r="Z2977" i="3"/>
  <c r="Y2977" i="3"/>
  <c r="U2977" i="3"/>
  <c r="U2981" i="3"/>
  <c r="Y2981" i="3"/>
  <c r="Z2985" i="3"/>
  <c r="Y2985" i="3"/>
  <c r="U2985" i="3"/>
  <c r="U2989" i="3"/>
  <c r="Y2989" i="3"/>
  <c r="Z3003" i="3"/>
  <c r="Y3003" i="3"/>
  <c r="U3003" i="3"/>
  <c r="Z3011" i="3"/>
  <c r="Y3011" i="3"/>
  <c r="U3011" i="3"/>
  <c r="Z3019" i="3"/>
  <c r="Y3019" i="3"/>
  <c r="U3019" i="3"/>
  <c r="Z3025" i="3"/>
  <c r="T3025" i="3"/>
  <c r="Y3025" i="3"/>
  <c r="U3025" i="3"/>
  <c r="Z2980" i="3"/>
  <c r="Y2980" i="3"/>
  <c r="U2980" i="3"/>
  <c r="Z2988" i="3"/>
  <c r="Y2988" i="3"/>
  <c r="U2988" i="3"/>
  <c r="Z3000" i="3"/>
  <c r="Y3000" i="3"/>
  <c r="U3000" i="3"/>
  <c r="Z3001" i="3"/>
  <c r="Y3001" i="3"/>
  <c r="U3001" i="3"/>
  <c r="Z3009" i="3"/>
  <c r="Y3009" i="3"/>
  <c r="U3009" i="3"/>
  <c r="Z3017" i="3"/>
  <c r="Y3017" i="3"/>
  <c r="U3017" i="3"/>
  <c r="T2881" i="3"/>
  <c r="T2889" i="3"/>
  <c r="T2897" i="3"/>
  <c r="T2906" i="3"/>
  <c r="U2910" i="3"/>
  <c r="Y2910" i="3"/>
  <c r="U2913" i="3"/>
  <c r="Y2913" i="3"/>
  <c r="T2915" i="3"/>
  <c r="U2916" i="3"/>
  <c r="Y2916" i="3"/>
  <c r="U2918" i="3"/>
  <c r="Y2918" i="3"/>
  <c r="U2921" i="3"/>
  <c r="Y2921" i="3"/>
  <c r="T2923" i="3"/>
  <c r="U2924" i="3"/>
  <c r="Y2924" i="3"/>
  <c r="U2926" i="3"/>
  <c r="Y2926" i="3"/>
  <c r="U2929" i="3"/>
  <c r="Y2929" i="3"/>
  <c r="T2931" i="3"/>
  <c r="U2932" i="3"/>
  <c r="Y2932" i="3"/>
  <c r="U2934" i="3"/>
  <c r="Y2934" i="3"/>
  <c r="U2937" i="3"/>
  <c r="Y2937" i="3"/>
  <c r="T2939" i="3"/>
  <c r="U2940" i="3"/>
  <c r="Y2940" i="3"/>
  <c r="U2942" i="3"/>
  <c r="Y2942" i="3"/>
  <c r="U2945" i="3"/>
  <c r="Y2945" i="3"/>
  <c r="T2947" i="3"/>
  <c r="U2948" i="3"/>
  <c r="Y2948" i="3"/>
  <c r="U2950" i="3"/>
  <c r="Y2950" i="3"/>
  <c r="U2953" i="3"/>
  <c r="Y2953" i="3"/>
  <c r="T2955" i="3"/>
  <c r="U2956" i="3"/>
  <c r="Y2956" i="3"/>
  <c r="U2958" i="3"/>
  <c r="Y2958" i="3"/>
  <c r="U2961" i="3"/>
  <c r="Y2961" i="3"/>
  <c r="T2963" i="3"/>
  <c r="U2964" i="3"/>
  <c r="Y2964" i="3"/>
  <c r="U2966" i="3"/>
  <c r="Y2966" i="3"/>
  <c r="T2971" i="3"/>
  <c r="T2977" i="3"/>
  <c r="T2978" i="3"/>
  <c r="T2985" i="3"/>
  <c r="T2986" i="3"/>
  <c r="Z2992" i="3"/>
  <c r="Y2992" i="3"/>
  <c r="Z2996" i="3"/>
  <c r="Y2996" i="3"/>
  <c r="U2996" i="3"/>
  <c r="Z2997" i="3"/>
  <c r="Y2997" i="3"/>
  <c r="U2997" i="3"/>
  <c r="Z2998" i="3"/>
  <c r="Y2998" i="3"/>
  <c r="U2998" i="3"/>
  <c r="T3003" i="3"/>
  <c r="Z3007" i="3"/>
  <c r="Y3007" i="3"/>
  <c r="U3007" i="3"/>
  <c r="T3011" i="3"/>
  <c r="Z3015" i="3"/>
  <c r="Y3015" i="3"/>
  <c r="U3015" i="3"/>
  <c r="T3019" i="3"/>
  <c r="T2995" i="3"/>
  <c r="T3004" i="3"/>
  <c r="T3008" i="3"/>
  <c r="T3012" i="3"/>
  <c r="T3016" i="3"/>
  <c r="T3020" i="3"/>
  <c r="T3024" i="3"/>
  <c r="T3028" i="3"/>
  <c r="U3029" i="3"/>
  <c r="Y3029" i="3"/>
  <c r="T3032" i="3"/>
  <c r="U3033" i="3"/>
  <c r="Y3033" i="3"/>
  <c r="T3036" i="3"/>
  <c r="U3037" i="3"/>
  <c r="Y3037" i="3"/>
  <c r="T3040" i="3"/>
  <c r="U3041" i="3"/>
  <c r="Y3041" i="3"/>
  <c r="T3044" i="3"/>
  <c r="U3045" i="3"/>
  <c r="Y3045" i="3"/>
  <c r="T3048" i="3"/>
  <c r="U3049" i="3"/>
  <c r="Y3049" i="3"/>
  <c r="T3052" i="3"/>
  <c r="U3053" i="3"/>
  <c r="Y3053" i="3"/>
  <c r="T3056" i="3"/>
  <c r="U3057" i="3"/>
  <c r="Y3057" i="3"/>
  <c r="T3060" i="3"/>
  <c r="U3061" i="3"/>
  <c r="Y3061" i="3"/>
  <c r="T3064" i="3"/>
  <c r="U3065" i="3"/>
  <c r="Y3065" i="3"/>
  <c r="T3068" i="3"/>
  <c r="U3069" i="3"/>
  <c r="Y3069" i="3"/>
  <c r="T3072" i="3"/>
  <c r="U3073" i="3"/>
  <c r="Y3073" i="3"/>
  <c r="T3076" i="3"/>
  <c r="U3077" i="3"/>
  <c r="Y3077" i="3"/>
  <c r="T3080" i="3"/>
  <c r="U3081" i="3"/>
  <c r="Y3081" i="3"/>
  <c r="T3084" i="3"/>
  <c r="U3085" i="3"/>
  <c r="Y3085" i="3"/>
  <c r="T3088" i="3"/>
  <c r="U3089" i="3"/>
  <c r="Y3089" i="3"/>
  <c r="T3092" i="3"/>
  <c r="U3093" i="3"/>
  <c r="Y3093" i="3"/>
  <c r="T3096" i="3"/>
  <c r="U3097" i="3"/>
  <c r="Y3097" i="3"/>
  <c r="T3100" i="3"/>
  <c r="U3101" i="3"/>
  <c r="Y3101" i="3"/>
  <c r="T3104" i="3"/>
  <c r="U3107" i="3"/>
  <c r="Y3107" i="3"/>
  <c r="Z3108" i="3"/>
  <c r="T3108" i="3"/>
  <c r="U3113" i="3"/>
  <c r="Y3113" i="3"/>
  <c r="Z3114" i="3"/>
  <c r="T3114" i="3"/>
  <c r="Y3114" i="3"/>
  <c r="U3114" i="3"/>
  <c r="U3121" i="3"/>
  <c r="Y3121" i="3"/>
  <c r="Z3122" i="3"/>
  <c r="T3122" i="3"/>
  <c r="Y3122" i="3"/>
  <c r="U3122" i="3"/>
  <c r="U3129" i="3"/>
  <c r="Y3129" i="3"/>
  <c r="Z3130" i="3"/>
  <c r="T3130" i="3"/>
  <c r="Y3130" i="3"/>
  <c r="U3130" i="3"/>
  <c r="U3137" i="3"/>
  <c r="Y3137" i="3"/>
  <c r="Z3138" i="3"/>
  <c r="T3138" i="3"/>
  <c r="Y3138" i="3"/>
  <c r="U3138" i="3"/>
  <c r="U3145" i="3"/>
  <c r="Y3145" i="3"/>
  <c r="Z3146" i="3"/>
  <c r="T3146" i="3"/>
  <c r="Y3146" i="3"/>
  <c r="U3146" i="3"/>
  <c r="U3153" i="3"/>
  <c r="Y3153" i="3"/>
  <c r="Z3154" i="3"/>
  <c r="T3154" i="3"/>
  <c r="Y3154" i="3"/>
  <c r="U3154" i="3"/>
  <c r="U3161" i="3"/>
  <c r="Y3161" i="3"/>
  <c r="Z3162" i="3"/>
  <c r="T3162" i="3"/>
  <c r="Y3162" i="3"/>
  <c r="U3162" i="3"/>
  <c r="Z3169" i="3"/>
  <c r="Y3169" i="3"/>
  <c r="U3169" i="3"/>
  <c r="Z3185" i="3"/>
  <c r="Y3185" i="3"/>
  <c r="U3185" i="3"/>
  <c r="Z3201" i="3"/>
  <c r="Y3201" i="3"/>
  <c r="U3201" i="3"/>
  <c r="T3201" i="3"/>
  <c r="Z3105" i="3"/>
  <c r="Y3105" i="3"/>
  <c r="Z3111" i="3"/>
  <c r="Y3111" i="3"/>
  <c r="T3117" i="3"/>
  <c r="T3125" i="3"/>
  <c r="T3133" i="3"/>
  <c r="T3141" i="3"/>
  <c r="T3149" i="3"/>
  <c r="T3157" i="3"/>
  <c r="T3165" i="3"/>
  <c r="Z3181" i="3"/>
  <c r="Y3181" i="3"/>
  <c r="U3181" i="3"/>
  <c r="Z3197" i="3"/>
  <c r="Y3197" i="3"/>
  <c r="U3197" i="3"/>
  <c r="U3023" i="3"/>
  <c r="Y3023" i="3"/>
  <c r="U3027" i="3"/>
  <c r="Y3027" i="3"/>
  <c r="U3031" i="3"/>
  <c r="Y3031" i="3"/>
  <c r="U3035" i="3"/>
  <c r="Y3035" i="3"/>
  <c r="U3039" i="3"/>
  <c r="Y3039" i="3"/>
  <c r="U3043" i="3"/>
  <c r="Y3043" i="3"/>
  <c r="U3047" i="3"/>
  <c r="Y3047" i="3"/>
  <c r="U3051" i="3"/>
  <c r="Y3051" i="3"/>
  <c r="U3055" i="3"/>
  <c r="Y3055" i="3"/>
  <c r="U3059" i="3"/>
  <c r="Y3059" i="3"/>
  <c r="U3063" i="3"/>
  <c r="Y3063" i="3"/>
  <c r="U3067" i="3"/>
  <c r="Y3067" i="3"/>
  <c r="U3071" i="3"/>
  <c r="Y3071" i="3"/>
  <c r="U3075" i="3"/>
  <c r="Y3075" i="3"/>
  <c r="U3079" i="3"/>
  <c r="Y3079" i="3"/>
  <c r="U3083" i="3"/>
  <c r="Y3083" i="3"/>
  <c r="U3087" i="3"/>
  <c r="Y3087" i="3"/>
  <c r="U3091" i="3"/>
  <c r="Y3091" i="3"/>
  <c r="U3095" i="3"/>
  <c r="Y3095" i="3"/>
  <c r="U3099" i="3"/>
  <c r="Y3099" i="3"/>
  <c r="U3103" i="3"/>
  <c r="Y3103" i="3"/>
  <c r="Z3109" i="3"/>
  <c r="Y3109" i="3"/>
  <c r="U3109" i="3"/>
  <c r="U3117" i="3"/>
  <c r="Y3117" i="3"/>
  <c r="Z3118" i="3"/>
  <c r="T3118" i="3"/>
  <c r="Y3118" i="3"/>
  <c r="U3118" i="3"/>
  <c r="U3125" i="3"/>
  <c r="Y3125" i="3"/>
  <c r="Z3126" i="3"/>
  <c r="T3126" i="3"/>
  <c r="Y3126" i="3"/>
  <c r="U3126" i="3"/>
  <c r="U3133" i="3"/>
  <c r="Y3133" i="3"/>
  <c r="Z3134" i="3"/>
  <c r="T3134" i="3"/>
  <c r="Y3134" i="3"/>
  <c r="U3134" i="3"/>
  <c r="U3141" i="3"/>
  <c r="Y3141" i="3"/>
  <c r="Z3142" i="3"/>
  <c r="T3142" i="3"/>
  <c r="Y3142" i="3"/>
  <c r="U3142" i="3"/>
  <c r="U3149" i="3"/>
  <c r="Y3149" i="3"/>
  <c r="Z3150" i="3"/>
  <c r="T3150" i="3"/>
  <c r="Y3150" i="3"/>
  <c r="U3150" i="3"/>
  <c r="U3157" i="3"/>
  <c r="Y3157" i="3"/>
  <c r="Z3158" i="3"/>
  <c r="T3158" i="3"/>
  <c r="Y3158" i="3"/>
  <c r="U3158" i="3"/>
  <c r="U3165" i="3"/>
  <c r="Y3165" i="3"/>
  <c r="Z3177" i="3"/>
  <c r="Y3177" i="3"/>
  <c r="U3177" i="3"/>
  <c r="Z3193" i="3"/>
  <c r="Y3193" i="3"/>
  <c r="U3193" i="3"/>
  <c r="T3029" i="3"/>
  <c r="T3033" i="3"/>
  <c r="T3037" i="3"/>
  <c r="T3041" i="3"/>
  <c r="T3045" i="3"/>
  <c r="T3049" i="3"/>
  <c r="T3053" i="3"/>
  <c r="T3057" i="3"/>
  <c r="T3061" i="3"/>
  <c r="T3065" i="3"/>
  <c r="T3069" i="3"/>
  <c r="T3073" i="3"/>
  <c r="T3077" i="3"/>
  <c r="T3081" i="3"/>
  <c r="T3085" i="3"/>
  <c r="T3089" i="3"/>
  <c r="T3093" i="3"/>
  <c r="T3097" i="3"/>
  <c r="T3101" i="3"/>
  <c r="T3105" i="3"/>
  <c r="T3107" i="3"/>
  <c r="T3111" i="3"/>
  <c r="T3113" i="3"/>
  <c r="T3121" i="3"/>
  <c r="T3129" i="3"/>
  <c r="Z3173" i="3"/>
  <c r="Y3173" i="3"/>
  <c r="U3173" i="3"/>
  <c r="T3181" i="3"/>
  <c r="Z3189" i="3"/>
  <c r="Y3189" i="3"/>
  <c r="U3189" i="3"/>
  <c r="T3197" i="3"/>
  <c r="Z3115" i="3"/>
  <c r="Y3115" i="3"/>
  <c r="U3115" i="3"/>
  <c r="Z3119" i="3"/>
  <c r="Y3119" i="3"/>
  <c r="U3119" i="3"/>
  <c r="Z3123" i="3"/>
  <c r="Y3123" i="3"/>
  <c r="U3123" i="3"/>
  <c r="Z3127" i="3"/>
  <c r="Y3127" i="3"/>
  <c r="U3127" i="3"/>
  <c r="Z3131" i="3"/>
  <c r="Y3131" i="3"/>
  <c r="U3131" i="3"/>
  <c r="Z3135" i="3"/>
  <c r="Y3135" i="3"/>
  <c r="U3135" i="3"/>
  <c r="Z3139" i="3"/>
  <c r="Y3139" i="3"/>
  <c r="U3139" i="3"/>
  <c r="Z3143" i="3"/>
  <c r="Y3143" i="3"/>
  <c r="U3143" i="3"/>
  <c r="Z3147" i="3"/>
  <c r="Y3147" i="3"/>
  <c r="U3147" i="3"/>
  <c r="Z3151" i="3"/>
  <c r="Y3151" i="3"/>
  <c r="U3151" i="3"/>
  <c r="Z3155" i="3"/>
  <c r="Y3155" i="3"/>
  <c r="U3155" i="3"/>
  <c r="Z3159" i="3"/>
  <c r="Y3159" i="3"/>
  <c r="U3159" i="3"/>
  <c r="Z3163" i="3"/>
  <c r="Y3163" i="3"/>
  <c r="U3163" i="3"/>
  <c r="U3166" i="3"/>
  <c r="Z3167" i="3"/>
  <c r="Y3167" i="3"/>
  <c r="U3167" i="3"/>
  <c r="U3170" i="3"/>
  <c r="Z3171" i="3"/>
  <c r="Y3171" i="3"/>
  <c r="U3171" i="3"/>
  <c r="U3174" i="3"/>
  <c r="Z3175" i="3"/>
  <c r="Y3175" i="3"/>
  <c r="U3175" i="3"/>
  <c r="U3178" i="3"/>
  <c r="Z3179" i="3"/>
  <c r="Y3179" i="3"/>
  <c r="U3179" i="3"/>
  <c r="U3182" i="3"/>
  <c r="Z3183" i="3"/>
  <c r="Y3183" i="3"/>
  <c r="U3183" i="3"/>
  <c r="U3186" i="3"/>
  <c r="Z3187" i="3"/>
  <c r="Y3187" i="3"/>
  <c r="U3187" i="3"/>
  <c r="U3190" i="3"/>
  <c r="Z3191" i="3"/>
  <c r="Y3191" i="3"/>
  <c r="U3191" i="3"/>
  <c r="U3194" i="3"/>
  <c r="Z3195" i="3"/>
  <c r="Y3195" i="3"/>
  <c r="U3195" i="3"/>
  <c r="U3198" i="3"/>
  <c r="Z3199" i="3"/>
  <c r="Y3199" i="3"/>
  <c r="U3199" i="3"/>
  <c r="U3202" i="3"/>
  <c r="Z3203" i="3"/>
  <c r="Y3203" i="3"/>
  <c r="U3203" i="3"/>
  <c r="U3206" i="3"/>
  <c r="Z3207" i="3"/>
  <c r="Y3207" i="3"/>
  <c r="U3207" i="3"/>
  <c r="U3210" i="3"/>
  <c r="Z3211" i="3"/>
  <c r="Y3211" i="3"/>
  <c r="U3211" i="3"/>
  <c r="U3214" i="3"/>
  <c r="Z3215" i="3"/>
  <c r="Y3215" i="3"/>
  <c r="U3215" i="3"/>
  <c r="U3218" i="3"/>
  <c r="Z3219" i="3"/>
  <c r="Y3219" i="3"/>
  <c r="U3219" i="3"/>
  <c r="T3224" i="3"/>
  <c r="Y3224" i="3"/>
  <c r="U3224" i="3"/>
  <c r="Z3229" i="3"/>
  <c r="Z3230" i="3"/>
  <c r="T3232" i="3"/>
  <c r="Z3232" i="3"/>
  <c r="Z3237" i="3"/>
  <c r="Z3238" i="3"/>
  <c r="T3240" i="3"/>
  <c r="Z3240" i="3"/>
  <c r="T3253" i="3"/>
  <c r="Y3253" i="3"/>
  <c r="U3253" i="3"/>
  <c r="T3258" i="3"/>
  <c r="Y3258" i="3"/>
  <c r="U3258" i="3"/>
  <c r="U3293" i="3"/>
  <c r="T3309" i="3"/>
  <c r="Y3309" i="3"/>
  <c r="U3309" i="3"/>
  <c r="Z3357" i="3"/>
  <c r="Y3359" i="3"/>
  <c r="U3359" i="3"/>
  <c r="Y3363" i="3"/>
  <c r="U3363" i="3"/>
  <c r="Z3396" i="3"/>
  <c r="T3396" i="3"/>
  <c r="T3205" i="3"/>
  <c r="T3209" i="3"/>
  <c r="T3213" i="3"/>
  <c r="T3227" i="3"/>
  <c r="Z3227" i="3"/>
  <c r="U3231" i="3"/>
  <c r="U3233" i="3"/>
  <c r="Y3233" i="3"/>
  <c r="T3235" i="3"/>
  <c r="Z3235" i="3"/>
  <c r="U3239" i="3"/>
  <c r="U3241" i="3"/>
  <c r="Y3241" i="3"/>
  <c r="Y3311" i="3"/>
  <c r="U3311" i="3"/>
  <c r="T3325" i="3"/>
  <c r="Y3325" i="3"/>
  <c r="U3325" i="3"/>
  <c r="Z3376" i="3"/>
  <c r="T3376" i="3"/>
  <c r="Z3166" i="3"/>
  <c r="T3166" i="3"/>
  <c r="Z3170" i="3"/>
  <c r="T3170" i="3"/>
  <c r="Z3174" i="3"/>
  <c r="T3174" i="3"/>
  <c r="Z3178" i="3"/>
  <c r="T3178" i="3"/>
  <c r="Z3182" i="3"/>
  <c r="T3182" i="3"/>
  <c r="Z3186" i="3"/>
  <c r="T3186" i="3"/>
  <c r="Z3190" i="3"/>
  <c r="T3190" i="3"/>
  <c r="Z3194" i="3"/>
  <c r="T3194" i="3"/>
  <c r="Z3198" i="3"/>
  <c r="T3198" i="3"/>
  <c r="Z3202" i="3"/>
  <c r="T3202" i="3"/>
  <c r="U3205" i="3"/>
  <c r="Y3205" i="3"/>
  <c r="Z3206" i="3"/>
  <c r="T3206" i="3"/>
  <c r="U3209" i="3"/>
  <c r="Y3209" i="3"/>
  <c r="Z3210" i="3"/>
  <c r="T3210" i="3"/>
  <c r="U3213" i="3"/>
  <c r="Y3213" i="3"/>
  <c r="Z3214" i="3"/>
  <c r="T3214" i="3"/>
  <c r="U3217" i="3"/>
  <c r="Y3217" i="3"/>
  <c r="Z3218" i="3"/>
  <c r="T3218" i="3"/>
  <c r="T3222" i="3"/>
  <c r="Z3222" i="3"/>
  <c r="Z3226" i="3"/>
  <c r="T3228" i="3"/>
  <c r="Z3228" i="3"/>
  <c r="Z3233" i="3"/>
  <c r="Z3234" i="3"/>
  <c r="T3236" i="3"/>
  <c r="Z3236" i="3"/>
  <c r="Z3241" i="3"/>
  <c r="Z3242" i="3"/>
  <c r="T3245" i="3"/>
  <c r="Y3245" i="3"/>
  <c r="U3245" i="3"/>
  <c r="T3250" i="3"/>
  <c r="Y3250" i="3"/>
  <c r="U3250" i="3"/>
  <c r="T3261" i="3"/>
  <c r="Y3261" i="3"/>
  <c r="U3261" i="3"/>
  <c r="T3265" i="3"/>
  <c r="Y3265" i="3"/>
  <c r="U3265" i="3"/>
  <c r="T3273" i="3"/>
  <c r="Y3273" i="3"/>
  <c r="U3273" i="3"/>
  <c r="T3281" i="3"/>
  <c r="Y3281" i="3"/>
  <c r="U3281" i="3"/>
  <c r="T3293" i="3"/>
  <c r="Z3293" i="3"/>
  <c r="T3297" i="3"/>
  <c r="Y3297" i="3"/>
  <c r="U3297" i="3"/>
  <c r="Y3315" i="3"/>
  <c r="U3315" i="3"/>
  <c r="Z3325" i="3"/>
  <c r="Y3327" i="3"/>
  <c r="U3327" i="3"/>
  <c r="Y3343" i="3"/>
  <c r="U3343" i="3"/>
  <c r="Y3347" i="3"/>
  <c r="U3347" i="3"/>
  <c r="T3231" i="3"/>
  <c r="Z3231" i="3"/>
  <c r="U3235" i="3"/>
  <c r="Y3235" i="3"/>
  <c r="T3239" i="3"/>
  <c r="Z3239" i="3"/>
  <c r="Y3283" i="3"/>
  <c r="U3283" i="3"/>
  <c r="Y3299" i="3"/>
  <c r="U3299" i="3"/>
  <c r="Y3331" i="3"/>
  <c r="U3331" i="3"/>
  <c r="U3357" i="3"/>
  <c r="Y3357" i="3"/>
  <c r="T3372" i="3"/>
  <c r="T3374" i="3"/>
  <c r="Z3378" i="3"/>
  <c r="T3378" i="3"/>
  <c r="T3266" i="3"/>
  <c r="Z3266" i="3"/>
  <c r="T3274" i="3"/>
  <c r="Z3274" i="3"/>
  <c r="Y3295" i="3"/>
  <c r="U3295" i="3"/>
  <c r="T3404" i="3"/>
  <c r="T3406" i="3"/>
  <c r="Z3398" i="3"/>
  <c r="T3398" i="3"/>
  <c r="D102" i="4"/>
  <c r="E102" i="4" s="1"/>
  <c r="G102" i="4" s="1"/>
  <c r="Z162" i="3"/>
  <c r="Z164" i="3"/>
  <c r="Z167" i="3"/>
  <c r="Z170" i="3"/>
  <c r="Z172" i="3"/>
  <c r="Z173" i="3"/>
  <c r="Z185" i="3"/>
  <c r="T3" i="3"/>
  <c r="U3" i="3" s="1"/>
  <c r="T6" i="3"/>
  <c r="T8" i="3"/>
  <c r="U8" i="3" s="1"/>
  <c r="T11" i="3"/>
  <c r="T17" i="3"/>
  <c r="U17" i="3" s="1"/>
  <c r="W17" i="3" s="1"/>
  <c r="T22" i="3"/>
  <c r="T24" i="3"/>
  <c r="T27" i="3"/>
  <c r="T33" i="3"/>
  <c r="T41" i="3"/>
  <c r="T44" i="3"/>
  <c r="U44" i="3" s="1"/>
  <c r="T47" i="3"/>
  <c r="U47" i="3" s="1"/>
  <c r="W47" i="3" s="1"/>
  <c r="Z63" i="3"/>
  <c r="Z81" i="3"/>
  <c r="Z83" i="3"/>
  <c r="T49" i="3"/>
  <c r="X49" i="3" s="1"/>
  <c r="AB49" i="3" s="1"/>
  <c r="T60" i="3"/>
  <c r="X60" i="3" s="1"/>
  <c r="AB60" i="3" s="1"/>
  <c r="T101" i="3"/>
  <c r="T102" i="3"/>
  <c r="X102" i="3" s="1"/>
  <c r="AB102" i="3" s="1"/>
  <c r="T103" i="3"/>
  <c r="X103" i="3" s="1"/>
  <c r="AB103" i="3" s="1"/>
  <c r="T104" i="3"/>
  <c r="T107" i="3"/>
  <c r="X107" i="3" s="1"/>
  <c r="AB107" i="3" s="1"/>
  <c r="T111" i="3"/>
  <c r="T113" i="3"/>
  <c r="X113" i="3" s="1"/>
  <c r="AB113" i="3" s="1"/>
  <c r="T115" i="3"/>
  <c r="X115" i="3" s="1"/>
  <c r="AB115" i="3" s="1"/>
  <c r="T117" i="3"/>
  <c r="X117" i="3" s="1"/>
  <c r="AB117" i="3" s="1"/>
  <c r="T118" i="3"/>
  <c r="X118" i="3" s="1"/>
  <c r="AB118" i="3" s="1"/>
  <c r="T120" i="3"/>
  <c r="X120" i="3" s="1"/>
  <c r="AB120" i="3" s="1"/>
  <c r="T121" i="3"/>
  <c r="X121" i="3" s="1"/>
  <c r="AB121" i="3" s="1"/>
  <c r="T122" i="3"/>
  <c r="T124" i="3"/>
  <c r="T126" i="3"/>
  <c r="X126" i="3" s="1"/>
  <c r="AB126" i="3" s="1"/>
  <c r="T127" i="3"/>
  <c r="X127" i="3" s="1"/>
  <c r="AB127" i="3" s="1"/>
  <c r="T128" i="3"/>
  <c r="T130" i="3"/>
  <c r="T132" i="3"/>
  <c r="X132" i="3" s="1"/>
  <c r="AB132" i="3" s="1"/>
  <c r="T135" i="3"/>
  <c r="X135" i="3" s="1"/>
  <c r="AB135" i="3" s="1"/>
  <c r="T136" i="3"/>
  <c r="X136" i="3" s="1"/>
  <c r="AB136" i="3" s="1"/>
  <c r="T137" i="3"/>
  <c r="X137" i="3" s="1"/>
  <c r="AB137" i="3" s="1"/>
  <c r="T138" i="3"/>
  <c r="T140" i="3"/>
  <c r="T142" i="3"/>
  <c r="X142" i="3" s="1"/>
  <c r="AB142" i="3" s="1"/>
  <c r="T144" i="3"/>
  <c r="X144" i="3" s="1"/>
  <c r="AB144" i="3" s="1"/>
  <c r="T146" i="3"/>
  <c r="X146" i="3" s="1"/>
  <c r="AB146" i="3" s="1"/>
  <c r="T148" i="3"/>
  <c r="X148" i="3" s="1"/>
  <c r="AB148" i="3" s="1"/>
  <c r="T151" i="3"/>
  <c r="T153" i="3"/>
  <c r="T155" i="3"/>
  <c r="X155" i="3" s="1"/>
  <c r="AB155" i="3" s="1"/>
  <c r="T156" i="3"/>
  <c r="X156" i="3" s="1"/>
  <c r="AB156" i="3" s="1"/>
  <c r="T157" i="3"/>
  <c r="X157" i="3" s="1"/>
  <c r="AB157" i="3" s="1"/>
  <c r="T159" i="3"/>
  <c r="X159" i="3" s="1"/>
  <c r="AB159" i="3" s="1"/>
  <c r="T162" i="3"/>
  <c r="T164" i="3"/>
  <c r="T166" i="3"/>
  <c r="T168" i="3"/>
  <c r="X168" i="3" s="1"/>
  <c r="AB168" i="3" s="1"/>
  <c r="T169" i="3"/>
  <c r="X169" i="3" s="1"/>
  <c r="AB169" i="3" s="1"/>
  <c r="T170" i="3"/>
  <c r="T173" i="3"/>
  <c r="T175" i="3"/>
  <c r="X175" i="3" s="1"/>
  <c r="AB175" i="3" s="1"/>
  <c r="T176" i="3"/>
  <c r="X176" i="3" s="1"/>
  <c r="AB176" i="3" s="1"/>
  <c r="T177" i="3"/>
  <c r="T178" i="3"/>
  <c r="X178" i="3" s="1"/>
  <c r="AB178" i="3" s="1"/>
  <c r="T179" i="3"/>
  <c r="X179" i="3" s="1"/>
  <c r="AB179" i="3" s="1"/>
  <c r="T181" i="3"/>
  <c r="X181" i="3" s="1"/>
  <c r="AB181" i="3" s="1"/>
  <c r="T184" i="3"/>
  <c r="T186" i="3"/>
  <c r="T188" i="3"/>
  <c r="T190" i="3"/>
  <c r="T191" i="3"/>
  <c r="X191" i="3" s="1"/>
  <c r="AB191" i="3" s="1"/>
  <c r="T192" i="3"/>
  <c r="X192" i="3" s="1"/>
  <c r="AB192" i="3" s="1"/>
  <c r="T194" i="3"/>
  <c r="X194" i="3" s="1"/>
  <c r="AB194" i="3" s="1"/>
  <c r="T195" i="3"/>
  <c r="X195" i="3" s="1"/>
  <c r="AB195" i="3" s="1"/>
  <c r="T197" i="3"/>
  <c r="T199" i="3"/>
  <c r="T201" i="3"/>
  <c r="T203" i="3"/>
  <c r="X203" i="3" s="1"/>
  <c r="AB203" i="3" s="1"/>
  <c r="T207" i="3"/>
  <c r="T209" i="3"/>
  <c r="T211" i="3"/>
  <c r="T212" i="3"/>
  <c r="X212" i="3" s="1"/>
  <c r="AB212" i="3" s="1"/>
  <c r="T214" i="3"/>
  <c r="T216" i="3"/>
  <c r="T218" i="3"/>
  <c r="X218" i="3" s="1"/>
  <c r="AB218" i="3" s="1"/>
  <c r="T219" i="3"/>
  <c r="X219" i="3" s="1"/>
  <c r="AB219" i="3" s="1"/>
  <c r="T220" i="3"/>
  <c r="T224" i="3"/>
  <c r="V3" i="3"/>
  <c r="V4" i="3"/>
  <c r="V5" i="3"/>
  <c r="V6" i="3"/>
  <c r="V7" i="3"/>
  <c r="V8" i="3"/>
  <c r="V11" i="3"/>
  <c r="D9" i="4" s="1"/>
  <c r="E9" i="4" s="1"/>
  <c r="G9" i="4" s="1"/>
  <c r="V19" i="3"/>
  <c r="V20" i="3"/>
  <c r="V21" i="3"/>
  <c r="V22" i="3"/>
  <c r="V23" i="3"/>
  <c r="V27" i="3"/>
  <c r="V29" i="3"/>
  <c r="V31" i="3"/>
  <c r="V32" i="3"/>
  <c r="V33" i="3"/>
  <c r="V39" i="3"/>
  <c r="V42" i="3"/>
  <c r="V43" i="3"/>
  <c r="V44" i="3"/>
  <c r="V47" i="3"/>
  <c r="T50" i="3"/>
  <c r="X50" i="3" s="1"/>
  <c r="AB50" i="3" s="1"/>
  <c r="T51" i="3"/>
  <c r="V57" i="3"/>
  <c r="V58" i="3"/>
  <c r="T61" i="3"/>
  <c r="X61" i="3" s="1"/>
  <c r="AB61" i="3" s="1"/>
  <c r="T62" i="3"/>
  <c r="T64" i="3"/>
  <c r="T65" i="3"/>
  <c r="T66" i="3"/>
  <c r="T67" i="3"/>
  <c r="T68" i="3"/>
  <c r="T70" i="3"/>
  <c r="T72" i="3"/>
  <c r="T75" i="3"/>
  <c r="T76" i="3"/>
  <c r="T77" i="3"/>
  <c r="T78" i="3"/>
  <c r="T79" i="3"/>
  <c r="T80" i="3"/>
  <c r="T82" i="3"/>
  <c r="T86" i="3"/>
  <c r="T87" i="3"/>
  <c r="T88" i="3"/>
  <c r="T89" i="3"/>
  <c r="T90" i="3"/>
  <c r="T91" i="3"/>
  <c r="T92" i="3"/>
  <c r="V95" i="3"/>
  <c r="V96" i="3"/>
  <c r="U99" i="3"/>
  <c r="Y99" i="3"/>
  <c r="U100" i="3"/>
  <c r="W100" i="3" s="1"/>
  <c r="Y100" i="3"/>
  <c r="U101" i="3"/>
  <c r="W101" i="3" s="1"/>
  <c r="Y101" i="3"/>
  <c r="U104" i="3"/>
  <c r="Y104" i="3"/>
  <c r="U105" i="3"/>
  <c r="W105" i="3" s="1"/>
  <c r="Y105" i="3"/>
  <c r="U106" i="3"/>
  <c r="W106" i="3" s="1"/>
  <c r="Y106" i="3"/>
  <c r="U110" i="3"/>
  <c r="W110" i="3" s="1"/>
  <c r="Y110" i="3"/>
  <c r="U111" i="3"/>
  <c r="W111" i="3" s="1"/>
  <c r="Y111" i="3"/>
  <c r="U112" i="3"/>
  <c r="W112" i="3" s="1"/>
  <c r="Y112" i="3"/>
  <c r="U114" i="3"/>
  <c r="W114" i="3" s="1"/>
  <c r="U122" i="3"/>
  <c r="W122" i="3" s="1"/>
  <c r="Y122" i="3"/>
  <c r="U123" i="3"/>
  <c r="W123" i="3" s="1"/>
  <c r="Y123" i="3"/>
  <c r="U124" i="3"/>
  <c r="W124" i="3" s="1"/>
  <c r="Y124" i="3"/>
  <c r="U125" i="3"/>
  <c r="W125" i="3" s="1"/>
  <c r="Y125" i="3"/>
  <c r="U128" i="3"/>
  <c r="W128" i="3" s="1"/>
  <c r="Y128" i="3"/>
  <c r="U129" i="3"/>
  <c r="W129" i="3" s="1"/>
  <c r="Y129" i="3"/>
  <c r="U130" i="3"/>
  <c r="W130" i="3" s="1"/>
  <c r="Y130" i="3"/>
  <c r="U138" i="3"/>
  <c r="W138" i="3" s="1"/>
  <c r="Y138" i="3"/>
  <c r="U139" i="3"/>
  <c r="W139" i="3" s="1"/>
  <c r="Y139" i="3"/>
  <c r="U140" i="3"/>
  <c r="W140" i="3" s="1"/>
  <c r="Y140" i="3"/>
  <c r="U150" i="3"/>
  <c r="W150" i="3" s="1"/>
  <c r="Y150" i="3"/>
  <c r="U151" i="3"/>
  <c r="W151" i="3" s="1"/>
  <c r="Y151" i="3"/>
  <c r="U152" i="3"/>
  <c r="W152" i="3" s="1"/>
  <c r="Y152" i="3"/>
  <c r="U153" i="3"/>
  <c r="W153" i="3" s="1"/>
  <c r="Y153" i="3"/>
  <c r="U154" i="3"/>
  <c r="W154" i="3" s="1"/>
  <c r="Y154" i="3"/>
  <c r="U162" i="3"/>
  <c r="W162" i="3" s="1"/>
  <c r="U163" i="3"/>
  <c r="W163" i="3" s="1"/>
  <c r="Y163" i="3"/>
  <c r="U164" i="3"/>
  <c r="W164" i="3" s="1"/>
  <c r="U165" i="3"/>
  <c r="W165" i="3" s="1"/>
  <c r="Y165" i="3"/>
  <c r="U166" i="3"/>
  <c r="W166" i="3" s="1"/>
  <c r="Y166" i="3"/>
  <c r="U167" i="3"/>
  <c r="W167" i="3" s="1"/>
  <c r="Y167" i="3"/>
  <c r="U170" i="3"/>
  <c r="W170" i="3" s="1"/>
  <c r="U171" i="3"/>
  <c r="W171" i="3" s="1"/>
  <c r="Y171" i="3"/>
  <c r="U172" i="3"/>
  <c r="W172" i="3" s="1"/>
  <c r="Y172" i="3"/>
  <c r="U173" i="3"/>
  <c r="W173" i="3" s="1"/>
  <c r="U174" i="3"/>
  <c r="W174" i="3" s="1"/>
  <c r="Y174" i="3"/>
  <c r="U177" i="3"/>
  <c r="W177" i="3" s="1"/>
  <c r="Y177" i="3"/>
  <c r="U184" i="3"/>
  <c r="W184" i="3" s="1"/>
  <c r="Y184" i="3"/>
  <c r="U185" i="3"/>
  <c r="W185" i="3" s="1"/>
  <c r="Y185" i="3"/>
  <c r="U186" i="3"/>
  <c r="W186" i="3" s="1"/>
  <c r="Y186" i="3"/>
  <c r="U188" i="3"/>
  <c r="W188" i="3" s="1"/>
  <c r="Y188" i="3"/>
  <c r="U189" i="3"/>
  <c r="W189" i="3" s="1"/>
  <c r="Y189" i="3"/>
  <c r="U190" i="3"/>
  <c r="W190" i="3" s="1"/>
  <c r="Y190" i="3"/>
  <c r="U197" i="3"/>
  <c r="W197" i="3" s="1"/>
  <c r="Y197" i="3"/>
  <c r="U198" i="3"/>
  <c r="W198" i="3" s="1"/>
  <c r="Y198" i="3"/>
  <c r="U199" i="3"/>
  <c r="W199" i="3" s="1"/>
  <c r="Y199" i="3"/>
  <c r="U200" i="3"/>
  <c r="W200" i="3" s="1"/>
  <c r="Y200" i="3"/>
  <c r="U201" i="3"/>
  <c r="W201" i="3" s="1"/>
  <c r="Y201" i="3"/>
  <c r="U202" i="3"/>
  <c r="W202" i="3" s="1"/>
  <c r="Y202" i="3"/>
  <c r="U207" i="3"/>
  <c r="W207" i="3" s="1"/>
  <c r="Y207" i="3"/>
  <c r="U208" i="3"/>
  <c r="W208" i="3" s="1"/>
  <c r="Y208" i="3"/>
  <c r="U209" i="3"/>
  <c r="W209" i="3" s="1"/>
  <c r="Y209" i="3"/>
  <c r="U210" i="3"/>
  <c r="W210" i="3" s="1"/>
  <c r="Y210" i="3"/>
  <c r="U211" i="3"/>
  <c r="W211" i="3" s="1"/>
  <c r="Y211" i="3"/>
  <c r="U213" i="3"/>
  <c r="W213" i="3" s="1"/>
  <c r="Y213" i="3"/>
  <c r="U214" i="3"/>
  <c r="W214" i="3" s="1"/>
  <c r="Y214" i="3"/>
  <c r="U215" i="3"/>
  <c r="W215" i="3" s="1"/>
  <c r="Y215" i="3"/>
  <c r="U216" i="3"/>
  <c r="W216" i="3" s="1"/>
  <c r="Y216" i="3"/>
  <c r="U217" i="3"/>
  <c r="W217" i="3" s="1"/>
  <c r="Y217" i="3"/>
  <c r="U220" i="3"/>
  <c r="W220" i="3" s="1"/>
  <c r="Y220" i="3"/>
  <c r="U223" i="3"/>
  <c r="W223" i="3" s="1"/>
  <c r="Y223" i="3"/>
  <c r="U224" i="3"/>
  <c r="W224" i="3" s="1"/>
  <c r="Y224" i="3"/>
  <c r="U225" i="3"/>
  <c r="W225" i="3" s="1"/>
  <c r="Y225" i="3"/>
  <c r="U226" i="3"/>
  <c r="W226" i="3" s="1"/>
  <c r="Y226" i="3"/>
  <c r="U227" i="3"/>
  <c r="W227" i="3" s="1"/>
  <c r="Y227" i="3"/>
  <c r="U229" i="3"/>
  <c r="W229" i="3" s="1"/>
  <c r="Y229" i="3"/>
  <c r="U230" i="3"/>
  <c r="W230" i="3" s="1"/>
  <c r="Y230" i="3"/>
  <c r="U231" i="3"/>
  <c r="W231" i="3" s="1"/>
  <c r="Y231" i="3"/>
  <c r="U232" i="3"/>
  <c r="W232" i="3" s="1"/>
  <c r="Y232" i="3"/>
  <c r="U233" i="3"/>
  <c r="W233" i="3" s="1"/>
  <c r="Y233" i="3"/>
  <c r="U235" i="3"/>
  <c r="W235" i="3" s="1"/>
  <c r="Y235" i="3"/>
  <c r="U236" i="3"/>
  <c r="W236" i="3" s="1"/>
  <c r="Y236" i="3"/>
  <c r="U237" i="3"/>
  <c r="W237" i="3" s="1"/>
  <c r="Y237" i="3"/>
  <c r="U238" i="3"/>
  <c r="W238" i="3" s="1"/>
  <c r="Y238" i="3"/>
  <c r="U239" i="3"/>
  <c r="W239" i="3" s="1"/>
  <c r="Y239" i="3"/>
  <c r="U240" i="3"/>
  <c r="W240" i="3" s="1"/>
  <c r="U242" i="3"/>
  <c r="W242" i="3" s="1"/>
  <c r="Y242" i="3"/>
  <c r="U243" i="3"/>
  <c r="W243" i="3" s="1"/>
  <c r="Y243" i="3"/>
  <c r="U244" i="3"/>
  <c r="W244" i="3" s="1"/>
  <c r="Y244" i="3"/>
  <c r="U247" i="3"/>
  <c r="W247" i="3" s="1"/>
  <c r="Y247" i="3"/>
  <c r="U248" i="3"/>
  <c r="W248" i="3" s="1"/>
  <c r="Y248" i="3"/>
  <c r="U249" i="3"/>
  <c r="W249" i="3" s="1"/>
  <c r="Y249" i="3"/>
  <c r="U250" i="3"/>
  <c r="W250" i="3" s="1"/>
  <c r="Y250" i="3"/>
  <c r="U251" i="3"/>
  <c r="W251" i="3" s="1"/>
  <c r="Y251" i="3"/>
  <c r="U255" i="3"/>
  <c r="W255" i="3" s="1"/>
  <c r="Y255" i="3"/>
  <c r="U256" i="3"/>
  <c r="Y256" i="3"/>
  <c r="U258" i="3"/>
  <c r="W258" i="3" s="1"/>
  <c r="Y258" i="3"/>
  <c r="U259" i="3"/>
  <c r="W259" i="3" s="1"/>
  <c r="Y259" i="3"/>
  <c r="U260" i="3"/>
  <c r="W260" i="3" s="1"/>
  <c r="Y260" i="3"/>
  <c r="U261" i="3"/>
  <c r="W261" i="3" s="1"/>
  <c r="Y261" i="3"/>
  <c r="U267" i="3"/>
  <c r="W267" i="3" s="1"/>
  <c r="Y267" i="3"/>
  <c r="U268" i="3"/>
  <c r="Y268" i="3"/>
  <c r="U269" i="3"/>
  <c r="W269" i="3" s="1"/>
  <c r="Y269" i="3"/>
  <c r="U270" i="3"/>
  <c r="W270" i="3" s="1"/>
  <c r="Y270" i="3"/>
  <c r="T272" i="3"/>
  <c r="X272" i="3" s="1"/>
  <c r="AB272" i="3" s="1"/>
  <c r="T273" i="3"/>
  <c r="X273" i="3" s="1"/>
  <c r="AB273" i="3" s="1"/>
  <c r="T274" i="3"/>
  <c r="X274" i="3" s="1"/>
  <c r="AB274" i="3" s="1"/>
  <c r="T275" i="3"/>
  <c r="T276" i="3"/>
  <c r="T277" i="3"/>
  <c r="T278" i="3"/>
  <c r="T279" i="3"/>
  <c r="T280" i="3"/>
  <c r="X280" i="3" s="1"/>
  <c r="AB280" i="3" s="1"/>
  <c r="T281" i="3"/>
  <c r="X281" i="3" s="1"/>
  <c r="AB281" i="3" s="1"/>
  <c r="U328" i="3"/>
  <c r="W328" i="3" s="1"/>
  <c r="Y328" i="3"/>
  <c r="U329" i="3"/>
  <c r="W329" i="3" s="1"/>
  <c r="Y329" i="3"/>
  <c r="U330" i="3"/>
  <c r="W330" i="3" s="1"/>
  <c r="Y330" i="3"/>
  <c r="U331" i="3"/>
  <c r="W331" i="3" s="1"/>
  <c r="Y331" i="3"/>
  <c r="U332" i="3"/>
  <c r="W332" i="3" s="1"/>
  <c r="Y332" i="3"/>
  <c r="U333" i="3"/>
  <c r="W333" i="3" s="1"/>
  <c r="Y333" i="3"/>
  <c r="U338" i="3"/>
  <c r="W338" i="3" s="1"/>
  <c r="Y338" i="3"/>
  <c r="T340" i="3"/>
  <c r="X340" i="3" s="1"/>
  <c r="AB340" i="3" s="1"/>
  <c r="T341" i="3"/>
  <c r="X341" i="3" s="1"/>
  <c r="AB341" i="3" s="1"/>
  <c r="T342" i="3"/>
  <c r="T343" i="3"/>
  <c r="T344" i="3"/>
  <c r="T345" i="3"/>
  <c r="T346" i="3"/>
  <c r="T377" i="3"/>
  <c r="U380" i="3"/>
  <c r="W380" i="3" s="1"/>
  <c r="Y380" i="3"/>
  <c r="Z381" i="3"/>
  <c r="T384" i="3"/>
  <c r="X384" i="3" s="1"/>
  <c r="AB384" i="3" s="1"/>
  <c r="T386" i="3"/>
  <c r="Y386" i="3"/>
  <c r="T388" i="3"/>
  <c r="Y388" i="3"/>
  <c r="T390" i="3"/>
  <c r="Y390" i="3"/>
  <c r="T392" i="3"/>
  <c r="X392" i="3" s="1"/>
  <c r="AB392" i="3" s="1"/>
  <c r="T394" i="3"/>
  <c r="X394" i="3" s="1"/>
  <c r="AB394" i="3" s="1"/>
  <c r="T395" i="3"/>
  <c r="Y395" i="3"/>
  <c r="T397" i="3"/>
  <c r="Y397" i="3"/>
  <c r="T399" i="3"/>
  <c r="Y399" i="3"/>
  <c r="T430" i="3"/>
  <c r="X430" i="3" s="1"/>
  <c r="AB430" i="3" s="1"/>
  <c r="T432" i="3"/>
  <c r="X432" i="3" s="1"/>
  <c r="AB432" i="3" s="1"/>
  <c r="T433" i="3"/>
  <c r="Y434" i="3"/>
  <c r="U434" i="3"/>
  <c r="W434" i="3" s="1"/>
  <c r="T435" i="3"/>
  <c r="Y436" i="3"/>
  <c r="U436" i="3"/>
  <c r="W436" i="3" s="1"/>
  <c r="T437" i="3"/>
  <c r="Y438" i="3"/>
  <c r="U438" i="3"/>
  <c r="W438" i="3" s="1"/>
  <c r="T439" i="3"/>
  <c r="X439" i="3" s="1"/>
  <c r="AB439" i="3" s="1"/>
  <c r="T441" i="3"/>
  <c r="Y442" i="3"/>
  <c r="U442" i="3"/>
  <c r="W442" i="3" s="1"/>
  <c r="T443" i="3"/>
  <c r="Y444" i="3"/>
  <c r="U444" i="3"/>
  <c r="W444" i="3" s="1"/>
  <c r="T445" i="3"/>
  <c r="T447" i="3"/>
  <c r="X447" i="3" s="1"/>
  <c r="AB447" i="3" s="1"/>
  <c r="T448" i="3"/>
  <c r="X448" i="3" s="1"/>
  <c r="AB448" i="3" s="1"/>
  <c r="Z453" i="3"/>
  <c r="U456" i="3"/>
  <c r="W456" i="3" s="1"/>
  <c r="Y456" i="3"/>
  <c r="Z457" i="3"/>
  <c r="U462" i="3"/>
  <c r="W462" i="3" s="1"/>
  <c r="Z462" i="3"/>
  <c r="U464" i="3"/>
  <c r="W464" i="3" s="1"/>
  <c r="Z464" i="3"/>
  <c r="U466" i="3"/>
  <c r="W466" i="3" s="1"/>
  <c r="Z466" i="3"/>
  <c r="U472" i="3"/>
  <c r="W472" i="3" s="1"/>
  <c r="Z472" i="3"/>
  <c r="U474" i="3"/>
  <c r="W474" i="3" s="1"/>
  <c r="Z474" i="3"/>
  <c r="U483" i="3"/>
  <c r="W483" i="3" s="1"/>
  <c r="Z483" i="3"/>
  <c r="U485" i="3"/>
  <c r="W485" i="3" s="1"/>
  <c r="Z485" i="3"/>
  <c r="X486" i="3"/>
  <c r="AB486" i="3" s="1"/>
  <c r="U494" i="3"/>
  <c r="W494" i="3" s="1"/>
  <c r="Z494" i="3"/>
  <c r="U496" i="3"/>
  <c r="W496" i="3" s="1"/>
  <c r="Z496" i="3"/>
  <c r="U501" i="3"/>
  <c r="Y501" i="3"/>
  <c r="T503" i="3"/>
  <c r="X503" i="3" s="1"/>
  <c r="AB503" i="3" s="1"/>
  <c r="T505" i="3"/>
  <c r="X505" i="3" s="1"/>
  <c r="AB505" i="3" s="1"/>
  <c r="T506" i="3"/>
  <c r="Y506" i="3"/>
  <c r="U509" i="3"/>
  <c r="W509" i="3" s="1"/>
  <c r="Z509" i="3"/>
  <c r="U512" i="3"/>
  <c r="W512" i="3" s="1"/>
  <c r="Z512" i="3"/>
  <c r="U514" i="3"/>
  <c r="W514" i="3" s="1"/>
  <c r="Z514" i="3"/>
  <c r="T516" i="3"/>
  <c r="X516" i="3" s="1"/>
  <c r="AB516" i="3" s="1"/>
  <c r="T517" i="3"/>
  <c r="V526" i="3"/>
  <c r="T558" i="3"/>
  <c r="T559" i="3"/>
  <c r="Z560" i="3"/>
  <c r="U563" i="3"/>
  <c r="W563" i="3" s="1"/>
  <c r="Y563" i="3"/>
  <c r="Z564" i="3"/>
  <c r="U570" i="3"/>
  <c r="W570" i="3" s="1"/>
  <c r="Y570" i="3"/>
  <c r="Z571" i="3"/>
  <c r="T575" i="3"/>
  <c r="Z576" i="3"/>
  <c r="U579" i="3"/>
  <c r="W579" i="3" s="1"/>
  <c r="Y579" i="3"/>
  <c r="U584" i="3"/>
  <c r="W584" i="3" s="1"/>
  <c r="Y584" i="3"/>
  <c r="Z585" i="3"/>
  <c r="U590" i="3"/>
  <c r="W590" i="3" s="1"/>
  <c r="Y590" i="3"/>
  <c r="Z591" i="3"/>
  <c r="T595" i="3"/>
  <c r="T597" i="3"/>
  <c r="Z598" i="3"/>
  <c r="U600" i="3"/>
  <c r="W600" i="3" s="1"/>
  <c r="Y600" i="3"/>
  <c r="Z601" i="3"/>
  <c r="T602" i="3"/>
  <c r="T604" i="3"/>
  <c r="U605" i="3"/>
  <c r="W605" i="3" s="1"/>
  <c r="Y605" i="3"/>
  <c r="Z610" i="3"/>
  <c r="U613" i="3"/>
  <c r="W613" i="3" s="1"/>
  <c r="Z613" i="3"/>
  <c r="U616" i="3"/>
  <c r="Y616" i="3"/>
  <c r="T668" i="3"/>
  <c r="X668" i="3" s="1"/>
  <c r="AB668" i="3" s="1"/>
  <c r="T673" i="3"/>
  <c r="X673" i="3" s="1"/>
  <c r="AB673" i="3" s="1"/>
  <c r="T675" i="3"/>
  <c r="X675" i="3" s="1"/>
  <c r="AB675" i="3" s="1"/>
  <c r="T678" i="3"/>
  <c r="X678" i="3" s="1"/>
  <c r="AB678" i="3" s="1"/>
  <c r="T680" i="3"/>
  <c r="X680" i="3" s="1"/>
  <c r="AB680" i="3" s="1"/>
  <c r="T694" i="3"/>
  <c r="X694" i="3" s="1"/>
  <c r="AB694" i="3" s="1"/>
  <c r="T709" i="3"/>
  <c r="X709" i="3" s="1"/>
  <c r="AB709" i="3" s="1"/>
  <c r="T711" i="3"/>
  <c r="X711" i="3" s="1"/>
  <c r="AB711" i="3" s="1"/>
  <c r="T716" i="3"/>
  <c r="X716" i="3" s="1"/>
  <c r="AB716" i="3" s="1"/>
  <c r="T718" i="3"/>
  <c r="X718" i="3" s="1"/>
  <c r="AB718" i="3" s="1"/>
  <c r="T721" i="3"/>
  <c r="X721" i="3" s="1"/>
  <c r="AB721" i="3" s="1"/>
  <c r="T743" i="3"/>
  <c r="X743" i="3" s="1"/>
  <c r="AB743" i="3" s="1"/>
  <c r="T751" i="3"/>
  <c r="X751" i="3" s="1"/>
  <c r="AB751" i="3" s="1"/>
  <c r="T753" i="3"/>
  <c r="X753" i="3" s="1"/>
  <c r="AB753" i="3" s="1"/>
  <c r="Z105" i="3"/>
  <c r="Z106" i="3"/>
  <c r="Z110" i="3"/>
  <c r="Z112" i="3"/>
  <c r="Z123" i="3"/>
  <c r="Z125" i="3"/>
  <c r="Z129" i="3"/>
  <c r="Z139" i="3"/>
  <c r="Z189" i="3"/>
  <c r="Z198" i="3"/>
  <c r="Z200" i="3"/>
  <c r="Z202" i="3"/>
  <c r="Z208" i="3"/>
  <c r="Z210" i="3"/>
  <c r="Z213" i="3"/>
  <c r="Z215" i="3"/>
  <c r="Z217" i="3"/>
  <c r="Z223" i="3"/>
  <c r="Z225" i="3"/>
  <c r="Z226" i="3"/>
  <c r="Z227" i="3"/>
  <c r="Z229" i="3"/>
  <c r="Z230" i="3"/>
  <c r="Z231" i="3"/>
  <c r="Z232" i="3"/>
  <c r="Z233" i="3"/>
  <c r="Z235" i="3"/>
  <c r="Z236" i="3"/>
  <c r="Z237" i="3"/>
  <c r="Z238" i="3"/>
  <c r="Z239" i="3"/>
  <c r="Z242" i="3"/>
  <c r="Z243" i="3"/>
  <c r="Z244" i="3"/>
  <c r="Z247" i="3"/>
  <c r="Z248" i="3"/>
  <c r="Z249" i="3"/>
  <c r="Z250" i="3"/>
  <c r="Z251" i="3"/>
  <c r="Z255" i="3"/>
  <c r="Z256" i="3"/>
  <c r="Z258" i="3"/>
  <c r="Z259" i="3"/>
  <c r="Z260" i="3"/>
  <c r="Z261" i="3"/>
  <c r="Z267" i="3"/>
  <c r="Z268" i="3"/>
  <c r="Z269" i="3"/>
  <c r="Z270" i="3"/>
  <c r="U275" i="3"/>
  <c r="W275" i="3" s="1"/>
  <c r="Y275" i="3"/>
  <c r="U276" i="3"/>
  <c r="W276" i="3" s="1"/>
  <c r="Y276" i="3"/>
  <c r="U277" i="3"/>
  <c r="W277" i="3" s="1"/>
  <c r="Y277" i="3"/>
  <c r="U278" i="3"/>
  <c r="W278" i="3" s="1"/>
  <c r="Y278" i="3"/>
  <c r="U279" i="3"/>
  <c r="W279" i="3" s="1"/>
  <c r="Y279" i="3"/>
  <c r="T282" i="3"/>
  <c r="X282" i="3" s="1"/>
  <c r="AB282" i="3" s="1"/>
  <c r="V324" i="3"/>
  <c r="Z328" i="3"/>
  <c r="Z329" i="3"/>
  <c r="Z330" i="3"/>
  <c r="Z331" i="3"/>
  <c r="Z332" i="3"/>
  <c r="Z333" i="3"/>
  <c r="Z338" i="3"/>
  <c r="U342" i="3"/>
  <c r="W342" i="3" s="1"/>
  <c r="Y342" i="3"/>
  <c r="U343" i="3"/>
  <c r="W343" i="3" s="1"/>
  <c r="Y343" i="3"/>
  <c r="U344" i="3"/>
  <c r="W344" i="3" s="1"/>
  <c r="Y344" i="3"/>
  <c r="U345" i="3"/>
  <c r="W345" i="3" s="1"/>
  <c r="Y345" i="3"/>
  <c r="U346" i="3"/>
  <c r="W346" i="3" s="1"/>
  <c r="Y346" i="3"/>
  <c r="T347" i="3"/>
  <c r="X347" i="3" s="1"/>
  <c r="AB347" i="3" s="1"/>
  <c r="Y363" i="3"/>
  <c r="U363" i="3"/>
  <c r="Y372" i="3"/>
  <c r="U372" i="3"/>
  <c r="Z380" i="3"/>
  <c r="U386" i="3"/>
  <c r="W386" i="3" s="1"/>
  <c r="U388" i="3"/>
  <c r="W388" i="3" s="1"/>
  <c r="U390" i="3"/>
  <c r="W390" i="3" s="1"/>
  <c r="U395" i="3"/>
  <c r="W395" i="3" s="1"/>
  <c r="U397" i="3"/>
  <c r="W397" i="3" s="1"/>
  <c r="U399" i="3"/>
  <c r="W399" i="3" s="1"/>
  <c r="T451" i="3"/>
  <c r="U451" i="3" s="1"/>
  <c r="W451" i="3" s="1"/>
  <c r="Z456" i="3"/>
  <c r="Z501" i="3"/>
  <c r="U506" i="3"/>
  <c r="W506" i="3" s="1"/>
  <c r="Y530" i="3"/>
  <c r="U530" i="3"/>
  <c r="W530" i="3" s="1"/>
  <c r="Y532" i="3"/>
  <c r="U532" i="3"/>
  <c r="W532" i="3" s="1"/>
  <c r="Y534" i="3"/>
  <c r="U534" i="3"/>
  <c r="W534" i="3" s="1"/>
  <c r="Y537" i="3"/>
  <c r="U537" i="3"/>
  <c r="W537" i="3" s="1"/>
  <c r="Y541" i="3"/>
  <c r="U541" i="3"/>
  <c r="W541" i="3" s="1"/>
  <c r="Y543" i="3"/>
  <c r="U543" i="3"/>
  <c r="W543" i="3" s="1"/>
  <c r="Y545" i="3"/>
  <c r="U545" i="3"/>
  <c r="W545" i="3" s="1"/>
  <c r="Y549" i="3"/>
  <c r="U549" i="3"/>
  <c r="W549" i="3" s="1"/>
  <c r="Y551" i="3"/>
  <c r="U551" i="3"/>
  <c r="W551" i="3" s="1"/>
  <c r="Y555" i="3"/>
  <c r="U555" i="3"/>
  <c r="W555" i="3" s="1"/>
  <c r="Z563" i="3"/>
  <c r="T567" i="3"/>
  <c r="U567" i="3" s="1"/>
  <c r="W567" i="3" s="1"/>
  <c r="Z570" i="3"/>
  <c r="Z579" i="3"/>
  <c r="T580" i="3"/>
  <c r="U580" i="3" s="1"/>
  <c r="W580" i="3" s="1"/>
  <c r="T582" i="3"/>
  <c r="Z584" i="3"/>
  <c r="Z590" i="3"/>
  <c r="Z600" i="3"/>
  <c r="Z605" i="3"/>
  <c r="T606" i="3"/>
  <c r="U606" i="3" s="1"/>
  <c r="W606" i="3" s="1"/>
  <c r="T609" i="3"/>
  <c r="U609" i="3" s="1"/>
  <c r="W609" i="3" s="1"/>
  <c r="Z616" i="3"/>
  <c r="X618" i="3"/>
  <c r="AB618" i="3" s="1"/>
  <c r="T687" i="3"/>
  <c r="X687" i="3" s="1"/>
  <c r="AB687" i="3" s="1"/>
  <c r="T701" i="3"/>
  <c r="X701" i="3" s="1"/>
  <c r="AB701" i="3" s="1"/>
  <c r="Z99" i="3"/>
  <c r="Z100" i="3"/>
  <c r="D6" i="4"/>
  <c r="E6" i="4" s="1"/>
  <c r="G6" i="4" s="1"/>
  <c r="Y433" i="3"/>
  <c r="U433" i="3"/>
  <c r="W433" i="3" s="1"/>
  <c r="Y435" i="3"/>
  <c r="U435" i="3"/>
  <c r="W435" i="3" s="1"/>
  <c r="Y437" i="3"/>
  <c r="U437" i="3"/>
  <c r="W437" i="3" s="1"/>
  <c r="Y441" i="3"/>
  <c r="U441" i="3"/>
  <c r="W441" i="3" s="1"/>
  <c r="Y443" i="3"/>
  <c r="U443" i="3"/>
  <c r="W443" i="3" s="1"/>
  <c r="Y445" i="3"/>
  <c r="U445" i="3"/>
  <c r="W445" i="3" s="1"/>
  <c r="T731" i="3"/>
  <c r="X731" i="3" s="1"/>
  <c r="AB731" i="3" s="1"/>
  <c r="T734" i="3"/>
  <c r="X734" i="3" s="1"/>
  <c r="AB734" i="3" s="1"/>
  <c r="T736" i="3"/>
  <c r="X736" i="3" s="1"/>
  <c r="AB736" i="3" s="1"/>
  <c r="T750" i="3"/>
  <c r="X750" i="3" s="1"/>
  <c r="AB750" i="3" s="1"/>
  <c r="T752" i="3"/>
  <c r="X752" i="3" s="1"/>
  <c r="AB752" i="3" s="1"/>
  <c r="D36" i="4"/>
  <c r="E36" i="4" s="1"/>
  <c r="G36" i="4" s="1"/>
  <c r="Z150" i="3"/>
  <c r="Z152" i="3"/>
  <c r="Z154" i="3"/>
  <c r="Z163" i="3"/>
  <c r="Z165" i="3"/>
  <c r="Z171" i="3"/>
  <c r="Z174" i="3"/>
  <c r="T4" i="3"/>
  <c r="T5" i="3"/>
  <c r="U5" i="3" s="1"/>
  <c r="T19" i="3"/>
  <c r="T23" i="3"/>
  <c r="T32" i="3"/>
  <c r="T39" i="3"/>
  <c r="T42" i="3"/>
  <c r="U53" i="3"/>
  <c r="W53" i="3" s="1"/>
  <c r="Y362" i="3"/>
  <c r="U362" i="3"/>
  <c r="W362" i="3" s="1"/>
  <c r="T363" i="3"/>
  <c r="Z363" i="3"/>
  <c r="Y364" i="3"/>
  <c r="U364" i="3"/>
  <c r="W364" i="3" s="1"/>
  <c r="T365" i="3"/>
  <c r="X365" i="3" s="1"/>
  <c r="AB365" i="3" s="1"/>
  <c r="T367" i="3"/>
  <c r="X367" i="3" s="1"/>
  <c r="AB367" i="3" s="1"/>
  <c r="T369" i="3"/>
  <c r="X369" i="3" s="1"/>
  <c r="AB369" i="3" s="1"/>
  <c r="Y371" i="3"/>
  <c r="U371" i="3"/>
  <c r="W371" i="3" s="1"/>
  <c r="T372" i="3"/>
  <c r="Z372" i="3"/>
  <c r="Y373" i="3"/>
  <c r="U373" i="3"/>
  <c r="W373" i="3" s="1"/>
  <c r="T374" i="3"/>
  <c r="X374" i="3" s="1"/>
  <c r="AB374" i="3" s="1"/>
  <c r="U381" i="3"/>
  <c r="W381" i="3" s="1"/>
  <c r="Y381" i="3"/>
  <c r="T400" i="3"/>
  <c r="T402" i="3"/>
  <c r="U402" i="3" s="1"/>
  <c r="T410" i="3"/>
  <c r="T414" i="3"/>
  <c r="T421" i="3"/>
  <c r="U453" i="3"/>
  <c r="W453" i="3" s="1"/>
  <c r="Y453" i="3"/>
  <c r="U457" i="3"/>
  <c r="W457" i="3" s="1"/>
  <c r="Y457" i="3"/>
  <c r="T460" i="3"/>
  <c r="X460" i="3" s="1"/>
  <c r="AB460" i="3" s="1"/>
  <c r="T462" i="3"/>
  <c r="T464" i="3"/>
  <c r="T466" i="3"/>
  <c r="T468" i="3"/>
  <c r="X468" i="3" s="1"/>
  <c r="AB468" i="3" s="1"/>
  <c r="T470" i="3"/>
  <c r="X470" i="3" s="1"/>
  <c r="AB470" i="3" s="1"/>
  <c r="T472" i="3"/>
  <c r="T474" i="3"/>
  <c r="T476" i="3"/>
  <c r="X476" i="3" s="1"/>
  <c r="AB476" i="3" s="1"/>
  <c r="T478" i="3"/>
  <c r="X478" i="3" s="1"/>
  <c r="AB478" i="3" s="1"/>
  <c r="T480" i="3"/>
  <c r="X480" i="3" s="1"/>
  <c r="AB480" i="3" s="1"/>
  <c r="T483" i="3"/>
  <c r="T485" i="3"/>
  <c r="T487" i="3"/>
  <c r="X487" i="3" s="1"/>
  <c r="AB487" i="3" s="1"/>
  <c r="T489" i="3"/>
  <c r="X489" i="3" s="1"/>
  <c r="AB489" i="3" s="1"/>
  <c r="T491" i="3"/>
  <c r="X491" i="3" s="1"/>
  <c r="AB491" i="3" s="1"/>
  <c r="T494" i="3"/>
  <c r="T496" i="3"/>
  <c r="T498" i="3"/>
  <c r="X498" i="3" s="1"/>
  <c r="AB498" i="3" s="1"/>
  <c r="T509" i="3"/>
  <c r="T511" i="3"/>
  <c r="X511" i="3" s="1"/>
  <c r="AB511" i="3" s="1"/>
  <c r="T512" i="3"/>
  <c r="T514" i="3"/>
  <c r="T528" i="3"/>
  <c r="X528" i="3" s="1"/>
  <c r="AB528" i="3" s="1"/>
  <c r="Y529" i="3"/>
  <c r="U529" i="3"/>
  <c r="W529" i="3" s="1"/>
  <c r="T530" i="3"/>
  <c r="Z530" i="3"/>
  <c r="Y531" i="3"/>
  <c r="U531" i="3"/>
  <c r="W531" i="3" s="1"/>
  <c r="T532" i="3"/>
  <c r="Z532" i="3"/>
  <c r="Y533" i="3"/>
  <c r="U533" i="3"/>
  <c r="W533" i="3" s="1"/>
  <c r="T534" i="3"/>
  <c r="Z534" i="3"/>
  <c r="T536" i="3"/>
  <c r="X536" i="3" s="1"/>
  <c r="AB536" i="3" s="1"/>
  <c r="T537" i="3"/>
  <c r="Z537" i="3"/>
  <c r="T539" i="3"/>
  <c r="X539" i="3" s="1"/>
  <c r="AB539" i="3" s="1"/>
  <c r="T540" i="3"/>
  <c r="X540" i="3" s="1"/>
  <c r="AB540" i="3" s="1"/>
  <c r="T541" i="3"/>
  <c r="Z541" i="3"/>
  <c r="Y542" i="3"/>
  <c r="U542" i="3"/>
  <c r="W542" i="3" s="1"/>
  <c r="T543" i="3"/>
  <c r="Z543" i="3"/>
  <c r="Y544" i="3"/>
  <c r="U544" i="3"/>
  <c r="W544" i="3" s="1"/>
  <c r="T545" i="3"/>
  <c r="Z545" i="3"/>
  <c r="U546" i="3"/>
  <c r="Y548" i="3"/>
  <c r="U548" i="3"/>
  <c r="W548" i="3" s="1"/>
  <c r="T549" i="3"/>
  <c r="Z549" i="3"/>
  <c r="Y550" i="3"/>
  <c r="U550" i="3"/>
  <c r="W550" i="3" s="1"/>
  <c r="T551" i="3"/>
  <c r="Z551" i="3"/>
  <c r="Y552" i="3"/>
  <c r="U552" i="3"/>
  <c r="W552" i="3" s="1"/>
  <c r="T553" i="3"/>
  <c r="X553" i="3" s="1"/>
  <c r="AB553" i="3" s="1"/>
  <c r="Y554" i="3"/>
  <c r="T555" i="3"/>
  <c r="Z555" i="3"/>
  <c r="T556" i="3"/>
  <c r="U560" i="3"/>
  <c r="W560" i="3" s="1"/>
  <c r="Y560" i="3"/>
  <c r="U564" i="3"/>
  <c r="W564" i="3" s="1"/>
  <c r="Y564" i="3"/>
  <c r="U571" i="3"/>
  <c r="W571" i="3" s="1"/>
  <c r="Y571" i="3"/>
  <c r="U576" i="3"/>
  <c r="W576" i="3" s="1"/>
  <c r="Y576" i="3"/>
  <c r="U585" i="3"/>
  <c r="W585" i="3" s="1"/>
  <c r="Y585" i="3"/>
  <c r="U591" i="3"/>
  <c r="W591" i="3" s="1"/>
  <c r="Y591" i="3"/>
  <c r="U598" i="3"/>
  <c r="W598" i="3" s="1"/>
  <c r="Y598" i="3"/>
  <c r="U601" i="3"/>
  <c r="W601" i="3" s="1"/>
  <c r="Y601" i="3"/>
  <c r="U610" i="3"/>
  <c r="W610" i="3" s="1"/>
  <c r="Y610" i="3"/>
  <c r="Y613" i="3"/>
  <c r="T664" i="3"/>
  <c r="X664" i="3" s="1"/>
  <c r="AB664" i="3" s="1"/>
  <c r="V664" i="3"/>
  <c r="V657" i="3"/>
  <c r="V658" i="3"/>
  <c r="U665" i="3"/>
  <c r="W665" i="3" s="1"/>
  <c r="Y665" i="3"/>
  <c r="U666" i="3"/>
  <c r="W666" i="3" s="1"/>
  <c r="Y666" i="3"/>
  <c r="U667" i="3"/>
  <c r="W667" i="3" s="1"/>
  <c r="Y667" i="3"/>
  <c r="U670" i="3"/>
  <c r="W670" i="3" s="1"/>
  <c r="Y670" i="3"/>
  <c r="U671" i="3"/>
  <c r="W671" i="3" s="1"/>
  <c r="Y671" i="3"/>
  <c r="U672" i="3"/>
  <c r="W672" i="3" s="1"/>
  <c r="Y672" i="3"/>
  <c r="U676" i="3"/>
  <c r="Y676" i="3"/>
  <c r="U677" i="3"/>
  <c r="W677" i="3" s="1"/>
  <c r="Y677" i="3"/>
  <c r="U681" i="3"/>
  <c r="W681" i="3" s="1"/>
  <c r="Y681" i="3"/>
  <c r="U682" i="3"/>
  <c r="W682" i="3" s="1"/>
  <c r="Y682" i="3"/>
  <c r="U683" i="3"/>
  <c r="W683" i="3" s="1"/>
  <c r="Y683" i="3"/>
  <c r="U684" i="3"/>
  <c r="W684" i="3" s="1"/>
  <c r="Y684" i="3"/>
  <c r="U685" i="3"/>
  <c r="W685" i="3" s="1"/>
  <c r="Y685" i="3"/>
  <c r="U686" i="3"/>
  <c r="W686" i="3" s="1"/>
  <c r="Y686" i="3"/>
  <c r="U689" i="3"/>
  <c r="W689" i="3" s="1"/>
  <c r="Y689" i="3"/>
  <c r="U690" i="3"/>
  <c r="W690" i="3" s="1"/>
  <c r="Y690" i="3"/>
  <c r="U691" i="3"/>
  <c r="W691" i="3" s="1"/>
  <c r="Y691" i="3"/>
  <c r="U692" i="3"/>
  <c r="W692" i="3" s="1"/>
  <c r="Y692" i="3"/>
  <c r="U693" i="3"/>
  <c r="W693" i="3" s="1"/>
  <c r="Y693" i="3"/>
  <c r="U696" i="3"/>
  <c r="W696" i="3" s="1"/>
  <c r="Y696" i="3"/>
  <c r="U697" i="3"/>
  <c r="W697" i="3" s="1"/>
  <c r="Y697" i="3"/>
  <c r="U698" i="3"/>
  <c r="W698" i="3" s="1"/>
  <c r="Y698" i="3"/>
  <c r="U699" i="3"/>
  <c r="W699" i="3" s="1"/>
  <c r="Y699" i="3"/>
  <c r="U700" i="3"/>
  <c r="W700" i="3" s="1"/>
  <c r="Y700" i="3"/>
  <c r="U703" i="3"/>
  <c r="W703" i="3" s="1"/>
  <c r="Y703" i="3"/>
  <c r="U704" i="3"/>
  <c r="W704" i="3" s="1"/>
  <c r="Y704" i="3"/>
  <c r="U705" i="3"/>
  <c r="W705" i="3" s="1"/>
  <c r="Y705" i="3"/>
  <c r="U706" i="3"/>
  <c r="W706" i="3" s="1"/>
  <c r="Y706" i="3"/>
  <c r="U707" i="3"/>
  <c r="W707" i="3" s="1"/>
  <c r="Y707" i="3"/>
  <c r="U712" i="3"/>
  <c r="W712" i="3" s="1"/>
  <c r="Y712" i="3"/>
  <c r="U713" i="3"/>
  <c r="Y713" i="3"/>
  <c r="U714" i="3"/>
  <c r="W714" i="3" s="1"/>
  <c r="Y714" i="3"/>
  <c r="U719" i="3"/>
  <c r="W719" i="3" s="1"/>
  <c r="Y719" i="3"/>
  <c r="U720" i="3"/>
  <c r="Y720" i="3"/>
  <c r="U723" i="3"/>
  <c r="W723" i="3" s="1"/>
  <c r="Y723" i="3"/>
  <c r="U724" i="3"/>
  <c r="W724" i="3" s="1"/>
  <c r="Y724" i="3"/>
  <c r="U725" i="3"/>
  <c r="W725" i="3" s="1"/>
  <c r="Y725" i="3"/>
  <c r="U726" i="3"/>
  <c r="W726" i="3" s="1"/>
  <c r="Y726" i="3"/>
  <c r="U727" i="3"/>
  <c r="W727" i="3" s="1"/>
  <c r="Y727" i="3"/>
  <c r="U732" i="3"/>
  <c r="W732" i="3" s="1"/>
  <c r="Y732" i="3"/>
  <c r="U733" i="3"/>
  <c r="W733" i="3" s="1"/>
  <c r="Y733" i="3"/>
  <c r="U735" i="3"/>
  <c r="W735" i="3" s="1"/>
  <c r="Y735" i="3"/>
  <c r="U737" i="3"/>
  <c r="W737" i="3" s="1"/>
  <c r="Y737" i="3"/>
  <c r="U738" i="3"/>
  <c r="W738" i="3" s="1"/>
  <c r="Y738" i="3"/>
  <c r="U739" i="3"/>
  <c r="W739" i="3" s="1"/>
  <c r="Y739" i="3"/>
  <c r="U740" i="3"/>
  <c r="W740" i="3" s="1"/>
  <c r="Y740" i="3"/>
  <c r="U741" i="3"/>
  <c r="W741" i="3" s="1"/>
  <c r="Y741" i="3"/>
  <c r="U742" i="3"/>
  <c r="W742" i="3" s="1"/>
  <c r="Y742" i="3"/>
  <c r="U744" i="3"/>
  <c r="W744" i="3" s="1"/>
  <c r="Y744" i="3"/>
  <c r="U745" i="3"/>
  <c r="W745" i="3" s="1"/>
  <c r="Y745" i="3"/>
  <c r="U746" i="3"/>
  <c r="W746" i="3" s="1"/>
  <c r="Y746" i="3"/>
  <c r="U747" i="3"/>
  <c r="W747" i="3" s="1"/>
  <c r="Y747" i="3"/>
  <c r="U748" i="3"/>
  <c r="W748" i="3" s="1"/>
  <c r="Y748" i="3"/>
  <c r="T749" i="3"/>
  <c r="X749" i="3" s="1"/>
  <c r="AB749" i="3" s="1"/>
  <c r="T754" i="3"/>
  <c r="T755" i="3"/>
  <c r="X755" i="3" s="1"/>
  <c r="AB755" i="3" s="1"/>
  <c r="T756" i="3"/>
  <c r="X756" i="3" s="1"/>
  <c r="AB756" i="3" s="1"/>
  <c r="T757" i="3"/>
  <c r="X757" i="3" s="1"/>
  <c r="AB757" i="3" s="1"/>
  <c r="T758" i="3"/>
  <c r="X758" i="3" s="1"/>
  <c r="AB758" i="3" s="1"/>
  <c r="T759" i="3"/>
  <c r="T760" i="3"/>
  <c r="X760" i="3" s="1"/>
  <c r="AB760" i="3" s="1"/>
  <c r="T761" i="3"/>
  <c r="X761" i="3" s="1"/>
  <c r="AB761" i="3" s="1"/>
  <c r="T762" i="3"/>
  <c r="T763" i="3"/>
  <c r="T764" i="3"/>
  <c r="T765" i="3"/>
  <c r="T766" i="3"/>
  <c r="T767" i="3"/>
  <c r="X767" i="3" s="1"/>
  <c r="AB767" i="3" s="1"/>
  <c r="T768" i="3"/>
  <c r="X768" i="3" s="1"/>
  <c r="AB768" i="3" s="1"/>
  <c r="T769" i="3"/>
  <c r="T770" i="3"/>
  <c r="T771" i="3"/>
  <c r="T772" i="3"/>
  <c r="T773" i="3"/>
  <c r="T774" i="3"/>
  <c r="X774" i="3" s="1"/>
  <c r="AB774" i="3" s="1"/>
  <c r="T775" i="3"/>
  <c r="X775" i="3" s="1"/>
  <c r="AB775" i="3" s="1"/>
  <c r="T776" i="3"/>
  <c r="X776" i="3" s="1"/>
  <c r="AB776" i="3" s="1"/>
  <c r="T777" i="3"/>
  <c r="T778" i="3"/>
  <c r="T779" i="3"/>
  <c r="T780" i="3"/>
  <c r="T781" i="3"/>
  <c r="T782" i="3"/>
  <c r="X782" i="3" s="1"/>
  <c r="AB782" i="3" s="1"/>
  <c r="T783" i="3"/>
  <c r="X783" i="3" s="1"/>
  <c r="AB783" i="3" s="1"/>
  <c r="T784" i="3"/>
  <c r="X784" i="3" s="1"/>
  <c r="AB784" i="3" s="1"/>
  <c r="T785" i="3"/>
  <c r="X785" i="3" s="1"/>
  <c r="AB785" i="3" s="1"/>
  <c r="T786" i="3"/>
  <c r="X786" i="3" s="1"/>
  <c r="AB786" i="3" s="1"/>
  <c r="T787" i="3"/>
  <c r="T788" i="3"/>
  <c r="T789" i="3"/>
  <c r="T790" i="3"/>
  <c r="T791" i="3"/>
  <c r="X791" i="3" s="1"/>
  <c r="AB791" i="3" s="1"/>
  <c r="U806" i="3"/>
  <c r="W806" i="3" s="1"/>
  <c r="Z806" i="3"/>
  <c r="U808" i="3"/>
  <c r="W808" i="3" s="1"/>
  <c r="Z808" i="3"/>
  <c r="U812" i="3"/>
  <c r="W812" i="3" s="1"/>
  <c r="Z812" i="3"/>
  <c r="U814" i="3"/>
  <c r="W814" i="3" s="1"/>
  <c r="Z814" i="3"/>
  <c r="U816" i="3"/>
  <c r="W816" i="3" s="1"/>
  <c r="Z816" i="3"/>
  <c r="U822" i="3"/>
  <c r="W822" i="3" s="1"/>
  <c r="Z822" i="3"/>
  <c r="U824" i="3"/>
  <c r="W824" i="3" s="1"/>
  <c r="Z824" i="3"/>
  <c r="U826" i="3"/>
  <c r="W826" i="3" s="1"/>
  <c r="Z826" i="3"/>
  <c r="U830" i="3"/>
  <c r="W830" i="3" s="1"/>
  <c r="Z830" i="3"/>
  <c r="U832" i="3"/>
  <c r="W832" i="3" s="1"/>
  <c r="Z832" i="3"/>
  <c r="U836" i="3"/>
  <c r="W836" i="3" s="1"/>
  <c r="Z836" i="3"/>
  <c r="U838" i="3"/>
  <c r="W838" i="3" s="1"/>
  <c r="Z838" i="3"/>
  <c r="U840" i="3"/>
  <c r="W840" i="3" s="1"/>
  <c r="Z840" i="3"/>
  <c r="T847" i="3"/>
  <c r="T849" i="3"/>
  <c r="U878" i="3"/>
  <c r="W878" i="3" s="1"/>
  <c r="Y878" i="3"/>
  <c r="Z879" i="3"/>
  <c r="T882" i="3"/>
  <c r="T884" i="3"/>
  <c r="T886" i="3"/>
  <c r="Z887" i="3"/>
  <c r="U890" i="3"/>
  <c r="W890" i="3" s="1"/>
  <c r="Y890" i="3"/>
  <c r="U896" i="3"/>
  <c r="W896" i="3" s="1"/>
  <c r="Y896" i="3"/>
  <c r="Z897" i="3"/>
  <c r="U906" i="3"/>
  <c r="W906" i="3" s="1"/>
  <c r="Y906" i="3"/>
  <c r="U909" i="3"/>
  <c r="W909" i="3" s="1"/>
  <c r="Y909" i="3"/>
  <c r="Z910" i="3"/>
  <c r="T922" i="3"/>
  <c r="X922" i="3" s="1"/>
  <c r="AB922" i="3" s="1"/>
  <c r="Y923" i="3"/>
  <c r="U923" i="3"/>
  <c r="W923" i="3" s="1"/>
  <c r="T924" i="3"/>
  <c r="Y925" i="3"/>
  <c r="U925" i="3"/>
  <c r="W925" i="3" s="1"/>
  <c r="T926" i="3"/>
  <c r="Y927" i="3"/>
  <c r="U927" i="3"/>
  <c r="W927" i="3" s="1"/>
  <c r="T928" i="3"/>
  <c r="X928" i="3" s="1"/>
  <c r="AB928" i="3" s="1"/>
  <c r="T930" i="3"/>
  <c r="Y931" i="3"/>
  <c r="U931" i="3"/>
  <c r="W931" i="3" s="1"/>
  <c r="T932" i="3"/>
  <c r="Y933" i="3"/>
  <c r="U933" i="3"/>
  <c r="W933" i="3" s="1"/>
  <c r="T934" i="3"/>
  <c r="T937" i="3"/>
  <c r="X937" i="3" s="1"/>
  <c r="AB937" i="3" s="1"/>
  <c r="T938" i="3"/>
  <c r="Y938" i="3"/>
  <c r="T940" i="3"/>
  <c r="Y940" i="3"/>
  <c r="T942" i="3"/>
  <c r="Y942" i="3"/>
  <c r="T944" i="3"/>
  <c r="X944" i="3" s="1"/>
  <c r="AB944" i="3" s="1"/>
  <c r="T946" i="3"/>
  <c r="Y946" i="3"/>
  <c r="T948" i="3"/>
  <c r="Y948" i="3"/>
  <c r="T950" i="3"/>
  <c r="Y950" i="3"/>
  <c r="T952" i="3"/>
  <c r="X952" i="3" s="1"/>
  <c r="AB952" i="3" s="1"/>
  <c r="T990" i="3"/>
  <c r="X990" i="3" s="1"/>
  <c r="AB990" i="3" s="1"/>
  <c r="Y991" i="3"/>
  <c r="U991" i="3"/>
  <c r="W991" i="3" s="1"/>
  <c r="T992" i="3"/>
  <c r="Y993" i="3"/>
  <c r="U993" i="3"/>
  <c r="W993" i="3" s="1"/>
  <c r="T994" i="3"/>
  <c r="Y995" i="3"/>
  <c r="U995" i="3"/>
  <c r="W995" i="3" s="1"/>
  <c r="T996" i="3"/>
  <c r="X996" i="3" s="1"/>
  <c r="AB996" i="3" s="1"/>
  <c r="T998" i="3"/>
  <c r="T1000" i="3"/>
  <c r="X1000" i="3" s="1"/>
  <c r="AB1000" i="3" s="1"/>
  <c r="Y1001" i="3"/>
  <c r="U1001" i="3"/>
  <c r="W1001" i="3" s="1"/>
  <c r="T1002" i="3"/>
  <c r="Y1003" i="3"/>
  <c r="U1003" i="3"/>
  <c r="W1003" i="3" s="1"/>
  <c r="T1004" i="3"/>
  <c r="Y1005" i="3"/>
  <c r="U1005" i="3"/>
  <c r="W1005" i="3" s="1"/>
  <c r="T1006" i="3"/>
  <c r="X1006" i="3" s="1"/>
  <c r="AB1006" i="3" s="1"/>
  <c r="Y1007" i="3"/>
  <c r="U1007" i="3"/>
  <c r="W1007" i="3" s="1"/>
  <c r="T1008" i="3"/>
  <c r="Y1009" i="3"/>
  <c r="U1009" i="3"/>
  <c r="W1009" i="3" s="1"/>
  <c r="T1010" i="3"/>
  <c r="X1010" i="3" s="1"/>
  <c r="AB1010" i="3" s="1"/>
  <c r="T1012" i="3"/>
  <c r="Y1013" i="3"/>
  <c r="U1013" i="3"/>
  <c r="W1013" i="3" s="1"/>
  <c r="T1014" i="3"/>
  <c r="Y1015" i="3"/>
  <c r="U1015" i="3"/>
  <c r="W1015" i="3" s="1"/>
  <c r="T1016" i="3"/>
  <c r="T1018" i="3"/>
  <c r="X1018" i="3" s="1"/>
  <c r="AB1018" i="3" s="1"/>
  <c r="T1019" i="3"/>
  <c r="Y1020" i="3"/>
  <c r="U1020" i="3"/>
  <c r="W1020" i="3" s="1"/>
  <c r="T1021" i="3"/>
  <c r="Y1022" i="3"/>
  <c r="U1022" i="3"/>
  <c r="W1022" i="3" s="1"/>
  <c r="T1023" i="3"/>
  <c r="Z665" i="3"/>
  <c r="Z666" i="3"/>
  <c r="Z667" i="3"/>
  <c r="Z670" i="3"/>
  <c r="Z671" i="3"/>
  <c r="Z672" i="3"/>
  <c r="Z676" i="3"/>
  <c r="Z677" i="3"/>
  <c r="Z681" i="3"/>
  <c r="Z682" i="3"/>
  <c r="Z683" i="3"/>
  <c r="Z684" i="3"/>
  <c r="Z685" i="3"/>
  <c r="Z686" i="3"/>
  <c r="Z689" i="3"/>
  <c r="Z690" i="3"/>
  <c r="Z691" i="3"/>
  <c r="Z692" i="3"/>
  <c r="Z693" i="3"/>
  <c r="Z696" i="3"/>
  <c r="Z697" i="3"/>
  <c r="Z698" i="3"/>
  <c r="Z699" i="3"/>
  <c r="Z700" i="3"/>
  <c r="Z703" i="3"/>
  <c r="Z704" i="3"/>
  <c r="Z705" i="3"/>
  <c r="Z706" i="3"/>
  <c r="Z707" i="3"/>
  <c r="Z712" i="3"/>
  <c r="Z713" i="3"/>
  <c r="Z714" i="3"/>
  <c r="Z719" i="3"/>
  <c r="Z720" i="3"/>
  <c r="Z723" i="3"/>
  <c r="Z724" i="3"/>
  <c r="Z725" i="3"/>
  <c r="Z726" i="3"/>
  <c r="Z727" i="3"/>
  <c r="Z732" i="3"/>
  <c r="Z733" i="3"/>
  <c r="Z735" i="3"/>
  <c r="Z737" i="3"/>
  <c r="Z738" i="3"/>
  <c r="Z739" i="3"/>
  <c r="Z740" i="3"/>
  <c r="Z741" i="3"/>
  <c r="Z742" i="3"/>
  <c r="Z744" i="3"/>
  <c r="Z745" i="3"/>
  <c r="Z746" i="3"/>
  <c r="Z747" i="3"/>
  <c r="Z748" i="3"/>
  <c r="U754" i="3"/>
  <c r="W754" i="3" s="1"/>
  <c r="Y754" i="3"/>
  <c r="U759" i="3"/>
  <c r="W759" i="3" s="1"/>
  <c r="Y759" i="3"/>
  <c r="U762" i="3"/>
  <c r="W762" i="3" s="1"/>
  <c r="Y762" i="3"/>
  <c r="U763" i="3"/>
  <c r="W763" i="3" s="1"/>
  <c r="Y763" i="3"/>
  <c r="U764" i="3"/>
  <c r="W764" i="3" s="1"/>
  <c r="Y764" i="3"/>
  <c r="U765" i="3"/>
  <c r="W765" i="3" s="1"/>
  <c r="Y765" i="3"/>
  <c r="U766" i="3"/>
  <c r="W766" i="3" s="1"/>
  <c r="Y766" i="3"/>
  <c r="U769" i="3"/>
  <c r="W769" i="3" s="1"/>
  <c r="Y769" i="3"/>
  <c r="U770" i="3"/>
  <c r="W770" i="3" s="1"/>
  <c r="Y770" i="3"/>
  <c r="U771" i="3"/>
  <c r="W771" i="3" s="1"/>
  <c r="Y771" i="3"/>
  <c r="U772" i="3"/>
  <c r="W772" i="3" s="1"/>
  <c r="Y772" i="3"/>
  <c r="U773" i="3"/>
  <c r="W773" i="3" s="1"/>
  <c r="Y773" i="3"/>
  <c r="U777" i="3"/>
  <c r="W777" i="3" s="1"/>
  <c r="Y777" i="3"/>
  <c r="U778" i="3"/>
  <c r="W778" i="3" s="1"/>
  <c r="Y778" i="3"/>
  <c r="U779" i="3"/>
  <c r="W779" i="3" s="1"/>
  <c r="Y779" i="3"/>
  <c r="U780" i="3"/>
  <c r="W780" i="3" s="1"/>
  <c r="Y780" i="3"/>
  <c r="U781" i="3"/>
  <c r="W781" i="3" s="1"/>
  <c r="Y781" i="3"/>
  <c r="U787" i="3"/>
  <c r="W787" i="3" s="1"/>
  <c r="Y787" i="3"/>
  <c r="U788" i="3"/>
  <c r="Y788" i="3"/>
  <c r="U789" i="3"/>
  <c r="W789" i="3" s="1"/>
  <c r="Y789" i="3"/>
  <c r="U790" i="3"/>
  <c r="W790" i="3" s="1"/>
  <c r="Y790" i="3"/>
  <c r="T792" i="3"/>
  <c r="X792" i="3" s="1"/>
  <c r="AB792" i="3" s="1"/>
  <c r="Y857" i="3"/>
  <c r="U857" i="3"/>
  <c r="W857" i="3" s="1"/>
  <c r="Y859" i="3"/>
  <c r="U859" i="3"/>
  <c r="W859" i="3" s="1"/>
  <c r="Y867" i="3"/>
  <c r="U867" i="3"/>
  <c r="W867" i="3" s="1"/>
  <c r="Y869" i="3"/>
  <c r="U869" i="3"/>
  <c r="W869" i="3" s="1"/>
  <c r="Y871" i="3"/>
  <c r="U871" i="3"/>
  <c r="W871" i="3" s="1"/>
  <c r="Y873" i="3"/>
  <c r="U873" i="3"/>
  <c r="W873" i="3" s="1"/>
  <c r="Z878" i="3"/>
  <c r="Z890" i="3"/>
  <c r="T891" i="3"/>
  <c r="U891" i="3" s="1"/>
  <c r="W891" i="3" s="1"/>
  <c r="T893" i="3"/>
  <c r="U893" i="3" s="1"/>
  <c r="T895" i="3"/>
  <c r="U895" i="3" s="1"/>
  <c r="W895" i="3" s="1"/>
  <c r="Z896" i="3"/>
  <c r="T900" i="3"/>
  <c r="U900" i="3" s="1"/>
  <c r="W900" i="3" s="1"/>
  <c r="T902" i="3"/>
  <c r="U902" i="3" s="1"/>
  <c r="W902" i="3" s="1"/>
  <c r="Z906" i="3"/>
  <c r="T907" i="3"/>
  <c r="U907" i="3" s="1"/>
  <c r="W907" i="3" s="1"/>
  <c r="Z909" i="3"/>
  <c r="U938" i="3"/>
  <c r="W938" i="3" s="1"/>
  <c r="U940" i="3"/>
  <c r="W940" i="3" s="1"/>
  <c r="U942" i="3"/>
  <c r="W942" i="3" s="1"/>
  <c r="U946" i="3"/>
  <c r="W946" i="3" s="1"/>
  <c r="U948" i="3"/>
  <c r="W948" i="3" s="1"/>
  <c r="U950" i="3"/>
  <c r="W950" i="3" s="1"/>
  <c r="T953" i="3"/>
  <c r="X953" i="3" s="1"/>
  <c r="AB953" i="3" s="1"/>
  <c r="T1078" i="3"/>
  <c r="X1078" i="3" s="1"/>
  <c r="AB1078" i="3" s="1"/>
  <c r="V1078" i="3"/>
  <c r="Y924" i="3"/>
  <c r="U924" i="3"/>
  <c r="W924" i="3" s="1"/>
  <c r="Y926" i="3"/>
  <c r="U926" i="3"/>
  <c r="W926" i="3" s="1"/>
  <c r="Y930" i="3"/>
  <c r="U930" i="3"/>
  <c r="W930" i="3" s="1"/>
  <c r="Y932" i="3"/>
  <c r="U932" i="3"/>
  <c r="W932" i="3" s="1"/>
  <c r="Y934" i="3"/>
  <c r="U934" i="3"/>
  <c r="W934" i="3" s="1"/>
  <c r="Y945" i="3"/>
  <c r="T989" i="3"/>
  <c r="X989" i="3" s="1"/>
  <c r="AB989" i="3" s="1"/>
  <c r="Y992" i="3"/>
  <c r="U992" i="3"/>
  <c r="W992" i="3" s="1"/>
  <c r="Y994" i="3"/>
  <c r="U994" i="3"/>
  <c r="W994" i="3" s="1"/>
  <c r="T997" i="3"/>
  <c r="X997" i="3" s="1"/>
  <c r="AB997" i="3" s="1"/>
  <c r="Y998" i="3"/>
  <c r="U998" i="3"/>
  <c r="W998" i="3" s="1"/>
  <c r="T999" i="3"/>
  <c r="X999" i="3" s="1"/>
  <c r="AB999" i="3" s="1"/>
  <c r="Y1002" i="3"/>
  <c r="U1002" i="3"/>
  <c r="W1002" i="3" s="1"/>
  <c r="Y1004" i="3"/>
  <c r="U1004" i="3"/>
  <c r="W1004" i="3" s="1"/>
  <c r="Y1008" i="3"/>
  <c r="U1008" i="3"/>
  <c r="W1008" i="3" s="1"/>
  <c r="Y1012" i="3"/>
  <c r="U1012" i="3"/>
  <c r="W1012" i="3" s="1"/>
  <c r="Y1014" i="3"/>
  <c r="U1014" i="3"/>
  <c r="W1014" i="3" s="1"/>
  <c r="Y1016" i="3"/>
  <c r="U1016" i="3"/>
  <c r="W1016" i="3" s="1"/>
  <c r="Y1019" i="3"/>
  <c r="U1019" i="3"/>
  <c r="W1019" i="3" s="1"/>
  <c r="Y1021" i="3"/>
  <c r="U1021" i="3"/>
  <c r="W1021" i="3" s="1"/>
  <c r="Y1023" i="3"/>
  <c r="U1023" i="3"/>
  <c r="W1023" i="3" s="1"/>
  <c r="T1079" i="3"/>
  <c r="U1079" i="3" s="1"/>
  <c r="W1079" i="3" s="1"/>
  <c r="V1079" i="3"/>
  <c r="D91" i="4"/>
  <c r="E91" i="4" s="1"/>
  <c r="G91" i="4" s="1"/>
  <c r="U656" i="3"/>
  <c r="W656" i="3" s="1"/>
  <c r="T805" i="3"/>
  <c r="X805" i="3" s="1"/>
  <c r="AB805" i="3" s="1"/>
  <c r="T806" i="3"/>
  <c r="T808" i="3"/>
  <c r="T810" i="3"/>
  <c r="X810" i="3" s="1"/>
  <c r="AB810" i="3" s="1"/>
  <c r="T812" i="3"/>
  <c r="T814" i="3"/>
  <c r="T816" i="3"/>
  <c r="T818" i="3"/>
  <c r="X818" i="3" s="1"/>
  <c r="AB818" i="3" s="1"/>
  <c r="T820" i="3"/>
  <c r="X820" i="3" s="1"/>
  <c r="AB820" i="3" s="1"/>
  <c r="T822" i="3"/>
  <c r="T824" i="3"/>
  <c r="T826" i="3"/>
  <c r="T828" i="3"/>
  <c r="X828" i="3" s="1"/>
  <c r="AB828" i="3" s="1"/>
  <c r="T830" i="3"/>
  <c r="T832" i="3"/>
  <c r="T834" i="3"/>
  <c r="X834" i="3" s="1"/>
  <c r="AB834" i="3" s="1"/>
  <c r="T836" i="3"/>
  <c r="T838" i="3"/>
  <c r="T840" i="3"/>
  <c r="T855" i="3"/>
  <c r="X855" i="3" s="1"/>
  <c r="AB855" i="3" s="1"/>
  <c r="T857" i="3"/>
  <c r="Z857" i="3"/>
  <c r="Y858" i="3"/>
  <c r="U858" i="3"/>
  <c r="W858" i="3" s="1"/>
  <c r="T859" i="3"/>
  <c r="Z859" i="3"/>
  <c r="T861" i="3"/>
  <c r="X861" i="3" s="1"/>
  <c r="AB861" i="3" s="1"/>
  <c r="T863" i="3"/>
  <c r="X863" i="3" s="1"/>
  <c r="AB863" i="3" s="1"/>
  <c r="Y864" i="3"/>
  <c r="U864" i="3"/>
  <c r="W864" i="3" s="1"/>
  <c r="T865" i="3"/>
  <c r="X865" i="3" s="1"/>
  <c r="AB865" i="3" s="1"/>
  <c r="Y866" i="3"/>
  <c r="U866" i="3"/>
  <c r="T867" i="3"/>
  <c r="Z867" i="3"/>
  <c r="Y868" i="3"/>
  <c r="U868" i="3"/>
  <c r="W868" i="3" s="1"/>
  <c r="T869" i="3"/>
  <c r="Z869" i="3"/>
  <c r="Y870" i="3"/>
  <c r="U870" i="3"/>
  <c r="W870" i="3" s="1"/>
  <c r="T871" i="3"/>
  <c r="Z871" i="3"/>
  <c r="T873" i="3"/>
  <c r="Z873" i="3"/>
  <c r="T874" i="3"/>
  <c r="U879" i="3"/>
  <c r="W879" i="3" s="1"/>
  <c r="Y879" i="3"/>
  <c r="U887" i="3"/>
  <c r="W887" i="3" s="1"/>
  <c r="Y887" i="3"/>
  <c r="U897" i="3"/>
  <c r="Y897" i="3"/>
  <c r="U910" i="3"/>
  <c r="W910" i="3" s="1"/>
  <c r="Y910" i="3"/>
  <c r="T912" i="3"/>
  <c r="X912" i="3" s="1"/>
  <c r="AB912" i="3" s="1"/>
  <c r="T914" i="3"/>
  <c r="U914" i="3" s="1"/>
  <c r="W914" i="3" s="1"/>
  <c r="Y921" i="3"/>
  <c r="T954" i="3"/>
  <c r="T962" i="3"/>
  <c r="T964" i="3"/>
  <c r="T970" i="3"/>
  <c r="T972" i="3"/>
  <c r="T980" i="3"/>
  <c r="Y1025" i="3"/>
  <c r="U1025" i="3"/>
  <c r="W1025" i="3" s="1"/>
  <c r="Y1026" i="3"/>
  <c r="U1026" i="3"/>
  <c r="W1026" i="3" s="1"/>
  <c r="Y1027" i="3"/>
  <c r="U1027" i="3"/>
  <c r="W1027" i="3" s="1"/>
  <c r="Y1028" i="3"/>
  <c r="U1028" i="3"/>
  <c r="W1028" i="3" s="1"/>
  <c r="Y1029" i="3"/>
  <c r="U1029" i="3"/>
  <c r="W1029" i="3" s="1"/>
  <c r="Y1032" i="3"/>
  <c r="U1032" i="3"/>
  <c r="W1032" i="3" s="1"/>
  <c r="T1033" i="3"/>
  <c r="Y1070" i="3"/>
  <c r="U1070" i="3"/>
  <c r="W1070" i="3" s="1"/>
  <c r="U921" i="3"/>
  <c r="T1034" i="3"/>
  <c r="T1035" i="3"/>
  <c r="T1036" i="3"/>
  <c r="U1036" i="3" s="1"/>
  <c r="T1037" i="3"/>
  <c r="T1038" i="3"/>
  <c r="T1039" i="3"/>
  <c r="T1040" i="3"/>
  <c r="T1041" i="3"/>
  <c r="T1042" i="3"/>
  <c r="T1043" i="3"/>
  <c r="T1044" i="3"/>
  <c r="T1087" i="3"/>
  <c r="T1088" i="3"/>
  <c r="T1089" i="3"/>
  <c r="T1090" i="3"/>
  <c r="T1091" i="3"/>
  <c r="T1092" i="3"/>
  <c r="T1093" i="3"/>
  <c r="T1094" i="3"/>
  <c r="T1095" i="3"/>
  <c r="V1097" i="3"/>
  <c r="V1098" i="3"/>
  <c r="D96" i="4"/>
  <c r="E96" i="4" s="1"/>
  <c r="G96" i="4" s="1"/>
  <c r="V1105" i="3"/>
  <c r="V1106" i="3"/>
  <c r="V1107" i="3"/>
  <c r="D107" i="4"/>
  <c r="E107" i="4" s="1"/>
  <c r="G107" i="4" s="1"/>
  <c r="V1108" i="3"/>
  <c r="V1109" i="3"/>
  <c r="U1112" i="3"/>
  <c r="W1112" i="3" s="1"/>
  <c r="Y1112" i="3"/>
  <c r="T1113" i="3"/>
  <c r="X1113" i="3" s="1"/>
  <c r="AB1113" i="3" s="1"/>
  <c r="T1114" i="3"/>
  <c r="T1115" i="3"/>
  <c r="T1116" i="3"/>
  <c r="T1117" i="3"/>
  <c r="T1118" i="3"/>
  <c r="T1119" i="3"/>
  <c r="T1120" i="3"/>
  <c r="T1306" i="3"/>
  <c r="U1307" i="3"/>
  <c r="W1307" i="3" s="1"/>
  <c r="Y1307" i="3"/>
  <c r="T1314" i="3"/>
  <c r="Y1314" i="3"/>
  <c r="U1317" i="3"/>
  <c r="W1317" i="3" s="1"/>
  <c r="Z1317" i="3"/>
  <c r="T1338" i="3"/>
  <c r="X1338" i="3" s="1"/>
  <c r="AB1338" i="3" s="1"/>
  <c r="T1352" i="3"/>
  <c r="X1352" i="3" s="1"/>
  <c r="AB1352" i="3" s="1"/>
  <c r="U1353" i="3"/>
  <c r="W1353" i="3" s="1"/>
  <c r="Y1353" i="3"/>
  <c r="T1356" i="3"/>
  <c r="X1356" i="3" s="1"/>
  <c r="AB1356" i="3" s="1"/>
  <c r="T1358" i="3"/>
  <c r="X1358" i="3" s="1"/>
  <c r="AB1358" i="3" s="1"/>
  <c r="U1359" i="3"/>
  <c r="W1359" i="3" s="1"/>
  <c r="Y1359" i="3"/>
  <c r="T1361" i="3"/>
  <c r="X1361" i="3" s="1"/>
  <c r="AB1361" i="3" s="1"/>
  <c r="U1362" i="3"/>
  <c r="W1362" i="3" s="1"/>
  <c r="Y1362" i="3"/>
  <c r="U1365" i="3"/>
  <c r="W1365" i="3" s="1"/>
  <c r="T1368" i="3"/>
  <c r="U1369" i="3"/>
  <c r="W1369" i="3" s="1"/>
  <c r="Y1369" i="3"/>
  <c r="T1372" i="3"/>
  <c r="X1372" i="3" s="1"/>
  <c r="AB1372" i="3" s="1"/>
  <c r="T1375" i="3"/>
  <c r="Z1396" i="3"/>
  <c r="U1399" i="3"/>
  <c r="W1399" i="3" s="1"/>
  <c r="Y1399" i="3"/>
  <c r="Z1400" i="3"/>
  <c r="Y1403" i="3"/>
  <c r="Z1406" i="3"/>
  <c r="U1409" i="3"/>
  <c r="W1409" i="3" s="1"/>
  <c r="Y1409" i="3"/>
  <c r="U1413" i="3"/>
  <c r="W1413" i="3" s="1"/>
  <c r="Y1413" i="3"/>
  <c r="U1416" i="3"/>
  <c r="W1416" i="3" s="1"/>
  <c r="Y1416" i="3"/>
  <c r="Z1417" i="3"/>
  <c r="U1420" i="3"/>
  <c r="W1420" i="3" s="1"/>
  <c r="Y1420" i="3"/>
  <c r="Z1421" i="3"/>
  <c r="U1424" i="3"/>
  <c r="W1424" i="3" s="1"/>
  <c r="Y1424" i="3"/>
  <c r="Z1427" i="3"/>
  <c r="Y1430" i="3"/>
  <c r="U1431" i="3"/>
  <c r="W1431" i="3" s="1"/>
  <c r="Y1431" i="3"/>
  <c r="Z1432" i="3"/>
  <c r="U1435" i="3"/>
  <c r="W1435" i="3" s="1"/>
  <c r="Y1435" i="3"/>
  <c r="U1446" i="3"/>
  <c r="W1446" i="3" s="1"/>
  <c r="Y1446" i="3"/>
  <c r="Z1447" i="3"/>
  <c r="Y1448" i="3"/>
  <c r="U1448" i="3"/>
  <c r="W1448" i="3" s="1"/>
  <c r="Z1448" i="3"/>
  <c r="T1448" i="3"/>
  <c r="Y1451" i="3"/>
  <c r="U1451" i="3"/>
  <c r="W1451" i="3" s="1"/>
  <c r="Z1451" i="3"/>
  <c r="T1451" i="3"/>
  <c r="Z1112" i="3"/>
  <c r="X1148" i="3"/>
  <c r="AB1148" i="3" s="1"/>
  <c r="X1156" i="3"/>
  <c r="AB1156" i="3" s="1"/>
  <c r="X1159" i="3"/>
  <c r="AB1159" i="3" s="1"/>
  <c r="X1169" i="3"/>
  <c r="AB1169" i="3" s="1"/>
  <c r="U1306" i="3"/>
  <c r="W1306" i="3" s="1"/>
  <c r="Y1306" i="3"/>
  <c r="Z1307" i="3"/>
  <c r="U1314" i="3"/>
  <c r="W1314" i="3" s="1"/>
  <c r="D65" i="4"/>
  <c r="E65" i="4" s="1"/>
  <c r="G65" i="4" s="1"/>
  <c r="Z1359" i="3"/>
  <c r="Z1369" i="3"/>
  <c r="U1390" i="3"/>
  <c r="W1390" i="3" s="1"/>
  <c r="Y1390" i="3"/>
  <c r="U1395" i="3"/>
  <c r="W1395" i="3" s="1"/>
  <c r="Y1395" i="3"/>
  <c r="U1398" i="3"/>
  <c r="W1398" i="3" s="1"/>
  <c r="Y1398" i="3"/>
  <c r="U1408" i="3"/>
  <c r="W1408" i="3" s="1"/>
  <c r="Y1408" i="3"/>
  <c r="U1412" i="3"/>
  <c r="W1412" i="3" s="1"/>
  <c r="Y1412" i="3"/>
  <c r="U1415" i="3"/>
  <c r="W1415" i="3" s="1"/>
  <c r="Y1415" i="3"/>
  <c r="U1419" i="3"/>
  <c r="W1419" i="3" s="1"/>
  <c r="Y1419" i="3"/>
  <c r="U1423" i="3"/>
  <c r="W1423" i="3" s="1"/>
  <c r="Y1423" i="3"/>
  <c r="U1434" i="3"/>
  <c r="W1434" i="3" s="1"/>
  <c r="Y1434" i="3"/>
  <c r="Y1438" i="3"/>
  <c r="U1441" i="3"/>
  <c r="W1441" i="3" s="1"/>
  <c r="Y1441" i="3"/>
  <c r="U1445" i="3"/>
  <c r="W1445" i="3" s="1"/>
  <c r="Y1445" i="3"/>
  <c r="U1046" i="3"/>
  <c r="W1046" i="3" s="1"/>
  <c r="Y1046" i="3"/>
  <c r="U1048" i="3"/>
  <c r="W1048" i="3" s="1"/>
  <c r="Y1048" i="3"/>
  <c r="U1049" i="3"/>
  <c r="W1049" i="3" s="1"/>
  <c r="Y1049" i="3"/>
  <c r="U1050" i="3"/>
  <c r="W1050" i="3" s="1"/>
  <c r="Y1050" i="3"/>
  <c r="U1051" i="3"/>
  <c r="W1051" i="3" s="1"/>
  <c r="Y1051" i="3"/>
  <c r="U1052" i="3"/>
  <c r="W1052" i="3" s="1"/>
  <c r="Y1052" i="3"/>
  <c r="U1053" i="3"/>
  <c r="W1053" i="3" s="1"/>
  <c r="Y1053" i="3"/>
  <c r="U1056" i="3"/>
  <c r="W1056" i="3" s="1"/>
  <c r="Y1056" i="3"/>
  <c r="U1057" i="3"/>
  <c r="W1057" i="3" s="1"/>
  <c r="Y1057" i="3"/>
  <c r="U1058" i="3"/>
  <c r="W1058" i="3" s="1"/>
  <c r="Y1058" i="3"/>
  <c r="U1059" i="3"/>
  <c r="W1059" i="3" s="1"/>
  <c r="Y1059" i="3"/>
  <c r="U1060" i="3"/>
  <c r="W1060" i="3" s="1"/>
  <c r="Y1060" i="3"/>
  <c r="U1061" i="3"/>
  <c r="W1061" i="3" s="1"/>
  <c r="Y1061" i="3"/>
  <c r="U1064" i="3"/>
  <c r="W1064" i="3" s="1"/>
  <c r="Y1064" i="3"/>
  <c r="U1065" i="3"/>
  <c r="W1065" i="3" s="1"/>
  <c r="Y1065" i="3"/>
  <c r="U1066" i="3"/>
  <c r="W1066" i="3" s="1"/>
  <c r="Y1066" i="3"/>
  <c r="T1096" i="3"/>
  <c r="X1096" i="3" s="1"/>
  <c r="AB1096" i="3" s="1"/>
  <c r="T1097" i="3"/>
  <c r="T1098" i="3"/>
  <c r="T1105" i="3"/>
  <c r="U1105" i="3" s="1"/>
  <c r="W1105" i="3" s="1"/>
  <c r="T1106" i="3"/>
  <c r="U1106" i="3" s="1"/>
  <c r="T1107" i="3"/>
  <c r="T1108" i="3"/>
  <c r="T1109" i="3"/>
  <c r="U1121" i="3"/>
  <c r="U1122" i="3"/>
  <c r="W1122" i="3" s="1"/>
  <c r="Y1122" i="3"/>
  <c r="U1123" i="3"/>
  <c r="W1123" i="3" s="1"/>
  <c r="Y1123" i="3"/>
  <c r="U1124" i="3"/>
  <c r="W1124" i="3" s="1"/>
  <c r="Y1124" i="3"/>
  <c r="U1125" i="3"/>
  <c r="W1125" i="3" s="1"/>
  <c r="Y1125" i="3"/>
  <c r="U1126" i="3"/>
  <c r="W1126" i="3" s="1"/>
  <c r="Y1126" i="3"/>
  <c r="U1128" i="3"/>
  <c r="W1128" i="3" s="1"/>
  <c r="Y1128" i="3"/>
  <c r="U1129" i="3"/>
  <c r="W1129" i="3" s="1"/>
  <c r="Y1129" i="3"/>
  <c r="Y1132" i="3"/>
  <c r="U1133" i="3"/>
  <c r="W1133" i="3" s="1"/>
  <c r="Y1133" i="3"/>
  <c r="U1134" i="3"/>
  <c r="W1134" i="3" s="1"/>
  <c r="Y1134" i="3"/>
  <c r="U1135" i="3"/>
  <c r="W1135" i="3" s="1"/>
  <c r="Y1135" i="3"/>
  <c r="U1136" i="3"/>
  <c r="W1136" i="3" s="1"/>
  <c r="Y1136" i="3"/>
  <c r="U1145" i="3"/>
  <c r="W1145" i="3" s="1"/>
  <c r="U1149" i="3"/>
  <c r="W1149" i="3" s="1"/>
  <c r="U1156" i="3"/>
  <c r="W1156" i="3" s="1"/>
  <c r="U1169" i="3"/>
  <c r="W1169" i="3" s="1"/>
  <c r="D19" i="4"/>
  <c r="E19" i="4" s="1"/>
  <c r="G19" i="4" s="1"/>
  <c r="T1327" i="3"/>
  <c r="X1327" i="3" s="1"/>
  <c r="AB1327" i="3" s="1"/>
  <c r="T1329" i="3"/>
  <c r="D90" i="4"/>
  <c r="E90" i="4" s="1"/>
  <c r="G90" i="4" s="1"/>
  <c r="Y1330" i="3"/>
  <c r="Y1331" i="3"/>
  <c r="Y1332" i="3"/>
  <c r="Y1333" i="3"/>
  <c r="Y1339" i="3"/>
  <c r="T1345" i="3"/>
  <c r="X1345" i="3" s="1"/>
  <c r="AB1345" i="3" s="1"/>
  <c r="T1347" i="3"/>
  <c r="X1347" i="3" s="1"/>
  <c r="AB1347" i="3" s="1"/>
  <c r="U1367" i="3"/>
  <c r="W1367" i="3" s="1"/>
  <c r="Y1367" i="3"/>
  <c r="U1374" i="3"/>
  <c r="W1374" i="3" s="1"/>
  <c r="Y1374" i="3"/>
  <c r="Z1398" i="3"/>
  <c r="Z1408" i="3"/>
  <c r="Z1415" i="3"/>
  <c r="Z1419" i="3"/>
  <c r="Z1423" i="3"/>
  <c r="Z1434" i="3"/>
  <c r="Z1445" i="3"/>
  <c r="T1450" i="3"/>
  <c r="X1450" i="3" s="1"/>
  <c r="AB1450" i="3" s="1"/>
  <c r="Y1453" i="3"/>
  <c r="U1453" i="3"/>
  <c r="W1453" i="3" s="1"/>
  <c r="Z1453" i="3"/>
  <c r="T1453" i="3"/>
  <c r="T1456" i="3"/>
  <c r="X1456" i="3" s="1"/>
  <c r="AB1456" i="3" s="1"/>
  <c r="V1312" i="3"/>
  <c r="T1313" i="3"/>
  <c r="U1313" i="3" s="1"/>
  <c r="T1317" i="3"/>
  <c r="T1341" i="3"/>
  <c r="T1349" i="3"/>
  <c r="U1396" i="3"/>
  <c r="W1396" i="3" s="1"/>
  <c r="Y1396" i="3"/>
  <c r="U1400" i="3"/>
  <c r="W1400" i="3" s="1"/>
  <c r="Y1400" i="3"/>
  <c r="U1404" i="3"/>
  <c r="W1404" i="3" s="1"/>
  <c r="Y1404" i="3"/>
  <c r="U1406" i="3"/>
  <c r="W1406" i="3" s="1"/>
  <c r="Y1406" i="3"/>
  <c r="U1417" i="3"/>
  <c r="W1417" i="3" s="1"/>
  <c r="Y1417" i="3"/>
  <c r="U1421" i="3"/>
  <c r="W1421" i="3" s="1"/>
  <c r="Y1421" i="3"/>
  <c r="U1425" i="3"/>
  <c r="W1425" i="3" s="1"/>
  <c r="Y1425" i="3"/>
  <c r="U1427" i="3"/>
  <c r="W1427" i="3" s="1"/>
  <c r="Y1427" i="3"/>
  <c r="U1432" i="3"/>
  <c r="W1432" i="3" s="1"/>
  <c r="Y1432" i="3"/>
  <c r="U1436" i="3"/>
  <c r="W1436" i="3" s="1"/>
  <c r="Y1443" i="3"/>
  <c r="U1447" i="3"/>
  <c r="W1447" i="3" s="1"/>
  <c r="Y1447" i="3"/>
  <c r="Y1452" i="3"/>
  <c r="U1452" i="3"/>
  <c r="W1452" i="3" s="1"/>
  <c r="Y1454" i="3"/>
  <c r="Y1458" i="3"/>
  <c r="U1458" i="3"/>
  <c r="W1458" i="3" s="1"/>
  <c r="T1459" i="3"/>
  <c r="T1461" i="3"/>
  <c r="X1461" i="3" s="1"/>
  <c r="AB1461" i="3" s="1"/>
  <c r="Y1463" i="3"/>
  <c r="U1463" i="3"/>
  <c r="W1463" i="3" s="1"/>
  <c r="T1464" i="3"/>
  <c r="Y1465" i="3"/>
  <c r="U1465" i="3"/>
  <c r="W1465" i="3" s="1"/>
  <c r="T1466" i="3"/>
  <c r="X1466" i="3" s="1"/>
  <c r="AB1466" i="3" s="1"/>
  <c r="Y1467" i="3"/>
  <c r="U1467" i="3"/>
  <c r="W1467" i="3" s="1"/>
  <c r="T1468" i="3"/>
  <c r="Y1469" i="3"/>
  <c r="U1469" i="3"/>
  <c r="W1469" i="3" s="1"/>
  <c r="T1470" i="3"/>
  <c r="Y1471" i="3"/>
  <c r="U1471" i="3"/>
  <c r="W1471" i="3" s="1"/>
  <c r="T1472" i="3"/>
  <c r="X1472" i="3" s="1"/>
  <c r="AB1472" i="3" s="1"/>
  <c r="Y1473" i="3"/>
  <c r="U1473" i="3"/>
  <c r="W1473" i="3" s="1"/>
  <c r="T1474" i="3"/>
  <c r="T1475" i="3"/>
  <c r="Y1476" i="3"/>
  <c r="U1476" i="3"/>
  <c r="W1476" i="3" s="1"/>
  <c r="T1478" i="3"/>
  <c r="X1478" i="3" s="1"/>
  <c r="AB1478" i="3" s="1"/>
  <c r="T1479" i="3"/>
  <c r="Y1480" i="3"/>
  <c r="U1480" i="3"/>
  <c r="W1480" i="3" s="1"/>
  <c r="T1481" i="3"/>
  <c r="Y1482" i="3"/>
  <c r="U1482" i="3"/>
  <c r="W1482" i="3" s="1"/>
  <c r="T1483" i="3"/>
  <c r="Y1484" i="3"/>
  <c r="U1484" i="3"/>
  <c r="W1484" i="3" s="1"/>
  <c r="T1485" i="3"/>
  <c r="T1487" i="3"/>
  <c r="X1487" i="3" s="1"/>
  <c r="AB1487" i="3" s="1"/>
  <c r="T1488" i="3"/>
  <c r="X1488" i="3" s="1"/>
  <c r="AB1488" i="3" s="1"/>
  <c r="Y1489" i="3"/>
  <c r="U1489" i="3"/>
  <c r="W1489" i="3" s="1"/>
  <c r="T1490" i="3"/>
  <c r="Y1491" i="3"/>
  <c r="U1491" i="3"/>
  <c r="W1491" i="3" s="1"/>
  <c r="T1492" i="3"/>
  <c r="Y1493" i="3"/>
  <c r="U1493" i="3"/>
  <c r="W1493" i="3" s="1"/>
  <c r="T1494" i="3"/>
  <c r="X1494" i="3" s="1"/>
  <c r="AB1494" i="3" s="1"/>
  <c r="Y1495" i="3"/>
  <c r="U1495" i="3"/>
  <c r="W1495" i="3" s="1"/>
  <c r="T1496" i="3"/>
  <c r="Y1497" i="3"/>
  <c r="U1497" i="3"/>
  <c r="W1497" i="3" s="1"/>
  <c r="T1498" i="3"/>
  <c r="Y1499" i="3"/>
  <c r="U1499" i="3"/>
  <c r="W1499" i="3" s="1"/>
  <c r="T1500" i="3"/>
  <c r="X1500" i="3" s="1"/>
  <c r="AB1500" i="3" s="1"/>
  <c r="T1502" i="3"/>
  <c r="X1502" i="3" s="1"/>
  <c r="AB1502" i="3" s="1"/>
  <c r="T1503" i="3"/>
  <c r="Y1504" i="3"/>
  <c r="U1504" i="3"/>
  <c r="W1504" i="3" s="1"/>
  <c r="T1505" i="3"/>
  <c r="Y1506" i="3"/>
  <c r="U1506" i="3"/>
  <c r="W1506" i="3" s="1"/>
  <c r="T1507" i="3"/>
  <c r="Y1508" i="3"/>
  <c r="U1508" i="3"/>
  <c r="W1508" i="3" s="1"/>
  <c r="T1509" i="3"/>
  <c r="T1510" i="3"/>
  <c r="Y1511" i="3"/>
  <c r="U1511" i="3"/>
  <c r="W1511" i="3" s="1"/>
  <c r="T1512" i="3"/>
  <c r="T1513" i="3"/>
  <c r="T1514" i="3"/>
  <c r="Y1515" i="3"/>
  <c r="U1515" i="3"/>
  <c r="W1515" i="3" s="1"/>
  <c r="T1516" i="3"/>
  <c r="Y1517" i="3"/>
  <c r="U1517" i="3"/>
  <c r="W1517" i="3" s="1"/>
  <c r="T1518" i="3"/>
  <c r="X1518" i="3" s="1"/>
  <c r="AB1518" i="3" s="1"/>
  <c r="Y1519" i="3"/>
  <c r="U1519" i="3"/>
  <c r="W1519" i="3" s="1"/>
  <c r="T1520" i="3"/>
  <c r="T1521" i="3"/>
  <c r="T1522" i="3"/>
  <c r="Y1523" i="3"/>
  <c r="U1523" i="3"/>
  <c r="W1523" i="3" s="1"/>
  <c r="T1524" i="3"/>
  <c r="Y1525" i="3"/>
  <c r="U1525" i="3"/>
  <c r="W1525" i="3" s="1"/>
  <c r="T1526" i="3"/>
  <c r="X1526" i="3" s="1"/>
  <c r="AB1526" i="3" s="1"/>
  <c r="T1528" i="3"/>
  <c r="X1528" i="3" s="1"/>
  <c r="AB1528" i="3" s="1"/>
  <c r="Y1529" i="3"/>
  <c r="U1529" i="3"/>
  <c r="W1529" i="3" s="1"/>
  <c r="T1530" i="3"/>
  <c r="X1530" i="3" s="1"/>
  <c r="AB1530" i="3" s="1"/>
  <c r="T1532" i="3"/>
  <c r="X1532" i="3" s="1"/>
  <c r="AB1532" i="3" s="1"/>
  <c r="Y1533" i="3"/>
  <c r="U1533" i="3"/>
  <c r="W1533" i="3" s="1"/>
  <c r="T1534" i="3"/>
  <c r="X1534" i="3" s="1"/>
  <c r="AB1534" i="3" s="1"/>
  <c r="Y1536" i="3"/>
  <c r="U1536" i="3"/>
  <c r="W1536" i="3" s="1"/>
  <c r="T1537" i="3"/>
  <c r="Y1538" i="3"/>
  <c r="U1538" i="3"/>
  <c r="W1538" i="3" s="1"/>
  <c r="T1539" i="3"/>
  <c r="Y1540" i="3"/>
  <c r="T1541" i="3"/>
  <c r="Y1541" i="3" s="1"/>
  <c r="T1542" i="3"/>
  <c r="X1542" i="3" s="1"/>
  <c r="AB1542" i="3" s="1"/>
  <c r="Y1543" i="3"/>
  <c r="Y1545" i="3"/>
  <c r="U1545" i="3"/>
  <c r="W1545" i="3" s="1"/>
  <c r="T1546" i="3"/>
  <c r="X1546" i="3" s="1"/>
  <c r="AB1546" i="3" s="1"/>
  <c r="T1548" i="3"/>
  <c r="X1548" i="3" s="1"/>
  <c r="AB1548" i="3" s="1"/>
  <c r="Y1549" i="3"/>
  <c r="U1549" i="3"/>
  <c r="W1549" i="3" s="1"/>
  <c r="Y1550" i="3"/>
  <c r="U1550" i="3"/>
  <c r="W1550" i="3" s="1"/>
  <c r="T1551" i="3"/>
  <c r="Y1552" i="3"/>
  <c r="U1552" i="3"/>
  <c r="W1552" i="3" s="1"/>
  <c r="T1553" i="3"/>
  <c r="Y1554" i="3"/>
  <c r="U1554" i="3"/>
  <c r="W1554" i="3" s="1"/>
  <c r="T1555" i="3"/>
  <c r="X1555" i="3" s="1"/>
  <c r="AB1555" i="3" s="1"/>
  <c r="T1556" i="3"/>
  <c r="Y1557" i="3"/>
  <c r="T1558" i="3"/>
  <c r="U1558" i="3" s="1"/>
  <c r="W1558" i="3" s="1"/>
  <c r="Y1560" i="3"/>
  <c r="U1560" i="3"/>
  <c r="W1560" i="3" s="1"/>
  <c r="T1561" i="3"/>
  <c r="X1561" i="3" s="1"/>
  <c r="AB1561" i="3" s="1"/>
  <c r="Y1562" i="3"/>
  <c r="U1562" i="3"/>
  <c r="W1562" i="3" s="1"/>
  <c r="T1563" i="3"/>
  <c r="Y1564" i="3"/>
  <c r="U1564" i="3"/>
  <c r="W1564" i="3" s="1"/>
  <c r="T1565" i="3"/>
  <c r="X1565" i="3" s="1"/>
  <c r="AB1565" i="3" s="1"/>
  <c r="T1567" i="3"/>
  <c r="X1567" i="3" s="1"/>
  <c r="AB1567" i="3" s="1"/>
  <c r="T1569" i="3"/>
  <c r="X1569" i="3" s="1"/>
  <c r="AB1569" i="3" s="1"/>
  <c r="T1571" i="3"/>
  <c r="T1573" i="3"/>
  <c r="X1573" i="3" s="1"/>
  <c r="AB1573" i="3" s="1"/>
  <c r="Y1574" i="3"/>
  <c r="U1574" i="3"/>
  <c r="W1574" i="3" s="1"/>
  <c r="T1575" i="3"/>
  <c r="X1575" i="3" s="1"/>
  <c r="AB1575" i="3" s="1"/>
  <c r="Y1576" i="3"/>
  <c r="U1576" i="3"/>
  <c r="W1576" i="3" s="1"/>
  <c r="T1577" i="3"/>
  <c r="X1577" i="3" s="1"/>
  <c r="AB1577" i="3" s="1"/>
  <c r="T1579" i="3"/>
  <c r="X1579" i="3" s="1"/>
  <c r="AB1579" i="3" s="1"/>
  <c r="T1581" i="3"/>
  <c r="Y1582" i="3"/>
  <c r="U1582" i="3"/>
  <c r="W1582" i="3" s="1"/>
  <c r="T1583" i="3"/>
  <c r="X1583" i="3" s="1"/>
  <c r="AB1583" i="3" s="1"/>
  <c r="Y1584" i="3"/>
  <c r="U1584" i="3"/>
  <c r="W1584" i="3" s="1"/>
  <c r="T1585" i="3"/>
  <c r="X1585" i="3" s="1"/>
  <c r="AB1585" i="3" s="1"/>
  <c r="T1587" i="3"/>
  <c r="X1587" i="3" s="1"/>
  <c r="AB1587" i="3" s="1"/>
  <c r="Y1588" i="3"/>
  <c r="U1588" i="3"/>
  <c r="W1588" i="3" s="1"/>
  <c r="T1589" i="3"/>
  <c r="X1589" i="3" s="1"/>
  <c r="AB1589" i="3" s="1"/>
  <c r="Y1590" i="3"/>
  <c r="U1590" i="3"/>
  <c r="W1590" i="3" s="1"/>
  <c r="T1591" i="3"/>
  <c r="X1591" i="3" s="1"/>
  <c r="AB1591" i="3" s="1"/>
  <c r="Y1592" i="3"/>
  <c r="U1592" i="3"/>
  <c r="W1592" i="3" s="1"/>
  <c r="T1593" i="3"/>
  <c r="T1595" i="3"/>
  <c r="X1595" i="3" s="1"/>
  <c r="AB1595" i="3" s="1"/>
  <c r="T1596" i="3"/>
  <c r="Y1597" i="3"/>
  <c r="U1597" i="3"/>
  <c r="W1597" i="3" s="1"/>
  <c r="T1598" i="3"/>
  <c r="X1598" i="3" s="1"/>
  <c r="AB1598" i="3" s="1"/>
  <c r="Y1599" i="3"/>
  <c r="U1599" i="3"/>
  <c r="W1599" i="3" s="1"/>
  <c r="T1600" i="3"/>
  <c r="X1600" i="3" s="1"/>
  <c r="AB1600" i="3" s="1"/>
  <c r="U1601" i="3"/>
  <c r="W1601" i="3" s="1"/>
  <c r="T1602" i="3"/>
  <c r="X1602" i="3" s="1"/>
  <c r="AB1602" i="3" s="1"/>
  <c r="T1604" i="3"/>
  <c r="Y1605" i="3"/>
  <c r="T1606" i="3"/>
  <c r="X1606" i="3" s="1"/>
  <c r="AB1606" i="3" s="1"/>
  <c r="Y1607" i="3"/>
  <c r="U1607" i="3"/>
  <c r="W1607" i="3" s="1"/>
  <c r="T1608" i="3"/>
  <c r="X1608" i="3" s="1"/>
  <c r="AB1608" i="3" s="1"/>
  <c r="Y1609" i="3"/>
  <c r="T1610" i="3"/>
  <c r="X1610" i="3" s="1"/>
  <c r="AB1610" i="3" s="1"/>
  <c r="T1611" i="3"/>
  <c r="Y1612" i="3"/>
  <c r="U1612" i="3"/>
  <c r="W1612" i="3" s="1"/>
  <c r="T1613" i="3"/>
  <c r="X1613" i="3" s="1"/>
  <c r="AB1613" i="3" s="1"/>
  <c r="Y1614" i="3"/>
  <c r="U1614" i="3"/>
  <c r="W1614" i="3" s="1"/>
  <c r="T1615" i="3"/>
  <c r="X1615" i="3" s="1"/>
  <c r="AB1615" i="3" s="1"/>
  <c r="T1617" i="3"/>
  <c r="X1617" i="3" s="1"/>
  <c r="AB1617" i="3" s="1"/>
  <c r="T1619" i="3"/>
  <c r="X1619" i="3" s="1"/>
  <c r="AB1619" i="3" s="1"/>
  <c r="Y1620" i="3"/>
  <c r="U1620" i="3"/>
  <c r="W1620" i="3" s="1"/>
  <c r="T1621" i="3"/>
  <c r="X1621" i="3" s="1"/>
  <c r="AB1621" i="3" s="1"/>
  <c r="T1624" i="3"/>
  <c r="X1624" i="3" s="1"/>
  <c r="AB1624" i="3" s="1"/>
  <c r="Y1626" i="3"/>
  <c r="U1626" i="3"/>
  <c r="W1626" i="3" s="1"/>
  <c r="T1627" i="3"/>
  <c r="Y1628" i="3"/>
  <c r="U1628" i="3"/>
  <c r="W1628" i="3" s="1"/>
  <c r="T1629" i="3"/>
  <c r="Y1630" i="3"/>
  <c r="U1630" i="3"/>
  <c r="W1630" i="3" s="1"/>
  <c r="T1631" i="3"/>
  <c r="X1631" i="3" s="1"/>
  <c r="AB1631" i="3" s="1"/>
  <c r="Y1632" i="3"/>
  <c r="U1632" i="3"/>
  <c r="W1632" i="3" s="1"/>
  <c r="T1633" i="3"/>
  <c r="X1633" i="3" s="1"/>
  <c r="AB1633" i="3" s="1"/>
  <c r="Y1634" i="3"/>
  <c r="U1634" i="3"/>
  <c r="W1634" i="3" s="1"/>
  <c r="T1635" i="3"/>
  <c r="Y1636" i="3"/>
  <c r="U1636" i="3"/>
  <c r="W1636" i="3" s="1"/>
  <c r="T1637" i="3"/>
  <c r="Y1638" i="3"/>
  <c r="U1638" i="3"/>
  <c r="W1638" i="3" s="1"/>
  <c r="T1639" i="3"/>
  <c r="X1639" i="3" s="1"/>
  <c r="AB1639" i="3" s="1"/>
  <c r="Y1640" i="3"/>
  <c r="U1640" i="3"/>
  <c r="W1640" i="3" s="1"/>
  <c r="T1641" i="3"/>
  <c r="X1641" i="3" s="1"/>
  <c r="AB1641" i="3" s="1"/>
  <c r="T1643" i="3"/>
  <c r="Y1644" i="3"/>
  <c r="U1644" i="3"/>
  <c r="W1644" i="3" s="1"/>
  <c r="T1645" i="3"/>
  <c r="Y1646" i="3"/>
  <c r="U1646" i="3"/>
  <c r="W1646" i="3" s="1"/>
  <c r="T1647" i="3"/>
  <c r="T1649" i="3"/>
  <c r="X1649" i="3" s="1"/>
  <c r="AB1649" i="3" s="1"/>
  <c r="T1651" i="3"/>
  <c r="Y1652" i="3"/>
  <c r="U1652" i="3"/>
  <c r="W1652" i="3" s="1"/>
  <c r="T1653" i="3"/>
  <c r="Y1654" i="3"/>
  <c r="U1654" i="3"/>
  <c r="W1654" i="3" s="1"/>
  <c r="T1655" i="3"/>
  <c r="X1655" i="3" s="1"/>
  <c r="AB1655" i="3" s="1"/>
  <c r="Y1656" i="3"/>
  <c r="U1656" i="3"/>
  <c r="W1656" i="3" s="1"/>
  <c r="T1657" i="3"/>
  <c r="Y1658" i="3"/>
  <c r="U1658" i="3"/>
  <c r="W1658" i="3" s="1"/>
  <c r="T1659" i="3"/>
  <c r="Y1660" i="3"/>
  <c r="U1660" i="3"/>
  <c r="W1660" i="3" s="1"/>
  <c r="T1661" i="3"/>
  <c r="X1661" i="3" s="1"/>
  <c r="AB1661" i="3" s="1"/>
  <c r="T1663" i="3"/>
  <c r="T1665" i="3"/>
  <c r="X1665" i="3" s="1"/>
  <c r="AB1665" i="3" s="1"/>
  <c r="Y1666" i="3"/>
  <c r="U1666" i="3"/>
  <c r="W1666" i="3" s="1"/>
  <c r="T1667" i="3"/>
  <c r="X1667" i="3" s="1"/>
  <c r="AB1667" i="3" s="1"/>
  <c r="Y1668" i="3"/>
  <c r="T1669" i="3"/>
  <c r="Y1670" i="3"/>
  <c r="U1670" i="3"/>
  <c r="W1670" i="3" s="1"/>
  <c r="T1671" i="3"/>
  <c r="Y1672" i="3"/>
  <c r="U1672" i="3"/>
  <c r="W1672" i="3" s="1"/>
  <c r="T1673" i="3"/>
  <c r="Y1676" i="3"/>
  <c r="U1676" i="3"/>
  <c r="W1676" i="3" s="1"/>
  <c r="T1677" i="3"/>
  <c r="X1677" i="3" s="1"/>
  <c r="AB1677" i="3" s="1"/>
  <c r="T1679" i="3"/>
  <c r="X1679" i="3" s="1"/>
  <c r="AB1679" i="3" s="1"/>
  <c r="T1681" i="3"/>
  <c r="X1681" i="3" s="1"/>
  <c r="AB1681" i="3" s="1"/>
  <c r="T1683" i="3"/>
  <c r="Y1684" i="3"/>
  <c r="U1684" i="3"/>
  <c r="W1684" i="3" s="1"/>
  <c r="T1685" i="3"/>
  <c r="Y1686" i="3"/>
  <c r="U1686" i="3"/>
  <c r="W1686" i="3" s="1"/>
  <c r="T1687" i="3"/>
  <c r="T1689" i="3"/>
  <c r="X1689" i="3" s="1"/>
  <c r="AB1689" i="3" s="1"/>
  <c r="T1691" i="3"/>
  <c r="X1691" i="3" s="1"/>
  <c r="AB1691" i="3" s="1"/>
  <c r="Y1694" i="3"/>
  <c r="U1694" i="3"/>
  <c r="W1694" i="3" s="1"/>
  <c r="T1695" i="3"/>
  <c r="Y1696" i="3"/>
  <c r="U1696" i="3"/>
  <c r="W1696" i="3" s="1"/>
  <c r="T1697" i="3"/>
  <c r="Y1698" i="3"/>
  <c r="U1698" i="3"/>
  <c r="W1698" i="3" s="1"/>
  <c r="T1699" i="3"/>
  <c r="X1699" i="3" s="1"/>
  <c r="AB1699" i="3" s="1"/>
  <c r="T1701" i="3"/>
  <c r="Y1704" i="3"/>
  <c r="U1704" i="3"/>
  <c r="W1704" i="3" s="1"/>
  <c r="T1705" i="3"/>
  <c r="T1706" i="3"/>
  <c r="Y1707" i="3"/>
  <c r="U1707" i="3"/>
  <c r="W1707" i="3" s="1"/>
  <c r="T1708" i="3"/>
  <c r="X1708" i="3" s="1"/>
  <c r="AB1708" i="3" s="1"/>
  <c r="T1710" i="3"/>
  <c r="X1710" i="3" s="1"/>
  <c r="AB1710" i="3" s="1"/>
  <c r="T1712" i="3"/>
  <c r="Y1712" i="3" s="1"/>
  <c r="T1714" i="3"/>
  <c r="Y1715" i="3"/>
  <c r="U1715" i="3"/>
  <c r="W1715" i="3" s="1"/>
  <c r="T1716" i="3"/>
  <c r="Y1717" i="3"/>
  <c r="U1717" i="3"/>
  <c r="W1717" i="3" s="1"/>
  <c r="T1718" i="3"/>
  <c r="T1720" i="3"/>
  <c r="X1720" i="3" s="1"/>
  <c r="AB1720" i="3" s="1"/>
  <c r="Y1721" i="3"/>
  <c r="U1721" i="3"/>
  <c r="W1721" i="3" s="1"/>
  <c r="T1722" i="3"/>
  <c r="Y1723" i="3"/>
  <c r="U1723" i="3"/>
  <c r="W1723" i="3" s="1"/>
  <c r="T1724" i="3"/>
  <c r="Y1724" i="3" s="1"/>
  <c r="T1726" i="3"/>
  <c r="X1726" i="3" s="1"/>
  <c r="AB1726" i="3" s="1"/>
  <c r="T1728" i="3"/>
  <c r="Y1729" i="3"/>
  <c r="U1729" i="3"/>
  <c r="W1729" i="3" s="1"/>
  <c r="T1730" i="3"/>
  <c r="Y1731" i="3"/>
  <c r="U1731" i="3"/>
  <c r="W1731" i="3" s="1"/>
  <c r="T1732" i="3"/>
  <c r="Y1733" i="3"/>
  <c r="T1734" i="3"/>
  <c r="Y1734" i="3" s="1"/>
  <c r="T1736" i="3"/>
  <c r="T1738" i="3"/>
  <c r="X1738" i="3" s="1"/>
  <c r="AB1738" i="3" s="1"/>
  <c r="T1740" i="3"/>
  <c r="U1740" i="3" s="1"/>
  <c r="Y1741" i="3"/>
  <c r="U1741" i="3"/>
  <c r="W1741" i="3" s="1"/>
  <c r="T1742" i="3"/>
  <c r="Y1743" i="3"/>
  <c r="U1743" i="3"/>
  <c r="W1743" i="3" s="1"/>
  <c r="T1744" i="3"/>
  <c r="Y1745" i="3"/>
  <c r="U1745" i="3"/>
  <c r="W1745" i="3" s="1"/>
  <c r="T1746" i="3"/>
  <c r="Y1747" i="3"/>
  <c r="U1747" i="3"/>
  <c r="W1747" i="3" s="1"/>
  <c r="T1748" i="3"/>
  <c r="X1748" i="3" s="1"/>
  <c r="AB1748" i="3" s="1"/>
  <c r="T1750" i="3"/>
  <c r="Y1750" i="3" s="1"/>
  <c r="T1752" i="3"/>
  <c r="Y1753" i="3"/>
  <c r="U1753" i="3"/>
  <c r="W1753" i="3" s="1"/>
  <c r="T1754" i="3"/>
  <c r="Y1755" i="3"/>
  <c r="U1755" i="3"/>
  <c r="W1755" i="3" s="1"/>
  <c r="T1756" i="3"/>
  <c r="T1758" i="3"/>
  <c r="X1758" i="3" s="1"/>
  <c r="AB1758" i="3" s="1"/>
  <c r="T1760" i="3"/>
  <c r="X1760" i="3" s="1"/>
  <c r="AB1760" i="3" s="1"/>
  <c r="T1762" i="3"/>
  <c r="Y1762" i="3" s="1"/>
  <c r="Y1763" i="3"/>
  <c r="U1763" i="3"/>
  <c r="W1763" i="3" s="1"/>
  <c r="T1764" i="3"/>
  <c r="Y1765" i="3"/>
  <c r="U1765" i="3"/>
  <c r="W1765" i="3" s="1"/>
  <c r="T1766" i="3"/>
  <c r="X1766" i="3" s="1"/>
  <c r="AB1766" i="3" s="1"/>
  <c r="T1768" i="3"/>
  <c r="X1768" i="3" s="1"/>
  <c r="AB1768" i="3" s="1"/>
  <c r="Y1770" i="3"/>
  <c r="U1770" i="3"/>
  <c r="W1770" i="3" s="1"/>
  <c r="T1771" i="3"/>
  <c r="Y1772" i="3"/>
  <c r="U1772" i="3"/>
  <c r="Y1773" i="3"/>
  <c r="U1773" i="3"/>
  <c r="W1773" i="3" s="1"/>
  <c r="T1774" i="3"/>
  <c r="X1774" i="3" s="1"/>
  <c r="AB1774" i="3" s="1"/>
  <c r="T1776" i="3"/>
  <c r="U1776" i="3" s="1"/>
  <c r="W1776" i="3" s="1"/>
  <c r="Y1777" i="3"/>
  <c r="U1777" i="3"/>
  <c r="W1777" i="3" s="1"/>
  <c r="T1778" i="3"/>
  <c r="Y1779" i="3"/>
  <c r="U1779" i="3"/>
  <c r="W1779" i="3" s="1"/>
  <c r="T1780" i="3"/>
  <c r="T1782" i="3"/>
  <c r="X1782" i="3" s="1"/>
  <c r="AB1782" i="3" s="1"/>
  <c r="T1784" i="3"/>
  <c r="U1784" i="3" s="1"/>
  <c r="W1784" i="3" s="1"/>
  <c r="Y1785" i="3"/>
  <c r="U1785" i="3"/>
  <c r="W1785" i="3" s="1"/>
  <c r="T1786" i="3"/>
  <c r="U1786" i="3" s="1"/>
  <c r="Y1789" i="3"/>
  <c r="U1789" i="3"/>
  <c r="W1789" i="3" s="1"/>
  <c r="T1790" i="3"/>
  <c r="Y1790" i="3" s="1"/>
  <c r="Y1791" i="3"/>
  <c r="U1791" i="3"/>
  <c r="W1791" i="3" s="1"/>
  <c r="T1792" i="3"/>
  <c r="Y1793" i="3"/>
  <c r="U1793" i="3"/>
  <c r="W1793" i="3" s="1"/>
  <c r="T1794" i="3"/>
  <c r="Y1795" i="3"/>
  <c r="U1795" i="3"/>
  <c r="W1795" i="3" s="1"/>
  <c r="T1796" i="3"/>
  <c r="X1796" i="3" s="1"/>
  <c r="AB1796" i="3" s="1"/>
  <c r="U1797" i="3"/>
  <c r="W1797" i="3" s="1"/>
  <c r="T1798" i="3"/>
  <c r="U1798" i="3" s="1"/>
  <c r="W1798" i="3" s="1"/>
  <c r="T1800" i="3"/>
  <c r="Y1801" i="3"/>
  <c r="U1801" i="3"/>
  <c r="W1801" i="3" s="1"/>
  <c r="T1802" i="3"/>
  <c r="Y1803" i="3"/>
  <c r="U1803" i="3"/>
  <c r="W1803" i="3" s="1"/>
  <c r="T1804" i="3"/>
  <c r="X1804" i="3" s="1"/>
  <c r="AB1804" i="3" s="1"/>
  <c r="Y1805" i="3"/>
  <c r="U1805" i="3"/>
  <c r="W1805" i="3" s="1"/>
  <c r="T1806" i="3"/>
  <c r="Y1807" i="3"/>
  <c r="U1807" i="3"/>
  <c r="W1807" i="3" s="1"/>
  <c r="T1808" i="3"/>
  <c r="Y1809" i="3"/>
  <c r="U1809" i="3"/>
  <c r="W1809" i="3" s="1"/>
  <c r="T1810" i="3"/>
  <c r="X1810" i="3" s="1"/>
  <c r="AB1810" i="3" s="1"/>
  <c r="Y1811" i="3"/>
  <c r="U1811" i="3"/>
  <c r="W1811" i="3" s="1"/>
  <c r="T1812" i="3"/>
  <c r="Y1813" i="3"/>
  <c r="U1813" i="3"/>
  <c r="W1813" i="3" s="1"/>
  <c r="T1814" i="3"/>
  <c r="X1814" i="3" s="1"/>
  <c r="AB1814" i="3" s="1"/>
  <c r="T1816" i="3"/>
  <c r="Y1816" i="3" s="1"/>
  <c r="Y1817" i="3"/>
  <c r="T1818" i="3"/>
  <c r="Y1819" i="3"/>
  <c r="U1819" i="3"/>
  <c r="W1819" i="3" s="1"/>
  <c r="T1820" i="3"/>
  <c r="Y1821" i="3"/>
  <c r="U1821" i="3"/>
  <c r="W1821" i="3" s="1"/>
  <c r="T1822" i="3"/>
  <c r="U1823" i="3"/>
  <c r="W1823" i="3" s="1"/>
  <c r="T1824" i="3"/>
  <c r="X1824" i="3" s="1"/>
  <c r="AB1824" i="3" s="1"/>
  <c r="T1826" i="3"/>
  <c r="X1826" i="3" s="1"/>
  <c r="AB1826" i="3" s="1"/>
  <c r="U1827" i="3"/>
  <c r="W1827" i="3" s="1"/>
  <c r="T1828" i="3"/>
  <c r="U1828" i="3" s="1"/>
  <c r="Y1829" i="3"/>
  <c r="U1829" i="3"/>
  <c r="W1829" i="3" s="1"/>
  <c r="T1830" i="3"/>
  <c r="X1830" i="3" s="1"/>
  <c r="AB1830" i="3" s="1"/>
  <c r="Y1831" i="3"/>
  <c r="U1831" i="3"/>
  <c r="W1831" i="3" s="1"/>
  <c r="T1832" i="3"/>
  <c r="Y1833" i="3"/>
  <c r="U1833" i="3"/>
  <c r="W1833" i="3" s="1"/>
  <c r="T1834" i="3"/>
  <c r="Y1835" i="3"/>
  <c r="U1835" i="3"/>
  <c r="W1835" i="3" s="1"/>
  <c r="T1836" i="3"/>
  <c r="X1836" i="3" s="1"/>
  <c r="AB1836" i="3" s="1"/>
  <c r="Y1837" i="3"/>
  <c r="U1837" i="3"/>
  <c r="W1837" i="3" s="1"/>
  <c r="T1838" i="3"/>
  <c r="X1838" i="3" s="1"/>
  <c r="AB1838" i="3" s="1"/>
  <c r="T1840" i="3"/>
  <c r="Y1840" i="3" s="1"/>
  <c r="T1842" i="3"/>
  <c r="Y1843" i="3"/>
  <c r="U1843" i="3"/>
  <c r="W1843" i="3" s="1"/>
  <c r="T1844" i="3"/>
  <c r="Y1845" i="3"/>
  <c r="U1845" i="3"/>
  <c r="W1845" i="3" s="1"/>
  <c r="T1846" i="3"/>
  <c r="T1848" i="3"/>
  <c r="X1848" i="3" s="1"/>
  <c r="AB1848" i="3" s="1"/>
  <c r="Y1849" i="3"/>
  <c r="U1849" i="3"/>
  <c r="W1849" i="3" s="1"/>
  <c r="T1850" i="3"/>
  <c r="X1850" i="3" s="1"/>
  <c r="AB1850" i="3" s="1"/>
  <c r="Y1851" i="3"/>
  <c r="T1852" i="3"/>
  <c r="X1852" i="3" s="1"/>
  <c r="AB1852" i="3" s="1"/>
  <c r="Y1853" i="3"/>
  <c r="U1853" i="3"/>
  <c r="W1853" i="3" s="1"/>
  <c r="T1855" i="3"/>
  <c r="X1855" i="3" s="1"/>
  <c r="AB1855" i="3" s="1"/>
  <c r="T1857" i="3"/>
  <c r="X1857" i="3" s="1"/>
  <c r="AB1857" i="3" s="1"/>
  <c r="Y1858" i="3"/>
  <c r="U1858" i="3"/>
  <c r="W1858" i="3" s="1"/>
  <c r="T1859" i="3"/>
  <c r="X1859" i="3" s="1"/>
  <c r="AB1859" i="3" s="1"/>
  <c r="T1861" i="3"/>
  <c r="T1863" i="3"/>
  <c r="T1865" i="3"/>
  <c r="X1865" i="3" s="1"/>
  <c r="AB1865" i="3" s="1"/>
  <c r="Y1866" i="3"/>
  <c r="U1866" i="3"/>
  <c r="W1866" i="3" s="1"/>
  <c r="T1867" i="3"/>
  <c r="U1867" i="3" s="1"/>
  <c r="W1867" i="3" s="1"/>
  <c r="Y1868" i="3"/>
  <c r="U1868" i="3"/>
  <c r="W1868" i="3" s="1"/>
  <c r="T1869" i="3"/>
  <c r="Y1870" i="3"/>
  <c r="U1870" i="3"/>
  <c r="W1870" i="3" s="1"/>
  <c r="T1871" i="3"/>
  <c r="Y1872" i="3"/>
  <c r="U1872" i="3"/>
  <c r="W1872" i="3" s="1"/>
  <c r="T1873" i="3"/>
  <c r="X1873" i="3" s="1"/>
  <c r="AB1873" i="3" s="1"/>
  <c r="U1874" i="3"/>
  <c r="W1874" i="3" s="1"/>
  <c r="T1875" i="3"/>
  <c r="X1875" i="3" s="1"/>
  <c r="AB1875" i="3" s="1"/>
  <c r="T1877" i="3"/>
  <c r="U1877" i="3" s="1"/>
  <c r="Y1878" i="3"/>
  <c r="U1878" i="3"/>
  <c r="W1878" i="3" s="1"/>
  <c r="T1879" i="3"/>
  <c r="Y1880" i="3"/>
  <c r="U1880" i="3"/>
  <c r="W1880" i="3" s="1"/>
  <c r="T1881" i="3"/>
  <c r="Y1882" i="3"/>
  <c r="U1882" i="3"/>
  <c r="W1882" i="3" s="1"/>
  <c r="T1883" i="3"/>
  <c r="X1883" i="3" s="1"/>
  <c r="AB1883" i="3" s="1"/>
  <c r="T1885" i="3"/>
  <c r="X1885" i="3" s="1"/>
  <c r="AB1885" i="3" s="1"/>
  <c r="Y1886" i="3"/>
  <c r="U1886" i="3"/>
  <c r="W1886" i="3" s="1"/>
  <c r="T1887" i="3"/>
  <c r="X1887" i="3" s="1"/>
  <c r="AB1887" i="3" s="1"/>
  <c r="Y1888" i="3"/>
  <c r="U1888" i="3"/>
  <c r="W1888" i="3" s="1"/>
  <c r="T1889" i="3"/>
  <c r="U1889" i="3" s="1"/>
  <c r="Y1890" i="3"/>
  <c r="T1891" i="3"/>
  <c r="T1893" i="3"/>
  <c r="Y1894" i="3"/>
  <c r="U1894" i="3"/>
  <c r="W1894" i="3" s="1"/>
  <c r="T1895" i="3"/>
  <c r="Y1896" i="3"/>
  <c r="U1896" i="3"/>
  <c r="W1896" i="3" s="1"/>
  <c r="T1897" i="3"/>
  <c r="X1897" i="3" s="1"/>
  <c r="AB1897" i="3" s="1"/>
  <c r="Y1898" i="3"/>
  <c r="T1899" i="3"/>
  <c r="X1899" i="3" s="1"/>
  <c r="AB1899" i="3" s="1"/>
  <c r="T1902" i="3"/>
  <c r="Y1902" i="3" s="1"/>
  <c r="Y1904" i="3"/>
  <c r="U1904" i="3"/>
  <c r="W1904" i="3" s="1"/>
  <c r="T1906" i="3"/>
  <c r="T1910" i="3"/>
  <c r="Y1910" i="3" s="1"/>
  <c r="T1914" i="3"/>
  <c r="Y1916" i="3"/>
  <c r="U1916" i="3"/>
  <c r="W1916" i="3" s="1"/>
  <c r="T1918" i="3"/>
  <c r="T1903" i="3"/>
  <c r="Y1905" i="3"/>
  <c r="U1905" i="3"/>
  <c r="W1905" i="3" s="1"/>
  <c r="T1907" i="3"/>
  <c r="X1907" i="3" s="1"/>
  <c r="AB1907" i="3" s="1"/>
  <c r="T1911" i="3"/>
  <c r="Y1911" i="3" s="1"/>
  <c r="Y1913" i="3"/>
  <c r="U1913" i="3"/>
  <c r="W1913" i="3" s="1"/>
  <c r="T1915" i="3"/>
  <c r="Y1917" i="3"/>
  <c r="U1917" i="3"/>
  <c r="W1917" i="3" s="1"/>
  <c r="T1919" i="3"/>
  <c r="Y1921" i="3"/>
  <c r="U1921" i="3"/>
  <c r="W1921" i="3" s="1"/>
  <c r="Y1459" i="3"/>
  <c r="U1459" i="3"/>
  <c r="Y1464" i="3"/>
  <c r="U1464" i="3"/>
  <c r="W1464" i="3" s="1"/>
  <c r="Y1468" i="3"/>
  <c r="U1468" i="3"/>
  <c r="W1468" i="3" s="1"/>
  <c r="Y1470" i="3"/>
  <c r="U1470" i="3"/>
  <c r="W1470" i="3" s="1"/>
  <c r="Y1474" i="3"/>
  <c r="U1474" i="3"/>
  <c r="W1474" i="3" s="1"/>
  <c r="Y1475" i="3"/>
  <c r="U1475" i="3"/>
  <c r="W1475" i="3" s="1"/>
  <c r="Y1479" i="3"/>
  <c r="U1479" i="3"/>
  <c r="W1479" i="3" s="1"/>
  <c r="Y1481" i="3"/>
  <c r="U1481" i="3"/>
  <c r="W1481" i="3" s="1"/>
  <c r="Y1483" i="3"/>
  <c r="U1483" i="3"/>
  <c r="W1483" i="3" s="1"/>
  <c r="Y1485" i="3"/>
  <c r="U1485" i="3"/>
  <c r="W1485" i="3" s="1"/>
  <c r="Y1490" i="3"/>
  <c r="U1490" i="3"/>
  <c r="W1490" i="3" s="1"/>
  <c r="Y1492" i="3"/>
  <c r="U1492" i="3"/>
  <c r="W1492" i="3" s="1"/>
  <c r="Y1496" i="3"/>
  <c r="U1496" i="3"/>
  <c r="W1496" i="3" s="1"/>
  <c r="Y1498" i="3"/>
  <c r="U1498" i="3"/>
  <c r="W1498" i="3" s="1"/>
  <c r="Y1503" i="3"/>
  <c r="U1503" i="3"/>
  <c r="W1503" i="3" s="1"/>
  <c r="Y1505" i="3"/>
  <c r="U1505" i="3"/>
  <c r="W1505" i="3" s="1"/>
  <c r="Y1507" i="3"/>
  <c r="U1507" i="3"/>
  <c r="W1507" i="3" s="1"/>
  <c r="Y1510" i="3"/>
  <c r="U1510" i="3"/>
  <c r="W1510" i="3" s="1"/>
  <c r="Y1514" i="3"/>
  <c r="U1514" i="3"/>
  <c r="W1514" i="3" s="1"/>
  <c r="Y1516" i="3"/>
  <c r="U1516" i="3"/>
  <c r="W1516" i="3" s="1"/>
  <c r="Y1518" i="3"/>
  <c r="U1518" i="3"/>
  <c r="W1518" i="3" s="1"/>
  <c r="Y1522" i="3"/>
  <c r="U1522" i="3"/>
  <c r="W1522" i="3" s="1"/>
  <c r="Y1524" i="3"/>
  <c r="U1524" i="3"/>
  <c r="W1524" i="3" s="1"/>
  <c r="Y1532" i="3"/>
  <c r="Y1537" i="3"/>
  <c r="U1537" i="3"/>
  <c r="W1537" i="3" s="1"/>
  <c r="Y1539" i="3"/>
  <c r="U1539" i="3"/>
  <c r="W1539" i="3" s="1"/>
  <c r="Y1551" i="3"/>
  <c r="U1551" i="3"/>
  <c r="W1551" i="3" s="1"/>
  <c r="Y1553" i="3"/>
  <c r="U1553" i="3"/>
  <c r="W1553" i="3" s="1"/>
  <c r="Y1556" i="3"/>
  <c r="U1556" i="3"/>
  <c r="W1556" i="3" s="1"/>
  <c r="Y1561" i="3"/>
  <c r="U1561" i="3"/>
  <c r="W1561" i="3" s="1"/>
  <c r="Y1563" i="3"/>
  <c r="U1563" i="3"/>
  <c r="W1563" i="3" s="1"/>
  <c r="Y1575" i="3"/>
  <c r="Y1577" i="3"/>
  <c r="U1577" i="3"/>
  <c r="W1577" i="3" s="1"/>
  <c r="Y1581" i="3"/>
  <c r="U1581" i="3"/>
  <c r="W1581" i="3" s="1"/>
  <c r="Y1583" i="3"/>
  <c r="U1583" i="3"/>
  <c r="W1583" i="3" s="1"/>
  <c r="Y1591" i="3"/>
  <c r="U1591" i="3"/>
  <c r="W1591" i="3" s="1"/>
  <c r="Y1596" i="3"/>
  <c r="U1596" i="3"/>
  <c r="W1596" i="3" s="1"/>
  <c r="Y1598" i="3"/>
  <c r="U1598" i="3"/>
  <c r="W1598" i="3" s="1"/>
  <c r="Y1604" i="3"/>
  <c r="U1604" i="3"/>
  <c r="W1604" i="3" s="1"/>
  <c r="Y1606" i="3"/>
  <c r="U1606" i="3"/>
  <c r="W1606" i="3" s="1"/>
  <c r="Y1608" i="3"/>
  <c r="Y1611" i="3"/>
  <c r="U1611" i="3"/>
  <c r="W1611" i="3" s="1"/>
  <c r="Y1613" i="3"/>
  <c r="U1613" i="3"/>
  <c r="W1613" i="3" s="1"/>
  <c r="Y1615" i="3"/>
  <c r="U1615" i="3"/>
  <c r="W1615" i="3" s="1"/>
  <c r="Y1621" i="3"/>
  <c r="U1621" i="3"/>
  <c r="W1621" i="3" s="1"/>
  <c r="Y1627" i="3"/>
  <c r="U1627" i="3"/>
  <c r="W1627" i="3" s="1"/>
  <c r="Y1629" i="3"/>
  <c r="U1629" i="3"/>
  <c r="W1629" i="3" s="1"/>
  <c r="Y1635" i="3"/>
  <c r="U1635" i="3"/>
  <c r="W1635" i="3" s="1"/>
  <c r="Y1637" i="3"/>
  <c r="U1637" i="3"/>
  <c r="W1637" i="3" s="1"/>
  <c r="Y1643" i="3"/>
  <c r="U1643" i="3"/>
  <c r="W1643" i="3" s="1"/>
  <c r="Y1645" i="3"/>
  <c r="U1645" i="3"/>
  <c r="W1645" i="3" s="1"/>
  <c r="Y1647" i="3"/>
  <c r="U1647" i="3"/>
  <c r="W1647" i="3" s="1"/>
  <c r="Y1651" i="3"/>
  <c r="U1651" i="3"/>
  <c r="W1651" i="3" s="1"/>
  <c r="Y1653" i="3"/>
  <c r="U1653" i="3"/>
  <c r="W1653" i="3" s="1"/>
  <c r="Y1657" i="3"/>
  <c r="U1657" i="3"/>
  <c r="W1657" i="3" s="1"/>
  <c r="Y1659" i="3"/>
  <c r="U1659" i="3"/>
  <c r="W1659" i="3" s="1"/>
  <c r="Y1663" i="3"/>
  <c r="U1663" i="3"/>
  <c r="W1663" i="3" s="1"/>
  <c r="Y1669" i="3"/>
  <c r="U1669" i="3"/>
  <c r="W1669" i="3" s="1"/>
  <c r="Y1671" i="3"/>
  <c r="U1671" i="3"/>
  <c r="W1671" i="3" s="1"/>
  <c r="Y1673" i="3"/>
  <c r="U1673" i="3"/>
  <c r="W1673" i="3" s="1"/>
  <c r="Y1681" i="3"/>
  <c r="U1681" i="3"/>
  <c r="W1681" i="3" s="1"/>
  <c r="Y1683" i="3"/>
  <c r="U1683" i="3"/>
  <c r="W1683" i="3" s="1"/>
  <c r="Y1685" i="3"/>
  <c r="U1685" i="3"/>
  <c r="W1685" i="3" s="1"/>
  <c r="Y1687" i="3"/>
  <c r="U1687" i="3"/>
  <c r="W1687" i="3" s="1"/>
  <c r="Y1695" i="3"/>
  <c r="U1695" i="3"/>
  <c r="W1695" i="3" s="1"/>
  <c r="Y1697" i="3"/>
  <c r="U1697" i="3"/>
  <c r="W1697" i="3" s="1"/>
  <c r="Y1706" i="3"/>
  <c r="U1706" i="3"/>
  <c r="W1706" i="3" s="1"/>
  <c r="Y1714" i="3"/>
  <c r="U1714" i="3"/>
  <c r="W1714" i="3" s="1"/>
  <c r="Y1716" i="3"/>
  <c r="U1716" i="3"/>
  <c r="W1716" i="3" s="1"/>
  <c r="Y1718" i="3"/>
  <c r="U1718" i="3"/>
  <c r="W1718" i="3" s="1"/>
  <c r="Y1722" i="3"/>
  <c r="U1722" i="3"/>
  <c r="W1722" i="3" s="1"/>
  <c r="Y1728" i="3"/>
  <c r="U1728" i="3"/>
  <c r="W1728" i="3" s="1"/>
  <c r="Y1730" i="3"/>
  <c r="U1730" i="3"/>
  <c r="W1730" i="3" s="1"/>
  <c r="Y1732" i="3"/>
  <c r="U1732" i="3"/>
  <c r="W1732" i="3" s="1"/>
  <c r="Y1736" i="3"/>
  <c r="U1736" i="3"/>
  <c r="W1736" i="3" s="1"/>
  <c r="Y1742" i="3"/>
  <c r="U1742" i="3"/>
  <c r="W1742" i="3" s="1"/>
  <c r="Y1744" i="3"/>
  <c r="U1744" i="3"/>
  <c r="W1744" i="3" s="1"/>
  <c r="Y1746" i="3"/>
  <c r="U1746" i="3"/>
  <c r="W1746" i="3" s="1"/>
  <c r="Y1752" i="3"/>
  <c r="U1752" i="3"/>
  <c r="W1752" i="3" s="1"/>
  <c r="Y1754" i="3"/>
  <c r="U1754" i="3"/>
  <c r="W1754" i="3" s="1"/>
  <c r="Y1756" i="3"/>
  <c r="U1756" i="3"/>
  <c r="W1756" i="3" s="1"/>
  <c r="Y1764" i="3"/>
  <c r="U1764" i="3"/>
  <c r="Y1771" i="3"/>
  <c r="U1771" i="3"/>
  <c r="W1771" i="3" s="1"/>
  <c r="Y1778" i="3"/>
  <c r="U1778" i="3"/>
  <c r="W1778" i="3" s="1"/>
  <c r="Y1780" i="3"/>
  <c r="U1780" i="3"/>
  <c r="W1780" i="3" s="1"/>
  <c r="Y1792" i="3"/>
  <c r="U1792" i="3"/>
  <c r="W1792" i="3" s="1"/>
  <c r="Y1794" i="3"/>
  <c r="U1794" i="3"/>
  <c r="W1794" i="3" s="1"/>
  <c r="Y1800" i="3"/>
  <c r="U1800" i="3"/>
  <c r="W1800" i="3" s="1"/>
  <c r="Y1802" i="3"/>
  <c r="U1802" i="3"/>
  <c r="W1802" i="3" s="1"/>
  <c r="Y1806" i="3"/>
  <c r="U1806" i="3"/>
  <c r="W1806" i="3" s="1"/>
  <c r="Y1808" i="3"/>
  <c r="U1808" i="3"/>
  <c r="W1808" i="3" s="1"/>
  <c r="Y1812" i="3"/>
  <c r="U1812" i="3"/>
  <c r="W1812" i="3" s="1"/>
  <c r="Y1818" i="3"/>
  <c r="U1818" i="3"/>
  <c r="W1818" i="3" s="1"/>
  <c r="Y1820" i="3"/>
  <c r="U1820" i="3"/>
  <c r="W1820" i="3" s="1"/>
  <c r="Y1822" i="3"/>
  <c r="U1822" i="3"/>
  <c r="W1822" i="3" s="1"/>
  <c r="Y1832" i="3"/>
  <c r="U1832" i="3"/>
  <c r="W1832" i="3" s="1"/>
  <c r="Y1834" i="3"/>
  <c r="U1834" i="3"/>
  <c r="W1834" i="3" s="1"/>
  <c r="Y1842" i="3"/>
  <c r="U1842" i="3"/>
  <c r="W1842" i="3" s="1"/>
  <c r="Y1844" i="3"/>
  <c r="U1844" i="3"/>
  <c r="W1844" i="3" s="1"/>
  <c r="Y1846" i="3"/>
  <c r="U1846" i="3"/>
  <c r="W1846" i="3" s="1"/>
  <c r="Y1861" i="3"/>
  <c r="U1861" i="3"/>
  <c r="W1861" i="3" s="1"/>
  <c r="Y1863" i="3"/>
  <c r="U1863" i="3"/>
  <c r="W1863" i="3" s="1"/>
  <c r="Y1869" i="3"/>
  <c r="U1869" i="3"/>
  <c r="W1869" i="3" s="1"/>
  <c r="Y1871" i="3"/>
  <c r="U1871" i="3"/>
  <c r="W1871" i="3" s="1"/>
  <c r="Y1879" i="3"/>
  <c r="U1879" i="3"/>
  <c r="W1879" i="3" s="1"/>
  <c r="Y1881" i="3"/>
  <c r="U1881" i="3"/>
  <c r="W1881" i="3" s="1"/>
  <c r="Y1883" i="3"/>
  <c r="Y1893" i="3"/>
  <c r="U1893" i="3"/>
  <c r="W1893" i="3" s="1"/>
  <c r="Y1895" i="3"/>
  <c r="U1895" i="3"/>
  <c r="W1895" i="3" s="1"/>
  <c r="Y1906" i="3"/>
  <c r="U1906" i="3"/>
  <c r="W1906" i="3" s="1"/>
  <c r="Y1914" i="3"/>
  <c r="U1914" i="3"/>
  <c r="W1914" i="3" s="1"/>
  <c r="Y1922" i="3"/>
  <c r="Z1922" i="3"/>
  <c r="U1922" i="3"/>
  <c r="W1922" i="3" s="1"/>
  <c r="Y1903" i="3"/>
  <c r="U1903" i="3"/>
  <c r="W1903" i="3" s="1"/>
  <c r="Y1907" i="3"/>
  <c r="Y1915" i="3"/>
  <c r="U1915" i="3"/>
  <c r="W1915" i="3" s="1"/>
  <c r="Z1921" i="3"/>
  <c r="Y2167" i="3"/>
  <c r="U2167" i="3"/>
  <c r="T2167" i="3"/>
  <c r="Y2171" i="3"/>
  <c r="U2171" i="3"/>
  <c r="T2171" i="3"/>
  <c r="Y2175" i="3"/>
  <c r="U2175" i="3"/>
  <c r="T2175" i="3"/>
  <c r="Y2179" i="3"/>
  <c r="U2179" i="3"/>
  <c r="T2179" i="3"/>
  <c r="Y2183" i="3"/>
  <c r="U2183" i="3"/>
  <c r="T2183" i="3"/>
  <c r="Y2187" i="3"/>
  <c r="U2187" i="3"/>
  <c r="T2187" i="3"/>
  <c r="Y2191" i="3"/>
  <c r="U2191" i="3"/>
  <c r="T2191" i="3"/>
  <c r="Y1926" i="3"/>
  <c r="U1926" i="3"/>
  <c r="W1926" i="3" s="1"/>
  <c r="Y1934" i="3"/>
  <c r="U1934" i="3"/>
  <c r="W1934" i="3" s="1"/>
  <c r="U1936" i="3"/>
  <c r="W1936" i="3" s="1"/>
  <c r="Y1938" i="3"/>
  <c r="U1938" i="3"/>
  <c r="W1938" i="3" s="1"/>
  <c r="Y1954" i="3"/>
  <c r="U1954" i="3"/>
  <c r="W1954" i="3" s="1"/>
  <c r="Y1985" i="3"/>
  <c r="U1985" i="3"/>
  <c r="W1985" i="3" s="1"/>
  <c r="Y1997" i="3"/>
  <c r="U1997" i="3"/>
  <c r="W1997" i="3" s="1"/>
  <c r="Y1999" i="3"/>
  <c r="U1999" i="3"/>
  <c r="W1999" i="3" s="1"/>
  <c r="Y2001" i="3"/>
  <c r="U2001" i="3"/>
  <c r="W2001" i="3" s="1"/>
  <c r="Y2009" i="3"/>
  <c r="U2009" i="3"/>
  <c r="W2009" i="3" s="1"/>
  <c r="Y2011" i="3"/>
  <c r="U2011" i="3"/>
  <c r="W2011" i="3" s="1"/>
  <c r="Y2013" i="3"/>
  <c r="U2013" i="3"/>
  <c r="W2013" i="3" s="1"/>
  <c r="Y2023" i="3"/>
  <c r="U2023" i="3"/>
  <c r="W2023" i="3" s="1"/>
  <c r="Y2025" i="3"/>
  <c r="U2025" i="3"/>
  <c r="W2025" i="3" s="1"/>
  <c r="Y2033" i="3"/>
  <c r="U2033" i="3"/>
  <c r="W2033" i="3" s="1"/>
  <c r="Y2035" i="3"/>
  <c r="U2035" i="3"/>
  <c r="W2035" i="3" s="1"/>
  <c r="Y2041" i="3"/>
  <c r="U2041" i="3"/>
  <c r="W2041" i="3" s="1"/>
  <c r="Y2043" i="3"/>
  <c r="U2043" i="3"/>
  <c r="W2043" i="3" s="1"/>
  <c r="Y2051" i="3"/>
  <c r="U2051" i="3"/>
  <c r="W2051" i="3" s="1"/>
  <c r="Y2053" i="3"/>
  <c r="U2053" i="3"/>
  <c r="W2053" i="3" s="1"/>
  <c r="Y2055" i="3"/>
  <c r="U2055" i="3"/>
  <c r="W2055" i="3" s="1"/>
  <c r="Y2062" i="3"/>
  <c r="Y2064" i="3"/>
  <c r="U2064" i="3"/>
  <c r="W2064" i="3" s="1"/>
  <c r="Y2107" i="3"/>
  <c r="U2107" i="3"/>
  <c r="W2107" i="3" s="1"/>
  <c r="Y2109" i="3"/>
  <c r="U2109" i="3"/>
  <c r="Y2111" i="3"/>
  <c r="U2111" i="3"/>
  <c r="Y2113" i="3"/>
  <c r="U2113" i="3"/>
  <c r="Y2115" i="3"/>
  <c r="U2115" i="3"/>
  <c r="Y2117" i="3"/>
  <c r="U2117" i="3"/>
  <c r="Y2119" i="3"/>
  <c r="U2119" i="3"/>
  <c r="Y2121" i="3"/>
  <c r="U2121" i="3"/>
  <c r="Y2123" i="3"/>
  <c r="U2123" i="3"/>
  <c r="Y2125" i="3"/>
  <c r="U2125" i="3"/>
  <c r="Y2127" i="3"/>
  <c r="U2127" i="3"/>
  <c r="Y2129" i="3"/>
  <c r="U2129" i="3"/>
  <c r="Y2131" i="3"/>
  <c r="U2131" i="3"/>
  <c r="Y2133" i="3"/>
  <c r="U2133" i="3"/>
  <c r="Y2135" i="3"/>
  <c r="U2135" i="3"/>
  <c r="Y2137" i="3"/>
  <c r="U2137" i="3"/>
  <c r="Y2139" i="3"/>
  <c r="U2139" i="3"/>
  <c r="Y2141" i="3"/>
  <c r="U2141" i="3"/>
  <c r="Y2143" i="3"/>
  <c r="U2143" i="3"/>
  <c r="Y2145" i="3"/>
  <c r="U2145" i="3"/>
  <c r="Y2147" i="3"/>
  <c r="U2147" i="3"/>
  <c r="Y2149" i="3"/>
  <c r="U2149" i="3"/>
  <c r="Y2151" i="3"/>
  <c r="U2151" i="3"/>
  <c r="Y2153" i="3"/>
  <c r="U2153" i="3"/>
  <c r="Y2155" i="3"/>
  <c r="U2155" i="3"/>
  <c r="Y2157" i="3"/>
  <c r="U2157" i="3"/>
  <c r="Y2159" i="3"/>
  <c r="U2159" i="3"/>
  <c r="Y2161" i="3"/>
  <c r="U2161" i="3"/>
  <c r="Y2163" i="3"/>
  <c r="U2163" i="3"/>
  <c r="Y2165" i="3"/>
  <c r="U2165" i="3"/>
  <c r="Y2168" i="3"/>
  <c r="U2168" i="3"/>
  <c r="T2168" i="3"/>
  <c r="Y2172" i="3"/>
  <c r="U2172" i="3"/>
  <c r="T2172" i="3"/>
  <c r="Z2175" i="3"/>
  <c r="Y2176" i="3"/>
  <c r="U2176" i="3"/>
  <c r="T2176" i="3"/>
  <c r="Z2179" i="3"/>
  <c r="Y2180" i="3"/>
  <c r="U2180" i="3"/>
  <c r="T2180" i="3"/>
  <c r="Z2183" i="3"/>
  <c r="Y2184" i="3"/>
  <c r="U2184" i="3"/>
  <c r="T2184" i="3"/>
  <c r="Y2188" i="3"/>
  <c r="U2188" i="3"/>
  <c r="T2188" i="3"/>
  <c r="Y2192" i="3"/>
  <c r="U2192" i="3"/>
  <c r="T2192" i="3"/>
  <c r="Y2169" i="3"/>
  <c r="U2169" i="3"/>
  <c r="T2169" i="3"/>
  <c r="Y2173" i="3"/>
  <c r="U2173" i="3"/>
  <c r="T2173" i="3"/>
  <c r="Y2177" i="3"/>
  <c r="U2177" i="3"/>
  <c r="T2177" i="3"/>
  <c r="Y2181" i="3"/>
  <c r="U2181" i="3"/>
  <c r="T2181" i="3"/>
  <c r="Y2185" i="3"/>
  <c r="U2185" i="3"/>
  <c r="T2185" i="3"/>
  <c r="Y2189" i="3"/>
  <c r="U2189" i="3"/>
  <c r="T2189" i="3"/>
  <c r="Y1923" i="3"/>
  <c r="U1923" i="3"/>
  <c r="W1923" i="3" s="1"/>
  <c r="T1924" i="3"/>
  <c r="X1924" i="3" s="1"/>
  <c r="AB1924" i="3" s="1"/>
  <c r="Y1925" i="3"/>
  <c r="U1925" i="3"/>
  <c r="W1925" i="3" s="1"/>
  <c r="T1926" i="3"/>
  <c r="Z1926" i="3"/>
  <c r="Y1927" i="3"/>
  <c r="U1927" i="3"/>
  <c r="W1927" i="3" s="1"/>
  <c r="T1928" i="3"/>
  <c r="T1930" i="3"/>
  <c r="X1930" i="3" s="1"/>
  <c r="AB1930" i="3" s="1"/>
  <c r="U1931" i="3"/>
  <c r="W1931" i="3" s="1"/>
  <c r="T1932" i="3"/>
  <c r="Y1932" i="3" s="1"/>
  <c r="Y1933" i="3"/>
  <c r="U1933" i="3"/>
  <c r="W1933" i="3" s="1"/>
  <c r="T1934" i="3"/>
  <c r="Z1934" i="3"/>
  <c r="Y1935" i="3"/>
  <c r="U1935" i="3"/>
  <c r="W1935" i="3" s="1"/>
  <c r="T1936" i="3"/>
  <c r="X1936" i="3" s="1"/>
  <c r="AB1936" i="3" s="1"/>
  <c r="Y1937" i="3"/>
  <c r="T1938" i="3"/>
  <c r="Z1938" i="3"/>
  <c r="T1940" i="3"/>
  <c r="X1940" i="3" s="1"/>
  <c r="AB1940" i="3" s="1"/>
  <c r="Y1941" i="3"/>
  <c r="T1942" i="3"/>
  <c r="X1942" i="3" s="1"/>
  <c r="AB1942" i="3" s="1"/>
  <c r="Y1943" i="3"/>
  <c r="U1943" i="3"/>
  <c r="W1943" i="3" s="1"/>
  <c r="T1944" i="3"/>
  <c r="X1944" i="3" s="1"/>
  <c r="AB1944" i="3" s="1"/>
  <c r="Y1945" i="3"/>
  <c r="U1945" i="3"/>
  <c r="W1945" i="3" s="1"/>
  <c r="T1946" i="3"/>
  <c r="Y1947" i="3"/>
  <c r="U1947" i="3"/>
  <c r="W1947" i="3" s="1"/>
  <c r="T1948" i="3"/>
  <c r="X1948" i="3" s="1"/>
  <c r="AB1948" i="3" s="1"/>
  <c r="T1950" i="3"/>
  <c r="X1950" i="3" s="1"/>
  <c r="AB1950" i="3" s="1"/>
  <c r="Y1951" i="3"/>
  <c r="U1951" i="3"/>
  <c r="W1951" i="3" s="1"/>
  <c r="T1952" i="3"/>
  <c r="X1952" i="3" s="1"/>
  <c r="AB1952" i="3" s="1"/>
  <c r="Y1953" i="3"/>
  <c r="T1954" i="3"/>
  <c r="Z1954" i="3"/>
  <c r="T1956" i="3"/>
  <c r="X1956" i="3" s="1"/>
  <c r="AB1956" i="3" s="1"/>
  <c r="T1958" i="3"/>
  <c r="X1958" i="3" s="1"/>
  <c r="AB1958" i="3" s="1"/>
  <c r="T1960" i="3"/>
  <c r="X1960" i="3" s="1"/>
  <c r="AB1960" i="3" s="1"/>
  <c r="Y1961" i="3"/>
  <c r="T1962" i="3"/>
  <c r="X1962" i="3" s="1"/>
  <c r="AB1962" i="3" s="1"/>
  <c r="Y1967" i="3"/>
  <c r="U1967" i="3"/>
  <c r="W1967" i="3" s="1"/>
  <c r="T1972" i="3"/>
  <c r="X1972" i="3" s="1"/>
  <c r="AB1972" i="3" s="1"/>
  <c r="T1974" i="3"/>
  <c r="X1974" i="3" s="1"/>
  <c r="AB1974" i="3" s="1"/>
  <c r="Y1975" i="3"/>
  <c r="U1975" i="3"/>
  <c r="W1975" i="3" s="1"/>
  <c r="T1976" i="3"/>
  <c r="X1976" i="3" s="1"/>
  <c r="AB1976" i="3" s="1"/>
  <c r="T1978" i="3"/>
  <c r="U1978" i="3" s="1"/>
  <c r="Y1980" i="3"/>
  <c r="U1980" i="3"/>
  <c r="W1980" i="3" s="1"/>
  <c r="T1981" i="3"/>
  <c r="X1981" i="3" s="1"/>
  <c r="AB1981" i="3" s="1"/>
  <c r="T1983" i="3"/>
  <c r="Y1983" i="3" s="1"/>
  <c r="U1984" i="3"/>
  <c r="W1984" i="3" s="1"/>
  <c r="T1985" i="3"/>
  <c r="Z1985" i="3"/>
  <c r="Y1986" i="3"/>
  <c r="U1986" i="3"/>
  <c r="W1986" i="3" s="1"/>
  <c r="T1987" i="3"/>
  <c r="X1987" i="3" s="1"/>
  <c r="AB1987" i="3" s="1"/>
  <c r="Y1988" i="3"/>
  <c r="U1988" i="3"/>
  <c r="W1988" i="3" s="1"/>
  <c r="T1989" i="3"/>
  <c r="X1989" i="3" s="1"/>
  <c r="AB1989" i="3" s="1"/>
  <c r="U1990" i="3"/>
  <c r="W1990" i="3" s="1"/>
  <c r="T1991" i="3"/>
  <c r="X1991" i="3" s="1"/>
  <c r="AB1991" i="3" s="1"/>
  <c r="T1993" i="3"/>
  <c r="X1993" i="3" s="1"/>
  <c r="AB1993" i="3" s="1"/>
  <c r="Y1994" i="3"/>
  <c r="U1994" i="3"/>
  <c r="W1994" i="3" s="1"/>
  <c r="T1995" i="3"/>
  <c r="U1995" i="3" s="1"/>
  <c r="W1995" i="3" s="1"/>
  <c r="Y1996" i="3"/>
  <c r="U1996" i="3"/>
  <c r="W1996" i="3" s="1"/>
  <c r="T1997" i="3"/>
  <c r="Z1997" i="3"/>
  <c r="Y1998" i="3"/>
  <c r="U1998" i="3"/>
  <c r="W1998" i="3" s="1"/>
  <c r="T1999" i="3"/>
  <c r="Z1999" i="3"/>
  <c r="Y2000" i="3"/>
  <c r="U2000" i="3"/>
  <c r="W2000" i="3" s="1"/>
  <c r="T2001" i="3"/>
  <c r="Z2001" i="3"/>
  <c r="Y2002" i="3"/>
  <c r="U2002" i="3"/>
  <c r="W2002" i="3" s="1"/>
  <c r="T2003" i="3"/>
  <c r="X2003" i="3" s="1"/>
  <c r="AB2003" i="3" s="1"/>
  <c r="T2005" i="3"/>
  <c r="X2005" i="3" s="1"/>
  <c r="AB2005" i="3" s="1"/>
  <c r="T2007" i="3"/>
  <c r="Y2007" i="3" s="1"/>
  <c r="Y2008" i="3"/>
  <c r="U2008" i="3"/>
  <c r="W2008" i="3" s="1"/>
  <c r="T2009" i="3"/>
  <c r="Z2009" i="3"/>
  <c r="Y2010" i="3"/>
  <c r="U2010" i="3"/>
  <c r="T2011" i="3"/>
  <c r="Z2011" i="3"/>
  <c r="Y2012" i="3"/>
  <c r="U2012" i="3"/>
  <c r="W2012" i="3" s="1"/>
  <c r="T2013" i="3"/>
  <c r="Z2013" i="3"/>
  <c r="T2015" i="3"/>
  <c r="X2015" i="3" s="1"/>
  <c r="AB2015" i="3" s="1"/>
  <c r="T2017" i="3"/>
  <c r="X2017" i="3" s="1"/>
  <c r="AB2017" i="3" s="1"/>
  <c r="Y2018" i="3"/>
  <c r="T2019" i="3"/>
  <c r="X2019" i="3" s="1"/>
  <c r="AB2019" i="3" s="1"/>
  <c r="T2021" i="3"/>
  <c r="X2021" i="3" s="1"/>
  <c r="AB2021" i="3" s="1"/>
  <c r="T2023" i="3"/>
  <c r="Z2023" i="3"/>
  <c r="Y2024" i="3"/>
  <c r="U2024" i="3"/>
  <c r="W2024" i="3" s="1"/>
  <c r="T2025" i="3"/>
  <c r="Z2025" i="3"/>
  <c r="Y2026" i="3"/>
  <c r="U2026" i="3"/>
  <c r="W2026" i="3" s="1"/>
  <c r="T2027" i="3"/>
  <c r="X2027" i="3" s="1"/>
  <c r="AB2027" i="3" s="1"/>
  <c r="T2029" i="3"/>
  <c r="U2030" i="3"/>
  <c r="W2030" i="3" s="1"/>
  <c r="T2031" i="3"/>
  <c r="Y2031" i="3" s="1"/>
  <c r="Y2032" i="3"/>
  <c r="U2032" i="3"/>
  <c r="W2032" i="3" s="1"/>
  <c r="T2033" i="3"/>
  <c r="Z2033" i="3"/>
  <c r="Y2034" i="3"/>
  <c r="U2034" i="3"/>
  <c r="W2034" i="3" s="1"/>
  <c r="T2035" i="3"/>
  <c r="Z2035" i="3"/>
  <c r="Y2036" i="3"/>
  <c r="U2036" i="3"/>
  <c r="W2036" i="3" s="1"/>
  <c r="T2037" i="3"/>
  <c r="X2037" i="3" s="1"/>
  <c r="AB2037" i="3" s="1"/>
  <c r="T2039" i="3"/>
  <c r="X2039" i="3" s="1"/>
  <c r="AB2039" i="3" s="1"/>
  <c r="Y2040" i="3"/>
  <c r="U2040" i="3"/>
  <c r="W2040" i="3" s="1"/>
  <c r="T2041" i="3"/>
  <c r="Z2041" i="3"/>
  <c r="Y2042" i="3"/>
  <c r="U2042" i="3"/>
  <c r="W2042" i="3" s="1"/>
  <c r="T2043" i="3"/>
  <c r="Z2043" i="3"/>
  <c r="U2044" i="3"/>
  <c r="W2044" i="3" s="1"/>
  <c r="T2045" i="3"/>
  <c r="X2045" i="3" s="1"/>
  <c r="AB2045" i="3" s="1"/>
  <c r="T2047" i="3"/>
  <c r="Y2047" i="3" s="1"/>
  <c r="T2049" i="3"/>
  <c r="Y2049" i="3" s="1"/>
  <c r="Y2050" i="3"/>
  <c r="U2050" i="3"/>
  <c r="W2050" i="3" s="1"/>
  <c r="T2051" i="3"/>
  <c r="Z2051" i="3"/>
  <c r="Y2052" i="3"/>
  <c r="U2052" i="3"/>
  <c r="W2052" i="3" s="1"/>
  <c r="T2053" i="3"/>
  <c r="Z2053" i="3"/>
  <c r="Y2054" i="3"/>
  <c r="U2054" i="3"/>
  <c r="W2054" i="3" s="1"/>
  <c r="T2055" i="3"/>
  <c r="Z2055" i="3"/>
  <c r="Y2056" i="3"/>
  <c r="U2056" i="3"/>
  <c r="W2056" i="3" s="1"/>
  <c r="T2057" i="3"/>
  <c r="X2057" i="3" s="1"/>
  <c r="AB2057" i="3" s="1"/>
  <c r="Y2058" i="3"/>
  <c r="T2060" i="3"/>
  <c r="X2060" i="3" s="1"/>
  <c r="AB2060" i="3" s="1"/>
  <c r="Y2061" i="3"/>
  <c r="U2061" i="3"/>
  <c r="W2061" i="3" s="1"/>
  <c r="T2062" i="3"/>
  <c r="X2062" i="3" s="1"/>
  <c r="AB2062" i="3" s="1"/>
  <c r="Y2063" i="3"/>
  <c r="U2063" i="3"/>
  <c r="W2063" i="3" s="1"/>
  <c r="T2064" i="3"/>
  <c r="X2064" i="3" s="1"/>
  <c r="AB2064" i="3" s="1"/>
  <c r="Z2064" i="3"/>
  <c r="Y2065" i="3"/>
  <c r="U2065" i="3"/>
  <c r="W2065" i="3" s="1"/>
  <c r="T2066" i="3"/>
  <c r="X2066" i="3" s="1"/>
  <c r="AB2066" i="3" s="1"/>
  <c r="T2067" i="3"/>
  <c r="X2067" i="3" s="1"/>
  <c r="AB2067" i="3" s="1"/>
  <c r="Y2068" i="3"/>
  <c r="U2068" i="3"/>
  <c r="W2068" i="3" s="1"/>
  <c r="Y2069" i="3"/>
  <c r="U2069" i="3"/>
  <c r="W2069" i="3" s="1"/>
  <c r="T2070" i="3"/>
  <c r="T2072" i="3"/>
  <c r="Y2073" i="3"/>
  <c r="U2073" i="3"/>
  <c r="W2073" i="3" s="1"/>
  <c r="T2075" i="3"/>
  <c r="X2075" i="3" s="1"/>
  <c r="AB2075" i="3" s="1"/>
  <c r="Y2076" i="3"/>
  <c r="U2076" i="3"/>
  <c r="W2076" i="3" s="1"/>
  <c r="T2077" i="3"/>
  <c r="X2077" i="3" s="1"/>
  <c r="AB2077" i="3" s="1"/>
  <c r="T2079" i="3"/>
  <c r="X2079" i="3" s="1"/>
  <c r="AB2079" i="3" s="1"/>
  <c r="Y2080" i="3"/>
  <c r="U2080" i="3"/>
  <c r="W2080" i="3" s="1"/>
  <c r="T2081" i="3"/>
  <c r="X2081" i="3" s="1"/>
  <c r="AB2081" i="3" s="1"/>
  <c r="T2083" i="3"/>
  <c r="X2083" i="3" s="1"/>
  <c r="AB2083" i="3" s="1"/>
  <c r="U2084" i="3"/>
  <c r="W2084" i="3" s="1"/>
  <c r="T2085" i="3"/>
  <c r="X2085" i="3" s="1"/>
  <c r="AB2085" i="3" s="1"/>
  <c r="Y2086" i="3"/>
  <c r="U2086" i="3"/>
  <c r="W2086" i="3" s="1"/>
  <c r="T2087" i="3"/>
  <c r="T2089" i="3"/>
  <c r="X2089" i="3" s="1"/>
  <c r="AB2089" i="3" s="1"/>
  <c r="Y2090" i="3"/>
  <c r="U2090" i="3"/>
  <c r="W2090" i="3" s="1"/>
  <c r="T2091" i="3"/>
  <c r="T2093" i="3"/>
  <c r="Y2093" i="3" s="1"/>
  <c r="Y2094" i="3"/>
  <c r="U2094" i="3"/>
  <c r="W2094" i="3" s="1"/>
  <c r="T2095" i="3"/>
  <c r="X2095" i="3" s="1"/>
  <c r="AB2095" i="3" s="1"/>
  <c r="Y2096" i="3"/>
  <c r="U2096" i="3"/>
  <c r="W2096" i="3" s="1"/>
  <c r="T2097" i="3"/>
  <c r="X2097" i="3" s="1"/>
  <c r="AB2097" i="3" s="1"/>
  <c r="Y2098" i="3"/>
  <c r="U2098" i="3"/>
  <c r="W2098" i="3" s="1"/>
  <c r="T2099" i="3"/>
  <c r="X2099" i="3" s="1"/>
  <c r="AB2099" i="3" s="1"/>
  <c r="T2101" i="3"/>
  <c r="X2101" i="3" s="1"/>
  <c r="AB2101" i="3" s="1"/>
  <c r="T2103" i="3"/>
  <c r="X2103" i="3" s="1"/>
  <c r="AB2103" i="3" s="1"/>
  <c r="Y2104" i="3"/>
  <c r="U2104" i="3"/>
  <c r="W2104" i="3" s="1"/>
  <c r="T2105" i="3"/>
  <c r="X2105" i="3" s="1"/>
  <c r="AB2105" i="3" s="1"/>
  <c r="Y2106" i="3"/>
  <c r="U2106" i="3"/>
  <c r="W2106" i="3" s="1"/>
  <c r="T2107" i="3"/>
  <c r="Z2107" i="3"/>
  <c r="Y2108" i="3"/>
  <c r="U2108" i="3"/>
  <c r="T2109" i="3"/>
  <c r="Z2109" i="3"/>
  <c r="Y2110" i="3"/>
  <c r="U2110" i="3"/>
  <c r="T2111" i="3"/>
  <c r="Z2111" i="3"/>
  <c r="Y2112" i="3"/>
  <c r="U2112" i="3"/>
  <c r="T2113" i="3"/>
  <c r="Z2113" i="3"/>
  <c r="Y2114" i="3"/>
  <c r="U2114" i="3"/>
  <c r="T2115" i="3"/>
  <c r="Z2115" i="3"/>
  <c r="Y2116" i="3"/>
  <c r="U2116" i="3"/>
  <c r="T2117" i="3"/>
  <c r="Z2117" i="3"/>
  <c r="Y2118" i="3"/>
  <c r="U2118" i="3"/>
  <c r="T2119" i="3"/>
  <c r="Z2119" i="3"/>
  <c r="Y2120" i="3"/>
  <c r="U2120" i="3"/>
  <c r="T2121" i="3"/>
  <c r="Z2121" i="3"/>
  <c r="Y2122" i="3"/>
  <c r="U2122" i="3"/>
  <c r="T2123" i="3"/>
  <c r="Z2123" i="3"/>
  <c r="Y2124" i="3"/>
  <c r="U2124" i="3"/>
  <c r="T2125" i="3"/>
  <c r="Z2125" i="3"/>
  <c r="Y2126" i="3"/>
  <c r="U2126" i="3"/>
  <c r="T2127" i="3"/>
  <c r="Z2127" i="3"/>
  <c r="Y2128" i="3"/>
  <c r="U2128" i="3"/>
  <c r="T2129" i="3"/>
  <c r="Z2129" i="3"/>
  <c r="Y2130" i="3"/>
  <c r="U2130" i="3"/>
  <c r="T2131" i="3"/>
  <c r="Z2131" i="3"/>
  <c r="Y2132" i="3"/>
  <c r="U2132" i="3"/>
  <c r="T2133" i="3"/>
  <c r="Z2133" i="3"/>
  <c r="Y2134" i="3"/>
  <c r="U2134" i="3"/>
  <c r="T2135" i="3"/>
  <c r="Z2135" i="3"/>
  <c r="Y2136" i="3"/>
  <c r="U2136" i="3"/>
  <c r="T2137" i="3"/>
  <c r="Z2137" i="3"/>
  <c r="Y2138" i="3"/>
  <c r="U2138" i="3"/>
  <c r="T2139" i="3"/>
  <c r="Z2139" i="3"/>
  <c r="Y2140" i="3"/>
  <c r="U2140" i="3"/>
  <c r="T2141" i="3"/>
  <c r="Z2141" i="3"/>
  <c r="Y2142" i="3"/>
  <c r="U2142" i="3"/>
  <c r="T2143" i="3"/>
  <c r="Z2143" i="3"/>
  <c r="Y2144" i="3"/>
  <c r="U2144" i="3"/>
  <c r="T2145" i="3"/>
  <c r="Z2145" i="3"/>
  <c r="Y2146" i="3"/>
  <c r="U2146" i="3"/>
  <c r="T2147" i="3"/>
  <c r="Z2147" i="3"/>
  <c r="Y2148" i="3"/>
  <c r="U2148" i="3"/>
  <c r="T2149" i="3"/>
  <c r="Z2149" i="3"/>
  <c r="Y2150" i="3"/>
  <c r="U2150" i="3"/>
  <c r="T2151" i="3"/>
  <c r="Z2151" i="3"/>
  <c r="Y2152" i="3"/>
  <c r="U2152" i="3"/>
  <c r="T2153" i="3"/>
  <c r="Z2153" i="3"/>
  <c r="Y2154" i="3"/>
  <c r="U2154" i="3"/>
  <c r="T2155" i="3"/>
  <c r="Z2155" i="3"/>
  <c r="Y2156" i="3"/>
  <c r="U2156" i="3"/>
  <c r="T2157" i="3"/>
  <c r="Z2157" i="3"/>
  <c r="Y2158" i="3"/>
  <c r="U2158" i="3"/>
  <c r="T2159" i="3"/>
  <c r="Z2159" i="3"/>
  <c r="Y2160" i="3"/>
  <c r="U2160" i="3"/>
  <c r="T2161" i="3"/>
  <c r="Z2161" i="3"/>
  <c r="Y2162" i="3"/>
  <c r="U2162" i="3"/>
  <c r="T2163" i="3"/>
  <c r="Z2163" i="3"/>
  <c r="Y2164" i="3"/>
  <c r="U2164" i="3"/>
  <c r="T2165" i="3"/>
  <c r="Z2165" i="3"/>
  <c r="Y2166" i="3"/>
  <c r="U2166" i="3"/>
  <c r="T2166" i="3"/>
  <c r="Z2169" i="3"/>
  <c r="Y2170" i="3"/>
  <c r="U2170" i="3"/>
  <c r="T2170" i="3"/>
  <c r="Z2173" i="3"/>
  <c r="Y2174" i="3"/>
  <c r="U2174" i="3"/>
  <c r="T2174" i="3"/>
  <c r="Z2177" i="3"/>
  <c r="Y2178" i="3"/>
  <c r="U2178" i="3"/>
  <c r="T2178" i="3"/>
  <c r="Z2181" i="3"/>
  <c r="Y2182" i="3"/>
  <c r="U2182" i="3"/>
  <c r="T2182" i="3"/>
  <c r="Z2185" i="3"/>
  <c r="Y2186" i="3"/>
  <c r="U2186" i="3"/>
  <c r="T2186" i="3"/>
  <c r="Z2189" i="3"/>
  <c r="Y2190" i="3"/>
  <c r="U2190" i="3"/>
  <c r="T2190" i="3"/>
  <c r="T2193" i="3"/>
  <c r="T2194" i="3"/>
  <c r="T2195" i="3"/>
  <c r="T2196" i="3"/>
  <c r="T2197" i="3"/>
  <c r="T2198" i="3"/>
  <c r="T2199" i="3"/>
  <c r="T2200" i="3"/>
  <c r="T2201" i="3"/>
  <c r="T2271" i="3"/>
  <c r="Y2273" i="3"/>
  <c r="U2273" i="3"/>
  <c r="T2275" i="3"/>
  <c r="Y2277" i="3"/>
  <c r="U2277" i="3"/>
  <c r="T2279" i="3"/>
  <c r="Y2281" i="3"/>
  <c r="U2281" i="3"/>
  <c r="U2193" i="3"/>
  <c r="Y2193" i="3"/>
  <c r="U2194" i="3"/>
  <c r="Y2194" i="3"/>
  <c r="U2195" i="3"/>
  <c r="Y2195" i="3"/>
  <c r="U2196" i="3"/>
  <c r="Y2196" i="3"/>
  <c r="U2197" i="3"/>
  <c r="Y2197" i="3"/>
  <c r="U2198" i="3"/>
  <c r="Y2198" i="3"/>
  <c r="U2199" i="3"/>
  <c r="Y2199" i="3"/>
  <c r="U2200" i="3"/>
  <c r="Y2200" i="3"/>
  <c r="U2201" i="3"/>
  <c r="Z2201" i="3"/>
  <c r="Y2202" i="3"/>
  <c r="U2202" i="3"/>
  <c r="T2203" i="3"/>
  <c r="Y2204" i="3"/>
  <c r="U2204" i="3"/>
  <c r="T2205" i="3"/>
  <c r="Y2206" i="3"/>
  <c r="U2206" i="3"/>
  <c r="T2207" i="3"/>
  <c r="Y2208" i="3"/>
  <c r="U2208" i="3"/>
  <c r="T2209" i="3"/>
  <c r="Y2210" i="3"/>
  <c r="U2210" i="3"/>
  <c r="T2211" i="3"/>
  <c r="Y2212" i="3"/>
  <c r="U2212" i="3"/>
  <c r="T2213" i="3"/>
  <c r="Y2214" i="3"/>
  <c r="U2214" i="3"/>
  <c r="T2215" i="3"/>
  <c r="Y2216" i="3"/>
  <c r="U2216" i="3"/>
  <c r="T2217" i="3"/>
  <c r="Y2218" i="3"/>
  <c r="U2218" i="3"/>
  <c r="T2219" i="3"/>
  <c r="Y2220" i="3"/>
  <c r="U2220" i="3"/>
  <c r="T2221" i="3"/>
  <c r="Y2222" i="3"/>
  <c r="U2222" i="3"/>
  <c r="T2223" i="3"/>
  <c r="Y2224" i="3"/>
  <c r="U2224" i="3"/>
  <c r="T2225" i="3"/>
  <c r="Y2226" i="3"/>
  <c r="U2226" i="3"/>
  <c r="T2227" i="3"/>
  <c r="Y2228" i="3"/>
  <c r="U2228" i="3"/>
  <c r="T2229" i="3"/>
  <c r="Y2230" i="3"/>
  <c r="U2230" i="3"/>
  <c r="T2231" i="3"/>
  <c r="Y2232" i="3"/>
  <c r="U2232" i="3"/>
  <c r="T2233" i="3"/>
  <c r="Y2234" i="3"/>
  <c r="U2234" i="3"/>
  <c r="T2235" i="3"/>
  <c r="Y2236" i="3"/>
  <c r="U2236" i="3"/>
  <c r="T2237" i="3"/>
  <c r="Y2238" i="3"/>
  <c r="U2238" i="3"/>
  <c r="T2239" i="3"/>
  <c r="Y2240" i="3"/>
  <c r="U2240" i="3"/>
  <c r="T2241" i="3"/>
  <c r="Y2242" i="3"/>
  <c r="U2242" i="3"/>
  <c r="T2243" i="3"/>
  <c r="Y2244" i="3"/>
  <c r="U2244" i="3"/>
  <c r="T2245" i="3"/>
  <c r="Y2246" i="3"/>
  <c r="U2246" i="3"/>
  <c r="T2247" i="3"/>
  <c r="Y2248" i="3"/>
  <c r="U2248" i="3"/>
  <c r="T2249" i="3"/>
  <c r="Y2250" i="3"/>
  <c r="U2250" i="3"/>
  <c r="T2251" i="3"/>
  <c r="Y2252" i="3"/>
  <c r="U2252" i="3"/>
  <c r="T2253" i="3"/>
  <c r="Y2254" i="3"/>
  <c r="U2254" i="3"/>
  <c r="T2255" i="3"/>
  <c r="Y2256" i="3"/>
  <c r="U2256" i="3"/>
  <c r="T2257" i="3"/>
  <c r="Y2258" i="3"/>
  <c r="U2258" i="3"/>
  <c r="T2259" i="3"/>
  <c r="Y2260" i="3"/>
  <c r="U2260" i="3"/>
  <c r="T2261" i="3"/>
  <c r="Y2262" i="3"/>
  <c r="U2262" i="3"/>
  <c r="T2263" i="3"/>
  <c r="Y2264" i="3"/>
  <c r="U2264" i="3"/>
  <c r="T2265" i="3"/>
  <c r="Y2266" i="3"/>
  <c r="U2266" i="3"/>
  <c r="T2267" i="3"/>
  <c r="Y2268" i="3"/>
  <c r="U2268" i="3"/>
  <c r="T2269" i="3"/>
  <c r="Y2270" i="3"/>
  <c r="U2270" i="3"/>
  <c r="T2272" i="3"/>
  <c r="Y2274" i="3"/>
  <c r="U2274" i="3"/>
  <c r="T2276" i="3"/>
  <c r="Y2278" i="3"/>
  <c r="U2278" i="3"/>
  <c r="T2280" i="3"/>
  <c r="Y2282" i="3"/>
  <c r="Z2282" i="3"/>
  <c r="U2282" i="3"/>
  <c r="Y2271" i="3"/>
  <c r="U2271" i="3"/>
  <c r="Y2275" i="3"/>
  <c r="U2275" i="3"/>
  <c r="Y2279" i="3"/>
  <c r="U2279" i="3"/>
  <c r="Y2203" i="3"/>
  <c r="U2203" i="3"/>
  <c r="Y2205" i="3"/>
  <c r="U2205" i="3"/>
  <c r="Y2207" i="3"/>
  <c r="U2207" i="3"/>
  <c r="Y2209" i="3"/>
  <c r="U2209" i="3"/>
  <c r="Y2211" i="3"/>
  <c r="U2211" i="3"/>
  <c r="Y2213" i="3"/>
  <c r="U2213" i="3"/>
  <c r="Y2215" i="3"/>
  <c r="U2215" i="3"/>
  <c r="Y2217" i="3"/>
  <c r="U2217" i="3"/>
  <c r="Y2219" i="3"/>
  <c r="U2219" i="3"/>
  <c r="Y2221" i="3"/>
  <c r="U2221" i="3"/>
  <c r="Y2223" i="3"/>
  <c r="U2223" i="3"/>
  <c r="Y2225" i="3"/>
  <c r="U2225" i="3"/>
  <c r="Y2227" i="3"/>
  <c r="U2227" i="3"/>
  <c r="Y2229" i="3"/>
  <c r="U2229" i="3"/>
  <c r="Y2231" i="3"/>
  <c r="U2231" i="3"/>
  <c r="Y2233" i="3"/>
  <c r="U2233" i="3"/>
  <c r="Y2235" i="3"/>
  <c r="U2235" i="3"/>
  <c r="Y2237" i="3"/>
  <c r="U2237" i="3"/>
  <c r="Y2239" i="3"/>
  <c r="U2239" i="3"/>
  <c r="Y2241" i="3"/>
  <c r="U2241" i="3"/>
  <c r="Y2243" i="3"/>
  <c r="U2243" i="3"/>
  <c r="Y2245" i="3"/>
  <c r="U2245" i="3"/>
  <c r="Y2247" i="3"/>
  <c r="U2247" i="3"/>
  <c r="Y2249" i="3"/>
  <c r="U2249" i="3"/>
  <c r="Y2251" i="3"/>
  <c r="U2251" i="3"/>
  <c r="Y2253" i="3"/>
  <c r="U2253" i="3"/>
  <c r="Y2255" i="3"/>
  <c r="U2255" i="3"/>
  <c r="Y2257" i="3"/>
  <c r="U2257" i="3"/>
  <c r="Y2259" i="3"/>
  <c r="U2259" i="3"/>
  <c r="Y2261" i="3"/>
  <c r="U2261" i="3"/>
  <c r="Y2263" i="3"/>
  <c r="U2263" i="3"/>
  <c r="Y2265" i="3"/>
  <c r="U2265" i="3"/>
  <c r="Y2267" i="3"/>
  <c r="U2267" i="3"/>
  <c r="Y2269" i="3"/>
  <c r="U2269" i="3"/>
  <c r="Y2272" i="3"/>
  <c r="U2272" i="3"/>
  <c r="Y2276" i="3"/>
  <c r="U2276" i="3"/>
  <c r="Y2280" i="3"/>
  <c r="U2280" i="3"/>
  <c r="T2283" i="3"/>
  <c r="Y2284" i="3"/>
  <c r="U2284" i="3"/>
  <c r="T2285" i="3"/>
  <c r="Y2286" i="3"/>
  <c r="U2286" i="3"/>
  <c r="T2287" i="3"/>
  <c r="Y2288" i="3"/>
  <c r="U2288" i="3"/>
  <c r="T2289" i="3"/>
  <c r="Y2290" i="3"/>
  <c r="U2290" i="3"/>
  <c r="T2291" i="3"/>
  <c r="Y2292" i="3"/>
  <c r="U2292" i="3"/>
  <c r="T2293" i="3"/>
  <c r="Y2294" i="3"/>
  <c r="U2294" i="3"/>
  <c r="T2295" i="3"/>
  <c r="Y2296" i="3"/>
  <c r="U2296" i="3"/>
  <c r="T2297" i="3"/>
  <c r="Y2298" i="3"/>
  <c r="U2298" i="3"/>
  <c r="T2299" i="3"/>
  <c r="Y2300" i="3"/>
  <c r="U2300" i="3"/>
  <c r="T2301" i="3"/>
  <c r="Y2302" i="3"/>
  <c r="U2302" i="3"/>
  <c r="T2303" i="3"/>
  <c r="Y2307" i="3"/>
  <c r="U2307" i="3"/>
  <c r="Z2307" i="3"/>
  <c r="T2307" i="3"/>
  <c r="Y2311" i="3"/>
  <c r="U2311" i="3"/>
  <c r="Z2311" i="3"/>
  <c r="T2311" i="3"/>
  <c r="Y2315" i="3"/>
  <c r="U2315" i="3"/>
  <c r="Z2315" i="3"/>
  <c r="T2315" i="3"/>
  <c r="Y2319" i="3"/>
  <c r="U2319" i="3"/>
  <c r="Z2319" i="3"/>
  <c r="T2319" i="3"/>
  <c r="Y2323" i="3"/>
  <c r="U2323" i="3"/>
  <c r="Z2323" i="3"/>
  <c r="T2323" i="3"/>
  <c r="Y2327" i="3"/>
  <c r="U2327" i="3"/>
  <c r="Z2327" i="3"/>
  <c r="T2327" i="3"/>
  <c r="Y2331" i="3"/>
  <c r="U2331" i="3"/>
  <c r="Z2331" i="3"/>
  <c r="T2331" i="3"/>
  <c r="Y2335" i="3"/>
  <c r="U2335" i="3"/>
  <c r="Z2335" i="3"/>
  <c r="T2335" i="3"/>
  <c r="Y2339" i="3"/>
  <c r="U2339" i="3"/>
  <c r="Z2339" i="3"/>
  <c r="T2339" i="3"/>
  <c r="Y2343" i="3"/>
  <c r="U2343" i="3"/>
  <c r="Z2343" i="3"/>
  <c r="T2343" i="3"/>
  <c r="Y2283" i="3"/>
  <c r="U2283" i="3"/>
  <c r="Y2285" i="3"/>
  <c r="U2285" i="3"/>
  <c r="Y2287" i="3"/>
  <c r="U2287" i="3"/>
  <c r="Y2289" i="3"/>
  <c r="U2289" i="3"/>
  <c r="Y2291" i="3"/>
  <c r="U2291" i="3"/>
  <c r="Y2293" i="3"/>
  <c r="U2293" i="3"/>
  <c r="Y2295" i="3"/>
  <c r="U2295" i="3"/>
  <c r="Y2297" i="3"/>
  <c r="U2297" i="3"/>
  <c r="Y2299" i="3"/>
  <c r="U2299" i="3"/>
  <c r="Y2301" i="3"/>
  <c r="U2301" i="3"/>
  <c r="Y2303" i="3"/>
  <c r="U2303" i="3"/>
  <c r="Y2305" i="3"/>
  <c r="U2305" i="3"/>
  <c r="Z2305" i="3"/>
  <c r="T2305" i="3"/>
  <c r="Y2309" i="3"/>
  <c r="U2309" i="3"/>
  <c r="Z2309" i="3"/>
  <c r="T2309" i="3"/>
  <c r="Y2313" i="3"/>
  <c r="U2313" i="3"/>
  <c r="Z2313" i="3"/>
  <c r="T2313" i="3"/>
  <c r="Y2317" i="3"/>
  <c r="U2317" i="3"/>
  <c r="Z2317" i="3"/>
  <c r="T2317" i="3"/>
  <c r="Y2321" i="3"/>
  <c r="U2321" i="3"/>
  <c r="Z2321" i="3"/>
  <c r="T2321" i="3"/>
  <c r="Y2325" i="3"/>
  <c r="U2325" i="3"/>
  <c r="Z2325" i="3"/>
  <c r="T2325" i="3"/>
  <c r="Y2329" i="3"/>
  <c r="U2329" i="3"/>
  <c r="Z2329" i="3"/>
  <c r="T2329" i="3"/>
  <c r="Y2333" i="3"/>
  <c r="U2333" i="3"/>
  <c r="Z2333" i="3"/>
  <c r="T2333" i="3"/>
  <c r="Y2337" i="3"/>
  <c r="U2337" i="3"/>
  <c r="Z2337" i="3"/>
  <c r="T2337" i="3"/>
  <c r="Y2341" i="3"/>
  <c r="U2341" i="3"/>
  <c r="Z2341" i="3"/>
  <c r="T2341" i="3"/>
  <c r="Y2304" i="3"/>
  <c r="U2304" i="3"/>
  <c r="Y2306" i="3"/>
  <c r="U2306" i="3"/>
  <c r="Y2308" i="3"/>
  <c r="U2308" i="3"/>
  <c r="Y2310" i="3"/>
  <c r="U2310" i="3"/>
  <c r="Y2312" i="3"/>
  <c r="U2312" i="3"/>
  <c r="Y2314" i="3"/>
  <c r="U2314" i="3"/>
  <c r="Y2316" i="3"/>
  <c r="U2316" i="3"/>
  <c r="Y2318" i="3"/>
  <c r="U2318" i="3"/>
  <c r="Y2320" i="3"/>
  <c r="U2320" i="3"/>
  <c r="Y2322" i="3"/>
  <c r="U2322" i="3"/>
  <c r="Y2324" i="3"/>
  <c r="U2324" i="3"/>
  <c r="Y2326" i="3"/>
  <c r="U2326" i="3"/>
  <c r="Y2328" i="3"/>
  <c r="U2328" i="3"/>
  <c r="Y2330" i="3"/>
  <c r="U2330" i="3"/>
  <c r="Y2332" i="3"/>
  <c r="U2332" i="3"/>
  <c r="Y2334" i="3"/>
  <c r="U2334" i="3"/>
  <c r="Y2336" i="3"/>
  <c r="U2336" i="3"/>
  <c r="Y2338" i="3"/>
  <c r="U2338" i="3"/>
  <c r="Y2340" i="3"/>
  <c r="U2340" i="3"/>
  <c r="Y2342" i="3"/>
  <c r="U2342" i="3"/>
  <c r="Y2344" i="3"/>
  <c r="U2344" i="3"/>
  <c r="T2345" i="3"/>
  <c r="Y2346" i="3"/>
  <c r="U2346" i="3"/>
  <c r="T2347" i="3"/>
  <c r="Y2348" i="3"/>
  <c r="U2348" i="3"/>
  <c r="T2349" i="3"/>
  <c r="Y2350" i="3"/>
  <c r="U2350" i="3"/>
  <c r="T2351" i="3"/>
  <c r="Y2352" i="3"/>
  <c r="U2352" i="3"/>
  <c r="T2353" i="3"/>
  <c r="Y2354" i="3"/>
  <c r="U2354" i="3"/>
  <c r="T2355" i="3"/>
  <c r="Y2356" i="3"/>
  <c r="U2356" i="3"/>
  <c r="T2357" i="3"/>
  <c r="Y2358" i="3"/>
  <c r="U2358" i="3"/>
  <c r="T2359" i="3"/>
  <c r="Y2360" i="3"/>
  <c r="U2360" i="3"/>
  <c r="T2361" i="3"/>
  <c r="Y2362" i="3"/>
  <c r="U2362" i="3"/>
  <c r="T2363" i="3"/>
  <c r="Y2364" i="3"/>
  <c r="U2364" i="3"/>
  <c r="T2365" i="3"/>
  <c r="Y2366" i="3"/>
  <c r="U2366" i="3"/>
  <c r="T2367" i="3"/>
  <c r="Y2368" i="3"/>
  <c r="U2368" i="3"/>
  <c r="T2369" i="3"/>
  <c r="Y2370" i="3"/>
  <c r="U2370" i="3"/>
  <c r="T2371" i="3"/>
  <c r="Y2372" i="3"/>
  <c r="U2372" i="3"/>
  <c r="T2373" i="3"/>
  <c r="Y2374" i="3"/>
  <c r="U2374" i="3"/>
  <c r="T2375" i="3"/>
  <c r="Y2376" i="3"/>
  <c r="U2376" i="3"/>
  <c r="T2377" i="3"/>
  <c r="Y2378" i="3"/>
  <c r="U2378" i="3"/>
  <c r="T2379" i="3"/>
  <c r="Y2380" i="3"/>
  <c r="U2380" i="3"/>
  <c r="T2381" i="3"/>
  <c r="Y2382" i="3"/>
  <c r="U2382" i="3"/>
  <c r="T2383" i="3"/>
  <c r="Y2384" i="3"/>
  <c r="U2384" i="3"/>
  <c r="T2385" i="3"/>
  <c r="Y2386" i="3"/>
  <c r="U2386" i="3"/>
  <c r="T2387" i="3"/>
  <c r="Y2388" i="3"/>
  <c r="U2388" i="3"/>
  <c r="T2389" i="3"/>
  <c r="Y2390" i="3"/>
  <c r="U2390" i="3"/>
  <c r="T2391" i="3"/>
  <c r="Y2392" i="3"/>
  <c r="U2392" i="3"/>
  <c r="T2393" i="3"/>
  <c r="Y2394" i="3"/>
  <c r="U2394" i="3"/>
  <c r="T2395" i="3"/>
  <c r="Y2396" i="3"/>
  <c r="U2396" i="3"/>
  <c r="T2397" i="3"/>
  <c r="Y2398" i="3"/>
  <c r="U2398" i="3"/>
  <c r="T2399" i="3"/>
  <c r="Y2400" i="3"/>
  <c r="U2400" i="3"/>
  <c r="T2401" i="3"/>
  <c r="Y2402" i="3"/>
  <c r="U2402" i="3"/>
  <c r="T2403" i="3"/>
  <c r="Y2404" i="3"/>
  <c r="U2404" i="3"/>
  <c r="T2405" i="3"/>
  <c r="Y2406" i="3"/>
  <c r="U2406" i="3"/>
  <c r="T2407" i="3"/>
  <c r="Y2408" i="3"/>
  <c r="U2408" i="3"/>
  <c r="T2409" i="3"/>
  <c r="Y2410" i="3"/>
  <c r="U2410" i="3"/>
  <c r="T2411" i="3"/>
  <c r="Y2412" i="3"/>
  <c r="U2412" i="3"/>
  <c r="T2413" i="3"/>
  <c r="Y2414" i="3"/>
  <c r="U2414" i="3"/>
  <c r="T2415" i="3"/>
  <c r="Y2416" i="3"/>
  <c r="U2416" i="3"/>
  <c r="T2417" i="3"/>
  <c r="Y2418" i="3"/>
  <c r="U2418" i="3"/>
  <c r="T2419" i="3"/>
  <c r="Y2420" i="3"/>
  <c r="U2420" i="3"/>
  <c r="T2421" i="3"/>
  <c r="Y2422" i="3"/>
  <c r="U2422" i="3"/>
  <c r="T2423" i="3"/>
  <c r="Y2424" i="3"/>
  <c r="U2424" i="3"/>
  <c r="T2425" i="3"/>
  <c r="Y2426" i="3"/>
  <c r="U2426" i="3"/>
  <c r="T2427" i="3"/>
  <c r="Y2428" i="3"/>
  <c r="U2428" i="3"/>
  <c r="T2429" i="3"/>
  <c r="Y2430" i="3"/>
  <c r="U2430" i="3"/>
  <c r="T2431" i="3"/>
  <c r="Y2432" i="3"/>
  <c r="U2432" i="3"/>
  <c r="T2433" i="3"/>
  <c r="Y2434" i="3"/>
  <c r="U2434" i="3"/>
  <c r="T2435" i="3"/>
  <c r="Y2436" i="3"/>
  <c r="U2436" i="3"/>
  <c r="T2437" i="3"/>
  <c r="Y2438" i="3"/>
  <c r="U2438" i="3"/>
  <c r="T2439" i="3"/>
  <c r="Y2440" i="3"/>
  <c r="U2440" i="3"/>
  <c r="T2441" i="3"/>
  <c r="Y2442" i="3"/>
  <c r="U2442" i="3"/>
  <c r="T2443" i="3"/>
  <c r="Y2444" i="3"/>
  <c r="U2444" i="3"/>
  <c r="T2445" i="3"/>
  <c r="Y2446" i="3"/>
  <c r="U2446" i="3"/>
  <c r="T2447" i="3"/>
  <c r="Y2448" i="3"/>
  <c r="U2448" i="3"/>
  <c r="T2449" i="3"/>
  <c r="Y2450" i="3"/>
  <c r="U2450" i="3"/>
  <c r="T2451" i="3"/>
  <c r="Y2452" i="3"/>
  <c r="U2452" i="3"/>
  <c r="T2453" i="3"/>
  <c r="Y2454" i="3"/>
  <c r="U2454" i="3"/>
  <c r="T2455" i="3"/>
  <c r="Y2456" i="3"/>
  <c r="U2456" i="3"/>
  <c r="T2457" i="3"/>
  <c r="Y2458" i="3"/>
  <c r="U2458" i="3"/>
  <c r="T2459" i="3"/>
  <c r="Y2460" i="3"/>
  <c r="U2460" i="3"/>
  <c r="T2461" i="3"/>
  <c r="Y2462" i="3"/>
  <c r="U2462" i="3"/>
  <c r="T2463" i="3"/>
  <c r="Y2464" i="3"/>
  <c r="U2464" i="3"/>
  <c r="T2465" i="3"/>
  <c r="Y2466" i="3"/>
  <c r="U2466" i="3"/>
  <c r="T2467" i="3"/>
  <c r="Y2468" i="3"/>
  <c r="U2468" i="3"/>
  <c r="T2469" i="3"/>
  <c r="Y2470" i="3"/>
  <c r="U2470" i="3"/>
  <c r="T2471" i="3"/>
  <c r="Y2472" i="3"/>
  <c r="U2472" i="3"/>
  <c r="T2473" i="3"/>
  <c r="Y2474" i="3"/>
  <c r="U2474" i="3"/>
  <c r="T2475" i="3"/>
  <c r="Y2476" i="3"/>
  <c r="U2476" i="3"/>
  <c r="T2477" i="3"/>
  <c r="Y2478" i="3"/>
  <c r="U2478" i="3"/>
  <c r="T2479" i="3"/>
  <c r="Y2480" i="3"/>
  <c r="U2480" i="3"/>
  <c r="T2481" i="3"/>
  <c r="Y2482" i="3"/>
  <c r="U2482" i="3"/>
  <c r="T2483" i="3"/>
  <c r="Y2484" i="3"/>
  <c r="U2484" i="3"/>
  <c r="T2485" i="3"/>
  <c r="Y2486" i="3"/>
  <c r="U2486" i="3"/>
  <c r="T2487" i="3"/>
  <c r="Y2488" i="3"/>
  <c r="U2488" i="3"/>
  <c r="T2489" i="3"/>
  <c r="Y2490" i="3"/>
  <c r="U2490" i="3"/>
  <c r="T2491" i="3"/>
  <c r="Y2492" i="3"/>
  <c r="U2492" i="3"/>
  <c r="T2493" i="3"/>
  <c r="Y2494" i="3"/>
  <c r="U2494" i="3"/>
  <c r="T2495" i="3"/>
  <c r="Y2496" i="3"/>
  <c r="U2496" i="3"/>
  <c r="T2497" i="3"/>
  <c r="Y2498" i="3"/>
  <c r="U2498" i="3"/>
  <c r="T2499" i="3"/>
  <c r="Y2500" i="3"/>
  <c r="U2500" i="3"/>
  <c r="T2501" i="3"/>
  <c r="Y2502" i="3"/>
  <c r="U2502" i="3"/>
  <c r="T2503" i="3"/>
  <c r="Y2504" i="3"/>
  <c r="U2504" i="3"/>
  <c r="T2505" i="3"/>
  <c r="Y2506" i="3"/>
  <c r="U2506" i="3"/>
  <c r="T2507" i="3"/>
  <c r="Y2508" i="3"/>
  <c r="U2508" i="3"/>
  <c r="T2509" i="3"/>
  <c r="Y2510" i="3"/>
  <c r="U2510" i="3"/>
  <c r="T2511" i="3"/>
  <c r="Y2512" i="3"/>
  <c r="U2512" i="3"/>
  <c r="T2513" i="3"/>
  <c r="Y2514" i="3"/>
  <c r="U2514" i="3"/>
  <c r="T2515" i="3"/>
  <c r="Y2516" i="3"/>
  <c r="U2516" i="3"/>
  <c r="T2517" i="3"/>
  <c r="Y2518" i="3"/>
  <c r="U2518" i="3"/>
  <c r="T2519" i="3"/>
  <c r="Y2520" i="3"/>
  <c r="U2520" i="3"/>
  <c r="T2521" i="3"/>
  <c r="Y2522" i="3"/>
  <c r="U2522" i="3"/>
  <c r="T2523" i="3"/>
  <c r="Y2524" i="3"/>
  <c r="U2524" i="3"/>
  <c r="T2525" i="3"/>
  <c r="Y2526" i="3"/>
  <c r="U2526" i="3"/>
  <c r="T2527" i="3"/>
  <c r="Y2528" i="3"/>
  <c r="U2528" i="3"/>
  <c r="T2529" i="3"/>
  <c r="Y2530" i="3"/>
  <c r="U2530" i="3"/>
  <c r="T2531" i="3"/>
  <c r="Y2532" i="3"/>
  <c r="U2532" i="3"/>
  <c r="T2533" i="3"/>
  <c r="Y2534" i="3"/>
  <c r="U2534" i="3"/>
  <c r="T2535" i="3"/>
  <c r="Y2536" i="3"/>
  <c r="U2536" i="3"/>
  <c r="T2537" i="3"/>
  <c r="Y2538" i="3"/>
  <c r="U2538" i="3"/>
  <c r="T2539" i="3"/>
  <c r="Y2540" i="3"/>
  <c r="U2540" i="3"/>
  <c r="T2541" i="3"/>
  <c r="Y2542" i="3"/>
  <c r="U2542" i="3"/>
  <c r="T2543" i="3"/>
  <c r="Y2544" i="3"/>
  <c r="U2544" i="3"/>
  <c r="T2545" i="3"/>
  <c r="Y2546" i="3"/>
  <c r="U2546" i="3"/>
  <c r="T2547" i="3"/>
  <c r="Y2548" i="3"/>
  <c r="U2548" i="3"/>
  <c r="T2549" i="3"/>
  <c r="Y2550" i="3"/>
  <c r="U2550" i="3"/>
  <c r="T2551" i="3"/>
  <c r="Y2552" i="3"/>
  <c r="U2552" i="3"/>
  <c r="T2553" i="3"/>
  <c r="Y2554" i="3"/>
  <c r="U2554" i="3"/>
  <c r="T2555" i="3"/>
  <c r="Y2556" i="3"/>
  <c r="U2556" i="3"/>
  <c r="T2557" i="3"/>
  <c r="Y2558" i="3"/>
  <c r="U2558" i="3"/>
  <c r="T2559" i="3"/>
  <c r="Y2560" i="3"/>
  <c r="U2560" i="3"/>
  <c r="T2561" i="3"/>
  <c r="Y2562" i="3"/>
  <c r="U2562" i="3"/>
  <c r="T2563" i="3"/>
  <c r="Y2564" i="3"/>
  <c r="U2564" i="3"/>
  <c r="T2565" i="3"/>
  <c r="Y2566" i="3"/>
  <c r="U2566" i="3"/>
  <c r="T2567" i="3"/>
  <c r="Y2568" i="3"/>
  <c r="U2568" i="3"/>
  <c r="T2569" i="3"/>
  <c r="Y2570" i="3"/>
  <c r="U2570" i="3"/>
  <c r="T2571" i="3"/>
  <c r="Y2572" i="3"/>
  <c r="U2572" i="3"/>
  <c r="T2573" i="3"/>
  <c r="Y2574" i="3"/>
  <c r="U2574" i="3"/>
  <c r="T2575" i="3"/>
  <c r="Y2576" i="3"/>
  <c r="U2576" i="3"/>
  <c r="T2577" i="3"/>
  <c r="Y2578" i="3"/>
  <c r="U2578" i="3"/>
  <c r="T2579" i="3"/>
  <c r="Y2580" i="3"/>
  <c r="U2580" i="3"/>
  <c r="T2581" i="3"/>
  <c r="Y2582" i="3"/>
  <c r="U2582" i="3"/>
  <c r="T2583" i="3"/>
  <c r="Y2584" i="3"/>
  <c r="U2584" i="3"/>
  <c r="T2585" i="3"/>
  <c r="Y2586" i="3"/>
  <c r="U2586" i="3"/>
  <c r="T2587" i="3"/>
  <c r="Y2588" i="3"/>
  <c r="U2588" i="3"/>
  <c r="T2589" i="3"/>
  <c r="Y2590" i="3"/>
  <c r="U2590" i="3"/>
  <c r="T2591" i="3"/>
  <c r="Y2592" i="3"/>
  <c r="U2592" i="3"/>
  <c r="T2593" i="3"/>
  <c r="Y2594" i="3"/>
  <c r="U2594" i="3"/>
  <c r="T2594" i="3"/>
  <c r="Y2595" i="3"/>
  <c r="U2595" i="3"/>
  <c r="T2595" i="3"/>
  <c r="Y2345" i="3"/>
  <c r="U2345" i="3"/>
  <c r="Y2347" i="3"/>
  <c r="U2347" i="3"/>
  <c r="Y2349" i="3"/>
  <c r="U2349" i="3"/>
  <c r="Y2351" i="3"/>
  <c r="U2351" i="3"/>
  <c r="Y2353" i="3"/>
  <c r="U2353" i="3"/>
  <c r="Y2355" i="3"/>
  <c r="U2355" i="3"/>
  <c r="Y2357" i="3"/>
  <c r="U2357" i="3"/>
  <c r="Y2359" i="3"/>
  <c r="U2359" i="3"/>
  <c r="Y2361" i="3"/>
  <c r="U2361" i="3"/>
  <c r="Y2363" i="3"/>
  <c r="U2363" i="3"/>
  <c r="Y2365" i="3"/>
  <c r="U2365" i="3"/>
  <c r="Y2367" i="3"/>
  <c r="U2367" i="3"/>
  <c r="Y2369" i="3"/>
  <c r="U2369" i="3"/>
  <c r="Y2371" i="3"/>
  <c r="U2371" i="3"/>
  <c r="Y2373" i="3"/>
  <c r="U2373" i="3"/>
  <c r="Y2375" i="3"/>
  <c r="U2375" i="3"/>
  <c r="Y2377" i="3"/>
  <c r="U2377" i="3"/>
  <c r="Y2379" i="3"/>
  <c r="U2379" i="3"/>
  <c r="Y2381" i="3"/>
  <c r="U2381" i="3"/>
  <c r="Y2383" i="3"/>
  <c r="U2383" i="3"/>
  <c r="Y2385" i="3"/>
  <c r="U2385" i="3"/>
  <c r="Y2387" i="3"/>
  <c r="U2387" i="3"/>
  <c r="Y2389" i="3"/>
  <c r="U2389" i="3"/>
  <c r="Y2391" i="3"/>
  <c r="U2391" i="3"/>
  <c r="Y2393" i="3"/>
  <c r="U2393" i="3"/>
  <c r="Y2395" i="3"/>
  <c r="U2395" i="3"/>
  <c r="Y2397" i="3"/>
  <c r="U2397" i="3"/>
  <c r="Y2399" i="3"/>
  <c r="U2399" i="3"/>
  <c r="Y2401" i="3"/>
  <c r="U2401" i="3"/>
  <c r="Y2403" i="3"/>
  <c r="U2403" i="3"/>
  <c r="Y2405" i="3"/>
  <c r="U2405" i="3"/>
  <c r="Y2407" i="3"/>
  <c r="U2407" i="3"/>
  <c r="Y2409" i="3"/>
  <c r="U2409" i="3"/>
  <c r="Y2411" i="3"/>
  <c r="U2411" i="3"/>
  <c r="Y2413" i="3"/>
  <c r="U2413" i="3"/>
  <c r="Y2415" i="3"/>
  <c r="U2415" i="3"/>
  <c r="Y2417" i="3"/>
  <c r="U2417" i="3"/>
  <c r="Y2419" i="3"/>
  <c r="U2419" i="3"/>
  <c r="Y2421" i="3"/>
  <c r="U2421" i="3"/>
  <c r="Y2423" i="3"/>
  <c r="U2423" i="3"/>
  <c r="Y2425" i="3"/>
  <c r="U2425" i="3"/>
  <c r="Y2427" i="3"/>
  <c r="U2427" i="3"/>
  <c r="Y2429" i="3"/>
  <c r="U2429" i="3"/>
  <c r="Y2431" i="3"/>
  <c r="U2431" i="3"/>
  <c r="Y2433" i="3"/>
  <c r="U2433" i="3"/>
  <c r="Y2435" i="3"/>
  <c r="U2435" i="3"/>
  <c r="Y2437" i="3"/>
  <c r="U2437" i="3"/>
  <c r="Y2439" i="3"/>
  <c r="U2439" i="3"/>
  <c r="Y2441" i="3"/>
  <c r="U2441" i="3"/>
  <c r="Y2443" i="3"/>
  <c r="U2443" i="3"/>
  <c r="Y2445" i="3"/>
  <c r="U2445" i="3"/>
  <c r="Y2447" i="3"/>
  <c r="U2447" i="3"/>
  <c r="Y2449" i="3"/>
  <c r="U2449" i="3"/>
  <c r="Y2451" i="3"/>
  <c r="U2451" i="3"/>
  <c r="Y2453" i="3"/>
  <c r="U2453" i="3"/>
  <c r="Y2455" i="3"/>
  <c r="U2455" i="3"/>
  <c r="Y2457" i="3"/>
  <c r="U2457" i="3"/>
  <c r="Y2459" i="3"/>
  <c r="U2459" i="3"/>
  <c r="Y2461" i="3"/>
  <c r="U2461" i="3"/>
  <c r="Y2463" i="3"/>
  <c r="U2463" i="3"/>
  <c r="Y2465" i="3"/>
  <c r="U2465" i="3"/>
  <c r="Y2467" i="3"/>
  <c r="U2467" i="3"/>
  <c r="Y2469" i="3"/>
  <c r="U2469" i="3"/>
  <c r="Y2471" i="3"/>
  <c r="U2471" i="3"/>
  <c r="Y2473" i="3"/>
  <c r="U2473" i="3"/>
  <c r="Y2475" i="3"/>
  <c r="U2475" i="3"/>
  <c r="Y2477" i="3"/>
  <c r="U2477" i="3"/>
  <c r="Y2479" i="3"/>
  <c r="U2479" i="3"/>
  <c r="Y2481" i="3"/>
  <c r="U2481" i="3"/>
  <c r="Y2483" i="3"/>
  <c r="U2483" i="3"/>
  <c r="Y2485" i="3"/>
  <c r="U2485" i="3"/>
  <c r="Y2487" i="3"/>
  <c r="U2487" i="3"/>
  <c r="Y2489" i="3"/>
  <c r="U2489" i="3"/>
  <c r="Y2491" i="3"/>
  <c r="U2491" i="3"/>
  <c r="Y2493" i="3"/>
  <c r="U2493" i="3"/>
  <c r="Y2495" i="3"/>
  <c r="U2495" i="3"/>
  <c r="Y2497" i="3"/>
  <c r="U2497" i="3"/>
  <c r="Y2499" i="3"/>
  <c r="U2499" i="3"/>
  <c r="Y2501" i="3"/>
  <c r="U2501" i="3"/>
  <c r="Y2503" i="3"/>
  <c r="U2503" i="3"/>
  <c r="Y2505" i="3"/>
  <c r="U2505" i="3"/>
  <c r="Y2507" i="3"/>
  <c r="U2507" i="3"/>
  <c r="Y2509" i="3"/>
  <c r="U2509" i="3"/>
  <c r="Y2511" i="3"/>
  <c r="U2511" i="3"/>
  <c r="Y2513" i="3"/>
  <c r="U2513" i="3"/>
  <c r="Y2515" i="3"/>
  <c r="U2515" i="3"/>
  <c r="Y2517" i="3"/>
  <c r="U2517" i="3"/>
  <c r="Y2519" i="3"/>
  <c r="U2519" i="3"/>
  <c r="Y2521" i="3"/>
  <c r="U2521" i="3"/>
  <c r="Y2523" i="3"/>
  <c r="U2523" i="3"/>
  <c r="Y2525" i="3"/>
  <c r="U2525" i="3"/>
  <c r="Y2527" i="3"/>
  <c r="U2527" i="3"/>
  <c r="Y2529" i="3"/>
  <c r="U2529" i="3"/>
  <c r="Y2531" i="3"/>
  <c r="U2531" i="3"/>
  <c r="Y2533" i="3"/>
  <c r="U2533" i="3"/>
  <c r="Y2535" i="3"/>
  <c r="U2535" i="3"/>
  <c r="Y2537" i="3"/>
  <c r="U2537" i="3"/>
  <c r="Y2539" i="3"/>
  <c r="U2539" i="3"/>
  <c r="Y2541" i="3"/>
  <c r="U2541" i="3"/>
  <c r="Y2543" i="3"/>
  <c r="U2543" i="3"/>
  <c r="Y2545" i="3"/>
  <c r="U2545" i="3"/>
  <c r="Y2547" i="3"/>
  <c r="U2547" i="3"/>
  <c r="Y2549" i="3"/>
  <c r="U2549" i="3"/>
  <c r="Y2551" i="3"/>
  <c r="U2551" i="3"/>
  <c r="Y2553" i="3"/>
  <c r="U2553" i="3"/>
  <c r="Y2555" i="3"/>
  <c r="U2555" i="3"/>
  <c r="Y2557" i="3"/>
  <c r="U2557" i="3"/>
  <c r="Y2559" i="3"/>
  <c r="U2559" i="3"/>
  <c r="Y2561" i="3"/>
  <c r="U2561" i="3"/>
  <c r="Y2563" i="3"/>
  <c r="U2563" i="3"/>
  <c r="Y2565" i="3"/>
  <c r="U2565" i="3"/>
  <c r="Y2567" i="3"/>
  <c r="U2567" i="3"/>
  <c r="Y2569" i="3"/>
  <c r="U2569" i="3"/>
  <c r="Y2571" i="3"/>
  <c r="U2571" i="3"/>
  <c r="Y2573" i="3"/>
  <c r="U2573" i="3"/>
  <c r="Y2575" i="3"/>
  <c r="U2575" i="3"/>
  <c r="Y2577" i="3"/>
  <c r="U2577" i="3"/>
  <c r="Y2579" i="3"/>
  <c r="U2579" i="3"/>
  <c r="Y2581" i="3"/>
  <c r="U2581" i="3"/>
  <c r="Y2583" i="3"/>
  <c r="U2583" i="3"/>
  <c r="Y2585" i="3"/>
  <c r="U2585" i="3"/>
  <c r="Y2587" i="3"/>
  <c r="U2587" i="3"/>
  <c r="Y2589" i="3"/>
  <c r="U2589" i="3"/>
  <c r="Y2591" i="3"/>
  <c r="U2591" i="3"/>
  <c r="Y2593" i="3"/>
  <c r="U2593" i="3"/>
  <c r="Z2595" i="3"/>
  <c r="Y2596" i="3"/>
  <c r="U2596" i="3"/>
  <c r="T2596" i="3"/>
  <c r="Y2597" i="3"/>
  <c r="U2597" i="3"/>
  <c r="T2597" i="3"/>
  <c r="Y2598" i="3"/>
  <c r="U2598" i="3"/>
  <c r="T2598" i="3"/>
  <c r="Z2599" i="3"/>
  <c r="Z2600" i="3"/>
  <c r="Z2601" i="3"/>
  <c r="Z2602" i="3"/>
  <c r="Z2603" i="3"/>
  <c r="Z2604" i="3"/>
  <c r="Z2605" i="3"/>
  <c r="Z2606" i="3"/>
  <c r="Z2607" i="3"/>
  <c r="Z2608" i="3"/>
  <c r="Z2609" i="3"/>
  <c r="Z2610" i="3"/>
  <c r="Z2611" i="3"/>
  <c r="Z2612" i="3"/>
  <c r="Z2613" i="3"/>
  <c r="Z2614" i="3"/>
  <c r="Z2615" i="3"/>
  <c r="Z2616" i="3"/>
  <c r="Z2617" i="3"/>
  <c r="Y2645" i="3"/>
  <c r="U2645" i="3"/>
  <c r="T2645" i="3"/>
  <c r="Y2649" i="3"/>
  <c r="U2649" i="3"/>
  <c r="T2649" i="3"/>
  <c r="Y2653" i="3"/>
  <c r="U2653" i="3"/>
  <c r="T2653" i="3"/>
  <c r="T2619" i="3"/>
  <c r="Y2620" i="3"/>
  <c r="U2620" i="3"/>
  <c r="T2621" i="3"/>
  <c r="Y2622" i="3"/>
  <c r="U2622" i="3"/>
  <c r="T2623" i="3"/>
  <c r="Y2624" i="3"/>
  <c r="U2624" i="3"/>
  <c r="T2625" i="3"/>
  <c r="Y2626" i="3"/>
  <c r="U2626" i="3"/>
  <c r="T2627" i="3"/>
  <c r="Y2628" i="3"/>
  <c r="U2628" i="3"/>
  <c r="T2629" i="3"/>
  <c r="Y2630" i="3"/>
  <c r="U2630" i="3"/>
  <c r="T2631" i="3"/>
  <c r="Y2632" i="3"/>
  <c r="U2632" i="3"/>
  <c r="T2633" i="3"/>
  <c r="Y2634" i="3"/>
  <c r="U2634" i="3"/>
  <c r="T2635" i="3"/>
  <c r="Y2636" i="3"/>
  <c r="U2636" i="3"/>
  <c r="T2637" i="3"/>
  <c r="Y2638" i="3"/>
  <c r="U2638" i="3"/>
  <c r="T2639" i="3"/>
  <c r="Y2640" i="3"/>
  <c r="U2640" i="3"/>
  <c r="T2641" i="3"/>
  <c r="Y2642" i="3"/>
  <c r="U2642" i="3"/>
  <c r="T2642" i="3"/>
  <c r="Z2645" i="3"/>
  <c r="Y2646" i="3"/>
  <c r="U2646" i="3"/>
  <c r="T2646" i="3"/>
  <c r="Z2649" i="3"/>
  <c r="Y2650" i="3"/>
  <c r="U2650" i="3"/>
  <c r="T2650" i="3"/>
  <c r="Z2653" i="3"/>
  <c r="Y2654" i="3"/>
  <c r="U2654" i="3"/>
  <c r="T2654" i="3"/>
  <c r="T2599" i="3"/>
  <c r="T2600" i="3"/>
  <c r="T2601" i="3"/>
  <c r="T2602" i="3"/>
  <c r="T2603" i="3"/>
  <c r="T2604" i="3"/>
  <c r="T2605" i="3"/>
  <c r="T2606" i="3"/>
  <c r="T2607" i="3"/>
  <c r="T2608" i="3"/>
  <c r="Y2643" i="3"/>
  <c r="U2643" i="3"/>
  <c r="T2643" i="3"/>
  <c r="Y2647" i="3"/>
  <c r="U2647" i="3"/>
  <c r="T2647" i="3"/>
  <c r="Y2651" i="3"/>
  <c r="U2651" i="3"/>
  <c r="T2651" i="3"/>
  <c r="Y2655" i="3"/>
  <c r="U2655" i="3"/>
  <c r="T2655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Z2618" i="3"/>
  <c r="Y2619" i="3"/>
  <c r="U2619" i="3"/>
  <c r="Y2621" i="3"/>
  <c r="U2621" i="3"/>
  <c r="Y2623" i="3"/>
  <c r="U2623" i="3"/>
  <c r="Y2625" i="3"/>
  <c r="U2625" i="3"/>
  <c r="Y2627" i="3"/>
  <c r="U2627" i="3"/>
  <c r="Y2629" i="3"/>
  <c r="U2629" i="3"/>
  <c r="Y2631" i="3"/>
  <c r="U2631" i="3"/>
  <c r="Y2633" i="3"/>
  <c r="U2633" i="3"/>
  <c r="Y2635" i="3"/>
  <c r="U2635" i="3"/>
  <c r="Y2637" i="3"/>
  <c r="U2637" i="3"/>
  <c r="Y2639" i="3"/>
  <c r="U2639" i="3"/>
  <c r="Y2641" i="3"/>
  <c r="U2641" i="3"/>
  <c r="Z2643" i="3"/>
  <c r="Y2644" i="3"/>
  <c r="U2644" i="3"/>
  <c r="T2644" i="3"/>
  <c r="Z2647" i="3"/>
  <c r="Y2648" i="3"/>
  <c r="U2648" i="3"/>
  <c r="T2648" i="3"/>
  <c r="Z2651" i="3"/>
  <c r="Y2652" i="3"/>
  <c r="U2652" i="3"/>
  <c r="T2652" i="3"/>
  <c r="Z2655" i="3"/>
  <c r="T2672" i="3"/>
  <c r="Y2673" i="3"/>
  <c r="U2673" i="3"/>
  <c r="T2674" i="3"/>
  <c r="Y2675" i="3"/>
  <c r="U2675" i="3"/>
  <c r="T2676" i="3"/>
  <c r="Y2677" i="3"/>
  <c r="U2677" i="3"/>
  <c r="T2678" i="3"/>
  <c r="Y2679" i="3"/>
  <c r="U2679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Y2682" i="3"/>
  <c r="U2682" i="3"/>
  <c r="Z2682" i="3"/>
  <c r="T2682" i="3"/>
  <c r="Y2686" i="3"/>
  <c r="U2686" i="3"/>
  <c r="Z2686" i="3"/>
  <c r="T2686" i="3"/>
  <c r="Y2690" i="3"/>
  <c r="U2690" i="3"/>
  <c r="Z2690" i="3"/>
  <c r="T2690" i="3"/>
  <c r="Y2694" i="3"/>
  <c r="U2694" i="3"/>
  <c r="Z2694" i="3"/>
  <c r="T2694" i="3"/>
  <c r="U2656" i="3"/>
  <c r="Y2656" i="3"/>
  <c r="U2657" i="3"/>
  <c r="Y2657" i="3"/>
  <c r="U2658" i="3"/>
  <c r="Y2658" i="3"/>
  <c r="U2659" i="3"/>
  <c r="Y2659" i="3"/>
  <c r="Y2672" i="3"/>
  <c r="U2672" i="3"/>
  <c r="Y2674" i="3"/>
  <c r="U2674" i="3"/>
  <c r="Y2676" i="3"/>
  <c r="U2676" i="3"/>
  <c r="Y2678" i="3"/>
  <c r="U2678" i="3"/>
  <c r="Y2680" i="3"/>
  <c r="U2680" i="3"/>
  <c r="Z2680" i="3"/>
  <c r="Y2684" i="3"/>
  <c r="U2684" i="3"/>
  <c r="Z2684" i="3"/>
  <c r="T2684" i="3"/>
  <c r="Y2688" i="3"/>
  <c r="U2688" i="3"/>
  <c r="Z2688" i="3"/>
  <c r="T2688" i="3"/>
  <c r="Y2692" i="3"/>
  <c r="U2692" i="3"/>
  <c r="Z2692" i="3"/>
  <c r="T2692" i="3"/>
  <c r="Y2696" i="3"/>
  <c r="U2696" i="3"/>
  <c r="Z2696" i="3"/>
  <c r="T2696" i="3"/>
  <c r="Y2681" i="3"/>
  <c r="U2681" i="3"/>
  <c r="Y2683" i="3"/>
  <c r="U2683" i="3"/>
  <c r="Y2685" i="3"/>
  <c r="U2685" i="3"/>
  <c r="Y2687" i="3"/>
  <c r="U2687" i="3"/>
  <c r="Y2689" i="3"/>
  <c r="U2689" i="3"/>
  <c r="Y2691" i="3"/>
  <c r="U2691" i="3"/>
  <c r="Y2693" i="3"/>
  <c r="U2693" i="3"/>
  <c r="Y2695" i="3"/>
  <c r="U2695" i="3"/>
  <c r="Y2697" i="3"/>
  <c r="U2697" i="3"/>
  <c r="T2698" i="3"/>
  <c r="Y2699" i="3"/>
  <c r="U2699" i="3"/>
  <c r="T2700" i="3"/>
  <c r="Y2701" i="3"/>
  <c r="U2701" i="3"/>
  <c r="T2702" i="3"/>
  <c r="Y2703" i="3"/>
  <c r="U2703" i="3"/>
  <c r="T2704" i="3"/>
  <c r="Y2705" i="3"/>
  <c r="U2705" i="3"/>
  <c r="T2706" i="3"/>
  <c r="Y2707" i="3"/>
  <c r="U2707" i="3"/>
  <c r="T2708" i="3"/>
  <c r="Y2709" i="3"/>
  <c r="U2709" i="3"/>
  <c r="T2710" i="3"/>
  <c r="Y2711" i="3"/>
  <c r="U2711" i="3"/>
  <c r="T2712" i="3"/>
  <c r="Y2713" i="3"/>
  <c r="U2713" i="3"/>
  <c r="T2714" i="3"/>
  <c r="Y2715" i="3"/>
  <c r="U2715" i="3"/>
  <c r="T2716" i="3"/>
  <c r="Y2717" i="3"/>
  <c r="U2717" i="3"/>
  <c r="T2718" i="3"/>
  <c r="Y2719" i="3"/>
  <c r="U2719" i="3"/>
  <c r="T2720" i="3"/>
  <c r="Y2721" i="3"/>
  <c r="U2721" i="3"/>
  <c r="T2722" i="3"/>
  <c r="Y2723" i="3"/>
  <c r="U2723" i="3"/>
  <c r="T2724" i="3"/>
  <c r="Y2725" i="3"/>
  <c r="U2725" i="3"/>
  <c r="T2726" i="3"/>
  <c r="Y2727" i="3"/>
  <c r="U2727" i="3"/>
  <c r="T2728" i="3"/>
  <c r="Y2729" i="3"/>
  <c r="U2729" i="3"/>
  <c r="T2730" i="3"/>
  <c r="Y2731" i="3"/>
  <c r="U2731" i="3"/>
  <c r="T2732" i="3"/>
  <c r="Y2733" i="3"/>
  <c r="U2733" i="3"/>
  <c r="T2734" i="3"/>
  <c r="Y2735" i="3"/>
  <c r="U2735" i="3"/>
  <c r="T2736" i="3"/>
  <c r="Y2737" i="3"/>
  <c r="U2737" i="3"/>
  <c r="T2738" i="3"/>
  <c r="Y2739" i="3"/>
  <c r="U2739" i="3"/>
  <c r="T2740" i="3"/>
  <c r="Y2741" i="3"/>
  <c r="U2741" i="3"/>
  <c r="T2742" i="3"/>
  <c r="Y2743" i="3"/>
  <c r="U2743" i="3"/>
  <c r="T2744" i="3"/>
  <c r="Y2745" i="3"/>
  <c r="U2745" i="3"/>
  <c r="T2746" i="3"/>
  <c r="Y2747" i="3"/>
  <c r="U2747" i="3"/>
  <c r="T2748" i="3"/>
  <c r="Y2749" i="3"/>
  <c r="U2749" i="3"/>
  <c r="T2750" i="3"/>
  <c r="Y2751" i="3"/>
  <c r="U2751" i="3"/>
  <c r="T2752" i="3"/>
  <c r="Y2753" i="3"/>
  <c r="U2753" i="3"/>
  <c r="T2754" i="3"/>
  <c r="Y2755" i="3"/>
  <c r="U2755" i="3"/>
  <c r="T2756" i="3"/>
  <c r="Y2757" i="3"/>
  <c r="U2757" i="3"/>
  <c r="T2758" i="3"/>
  <c r="Y2759" i="3"/>
  <c r="U2759" i="3"/>
  <c r="T2760" i="3"/>
  <c r="Y2761" i="3"/>
  <c r="U2761" i="3"/>
  <c r="T2762" i="3"/>
  <c r="Y2763" i="3"/>
  <c r="U2763" i="3"/>
  <c r="T2764" i="3"/>
  <c r="Y2765" i="3"/>
  <c r="U2765" i="3"/>
  <c r="T2766" i="3"/>
  <c r="Y2767" i="3"/>
  <c r="U2767" i="3"/>
  <c r="T2768" i="3"/>
  <c r="Y2769" i="3"/>
  <c r="U2769" i="3"/>
  <c r="T2770" i="3"/>
  <c r="Y2771" i="3"/>
  <c r="U2771" i="3"/>
  <c r="T2772" i="3"/>
  <c r="Y2773" i="3"/>
  <c r="U2773" i="3"/>
  <c r="T2774" i="3"/>
  <c r="Y2775" i="3"/>
  <c r="U2775" i="3"/>
  <c r="T2776" i="3"/>
  <c r="Y2777" i="3"/>
  <c r="U2777" i="3"/>
  <c r="T2778" i="3"/>
  <c r="Y2779" i="3"/>
  <c r="U2779" i="3"/>
  <c r="T2780" i="3"/>
  <c r="Y2781" i="3"/>
  <c r="U2781" i="3"/>
  <c r="T2782" i="3"/>
  <c r="Y2783" i="3"/>
  <c r="U2783" i="3"/>
  <c r="T2784" i="3"/>
  <c r="Y2785" i="3"/>
  <c r="U2785" i="3"/>
  <c r="T2786" i="3"/>
  <c r="Y2787" i="3"/>
  <c r="U2787" i="3"/>
  <c r="T2788" i="3"/>
  <c r="Y2789" i="3"/>
  <c r="U2789" i="3"/>
  <c r="T2790" i="3"/>
  <c r="Y2791" i="3"/>
  <c r="U2791" i="3"/>
  <c r="T2792" i="3"/>
  <c r="Y2793" i="3"/>
  <c r="U2793" i="3"/>
  <c r="T2794" i="3"/>
  <c r="Y2795" i="3"/>
  <c r="U2795" i="3"/>
  <c r="T2796" i="3"/>
  <c r="Y2797" i="3"/>
  <c r="U2797" i="3"/>
  <c r="T2798" i="3"/>
  <c r="Y2799" i="3"/>
  <c r="U2799" i="3"/>
  <c r="T2800" i="3"/>
  <c r="Y2801" i="3"/>
  <c r="U2801" i="3"/>
  <c r="T2802" i="3"/>
  <c r="Y2803" i="3"/>
  <c r="U2803" i="3"/>
  <c r="T2804" i="3"/>
  <c r="Y2805" i="3"/>
  <c r="U2805" i="3"/>
  <c r="T2806" i="3"/>
  <c r="Y2807" i="3"/>
  <c r="U2807" i="3"/>
  <c r="T2808" i="3"/>
  <c r="Y2809" i="3"/>
  <c r="U2809" i="3"/>
  <c r="T2810" i="3"/>
  <c r="Y2811" i="3"/>
  <c r="U2811" i="3"/>
  <c r="T2812" i="3"/>
  <c r="Y2813" i="3"/>
  <c r="U2813" i="3"/>
  <c r="T2814" i="3"/>
  <c r="Y2815" i="3"/>
  <c r="U2815" i="3"/>
  <c r="T2816" i="3"/>
  <c r="Y2817" i="3"/>
  <c r="U2817" i="3"/>
  <c r="T2818" i="3"/>
  <c r="Y2819" i="3"/>
  <c r="U2819" i="3"/>
  <c r="T2820" i="3"/>
  <c r="Y2822" i="3"/>
  <c r="U2822" i="3"/>
  <c r="T2824" i="3"/>
  <c r="Y2826" i="3"/>
  <c r="U2826" i="3"/>
  <c r="T2828" i="3"/>
  <c r="Y2830" i="3"/>
  <c r="U2830" i="3"/>
  <c r="T2821" i="3"/>
  <c r="Y2823" i="3"/>
  <c r="U2823" i="3"/>
  <c r="T2825" i="3"/>
  <c r="Y2827" i="3"/>
  <c r="U2827" i="3"/>
  <c r="T2829" i="3"/>
  <c r="Y2831" i="3"/>
  <c r="U2831" i="3"/>
  <c r="Y2698" i="3"/>
  <c r="U2698" i="3"/>
  <c r="Y2700" i="3"/>
  <c r="U2700" i="3"/>
  <c r="Y2702" i="3"/>
  <c r="U2702" i="3"/>
  <c r="Y2704" i="3"/>
  <c r="U2704" i="3"/>
  <c r="Y2706" i="3"/>
  <c r="U2706" i="3"/>
  <c r="Y2708" i="3"/>
  <c r="U2708" i="3"/>
  <c r="Y2710" i="3"/>
  <c r="U2710" i="3"/>
  <c r="Y2712" i="3"/>
  <c r="U2712" i="3"/>
  <c r="Y2714" i="3"/>
  <c r="U2714" i="3"/>
  <c r="Y2716" i="3"/>
  <c r="U2716" i="3"/>
  <c r="Y2718" i="3"/>
  <c r="U2718" i="3"/>
  <c r="Y2720" i="3"/>
  <c r="U2720" i="3"/>
  <c r="Y2722" i="3"/>
  <c r="U2722" i="3"/>
  <c r="Y2724" i="3"/>
  <c r="U2724" i="3"/>
  <c r="Y2726" i="3"/>
  <c r="U2726" i="3"/>
  <c r="Y2728" i="3"/>
  <c r="U2728" i="3"/>
  <c r="Y2730" i="3"/>
  <c r="U2730" i="3"/>
  <c r="Y2732" i="3"/>
  <c r="U2732" i="3"/>
  <c r="Y2734" i="3"/>
  <c r="U2734" i="3"/>
  <c r="Y2736" i="3"/>
  <c r="U2736" i="3"/>
  <c r="Y2738" i="3"/>
  <c r="U2738" i="3"/>
  <c r="Y2740" i="3"/>
  <c r="U2740" i="3"/>
  <c r="Y2742" i="3"/>
  <c r="U2742" i="3"/>
  <c r="Y2744" i="3"/>
  <c r="U2744" i="3"/>
  <c r="Y2746" i="3"/>
  <c r="U2746" i="3"/>
  <c r="Y2748" i="3"/>
  <c r="U2748" i="3"/>
  <c r="Y2750" i="3"/>
  <c r="U2750" i="3"/>
  <c r="Y2752" i="3"/>
  <c r="U2752" i="3"/>
  <c r="Y2754" i="3"/>
  <c r="U2754" i="3"/>
  <c r="Y2756" i="3"/>
  <c r="U2756" i="3"/>
  <c r="Y2758" i="3"/>
  <c r="U2758" i="3"/>
  <c r="Y2760" i="3"/>
  <c r="U2760" i="3"/>
  <c r="Y2762" i="3"/>
  <c r="U2762" i="3"/>
  <c r="Y2764" i="3"/>
  <c r="U2764" i="3"/>
  <c r="Y2766" i="3"/>
  <c r="U2766" i="3"/>
  <c r="Y2768" i="3"/>
  <c r="U2768" i="3"/>
  <c r="Y2770" i="3"/>
  <c r="U2770" i="3"/>
  <c r="Y2772" i="3"/>
  <c r="U2772" i="3"/>
  <c r="Y2774" i="3"/>
  <c r="U2774" i="3"/>
  <c r="Y2776" i="3"/>
  <c r="U2776" i="3"/>
  <c r="Y2778" i="3"/>
  <c r="U2778" i="3"/>
  <c r="Y2780" i="3"/>
  <c r="U2780" i="3"/>
  <c r="Y2782" i="3"/>
  <c r="U2782" i="3"/>
  <c r="Y2784" i="3"/>
  <c r="U2784" i="3"/>
  <c r="Y2786" i="3"/>
  <c r="U2786" i="3"/>
  <c r="Y2788" i="3"/>
  <c r="U2788" i="3"/>
  <c r="Y2790" i="3"/>
  <c r="U2790" i="3"/>
  <c r="Y2792" i="3"/>
  <c r="U2792" i="3"/>
  <c r="Y2794" i="3"/>
  <c r="U2794" i="3"/>
  <c r="Y2796" i="3"/>
  <c r="U2796" i="3"/>
  <c r="Y2798" i="3"/>
  <c r="U2798" i="3"/>
  <c r="Y2800" i="3"/>
  <c r="U2800" i="3"/>
  <c r="Z2801" i="3"/>
  <c r="Y2802" i="3"/>
  <c r="U2802" i="3"/>
  <c r="T2803" i="3"/>
  <c r="Z2803" i="3"/>
  <c r="Y2804" i="3"/>
  <c r="U2804" i="3"/>
  <c r="T2805" i="3"/>
  <c r="Z2805" i="3"/>
  <c r="Y2806" i="3"/>
  <c r="U2806" i="3"/>
  <c r="T2807" i="3"/>
  <c r="Z2807" i="3"/>
  <c r="Y2808" i="3"/>
  <c r="U2808" i="3"/>
  <c r="T2809" i="3"/>
  <c r="Z2809" i="3"/>
  <c r="Y2810" i="3"/>
  <c r="U2810" i="3"/>
  <c r="T2811" i="3"/>
  <c r="Z2811" i="3"/>
  <c r="Y2812" i="3"/>
  <c r="U2812" i="3"/>
  <c r="T2813" i="3"/>
  <c r="Z2813" i="3"/>
  <c r="Y2814" i="3"/>
  <c r="U2814" i="3"/>
  <c r="T2815" i="3"/>
  <c r="Z2815" i="3"/>
  <c r="Y2816" i="3"/>
  <c r="U2816" i="3"/>
  <c r="T2817" i="3"/>
  <c r="Z2817" i="3"/>
  <c r="Y2818" i="3"/>
  <c r="U2818" i="3"/>
  <c r="T2819" i="3"/>
  <c r="Z2819" i="3"/>
  <c r="Y2820" i="3"/>
  <c r="U2820" i="3"/>
  <c r="T2822" i="3"/>
  <c r="Z2822" i="3"/>
  <c r="Y2824" i="3"/>
  <c r="U2824" i="3"/>
  <c r="T2826" i="3"/>
  <c r="Z2826" i="3"/>
  <c r="Y2828" i="3"/>
  <c r="U2828" i="3"/>
  <c r="T2830" i="3"/>
  <c r="Z2830" i="3"/>
  <c r="Y2832" i="3"/>
  <c r="U2832" i="3"/>
  <c r="Z2832" i="3"/>
  <c r="Y2821" i="3"/>
  <c r="U2821" i="3"/>
  <c r="Y2825" i="3"/>
  <c r="U2825" i="3"/>
  <c r="Y2829" i="3"/>
  <c r="U2829" i="3"/>
  <c r="Z2833" i="3"/>
  <c r="Z2834" i="3"/>
  <c r="T2836" i="3"/>
  <c r="Y2837" i="3"/>
  <c r="U2837" i="3"/>
  <c r="T2838" i="3"/>
  <c r="Y2839" i="3"/>
  <c r="U2839" i="3"/>
  <c r="T2840" i="3"/>
  <c r="Y2841" i="3"/>
  <c r="U2841" i="3"/>
  <c r="T2842" i="3"/>
  <c r="Y2843" i="3"/>
  <c r="U2843" i="3"/>
  <c r="T2844" i="3"/>
  <c r="Y2845" i="3"/>
  <c r="U2845" i="3"/>
  <c r="T2846" i="3"/>
  <c r="Y2847" i="3"/>
  <c r="U2847" i="3"/>
  <c r="T2848" i="3"/>
  <c r="Y2849" i="3"/>
  <c r="U2849" i="3"/>
  <c r="T2850" i="3"/>
  <c r="Y2851" i="3"/>
  <c r="U2851" i="3"/>
  <c r="T2852" i="3"/>
  <c r="Y2853" i="3"/>
  <c r="U2853" i="3"/>
  <c r="T2854" i="3"/>
  <c r="Y2855" i="3"/>
  <c r="U2855" i="3"/>
  <c r="T2856" i="3"/>
  <c r="Y2857" i="3"/>
  <c r="U2857" i="3"/>
  <c r="T2858" i="3"/>
  <c r="Y2859" i="3"/>
  <c r="U2859" i="3"/>
  <c r="T2860" i="3"/>
  <c r="Y2861" i="3"/>
  <c r="U2861" i="3"/>
  <c r="T2862" i="3"/>
  <c r="Y2863" i="3"/>
  <c r="U2863" i="3"/>
  <c r="T2864" i="3"/>
  <c r="Y2865" i="3"/>
  <c r="U2865" i="3"/>
  <c r="T2866" i="3"/>
  <c r="Y2867" i="3"/>
  <c r="U2867" i="3"/>
  <c r="T2868" i="3"/>
  <c r="Y2869" i="3"/>
  <c r="U2869" i="3"/>
  <c r="T2870" i="3"/>
  <c r="Y2871" i="3"/>
  <c r="U2871" i="3"/>
  <c r="T2872" i="3"/>
  <c r="Y2873" i="3"/>
  <c r="U2873" i="3"/>
  <c r="T2874" i="3"/>
  <c r="Y2875" i="3"/>
  <c r="U2875" i="3"/>
  <c r="T2876" i="3"/>
  <c r="Y2877" i="3"/>
  <c r="U2877" i="3"/>
  <c r="T2878" i="3"/>
  <c r="Y2879" i="3"/>
  <c r="U2879" i="3"/>
  <c r="T2880" i="3"/>
  <c r="Y2881" i="3"/>
  <c r="U2881" i="3"/>
  <c r="T2882" i="3"/>
  <c r="Y2883" i="3"/>
  <c r="U2883" i="3"/>
  <c r="T2884" i="3"/>
  <c r="Y2885" i="3"/>
  <c r="U2885" i="3"/>
  <c r="T2886" i="3"/>
  <c r="Y2887" i="3"/>
  <c r="U2887" i="3"/>
  <c r="T2888" i="3"/>
  <c r="Y2889" i="3"/>
  <c r="U2889" i="3"/>
  <c r="T2890" i="3"/>
  <c r="Y2891" i="3"/>
  <c r="U2891" i="3"/>
  <c r="T2892" i="3"/>
  <c r="Y2893" i="3"/>
  <c r="U2893" i="3"/>
  <c r="T2894" i="3"/>
  <c r="Y2895" i="3"/>
  <c r="U2895" i="3"/>
  <c r="T2896" i="3"/>
  <c r="Y2897" i="3"/>
  <c r="U2897" i="3"/>
  <c r="T2898" i="3"/>
  <c r="Y2899" i="3"/>
  <c r="U2899" i="3"/>
  <c r="T2900" i="3"/>
  <c r="Y2901" i="3"/>
  <c r="U2901" i="3"/>
  <c r="T2902" i="3"/>
  <c r="U2833" i="3"/>
  <c r="U2834" i="3"/>
  <c r="U2835" i="3"/>
  <c r="Z2835" i="3"/>
  <c r="Y2836" i="3"/>
  <c r="U2836" i="3"/>
  <c r="Y2838" i="3"/>
  <c r="U2838" i="3"/>
  <c r="Y2840" i="3"/>
  <c r="U2840" i="3"/>
  <c r="Y2842" i="3"/>
  <c r="U2842" i="3"/>
  <c r="Y2844" i="3"/>
  <c r="U2844" i="3"/>
  <c r="Y2846" i="3"/>
  <c r="U2846" i="3"/>
  <c r="Y2848" i="3"/>
  <c r="U2848" i="3"/>
  <c r="Y2850" i="3"/>
  <c r="U2850" i="3"/>
  <c r="Y2852" i="3"/>
  <c r="U2852" i="3"/>
  <c r="Y2854" i="3"/>
  <c r="U2854" i="3"/>
  <c r="Y2856" i="3"/>
  <c r="U2856" i="3"/>
  <c r="Y2858" i="3"/>
  <c r="U2858" i="3"/>
  <c r="Y2860" i="3"/>
  <c r="U2860" i="3"/>
  <c r="Y2862" i="3"/>
  <c r="U2862" i="3"/>
  <c r="Y2864" i="3"/>
  <c r="U2864" i="3"/>
  <c r="Y2866" i="3"/>
  <c r="U2866" i="3"/>
  <c r="Y2868" i="3"/>
  <c r="U2868" i="3"/>
  <c r="Y2870" i="3"/>
  <c r="U2870" i="3"/>
  <c r="Y2872" i="3"/>
  <c r="U2872" i="3"/>
  <c r="Y2874" i="3"/>
  <c r="U2874" i="3"/>
  <c r="Y2876" i="3"/>
  <c r="U2876" i="3"/>
  <c r="Y2878" i="3"/>
  <c r="U2878" i="3"/>
  <c r="Y2880" i="3"/>
  <c r="U2880" i="3"/>
  <c r="Y2882" i="3"/>
  <c r="U2882" i="3"/>
  <c r="Y2884" i="3"/>
  <c r="U2884" i="3"/>
  <c r="Y2886" i="3"/>
  <c r="U2886" i="3"/>
  <c r="Y2888" i="3"/>
  <c r="U2888" i="3"/>
  <c r="Y2890" i="3"/>
  <c r="U2890" i="3"/>
  <c r="Y2892" i="3"/>
  <c r="U2892" i="3"/>
  <c r="Y2894" i="3"/>
  <c r="U2894" i="3"/>
  <c r="Y2896" i="3"/>
  <c r="U2896" i="3"/>
  <c r="Y2898" i="3"/>
  <c r="U2898" i="3"/>
  <c r="Y2900" i="3"/>
  <c r="U2900" i="3"/>
  <c r="Y2902" i="3"/>
  <c r="U2902" i="3"/>
  <c r="Z2903" i="3"/>
  <c r="Z2904" i="3"/>
  <c r="Z2905" i="3"/>
  <c r="Z2906" i="3"/>
  <c r="Z2907" i="3"/>
  <c r="T3248" i="3"/>
  <c r="Y3248" i="3"/>
  <c r="U3248" i="3"/>
  <c r="Z3248" i="3"/>
  <c r="T3256" i="3"/>
  <c r="Y3256" i="3"/>
  <c r="U3256" i="3"/>
  <c r="Z3256" i="3"/>
  <c r="T3225" i="3"/>
  <c r="Z3225" i="3"/>
  <c r="Y3225" i="3"/>
  <c r="U3225" i="3"/>
  <c r="U2903" i="3"/>
  <c r="U2904" i="3"/>
  <c r="U2905" i="3"/>
  <c r="U2906" i="3"/>
  <c r="U2907" i="3"/>
  <c r="U2908" i="3"/>
  <c r="Y2908" i="3"/>
  <c r="T3221" i="3"/>
  <c r="Z3221" i="3"/>
  <c r="Y3221" i="3"/>
  <c r="U3221" i="3"/>
  <c r="T3264" i="3"/>
  <c r="Y3264" i="3"/>
  <c r="U3264" i="3"/>
  <c r="Z3264" i="3"/>
  <c r="T3272" i="3"/>
  <c r="Y3272" i="3"/>
  <c r="U3272" i="3"/>
  <c r="Z3272" i="3"/>
  <c r="T3280" i="3"/>
  <c r="Y3280" i="3"/>
  <c r="U3280" i="3"/>
  <c r="Z3280" i="3"/>
  <c r="T3285" i="3"/>
  <c r="Y3285" i="3"/>
  <c r="U3285" i="3"/>
  <c r="Z3285" i="3"/>
  <c r="T3289" i="3"/>
  <c r="Y3289" i="3"/>
  <c r="U3289" i="3"/>
  <c r="T3294" i="3"/>
  <c r="Y3294" i="3"/>
  <c r="U3294" i="3"/>
  <c r="Z3294" i="3"/>
  <c r="T3323" i="3"/>
  <c r="Z3323" i="3"/>
  <c r="Y3323" i="3"/>
  <c r="U3323" i="3"/>
  <c r="T3335" i="3"/>
  <c r="Z3335" i="3"/>
  <c r="Y3335" i="3"/>
  <c r="U3335" i="3"/>
  <c r="T3338" i="3"/>
  <c r="Y3338" i="3"/>
  <c r="U3338" i="3"/>
  <c r="T3349" i="3"/>
  <c r="Y3349" i="3"/>
  <c r="U3349" i="3"/>
  <c r="Z3349" i="3"/>
  <c r="T3353" i="3"/>
  <c r="Y3353" i="3"/>
  <c r="U3353" i="3"/>
  <c r="T3358" i="3"/>
  <c r="Y3358" i="3"/>
  <c r="U3358" i="3"/>
  <c r="Z3358" i="3"/>
  <c r="U3222" i="3"/>
  <c r="Y3222" i="3"/>
  <c r="Z3223" i="3"/>
  <c r="U3226" i="3"/>
  <c r="Y3226" i="3"/>
  <c r="U3228" i="3"/>
  <c r="Y3228" i="3"/>
  <c r="U3230" i="3"/>
  <c r="Y3230" i="3"/>
  <c r="U3232" i="3"/>
  <c r="Y3232" i="3"/>
  <c r="U3234" i="3"/>
  <c r="Y3234" i="3"/>
  <c r="U3236" i="3"/>
  <c r="Y3236" i="3"/>
  <c r="U3238" i="3"/>
  <c r="Y3238" i="3"/>
  <c r="U3240" i="3"/>
  <c r="Y3240" i="3"/>
  <c r="U3242" i="3"/>
  <c r="Y3242" i="3"/>
  <c r="T3243" i="3"/>
  <c r="Y3243" i="3"/>
  <c r="U3243" i="3"/>
  <c r="T3251" i="3"/>
  <c r="Y3251" i="3"/>
  <c r="U3251" i="3"/>
  <c r="T3259" i="3"/>
  <c r="Y3259" i="3"/>
  <c r="U3259" i="3"/>
  <c r="T3267" i="3"/>
  <c r="Y3267" i="3"/>
  <c r="U3267" i="3"/>
  <c r="T3275" i="3"/>
  <c r="Y3275" i="3"/>
  <c r="U3275" i="3"/>
  <c r="T3287" i="3"/>
  <c r="Z3287" i="3"/>
  <c r="Y3287" i="3"/>
  <c r="U3287" i="3"/>
  <c r="Z3289" i="3"/>
  <c r="T3290" i="3"/>
  <c r="Y3290" i="3"/>
  <c r="U3290" i="3"/>
  <c r="T3301" i="3"/>
  <c r="Y3301" i="3"/>
  <c r="U3301" i="3"/>
  <c r="Z3301" i="3"/>
  <c r="T3305" i="3"/>
  <c r="Y3305" i="3"/>
  <c r="U3305" i="3"/>
  <c r="T3310" i="3"/>
  <c r="Y3310" i="3"/>
  <c r="U3310" i="3"/>
  <c r="Z3310" i="3"/>
  <c r="Z3338" i="3"/>
  <c r="T3339" i="3"/>
  <c r="Z3339" i="3"/>
  <c r="Y3339" i="3"/>
  <c r="U3339" i="3"/>
  <c r="T3351" i="3"/>
  <c r="Z3351" i="3"/>
  <c r="Y3351" i="3"/>
  <c r="U3351" i="3"/>
  <c r="Z3353" i="3"/>
  <c r="T3354" i="3"/>
  <c r="Y3354" i="3"/>
  <c r="U3354" i="3"/>
  <c r="T3365" i="3"/>
  <c r="Y3365" i="3"/>
  <c r="U3365" i="3"/>
  <c r="Z3365" i="3"/>
  <c r="T3244" i="3"/>
  <c r="Y3244" i="3"/>
  <c r="U3244" i="3"/>
  <c r="Z3244" i="3"/>
  <c r="T3252" i="3"/>
  <c r="Y3252" i="3"/>
  <c r="U3252" i="3"/>
  <c r="Z3252" i="3"/>
  <c r="T3260" i="3"/>
  <c r="Y3260" i="3"/>
  <c r="U3260" i="3"/>
  <c r="Z3260" i="3"/>
  <c r="T3268" i="3"/>
  <c r="Y3268" i="3"/>
  <c r="U3268" i="3"/>
  <c r="Z3268" i="3"/>
  <c r="T3276" i="3"/>
  <c r="Y3276" i="3"/>
  <c r="U3276" i="3"/>
  <c r="Z3276" i="3"/>
  <c r="T3291" i="3"/>
  <c r="Z3291" i="3"/>
  <c r="Y3291" i="3"/>
  <c r="U3291" i="3"/>
  <c r="T3303" i="3"/>
  <c r="Z3303" i="3"/>
  <c r="Y3303" i="3"/>
  <c r="U3303" i="3"/>
  <c r="T3306" i="3"/>
  <c r="Y3306" i="3"/>
  <c r="U3306" i="3"/>
  <c r="T3317" i="3"/>
  <c r="Y3317" i="3"/>
  <c r="U3317" i="3"/>
  <c r="Z3317" i="3"/>
  <c r="T3321" i="3"/>
  <c r="Y3321" i="3"/>
  <c r="U3321" i="3"/>
  <c r="T3326" i="3"/>
  <c r="Y3326" i="3"/>
  <c r="U3326" i="3"/>
  <c r="Z3326" i="3"/>
  <c r="T3355" i="3"/>
  <c r="Z3355" i="3"/>
  <c r="Y3355" i="3"/>
  <c r="U3355" i="3"/>
  <c r="Y3367" i="3"/>
  <c r="U3367" i="3"/>
  <c r="Z3367" i="3"/>
  <c r="T3367" i="3"/>
  <c r="Y3375" i="3"/>
  <c r="U3375" i="3"/>
  <c r="Z3375" i="3"/>
  <c r="T3375" i="3"/>
  <c r="Y3383" i="3"/>
  <c r="U3383" i="3"/>
  <c r="Z3383" i="3"/>
  <c r="T3383" i="3"/>
  <c r="Y3391" i="3"/>
  <c r="U3391" i="3"/>
  <c r="Z3391" i="3"/>
  <c r="T3391" i="3"/>
  <c r="Y3399" i="3"/>
  <c r="U3399" i="3"/>
  <c r="Z3399" i="3"/>
  <c r="T3399" i="3"/>
  <c r="T3247" i="3"/>
  <c r="Y3247" i="3"/>
  <c r="U3247" i="3"/>
  <c r="T3255" i="3"/>
  <c r="Y3255" i="3"/>
  <c r="U3255" i="3"/>
  <c r="T3263" i="3"/>
  <c r="Y3263" i="3"/>
  <c r="U3263" i="3"/>
  <c r="T3271" i="3"/>
  <c r="Y3271" i="3"/>
  <c r="U3271" i="3"/>
  <c r="T3279" i="3"/>
  <c r="Y3279" i="3"/>
  <c r="U3279" i="3"/>
  <c r="Z3306" i="3"/>
  <c r="T3307" i="3"/>
  <c r="Z3307" i="3"/>
  <c r="Y3307" i="3"/>
  <c r="U3307" i="3"/>
  <c r="T3319" i="3"/>
  <c r="Z3319" i="3"/>
  <c r="Y3319" i="3"/>
  <c r="U3319" i="3"/>
  <c r="Z3321" i="3"/>
  <c r="T3322" i="3"/>
  <c r="Y3322" i="3"/>
  <c r="U3322" i="3"/>
  <c r="T3333" i="3"/>
  <c r="Y3333" i="3"/>
  <c r="U3333" i="3"/>
  <c r="Z3333" i="3"/>
  <c r="T3337" i="3"/>
  <c r="Y3337" i="3"/>
  <c r="U3337" i="3"/>
  <c r="T3342" i="3"/>
  <c r="Y3342" i="3"/>
  <c r="U3342" i="3"/>
  <c r="Z3342" i="3"/>
  <c r="Y3369" i="3"/>
  <c r="U3369" i="3"/>
  <c r="Z3369" i="3"/>
  <c r="T3369" i="3"/>
  <c r="Y3377" i="3"/>
  <c r="U3377" i="3"/>
  <c r="Z3377" i="3"/>
  <c r="T3377" i="3"/>
  <c r="Y3385" i="3"/>
  <c r="U3385" i="3"/>
  <c r="Z3385" i="3"/>
  <c r="T3385" i="3"/>
  <c r="Y3393" i="3"/>
  <c r="U3393" i="3"/>
  <c r="Z3393" i="3"/>
  <c r="T3393" i="3"/>
  <c r="Y3401" i="3"/>
  <c r="U3401" i="3"/>
  <c r="Z3401" i="3"/>
  <c r="T3401" i="3"/>
  <c r="T3283" i="3"/>
  <c r="Z3283" i="3"/>
  <c r="T3286" i="3"/>
  <c r="Y3286" i="3"/>
  <c r="U3286" i="3"/>
  <c r="T3299" i="3"/>
  <c r="Z3299" i="3"/>
  <c r="T3302" i="3"/>
  <c r="Y3302" i="3"/>
  <c r="U3302" i="3"/>
  <c r="T3315" i="3"/>
  <c r="Z3315" i="3"/>
  <c r="T3318" i="3"/>
  <c r="Y3318" i="3"/>
  <c r="U3318" i="3"/>
  <c r="T3331" i="3"/>
  <c r="Z3331" i="3"/>
  <c r="T3334" i="3"/>
  <c r="Y3334" i="3"/>
  <c r="U3334" i="3"/>
  <c r="T3347" i="3"/>
  <c r="Z3347" i="3"/>
  <c r="T3350" i="3"/>
  <c r="Y3350" i="3"/>
  <c r="U3350" i="3"/>
  <c r="T3363" i="3"/>
  <c r="Z3363" i="3"/>
  <c r="T3366" i="3"/>
  <c r="Y3366" i="3"/>
  <c r="U3366" i="3"/>
  <c r="Y3373" i="3"/>
  <c r="U3373" i="3"/>
  <c r="Z3373" i="3"/>
  <c r="T3373" i="3"/>
  <c r="Y3381" i="3"/>
  <c r="U3381" i="3"/>
  <c r="Z3381" i="3"/>
  <c r="T3381" i="3"/>
  <c r="Y3389" i="3"/>
  <c r="U3389" i="3"/>
  <c r="Z3389" i="3"/>
  <c r="T3389" i="3"/>
  <c r="Y3397" i="3"/>
  <c r="U3397" i="3"/>
  <c r="Z3397" i="3"/>
  <c r="T3397" i="3"/>
  <c r="Y3405" i="3"/>
  <c r="U3405" i="3"/>
  <c r="Z3405" i="3"/>
  <c r="T3405" i="3"/>
  <c r="Z3245" i="3"/>
  <c r="Z3249" i="3"/>
  <c r="Z3253" i="3"/>
  <c r="Z3257" i="3"/>
  <c r="Z3261" i="3"/>
  <c r="Z3265" i="3"/>
  <c r="Z3269" i="3"/>
  <c r="Z3273" i="3"/>
  <c r="Z3277" i="3"/>
  <c r="Z3281" i="3"/>
  <c r="T3282" i="3"/>
  <c r="Y3282" i="3"/>
  <c r="U3282" i="3"/>
  <c r="T3295" i="3"/>
  <c r="Z3295" i="3"/>
  <c r="Z3297" i="3"/>
  <c r="T3298" i="3"/>
  <c r="Y3298" i="3"/>
  <c r="U3298" i="3"/>
  <c r="T3311" i="3"/>
  <c r="Z3311" i="3"/>
  <c r="Z3313" i="3"/>
  <c r="T3314" i="3"/>
  <c r="Y3314" i="3"/>
  <c r="U3314" i="3"/>
  <c r="T3327" i="3"/>
  <c r="Z3327" i="3"/>
  <c r="Z3329" i="3"/>
  <c r="T3330" i="3"/>
  <c r="Y3330" i="3"/>
  <c r="U3330" i="3"/>
  <c r="T3343" i="3"/>
  <c r="Z3343" i="3"/>
  <c r="Z3345" i="3"/>
  <c r="T3346" i="3"/>
  <c r="Y3346" i="3"/>
  <c r="U3346" i="3"/>
  <c r="T3359" i="3"/>
  <c r="Z3359" i="3"/>
  <c r="Z3361" i="3"/>
  <c r="T3362" i="3"/>
  <c r="Y3362" i="3"/>
  <c r="U3362" i="3"/>
  <c r="Y3371" i="3"/>
  <c r="U3371" i="3"/>
  <c r="Z3371" i="3"/>
  <c r="T3371" i="3"/>
  <c r="Y3379" i="3"/>
  <c r="U3379" i="3"/>
  <c r="Z3379" i="3"/>
  <c r="T3379" i="3"/>
  <c r="Y3387" i="3"/>
  <c r="U3387" i="3"/>
  <c r="Z3387" i="3"/>
  <c r="T3387" i="3"/>
  <c r="Y3395" i="3"/>
  <c r="U3395" i="3"/>
  <c r="Z3395" i="3"/>
  <c r="T3395" i="3"/>
  <c r="Y3403" i="3"/>
  <c r="U3403" i="3"/>
  <c r="Z3403" i="3"/>
  <c r="T3403" i="3"/>
  <c r="Y3368" i="3"/>
  <c r="U3368" i="3"/>
  <c r="Y3370" i="3"/>
  <c r="U3370" i="3"/>
  <c r="Y3372" i="3"/>
  <c r="U3372" i="3"/>
  <c r="Y3374" i="3"/>
  <c r="U3374" i="3"/>
  <c r="Y3376" i="3"/>
  <c r="U3376" i="3"/>
  <c r="Y3378" i="3"/>
  <c r="U3378" i="3"/>
  <c r="Y3380" i="3"/>
  <c r="U3380" i="3"/>
  <c r="Y3382" i="3"/>
  <c r="U3382" i="3"/>
  <c r="Y3384" i="3"/>
  <c r="U3384" i="3"/>
  <c r="Y3386" i="3"/>
  <c r="U3386" i="3"/>
  <c r="Y3388" i="3"/>
  <c r="U3388" i="3"/>
  <c r="Y3390" i="3"/>
  <c r="U3390" i="3"/>
  <c r="Y3392" i="3"/>
  <c r="U3392" i="3"/>
  <c r="Y3394" i="3"/>
  <c r="U3394" i="3"/>
  <c r="Y3396" i="3"/>
  <c r="U3396" i="3"/>
  <c r="Y3398" i="3"/>
  <c r="U3398" i="3"/>
  <c r="Y3400" i="3"/>
  <c r="U3400" i="3"/>
  <c r="Y3402" i="3"/>
  <c r="U3402" i="3"/>
  <c r="Y3404" i="3"/>
  <c r="U3404" i="3"/>
  <c r="Y3406" i="3"/>
  <c r="U3406" i="3"/>
  <c r="D22" i="4"/>
  <c r="E22" i="4" s="1"/>
  <c r="G22" i="4" s="1"/>
  <c r="Y1320" i="3"/>
  <c r="U1320" i="3"/>
  <c r="W1320" i="3" s="1"/>
  <c r="Y1322" i="3"/>
  <c r="U1322" i="3"/>
  <c r="W1322" i="3" s="1"/>
  <c r="Y1323" i="3"/>
  <c r="U1323" i="3"/>
  <c r="W1323" i="3" s="1"/>
  <c r="Y1324" i="3"/>
  <c r="U1324" i="3"/>
  <c r="W1324" i="3" s="1"/>
  <c r="Y1325" i="3"/>
  <c r="U1325" i="3"/>
  <c r="W1325" i="3" s="1"/>
  <c r="Y1326" i="3"/>
  <c r="U1326" i="3"/>
  <c r="W1326" i="3" s="1"/>
  <c r="Z1330" i="3"/>
  <c r="U1330" i="3"/>
  <c r="W1330" i="3" s="1"/>
  <c r="Z1331" i="3"/>
  <c r="U1331" i="3"/>
  <c r="W1331" i="3" s="1"/>
  <c r="Z1332" i="3"/>
  <c r="U1332" i="3"/>
  <c r="W1332" i="3" s="1"/>
  <c r="Z1333" i="3"/>
  <c r="U1333" i="3"/>
  <c r="W1333" i="3" s="1"/>
  <c r="U1334" i="3"/>
  <c r="W1334" i="3" s="1"/>
  <c r="Y1334" i="3"/>
  <c r="T1346" i="3"/>
  <c r="X1346" i="3" s="1"/>
  <c r="AB1346" i="3" s="1"/>
  <c r="D21" i="4"/>
  <c r="E21" i="4" s="1"/>
  <c r="G21" i="4" s="1"/>
  <c r="U1336" i="3"/>
  <c r="W1336" i="3" s="1"/>
  <c r="T1351" i="3"/>
  <c r="X1351" i="3" s="1"/>
  <c r="AB1351" i="3" s="1"/>
  <c r="Z1341" i="3"/>
  <c r="U1341" i="3"/>
  <c r="W1341" i="3" s="1"/>
  <c r="Z1342" i="3"/>
  <c r="U1342" i="3"/>
  <c r="W1342" i="3" s="1"/>
  <c r="Z1343" i="3"/>
  <c r="U1343" i="3"/>
  <c r="W1343" i="3" s="1"/>
  <c r="Z1344" i="3"/>
  <c r="U1344" i="3"/>
  <c r="W1344" i="3" s="1"/>
  <c r="Y1344" i="3"/>
  <c r="T1344" i="3"/>
  <c r="D18" i="4"/>
  <c r="E18" i="4" s="1"/>
  <c r="G18" i="4" s="1"/>
  <c r="D32" i="4"/>
  <c r="E32" i="4" s="1"/>
  <c r="G32" i="4" s="1"/>
  <c r="D126" i="4"/>
  <c r="E126" i="4" s="1"/>
  <c r="G126" i="4" s="1"/>
  <c r="U1609" i="3" l="1"/>
  <c r="W1609" i="3" s="1"/>
  <c r="U1181" i="3"/>
  <c r="W1181" i="3" s="1"/>
  <c r="X936" i="3"/>
  <c r="AB936" i="3" s="1"/>
  <c r="U1017" i="3"/>
  <c r="Y1939" i="3"/>
  <c r="Y1601" i="3"/>
  <c r="U1438" i="3"/>
  <c r="W1438" i="3" s="1"/>
  <c r="U1430" i="3"/>
  <c r="W1430" i="3" s="1"/>
  <c r="U1403" i="3"/>
  <c r="W1403" i="3" s="1"/>
  <c r="Y95" i="3"/>
  <c r="U1898" i="3"/>
  <c r="W1898" i="3" s="1"/>
  <c r="U1668" i="3"/>
  <c r="W1668" i="3" s="1"/>
  <c r="W936" i="3"/>
  <c r="X94" i="3"/>
  <c r="AB94" i="3" s="1"/>
  <c r="U1864" i="3"/>
  <c r="W1864" i="3" s="1"/>
  <c r="Y1864" i="3"/>
  <c r="U1854" i="3"/>
  <c r="W1854" i="3" s="1"/>
  <c r="Y1727" i="3"/>
  <c r="U1418" i="3"/>
  <c r="W1418" i="3" s="1"/>
  <c r="Y1418" i="3"/>
  <c r="U1749" i="3"/>
  <c r="W1749" i="3" s="1"/>
  <c r="Y1749" i="3"/>
  <c r="U2028" i="3"/>
  <c r="W2028" i="3" s="1"/>
  <c r="U1312" i="3"/>
  <c r="Z1312" i="3" s="1"/>
  <c r="Y1312" i="3"/>
  <c r="U2018" i="3"/>
  <c r="W2018" i="3" s="1"/>
  <c r="U1912" i="3"/>
  <c r="W1912" i="3" s="1"/>
  <c r="U1884" i="3"/>
  <c r="W1884" i="3" s="1"/>
  <c r="U1733" i="3"/>
  <c r="W1733" i="3" s="1"/>
  <c r="Y1884" i="3"/>
  <c r="U1953" i="3"/>
  <c r="W1953" i="3" s="1"/>
  <c r="U1759" i="3"/>
  <c r="W1759" i="3" s="1"/>
  <c r="U2022" i="3"/>
  <c r="W2022" i="3" s="1"/>
  <c r="U1739" i="3"/>
  <c r="W1739" i="3" s="1"/>
  <c r="Y2102" i="3"/>
  <c r="U2092" i="3"/>
  <c r="W2092" i="3" s="1"/>
  <c r="Y2082" i="3"/>
  <c r="Y1739" i="3"/>
  <c r="Y2092" i="3"/>
  <c r="U1920" i="3"/>
  <c r="W1920" i="3" s="1"/>
  <c r="U94" i="3"/>
  <c r="W94" i="3" s="1"/>
  <c r="U1688" i="3"/>
  <c r="W1688" i="3" s="1"/>
  <c r="U2006" i="3"/>
  <c r="W2006" i="3" s="1"/>
  <c r="Y1713" i="3"/>
  <c r="U1761" i="3"/>
  <c r="W1761" i="3" s="1"/>
  <c r="U1179" i="3"/>
  <c r="W1179" i="3" s="1"/>
  <c r="Y883" i="3"/>
  <c r="Y1767" i="3"/>
  <c r="U1160" i="3"/>
  <c r="W1160" i="3" s="1"/>
  <c r="Y2088" i="3"/>
  <c r="Y1131" i="3"/>
  <c r="U1572" i="3"/>
  <c r="W1572" i="3" s="1"/>
  <c r="X1179" i="3"/>
  <c r="AB1179" i="3" s="1"/>
  <c r="U2102" i="3"/>
  <c r="W2102" i="3" s="1"/>
  <c r="U1839" i="3"/>
  <c r="W1839" i="3" s="1"/>
  <c r="U1825" i="3"/>
  <c r="W1825" i="3" s="1"/>
  <c r="U1411" i="3"/>
  <c r="W1411" i="3" s="1"/>
  <c r="Y1221" i="3"/>
  <c r="Y1839" i="3"/>
  <c r="Y1825" i="3"/>
  <c r="T1086" i="3"/>
  <c r="Y2004" i="3"/>
  <c r="Y1982" i="3"/>
  <c r="Y1751" i="3"/>
  <c r="Y1737" i="3"/>
  <c r="Z2106" i="3"/>
  <c r="U2105" i="3"/>
  <c r="Y2105" i="3"/>
  <c r="U2103" i="3"/>
  <c r="Y2103" i="3"/>
  <c r="U2088" i="3"/>
  <c r="W2088" i="3" s="1"/>
  <c r="U2082" i="3"/>
  <c r="W2082" i="3" s="1"/>
  <c r="U2074" i="3"/>
  <c r="W2074" i="3" s="1"/>
  <c r="U2093" i="3"/>
  <c r="Y2091" i="3"/>
  <c r="X2091" i="3"/>
  <c r="AB2091" i="3" s="1"/>
  <c r="U2091" i="3"/>
  <c r="Z2102" i="3"/>
  <c r="Y2100" i="3"/>
  <c r="U2079" i="3"/>
  <c r="U2101" i="3"/>
  <c r="Y2079" i="3"/>
  <c r="Z2094" i="3"/>
  <c r="U2100" i="3"/>
  <c r="Y2101" i="3"/>
  <c r="Y2087" i="3"/>
  <c r="X2087" i="3"/>
  <c r="AB2087" i="3" s="1"/>
  <c r="U2072" i="3"/>
  <c r="W2072" i="3" s="1"/>
  <c r="X2072" i="3"/>
  <c r="AB2072" i="3" s="1"/>
  <c r="Z2073" i="3"/>
  <c r="Z2098" i="3"/>
  <c r="U2078" i="3"/>
  <c r="Y2074" i="3"/>
  <c r="U2071" i="3"/>
  <c r="W2071" i="3" s="1"/>
  <c r="U2099" i="3"/>
  <c r="U2077" i="3"/>
  <c r="Y2078" i="3"/>
  <c r="Y2071" i="3"/>
  <c r="Y2099" i="3"/>
  <c r="Y2077" i="3"/>
  <c r="Y2072" i="3"/>
  <c r="U2097" i="3"/>
  <c r="Z2090" i="3"/>
  <c r="Z2072" i="3"/>
  <c r="Y2097" i="3"/>
  <c r="Z2076" i="3"/>
  <c r="U2059" i="3"/>
  <c r="W2059" i="3" s="1"/>
  <c r="U2058" i="3"/>
  <c r="W2058" i="3" s="1"/>
  <c r="U2014" i="3"/>
  <c r="W2014" i="3" s="1"/>
  <c r="Y2014" i="3"/>
  <c r="U2095" i="3"/>
  <c r="Y2095" i="3"/>
  <c r="Z2096" i="3"/>
  <c r="Y2089" i="3"/>
  <c r="U2089" i="3"/>
  <c r="Y2085" i="3"/>
  <c r="U2085" i="3"/>
  <c r="Y2084" i="3"/>
  <c r="U2087" i="3"/>
  <c r="U2083" i="3"/>
  <c r="Y2083" i="3"/>
  <c r="Z2084" i="3"/>
  <c r="Z2086" i="3"/>
  <c r="Y2081" i="3"/>
  <c r="U2081" i="3"/>
  <c r="W2081" i="3" s="1"/>
  <c r="Y2020" i="3"/>
  <c r="U1892" i="3"/>
  <c r="W1892" i="3" s="1"/>
  <c r="Z2080" i="3"/>
  <c r="Y2075" i="3"/>
  <c r="U2075" i="3"/>
  <c r="U2020" i="3"/>
  <c r="W2020" i="3" s="1"/>
  <c r="Y2039" i="3"/>
  <c r="U1860" i="3"/>
  <c r="W1860" i="3" s="1"/>
  <c r="Y2070" i="3"/>
  <c r="X2070" i="3"/>
  <c r="AB2070" i="3" s="1"/>
  <c r="U2070" i="3"/>
  <c r="Z2069" i="3"/>
  <c r="U2049" i="3"/>
  <c r="U2031" i="3"/>
  <c r="Y2029" i="3"/>
  <c r="X2029" i="3"/>
  <c r="AB2029" i="3" s="1"/>
  <c r="Y2022" i="3"/>
  <c r="Y2046" i="3"/>
  <c r="X2046" i="3"/>
  <c r="AB2046" i="3" s="1"/>
  <c r="U2062" i="3"/>
  <c r="U2039" i="3"/>
  <c r="U1992" i="3"/>
  <c r="W1992" i="3" s="1"/>
  <c r="U2060" i="3"/>
  <c r="W2060" i="3" s="1"/>
  <c r="U1767" i="3"/>
  <c r="W1767" i="3" s="1"/>
  <c r="U2067" i="3"/>
  <c r="Y2067" i="3"/>
  <c r="Z2068" i="3"/>
  <c r="Y2066" i="3"/>
  <c r="U2066" i="3"/>
  <c r="Z2065" i="3"/>
  <c r="Y2060" i="3"/>
  <c r="Z2061" i="3"/>
  <c r="U2057" i="3"/>
  <c r="Y2057" i="3"/>
  <c r="Z2056" i="3"/>
  <c r="Y2048" i="3"/>
  <c r="Y2038" i="3"/>
  <c r="Y2016" i="3"/>
  <c r="U2004" i="3"/>
  <c r="W2004" i="3" s="1"/>
  <c r="Y1909" i="3"/>
  <c r="Y1781" i="3"/>
  <c r="U1150" i="3"/>
  <c r="W1150" i="3" s="1"/>
  <c r="U1376" i="3"/>
  <c r="W1376" i="3" s="1"/>
  <c r="U1319" i="3"/>
  <c r="Y2006" i="3"/>
  <c r="Y1931" i="3"/>
  <c r="U2047" i="3"/>
  <c r="W2047" i="3" s="1"/>
  <c r="U1719" i="3"/>
  <c r="W1719" i="3" s="1"/>
  <c r="Y1692" i="3"/>
  <c r="U860" i="3"/>
  <c r="X821" i="3"/>
  <c r="AB821" i="3" s="1"/>
  <c r="Y254" i="3"/>
  <c r="Y1992" i="3"/>
  <c r="U2038" i="3"/>
  <c r="W2038" i="3" s="1"/>
  <c r="U2016" i="3"/>
  <c r="W2016" i="3" s="1"/>
  <c r="U2029" i="3"/>
  <c r="W2029" i="3" s="1"/>
  <c r="U1847" i="3"/>
  <c r="W1847" i="3" s="1"/>
  <c r="U1781" i="3"/>
  <c r="W1781" i="3" s="1"/>
  <c r="Y1376" i="3"/>
  <c r="U1024" i="3"/>
  <c r="W1024" i="3" s="1"/>
  <c r="U618" i="3"/>
  <c r="W618" i="3" s="1"/>
  <c r="U254" i="3"/>
  <c r="W254" i="3" s="1"/>
  <c r="U1241" i="3"/>
  <c r="W1241" i="3" s="1"/>
  <c r="U2045" i="3"/>
  <c r="U2027" i="3"/>
  <c r="W2027" i="3" s="1"/>
  <c r="Z2048" i="3"/>
  <c r="Y2044" i="3"/>
  <c r="Y2045" i="3"/>
  <c r="Z2046" i="3"/>
  <c r="Z2044" i="3"/>
  <c r="U2037" i="3"/>
  <c r="Y2037" i="3"/>
  <c r="Y2028" i="3"/>
  <c r="Y2027" i="3"/>
  <c r="Z2030" i="3"/>
  <c r="U2019" i="3"/>
  <c r="U2015" i="3"/>
  <c r="W2015" i="3" s="1"/>
  <c r="Y2015" i="3"/>
  <c r="Z2026" i="3"/>
  <c r="U2021" i="3"/>
  <c r="Y2021" i="3"/>
  <c r="Y2019" i="3"/>
  <c r="Y2017" i="3"/>
  <c r="U2017" i="3"/>
  <c r="Y2005" i="3"/>
  <c r="U2007" i="3"/>
  <c r="U2005" i="3"/>
  <c r="Z2008" i="3"/>
  <c r="U2003" i="3"/>
  <c r="Y2003" i="3"/>
  <c r="Y1995" i="3"/>
  <c r="U1738" i="3"/>
  <c r="W1738" i="3" s="1"/>
  <c r="Z1994" i="3"/>
  <c r="Z1995" i="3"/>
  <c r="Z1984" i="3"/>
  <c r="U1983" i="3"/>
  <c r="U1982" i="3"/>
  <c r="W1982" i="3" s="1"/>
  <c r="Y1823" i="3"/>
  <c r="U1939" i="3"/>
  <c r="W1939" i="3" s="1"/>
  <c r="Y1854" i="3"/>
  <c r="Y1759" i="3"/>
  <c r="Z1967" i="3"/>
  <c r="U1993" i="3"/>
  <c r="Y1993" i="3"/>
  <c r="Y1977" i="3"/>
  <c r="Y1963" i="3"/>
  <c r="W1978" i="3"/>
  <c r="Z1978" i="3"/>
  <c r="Y1978" i="3"/>
  <c r="W1963" i="3"/>
  <c r="Z1963" i="3"/>
  <c r="U1961" i="3"/>
  <c r="W1961" i="3" s="1"/>
  <c r="U1959" i="3"/>
  <c r="W1959" i="3" s="1"/>
  <c r="U1885" i="3"/>
  <c r="W1885" i="3" s="1"/>
  <c r="Y1885" i="3"/>
  <c r="Y1847" i="3"/>
  <c r="U1815" i="3"/>
  <c r="W1815" i="3" s="1"/>
  <c r="Y1991" i="3"/>
  <c r="U1932" i="3"/>
  <c r="W1932" i="3" s="1"/>
  <c r="Y1867" i="3"/>
  <c r="U1909" i="3"/>
  <c r="W1909" i="3" s="1"/>
  <c r="U1862" i="3"/>
  <c r="W1862" i="3" s="1"/>
  <c r="Y1981" i="3"/>
  <c r="U1960" i="3"/>
  <c r="U1979" i="3"/>
  <c r="W1979" i="3" s="1"/>
  <c r="U1981" i="3"/>
  <c r="W1981" i="3" s="1"/>
  <c r="Y1952" i="3"/>
  <c r="Y1901" i="3"/>
  <c r="Y1862" i="3"/>
  <c r="Y1815" i="3"/>
  <c r="Y1719" i="3"/>
  <c r="Y1688" i="3"/>
  <c r="Y1501" i="3"/>
  <c r="Z1931" i="3"/>
  <c r="Y1948" i="3"/>
  <c r="U1948" i="3"/>
  <c r="W1948" i="3" s="1"/>
  <c r="Y1979" i="3"/>
  <c r="Y1959" i="3"/>
  <c r="U1949" i="3"/>
  <c r="W1949" i="3" s="1"/>
  <c r="U1991" i="3"/>
  <c r="U1952" i="3"/>
  <c r="Z1933" i="3"/>
  <c r="U1911" i="3"/>
  <c r="W1911" i="3" s="1"/>
  <c r="U1929" i="3"/>
  <c r="W1929" i="3" s="1"/>
  <c r="U1974" i="3"/>
  <c r="Y1919" i="3"/>
  <c r="X1919" i="3"/>
  <c r="AB1919" i="3" s="1"/>
  <c r="U1973" i="3"/>
  <c r="W1973" i="3" s="1"/>
  <c r="Z1947" i="3"/>
  <c r="Z1990" i="3"/>
  <c r="Z1925" i="3"/>
  <c r="Y1946" i="3"/>
  <c r="X1946" i="3"/>
  <c r="AB1946" i="3" s="1"/>
  <c r="Y1929" i="3"/>
  <c r="Y1974" i="3"/>
  <c r="U1962" i="3"/>
  <c r="U1919" i="3"/>
  <c r="W1919" i="3" s="1"/>
  <c r="Y1990" i="3"/>
  <c r="U1977" i="3"/>
  <c r="Y1973" i="3"/>
  <c r="U1937" i="3"/>
  <c r="Y1962" i="3"/>
  <c r="U1908" i="3"/>
  <c r="W1908" i="3" s="1"/>
  <c r="Y1908" i="3"/>
  <c r="Y1976" i="3"/>
  <c r="U1830" i="3"/>
  <c r="W1830" i="3" s="1"/>
  <c r="U1946" i="3"/>
  <c r="U1902" i="3"/>
  <c r="W1902" i="3" s="1"/>
  <c r="Y1875" i="3"/>
  <c r="U1838" i="3"/>
  <c r="W1838" i="3" s="1"/>
  <c r="U1824" i="3"/>
  <c r="W1824" i="3" s="1"/>
  <c r="U1816" i="3"/>
  <c r="W1816" i="3" s="1"/>
  <c r="U1760" i="3"/>
  <c r="W1760" i="3" s="1"/>
  <c r="Y1838" i="3"/>
  <c r="Y1824" i="3"/>
  <c r="Y1989" i="3"/>
  <c r="Y1830" i="3"/>
  <c r="Y1900" i="3"/>
  <c r="U1900" i="3"/>
  <c r="W1900" i="3" s="1"/>
  <c r="U1890" i="3"/>
  <c r="W1890" i="3" s="1"/>
  <c r="Y1958" i="3"/>
  <c r="U1942" i="3"/>
  <c r="U1891" i="3"/>
  <c r="W1891" i="3" s="1"/>
  <c r="X1891" i="3"/>
  <c r="AB1891" i="3" s="1"/>
  <c r="U1941" i="3"/>
  <c r="W1941" i="3" s="1"/>
  <c r="U1976" i="3"/>
  <c r="U1956" i="3"/>
  <c r="W1956" i="3" s="1"/>
  <c r="Y1942" i="3"/>
  <c r="Y1936" i="3"/>
  <c r="U1899" i="3"/>
  <c r="W1899" i="3" s="1"/>
  <c r="Y1918" i="3"/>
  <c r="X1918" i="3"/>
  <c r="AB1918" i="3" s="1"/>
  <c r="Z1936" i="3"/>
  <c r="Y1928" i="3"/>
  <c r="X1928" i="3"/>
  <c r="AB1928" i="3" s="1"/>
  <c r="U1950" i="3"/>
  <c r="U1930" i="3"/>
  <c r="U1924" i="3"/>
  <c r="Y1891" i="3"/>
  <c r="U1989" i="3"/>
  <c r="U1958" i="3"/>
  <c r="Y1950" i="3"/>
  <c r="Y1930" i="3"/>
  <c r="Y1924" i="3"/>
  <c r="U1910" i="3"/>
  <c r="Z1910" i="3" s="1"/>
  <c r="X1910" i="3"/>
  <c r="AB1910" i="3" s="1"/>
  <c r="Y1874" i="3"/>
  <c r="U1987" i="3"/>
  <c r="Y1987" i="3"/>
  <c r="Z1988" i="3"/>
  <c r="Z1980" i="3"/>
  <c r="Z1975" i="3"/>
  <c r="U1972" i="3"/>
  <c r="Y1972" i="3"/>
  <c r="Y1960" i="3"/>
  <c r="U1957" i="3"/>
  <c r="Y1957" i="3"/>
  <c r="Z1956" i="3"/>
  <c r="Y1956" i="3"/>
  <c r="U1955" i="3"/>
  <c r="Y1955" i="3"/>
  <c r="Y1949" i="3"/>
  <c r="Z1945" i="3"/>
  <c r="Y1944" i="3"/>
  <c r="U1944" i="3"/>
  <c r="Z1941" i="3"/>
  <c r="U1940" i="3"/>
  <c r="Y1940" i="3"/>
  <c r="Z1935" i="3"/>
  <c r="Z1929" i="3"/>
  <c r="Z1917" i="3"/>
  <c r="U1928" i="3"/>
  <c r="W1928" i="3" s="1"/>
  <c r="Y1889" i="3"/>
  <c r="U1865" i="3"/>
  <c r="W1865" i="3" s="1"/>
  <c r="U1918" i="3"/>
  <c r="W1918" i="3" s="1"/>
  <c r="U1873" i="3"/>
  <c r="W1873" i="3" s="1"/>
  <c r="Y1865" i="3"/>
  <c r="U1907" i="3"/>
  <c r="W1907" i="3" s="1"/>
  <c r="Y1873" i="3"/>
  <c r="Y1371" i="3"/>
  <c r="Y1071" i="3"/>
  <c r="U1887" i="3"/>
  <c r="W1887" i="3" s="1"/>
  <c r="Z1928" i="3"/>
  <c r="U1826" i="3"/>
  <c r="W1826" i="3" s="1"/>
  <c r="Y1899" i="3"/>
  <c r="U1875" i="3"/>
  <c r="W1875" i="3" s="1"/>
  <c r="Y1855" i="3"/>
  <c r="U1856" i="3"/>
  <c r="W1856" i="3" s="1"/>
  <c r="Y1757" i="3"/>
  <c r="X85" i="3"/>
  <c r="AB85" i="3" s="1"/>
  <c r="U1883" i="3"/>
  <c r="W1883" i="3" s="1"/>
  <c r="Z1927" i="3"/>
  <c r="Z1923" i="3"/>
  <c r="Z1918" i="3"/>
  <c r="Z1907" i="3"/>
  <c r="U1897" i="3"/>
  <c r="Z1898" i="3"/>
  <c r="Y1897" i="3"/>
  <c r="Z1901" i="3"/>
  <c r="W1889" i="3"/>
  <c r="Z1889" i="3"/>
  <c r="Z1888" i="3"/>
  <c r="Y1887" i="3"/>
  <c r="Z1886" i="3"/>
  <c r="Z1884" i="3"/>
  <c r="Z1883" i="3"/>
  <c r="W1877" i="3"/>
  <c r="Z1877" i="3"/>
  <c r="U1876" i="3"/>
  <c r="Y1877" i="3"/>
  <c r="Z1874" i="3"/>
  <c r="Z1867" i="3"/>
  <c r="Z1866" i="3"/>
  <c r="Z1864" i="3"/>
  <c r="U1848" i="3"/>
  <c r="W1848" i="3" s="1"/>
  <c r="Y1856" i="3"/>
  <c r="U1855" i="3"/>
  <c r="W1855" i="3" s="1"/>
  <c r="Y1836" i="3"/>
  <c r="Y1826" i="3"/>
  <c r="U1804" i="3"/>
  <c r="W1804" i="3" s="1"/>
  <c r="Z1813" i="3"/>
  <c r="U1851" i="3"/>
  <c r="W1851" i="3" s="1"/>
  <c r="U1859" i="3"/>
  <c r="W1859" i="3" s="1"/>
  <c r="Y1859" i="3"/>
  <c r="Y1848" i="3"/>
  <c r="U1841" i="3"/>
  <c r="W1841" i="3" s="1"/>
  <c r="Y1841" i="3"/>
  <c r="U1840" i="3"/>
  <c r="W1840" i="3" s="1"/>
  <c r="U1836" i="3"/>
  <c r="W1836" i="3" s="1"/>
  <c r="Z1860" i="3"/>
  <c r="U1857" i="3"/>
  <c r="Y1857" i="3"/>
  <c r="Z1854" i="3"/>
  <c r="Z1853" i="3"/>
  <c r="U1852" i="3"/>
  <c r="Y1852" i="3"/>
  <c r="U1850" i="3"/>
  <c r="Y1850" i="3"/>
  <c r="Z1837" i="3"/>
  <c r="W1828" i="3"/>
  <c r="Z1828" i="3"/>
  <c r="Y1828" i="3"/>
  <c r="Z1827" i="3"/>
  <c r="Z1823" i="3"/>
  <c r="Z1817" i="3"/>
  <c r="U1814" i="3"/>
  <c r="W1814" i="3" s="1"/>
  <c r="Y1814" i="3"/>
  <c r="Y1775" i="3"/>
  <c r="U1799" i="3"/>
  <c r="W1799" i="3" s="1"/>
  <c r="Y1797" i="3"/>
  <c r="Z1812" i="3"/>
  <c r="Y1804" i="3"/>
  <c r="U1783" i="3"/>
  <c r="W1783" i="3" s="1"/>
  <c r="Y1783" i="3"/>
  <c r="U1769" i="3"/>
  <c r="W1769" i="3" s="1"/>
  <c r="U1735" i="3"/>
  <c r="W1735" i="3" s="1"/>
  <c r="U1712" i="3"/>
  <c r="W1712" i="3" s="1"/>
  <c r="U1737" i="3"/>
  <c r="W1737" i="3" s="1"/>
  <c r="Y1769" i="3"/>
  <c r="Y1774" i="3"/>
  <c r="U1782" i="3"/>
  <c r="W1782" i="3" s="1"/>
  <c r="U1768" i="3"/>
  <c r="W1768" i="3" s="1"/>
  <c r="Y1782" i="3"/>
  <c r="Y1768" i="3"/>
  <c r="Y1760" i="3"/>
  <c r="Y1720" i="3"/>
  <c r="U1775" i="3"/>
  <c r="W1775" i="3" s="1"/>
  <c r="U1774" i="3"/>
  <c r="W1774" i="3" s="1"/>
  <c r="Y1761" i="3"/>
  <c r="U1757" i="3"/>
  <c r="W1757" i="3" s="1"/>
  <c r="Y1784" i="3"/>
  <c r="Y1776" i="3"/>
  <c r="Y1748" i="3"/>
  <c r="Y1725" i="3"/>
  <c r="U1725" i="3"/>
  <c r="W1725" i="3" s="1"/>
  <c r="U1720" i="3"/>
  <c r="W1720" i="3" s="1"/>
  <c r="U1711" i="3"/>
  <c r="W1711" i="3" s="1"/>
  <c r="Y1711" i="3"/>
  <c r="U1709" i="3"/>
  <c r="W1709" i="3" s="1"/>
  <c r="U1810" i="3"/>
  <c r="W1810" i="3" s="1"/>
  <c r="Y1798" i="3"/>
  <c r="Y1810" i="3"/>
  <c r="U1790" i="3"/>
  <c r="W1790" i="3" s="1"/>
  <c r="U1762" i="3"/>
  <c r="W1762" i="3" s="1"/>
  <c r="U1726" i="3"/>
  <c r="W1726" i="3" s="1"/>
  <c r="U1750" i="3"/>
  <c r="W1750" i="3" s="1"/>
  <c r="Y1740" i="3"/>
  <c r="U1734" i="3"/>
  <c r="W1734" i="3" s="1"/>
  <c r="Y1710" i="3"/>
  <c r="W1786" i="3"/>
  <c r="Z1786" i="3"/>
  <c r="Y1796" i="3"/>
  <c r="Y1786" i="3"/>
  <c r="Z1810" i="3"/>
  <c r="Z1795" i="3"/>
  <c r="Z1797" i="3"/>
  <c r="Z1811" i="3"/>
  <c r="Z1798" i="3"/>
  <c r="Z1777" i="3"/>
  <c r="Z1789" i="3"/>
  <c r="Z1803" i="3"/>
  <c r="U1796" i="3"/>
  <c r="Z1776" i="3"/>
  <c r="Z1785" i="3"/>
  <c r="Z1784" i="3"/>
  <c r="U1766" i="3"/>
  <c r="Y1766" i="3"/>
  <c r="Z1770" i="3"/>
  <c r="U1758" i="3"/>
  <c r="Y1758" i="3"/>
  <c r="W1740" i="3"/>
  <c r="Z1740" i="3"/>
  <c r="U1748" i="3"/>
  <c r="Z1741" i="3"/>
  <c r="Y1738" i="3"/>
  <c r="Y1726" i="3"/>
  <c r="Z1747" i="3"/>
  <c r="Z1751" i="3"/>
  <c r="Z1727" i="3"/>
  <c r="U1724" i="3"/>
  <c r="Z1723" i="3"/>
  <c r="Y1708" i="3"/>
  <c r="U1710" i="3"/>
  <c r="Z1721" i="3"/>
  <c r="Z1713" i="3"/>
  <c r="U1708" i="3"/>
  <c r="U1486" i="3"/>
  <c r="W1486" i="3" s="1"/>
  <c r="Y1678" i="3"/>
  <c r="U1161" i="3"/>
  <c r="W1161" i="3" s="1"/>
  <c r="X1157" i="3"/>
  <c r="AB1157" i="3" s="1"/>
  <c r="Y1570" i="3"/>
  <c r="Y1439" i="3"/>
  <c r="U1439" i="3"/>
  <c r="W1439" i="3" s="1"/>
  <c r="Y1394" i="3"/>
  <c r="U1568" i="3"/>
  <c r="W1568" i="3" s="1"/>
  <c r="U1154" i="3"/>
  <c r="W1154" i="3" s="1"/>
  <c r="Y1402" i="3"/>
  <c r="U1402" i="3"/>
  <c r="W1402" i="3" s="1"/>
  <c r="U1678" i="3"/>
  <c r="W1678" i="3" s="1"/>
  <c r="U1700" i="3"/>
  <c r="W1700" i="3" s="1"/>
  <c r="U1130" i="3"/>
  <c r="W1130" i="3" s="1"/>
  <c r="Y1700" i="3"/>
  <c r="U1690" i="3"/>
  <c r="W1690" i="3" s="1"/>
  <c r="U695" i="3"/>
  <c r="W695" i="3" s="1"/>
  <c r="Y1662" i="3"/>
  <c r="U1176" i="3"/>
  <c r="W1176" i="3" s="1"/>
  <c r="U1138" i="3"/>
  <c r="W1138" i="3" s="1"/>
  <c r="Y1355" i="3"/>
  <c r="T82" i="2"/>
  <c r="T111" i="2"/>
  <c r="T91" i="2"/>
  <c r="T114" i="2"/>
  <c r="T85" i="2"/>
  <c r="T106" i="2"/>
  <c r="T79" i="2"/>
  <c r="Q1" i="2"/>
  <c r="T74" i="2"/>
  <c r="T89" i="2"/>
  <c r="O1" i="2"/>
  <c r="P1" i="2"/>
  <c r="T108" i="2"/>
  <c r="X1154" i="3"/>
  <c r="AB1154" i="3" s="1"/>
  <c r="U95" i="3"/>
  <c r="W95" i="3" s="1"/>
  <c r="U1131" i="3"/>
  <c r="W1131" i="3" s="1"/>
  <c r="Y615" i="3"/>
  <c r="Y903" i="3"/>
  <c r="Y547" i="3"/>
  <c r="Y93" i="3"/>
  <c r="U366" i="3"/>
  <c r="Z366" i="3" s="1"/>
  <c r="U93" i="3"/>
  <c r="W93" i="3" s="1"/>
  <c r="U1662" i="3"/>
  <c r="W1662" i="3" s="1"/>
  <c r="Y366" i="3"/>
  <c r="Y1682" i="3"/>
  <c r="U853" i="3"/>
  <c r="W853" i="3" s="1"/>
  <c r="Y1650" i="3"/>
  <c r="X1152" i="3"/>
  <c r="AB1152" i="3" s="1"/>
  <c r="X853" i="3"/>
  <c r="AB853" i="3" s="1"/>
  <c r="U253" i="3"/>
  <c r="W253" i="3" s="1"/>
  <c r="U1157" i="3"/>
  <c r="W1157" i="3" s="1"/>
  <c r="Y1127" i="3"/>
  <c r="Y862" i="3"/>
  <c r="U449" i="3"/>
  <c r="Y1401" i="3"/>
  <c r="U1127" i="3"/>
  <c r="W1127" i="3" s="1"/>
  <c r="X1147" i="3"/>
  <c r="AB1147" i="3" s="1"/>
  <c r="Y449" i="3"/>
  <c r="U1401" i="3"/>
  <c r="W1401" i="3" s="1"/>
  <c r="X1138" i="3"/>
  <c r="AB1138" i="3" s="1"/>
  <c r="Y1674" i="3"/>
  <c r="U1543" i="3"/>
  <c r="W1543" i="3" s="1"/>
  <c r="U1152" i="3"/>
  <c r="W1152" i="3" s="1"/>
  <c r="U1063" i="3"/>
  <c r="W1063" i="3" s="1"/>
  <c r="X1181" i="3"/>
  <c r="AB1181" i="3" s="1"/>
  <c r="U1442" i="3"/>
  <c r="W1442" i="3" s="1"/>
  <c r="Y1072" i="3"/>
  <c r="X1176" i="3"/>
  <c r="AB1176" i="3" s="1"/>
  <c r="Y1586" i="3"/>
  <c r="X520" i="3"/>
  <c r="AB520" i="3" s="1"/>
  <c r="Z951" i="3"/>
  <c r="U357" i="3"/>
  <c r="W357" i="3" s="1"/>
  <c r="Y1622" i="3"/>
  <c r="Z1441" i="3"/>
  <c r="U883" i="3"/>
  <c r="W883" i="3" s="1"/>
  <c r="U1650" i="3"/>
  <c r="W1650" i="3" s="1"/>
  <c r="Y1535" i="3"/>
  <c r="Y1449" i="3"/>
  <c r="Y1442" i="3"/>
  <c r="U1071" i="3"/>
  <c r="W1071" i="3" s="1"/>
  <c r="X955" i="3"/>
  <c r="AB955" i="3" s="1"/>
  <c r="U182" i="3"/>
  <c r="W182" i="3" s="1"/>
  <c r="U862" i="3"/>
  <c r="Z862" i="3" s="1"/>
  <c r="X403" i="3"/>
  <c r="AB403" i="3" s="1"/>
  <c r="U403" i="3"/>
  <c r="W403" i="3" s="1"/>
  <c r="Y1542" i="3"/>
  <c r="U1642" i="3"/>
  <c r="W1642" i="3" s="1"/>
  <c r="Y1625" i="3"/>
  <c r="U1580" i="3"/>
  <c r="W1580" i="3" s="1"/>
  <c r="Y1436" i="3"/>
  <c r="U1410" i="3"/>
  <c r="W1410" i="3" s="1"/>
  <c r="U1148" i="3"/>
  <c r="W1148" i="3" s="1"/>
  <c r="U1132" i="3"/>
  <c r="W1132" i="3" s="1"/>
  <c r="X1150" i="3"/>
  <c r="AB1150" i="3" s="1"/>
  <c r="Y951" i="3"/>
  <c r="U1625" i="3"/>
  <c r="W1625" i="3" s="1"/>
  <c r="Y1017" i="3"/>
  <c r="U1648" i="3"/>
  <c r="W1648" i="3" s="1"/>
  <c r="Y1691" i="3"/>
  <c r="Y1648" i="3"/>
  <c r="U1623" i="3"/>
  <c r="W1623" i="3" s="1"/>
  <c r="Y1054" i="3"/>
  <c r="U1394" i="3"/>
  <c r="W1394" i="3" s="1"/>
  <c r="U872" i="3"/>
  <c r="Z872" i="3" s="1"/>
  <c r="Y936" i="3"/>
  <c r="Y1580" i="3"/>
  <c r="Y1623" i="3"/>
  <c r="U1603" i="3"/>
  <c r="W1603" i="3" s="1"/>
  <c r="Y1130" i="3"/>
  <c r="U1054" i="3"/>
  <c r="W1054" i="3" s="1"/>
  <c r="Y872" i="3"/>
  <c r="U554" i="3"/>
  <c r="U320" i="3"/>
  <c r="W320" i="3" s="1"/>
  <c r="Y57" i="3"/>
  <c r="Y1428" i="3"/>
  <c r="U348" i="3"/>
  <c r="W348" i="3" s="1"/>
  <c r="Y1642" i="3"/>
  <c r="Y1559" i="3"/>
  <c r="U538" i="3"/>
  <c r="Z538" i="3" s="1"/>
  <c r="U1147" i="3"/>
  <c r="W1147" i="3" s="1"/>
  <c r="Y1011" i="3"/>
  <c r="Y1690" i="3"/>
  <c r="X1145" i="3"/>
  <c r="AB1145" i="3" s="1"/>
  <c r="Y860" i="3"/>
  <c r="U375" i="3"/>
  <c r="W375" i="3" s="1"/>
  <c r="Y1486" i="3"/>
  <c r="U458" i="3"/>
  <c r="W458" i="3" s="1"/>
  <c r="X951" i="3"/>
  <c r="AB951" i="3" s="1"/>
  <c r="X811" i="3"/>
  <c r="AB811" i="3" s="1"/>
  <c r="U527" i="3"/>
  <c r="W527" i="3" s="1"/>
  <c r="X809" i="3"/>
  <c r="AB809" i="3" s="1"/>
  <c r="Y695" i="3"/>
  <c r="U520" i="3"/>
  <c r="W520" i="3" s="1"/>
  <c r="U1570" i="3"/>
  <c r="W1570" i="3" s="1"/>
  <c r="U1544" i="3"/>
  <c r="W1544" i="3" s="1"/>
  <c r="U1177" i="3"/>
  <c r="W1177" i="3" s="1"/>
  <c r="Y1055" i="3"/>
  <c r="X1175" i="3"/>
  <c r="AB1175" i="3" s="1"/>
  <c r="T935" i="3"/>
  <c r="Y935" i="3" s="1"/>
  <c r="Y375" i="3"/>
  <c r="U368" i="3"/>
  <c r="W368" i="3" s="1"/>
  <c r="Y1209" i="3"/>
  <c r="Y1664" i="3"/>
  <c r="Y1594" i="3"/>
  <c r="U1566" i="3"/>
  <c r="W1566" i="3" s="1"/>
  <c r="Y1544" i="3"/>
  <c r="U1454" i="3"/>
  <c r="W1454" i="3" s="1"/>
  <c r="Y1410" i="3"/>
  <c r="U1155" i="3"/>
  <c r="W1155" i="3" s="1"/>
  <c r="U1144" i="3"/>
  <c r="W1144" i="3" s="1"/>
  <c r="U1055" i="3"/>
  <c r="W1055" i="3" s="1"/>
  <c r="X1144" i="3"/>
  <c r="AB1144" i="3" s="1"/>
  <c r="Y875" i="3"/>
  <c r="X945" i="3"/>
  <c r="AB945" i="3" s="1"/>
  <c r="U370" i="3"/>
  <c r="W370" i="3" s="1"/>
  <c r="Y368" i="3"/>
  <c r="Y1405" i="3"/>
  <c r="U1209" i="3"/>
  <c r="W1209" i="3" s="1"/>
  <c r="Y1241" i="3"/>
  <c r="U1692" i="3"/>
  <c r="W1692" i="3" s="1"/>
  <c r="U1559" i="3"/>
  <c r="W1559" i="3" s="1"/>
  <c r="U1175" i="3"/>
  <c r="W1175" i="3" s="1"/>
  <c r="U1163" i="3"/>
  <c r="W1163" i="3" s="1"/>
  <c r="U1159" i="3"/>
  <c r="W1159" i="3" s="1"/>
  <c r="Y1063" i="3"/>
  <c r="X1177" i="3"/>
  <c r="AB1177" i="3" s="1"/>
  <c r="X1163" i="3"/>
  <c r="AB1163" i="3" s="1"/>
  <c r="X1155" i="3"/>
  <c r="AB1155" i="3" s="1"/>
  <c r="X1072" i="3"/>
  <c r="AB1072" i="3" s="1"/>
  <c r="U547" i="3"/>
  <c r="Y535" i="3"/>
  <c r="Y370" i="3"/>
  <c r="O1" i="3"/>
  <c r="Y114" i="3"/>
  <c r="U1405" i="3"/>
  <c r="W1405" i="3" s="1"/>
  <c r="U361" i="3"/>
  <c r="W361" i="3" s="1"/>
  <c r="Y1705" i="3"/>
  <c r="X1705" i="3"/>
  <c r="AB1705" i="3" s="1"/>
  <c r="U1701" i="3"/>
  <c r="W1701" i="3" s="1"/>
  <c r="X1701" i="3"/>
  <c r="AB1701" i="3" s="1"/>
  <c r="U1682" i="3"/>
  <c r="W1682" i="3" s="1"/>
  <c r="U1674" i="3"/>
  <c r="W1674" i="3" s="1"/>
  <c r="U1664" i="3"/>
  <c r="W1664" i="3" s="1"/>
  <c r="U1622" i="3"/>
  <c r="W1622" i="3" s="1"/>
  <c r="U1616" i="3"/>
  <c r="W1616" i="3" s="1"/>
  <c r="Y1616" i="3"/>
  <c r="U1633" i="3"/>
  <c r="W1633" i="3" s="1"/>
  <c r="Y1701" i="3"/>
  <c r="U1679" i="3"/>
  <c r="W1679" i="3" s="1"/>
  <c r="Y1617" i="3"/>
  <c r="U1578" i="3"/>
  <c r="W1578" i="3" s="1"/>
  <c r="U1617" i="3"/>
  <c r="W1617" i="3" s="1"/>
  <c r="Y1655" i="3"/>
  <c r="Y1633" i="3"/>
  <c r="U1661" i="3"/>
  <c r="W1661" i="3" s="1"/>
  <c r="U1705" i="3"/>
  <c r="W1705" i="3" s="1"/>
  <c r="U1689" i="3"/>
  <c r="W1689" i="3" s="1"/>
  <c r="Y1689" i="3"/>
  <c r="U1699" i="3"/>
  <c r="W1699" i="3" s="1"/>
  <c r="Z1704" i="3"/>
  <c r="Y1699" i="3"/>
  <c r="Z1698" i="3"/>
  <c r="U1691" i="3"/>
  <c r="Z1688" i="3"/>
  <c r="U1677" i="3"/>
  <c r="W1677" i="3" s="1"/>
  <c r="Y1665" i="3"/>
  <c r="U1579" i="3"/>
  <c r="W1579" i="3" s="1"/>
  <c r="U1528" i="3"/>
  <c r="W1528" i="3" s="1"/>
  <c r="U1488" i="3"/>
  <c r="W1488" i="3" s="1"/>
  <c r="U1631" i="3"/>
  <c r="W1631" i="3" s="1"/>
  <c r="Y1569" i="3"/>
  <c r="U1589" i="3"/>
  <c r="W1589" i="3" s="1"/>
  <c r="Y1677" i="3"/>
  <c r="U1655" i="3"/>
  <c r="W1655" i="3" s="1"/>
  <c r="Y1641" i="3"/>
  <c r="U1542" i="3"/>
  <c r="W1542" i="3" s="1"/>
  <c r="Z1681" i="3"/>
  <c r="Y1679" i="3"/>
  <c r="U1667" i="3"/>
  <c r="Z1668" i="3"/>
  <c r="Y1667" i="3"/>
  <c r="U1665" i="3"/>
  <c r="Y1661" i="3"/>
  <c r="U1649" i="3"/>
  <c r="W1649" i="3" s="1"/>
  <c r="U1587" i="3"/>
  <c r="W1587" i="3" s="1"/>
  <c r="Y1649" i="3"/>
  <c r="Y1639" i="3"/>
  <c r="Y1631" i="3"/>
  <c r="Y1587" i="3"/>
  <c r="Y1488" i="3"/>
  <c r="U1500" i="3"/>
  <c r="W1500" i="3" s="1"/>
  <c r="Y1619" i="3"/>
  <c r="U1595" i="3"/>
  <c r="W1595" i="3" s="1"/>
  <c r="U1573" i="3"/>
  <c r="W1573" i="3" s="1"/>
  <c r="Y1555" i="3"/>
  <c r="U1478" i="3"/>
  <c r="W1478" i="3" s="1"/>
  <c r="U296" i="3"/>
  <c r="W296" i="3" s="1"/>
  <c r="Y1573" i="3"/>
  <c r="Y1548" i="3"/>
  <c r="U1494" i="3"/>
  <c r="W1494" i="3" s="1"/>
  <c r="Z1654" i="3"/>
  <c r="U1641" i="3"/>
  <c r="Z1640" i="3"/>
  <c r="U1639" i="3"/>
  <c r="Z1632" i="3"/>
  <c r="U1624" i="3"/>
  <c r="Y1624" i="3"/>
  <c r="U1548" i="3"/>
  <c r="W1548" i="3" s="1"/>
  <c r="U1547" i="3"/>
  <c r="W1547" i="3" s="1"/>
  <c r="Y1547" i="3"/>
  <c r="Y1546" i="3"/>
  <c r="U1555" i="3"/>
  <c r="W1555" i="3" s="1"/>
  <c r="U1602" i="3"/>
  <c r="W1602" i="3" s="1"/>
  <c r="U1610" i="3"/>
  <c r="W1610" i="3" s="1"/>
  <c r="Y1602" i="3"/>
  <c r="Y1579" i="3"/>
  <c r="Z1620" i="3"/>
  <c r="U1619" i="3"/>
  <c r="W1619" i="3" s="1"/>
  <c r="Y1610" i="3"/>
  <c r="Y1565" i="3"/>
  <c r="Y1603" i="3"/>
  <c r="U1594" i="3"/>
  <c r="W1594" i="3" s="1"/>
  <c r="U1586" i="3"/>
  <c r="W1586" i="3" s="1"/>
  <c r="Y1578" i="3"/>
  <c r="Y1572" i="3"/>
  <c r="Y1566" i="3"/>
  <c r="Y1600" i="3"/>
  <c r="U1569" i="3"/>
  <c r="W1569" i="3" s="1"/>
  <c r="Y1595" i="3"/>
  <c r="U1567" i="3"/>
  <c r="W1567" i="3" s="1"/>
  <c r="U1571" i="3"/>
  <c r="W1571" i="3" s="1"/>
  <c r="X1571" i="3"/>
  <c r="AB1571" i="3" s="1"/>
  <c r="Y1558" i="3"/>
  <c r="X1558" i="3"/>
  <c r="AB1558" i="3" s="1"/>
  <c r="Z1621" i="3"/>
  <c r="U1608" i="3"/>
  <c r="W1608" i="3" s="1"/>
  <c r="U1600" i="3"/>
  <c r="Y1571" i="3"/>
  <c r="Y1567" i="3"/>
  <c r="U1618" i="3"/>
  <c r="W1618" i="3" s="1"/>
  <c r="Y1593" i="3"/>
  <c r="X1593" i="3"/>
  <c r="AB1593" i="3" s="1"/>
  <c r="Y1568" i="3"/>
  <c r="U1557" i="3"/>
  <c r="W1557" i="3" s="1"/>
  <c r="Z1588" i="3"/>
  <c r="Z1601" i="3"/>
  <c r="U1535" i="3"/>
  <c r="W1535" i="3" s="1"/>
  <c r="Y1618" i="3"/>
  <c r="Z1618" i="3"/>
  <c r="Z1615" i="3"/>
  <c r="Z1606" i="3"/>
  <c r="Z1609" i="3"/>
  <c r="Z1613" i="3"/>
  <c r="U1605" i="3"/>
  <c r="Z1612" i="3"/>
  <c r="Z1608" i="3"/>
  <c r="Z1607" i="3"/>
  <c r="Z1599" i="3"/>
  <c r="Z1598" i="3"/>
  <c r="Z1597" i="3"/>
  <c r="U1593" i="3"/>
  <c r="Z1592" i="3"/>
  <c r="Z1591" i="3"/>
  <c r="Y1589" i="3"/>
  <c r="Z1590" i="3"/>
  <c r="U1585" i="3"/>
  <c r="Y1585" i="3"/>
  <c r="Z1582" i="3"/>
  <c r="Z1583" i="3"/>
  <c r="Z1577" i="3"/>
  <c r="Z1576" i="3"/>
  <c r="Z1574" i="3"/>
  <c r="U1575" i="3"/>
  <c r="Z1567" i="3"/>
  <c r="U1565" i="3"/>
  <c r="Z1564" i="3"/>
  <c r="Z1561" i="3"/>
  <c r="Z1562" i="3"/>
  <c r="Z1558" i="3"/>
  <c r="Z1557" i="3"/>
  <c r="Z1556" i="3"/>
  <c r="Z1549" i="3"/>
  <c r="U1546" i="3"/>
  <c r="U1530" i="3"/>
  <c r="W1530" i="3" s="1"/>
  <c r="Y1530" i="3"/>
  <c r="Y1509" i="3"/>
  <c r="X1509" i="3"/>
  <c r="AB1509" i="3" s="1"/>
  <c r="Y1520" i="3"/>
  <c r="X1520" i="3"/>
  <c r="AB1520" i="3" s="1"/>
  <c r="Y1513" i="3"/>
  <c r="X1513" i="3"/>
  <c r="AB1513" i="3" s="1"/>
  <c r="Y1528" i="3"/>
  <c r="U1531" i="3"/>
  <c r="Y1521" i="3"/>
  <c r="X1521" i="3"/>
  <c r="AB1521" i="3" s="1"/>
  <c r="Y1531" i="3"/>
  <c r="U1512" i="3"/>
  <c r="W1512" i="3" s="1"/>
  <c r="X1512" i="3"/>
  <c r="AB1512" i="3" s="1"/>
  <c r="U1541" i="3"/>
  <c r="Z1541" i="3" s="1"/>
  <c r="X1541" i="3"/>
  <c r="AB1541" i="3" s="1"/>
  <c r="U1527" i="3"/>
  <c r="W1527" i="3" s="1"/>
  <c r="U1540" i="3"/>
  <c r="U1534" i="3"/>
  <c r="Y1534" i="3"/>
  <c r="U1532" i="3"/>
  <c r="Z1533" i="3"/>
  <c r="Z1529" i="3"/>
  <c r="U1521" i="3"/>
  <c r="W1521" i="3" s="1"/>
  <c r="U1513" i="3"/>
  <c r="W1513" i="3" s="1"/>
  <c r="U1509" i="3"/>
  <c r="W1509" i="3" s="1"/>
  <c r="Y1502" i="3"/>
  <c r="Y1512" i="3"/>
  <c r="Y1526" i="3"/>
  <c r="Y1527" i="3"/>
  <c r="U1526" i="3"/>
  <c r="U1520" i="3"/>
  <c r="Z1519" i="3"/>
  <c r="Z1518" i="3"/>
  <c r="Z1511" i="3"/>
  <c r="Z1508" i="3"/>
  <c r="U1502" i="3"/>
  <c r="U1501" i="3"/>
  <c r="Y1500" i="3"/>
  <c r="Y1494" i="3"/>
  <c r="Y1487" i="3"/>
  <c r="U1487" i="3"/>
  <c r="Z1480" i="3"/>
  <c r="U1477" i="3"/>
  <c r="W1477" i="3" s="1"/>
  <c r="Y1478" i="3"/>
  <c r="Y1477" i="3"/>
  <c r="Y1457" i="3"/>
  <c r="U1456" i="3"/>
  <c r="W1456" i="3" s="1"/>
  <c r="Y1456" i="3"/>
  <c r="U1455" i="3"/>
  <c r="W1455" i="3" s="1"/>
  <c r="Y1455" i="3"/>
  <c r="U1449" i="3"/>
  <c r="W1449" i="3" s="1"/>
  <c r="U1443" i="3"/>
  <c r="W1443" i="3" s="1"/>
  <c r="U1461" i="3"/>
  <c r="W1461" i="3" s="1"/>
  <c r="Y1461" i="3"/>
  <c r="U1472" i="3"/>
  <c r="W1472" i="3" s="1"/>
  <c r="Z1476" i="3"/>
  <c r="Y1472" i="3"/>
  <c r="U1188" i="3"/>
  <c r="W1188" i="3" s="1"/>
  <c r="U1378" i="3"/>
  <c r="W1378" i="3" s="1"/>
  <c r="Y1310" i="3"/>
  <c r="U1457" i="3"/>
  <c r="W1457" i="3" s="1"/>
  <c r="U1225" i="3"/>
  <c r="W1225" i="3" s="1"/>
  <c r="Y1225" i="3"/>
  <c r="U1466" i="3"/>
  <c r="Y1466" i="3"/>
  <c r="Y1462" i="3"/>
  <c r="U1462" i="3"/>
  <c r="U1460" i="3"/>
  <c r="Y1460" i="3"/>
  <c r="Y1450" i="3"/>
  <c r="U1450" i="3"/>
  <c r="U856" i="3"/>
  <c r="W856" i="3" s="1"/>
  <c r="Y1189" i="3"/>
  <c r="Z1438" i="3"/>
  <c r="U535" i="3"/>
  <c r="W535" i="3" s="1"/>
  <c r="Z1436" i="3"/>
  <c r="Y1285" i="3"/>
  <c r="X469" i="3"/>
  <c r="AB469" i="3" s="1"/>
  <c r="X1215" i="3"/>
  <c r="AB1215" i="3" s="1"/>
  <c r="Y204" i="3"/>
  <c r="Y59" i="3"/>
  <c r="Y1210" i="3"/>
  <c r="Y1429" i="3"/>
  <c r="U1429" i="3"/>
  <c r="W1429" i="3" s="1"/>
  <c r="Y1426" i="3"/>
  <c r="U1414" i="3"/>
  <c r="W1414" i="3" s="1"/>
  <c r="Y1414" i="3"/>
  <c r="U469" i="3"/>
  <c r="W469" i="3" s="1"/>
  <c r="U204" i="3"/>
  <c r="W204" i="3" s="1"/>
  <c r="U59" i="3"/>
  <c r="Z59" i="3" s="1"/>
  <c r="U1426" i="3"/>
  <c r="W1426" i="3" s="1"/>
  <c r="Y1215" i="3"/>
  <c r="Y856" i="3"/>
  <c r="U955" i="3"/>
  <c r="W955" i="3" s="1"/>
  <c r="Z1418" i="3"/>
  <c r="X477" i="3"/>
  <c r="AB477" i="3" s="1"/>
  <c r="U354" i="3"/>
  <c r="W354" i="3" s="1"/>
  <c r="X458" i="3"/>
  <c r="AB458" i="3" s="1"/>
  <c r="X621" i="3"/>
  <c r="AB621" i="3" s="1"/>
  <c r="U133" i="3"/>
  <c r="W133" i="3" s="1"/>
  <c r="Y85" i="3"/>
  <c r="U1011" i="3"/>
  <c r="Z1011" i="3" s="1"/>
  <c r="Y527" i="3"/>
  <c r="Y393" i="3"/>
  <c r="Y182" i="3"/>
  <c r="U1363" i="3"/>
  <c r="W1363" i="3" s="1"/>
  <c r="U1189" i="3"/>
  <c r="W1189" i="3" s="1"/>
  <c r="U1206" i="3"/>
  <c r="W1206" i="3" s="1"/>
  <c r="Y359" i="3"/>
  <c r="X283" i="3"/>
  <c r="AB283" i="3" s="1"/>
  <c r="Z1430" i="3"/>
  <c r="X1207" i="3"/>
  <c r="AB1207" i="3" s="1"/>
  <c r="Y354" i="3"/>
  <c r="Y1206" i="3"/>
  <c r="U359" i="3"/>
  <c r="W359" i="3" s="1"/>
  <c r="U401" i="3"/>
  <c r="W401" i="3" s="1"/>
  <c r="U1392" i="3"/>
  <c r="W1392" i="3" s="1"/>
  <c r="Y1392" i="3"/>
  <c r="Z1428" i="3"/>
  <c r="Z1425" i="3"/>
  <c r="Z1424" i="3"/>
  <c r="Z1412" i="3"/>
  <c r="X413" i="3"/>
  <c r="AB413" i="3" s="1"/>
  <c r="Z1403" i="3"/>
  <c r="Z1404" i="3"/>
  <c r="Y253" i="3"/>
  <c r="U58" i="3"/>
  <c r="W58" i="3" s="1"/>
  <c r="Z393" i="3"/>
  <c r="U324" i="3"/>
  <c r="Z324" i="3" s="1"/>
  <c r="Z1395" i="3"/>
  <c r="Y1393" i="3"/>
  <c r="U1393" i="3"/>
  <c r="U1391" i="3"/>
  <c r="W1391" i="3" s="1"/>
  <c r="Y1391" i="3"/>
  <c r="Z1390" i="3"/>
  <c r="U1380" i="3"/>
  <c r="W1380" i="3" s="1"/>
  <c r="U615" i="3"/>
  <c r="W615" i="3" s="1"/>
  <c r="U1210" i="3"/>
  <c r="W1210" i="3" s="1"/>
  <c r="Y654" i="3"/>
  <c r="Y546" i="3"/>
  <c r="Y240" i="3"/>
  <c r="Z987" i="3"/>
  <c r="Y988" i="3"/>
  <c r="U728" i="3"/>
  <c r="W728" i="3" s="1"/>
  <c r="Y1121" i="3"/>
  <c r="U477" i="3"/>
  <c r="W477" i="3" s="1"/>
  <c r="U655" i="3"/>
  <c r="U1384" i="3"/>
  <c r="W1384" i="3" s="1"/>
  <c r="U619" i="3"/>
  <c r="W619" i="3" s="1"/>
  <c r="Y158" i="3"/>
  <c r="Y647" i="3"/>
  <c r="U821" i="3"/>
  <c r="X619" i="3"/>
  <c r="AB619" i="3" s="1"/>
  <c r="Y1311" i="3"/>
  <c r="U1182" i="3"/>
  <c r="W1182" i="3" s="1"/>
  <c r="U158" i="3"/>
  <c r="W158" i="3" s="1"/>
  <c r="Y655" i="3"/>
  <c r="U1207" i="3"/>
  <c r="W1207" i="3" s="1"/>
  <c r="U413" i="3"/>
  <c r="W413" i="3" s="1"/>
  <c r="U1370" i="3"/>
  <c r="W1370" i="3" s="1"/>
  <c r="U1383" i="3"/>
  <c r="Y1383" i="3"/>
  <c r="Y1384" i="3"/>
  <c r="U1377" i="3"/>
  <c r="W1377" i="3" s="1"/>
  <c r="X1377" i="3"/>
  <c r="AB1377" i="3" s="1"/>
  <c r="Y1365" i="3"/>
  <c r="Y1364" i="3"/>
  <c r="X58" i="3"/>
  <c r="AB58" i="3" s="1"/>
  <c r="U1278" i="3"/>
  <c r="W1278" i="3" s="1"/>
  <c r="Y1278" i="3"/>
  <c r="U811" i="3"/>
  <c r="W811" i="3" s="1"/>
  <c r="Y324" i="3"/>
  <c r="Y296" i="3"/>
  <c r="Y358" i="3"/>
  <c r="Y1188" i="3"/>
  <c r="U358" i="3"/>
  <c r="W358" i="3" s="1"/>
  <c r="U1357" i="3"/>
  <c r="W1357" i="3" s="1"/>
  <c r="Y1357" i="3"/>
  <c r="Y1358" i="3"/>
  <c r="U1358" i="3"/>
  <c r="U1368" i="3"/>
  <c r="W1368" i="3" s="1"/>
  <c r="X1368" i="3"/>
  <c r="AB1368" i="3" s="1"/>
  <c r="Y1377" i="3"/>
  <c r="Z1368" i="3"/>
  <c r="Y1349" i="3"/>
  <c r="X1349" i="3"/>
  <c r="AB1349" i="3" s="1"/>
  <c r="U1375" i="3"/>
  <c r="W1375" i="3" s="1"/>
  <c r="X1375" i="3"/>
  <c r="AB1375" i="3" s="1"/>
  <c r="U1355" i="3"/>
  <c r="W1355" i="3" s="1"/>
  <c r="Y1368" i="3"/>
  <c r="Z1365" i="3"/>
  <c r="X74" i="3"/>
  <c r="AB74" i="3" s="1"/>
  <c r="Y1276" i="3"/>
  <c r="U74" i="3"/>
  <c r="W74" i="3" s="1"/>
  <c r="Y336" i="3"/>
  <c r="U360" i="3"/>
  <c r="W360" i="3" s="1"/>
  <c r="U355" i="3"/>
  <c r="W355" i="3" s="1"/>
  <c r="Y1380" i="3"/>
  <c r="X1276" i="3"/>
  <c r="AB1276" i="3" s="1"/>
  <c r="U1351" i="3"/>
  <c r="W1351" i="3" s="1"/>
  <c r="U1349" i="3"/>
  <c r="W1349" i="3" s="1"/>
  <c r="U1223" i="3"/>
  <c r="W1223" i="3" s="1"/>
  <c r="Y1223" i="3"/>
  <c r="Y355" i="3"/>
  <c r="U1379" i="3"/>
  <c r="W1379" i="3" s="1"/>
  <c r="U1340" i="3"/>
  <c r="W1340" i="3" s="1"/>
  <c r="Y1340" i="3"/>
  <c r="Y1336" i="3"/>
  <c r="Z1336" i="3"/>
  <c r="U1366" i="3"/>
  <c r="W1366" i="3" s="1"/>
  <c r="X1366" i="3"/>
  <c r="AB1366" i="3" s="1"/>
  <c r="Y1351" i="3"/>
  <c r="Y1329" i="3"/>
  <c r="X1329" i="3"/>
  <c r="AB1329" i="3" s="1"/>
  <c r="Y1373" i="3"/>
  <c r="Z1367" i="3"/>
  <c r="U1354" i="3"/>
  <c r="W1354" i="3" s="1"/>
  <c r="X1354" i="3"/>
  <c r="AB1354" i="3" s="1"/>
  <c r="U1339" i="3"/>
  <c r="W1339" i="3" s="1"/>
  <c r="U1364" i="3"/>
  <c r="W1364" i="3" s="1"/>
  <c r="Y1321" i="3"/>
  <c r="Y1378" i="3"/>
  <c r="Y1379" i="3"/>
  <c r="Z1375" i="3"/>
  <c r="Y1375" i="3"/>
  <c r="Z1374" i="3"/>
  <c r="U1373" i="3"/>
  <c r="Y1372" i="3"/>
  <c r="U1372" i="3"/>
  <c r="U1371" i="3"/>
  <c r="Y1370" i="3"/>
  <c r="Z1366" i="3"/>
  <c r="Y1366" i="3"/>
  <c r="Y1363" i="3"/>
  <c r="Z1362" i="3"/>
  <c r="Y1361" i="3"/>
  <c r="U1361" i="3"/>
  <c r="Y1356" i="3"/>
  <c r="U1356" i="3"/>
  <c r="Z1354" i="3"/>
  <c r="Y1354" i="3"/>
  <c r="Z1353" i="3"/>
  <c r="U1352" i="3"/>
  <c r="Y1352" i="3"/>
  <c r="U336" i="3"/>
  <c r="W336" i="3" s="1"/>
  <c r="Y133" i="3"/>
  <c r="U809" i="3"/>
  <c r="W809" i="3" s="1"/>
  <c r="Y284" i="3"/>
  <c r="U1350" i="3"/>
  <c r="W1350" i="3" s="1"/>
  <c r="D38" i="4"/>
  <c r="E38" i="4" s="1"/>
  <c r="G38" i="4" s="1"/>
  <c r="X1160" i="3"/>
  <c r="AB1160" i="3" s="1"/>
  <c r="U1031" i="3"/>
  <c r="W1031" i="3" s="1"/>
  <c r="Y385" i="3"/>
  <c r="X981" i="3"/>
  <c r="AB981" i="3" s="1"/>
  <c r="U1224" i="3"/>
  <c r="W1224" i="3" s="1"/>
  <c r="Y1224" i="3"/>
  <c r="Y1335" i="3"/>
  <c r="Y710" i="3"/>
  <c r="Y1031" i="3"/>
  <c r="X401" i="3"/>
  <c r="AB401" i="3" s="1"/>
  <c r="U717" i="3"/>
  <c r="W717" i="3" s="1"/>
  <c r="U519" i="3"/>
  <c r="W519" i="3" s="1"/>
  <c r="Y574" i="3"/>
  <c r="Y1062" i="3"/>
  <c r="U929" i="3"/>
  <c r="Z929" i="3" s="1"/>
  <c r="X1182" i="3"/>
  <c r="AB1182" i="3" s="1"/>
  <c r="X53" i="3"/>
  <c r="AB53" i="3" s="1"/>
  <c r="U1310" i="3"/>
  <c r="X1277" i="3"/>
  <c r="AB1277" i="3" s="1"/>
  <c r="U1277" i="3"/>
  <c r="W1277" i="3" s="1"/>
  <c r="Y1212" i="3"/>
  <c r="U1335" i="3"/>
  <c r="W1335" i="3" s="1"/>
  <c r="X519" i="3"/>
  <c r="AB519" i="3" s="1"/>
  <c r="U241" i="3"/>
  <c r="W241" i="3" s="1"/>
  <c r="U1212" i="3"/>
  <c r="W1212" i="3" s="1"/>
  <c r="Y1350" i="3"/>
  <c r="Y31" i="3"/>
  <c r="Y334" i="3"/>
  <c r="Y241" i="3"/>
  <c r="U206" i="3"/>
  <c r="W206" i="3" s="1"/>
  <c r="U266" i="3"/>
  <c r="W266" i="3" s="1"/>
  <c r="U31" i="3"/>
  <c r="W31" i="3" s="1"/>
  <c r="U710" i="3"/>
  <c r="W710" i="3" s="1"/>
  <c r="U52" i="3"/>
  <c r="W52" i="3" s="1"/>
  <c r="Y266" i="3"/>
  <c r="Y206" i="3"/>
  <c r="X488" i="3"/>
  <c r="AB488" i="3" s="1"/>
  <c r="Y52" i="3"/>
  <c r="Y639" i="3"/>
  <c r="U334" i="3"/>
  <c r="W334" i="3" s="1"/>
  <c r="U283" i="3"/>
  <c r="U271" i="3"/>
  <c r="W271" i="3" s="1"/>
  <c r="U486" i="3"/>
  <c r="W486" i="3" s="1"/>
  <c r="Y348" i="3"/>
  <c r="Y1242" i="3"/>
  <c r="Z945" i="3"/>
  <c r="U1242" i="3"/>
  <c r="W1242" i="3" s="1"/>
  <c r="U903" i="3"/>
  <c r="W903" i="3" s="1"/>
  <c r="X973" i="3"/>
  <c r="AB973" i="3" s="1"/>
  <c r="U875" i="3"/>
  <c r="W875" i="3" s="1"/>
  <c r="Y360" i="3"/>
  <c r="U450" i="3"/>
  <c r="W450" i="3" s="1"/>
  <c r="X1158" i="3"/>
  <c r="AB1158" i="3" s="1"/>
  <c r="X835" i="3"/>
  <c r="AB835" i="3" s="1"/>
  <c r="Y892" i="3"/>
  <c r="U56" i="3"/>
  <c r="W56" i="3" s="1"/>
  <c r="Y327" i="3"/>
  <c r="U1158" i="3"/>
  <c r="W1158" i="3" s="1"/>
  <c r="Y1286" i="3"/>
  <c r="U854" i="3"/>
  <c r="Z854" i="3" s="1"/>
  <c r="U526" i="3"/>
  <c r="Z526" i="3" s="1"/>
  <c r="Y656" i="3"/>
  <c r="X817" i="3"/>
  <c r="AB817" i="3" s="1"/>
  <c r="X383" i="3"/>
  <c r="AB383" i="3" s="1"/>
  <c r="U327" i="3"/>
  <c r="W327" i="3" s="1"/>
  <c r="Y193" i="3"/>
  <c r="U193" i="3"/>
  <c r="W193" i="3" s="1"/>
  <c r="Y1300" i="3"/>
  <c r="Y264" i="3"/>
  <c r="U1232" i="3"/>
  <c r="W1232" i="3" s="1"/>
  <c r="U264" i="3"/>
  <c r="W264" i="3" s="1"/>
  <c r="X1232" i="3"/>
  <c r="AB1232" i="3" s="1"/>
  <c r="U429" i="3"/>
  <c r="W429" i="3" s="1"/>
  <c r="Y557" i="3"/>
  <c r="Y271" i="3"/>
  <c r="Y538" i="3"/>
  <c r="Y98" i="3"/>
  <c r="U98" i="3"/>
  <c r="W98" i="3" s="1"/>
  <c r="Y1284" i="3"/>
  <c r="Y1251" i="3"/>
  <c r="Y429" i="3"/>
  <c r="U459" i="3"/>
  <c r="W459" i="3" s="1"/>
  <c r="U1153" i="3"/>
  <c r="W1153" i="3" s="1"/>
  <c r="X1153" i="3"/>
  <c r="AB1153" i="3" s="1"/>
  <c r="X1180" i="3"/>
  <c r="AB1180" i="3" s="1"/>
  <c r="U1251" i="3"/>
  <c r="W1251" i="3" s="1"/>
  <c r="U57" i="3"/>
  <c r="W57" i="3" s="1"/>
  <c r="U490" i="3"/>
  <c r="W490" i="3" s="1"/>
  <c r="X979" i="3"/>
  <c r="AB979" i="3" s="1"/>
  <c r="U1311" i="3"/>
  <c r="W1311" i="3" s="1"/>
  <c r="Y1047" i="3"/>
  <c r="U594" i="3"/>
  <c r="W594" i="3" s="1"/>
  <c r="X490" i="3"/>
  <c r="AB490" i="3" s="1"/>
  <c r="U979" i="3"/>
  <c r="U1180" i="3"/>
  <c r="W1180" i="3" s="1"/>
  <c r="U1047" i="3"/>
  <c r="W1047" i="3" s="1"/>
  <c r="U557" i="3"/>
  <c r="W557" i="3" s="1"/>
  <c r="Y594" i="3"/>
  <c r="Y116" i="3"/>
  <c r="Y108" i="3"/>
  <c r="U1284" i="3"/>
  <c r="U116" i="3"/>
  <c r="W116" i="3" s="1"/>
  <c r="U108" i="3"/>
  <c r="W108" i="3" s="1"/>
  <c r="Y1211" i="3"/>
  <c r="X385" i="3"/>
  <c r="AB385" i="3" s="1"/>
  <c r="U841" i="3"/>
  <c r="W841" i="3" s="1"/>
  <c r="Y1030" i="3"/>
  <c r="U1321" i="3"/>
  <c r="Z1321" i="3" s="1"/>
  <c r="U669" i="3"/>
  <c r="W669" i="3" s="1"/>
  <c r="Y134" i="3"/>
  <c r="X73" i="3"/>
  <c r="AB73" i="3" s="1"/>
  <c r="Y263" i="3"/>
  <c r="U73" i="3"/>
  <c r="W73" i="3" s="1"/>
  <c r="U596" i="3"/>
  <c r="W596" i="3" s="1"/>
  <c r="Y1337" i="3"/>
  <c r="Y702" i="3"/>
  <c r="U1337" i="3"/>
  <c r="W1337" i="3" s="1"/>
  <c r="U702" i="3"/>
  <c r="W702" i="3" s="1"/>
  <c r="U1030" i="3"/>
  <c r="W1030" i="3" s="1"/>
  <c r="Y180" i="3"/>
  <c r="U161" i="3"/>
  <c r="W161" i="3" s="1"/>
  <c r="X56" i="3"/>
  <c r="AB56" i="3" s="1"/>
  <c r="U180" i="3"/>
  <c r="W180" i="3" s="1"/>
  <c r="U767" i="3"/>
  <c r="W767" i="3" s="1"/>
  <c r="U688" i="3"/>
  <c r="W688" i="3" s="1"/>
  <c r="U1151" i="3"/>
  <c r="W1151" i="3" s="1"/>
  <c r="U134" i="3"/>
  <c r="W134" i="3" s="1"/>
  <c r="D66" i="4"/>
  <c r="E66" i="4" s="1"/>
  <c r="G66" i="4" s="1"/>
  <c r="X1151" i="3"/>
  <c r="AB1151" i="3" s="1"/>
  <c r="Y894" i="3"/>
  <c r="Y326" i="3"/>
  <c r="Z385" i="3"/>
  <c r="X71" i="3"/>
  <c r="AB71" i="3" s="1"/>
  <c r="U1211" i="3"/>
  <c r="W1211" i="3" s="1"/>
  <c r="X841" i="3"/>
  <c r="AB841" i="3" s="1"/>
  <c r="Y234" i="3"/>
  <c r="Y71" i="3"/>
  <c r="Y1319" i="3"/>
  <c r="U1146" i="3"/>
  <c r="W1146" i="3" s="1"/>
  <c r="X1149" i="3"/>
  <c r="AB1149" i="3" s="1"/>
  <c r="Y1024" i="3"/>
  <c r="Y885" i="3"/>
  <c r="U848" i="3"/>
  <c r="W848" i="3" s="1"/>
  <c r="Y929" i="3"/>
  <c r="U326" i="3"/>
  <c r="W326" i="3" s="1"/>
  <c r="Y161" i="3"/>
  <c r="Y142" i="3"/>
  <c r="Y504" i="3"/>
  <c r="X504" i="3"/>
  <c r="AB504" i="3" s="1"/>
  <c r="U142" i="3"/>
  <c r="W142" i="3" s="1"/>
  <c r="U1062" i="3"/>
  <c r="W1062" i="3" s="1"/>
  <c r="Y7" i="3"/>
  <c r="U1252" i="3"/>
  <c r="W1252" i="3" s="1"/>
  <c r="X1146" i="3"/>
  <c r="AB1146" i="3" s="1"/>
  <c r="Y156" i="3"/>
  <c r="U885" i="3"/>
  <c r="W885" i="3" s="1"/>
  <c r="X461" i="3"/>
  <c r="AB461" i="3" s="1"/>
  <c r="U234" i="3"/>
  <c r="W234" i="3" s="1"/>
  <c r="Y149" i="3"/>
  <c r="Y361" i="3"/>
  <c r="Y228" i="3"/>
  <c r="U192" i="3"/>
  <c r="W192" i="3" s="1"/>
  <c r="U574" i="3"/>
  <c r="W574" i="3" s="1"/>
  <c r="U228" i="3"/>
  <c r="W228" i="3" s="1"/>
  <c r="Y596" i="3"/>
  <c r="U263" i="3"/>
  <c r="W263" i="3" s="1"/>
  <c r="X848" i="3"/>
  <c r="AB848" i="3" s="1"/>
  <c r="Y262" i="3"/>
  <c r="Y21" i="3"/>
  <c r="Y987" i="3"/>
  <c r="U729" i="3"/>
  <c r="W729" i="3" s="1"/>
  <c r="U97" i="3"/>
  <c r="W97" i="3" s="1"/>
  <c r="U1170" i="3"/>
  <c r="W1170" i="3" s="1"/>
  <c r="U711" i="3"/>
  <c r="W711" i="3" s="1"/>
  <c r="X423" i="3"/>
  <c r="AB423" i="3" s="1"/>
  <c r="U7" i="3"/>
  <c r="W7" i="3" s="1"/>
  <c r="Y280" i="3"/>
  <c r="U1045" i="3"/>
  <c r="W1045" i="3" s="1"/>
  <c r="X827" i="3"/>
  <c r="AB827" i="3" s="1"/>
  <c r="Y588" i="3"/>
  <c r="Y147" i="3"/>
  <c r="U1285" i="3"/>
  <c r="W1285" i="3" s="1"/>
  <c r="Y526" i="3"/>
  <c r="D108" i="4"/>
  <c r="E108" i="4" s="1"/>
  <c r="G108" i="4" s="1"/>
  <c r="U117" i="3"/>
  <c r="W117" i="3" s="1"/>
  <c r="Y1199" i="3"/>
  <c r="Y730" i="3"/>
  <c r="X479" i="3"/>
  <c r="AB479" i="3" s="1"/>
  <c r="U743" i="3"/>
  <c r="W743" i="3" s="1"/>
  <c r="U721" i="3"/>
  <c r="W721" i="3" s="1"/>
  <c r="X459" i="3"/>
  <c r="AB459" i="3" s="1"/>
  <c r="U376" i="3"/>
  <c r="W376" i="3" s="1"/>
  <c r="X987" i="3"/>
  <c r="AB987" i="3" s="1"/>
  <c r="Y603" i="3"/>
  <c r="Y776" i="3"/>
  <c r="U760" i="3"/>
  <c r="W760" i="3" s="1"/>
  <c r="Y728" i="3"/>
  <c r="U257" i="3"/>
  <c r="W257" i="3" s="1"/>
  <c r="Y1045" i="3"/>
  <c r="U952" i="3"/>
  <c r="W952" i="3" s="1"/>
  <c r="U776" i="3"/>
  <c r="W776" i="3" s="1"/>
  <c r="U588" i="3"/>
  <c r="W588" i="3" s="1"/>
  <c r="U775" i="3"/>
  <c r="W775" i="3" s="1"/>
  <c r="U430" i="3"/>
  <c r="W430" i="3" s="1"/>
  <c r="U446" i="3"/>
  <c r="Z446" i="3" s="1"/>
  <c r="Y446" i="3"/>
  <c r="Y221" i="3"/>
  <c r="X499" i="3"/>
  <c r="AB499" i="3" s="1"/>
  <c r="U147" i="3"/>
  <c r="W147" i="3" s="1"/>
  <c r="U479" i="3"/>
  <c r="W479" i="3" s="1"/>
  <c r="Y729" i="3"/>
  <c r="U679" i="3"/>
  <c r="W679" i="3" s="1"/>
  <c r="Y376" i="3"/>
  <c r="X497" i="3"/>
  <c r="AB497" i="3" s="1"/>
  <c r="Y1328" i="3"/>
  <c r="U440" i="3"/>
  <c r="W440" i="3" s="1"/>
  <c r="Y257" i="3"/>
  <c r="Y245" i="3"/>
  <c r="Y43" i="3"/>
  <c r="U488" i="3"/>
  <c r="X1161" i="3"/>
  <c r="AB1161" i="3" s="1"/>
  <c r="U1162" i="3"/>
  <c r="W1162" i="3" s="1"/>
  <c r="X1162" i="3"/>
  <c r="AB1162" i="3" s="1"/>
  <c r="X1170" i="3"/>
  <c r="AB1170" i="3" s="1"/>
  <c r="Y187" i="3"/>
  <c r="Y145" i="3"/>
  <c r="X84" i="3"/>
  <c r="AB84" i="3" s="1"/>
  <c r="Y755" i="3"/>
  <c r="Y212" i="3"/>
  <c r="U159" i="3"/>
  <c r="W159" i="3" s="1"/>
  <c r="U145" i="3"/>
  <c r="W145" i="3" s="1"/>
  <c r="U84" i="3"/>
  <c r="W84" i="3" s="1"/>
  <c r="Z1215" i="3"/>
  <c r="U827" i="3"/>
  <c r="W827" i="3" s="1"/>
  <c r="D4" i="4"/>
  <c r="E4" i="4" s="1"/>
  <c r="G4" i="4" s="1"/>
  <c r="Y674" i="3"/>
  <c r="U431" i="3"/>
  <c r="Z431" i="3" s="1"/>
  <c r="Y252" i="3"/>
  <c r="Y246" i="3"/>
  <c r="U674" i="3"/>
  <c r="W674" i="3" s="1"/>
  <c r="Y431" i="3"/>
  <c r="U252" i="3"/>
  <c r="W252" i="3" s="1"/>
  <c r="U29" i="3"/>
  <c r="W29" i="3" s="1"/>
  <c r="X69" i="3"/>
  <c r="AB69" i="3" s="1"/>
  <c r="Y928" i="3"/>
  <c r="U708" i="3"/>
  <c r="W708" i="3" s="1"/>
  <c r="U205" i="3"/>
  <c r="W205" i="3" s="1"/>
  <c r="U69" i="3"/>
  <c r="W69" i="3" s="1"/>
  <c r="Y679" i="3"/>
  <c r="U221" i="3"/>
  <c r="W221" i="3" s="1"/>
  <c r="Y854" i="3"/>
  <c r="Y716" i="3"/>
  <c r="Y335" i="3"/>
  <c r="Y160" i="3"/>
  <c r="Y640" i="3"/>
  <c r="U648" i="3"/>
  <c r="Y722" i="3"/>
  <c r="U335" i="3"/>
  <c r="W335" i="3" s="1"/>
  <c r="U175" i="3"/>
  <c r="W175" i="3" s="1"/>
  <c r="U160" i="3"/>
  <c r="U20" i="3"/>
  <c r="W20" i="3" s="1"/>
  <c r="Y1258" i="3"/>
  <c r="U1240" i="3"/>
  <c r="W1240" i="3" s="1"/>
  <c r="U356" i="3"/>
  <c r="W356" i="3" s="1"/>
  <c r="Y320" i="3"/>
  <c r="U640" i="3"/>
  <c r="U722" i="3"/>
  <c r="W722" i="3" s="1"/>
  <c r="U119" i="3"/>
  <c r="W119" i="3" s="1"/>
  <c r="U1226" i="3"/>
  <c r="W1226" i="3" s="1"/>
  <c r="Y356" i="3"/>
  <c r="U1111" i="3"/>
  <c r="W1111" i="3" s="1"/>
  <c r="Y144" i="3"/>
  <c r="Y97" i="3"/>
  <c r="U694" i="3"/>
  <c r="W694" i="3" s="1"/>
  <c r="Y687" i="3"/>
  <c r="Y218" i="3"/>
  <c r="Y1240" i="3"/>
  <c r="U687" i="3"/>
  <c r="W687" i="3" s="1"/>
  <c r="U553" i="3"/>
  <c r="W553" i="3" s="1"/>
  <c r="Y339" i="3"/>
  <c r="Y183" i="3"/>
  <c r="Y648" i="3"/>
  <c r="U988" i="3"/>
  <c r="W988" i="3" s="1"/>
  <c r="U183" i="3"/>
  <c r="W183" i="3" s="1"/>
  <c r="U107" i="3"/>
  <c r="W107" i="3" s="1"/>
  <c r="Z1221" i="3"/>
  <c r="Y1226" i="3"/>
  <c r="Y1111" i="3"/>
  <c r="Y881" i="3"/>
  <c r="Y717" i="3"/>
  <c r="U478" i="3"/>
  <c r="W478" i="3" s="1"/>
  <c r="Y205" i="3"/>
  <c r="Y141" i="3"/>
  <c r="W644" i="3"/>
  <c r="Z644" i="3"/>
  <c r="Z357" i="3"/>
  <c r="Y265" i="3"/>
  <c r="Y179" i="3"/>
  <c r="Y126" i="3"/>
  <c r="Y20" i="3"/>
  <c r="Y1248" i="3"/>
  <c r="U755" i="3"/>
  <c r="W755" i="3" s="1"/>
  <c r="U383" i="3"/>
  <c r="W383" i="3" s="1"/>
  <c r="U265" i="3"/>
  <c r="W265" i="3" s="1"/>
  <c r="U178" i="3"/>
  <c r="W178" i="3" s="1"/>
  <c r="U447" i="3"/>
  <c r="W447" i="3" s="1"/>
  <c r="U1300" i="3"/>
  <c r="W1300" i="3" s="1"/>
  <c r="U678" i="3"/>
  <c r="Y432" i="3"/>
  <c r="U219" i="3"/>
  <c r="W219" i="3" s="1"/>
  <c r="D82" i="4"/>
  <c r="E82" i="4" s="1"/>
  <c r="G82" i="4" s="1"/>
  <c r="Y760" i="3"/>
  <c r="U423" i="3"/>
  <c r="W423" i="3" s="1"/>
  <c r="U647" i="3"/>
  <c r="U750" i="3"/>
  <c r="Z750" i="3" s="1"/>
  <c r="U1273" i="3"/>
  <c r="W1273" i="3" s="1"/>
  <c r="U981" i="3"/>
  <c r="Y757" i="3"/>
  <c r="Y192" i="3"/>
  <c r="Y756" i="3"/>
  <c r="Y675" i="3"/>
  <c r="T107" i="2"/>
  <c r="W620" i="3"/>
  <c r="Z620" i="3"/>
  <c r="W96" i="3"/>
  <c r="Z96" i="3"/>
  <c r="Y1298" i="3"/>
  <c r="X1216" i="3"/>
  <c r="AB1216" i="3" s="1"/>
  <c r="U1329" i="3"/>
  <c r="W1329" i="3" s="1"/>
  <c r="Z645" i="3"/>
  <c r="U50" i="3"/>
  <c r="W50" i="3" s="1"/>
  <c r="X393" i="3"/>
  <c r="AB393" i="3" s="1"/>
  <c r="Y337" i="3"/>
  <c r="U156" i="3"/>
  <c r="W156" i="3" s="1"/>
  <c r="Y117" i="3"/>
  <c r="X96" i="3"/>
  <c r="AB96" i="3" s="1"/>
  <c r="U1328" i="3"/>
  <c r="Z1328" i="3" s="1"/>
  <c r="Y783" i="3"/>
  <c r="X913" i="3"/>
  <c r="AB913" i="3" s="1"/>
  <c r="U392" i="3"/>
  <c r="W392" i="3" s="1"/>
  <c r="Y274" i="3"/>
  <c r="U337" i="3"/>
  <c r="W337" i="3" s="1"/>
  <c r="U176" i="3"/>
  <c r="W176" i="3" s="1"/>
  <c r="Y155" i="3"/>
  <c r="Y103" i="3"/>
  <c r="Y96" i="3"/>
  <c r="Y791" i="3"/>
  <c r="Y775" i="3"/>
  <c r="Y768" i="3"/>
  <c r="Z403" i="3"/>
  <c r="U155" i="3"/>
  <c r="W155" i="3" s="1"/>
  <c r="U103" i="3"/>
  <c r="W103" i="3" s="1"/>
  <c r="U452" i="3"/>
  <c r="Y191" i="3"/>
  <c r="Y452" i="3"/>
  <c r="Y325" i="3"/>
  <c r="U191" i="3"/>
  <c r="W191" i="3" s="1"/>
  <c r="U187" i="3"/>
  <c r="W187" i="3" s="1"/>
  <c r="U149" i="3"/>
  <c r="W149" i="3" s="1"/>
  <c r="Y49" i="3"/>
  <c r="Z71" i="3"/>
  <c r="Y1198" i="3"/>
  <c r="U928" i="3"/>
  <c r="W928" i="3" s="1"/>
  <c r="U805" i="3"/>
  <c r="W805" i="3" s="1"/>
  <c r="U325" i="3"/>
  <c r="W325" i="3" s="1"/>
  <c r="U143" i="3"/>
  <c r="W143" i="3" s="1"/>
  <c r="Y107" i="3"/>
  <c r="U49" i="3"/>
  <c r="W49" i="3" s="1"/>
  <c r="X43" i="3"/>
  <c r="AB43" i="3" s="1"/>
  <c r="Y1252" i="3"/>
  <c r="U757" i="3"/>
  <c r="W757" i="3" s="1"/>
  <c r="Y736" i="3"/>
  <c r="Y669" i="3"/>
  <c r="X411" i="3"/>
  <c r="AB411" i="3" s="1"/>
  <c r="U339" i="3"/>
  <c r="W339" i="3" s="1"/>
  <c r="U262" i="3"/>
  <c r="W262" i="3" s="1"/>
  <c r="U246" i="3"/>
  <c r="W246" i="3" s="1"/>
  <c r="Y1274" i="3"/>
  <c r="Y1338" i="3"/>
  <c r="U1338" i="3"/>
  <c r="W1338" i="3" s="1"/>
  <c r="Y668" i="3"/>
  <c r="Y440" i="3"/>
  <c r="Y194" i="3"/>
  <c r="U179" i="3"/>
  <c r="W179" i="3" s="1"/>
  <c r="Y157" i="3"/>
  <c r="U126" i="3"/>
  <c r="W126" i="3" s="1"/>
  <c r="Y1216" i="3"/>
  <c r="U639" i="3"/>
  <c r="U716" i="3"/>
  <c r="W716" i="3" s="1"/>
  <c r="Y708" i="3"/>
  <c r="U680" i="3"/>
  <c r="W680" i="3" s="1"/>
  <c r="U752" i="3"/>
  <c r="W752" i="3" s="1"/>
  <c r="U194" i="3"/>
  <c r="W194" i="3" s="1"/>
  <c r="U157" i="3"/>
  <c r="W157" i="3" s="1"/>
  <c r="Y119" i="3"/>
  <c r="U621" i="3"/>
  <c r="W1036" i="3"/>
  <c r="Z1036" i="3"/>
  <c r="U1078" i="3"/>
  <c r="W1078" i="3" s="1"/>
  <c r="X1313" i="3"/>
  <c r="AB1313" i="3" s="1"/>
  <c r="U784" i="3"/>
  <c r="W784" i="3" s="1"/>
  <c r="Y899" i="3"/>
  <c r="U715" i="3"/>
  <c r="U347" i="3"/>
  <c r="W347" i="3" s="1"/>
  <c r="Y450" i="3"/>
  <c r="Y196" i="3"/>
  <c r="U181" i="3"/>
  <c r="W181" i="3" s="1"/>
  <c r="U146" i="3"/>
  <c r="W146" i="3" s="1"/>
  <c r="U132" i="3"/>
  <c r="W132" i="3" s="1"/>
  <c r="U121" i="3"/>
  <c r="W121" i="3" s="1"/>
  <c r="Y60" i="3"/>
  <c r="X29" i="3"/>
  <c r="AB29" i="3" s="1"/>
  <c r="Y297" i="3"/>
  <c r="X566" i="3"/>
  <c r="AB566" i="3" s="1"/>
  <c r="U566" i="3"/>
  <c r="Y607" i="3"/>
  <c r="Y222" i="3"/>
  <c r="U196" i="3"/>
  <c r="Y131" i="3"/>
  <c r="Y120" i="3"/>
  <c r="Y113" i="3"/>
  <c r="Y109" i="3"/>
  <c r="U60" i="3"/>
  <c r="W60" i="3" s="1"/>
  <c r="D37" i="4"/>
  <c r="E37" i="4" s="1"/>
  <c r="G37" i="4" s="1"/>
  <c r="U892" i="3"/>
  <c r="Y492" i="3"/>
  <c r="U492" i="3"/>
  <c r="U783" i="3"/>
  <c r="W783" i="3" s="1"/>
  <c r="U730" i="3"/>
  <c r="Y568" i="3"/>
  <c r="X420" i="3"/>
  <c r="AB420" i="3" s="1"/>
  <c r="U222" i="3"/>
  <c r="W222" i="3" s="1"/>
  <c r="U195" i="3"/>
  <c r="W195" i="3" s="1"/>
  <c r="U131" i="3"/>
  <c r="W131" i="3" s="1"/>
  <c r="U120" i="3"/>
  <c r="W120" i="3" s="1"/>
  <c r="U113" i="3"/>
  <c r="W113" i="3" s="1"/>
  <c r="U109" i="3"/>
  <c r="W109" i="3" s="1"/>
  <c r="X21" i="3"/>
  <c r="AB21" i="3" s="1"/>
  <c r="Y1292" i="3"/>
  <c r="Y1249" i="3"/>
  <c r="X901" i="3"/>
  <c r="AB901" i="3" s="1"/>
  <c r="U901" i="3"/>
  <c r="Y680" i="3"/>
  <c r="U516" i="3"/>
  <c r="W516" i="3" s="1"/>
  <c r="Y1291" i="3"/>
  <c r="X581" i="3"/>
  <c r="AB581" i="3" s="1"/>
  <c r="U581" i="3"/>
  <c r="U1286" i="3"/>
  <c r="Y774" i="3"/>
  <c r="U768" i="3"/>
  <c r="W768" i="3" s="1"/>
  <c r="Y734" i="3"/>
  <c r="Y718" i="3"/>
  <c r="U668" i="3"/>
  <c r="W668" i="3" s="1"/>
  <c r="Y750" i="3"/>
  <c r="Y137" i="3"/>
  <c r="U1347" i="3"/>
  <c r="W1347" i="3" s="1"/>
  <c r="Y792" i="3"/>
  <c r="U734" i="3"/>
  <c r="W734" i="3" s="1"/>
  <c r="U718" i="3"/>
  <c r="W718" i="3" s="1"/>
  <c r="Y688" i="3"/>
  <c r="Y536" i="3"/>
  <c r="U751" i="3"/>
  <c r="W751" i="3" s="1"/>
  <c r="U603" i="3"/>
  <c r="U245" i="3"/>
  <c r="U144" i="3"/>
  <c r="W144" i="3" s="1"/>
  <c r="U141" i="3"/>
  <c r="W141" i="3" s="1"/>
  <c r="U137" i="3"/>
  <c r="W137" i="3" s="1"/>
  <c r="Z504" i="3"/>
  <c r="U1274" i="3"/>
  <c r="Y1273" i="3"/>
  <c r="U297" i="3"/>
  <c r="Y678" i="3"/>
  <c r="Y751" i="3"/>
  <c r="Y219" i="3"/>
  <c r="Y203" i="3"/>
  <c r="Z1276" i="3"/>
  <c r="Z1241" i="3"/>
  <c r="Y1272" i="3"/>
  <c r="U284" i="3"/>
  <c r="U1219" i="3"/>
  <c r="W1219" i="3" s="1"/>
  <c r="U894" i="3"/>
  <c r="U1113" i="3"/>
  <c r="W1113" i="3" s="1"/>
  <c r="Y281" i="3"/>
  <c r="Y169" i="3"/>
  <c r="Y143" i="3"/>
  <c r="Y115" i="3"/>
  <c r="Y1219" i="3"/>
  <c r="U996" i="3"/>
  <c r="W996" i="3" s="1"/>
  <c r="U169" i="3"/>
  <c r="W169" i="3" s="1"/>
  <c r="U115" i="3"/>
  <c r="W115" i="3" s="1"/>
  <c r="U48" i="3"/>
  <c r="W48" i="3" s="1"/>
  <c r="U1199" i="3"/>
  <c r="W1199" i="3" s="1"/>
  <c r="Y315" i="3"/>
  <c r="U654" i="3"/>
  <c r="Y786" i="3"/>
  <c r="Y1313" i="3"/>
  <c r="U791" i="3"/>
  <c r="W791" i="3" s="1"/>
  <c r="Y784" i="3"/>
  <c r="Y715" i="3"/>
  <c r="Y608" i="3"/>
  <c r="Y146" i="3"/>
  <c r="Y132" i="3"/>
  <c r="Y121" i="3"/>
  <c r="U607" i="3"/>
  <c r="Y298" i="3"/>
  <c r="U298" i="3"/>
  <c r="W658" i="3"/>
  <c r="Z658" i="3"/>
  <c r="W657" i="3"/>
  <c r="Z657" i="3"/>
  <c r="Y1347" i="3"/>
  <c r="U540" i="3"/>
  <c r="W540" i="3" s="1"/>
  <c r="U528" i="3"/>
  <c r="W528" i="3" s="1"/>
  <c r="U753" i="3"/>
  <c r="W753" i="3" s="1"/>
  <c r="X1304" i="3"/>
  <c r="AB1304" i="3" s="1"/>
  <c r="Y1304" i="3"/>
  <c r="X1195" i="3"/>
  <c r="AB1195" i="3" s="1"/>
  <c r="Y1195" i="3"/>
  <c r="X1230" i="3"/>
  <c r="AB1230" i="3" s="1"/>
  <c r="U1230" i="3"/>
  <c r="Y1230" i="3"/>
  <c r="U1195" i="3"/>
  <c r="U1250" i="3"/>
  <c r="X799" i="3"/>
  <c r="AB799" i="3" s="1"/>
  <c r="U799" i="3"/>
  <c r="Y799" i="3"/>
  <c r="X636" i="3"/>
  <c r="AB636" i="3" s="1"/>
  <c r="U636" i="3"/>
  <c r="Y636" i="3"/>
  <c r="X628" i="3"/>
  <c r="AB628" i="3" s="1"/>
  <c r="Y628" i="3"/>
  <c r="U628" i="3"/>
  <c r="X312" i="3"/>
  <c r="AB312" i="3" s="1"/>
  <c r="Y312" i="3"/>
  <c r="X304" i="3"/>
  <c r="AB304" i="3" s="1"/>
  <c r="Y304" i="3"/>
  <c r="Z303" i="3"/>
  <c r="U290" i="3"/>
  <c r="D5" i="4"/>
  <c r="E5" i="4" s="1"/>
  <c r="G5" i="4" s="1"/>
  <c r="Y1078" i="3"/>
  <c r="Y912" i="3"/>
  <c r="Y1006" i="3"/>
  <c r="Y996" i="3"/>
  <c r="Y922" i="3"/>
  <c r="U944" i="3"/>
  <c r="Y782" i="3"/>
  <c r="Y767" i="3"/>
  <c r="U756" i="3"/>
  <c r="Z728" i="3"/>
  <c r="U999" i="3"/>
  <c r="Z999" i="3" s="1"/>
  <c r="U989" i="3"/>
  <c r="Z989" i="3" s="1"/>
  <c r="Y944" i="3"/>
  <c r="U736" i="3"/>
  <c r="Y711" i="3"/>
  <c r="Y694" i="3"/>
  <c r="U664" i="3"/>
  <c r="W664" i="3" s="1"/>
  <c r="Y430" i="3"/>
  <c r="Y539" i="3"/>
  <c r="U505" i="3"/>
  <c r="W505" i="3" s="1"/>
  <c r="U280" i="3"/>
  <c r="W280" i="3" s="1"/>
  <c r="U272" i="3"/>
  <c r="W272" i="3" s="1"/>
  <c r="Z253" i="3"/>
  <c r="Z240" i="3"/>
  <c r="Y953" i="3"/>
  <c r="Y828" i="3"/>
  <c r="Y753" i="3"/>
  <c r="U489" i="3"/>
  <c r="W489" i="3" s="1"/>
  <c r="U476" i="3"/>
  <c r="W476" i="3" s="1"/>
  <c r="U212" i="3"/>
  <c r="W212" i="3" s="1"/>
  <c r="Y148" i="3"/>
  <c r="Y135" i="3"/>
  <c r="Y127" i="3"/>
  <c r="Y102" i="3"/>
  <c r="Z1303" i="3"/>
  <c r="X1303" i="3"/>
  <c r="AB1303" i="3" s="1"/>
  <c r="Y1303" i="3"/>
  <c r="Y1290" i="3"/>
  <c r="Y1250" i="3"/>
  <c r="Z1216" i="3"/>
  <c r="X1229" i="3"/>
  <c r="AB1229" i="3" s="1"/>
  <c r="U1229" i="3"/>
  <c r="Y1229" i="3"/>
  <c r="U1270" i="3"/>
  <c r="U1198" i="3"/>
  <c r="X798" i="3"/>
  <c r="AB798" i="3" s="1"/>
  <c r="U798" i="3"/>
  <c r="Y798" i="3"/>
  <c r="X642" i="3"/>
  <c r="AB642" i="3" s="1"/>
  <c r="U642" i="3"/>
  <c r="Y642" i="3"/>
  <c r="U1249" i="3"/>
  <c r="Y1269" i="3"/>
  <c r="U1200" i="3"/>
  <c r="U881" i="3"/>
  <c r="X303" i="3"/>
  <c r="AB303" i="3" s="1"/>
  <c r="Y303" i="3"/>
  <c r="U497" i="3"/>
  <c r="U973" i="3"/>
  <c r="U499" i="3"/>
  <c r="Z313" i="3"/>
  <c r="Z306" i="3"/>
  <c r="Y48" i="3"/>
  <c r="U461" i="3"/>
  <c r="U411" i="3"/>
  <c r="D93" i="4"/>
  <c r="E93" i="4" s="1"/>
  <c r="G93" i="4" s="1"/>
  <c r="U1000" i="3"/>
  <c r="W1000" i="3" s="1"/>
  <c r="U990" i="3"/>
  <c r="W990" i="3" s="1"/>
  <c r="Z1138" i="3"/>
  <c r="U937" i="3"/>
  <c r="W937" i="3" s="1"/>
  <c r="Z695" i="3"/>
  <c r="Y989" i="3"/>
  <c r="Z451" i="3"/>
  <c r="U439" i="3"/>
  <c r="W439" i="3" s="1"/>
  <c r="U432" i="3"/>
  <c r="W432" i="3" s="1"/>
  <c r="Y505" i="3"/>
  <c r="U470" i="3"/>
  <c r="W470" i="3" s="1"/>
  <c r="Y195" i="3"/>
  <c r="Y159" i="3"/>
  <c r="U148" i="3"/>
  <c r="W148" i="3" s="1"/>
  <c r="U135" i="3"/>
  <c r="W135" i="3" s="1"/>
  <c r="U127" i="3"/>
  <c r="W127" i="3" s="1"/>
  <c r="U102" i="3"/>
  <c r="W102" i="3" s="1"/>
  <c r="D17" i="4"/>
  <c r="E17" i="4" s="1"/>
  <c r="G17" i="4" s="1"/>
  <c r="Z85" i="3"/>
  <c r="Z1302" i="3"/>
  <c r="X1302" i="3"/>
  <c r="AB1302" i="3" s="1"/>
  <c r="Y1302" i="3"/>
  <c r="Y1270" i="3"/>
  <c r="Y1200" i="3"/>
  <c r="U1292" i="3"/>
  <c r="U1269" i="3"/>
  <c r="U1304" i="3"/>
  <c r="U1291" i="3"/>
  <c r="X1228" i="3"/>
  <c r="AB1228" i="3" s="1"/>
  <c r="U1228" i="3"/>
  <c r="Y1228" i="3"/>
  <c r="U1298" i="3"/>
  <c r="U1272" i="3"/>
  <c r="Y658" i="3"/>
  <c r="X658" i="3"/>
  <c r="AB658" i="3" s="1"/>
  <c r="X630" i="3"/>
  <c r="AB630" i="3" s="1"/>
  <c r="Y630" i="3"/>
  <c r="U630" i="3"/>
  <c r="U817" i="3"/>
  <c r="U1263" i="3"/>
  <c r="Y963" i="3"/>
  <c r="U963" i="3"/>
  <c r="U913" i="3"/>
  <c r="X645" i="3"/>
  <c r="AB645" i="3" s="1"/>
  <c r="Y645" i="3"/>
  <c r="U312" i="3"/>
  <c r="U608" i="3"/>
  <c r="Y317" i="3"/>
  <c r="X306" i="3"/>
  <c r="AB306" i="3" s="1"/>
  <c r="Y306" i="3"/>
  <c r="Y620" i="3"/>
  <c r="X620" i="3"/>
  <c r="AB620" i="3" s="1"/>
  <c r="U835" i="3"/>
  <c r="U420" i="3"/>
  <c r="Z305" i="3"/>
  <c r="U315" i="3"/>
  <c r="U316" i="3"/>
  <c r="U1346" i="3"/>
  <c r="W1346" i="3" s="1"/>
  <c r="U1345" i="3"/>
  <c r="T1" i="3"/>
  <c r="Y1346" i="3"/>
  <c r="Z1063" i="3"/>
  <c r="Y1000" i="3"/>
  <c r="Y990" i="3"/>
  <c r="Z1046" i="3"/>
  <c r="D3" i="4"/>
  <c r="E3" i="4" s="1"/>
  <c r="G3" i="4" s="1"/>
  <c r="X1196" i="3"/>
  <c r="AB1196" i="3" s="1"/>
  <c r="Y1196" i="3"/>
  <c r="Y1263" i="3"/>
  <c r="X1231" i="3"/>
  <c r="AB1231" i="3" s="1"/>
  <c r="U1231" i="3"/>
  <c r="Y1231" i="3"/>
  <c r="X1220" i="3"/>
  <c r="AB1220" i="3" s="1"/>
  <c r="U1220" i="3"/>
  <c r="Y1220" i="3"/>
  <c r="U1290" i="3"/>
  <c r="X1262" i="3"/>
  <c r="AB1262" i="3" s="1"/>
  <c r="U1262" i="3"/>
  <c r="Z1209" i="3"/>
  <c r="U1196" i="3"/>
  <c r="U1258" i="3"/>
  <c r="X800" i="3"/>
  <c r="AB800" i="3" s="1"/>
  <c r="U800" i="3"/>
  <c r="Y800" i="3"/>
  <c r="Y657" i="3"/>
  <c r="X657" i="3"/>
  <c r="AB657" i="3" s="1"/>
  <c r="X637" i="3"/>
  <c r="AB637" i="3" s="1"/>
  <c r="U637" i="3"/>
  <c r="Y637" i="3"/>
  <c r="X629" i="3"/>
  <c r="AB629" i="3" s="1"/>
  <c r="Y629" i="3"/>
  <c r="U629" i="3"/>
  <c r="U1248" i="3"/>
  <c r="U899" i="3"/>
  <c r="X644" i="3"/>
  <c r="AB644" i="3" s="1"/>
  <c r="Y644" i="3"/>
  <c r="U304" i="3"/>
  <c r="Y316" i="3"/>
  <c r="X313" i="3"/>
  <c r="AB313" i="3" s="1"/>
  <c r="Y313" i="3"/>
  <c r="X305" i="3"/>
  <c r="AB305" i="3" s="1"/>
  <c r="Y305" i="3"/>
  <c r="Y290" i="3"/>
  <c r="U568" i="3"/>
  <c r="U317" i="3"/>
  <c r="W402" i="3"/>
  <c r="Z402" i="3"/>
  <c r="W44" i="3"/>
  <c r="Z44" i="3"/>
  <c r="W8" i="3"/>
  <c r="Z8" i="3"/>
  <c r="W5" i="3"/>
  <c r="Z5" i="3"/>
  <c r="W3" i="3"/>
  <c r="Z3" i="3"/>
  <c r="W1106" i="3"/>
  <c r="Z1106" i="3"/>
  <c r="W893" i="3"/>
  <c r="Z893" i="3"/>
  <c r="Z1350" i="3"/>
  <c r="U1327" i="3"/>
  <c r="W1327" i="3" s="1"/>
  <c r="U1096" i="3"/>
  <c r="Y1109" i="3"/>
  <c r="X1109" i="3"/>
  <c r="AB1109" i="3" s="1"/>
  <c r="Y1107" i="3"/>
  <c r="X1107" i="3"/>
  <c r="AB1107" i="3" s="1"/>
  <c r="Y1097" i="3"/>
  <c r="X1097" i="3"/>
  <c r="AB1097" i="3" s="1"/>
  <c r="Y1115" i="3"/>
  <c r="U1115" i="3"/>
  <c r="X1115" i="3"/>
  <c r="AB1115" i="3" s="1"/>
  <c r="Y1089" i="3"/>
  <c r="U1089" i="3"/>
  <c r="X1089" i="3"/>
  <c r="AB1089" i="3" s="1"/>
  <c r="X1037" i="3"/>
  <c r="AB1037" i="3" s="1"/>
  <c r="Y1037" i="3"/>
  <c r="X1035" i="3"/>
  <c r="AB1035" i="3" s="1"/>
  <c r="U1035" i="3"/>
  <c r="Y1035" i="3"/>
  <c r="Y972" i="3"/>
  <c r="X972" i="3"/>
  <c r="AB972" i="3" s="1"/>
  <c r="Y962" i="3"/>
  <c r="X962" i="3"/>
  <c r="AB962" i="3" s="1"/>
  <c r="Y954" i="3"/>
  <c r="X954" i="3"/>
  <c r="AB954" i="3" s="1"/>
  <c r="Y914" i="3"/>
  <c r="X914" i="3"/>
  <c r="AB914" i="3" s="1"/>
  <c r="X874" i="3"/>
  <c r="AB874" i="3" s="1"/>
  <c r="U874" i="3"/>
  <c r="Y874" i="3"/>
  <c r="Z1176" i="3"/>
  <c r="Z1149" i="3"/>
  <c r="Z1130" i="3"/>
  <c r="Y1018" i="3"/>
  <c r="Y1010" i="3"/>
  <c r="U953" i="3"/>
  <c r="Z1070" i="3"/>
  <c r="X895" i="3"/>
  <c r="AB895" i="3" s="1"/>
  <c r="Y895" i="3"/>
  <c r="X891" i="3"/>
  <c r="AB891" i="3" s="1"/>
  <c r="Y891" i="3"/>
  <c r="U861" i="3"/>
  <c r="U855" i="3"/>
  <c r="Y785" i="3"/>
  <c r="Y761" i="3"/>
  <c r="Y758" i="3"/>
  <c r="U749" i="3"/>
  <c r="Z1177" i="3"/>
  <c r="Z1156" i="3"/>
  <c r="U1109" i="3"/>
  <c r="U1097" i="3"/>
  <c r="U972" i="3"/>
  <c r="U962" i="3"/>
  <c r="Y952" i="3"/>
  <c r="Y937" i="3"/>
  <c r="X882" i="3"/>
  <c r="AB882" i="3" s="1"/>
  <c r="U882" i="3"/>
  <c r="Y882" i="3"/>
  <c r="U731" i="3"/>
  <c r="U709" i="3"/>
  <c r="U701" i="3"/>
  <c r="U675" i="3"/>
  <c r="U673" i="3"/>
  <c r="Z1024" i="3"/>
  <c r="Y820" i="3"/>
  <c r="Z609" i="3"/>
  <c r="Z606" i="3"/>
  <c r="Z580" i="3"/>
  <c r="Y421" i="3"/>
  <c r="X421" i="3"/>
  <c r="AB421" i="3" s="1"/>
  <c r="Y400" i="3"/>
  <c r="X400" i="3"/>
  <c r="AB400" i="3" s="1"/>
  <c r="Y39" i="3"/>
  <c r="X39" i="3"/>
  <c r="AB39" i="3" s="1"/>
  <c r="Y23" i="3"/>
  <c r="X23" i="3"/>
  <c r="AB23" i="3" s="1"/>
  <c r="Y4" i="3"/>
  <c r="X4" i="3"/>
  <c r="AB4" i="3" s="1"/>
  <c r="U448" i="3"/>
  <c r="U282" i="3"/>
  <c r="X609" i="3"/>
  <c r="AB609" i="3" s="1"/>
  <c r="Y609" i="3"/>
  <c r="X606" i="3"/>
  <c r="AB606" i="3" s="1"/>
  <c r="Y606" i="3"/>
  <c r="X580" i="3"/>
  <c r="AB580" i="3" s="1"/>
  <c r="Y580" i="3"/>
  <c r="U539" i="3"/>
  <c r="U536" i="3"/>
  <c r="U374" i="3"/>
  <c r="U367" i="3"/>
  <c r="U341" i="3"/>
  <c r="Y273" i="3"/>
  <c r="Z264" i="3"/>
  <c r="Z254" i="3"/>
  <c r="X602" i="3"/>
  <c r="AB602" i="3" s="1"/>
  <c r="U602" i="3"/>
  <c r="Y602" i="3"/>
  <c r="X575" i="3"/>
  <c r="AB575" i="3" s="1"/>
  <c r="U575" i="3"/>
  <c r="Y575" i="3"/>
  <c r="Y503" i="3"/>
  <c r="U498" i="3"/>
  <c r="U491" i="3"/>
  <c r="U487" i="3"/>
  <c r="U468" i="3"/>
  <c r="Z449" i="3"/>
  <c r="W449" i="3"/>
  <c r="X377" i="3"/>
  <c r="AB377" i="3" s="1"/>
  <c r="U377" i="3"/>
  <c r="Y377" i="3"/>
  <c r="U136" i="3"/>
  <c r="U118" i="3"/>
  <c r="Y89" i="3"/>
  <c r="U89" i="3"/>
  <c r="X89" i="3"/>
  <c r="AB89" i="3" s="1"/>
  <c r="Y86" i="3"/>
  <c r="U86" i="3"/>
  <c r="X86" i="3"/>
  <c r="AB86" i="3" s="1"/>
  <c r="Y79" i="3"/>
  <c r="U79" i="3"/>
  <c r="X79" i="3"/>
  <c r="AB79" i="3" s="1"/>
  <c r="Y76" i="3"/>
  <c r="U76" i="3"/>
  <c r="X76" i="3"/>
  <c r="AB76" i="3" s="1"/>
  <c r="Y66" i="3"/>
  <c r="U66" i="3"/>
  <c r="X66" i="3"/>
  <c r="AB66" i="3" s="1"/>
  <c r="D15" i="4"/>
  <c r="E15" i="4" s="1"/>
  <c r="G15" i="4" s="1"/>
  <c r="Y47" i="3"/>
  <c r="X47" i="3"/>
  <c r="AB47" i="3" s="1"/>
  <c r="Y27" i="3"/>
  <c r="X27" i="3"/>
  <c r="AB27" i="3" s="1"/>
  <c r="Y11" i="3"/>
  <c r="X11" i="3"/>
  <c r="AB11" i="3" s="1"/>
  <c r="Y480" i="3"/>
  <c r="Z47" i="3"/>
  <c r="U27" i="3"/>
  <c r="U11" i="3"/>
  <c r="Y178" i="3"/>
  <c r="Y50" i="3"/>
  <c r="Z53" i="3"/>
  <c r="U39" i="3"/>
  <c r="Y516" i="3"/>
  <c r="Y1327" i="3"/>
  <c r="Y1108" i="3"/>
  <c r="X1108" i="3"/>
  <c r="AB1108" i="3" s="1"/>
  <c r="Y1106" i="3"/>
  <c r="X1106" i="3"/>
  <c r="AB1106" i="3" s="1"/>
  <c r="Y1113" i="3"/>
  <c r="Y1088" i="3"/>
  <c r="U1088" i="3"/>
  <c r="X1088" i="3"/>
  <c r="AB1088" i="3" s="1"/>
  <c r="X1044" i="3"/>
  <c r="AB1044" i="3" s="1"/>
  <c r="Y1044" i="3"/>
  <c r="U1044" i="3"/>
  <c r="X1036" i="3"/>
  <c r="AB1036" i="3" s="1"/>
  <c r="Y1036" i="3"/>
  <c r="X1034" i="3"/>
  <c r="AB1034" i="3" s="1"/>
  <c r="U1034" i="3"/>
  <c r="Y1034" i="3"/>
  <c r="Y1345" i="3"/>
  <c r="Z1160" i="3"/>
  <c r="Y980" i="3"/>
  <c r="X980" i="3"/>
  <c r="AB980" i="3" s="1"/>
  <c r="Y970" i="3"/>
  <c r="X970" i="3"/>
  <c r="AB970" i="3" s="1"/>
  <c r="Z900" i="3"/>
  <c r="Z895" i="3"/>
  <c r="Z891" i="3"/>
  <c r="Y1079" i="3"/>
  <c r="X1079" i="3"/>
  <c r="AB1079" i="3" s="1"/>
  <c r="Z1169" i="3"/>
  <c r="Y1096" i="3"/>
  <c r="Z914" i="3"/>
  <c r="X900" i="3"/>
  <c r="AB900" i="3" s="1"/>
  <c r="Y900" i="3"/>
  <c r="Y861" i="3"/>
  <c r="Y855" i="3"/>
  <c r="U785" i="3"/>
  <c r="U761" i="3"/>
  <c r="U758" i="3"/>
  <c r="Z1175" i="3"/>
  <c r="Z1154" i="3"/>
  <c r="U1108" i="3"/>
  <c r="U1037" i="3"/>
  <c r="U997" i="3"/>
  <c r="U980" i="3"/>
  <c r="U970" i="3"/>
  <c r="W929" i="3"/>
  <c r="X884" i="3"/>
  <c r="AB884" i="3" s="1"/>
  <c r="U884" i="3"/>
  <c r="Y884" i="3"/>
  <c r="X849" i="3"/>
  <c r="AB849" i="3" s="1"/>
  <c r="U849" i="3"/>
  <c r="Y849" i="3"/>
  <c r="U834" i="3"/>
  <c r="U828" i="3"/>
  <c r="U818" i="3"/>
  <c r="Y743" i="3"/>
  <c r="Y721" i="3"/>
  <c r="Z656" i="3"/>
  <c r="Y810" i="3"/>
  <c r="Z567" i="3"/>
  <c r="W554" i="3"/>
  <c r="Z554" i="3"/>
  <c r="W547" i="3"/>
  <c r="Z547" i="3"/>
  <c r="W546" i="3"/>
  <c r="Z546" i="3"/>
  <c r="Y19" i="3"/>
  <c r="X19" i="3"/>
  <c r="AB19" i="3" s="1"/>
  <c r="Y448" i="3"/>
  <c r="Y347" i="3"/>
  <c r="Y805" i="3"/>
  <c r="Y664" i="3"/>
  <c r="Y374" i="3"/>
  <c r="Y367" i="3"/>
  <c r="U340" i="3"/>
  <c r="U273" i="3"/>
  <c r="X604" i="3"/>
  <c r="AB604" i="3" s="1"/>
  <c r="U604" i="3"/>
  <c r="Y604" i="3"/>
  <c r="X517" i="3"/>
  <c r="AB517" i="3" s="1"/>
  <c r="U517" i="3"/>
  <c r="Y517" i="3"/>
  <c r="U511" i="3"/>
  <c r="U421" i="3"/>
  <c r="Y394" i="3"/>
  <c r="Y384" i="3"/>
  <c r="Y92" i="3"/>
  <c r="U92" i="3"/>
  <c r="X92" i="3"/>
  <c r="AB92" i="3" s="1"/>
  <c r="Y88" i="3"/>
  <c r="U88" i="3"/>
  <c r="X88" i="3"/>
  <c r="AB88" i="3" s="1"/>
  <c r="Y75" i="3"/>
  <c r="U75" i="3"/>
  <c r="X75" i="3"/>
  <c r="AB75" i="3" s="1"/>
  <c r="Y65" i="3"/>
  <c r="U65" i="3"/>
  <c r="X65" i="3"/>
  <c r="AB65" i="3" s="1"/>
  <c r="Y44" i="3"/>
  <c r="X44" i="3"/>
  <c r="AB44" i="3" s="1"/>
  <c r="Y33" i="3"/>
  <c r="X33" i="3"/>
  <c r="AB33" i="3" s="1"/>
  <c r="X24" i="3"/>
  <c r="AB24" i="3" s="1"/>
  <c r="Y24" i="3"/>
  <c r="Y8" i="3"/>
  <c r="X8" i="3"/>
  <c r="AB8" i="3" s="1"/>
  <c r="Y478" i="3"/>
  <c r="U23" i="3"/>
  <c r="Y498" i="3"/>
  <c r="Y176" i="3"/>
  <c r="U33" i="3"/>
  <c r="U4" i="3"/>
  <c r="Y489" i="3"/>
  <c r="Y340" i="3"/>
  <c r="Y181" i="3"/>
  <c r="X893" i="3"/>
  <c r="AB893" i="3" s="1"/>
  <c r="Y893" i="3"/>
  <c r="U865" i="3"/>
  <c r="U863" i="3"/>
  <c r="Y997" i="3"/>
  <c r="X886" i="3"/>
  <c r="AB886" i="3" s="1"/>
  <c r="U886" i="3"/>
  <c r="Y886" i="3"/>
  <c r="X556" i="3"/>
  <c r="AB556" i="3" s="1"/>
  <c r="U556" i="3"/>
  <c r="Y556" i="3"/>
  <c r="Y410" i="3"/>
  <c r="X410" i="3"/>
  <c r="AB410" i="3" s="1"/>
  <c r="Y402" i="3"/>
  <c r="X402" i="3"/>
  <c r="AB402" i="3" s="1"/>
  <c r="Y32" i="3"/>
  <c r="X32" i="3"/>
  <c r="AB32" i="3" s="1"/>
  <c r="X582" i="3"/>
  <c r="AB582" i="3" s="1"/>
  <c r="Y582" i="3"/>
  <c r="X567" i="3"/>
  <c r="AB567" i="3" s="1"/>
  <c r="Y567" i="3"/>
  <c r="U369" i="3"/>
  <c r="U365" i="3"/>
  <c r="X595" i="3"/>
  <c r="AB595" i="3" s="1"/>
  <c r="U595" i="3"/>
  <c r="Y595" i="3"/>
  <c r="X558" i="3"/>
  <c r="AB558" i="3" s="1"/>
  <c r="U558" i="3"/>
  <c r="Y558" i="3"/>
  <c r="U410" i="3"/>
  <c r="Y91" i="3"/>
  <c r="U91" i="3"/>
  <c r="X91" i="3"/>
  <c r="AB91" i="3" s="1"/>
  <c r="Y78" i="3"/>
  <c r="U78" i="3"/>
  <c r="X78" i="3"/>
  <c r="AB78" i="3" s="1"/>
  <c r="Y68" i="3"/>
  <c r="U68" i="3"/>
  <c r="X68" i="3"/>
  <c r="AB68" i="3" s="1"/>
  <c r="D16" i="4"/>
  <c r="E16" i="4" s="1"/>
  <c r="G16" i="4" s="1"/>
  <c r="D14" i="4"/>
  <c r="E14" i="4" s="1"/>
  <c r="G14" i="4" s="1"/>
  <c r="X41" i="3"/>
  <c r="AB41" i="3" s="1"/>
  <c r="Y41" i="3"/>
  <c r="Y22" i="3"/>
  <c r="X22" i="3"/>
  <c r="AB22" i="3" s="1"/>
  <c r="Y6" i="3"/>
  <c r="X6" i="3"/>
  <c r="AB6" i="3" s="1"/>
  <c r="Y460" i="3"/>
  <c r="Y476" i="3"/>
  <c r="Y272" i="3"/>
  <c r="U22" i="3"/>
  <c r="Y470" i="3"/>
  <c r="Y168" i="3"/>
  <c r="Z21" i="3"/>
  <c r="U32" i="3"/>
  <c r="Z17" i="3"/>
  <c r="Y487" i="3"/>
  <c r="Y175" i="3"/>
  <c r="Y1087" i="3"/>
  <c r="U1087" i="3"/>
  <c r="X1087" i="3"/>
  <c r="AB1087" i="3" s="1"/>
  <c r="Y964" i="3"/>
  <c r="X964" i="3"/>
  <c r="AB964" i="3" s="1"/>
  <c r="Z1145" i="3"/>
  <c r="Z1163" i="3"/>
  <c r="U964" i="3"/>
  <c r="Z1121" i="3"/>
  <c r="W1121" i="3"/>
  <c r="Y1105" i="3"/>
  <c r="X1105" i="3"/>
  <c r="AB1105" i="3" s="1"/>
  <c r="Y1098" i="3"/>
  <c r="X1098" i="3"/>
  <c r="AB1098" i="3" s="1"/>
  <c r="Z921" i="3"/>
  <c r="W921" i="3"/>
  <c r="Z1127" i="3"/>
  <c r="Z1072" i="3"/>
  <c r="Z1054" i="3"/>
  <c r="X1033" i="3"/>
  <c r="AB1033" i="3" s="1"/>
  <c r="U1033" i="3"/>
  <c r="Z907" i="3"/>
  <c r="Z902" i="3"/>
  <c r="W872" i="3"/>
  <c r="W866" i="3"/>
  <c r="Z866" i="3"/>
  <c r="W860" i="3"/>
  <c r="Z860" i="3"/>
  <c r="Z856" i="3"/>
  <c r="Z1151" i="3"/>
  <c r="U1018" i="3"/>
  <c r="U1010" i="3"/>
  <c r="U1006" i="3"/>
  <c r="U922" i="3"/>
  <c r="U792" i="3"/>
  <c r="Z1179" i="3"/>
  <c r="Z1128" i="3"/>
  <c r="Z1105" i="3"/>
  <c r="Z1079" i="3"/>
  <c r="X907" i="3"/>
  <c r="AB907" i="3" s="1"/>
  <c r="Y907" i="3"/>
  <c r="X902" i="3"/>
  <c r="AB902" i="3" s="1"/>
  <c r="Y902" i="3"/>
  <c r="Y865" i="3"/>
  <c r="Y863" i="3"/>
  <c r="U786" i="3"/>
  <c r="U782" i="3"/>
  <c r="U774" i="3"/>
  <c r="Z1181" i="3"/>
  <c r="Z1161" i="3"/>
  <c r="Z1150" i="3"/>
  <c r="U1107" i="3"/>
  <c r="U1098" i="3"/>
  <c r="Z1071" i="3"/>
  <c r="Z1017" i="3"/>
  <c r="W1017" i="3"/>
  <c r="Y999" i="3"/>
  <c r="U954" i="3"/>
  <c r="X847" i="3"/>
  <c r="AB847" i="3" s="1"/>
  <c r="U847" i="3"/>
  <c r="Y847" i="3"/>
  <c r="U820" i="3"/>
  <c r="U810" i="3"/>
  <c r="Y731" i="3"/>
  <c r="Y709" i="3"/>
  <c r="Y701" i="3"/>
  <c r="Y673" i="3"/>
  <c r="U912" i="3"/>
  <c r="Y749" i="3"/>
  <c r="Z618" i="3"/>
  <c r="U582" i="3"/>
  <c r="Y414" i="3"/>
  <c r="X414" i="3"/>
  <c r="AB414" i="3" s="1"/>
  <c r="Y42" i="3"/>
  <c r="X42" i="3"/>
  <c r="AB42" i="3" s="1"/>
  <c r="Y5" i="3"/>
  <c r="X5" i="3"/>
  <c r="AB5" i="3" s="1"/>
  <c r="Y752" i="3"/>
  <c r="Y447" i="3"/>
  <c r="Y439" i="3"/>
  <c r="Y282" i="3"/>
  <c r="U61" i="3"/>
  <c r="Y1033" i="3"/>
  <c r="Y834" i="3"/>
  <c r="Y553" i="3"/>
  <c r="Y540" i="3"/>
  <c r="Y528" i="3"/>
  <c r="U503" i="3"/>
  <c r="X451" i="3"/>
  <c r="AB451" i="3" s="1"/>
  <c r="Y451" i="3"/>
  <c r="U394" i="3"/>
  <c r="U384" i="3"/>
  <c r="Y369" i="3"/>
  <c r="Y365" i="3"/>
  <c r="Y341" i="3"/>
  <c r="U281" i="3"/>
  <c r="U274" i="3"/>
  <c r="Z204" i="3"/>
  <c r="Z133" i="3"/>
  <c r="Z114" i="3"/>
  <c r="Z1031" i="3"/>
  <c r="Y818" i="3"/>
  <c r="X597" i="3"/>
  <c r="AB597" i="3" s="1"/>
  <c r="U597" i="3"/>
  <c r="Y597" i="3"/>
  <c r="X559" i="3"/>
  <c r="AB559" i="3" s="1"/>
  <c r="U559" i="3"/>
  <c r="Y559" i="3"/>
  <c r="U480" i="3"/>
  <c r="U460" i="3"/>
  <c r="U414" i="3"/>
  <c r="U400" i="3"/>
  <c r="Y392" i="3"/>
  <c r="U218" i="3"/>
  <c r="U203" i="3"/>
  <c r="U168" i="3"/>
  <c r="Y136" i="3"/>
  <c r="Y118" i="3"/>
  <c r="Y90" i="3"/>
  <c r="U90" i="3"/>
  <c r="X90" i="3"/>
  <c r="AB90" i="3" s="1"/>
  <c r="Y87" i="3"/>
  <c r="U87" i="3"/>
  <c r="X87" i="3"/>
  <c r="AB87" i="3" s="1"/>
  <c r="Y80" i="3"/>
  <c r="U80" i="3"/>
  <c r="X80" i="3"/>
  <c r="AB80" i="3" s="1"/>
  <c r="Y77" i="3"/>
  <c r="U77" i="3"/>
  <c r="X77" i="3"/>
  <c r="AB77" i="3" s="1"/>
  <c r="Y72" i="3"/>
  <c r="U72" i="3"/>
  <c r="X72" i="3"/>
  <c r="AB72" i="3" s="1"/>
  <c r="Y67" i="3"/>
  <c r="U67" i="3"/>
  <c r="X67" i="3"/>
  <c r="AB67" i="3" s="1"/>
  <c r="Y62" i="3"/>
  <c r="U62" i="3"/>
  <c r="X62" i="3"/>
  <c r="AB62" i="3" s="1"/>
  <c r="Y51" i="3"/>
  <c r="U51" i="3"/>
  <c r="X51" i="3"/>
  <c r="AB51" i="3" s="1"/>
  <c r="U41" i="3"/>
  <c r="U24" i="3"/>
  <c r="Y17" i="3"/>
  <c r="X17" i="3"/>
  <c r="AB17" i="3" s="1"/>
  <c r="X3" i="3"/>
  <c r="AB3" i="3" s="1"/>
  <c r="Y3" i="3"/>
  <c r="Z182" i="3"/>
  <c r="Y511" i="3"/>
  <c r="Y491" i="3"/>
  <c r="Z94" i="3"/>
  <c r="Z43" i="3"/>
  <c r="U19" i="3"/>
  <c r="Y468" i="3"/>
  <c r="Z93" i="3"/>
  <c r="Y61" i="3"/>
  <c r="U42" i="3"/>
  <c r="U6" i="3"/>
  <c r="Z1334" i="3"/>
  <c r="W1310" i="3"/>
  <c r="Z1310" i="3"/>
  <c r="W1319" i="3"/>
  <c r="Z1319" i="3"/>
  <c r="Z1337" i="3"/>
  <c r="Z1313" i="3"/>
  <c r="W1313" i="3"/>
  <c r="W1312" i="3"/>
  <c r="AB1311" i="3"/>
  <c r="Z158" i="3" l="1"/>
  <c r="Z1759" i="3"/>
  <c r="Z1159" i="3"/>
  <c r="Z1719" i="3"/>
  <c r="Z1749" i="3"/>
  <c r="Z1131" i="3"/>
  <c r="Z116" i="3"/>
  <c r="Z1939" i="3"/>
  <c r="Z1188" i="3"/>
  <c r="W59" i="3"/>
  <c r="Z1147" i="3"/>
  <c r="Z1223" i="3"/>
  <c r="Z1733" i="3"/>
  <c r="Z1189" i="3"/>
  <c r="Z1912" i="3"/>
  <c r="Z1411" i="3"/>
  <c r="Z1761" i="3"/>
  <c r="Z2028" i="3"/>
  <c r="Z2018" i="3"/>
  <c r="Z1278" i="3"/>
  <c r="Z1739" i="3"/>
  <c r="Z2088" i="3"/>
  <c r="Z1892" i="3"/>
  <c r="Z1439" i="3"/>
  <c r="Z1847" i="3"/>
  <c r="Z2082" i="3"/>
  <c r="Z1825" i="3"/>
  <c r="Z1572" i="3"/>
  <c r="Z2006" i="3"/>
  <c r="Z2022" i="3"/>
  <c r="Z520" i="3"/>
  <c r="Z1920" i="3"/>
  <c r="Z2092" i="3"/>
  <c r="Z1760" i="3"/>
  <c r="Z1953" i="3"/>
  <c r="Z2071" i="3"/>
  <c r="Z1815" i="3"/>
  <c r="Z1992" i="3"/>
  <c r="Z1909" i="3"/>
  <c r="Z2074" i="3"/>
  <c r="Z1442" i="3"/>
  <c r="Z2014" i="3"/>
  <c r="Z2029" i="3"/>
  <c r="Z1830" i="3"/>
  <c r="Z1838" i="3"/>
  <c r="Z1251" i="3"/>
  <c r="Z2059" i="3"/>
  <c r="Z1311" i="3"/>
  <c r="Z142" i="3"/>
  <c r="Z1862" i="3"/>
  <c r="W862" i="3"/>
  <c r="Z1486" i="3"/>
  <c r="Z1839" i="3"/>
  <c r="Z1885" i="3"/>
  <c r="Z206" i="3"/>
  <c r="Z1911" i="3"/>
  <c r="Z1376" i="3"/>
  <c r="Z271" i="3"/>
  <c r="Z711" i="3"/>
  <c r="Y1086" i="3"/>
  <c r="U1086" i="3"/>
  <c r="X1086" i="3"/>
  <c r="AB1086" i="3" s="1"/>
  <c r="W2105" i="3"/>
  <c r="Z2105" i="3"/>
  <c r="W2103" i="3"/>
  <c r="Z2103" i="3"/>
  <c r="W2091" i="3"/>
  <c r="Z2091" i="3"/>
  <c r="W2093" i="3"/>
  <c r="Z2093" i="3"/>
  <c r="W2101" i="3"/>
  <c r="Z2101" i="3"/>
  <c r="W2100" i="3"/>
  <c r="Z2100" i="3"/>
  <c r="W2079" i="3"/>
  <c r="Z2079" i="3"/>
  <c r="W2077" i="3"/>
  <c r="Z2077" i="3"/>
  <c r="W2078" i="3"/>
  <c r="Z2078" i="3"/>
  <c r="W2099" i="3"/>
  <c r="Z2099" i="3"/>
  <c r="W2097" i="3"/>
  <c r="Z2097" i="3"/>
  <c r="Z2058" i="3"/>
  <c r="Z2020" i="3"/>
  <c r="Z1948" i="3"/>
  <c r="Z2081" i="3"/>
  <c r="W2095" i="3"/>
  <c r="Z2095" i="3"/>
  <c r="W2089" i="3"/>
  <c r="Z2089" i="3"/>
  <c r="W2087" i="3"/>
  <c r="Z2087" i="3"/>
  <c r="W2085" i="3"/>
  <c r="Z2085" i="3"/>
  <c r="W2083" i="3"/>
  <c r="Z2083" i="3"/>
  <c r="W2075" i="3"/>
  <c r="Z2075" i="3"/>
  <c r="Z1826" i="3"/>
  <c r="Z1816" i="3"/>
  <c r="Z1949" i="3"/>
  <c r="Z58" i="3"/>
  <c r="Z767" i="3"/>
  <c r="Z1182" i="3"/>
  <c r="Z1781" i="3"/>
  <c r="Z413" i="3"/>
  <c r="W2070" i="3"/>
  <c r="Z2070" i="3"/>
  <c r="Z2038" i="3"/>
  <c r="W2049" i="3"/>
  <c r="Z2049" i="3"/>
  <c r="W2039" i="3"/>
  <c r="Z2039" i="3"/>
  <c r="W2062" i="3"/>
  <c r="Z2062" i="3"/>
  <c r="W2031" i="3"/>
  <c r="Z2031" i="3"/>
  <c r="Z1767" i="3"/>
  <c r="Z2060" i="3"/>
  <c r="Z2027" i="3"/>
  <c r="Z1769" i="3"/>
  <c r="Z2016" i="3"/>
  <c r="Z1340" i="3"/>
  <c r="Z1210" i="3"/>
  <c r="Z359" i="3"/>
  <c r="Z477" i="3"/>
  <c r="Z1738" i="3"/>
  <c r="Z1824" i="3"/>
  <c r="Z2004" i="3"/>
  <c r="Z2047" i="3"/>
  <c r="W2067" i="3"/>
  <c r="Z2067" i="3"/>
  <c r="W2066" i="3"/>
  <c r="Z2066" i="3"/>
  <c r="W2057" i="3"/>
  <c r="Z2057" i="3"/>
  <c r="Z2015" i="3"/>
  <c r="W2045" i="3"/>
  <c r="Z2045" i="3"/>
  <c r="W2037" i="3"/>
  <c r="Z2037" i="3"/>
  <c r="W2019" i="3"/>
  <c r="Z2019" i="3"/>
  <c r="W2021" i="3"/>
  <c r="Z2021" i="3"/>
  <c r="W2017" i="3"/>
  <c r="Z2017" i="3"/>
  <c r="W2005" i="3"/>
  <c r="Z2005" i="3"/>
  <c r="W2007" i="3"/>
  <c r="Z2007" i="3"/>
  <c r="W2003" i="3"/>
  <c r="Z2003" i="3"/>
  <c r="Z1982" i="3"/>
  <c r="W1983" i="3"/>
  <c r="Z1983" i="3"/>
  <c r="Z1804" i="3"/>
  <c r="Z1891" i="3"/>
  <c r="Z1908" i="3"/>
  <c r="Z1712" i="3"/>
  <c r="Z1711" i="3"/>
  <c r="Z1900" i="3"/>
  <c r="Z1961" i="3"/>
  <c r="W1993" i="3"/>
  <c r="Z1993" i="3"/>
  <c r="Z1981" i="3"/>
  <c r="Z1859" i="3"/>
  <c r="Z1856" i="3"/>
  <c r="Z1873" i="3"/>
  <c r="Z1973" i="3"/>
  <c r="Z1848" i="3"/>
  <c r="Z1919" i="3"/>
  <c r="Z1902" i="3"/>
  <c r="Z1959" i="3"/>
  <c r="Z1979" i="3"/>
  <c r="Z1932" i="3"/>
  <c r="W1960" i="3"/>
  <c r="Z1960" i="3"/>
  <c r="Z1750" i="3"/>
  <c r="Z1737" i="3"/>
  <c r="W1952" i="3"/>
  <c r="Z1952" i="3"/>
  <c r="W1991" i="3"/>
  <c r="Z1991" i="3"/>
  <c r="W1937" i="3"/>
  <c r="Z1937" i="3"/>
  <c r="W1962" i="3"/>
  <c r="Z1962" i="3"/>
  <c r="W1977" i="3"/>
  <c r="Z1977" i="3"/>
  <c r="W1974" i="3"/>
  <c r="Z1974" i="3"/>
  <c r="Z1841" i="3"/>
  <c r="Z1865" i="3"/>
  <c r="Z1851" i="3"/>
  <c r="Z1735" i="3"/>
  <c r="W1910" i="3"/>
  <c r="Z1836" i="3"/>
  <c r="Z1887" i="3"/>
  <c r="W1946" i="3"/>
  <c r="Z1946" i="3"/>
  <c r="Z1899" i="3"/>
  <c r="Z1890" i="3"/>
  <c r="W1958" i="3"/>
  <c r="Z1958" i="3"/>
  <c r="W1942" i="3"/>
  <c r="Z1942" i="3"/>
  <c r="W1989" i="3"/>
  <c r="Z1989" i="3"/>
  <c r="W1924" i="3"/>
  <c r="Z1924" i="3"/>
  <c r="W1930" i="3"/>
  <c r="Z1930" i="3"/>
  <c r="W1950" i="3"/>
  <c r="Z1950" i="3"/>
  <c r="W1976" i="3"/>
  <c r="Z1976" i="3"/>
  <c r="Z1875" i="3"/>
  <c r="W1987" i="3"/>
  <c r="Z1987" i="3"/>
  <c r="W1972" i="3"/>
  <c r="Z1972" i="3"/>
  <c r="W1957" i="3"/>
  <c r="Z1957" i="3"/>
  <c r="W1955" i="3"/>
  <c r="Z1955" i="3"/>
  <c r="W1944" i="3"/>
  <c r="Z1944" i="3"/>
  <c r="W1940" i="3"/>
  <c r="Z1940" i="3"/>
  <c r="Z1840" i="3"/>
  <c r="W1897" i="3"/>
  <c r="Z1897" i="3"/>
  <c r="W1876" i="3"/>
  <c r="Z1876" i="3"/>
  <c r="Z1855" i="3"/>
  <c r="Z1762" i="3"/>
  <c r="Z1720" i="3"/>
  <c r="Z1814" i="3"/>
  <c r="W1857" i="3"/>
  <c r="Z1857" i="3"/>
  <c r="W1852" i="3"/>
  <c r="Z1852" i="3"/>
  <c r="W1850" i="3"/>
  <c r="Z1850" i="3"/>
  <c r="Z1734" i="3"/>
  <c r="Z1799" i="3"/>
  <c r="Z1709" i="3"/>
  <c r="Z1783" i="3"/>
  <c r="Z1782" i="3"/>
  <c r="Z1774" i="3"/>
  <c r="Z809" i="3"/>
  <c r="Z370" i="3"/>
  <c r="U935" i="3"/>
  <c r="Z935" i="3" s="1"/>
  <c r="W538" i="3"/>
  <c r="Z117" i="3"/>
  <c r="Z458" i="3"/>
  <c r="Z95" i="3"/>
  <c r="Z429" i="3"/>
  <c r="X935" i="3"/>
  <c r="AB935" i="3" s="1"/>
  <c r="Z84" i="3"/>
  <c r="Z688" i="3"/>
  <c r="Z1401" i="3"/>
  <c r="W1011" i="3"/>
  <c r="Z1725" i="3"/>
  <c r="W526" i="3"/>
  <c r="Z1055" i="3"/>
  <c r="Z327" i="3"/>
  <c r="Z1775" i="3"/>
  <c r="Z1768" i="3"/>
  <c r="Z1757" i="3"/>
  <c r="Z1790" i="3"/>
  <c r="Z1726" i="3"/>
  <c r="W1796" i="3"/>
  <c r="Z1796" i="3"/>
  <c r="W1766" i="3"/>
  <c r="Z1766" i="3"/>
  <c r="W1758" i="3"/>
  <c r="Z1758" i="3"/>
  <c r="W1748" i="3"/>
  <c r="Z1748" i="3"/>
  <c r="W1724" i="3"/>
  <c r="Z1724" i="3"/>
  <c r="W1708" i="3"/>
  <c r="Z1708" i="3"/>
  <c r="W1710" i="3"/>
  <c r="Z1710" i="3"/>
  <c r="Z1225" i="3"/>
  <c r="Z1568" i="3"/>
  <c r="Z594" i="3"/>
  <c r="Z1152" i="3"/>
  <c r="Z1157" i="3"/>
  <c r="Z1335" i="3"/>
  <c r="Z883" i="3"/>
  <c r="W366" i="3"/>
  <c r="Z320" i="3"/>
  <c r="Z375" i="3"/>
  <c r="Z1155" i="3"/>
  <c r="W324" i="3"/>
  <c r="Z1402" i="3"/>
  <c r="Z1678" i="3"/>
  <c r="Z31" i="3"/>
  <c r="Z1162" i="3"/>
  <c r="Z853" i="3"/>
  <c r="Z1405" i="3"/>
  <c r="Z360" i="3"/>
  <c r="Z1410" i="3"/>
  <c r="Z52" i="3"/>
  <c r="Z368" i="3"/>
  <c r="Z1132" i="3"/>
  <c r="Z702" i="3"/>
  <c r="Z721" i="3"/>
  <c r="Z20" i="3"/>
  <c r="Z553" i="3"/>
  <c r="Z296" i="3"/>
  <c r="Z535" i="3"/>
  <c r="Z848" i="3"/>
  <c r="Z1153" i="3"/>
  <c r="Z1030" i="3"/>
  <c r="Z717" i="3"/>
  <c r="Z527" i="3"/>
  <c r="Z1603" i="3"/>
  <c r="Z1690" i="3"/>
  <c r="Z1589" i="3"/>
  <c r="Z1662" i="3"/>
  <c r="Z1700" i="3"/>
  <c r="Z1544" i="3"/>
  <c r="Z1570" i="3"/>
  <c r="Z952" i="3"/>
  <c r="Z885" i="3"/>
  <c r="Z1158" i="3"/>
  <c r="Z1578" i="3"/>
  <c r="Z1232" i="3"/>
  <c r="Z336" i="3"/>
  <c r="Z1394" i="3"/>
  <c r="Z1454" i="3"/>
  <c r="Z1625" i="3"/>
  <c r="Z430" i="3"/>
  <c r="Z1648" i="3"/>
  <c r="Z679" i="3"/>
  <c r="Z955" i="3"/>
  <c r="Z1674" i="3"/>
  <c r="Z1595" i="3"/>
  <c r="Z1650" i="3"/>
  <c r="Z1547" i="3"/>
  <c r="Z1363" i="3"/>
  <c r="Z1378" i="3"/>
  <c r="Z1242" i="3"/>
  <c r="Z1623" i="3"/>
  <c r="T1" i="2"/>
  <c r="Z1543" i="3"/>
  <c r="Z1566" i="3"/>
  <c r="Z1642" i="3"/>
  <c r="Z1206" i="3"/>
  <c r="Z1580" i="3"/>
  <c r="Z478" i="3"/>
  <c r="Z1478" i="3"/>
  <c r="Z1542" i="3"/>
  <c r="Z1701" i="3"/>
  <c r="Z1047" i="3"/>
  <c r="Z348" i="3"/>
  <c r="W1321" i="3"/>
  <c r="Z1617" i="3"/>
  <c r="Z1682" i="3"/>
  <c r="Z97" i="3"/>
  <c r="Z775" i="3"/>
  <c r="Z1148" i="3"/>
  <c r="Z145" i="3"/>
  <c r="Z1224" i="3"/>
  <c r="Z74" i="3"/>
  <c r="Z228" i="3"/>
  <c r="Z811" i="3"/>
  <c r="Z1579" i="3"/>
  <c r="Z1559" i="3"/>
  <c r="Z1144" i="3"/>
  <c r="Z1207" i="3"/>
  <c r="Z588" i="3"/>
  <c r="Z56" i="3"/>
  <c r="Z615" i="3"/>
  <c r="W446" i="3"/>
  <c r="Z596" i="3"/>
  <c r="Z354" i="3"/>
  <c r="Z1062" i="3"/>
  <c r="Z108" i="3"/>
  <c r="Z1631" i="3"/>
  <c r="Z192" i="3"/>
  <c r="Z1528" i="3"/>
  <c r="Z1146" i="3"/>
  <c r="Z519" i="3"/>
  <c r="Z401" i="3"/>
  <c r="W1541" i="3"/>
  <c r="Z50" i="3"/>
  <c r="Z178" i="3"/>
  <c r="Z669" i="3"/>
  <c r="Z1494" i="3"/>
  <c r="Z7" i="3"/>
  <c r="Z98" i="3"/>
  <c r="Z263" i="3"/>
  <c r="Z355" i="3"/>
  <c r="Z241" i="3"/>
  <c r="Z1692" i="3"/>
  <c r="Z266" i="3"/>
  <c r="Z358" i="3"/>
  <c r="Z1689" i="3"/>
  <c r="Z619" i="3"/>
  <c r="Z361" i="3"/>
  <c r="Z486" i="3"/>
  <c r="Z1587" i="3"/>
  <c r="Z1664" i="3"/>
  <c r="Z1677" i="3"/>
  <c r="Z1679" i="3"/>
  <c r="Z1705" i="3"/>
  <c r="Z469" i="3"/>
  <c r="Z1500" i="3"/>
  <c r="Z1488" i="3"/>
  <c r="Z1370" i="3"/>
  <c r="Z1661" i="3"/>
  <c r="Z1633" i="3"/>
  <c r="Z1622" i="3"/>
  <c r="Z1616" i="3"/>
  <c r="Z1602" i="3"/>
  <c r="Z1655" i="3"/>
  <c r="Z1573" i="3"/>
  <c r="Z1555" i="3"/>
  <c r="Z1610" i="3"/>
  <c r="W750" i="3"/>
  <c r="Z743" i="3"/>
  <c r="Z710" i="3"/>
  <c r="Z221" i="3"/>
  <c r="Z1594" i="3"/>
  <c r="Z1649" i="3"/>
  <c r="Z1699" i="3"/>
  <c r="W1691" i="3"/>
  <c r="Z1691" i="3"/>
  <c r="Z1414" i="3"/>
  <c r="Z1571" i="3"/>
  <c r="Z1456" i="3"/>
  <c r="W1667" i="3"/>
  <c r="Z1667" i="3"/>
  <c r="W1665" i="3"/>
  <c r="Z1665" i="3"/>
  <c r="Z1569" i="3"/>
  <c r="Z1377" i="3"/>
  <c r="Z1449" i="3"/>
  <c r="Z1619" i="3"/>
  <c r="Z1586" i="3"/>
  <c r="W1641" i="3"/>
  <c r="Z1641" i="3"/>
  <c r="W1639" i="3"/>
  <c r="Z1639" i="3"/>
  <c r="W1624" i="3"/>
  <c r="Z1624" i="3"/>
  <c r="Z1548" i="3"/>
  <c r="W1600" i="3"/>
  <c r="Z1600" i="3"/>
  <c r="Z1535" i="3"/>
  <c r="W1605" i="3"/>
  <c r="Z1605" i="3"/>
  <c r="W1593" i="3"/>
  <c r="Z1593" i="3"/>
  <c r="W1585" i="3"/>
  <c r="Z1585" i="3"/>
  <c r="W1575" i="3"/>
  <c r="Z1575" i="3"/>
  <c r="W1565" i="3"/>
  <c r="Z1565" i="3"/>
  <c r="W1546" i="3"/>
  <c r="Z1546" i="3"/>
  <c r="Z1530" i="3"/>
  <c r="Z1527" i="3"/>
  <c r="Z1521" i="3"/>
  <c r="Z1512" i="3"/>
  <c r="W1531" i="3"/>
  <c r="Z1531" i="3"/>
  <c r="Z1509" i="3"/>
  <c r="W1540" i="3"/>
  <c r="Z1540" i="3"/>
  <c r="W1534" i="3"/>
  <c r="Z1534" i="3"/>
  <c r="W1532" i="3"/>
  <c r="Z1532" i="3"/>
  <c r="Z1443" i="3"/>
  <c r="Z1513" i="3"/>
  <c r="W1526" i="3"/>
  <c r="Z1526" i="3"/>
  <c r="W1520" i="3"/>
  <c r="Z1520" i="3"/>
  <c r="W1502" i="3"/>
  <c r="Z1502" i="3"/>
  <c r="W1501" i="3"/>
  <c r="Z1501" i="3"/>
  <c r="W1487" i="3"/>
  <c r="Z1487" i="3"/>
  <c r="Z1477" i="3"/>
  <c r="Z1461" i="3"/>
  <c r="Z1472" i="3"/>
  <c r="Z1455" i="3"/>
  <c r="Z1457" i="3"/>
  <c r="W1466" i="3"/>
  <c r="Z1466" i="3"/>
  <c r="W1462" i="3"/>
  <c r="Z1462" i="3"/>
  <c r="W1460" i="3"/>
  <c r="Z1460" i="3"/>
  <c r="W1450" i="3"/>
  <c r="Z1450" i="3"/>
  <c r="Z1429" i="3"/>
  <c r="Z1426" i="3"/>
  <c r="Z1392" i="3"/>
  <c r="W1393" i="3"/>
  <c r="Z1393" i="3"/>
  <c r="Z1391" i="3"/>
  <c r="Z1380" i="3"/>
  <c r="Z1384" i="3"/>
  <c r="W821" i="3"/>
  <c r="Z821" i="3"/>
  <c r="W655" i="3"/>
  <c r="Z655" i="3"/>
  <c r="Z1357" i="3"/>
  <c r="W1383" i="3"/>
  <c r="Z1383" i="3"/>
  <c r="Z1355" i="3"/>
  <c r="Z1351" i="3"/>
  <c r="W1358" i="3"/>
  <c r="Z1358" i="3"/>
  <c r="Z1349" i="3"/>
  <c r="Z1364" i="3"/>
  <c r="Z1379" i="3"/>
  <c r="Z1339" i="3"/>
  <c r="W1373" i="3"/>
  <c r="Z1373" i="3"/>
  <c r="W1372" i="3"/>
  <c r="Z1372" i="3"/>
  <c r="W1371" i="3"/>
  <c r="Z1371" i="3"/>
  <c r="W1361" i="3"/>
  <c r="Z1361" i="3"/>
  <c r="W1356" i="3"/>
  <c r="Z1356" i="3"/>
  <c r="W1352" i="3"/>
  <c r="Z1352" i="3"/>
  <c r="Z1180" i="3"/>
  <c r="Z729" i="3"/>
  <c r="Z161" i="3"/>
  <c r="Z193" i="3"/>
  <c r="Z875" i="3"/>
  <c r="W854" i="3"/>
  <c r="Z180" i="3"/>
  <c r="Z450" i="3"/>
  <c r="Z1170" i="3"/>
  <c r="Z557" i="3"/>
  <c r="Z1277" i="3"/>
  <c r="Z574" i="3"/>
  <c r="Z1211" i="3"/>
  <c r="Z1212" i="3"/>
  <c r="Z1045" i="3"/>
  <c r="Z159" i="3"/>
  <c r="Z760" i="3"/>
  <c r="Z447" i="3"/>
  <c r="Z674" i="3"/>
  <c r="Z147" i="3"/>
  <c r="Z459" i="3"/>
  <c r="Z107" i="3"/>
  <c r="Z903" i="3"/>
  <c r="W1328" i="3"/>
  <c r="Z1252" i="3"/>
  <c r="Z73" i="3"/>
  <c r="Z183" i="3"/>
  <c r="Z841" i="3"/>
  <c r="Z334" i="3"/>
  <c r="Z57" i="3"/>
  <c r="Z143" i="3"/>
  <c r="Z1111" i="3"/>
  <c r="Z1338" i="3"/>
  <c r="Z805" i="3"/>
  <c r="Z175" i="3"/>
  <c r="Z708" i="3"/>
  <c r="Z479" i="3"/>
  <c r="Z722" i="3"/>
  <c r="Z490" i="3"/>
  <c r="Z257" i="3"/>
  <c r="Z528" i="3"/>
  <c r="Z928" i="3"/>
  <c r="Z137" i="3"/>
  <c r="Z1113" i="3"/>
  <c r="W283" i="3"/>
  <c r="Z283" i="3"/>
  <c r="Z120" i="3"/>
  <c r="Z326" i="3"/>
  <c r="Z516" i="3"/>
  <c r="Z1347" i="3"/>
  <c r="Z540" i="3"/>
  <c r="Z144" i="3"/>
  <c r="Z131" i="3"/>
  <c r="Z827" i="3"/>
  <c r="Z1285" i="3"/>
  <c r="W999" i="3"/>
  <c r="Z423" i="3"/>
  <c r="Z265" i="3"/>
  <c r="Z195" i="3"/>
  <c r="Z141" i="3"/>
  <c r="Z194" i="3"/>
  <c r="Z392" i="3"/>
  <c r="Z121" i="3"/>
  <c r="Z768" i="3"/>
  <c r="Z694" i="3"/>
  <c r="Z179" i="3"/>
  <c r="Z157" i="3"/>
  <c r="Z784" i="3"/>
  <c r="W431" i="3"/>
  <c r="W1284" i="3"/>
  <c r="Z1284" i="3"/>
  <c r="Z383" i="3"/>
  <c r="Z132" i="3"/>
  <c r="Z119" i="3"/>
  <c r="Z134" i="3"/>
  <c r="Z937" i="3"/>
  <c r="W979" i="3"/>
  <c r="Z979" i="3"/>
  <c r="Z246" i="3"/>
  <c r="Z234" i="3"/>
  <c r="Z757" i="3"/>
  <c r="Z219" i="3"/>
  <c r="Z205" i="3"/>
  <c r="Z356" i="3"/>
  <c r="Z191" i="3"/>
  <c r="Z149" i="3"/>
  <c r="Z155" i="3"/>
  <c r="Z49" i="3"/>
  <c r="Z146" i="3"/>
  <c r="Z432" i="3"/>
  <c r="Z60" i="3"/>
  <c r="Z1199" i="3"/>
  <c r="Z680" i="3"/>
  <c r="Z126" i="3"/>
  <c r="Z347" i="3"/>
  <c r="Z489" i="3"/>
  <c r="Z127" i="3"/>
  <c r="Z135" i="3"/>
  <c r="Z440" i="3"/>
  <c r="Z988" i="3"/>
  <c r="Z1226" i="3"/>
  <c r="Z776" i="3"/>
  <c r="Z716" i="3"/>
  <c r="Z272" i="3"/>
  <c r="Z335" i="3"/>
  <c r="Z169" i="3"/>
  <c r="Z1346" i="3"/>
  <c r="Z664" i="3"/>
  <c r="Z156" i="3"/>
  <c r="Z187" i="3"/>
  <c r="Z755" i="3"/>
  <c r="Z48" i="3"/>
  <c r="Z751" i="3"/>
  <c r="Z752" i="3"/>
  <c r="Z280" i="3"/>
  <c r="Z376" i="3"/>
  <c r="Z29" i="3"/>
  <c r="Z734" i="3"/>
  <c r="Z791" i="3"/>
  <c r="Z113" i="3"/>
  <c r="Z181" i="3"/>
  <c r="Z783" i="3"/>
  <c r="Z1329" i="3"/>
  <c r="Z687" i="3"/>
  <c r="Z176" i="3"/>
  <c r="Z1327" i="3"/>
  <c r="Z115" i="3"/>
  <c r="Z1078" i="3"/>
  <c r="Z1300" i="3"/>
  <c r="W488" i="3"/>
  <c r="Z488" i="3"/>
  <c r="Z222" i="3"/>
  <c r="Z439" i="3"/>
  <c r="Z668" i="3"/>
  <c r="Z69" i="3"/>
  <c r="Z1273" i="3"/>
  <c r="Z252" i="3"/>
  <c r="Z1219" i="3"/>
  <c r="Z325" i="3"/>
  <c r="Z505" i="3"/>
  <c r="Z470" i="3"/>
  <c r="W648" i="3"/>
  <c r="Z648" i="3"/>
  <c r="Z102" i="3"/>
  <c r="Z1240" i="3"/>
  <c r="W160" i="3"/>
  <c r="Z160" i="3"/>
  <c r="W640" i="3"/>
  <c r="Z640" i="3"/>
  <c r="W647" i="3"/>
  <c r="Z647" i="3"/>
  <c r="Z753" i="3"/>
  <c r="Z103" i="3"/>
  <c r="Z718" i="3"/>
  <c r="Z476" i="3"/>
  <c r="W981" i="3"/>
  <c r="Z981" i="3"/>
  <c r="W678" i="3"/>
  <c r="Z678" i="3"/>
  <c r="Z109" i="3"/>
  <c r="Z262" i="3"/>
  <c r="Z337" i="3"/>
  <c r="Z339" i="3"/>
  <c r="W639" i="3"/>
  <c r="Z639" i="3"/>
  <c r="W621" i="3"/>
  <c r="Z621" i="3"/>
  <c r="Z212" i="3"/>
  <c r="W452" i="3"/>
  <c r="Z452" i="3"/>
  <c r="Z1000" i="3"/>
  <c r="W989" i="3"/>
  <c r="W607" i="3"/>
  <c r="Z607" i="3"/>
  <c r="W297" i="3"/>
  <c r="Z297" i="3"/>
  <c r="W1286" i="3"/>
  <c r="Z1286" i="3"/>
  <c r="W892" i="3"/>
  <c r="Z892" i="3"/>
  <c r="W566" i="3"/>
  <c r="Z566" i="3"/>
  <c r="W581" i="3"/>
  <c r="Z581" i="3"/>
  <c r="W1274" i="3"/>
  <c r="Z1274" i="3"/>
  <c r="Z148" i="3"/>
  <c r="Z996" i="3"/>
  <c r="Z990" i="3"/>
  <c r="W654" i="3"/>
  <c r="Z654" i="3"/>
  <c r="W730" i="3"/>
  <c r="Z730" i="3"/>
  <c r="W894" i="3"/>
  <c r="Z894" i="3"/>
  <c r="W196" i="3"/>
  <c r="Z196" i="3"/>
  <c r="W298" i="3"/>
  <c r="Z298" i="3"/>
  <c r="W284" i="3"/>
  <c r="Z284" i="3"/>
  <c r="W245" i="3"/>
  <c r="Z245" i="3"/>
  <c r="W901" i="3"/>
  <c r="Z901" i="3"/>
  <c r="W492" i="3"/>
  <c r="Z492" i="3"/>
  <c r="W715" i="3"/>
  <c r="Z715" i="3"/>
  <c r="W603" i="3"/>
  <c r="Z603" i="3"/>
  <c r="W1248" i="3"/>
  <c r="Z1248" i="3"/>
  <c r="W1196" i="3"/>
  <c r="Z1196" i="3"/>
  <c r="W420" i="3"/>
  <c r="Z420" i="3"/>
  <c r="W1298" i="3"/>
  <c r="Z1298" i="3"/>
  <c r="W1291" i="3"/>
  <c r="Z1291" i="3"/>
  <c r="W973" i="3"/>
  <c r="Z973" i="3"/>
  <c r="W881" i="3"/>
  <c r="Z881" i="3"/>
  <c r="W798" i="3"/>
  <c r="Z798" i="3"/>
  <c r="W1270" i="3"/>
  <c r="Z1270" i="3"/>
  <c r="W736" i="3"/>
  <c r="Z736" i="3"/>
  <c r="W944" i="3"/>
  <c r="Z944" i="3"/>
  <c r="W290" i="3"/>
  <c r="Z290" i="3"/>
  <c r="W628" i="3"/>
  <c r="Z628" i="3"/>
  <c r="W636" i="3"/>
  <c r="Z636" i="3"/>
  <c r="W497" i="3"/>
  <c r="Z497" i="3"/>
  <c r="W1200" i="3"/>
  <c r="Z1200" i="3"/>
  <c r="W642" i="3"/>
  <c r="Z642" i="3"/>
  <c r="W1250" i="3"/>
  <c r="Z1250" i="3"/>
  <c r="W1230" i="3"/>
  <c r="Z1230" i="3"/>
  <c r="W629" i="3"/>
  <c r="Z629" i="3"/>
  <c r="W637" i="3"/>
  <c r="Z637" i="3"/>
  <c r="W1290" i="3"/>
  <c r="Z1290" i="3"/>
  <c r="W316" i="3"/>
  <c r="Z316" i="3"/>
  <c r="W835" i="3"/>
  <c r="Z835" i="3"/>
  <c r="W1263" i="3"/>
  <c r="Z1263" i="3"/>
  <c r="W630" i="3"/>
  <c r="Z630" i="3"/>
  <c r="W1304" i="3"/>
  <c r="Z1304" i="3"/>
  <c r="W317" i="3"/>
  <c r="Z317" i="3"/>
  <c r="W1258" i="3"/>
  <c r="Z1258" i="3"/>
  <c r="W1231" i="3"/>
  <c r="Z1231" i="3"/>
  <c r="W1345" i="3"/>
  <c r="Z1345" i="3"/>
  <c r="W315" i="3"/>
  <c r="Z315" i="3"/>
  <c r="W312" i="3"/>
  <c r="Z312" i="3"/>
  <c r="W913" i="3"/>
  <c r="Z913" i="3"/>
  <c r="W1228" i="3"/>
  <c r="Z1228" i="3"/>
  <c r="W1269" i="3"/>
  <c r="Z1269" i="3"/>
  <c r="W411" i="3"/>
  <c r="Z411" i="3"/>
  <c r="W1198" i="3"/>
  <c r="Z1198" i="3"/>
  <c r="W1229" i="3"/>
  <c r="Z1229" i="3"/>
  <c r="W568" i="3"/>
  <c r="Z568" i="3"/>
  <c r="W304" i="3"/>
  <c r="Z304" i="3"/>
  <c r="W899" i="3"/>
  <c r="Z899" i="3"/>
  <c r="W800" i="3"/>
  <c r="Z800" i="3"/>
  <c r="W1262" i="3"/>
  <c r="Z1262" i="3"/>
  <c r="W1220" i="3"/>
  <c r="Z1220" i="3"/>
  <c r="W608" i="3"/>
  <c r="Z608" i="3"/>
  <c r="W963" i="3"/>
  <c r="Z963" i="3"/>
  <c r="W817" i="3"/>
  <c r="Z817" i="3"/>
  <c r="W1272" i="3"/>
  <c r="Z1272" i="3"/>
  <c r="W1292" i="3"/>
  <c r="Z1292" i="3"/>
  <c r="W461" i="3"/>
  <c r="Z461" i="3"/>
  <c r="W499" i="3"/>
  <c r="Z499" i="3"/>
  <c r="W1249" i="3"/>
  <c r="Z1249" i="3"/>
  <c r="W756" i="3"/>
  <c r="Z756" i="3"/>
  <c r="W799" i="3"/>
  <c r="Z799" i="3"/>
  <c r="W1195" i="3"/>
  <c r="Z1195" i="3"/>
  <c r="W42" i="3"/>
  <c r="Z42" i="3"/>
  <c r="W62" i="3"/>
  <c r="Z62" i="3"/>
  <c r="W80" i="3"/>
  <c r="Z80" i="3"/>
  <c r="W203" i="3"/>
  <c r="Z203" i="3"/>
  <c r="W480" i="3"/>
  <c r="Z480" i="3"/>
  <c r="W281" i="3"/>
  <c r="Z281" i="3"/>
  <c r="W394" i="3"/>
  <c r="Z394" i="3"/>
  <c r="W820" i="3"/>
  <c r="Z820" i="3"/>
  <c r="W1107" i="3"/>
  <c r="Z1107" i="3"/>
  <c r="W786" i="3"/>
  <c r="Z786" i="3"/>
  <c r="W792" i="3"/>
  <c r="Z792" i="3"/>
  <c r="W1018" i="3"/>
  <c r="Z1018" i="3"/>
  <c r="W1033" i="3"/>
  <c r="Z1033" i="3"/>
  <c r="W964" i="3"/>
  <c r="Z964" i="3"/>
  <c r="W1087" i="3"/>
  <c r="Z1087" i="3"/>
  <c r="W32" i="3"/>
  <c r="Z32" i="3"/>
  <c r="Z604" i="3"/>
  <c r="W604" i="3"/>
  <c r="W340" i="3"/>
  <c r="Z340" i="3"/>
  <c r="W970" i="3"/>
  <c r="Z970" i="3"/>
  <c r="W1044" i="3"/>
  <c r="Z1044" i="3"/>
  <c r="W400" i="3"/>
  <c r="Z400" i="3"/>
  <c r="W922" i="3"/>
  <c r="Z922" i="3"/>
  <c r="W6" i="3"/>
  <c r="Z6" i="3"/>
  <c r="W19" i="3"/>
  <c r="Z19" i="3"/>
  <c r="W41" i="3"/>
  <c r="Z41" i="3"/>
  <c r="W51" i="3"/>
  <c r="Z51" i="3"/>
  <c r="W67" i="3"/>
  <c r="Z67" i="3"/>
  <c r="W87" i="3"/>
  <c r="Z87" i="3"/>
  <c r="W168" i="3"/>
  <c r="Z168" i="3"/>
  <c r="W414" i="3"/>
  <c r="Z414" i="3"/>
  <c r="W274" i="3"/>
  <c r="Z274" i="3"/>
  <c r="W384" i="3"/>
  <c r="Z384" i="3"/>
  <c r="W503" i="3"/>
  <c r="Z503" i="3"/>
  <c r="W582" i="3"/>
  <c r="Z582" i="3"/>
  <c r="W912" i="3"/>
  <c r="Z912" i="3"/>
  <c r="W810" i="3"/>
  <c r="Z810" i="3"/>
  <c r="W1098" i="3"/>
  <c r="Z1098" i="3"/>
  <c r="W782" i="3"/>
  <c r="Z782" i="3"/>
  <c r="W1010" i="3"/>
  <c r="Z1010" i="3"/>
  <c r="W22" i="3"/>
  <c r="Z22" i="3"/>
  <c r="W68" i="3"/>
  <c r="Z68" i="3"/>
  <c r="W410" i="3"/>
  <c r="Z410" i="3"/>
  <c r="Z558" i="3"/>
  <c r="W558" i="3"/>
  <c r="Z556" i="3"/>
  <c r="W556" i="3"/>
  <c r="W865" i="3"/>
  <c r="Z865" i="3"/>
  <c r="W23" i="3"/>
  <c r="Z23" i="3"/>
  <c r="W65" i="3"/>
  <c r="Z65" i="3"/>
  <c r="W88" i="3"/>
  <c r="Z88" i="3"/>
  <c r="W421" i="3"/>
  <c r="Z421" i="3"/>
  <c r="W517" i="3"/>
  <c r="Z517" i="3"/>
  <c r="W1037" i="3"/>
  <c r="Z1037" i="3"/>
  <c r="W785" i="3"/>
  <c r="Z785" i="3"/>
  <c r="W39" i="3"/>
  <c r="Z39" i="3"/>
  <c r="W27" i="3"/>
  <c r="Z27" i="3"/>
  <c r="W86" i="3"/>
  <c r="Z86" i="3"/>
  <c r="W491" i="3"/>
  <c r="Z491" i="3"/>
  <c r="Z575" i="3"/>
  <c r="W575" i="3"/>
  <c r="W374" i="3"/>
  <c r="Z374" i="3"/>
  <c r="W448" i="3"/>
  <c r="Z448" i="3"/>
  <c r="W673" i="3"/>
  <c r="Z673" i="3"/>
  <c r="W709" i="3"/>
  <c r="Z709" i="3"/>
  <c r="W972" i="3"/>
  <c r="Z972" i="3"/>
  <c r="W861" i="3"/>
  <c r="Z861" i="3"/>
  <c r="W1089" i="3"/>
  <c r="Z1089" i="3"/>
  <c r="W79" i="3"/>
  <c r="Z79" i="3"/>
  <c r="W118" i="3"/>
  <c r="Z118" i="3"/>
  <c r="W498" i="3"/>
  <c r="Z498" i="3"/>
  <c r="W341" i="3"/>
  <c r="Z341" i="3"/>
  <c r="W675" i="3"/>
  <c r="Z675" i="3"/>
  <c r="W731" i="3"/>
  <c r="Z731" i="3"/>
  <c r="Z874" i="3"/>
  <c r="W874" i="3"/>
  <c r="W1035" i="3"/>
  <c r="Z1035" i="3"/>
  <c r="W1096" i="3"/>
  <c r="Z1096" i="3"/>
  <c r="W91" i="3"/>
  <c r="Z91" i="3"/>
  <c r="W369" i="3"/>
  <c r="Z369" i="3"/>
  <c r="W4" i="3"/>
  <c r="Z4" i="3"/>
  <c r="W511" i="3"/>
  <c r="Z511" i="3"/>
  <c r="W273" i="3"/>
  <c r="Z273" i="3"/>
  <c r="W828" i="3"/>
  <c r="Z828" i="3"/>
  <c r="W980" i="3"/>
  <c r="Z980" i="3"/>
  <c r="W1108" i="3"/>
  <c r="Z1108" i="3"/>
  <c r="W758" i="3"/>
  <c r="Z758" i="3"/>
  <c r="W76" i="3"/>
  <c r="Z76" i="3"/>
  <c r="W136" i="3"/>
  <c r="Z136" i="3"/>
  <c r="Z377" i="3"/>
  <c r="W377" i="3"/>
  <c r="W487" i="3"/>
  <c r="Z487" i="3"/>
  <c r="Z602" i="3"/>
  <c r="W602" i="3"/>
  <c r="W367" i="3"/>
  <c r="Z367" i="3"/>
  <c r="W536" i="3"/>
  <c r="Z536" i="3"/>
  <c r="W701" i="3"/>
  <c r="Z701" i="3"/>
  <c r="Z882" i="3"/>
  <c r="W882" i="3"/>
  <c r="W1097" i="3"/>
  <c r="Z1097" i="3"/>
  <c r="W749" i="3"/>
  <c r="Z749" i="3"/>
  <c r="W78" i="3"/>
  <c r="Z78" i="3"/>
  <c r="Z595" i="3"/>
  <c r="W595" i="3"/>
  <c r="W365" i="3"/>
  <c r="Z365" i="3"/>
  <c r="Z886" i="3"/>
  <c r="W886" i="3"/>
  <c r="W935" i="3"/>
  <c r="W75" i="3"/>
  <c r="Z75" i="3"/>
  <c r="W818" i="3"/>
  <c r="Z818" i="3"/>
  <c r="Z997" i="3"/>
  <c r="W997" i="3"/>
  <c r="W1034" i="3"/>
  <c r="Z1034" i="3"/>
  <c r="W1088" i="3"/>
  <c r="Z1088" i="3"/>
  <c r="Y1" i="3"/>
  <c r="W77" i="3"/>
  <c r="Z77" i="3"/>
  <c r="W218" i="3"/>
  <c r="Z218" i="3"/>
  <c r="X1" i="3"/>
  <c r="U1" i="3"/>
  <c r="W24" i="3"/>
  <c r="Z24" i="3"/>
  <c r="W72" i="3"/>
  <c r="Z72" i="3"/>
  <c r="W90" i="3"/>
  <c r="Z90" i="3"/>
  <c r="W460" i="3"/>
  <c r="Z460" i="3"/>
  <c r="Z559" i="3"/>
  <c r="W559" i="3"/>
  <c r="Z597" i="3"/>
  <c r="W597" i="3"/>
  <c r="W61" i="3"/>
  <c r="Z61" i="3"/>
  <c r="W847" i="3"/>
  <c r="Z847" i="3"/>
  <c r="W954" i="3"/>
  <c r="Z954" i="3"/>
  <c r="W774" i="3"/>
  <c r="Z774" i="3"/>
  <c r="W1006" i="3"/>
  <c r="Z1006" i="3"/>
  <c r="W863" i="3"/>
  <c r="Z863" i="3"/>
  <c r="W33" i="3"/>
  <c r="Z33" i="3"/>
  <c r="W92" i="3"/>
  <c r="Z92" i="3"/>
  <c r="W834" i="3"/>
  <c r="Z834" i="3"/>
  <c r="W849" i="3"/>
  <c r="Z849" i="3"/>
  <c r="Z884" i="3"/>
  <c r="W884" i="3"/>
  <c r="W761" i="3"/>
  <c r="Z761" i="3"/>
  <c r="W11" i="3"/>
  <c r="Z11" i="3"/>
  <c r="W66" i="3"/>
  <c r="Z66" i="3"/>
  <c r="W89" i="3"/>
  <c r="Z89" i="3"/>
  <c r="W468" i="3"/>
  <c r="Z468" i="3"/>
  <c r="W539" i="3"/>
  <c r="Z539" i="3"/>
  <c r="W282" i="3"/>
  <c r="Z282" i="3"/>
  <c r="W962" i="3"/>
  <c r="Z962" i="3"/>
  <c r="W1109" i="3"/>
  <c r="Z1109" i="3"/>
  <c r="W855" i="3"/>
  <c r="Z855" i="3"/>
  <c r="W953" i="3"/>
  <c r="Z953" i="3"/>
  <c r="W1115" i="3"/>
  <c r="Z1115" i="3"/>
  <c r="F7" i="13"/>
  <c r="E7" i="13" s="1"/>
  <c r="AB1" i="3"/>
  <c r="Z1086" i="3" l="1"/>
  <c r="W1086" i="3"/>
  <c r="W1" i="3"/>
  <c r="Z1" i="3"/>
  <c r="B205" i="5"/>
  <c r="B236" i="5"/>
  <c r="B43" i="7"/>
  <c r="B11" i="7"/>
  <c r="B37" i="7"/>
  <c r="B34" i="7"/>
  <c r="B211" i="5"/>
  <c r="B15" i="7"/>
  <c r="B8" i="7"/>
  <c r="B232" i="5"/>
  <c r="B10" i="7"/>
  <c r="B55" i="7"/>
  <c r="B44" i="7"/>
  <c r="B217" i="5"/>
  <c r="B39" i="7"/>
  <c r="B25" i="7"/>
  <c r="B21" i="7"/>
  <c r="B18" i="7"/>
  <c r="B49" i="7"/>
  <c r="B33" i="7"/>
  <c r="B54" i="7"/>
  <c r="B27" i="7"/>
  <c r="B26" i="7"/>
  <c r="B12" i="7"/>
  <c r="B36" i="7"/>
  <c r="B212" i="5"/>
  <c r="B48" i="7"/>
  <c r="B210" i="5"/>
  <c r="B221" i="5"/>
  <c r="B9" i="7"/>
  <c r="B32" i="7"/>
  <c r="B14" i="7"/>
  <c r="B229" i="5"/>
  <c r="B2" i="7"/>
  <c r="B228" i="5"/>
  <c r="B219" i="5"/>
  <c r="B56" i="7"/>
  <c r="B40" i="7"/>
  <c r="B20" i="7"/>
  <c r="B31" i="7"/>
  <c r="B24" i="7"/>
  <c r="B218" i="5"/>
  <c r="B38" i="7"/>
  <c r="B216" i="5"/>
  <c r="B46" i="7"/>
  <c r="B35" i="7"/>
  <c r="B214" i="5"/>
  <c r="B207" i="5"/>
  <c r="B222" i="5"/>
  <c r="B227" i="5"/>
  <c r="B225" i="5"/>
  <c r="B6" i="7"/>
  <c r="B213" i="5"/>
  <c r="B22" i="7"/>
  <c r="B52" i="7"/>
  <c r="B3" i="9"/>
  <c r="B220" i="5"/>
  <c r="B13" i="7"/>
  <c r="B19" i="7"/>
  <c r="B230" i="5"/>
  <c r="B206" i="5"/>
  <c r="B47" i="7"/>
  <c r="B215" i="5"/>
  <c r="B226" i="5"/>
  <c r="B16" i="7"/>
  <c r="B41" i="7"/>
  <c r="B233" i="5"/>
  <c r="B23" i="7"/>
  <c r="B51" i="7"/>
  <c r="B30" i="7"/>
  <c r="B235" i="5"/>
  <c r="B224" i="5"/>
  <c r="B234" i="5"/>
  <c r="B5" i="7"/>
  <c r="B17" i="7"/>
  <c r="B223" i="5"/>
  <c r="B209" i="5"/>
  <c r="B28" i="7"/>
  <c r="B29" i="7"/>
  <c r="B42" i="7"/>
  <c r="B7" i="7"/>
  <c r="B231" i="5"/>
  <c r="B4" i="7"/>
  <c r="B208" i="5"/>
  <c r="B204" i="5"/>
  <c r="B45" i="7"/>
  <c r="B3" i="7"/>
  <c r="B50" i="7"/>
  <c r="B53" i="7"/>
  <c r="C223" i="5" l="1"/>
  <c r="C213" i="5"/>
  <c r="C229" i="5"/>
  <c r="C224" i="5"/>
  <c r="C204" i="5"/>
  <c r="C212" i="5"/>
  <c r="C234" i="5"/>
  <c r="C216" i="5"/>
  <c r="C221" i="5"/>
  <c r="C232" i="5"/>
  <c r="C209" i="5"/>
  <c r="C233" i="5"/>
  <c r="C235" i="5"/>
  <c r="C222" i="5"/>
  <c r="C207" i="5"/>
  <c r="C220" i="5"/>
  <c r="C211" i="5"/>
  <c r="C230" i="5"/>
  <c r="C228" i="5"/>
  <c r="C3" i="9"/>
  <c r="C218" i="5"/>
  <c r="C231" i="5"/>
  <c r="C217" i="5"/>
  <c r="C225" i="5"/>
  <c r="C215" i="5"/>
  <c r="C210" i="5"/>
  <c r="C226" i="5"/>
  <c r="C219" i="5"/>
  <c r="C214" i="5"/>
  <c r="C206" i="5"/>
  <c r="C208" i="5"/>
  <c r="C205" i="5"/>
  <c r="C227" i="5"/>
  <c r="C18" i="7"/>
  <c r="C43" i="7"/>
  <c r="C9" i="7"/>
  <c r="C54" i="7"/>
  <c r="C38" i="7"/>
  <c r="C15" i="7"/>
  <c r="C8" i="7"/>
  <c r="C17" i="7"/>
  <c r="C46" i="7"/>
  <c r="C55" i="7"/>
  <c r="C3" i="7"/>
  <c r="C28" i="7"/>
  <c r="C41" i="7"/>
  <c r="C36" i="7"/>
  <c r="C12" i="7"/>
  <c r="C20" i="7"/>
  <c r="C37" i="7"/>
  <c r="C23" i="7"/>
  <c r="C39" i="7"/>
  <c r="C13" i="7"/>
  <c r="C50" i="7"/>
  <c r="C35" i="7"/>
  <c r="C42" i="7"/>
  <c r="C45" i="7"/>
  <c r="C19" i="7"/>
  <c r="C48" i="7"/>
  <c r="C5" i="7"/>
  <c r="C7" i="7"/>
  <c r="C44" i="7"/>
  <c r="C25" i="7"/>
  <c r="C21" i="7"/>
  <c r="C53" i="7"/>
  <c r="C4" i="7"/>
  <c r="C24" i="7"/>
  <c r="C33" i="7"/>
  <c r="C31" i="7"/>
  <c r="C10" i="7"/>
  <c r="C56" i="7"/>
  <c r="C30" i="7"/>
  <c r="C11" i="7"/>
  <c r="C49" i="7"/>
  <c r="C6" i="7"/>
  <c r="C22" i="7"/>
  <c r="C16" i="7"/>
  <c r="C29" i="7"/>
  <c r="C32" i="7"/>
  <c r="C47" i="7"/>
  <c r="C40" i="7"/>
  <c r="C51" i="7"/>
  <c r="C14" i="7"/>
  <c r="C52" i="7"/>
  <c r="C27" i="7"/>
  <c r="C34" i="7"/>
  <c r="C26" i="7"/>
  <c r="C2" i="7"/>
  <c r="B203" i="5"/>
  <c r="D64" i="7" l="1"/>
  <c r="D33" i="7"/>
  <c r="D49" i="7"/>
  <c r="D41" i="7"/>
  <c r="D10" i="7"/>
  <c r="D150" i="7"/>
  <c r="D85" i="7"/>
  <c r="D110" i="7"/>
  <c r="D218" i="7"/>
  <c r="D187" i="7"/>
  <c r="D111" i="7"/>
  <c r="D151" i="7"/>
  <c r="D186" i="7"/>
  <c r="D45" i="7"/>
  <c r="D192" i="7"/>
  <c r="D90" i="7"/>
  <c r="D228" i="7"/>
  <c r="D79" i="7"/>
  <c r="D51" i="7"/>
  <c r="D200" i="7"/>
  <c r="D61" i="7"/>
  <c r="D53" i="7"/>
  <c r="D36" i="7"/>
  <c r="D184" i="7"/>
  <c r="D4" i="7"/>
  <c r="D13" i="7"/>
  <c r="D173" i="7"/>
  <c r="D48" i="7"/>
  <c r="D243" i="7"/>
  <c r="D233" i="7"/>
  <c r="D128" i="7"/>
  <c r="D69" i="7"/>
  <c r="D66" i="7"/>
  <c r="D154" i="7"/>
  <c r="D179" i="7"/>
  <c r="D224" i="7"/>
  <c r="D68" i="7"/>
  <c r="D208" i="7"/>
  <c r="D165" i="7"/>
  <c r="D149" i="7"/>
  <c r="D222" i="7"/>
  <c r="D131" i="7"/>
  <c r="D70" i="7"/>
  <c r="D142" i="7"/>
  <c r="D156" i="7"/>
  <c r="D84" i="7"/>
  <c r="D42" i="7"/>
  <c r="D191" i="7"/>
  <c r="D201" i="7"/>
  <c r="D221" i="7"/>
  <c r="D86" i="7"/>
  <c r="D174" i="7"/>
  <c r="D148" i="7"/>
  <c r="D19" i="7"/>
  <c r="D193" i="7"/>
  <c r="D240" i="7"/>
  <c r="D226" i="7"/>
  <c r="D170" i="7"/>
  <c r="D203" i="7"/>
  <c r="D106" i="7"/>
  <c r="D140" i="7"/>
  <c r="D2" i="7"/>
  <c r="D196" i="7"/>
  <c r="D219" i="7"/>
  <c r="D188" i="7"/>
  <c r="D141" i="7"/>
  <c r="D108" i="7"/>
  <c r="D54" i="7"/>
  <c r="D75" i="7"/>
  <c r="D15" i="7"/>
  <c r="D160" i="7"/>
  <c r="D119" i="7"/>
  <c r="D89" i="7"/>
  <c r="D34" i="7"/>
  <c r="D55" i="7"/>
  <c r="D3" i="7"/>
  <c r="D122" i="7"/>
  <c r="D194" i="7"/>
  <c r="D50" i="7"/>
  <c r="D31" i="7"/>
  <c r="D220" i="7"/>
  <c r="D43" i="7"/>
  <c r="D211" i="7"/>
  <c r="D143" i="7"/>
  <c r="D100" i="7"/>
  <c r="D168" i="7"/>
  <c r="D25" i="7"/>
  <c r="D123" i="7"/>
  <c r="D236" i="7"/>
  <c r="D155" i="7"/>
  <c r="D216" i="7"/>
  <c r="D197" i="7"/>
  <c r="D97" i="7"/>
  <c r="D153" i="7"/>
  <c r="D46" i="7"/>
  <c r="D76" i="7"/>
  <c r="D235" i="7"/>
  <c r="D107" i="7"/>
  <c r="D24" i="7"/>
  <c r="D93" i="7"/>
  <c r="D39" i="7"/>
  <c r="D212" i="7"/>
  <c r="D114" i="7"/>
  <c r="D8" i="7"/>
  <c r="D62" i="7"/>
  <c r="D144" i="7"/>
  <c r="D167" i="7"/>
  <c r="D88" i="7"/>
  <c r="D11" i="7"/>
  <c r="D161" i="7"/>
  <c r="D199" i="7"/>
  <c r="D198" i="7"/>
  <c r="D120" i="7"/>
  <c r="D56" i="7"/>
  <c r="D32" i="7"/>
  <c r="D213" i="7"/>
  <c r="D5" i="7"/>
  <c r="D26" i="7"/>
  <c r="D14" i="7"/>
  <c r="D83" i="7"/>
  <c r="D28" i="7"/>
  <c r="D102" i="7"/>
  <c r="D77" i="7"/>
  <c r="D146" i="7"/>
  <c r="D244" i="7"/>
  <c r="D7" i="7"/>
  <c r="D229" i="7"/>
  <c r="D105" i="7"/>
  <c r="D78" i="7"/>
  <c r="D16" i="7"/>
  <c r="D214" i="7"/>
  <c r="D27" i="7"/>
  <c r="D95" i="7"/>
  <c r="D162" i="7"/>
  <c r="D6" i="7"/>
  <c r="D152" i="7"/>
  <c r="D134" i="7"/>
  <c r="D210" i="7"/>
  <c r="D94" i="7"/>
  <c r="D81" i="7"/>
  <c r="D116" i="7"/>
  <c r="D232" i="7"/>
  <c r="D87" i="7"/>
  <c r="D124" i="7"/>
  <c r="D157" i="7"/>
  <c r="D158" i="7"/>
  <c r="D178" i="7"/>
  <c r="D176" i="7"/>
  <c r="D130" i="7"/>
  <c r="D139" i="7"/>
  <c r="D242" i="7"/>
  <c r="D147" i="7"/>
  <c r="D133" i="7"/>
  <c r="D183" i="7"/>
  <c r="D231" i="7"/>
  <c r="D98" i="7"/>
  <c r="D205" i="7"/>
  <c r="D109" i="7"/>
  <c r="D47" i="7"/>
  <c r="D99" i="7"/>
  <c r="D175" i="7"/>
  <c r="D185" i="7"/>
  <c r="D44" i="7"/>
  <c r="D96" i="7"/>
  <c r="D238" i="7"/>
  <c r="D17" i="7"/>
  <c r="D223" i="7"/>
  <c r="D137" i="7"/>
  <c r="D159" i="7"/>
  <c r="D23" i="7"/>
  <c r="D239" i="7"/>
  <c r="D63" i="7"/>
  <c r="D92" i="7"/>
  <c r="D18" i="7"/>
  <c r="D127" i="7"/>
  <c r="D181" i="7"/>
  <c r="D67" i="7"/>
  <c r="D171" i="7"/>
  <c r="D30" i="7"/>
  <c r="D37" i="7"/>
  <c r="D121" i="7"/>
  <c r="D80" i="7"/>
  <c r="D182" i="7"/>
  <c r="D227" i="7"/>
  <c r="D230" i="7"/>
  <c r="D132" i="7"/>
  <c r="D245" i="7"/>
  <c r="D195" i="7"/>
  <c r="D35" i="7"/>
  <c r="D177" i="7"/>
  <c r="D136" i="7"/>
  <c r="D72" i="7"/>
  <c r="D172" i="7"/>
  <c r="D112" i="7"/>
  <c r="D29" i="7"/>
  <c r="D12" i="7"/>
  <c r="D38" i="7"/>
  <c r="D20" i="7"/>
  <c r="D225" i="7"/>
  <c r="D9" i="7"/>
  <c r="D52" i="7"/>
  <c r="D190" i="7"/>
  <c r="D166" i="7"/>
  <c r="D21" i="7"/>
  <c r="D163" i="7"/>
  <c r="D113" i="7"/>
  <c r="D22" i="7"/>
  <c r="D60" i="7"/>
  <c r="D204" i="7"/>
  <c r="D129" i="7"/>
  <c r="D206" i="7"/>
  <c r="D104" i="7"/>
  <c r="D138" i="7"/>
  <c r="D234" i="7"/>
  <c r="D58" i="7"/>
  <c r="D126" i="7"/>
  <c r="D209" i="7"/>
  <c r="D215" i="7"/>
  <c r="D180" i="7"/>
  <c r="D57" i="7"/>
  <c r="D135" i="7"/>
  <c r="D118" i="7"/>
  <c r="D82" i="7"/>
  <c r="D202" i="7"/>
  <c r="D217" i="7"/>
  <c r="D74" i="7"/>
  <c r="D125" i="7"/>
  <c r="D101" i="7"/>
  <c r="D145" i="7"/>
  <c r="D207" i="7"/>
  <c r="D169" i="7"/>
  <c r="D241" i="7"/>
  <c r="D73" i="7"/>
  <c r="D91" i="7"/>
  <c r="D115" i="7"/>
  <c r="D237" i="7"/>
  <c r="D65" i="7"/>
  <c r="D103" i="7"/>
  <c r="D59" i="7"/>
  <c r="D189" i="7"/>
  <c r="D164" i="7"/>
  <c r="D40" i="7"/>
  <c r="D117" i="7"/>
  <c r="D71" i="7"/>
  <c r="B151" i="5"/>
  <c r="B194" i="5"/>
  <c r="B48" i="5"/>
  <c r="B56" i="5"/>
  <c r="B16" i="5"/>
  <c r="B145" i="5"/>
  <c r="B122" i="5"/>
  <c r="B187" i="5"/>
  <c r="B101" i="5"/>
  <c r="B129" i="5"/>
  <c r="B168" i="5"/>
  <c r="B9" i="5"/>
  <c r="B71" i="5"/>
  <c r="B47" i="5"/>
  <c r="B157" i="5"/>
  <c r="B202" i="5"/>
  <c r="B110" i="5"/>
  <c r="B40" i="5"/>
  <c r="B171" i="5"/>
  <c r="B200" i="5"/>
  <c r="B82" i="5"/>
  <c r="B132" i="5"/>
  <c r="B50" i="5"/>
  <c r="B176" i="5"/>
  <c r="B161" i="5"/>
  <c r="B140" i="5"/>
  <c r="B20" i="5"/>
  <c r="B164" i="5"/>
  <c r="B31" i="5"/>
  <c r="B146" i="5"/>
  <c r="B130" i="5"/>
  <c r="B15" i="5"/>
  <c r="B68" i="5"/>
  <c r="B5" i="5"/>
  <c r="B74" i="5"/>
  <c r="B100" i="5"/>
  <c r="B26" i="5"/>
  <c r="B104" i="5"/>
  <c r="B173" i="5"/>
  <c r="B154" i="5"/>
  <c r="B57" i="5"/>
  <c r="B45" i="5"/>
  <c r="B191" i="5"/>
  <c r="B86" i="5"/>
  <c r="B98" i="5"/>
  <c r="B66" i="5"/>
  <c r="B133" i="5"/>
  <c r="B19" i="5"/>
  <c r="B119" i="5"/>
  <c r="B43" i="5"/>
  <c r="B51" i="5"/>
  <c r="B11" i="5"/>
  <c r="B126" i="5"/>
  <c r="B106" i="5"/>
  <c r="B108" i="5"/>
  <c r="B87" i="5"/>
  <c r="B127" i="5"/>
  <c r="B83" i="5"/>
  <c r="B128" i="5"/>
  <c r="B61" i="5"/>
  <c r="B75" i="5"/>
  <c r="B114" i="5"/>
  <c r="B72" i="5"/>
  <c r="B179" i="5"/>
  <c r="B193" i="5"/>
  <c r="B198" i="5"/>
  <c r="B54" i="5"/>
  <c r="B184" i="5"/>
  <c r="B125" i="5"/>
  <c r="B29" i="5"/>
  <c r="B109" i="5"/>
  <c r="B107" i="5"/>
  <c r="B148" i="5"/>
  <c r="B67" i="5"/>
  <c r="B121" i="5"/>
  <c r="B58" i="5"/>
  <c r="B91" i="5"/>
  <c r="B196" i="5"/>
  <c r="B172" i="5"/>
  <c r="B192" i="5"/>
  <c r="B69" i="5"/>
  <c r="B142" i="5"/>
  <c r="B162" i="5"/>
  <c r="B81" i="5"/>
  <c r="B180" i="5"/>
  <c r="B89" i="5"/>
  <c r="B32" i="5"/>
  <c r="B120" i="5"/>
  <c r="B78" i="5"/>
  <c r="B165" i="5"/>
  <c r="B99" i="5"/>
  <c r="B183" i="5"/>
  <c r="B70" i="5"/>
  <c r="B144" i="5"/>
  <c r="B42" i="5"/>
  <c r="B195" i="5"/>
  <c r="B77" i="5"/>
  <c r="B94" i="5"/>
  <c r="B84" i="5"/>
  <c r="B17" i="5"/>
  <c r="B55" i="5"/>
  <c r="B189" i="5"/>
  <c r="B21" i="5"/>
  <c r="B93" i="5"/>
  <c r="B136" i="5"/>
  <c r="B95" i="5"/>
  <c r="B97" i="5"/>
  <c r="B36" i="5"/>
  <c r="B177" i="5"/>
  <c r="B188" i="5"/>
  <c r="B159" i="5"/>
  <c r="B80" i="5"/>
  <c r="B28" i="5"/>
  <c r="B155" i="5"/>
  <c r="B153" i="5"/>
  <c r="B190" i="5"/>
  <c r="B185" i="5"/>
  <c r="B152" i="5"/>
  <c r="B35" i="5"/>
  <c r="B73" i="5"/>
  <c r="B90" i="5"/>
  <c r="B65" i="5"/>
  <c r="B12" i="5"/>
  <c r="B88" i="5"/>
  <c r="B123" i="5"/>
  <c r="B199" i="5"/>
  <c r="B156" i="5"/>
  <c r="B134" i="5"/>
  <c r="B62" i="5"/>
  <c r="B174" i="5"/>
  <c r="B135" i="5"/>
  <c r="B103" i="5"/>
  <c r="B30" i="5"/>
  <c r="B170" i="5"/>
  <c r="B33" i="5"/>
  <c r="B147" i="5"/>
  <c r="B96" i="5"/>
  <c r="B113" i="5"/>
  <c r="B167" i="5"/>
  <c r="B105" i="5"/>
  <c r="B18" i="5"/>
  <c r="B181" i="5"/>
  <c r="B139" i="5"/>
  <c r="B4" i="5"/>
  <c r="B22" i="5"/>
  <c r="B27" i="5"/>
  <c r="B141" i="5"/>
  <c r="B38" i="5"/>
  <c r="B59" i="5"/>
  <c r="B143" i="5"/>
  <c r="B53" i="5"/>
  <c r="B85" i="5"/>
  <c r="B10" i="5"/>
  <c r="B197" i="5"/>
  <c r="B24" i="5"/>
  <c r="B149" i="5"/>
  <c r="B117" i="5"/>
  <c r="B160" i="5"/>
  <c r="B3" i="5"/>
  <c r="B14" i="5"/>
  <c r="B175" i="5"/>
  <c r="B186" i="5"/>
  <c r="B34" i="5"/>
  <c r="B79" i="5"/>
  <c r="B41" i="5"/>
  <c r="B46" i="5"/>
  <c r="B124" i="5"/>
  <c r="B116" i="5"/>
  <c r="B76" i="5"/>
  <c r="B49" i="5"/>
  <c r="B8" i="5"/>
  <c r="B6" i="5"/>
  <c r="B44" i="5"/>
  <c r="B52" i="5"/>
  <c r="B138" i="5"/>
  <c r="B150" i="5"/>
  <c r="B25" i="5"/>
  <c r="B102" i="5"/>
  <c r="B63" i="5"/>
  <c r="B158" i="5"/>
  <c r="B178" i="5"/>
  <c r="B137" i="5"/>
  <c r="B166" i="5"/>
  <c r="B163" i="5"/>
  <c r="B201" i="5"/>
  <c r="B7" i="5"/>
  <c r="B39" i="5"/>
  <c r="B115" i="5"/>
  <c r="B112" i="5"/>
  <c r="B2" i="5"/>
  <c r="B64" i="5"/>
  <c r="B13" i="5"/>
  <c r="B92" i="5"/>
  <c r="B60" i="5"/>
  <c r="B182" i="5"/>
  <c r="B23" i="5"/>
  <c r="B37" i="5"/>
  <c r="B169" i="5"/>
  <c r="B111" i="5"/>
  <c r="B118" i="5"/>
  <c r="B131" i="5"/>
  <c r="C203" i="5" l="1"/>
  <c r="C148" i="5"/>
  <c r="C69" i="5"/>
  <c r="C28" i="5"/>
  <c r="C194" i="5"/>
  <c r="C156" i="5"/>
  <c r="C42" i="5"/>
  <c r="C100" i="5"/>
  <c r="C55" i="5"/>
  <c r="C57" i="5"/>
  <c r="C98" i="5"/>
  <c r="C93" i="5"/>
  <c r="C89" i="5"/>
  <c r="C160" i="5"/>
  <c r="C67" i="5"/>
  <c r="C25" i="5"/>
  <c r="C18" i="5"/>
  <c r="C58" i="5"/>
  <c r="C4" i="5"/>
  <c r="C14" i="5"/>
  <c r="C40" i="5"/>
  <c r="C182" i="5"/>
  <c r="C124" i="5"/>
  <c r="C80" i="5"/>
  <c r="C9" i="5"/>
  <c r="C19" i="5"/>
  <c r="C112" i="5"/>
  <c r="C202" i="5"/>
  <c r="C183" i="5"/>
  <c r="C154" i="5"/>
  <c r="C32" i="5"/>
  <c r="C30" i="5"/>
  <c r="C185" i="5"/>
  <c r="C142" i="5"/>
  <c r="C110" i="5"/>
  <c r="C48" i="5"/>
  <c r="C132" i="5"/>
  <c r="C125" i="5"/>
  <c r="C24" i="5"/>
  <c r="C130" i="5"/>
  <c r="C170" i="5"/>
  <c r="C15" i="5"/>
  <c r="C6" i="5"/>
  <c r="C119" i="5"/>
  <c r="C171" i="5"/>
  <c r="C46" i="5"/>
  <c r="C99" i="5"/>
  <c r="C61" i="5"/>
  <c r="C36" i="5"/>
  <c r="C145" i="5"/>
  <c r="C108" i="5"/>
  <c r="C49" i="5"/>
  <c r="C127" i="5"/>
  <c r="C82" i="5"/>
  <c r="C21" i="5"/>
  <c r="C201" i="5"/>
  <c r="C77" i="5"/>
  <c r="C16" i="5"/>
  <c r="C38" i="5"/>
  <c r="C71" i="5"/>
  <c r="C103" i="5"/>
  <c r="C129" i="5"/>
  <c r="C39" i="5"/>
  <c r="C68" i="5"/>
  <c r="C60" i="5"/>
  <c r="C106" i="5"/>
  <c r="C192" i="5"/>
  <c r="C114" i="5"/>
  <c r="C74" i="5"/>
  <c r="C105" i="5"/>
  <c r="C159" i="5"/>
  <c r="C158" i="5"/>
  <c r="C143" i="5"/>
  <c r="C168" i="5"/>
  <c r="C133" i="5"/>
  <c r="C64" i="5"/>
  <c r="C153" i="5"/>
  <c r="C118" i="5"/>
  <c r="C54" i="5"/>
  <c r="C117" i="5"/>
  <c r="C45" i="5"/>
  <c r="C200" i="5"/>
  <c r="C121" i="5"/>
  <c r="C146" i="5"/>
  <c r="C10" i="5"/>
  <c r="C8" i="5"/>
  <c r="C107" i="5"/>
  <c r="C104" i="5"/>
  <c r="C94" i="5"/>
  <c r="C151" i="5"/>
  <c r="C43" i="5"/>
  <c r="C184" i="5"/>
  <c r="C166" i="5"/>
  <c r="C102" i="5"/>
  <c r="C189" i="5"/>
  <c r="C37" i="5"/>
  <c r="C144" i="5"/>
  <c r="C34" i="5"/>
  <c r="C91" i="5"/>
  <c r="C33" i="5"/>
  <c r="C3" i="5"/>
  <c r="C13" i="5"/>
  <c r="C109" i="5"/>
  <c r="C199" i="5"/>
  <c r="C86" i="5"/>
  <c r="C81" i="5"/>
  <c r="C169" i="5"/>
  <c r="C96" i="5"/>
  <c r="C47" i="5"/>
  <c r="C131" i="5"/>
  <c r="C85" i="5"/>
  <c r="C95" i="5"/>
  <c r="C175" i="5"/>
  <c r="C155" i="5"/>
  <c r="C101" i="5"/>
  <c r="C73" i="5"/>
  <c r="C147" i="5"/>
  <c r="C167" i="5"/>
  <c r="C35" i="5"/>
  <c r="C87" i="5"/>
  <c r="C113" i="5"/>
  <c r="C70" i="5"/>
  <c r="C173" i="5"/>
  <c r="C198" i="5"/>
  <c r="C181" i="5"/>
  <c r="C84" i="5"/>
  <c r="C149" i="5"/>
  <c r="C7" i="5"/>
  <c r="C191" i="5"/>
  <c r="C83" i="5"/>
  <c r="C174" i="5"/>
  <c r="C22" i="5"/>
  <c r="C180" i="5"/>
  <c r="C63" i="5"/>
  <c r="C152" i="5"/>
  <c r="C62" i="5"/>
  <c r="C78" i="5"/>
  <c r="C162" i="5"/>
  <c r="C139" i="5"/>
  <c r="C138" i="5"/>
  <c r="C193" i="5"/>
  <c r="C122" i="5"/>
  <c r="C176" i="5"/>
  <c r="C165" i="5"/>
  <c r="C97" i="5"/>
  <c r="C197" i="5"/>
  <c r="C140" i="5"/>
  <c r="C120" i="5"/>
  <c r="C50" i="5"/>
  <c r="C29" i="5"/>
  <c r="C76" i="5"/>
  <c r="C137" i="5"/>
  <c r="C26" i="5"/>
  <c r="C51" i="5"/>
  <c r="C161" i="5"/>
  <c r="C72" i="5"/>
  <c r="C11" i="5"/>
  <c r="C56" i="5"/>
  <c r="C90" i="5"/>
  <c r="C53" i="5"/>
  <c r="C190" i="5"/>
  <c r="C196" i="5"/>
  <c r="C17" i="5"/>
  <c r="C172" i="5"/>
  <c r="C178" i="5"/>
  <c r="C134" i="5"/>
  <c r="C23" i="5"/>
  <c r="C188" i="5"/>
  <c r="C177" i="5"/>
  <c r="C111" i="5"/>
  <c r="C157" i="5"/>
  <c r="C92" i="5"/>
  <c r="C65" i="5"/>
  <c r="C141" i="5"/>
  <c r="C195" i="5"/>
  <c r="C123" i="5"/>
  <c r="C75" i="5"/>
  <c r="C79" i="5"/>
  <c r="C12" i="5"/>
  <c r="C115" i="5"/>
  <c r="C20" i="5"/>
  <c r="C179" i="5"/>
  <c r="C186" i="5"/>
  <c r="C5" i="5"/>
  <c r="C135" i="5"/>
  <c r="C126" i="5"/>
  <c r="C164" i="5"/>
  <c r="C116" i="5"/>
  <c r="C128" i="5"/>
  <c r="C44" i="5"/>
  <c r="C136" i="5"/>
  <c r="C31" i="5"/>
  <c r="C41" i="5"/>
  <c r="C59" i="5"/>
  <c r="C52" i="5"/>
  <c r="C150" i="5"/>
  <c r="C66" i="5"/>
  <c r="C27" i="5"/>
  <c r="C187" i="5"/>
  <c r="C88" i="5"/>
  <c r="C163" i="5"/>
  <c r="C2" i="5"/>
  <c r="B16" i="11"/>
  <c r="D179" i="5" l="1"/>
  <c r="D159" i="5"/>
  <c r="D58" i="5"/>
  <c r="D180" i="5"/>
  <c r="D35" i="5"/>
  <c r="D54" i="5"/>
  <c r="D149" i="5"/>
  <c r="D113" i="5"/>
  <c r="D115" i="5"/>
  <c r="D203" i="5"/>
  <c r="D223" i="5"/>
  <c r="D169" i="5"/>
  <c r="D6" i="5"/>
  <c r="D39" i="5"/>
  <c r="D71" i="5"/>
  <c r="D225" i="5"/>
  <c r="D153" i="5"/>
  <c r="D19" i="5"/>
  <c r="D2" i="5"/>
  <c r="D184" i="5"/>
  <c r="D47" i="5"/>
  <c r="D21" i="5"/>
  <c r="D116" i="5"/>
  <c r="D188" i="5"/>
  <c r="D30" i="5"/>
  <c r="D195" i="5"/>
  <c r="D186" i="5"/>
  <c r="D81" i="5"/>
  <c r="D173" i="5"/>
  <c r="D176" i="5"/>
  <c r="D155" i="5"/>
  <c r="D4" i="5"/>
  <c r="D156" i="5"/>
  <c r="D133" i="5"/>
  <c r="D29" i="5"/>
  <c r="D215" i="5"/>
  <c r="D119" i="5"/>
  <c r="D41" i="5"/>
  <c r="D46" i="5"/>
  <c r="D224" i="5"/>
  <c r="D124" i="5"/>
  <c r="D62" i="5"/>
  <c r="D144" i="5"/>
  <c r="D80" i="5"/>
  <c r="D162" i="5"/>
  <c r="D16" i="5"/>
  <c r="D166" i="5"/>
  <c r="D211" i="5"/>
  <c r="D111" i="5"/>
  <c r="D132" i="5"/>
  <c r="D185" i="5"/>
  <c r="D207" i="5"/>
  <c r="D74" i="5"/>
  <c r="D134" i="5"/>
  <c r="D163" i="5"/>
  <c r="D14" i="5"/>
  <c r="D138" i="5"/>
  <c r="D27" i="5"/>
  <c r="D87" i="5"/>
  <c r="D196" i="5"/>
  <c r="D67" i="5"/>
  <c r="D26" i="5"/>
  <c r="D43" i="5"/>
  <c r="D189" i="5"/>
  <c r="D90" i="5"/>
  <c r="D84" i="5"/>
  <c r="D52" i="5"/>
  <c r="D125" i="5"/>
  <c r="D182" i="5"/>
  <c r="D15" i="5"/>
  <c r="D151" i="5"/>
  <c r="D95" i="5"/>
  <c r="D167" i="5"/>
  <c r="D92" i="5"/>
  <c r="D117" i="5"/>
  <c r="D59" i="5"/>
  <c r="D9" i="5"/>
  <c r="D218" i="5"/>
  <c r="D48" i="5"/>
  <c r="D140" i="5"/>
  <c r="D158" i="5"/>
  <c r="D55" i="5"/>
  <c r="D76" i="5"/>
  <c r="D171" i="5"/>
  <c r="D130" i="5"/>
  <c r="D235" i="5"/>
  <c r="D201" i="5"/>
  <c r="D230" i="5"/>
  <c r="D99" i="5"/>
  <c r="D86" i="5"/>
  <c r="D106" i="5"/>
  <c r="D208" i="5"/>
  <c r="D209" i="5"/>
  <c r="D231" i="5"/>
  <c r="D107" i="5"/>
  <c r="D154" i="5"/>
  <c r="D212" i="5"/>
  <c r="D200" i="5"/>
  <c r="D202" i="5"/>
  <c r="D45" i="5"/>
  <c r="D34" i="5"/>
  <c r="D210" i="5"/>
  <c r="D53" i="5"/>
  <c r="D233" i="5"/>
  <c r="D28" i="5"/>
  <c r="D220" i="5"/>
  <c r="D221" i="5"/>
  <c r="D234" i="5"/>
  <c r="D190" i="5"/>
  <c r="D79" i="5"/>
  <c r="D18" i="5"/>
  <c r="D68" i="5"/>
  <c r="D78" i="5"/>
  <c r="D137" i="5"/>
  <c r="D109" i="5"/>
  <c r="D192" i="5"/>
  <c r="D7" i="5"/>
  <c r="D177" i="5"/>
  <c r="D129" i="5"/>
  <c r="D31" i="5"/>
  <c r="D94" i="5"/>
  <c r="D213" i="5"/>
  <c r="D232" i="5"/>
  <c r="D127" i="5"/>
  <c r="D60" i="5"/>
  <c r="D141" i="5"/>
  <c r="D112" i="5"/>
  <c r="D143" i="5"/>
  <c r="D44" i="5"/>
  <c r="D122" i="5"/>
  <c r="D42" i="5"/>
  <c r="D120" i="5"/>
  <c r="D57" i="5"/>
  <c r="D178" i="5"/>
  <c r="D123" i="5"/>
  <c r="D229" i="5"/>
  <c r="D161" i="5"/>
  <c r="D88" i="5"/>
  <c r="D104" i="5"/>
  <c r="D65" i="5"/>
  <c r="D8" i="5"/>
  <c r="D24" i="5"/>
  <c r="D82" i="5"/>
  <c r="D136" i="5"/>
  <c r="D183" i="5"/>
  <c r="D227" i="5"/>
  <c r="D85" i="5"/>
  <c r="D206" i="5"/>
  <c r="D63" i="5"/>
  <c r="D70" i="5"/>
  <c r="D187" i="5"/>
  <c r="D64" i="5"/>
  <c r="D217" i="5"/>
  <c r="D10" i="5"/>
  <c r="D93" i="5"/>
  <c r="D20" i="5"/>
  <c r="D83" i="5"/>
  <c r="D168" i="5"/>
  <c r="D170" i="5"/>
  <c r="D40" i="5"/>
  <c r="D194" i="5"/>
  <c r="D152" i="5"/>
  <c r="D135" i="5"/>
  <c r="D102" i="5"/>
  <c r="D73" i="5"/>
  <c r="D197" i="5"/>
  <c r="D36" i="5"/>
  <c r="D3" i="5"/>
  <c r="D118" i="5"/>
  <c r="D174" i="5"/>
  <c r="D25" i="5"/>
  <c r="D204" i="5"/>
  <c r="D91" i="5"/>
  <c r="D61" i="5"/>
  <c r="D97" i="5"/>
  <c r="D157" i="5"/>
  <c r="D32" i="5"/>
  <c r="D142" i="5"/>
  <c r="D219" i="5"/>
  <c r="D98" i="5"/>
  <c r="D49" i="5"/>
  <c r="D164" i="5"/>
  <c r="D165" i="5"/>
  <c r="D205" i="5"/>
  <c r="D23" i="5"/>
  <c r="D56" i="5"/>
  <c r="D77" i="5"/>
  <c r="D121" i="5"/>
  <c r="D193" i="5"/>
  <c r="D13" i="5"/>
  <c r="D172" i="5"/>
  <c r="D69" i="5"/>
  <c r="D145" i="5"/>
  <c r="D216" i="5"/>
  <c r="D66" i="5"/>
  <c r="D198" i="5"/>
  <c r="D146" i="5"/>
  <c r="D108" i="5"/>
  <c r="D96" i="5"/>
  <c r="D114" i="5"/>
  <c r="D139" i="5"/>
  <c r="D150" i="5"/>
  <c r="D89" i="5"/>
  <c r="D22" i="5"/>
  <c r="D12" i="5"/>
  <c r="D50" i="5"/>
  <c r="D105" i="5"/>
  <c r="D128" i="5"/>
  <c r="D126" i="5"/>
  <c r="D226" i="5"/>
  <c r="D214" i="5"/>
  <c r="D33" i="5"/>
  <c r="D37" i="5"/>
  <c r="D181" i="5"/>
  <c r="D100" i="5"/>
  <c r="D175" i="5"/>
  <c r="D38" i="5"/>
  <c r="D222" i="5"/>
  <c r="D148" i="5"/>
  <c r="D75" i="5"/>
  <c r="D199" i="5"/>
  <c r="D131" i="5"/>
  <c r="D147" i="5"/>
  <c r="D17" i="5"/>
  <c r="D191" i="5"/>
  <c r="D228" i="5"/>
  <c r="D160" i="5"/>
  <c r="D101" i="5"/>
  <c r="D110" i="5"/>
  <c r="D11" i="5"/>
  <c r="D5" i="5"/>
  <c r="D72" i="5"/>
  <c r="D103" i="5"/>
  <c r="D51" i="5"/>
  <c r="B17" i="11"/>
  <c r="B12" i="11"/>
  <c r="B7" i="11"/>
  <c r="B14" i="11"/>
  <c r="B19" i="11"/>
  <c r="B8" i="11"/>
  <c r="B15" i="11"/>
  <c r="B2" i="11"/>
  <c r="B5" i="11"/>
  <c r="B11" i="11"/>
  <c r="B9" i="11"/>
  <c r="B10" i="11"/>
  <c r="B6" i="11"/>
  <c r="B3" i="11"/>
  <c r="B18" i="11"/>
  <c r="B13" i="11"/>
  <c r="B4" i="11"/>
  <c r="C16" i="11" l="1"/>
  <c r="C17" i="11"/>
  <c r="C10" i="11"/>
  <c r="C3" i="11"/>
  <c r="C9" i="11"/>
  <c r="C12" i="11"/>
  <c r="C15" i="11"/>
  <c r="C7" i="11"/>
  <c r="C13" i="11"/>
  <c r="C19" i="11"/>
  <c r="C18" i="11"/>
  <c r="C8" i="11"/>
  <c r="C14" i="11"/>
  <c r="C11" i="11"/>
  <c r="C6" i="11"/>
  <c r="C4" i="11"/>
  <c r="C5" i="11"/>
  <c r="C2" i="11"/>
  <c r="B84" i="6"/>
  <c r="D15" i="11" l="1"/>
  <c r="D9" i="11"/>
  <c r="D13" i="11"/>
  <c r="D4" i="11"/>
  <c r="D7" i="11"/>
  <c r="D10" i="11"/>
  <c r="D17" i="11"/>
  <c r="D12" i="11"/>
  <c r="D16" i="11"/>
  <c r="D3" i="11"/>
  <c r="D2" i="11"/>
  <c r="D11" i="11"/>
  <c r="D19" i="11"/>
  <c r="D18" i="11"/>
  <c r="D6" i="11"/>
  <c r="D5" i="11"/>
  <c r="D14" i="11"/>
  <c r="D8" i="11"/>
  <c r="B120" i="6"/>
  <c r="B78" i="6"/>
  <c r="B22" i="6"/>
  <c r="B68" i="6"/>
  <c r="B39" i="9"/>
  <c r="B26" i="6"/>
  <c r="B41" i="9"/>
  <c r="B44" i="9"/>
  <c r="B30" i="6"/>
  <c r="B99" i="6"/>
  <c r="B34" i="9"/>
  <c r="B105" i="6"/>
  <c r="B12" i="9"/>
  <c r="B11" i="9"/>
  <c r="B18" i="6"/>
  <c r="B132" i="6"/>
  <c r="B128" i="6"/>
  <c r="B66" i="6"/>
  <c r="B17" i="9"/>
  <c r="B106" i="6"/>
  <c r="B98" i="6"/>
  <c r="B141" i="6"/>
  <c r="B92" i="6"/>
  <c r="B33" i="6"/>
  <c r="B58" i="6"/>
  <c r="B47" i="6"/>
  <c r="B5" i="6"/>
  <c r="B83" i="6"/>
  <c r="B158" i="6"/>
  <c r="B55" i="6"/>
  <c r="B97" i="6"/>
  <c r="B45" i="9"/>
  <c r="B148" i="6"/>
  <c r="B140" i="6"/>
  <c r="B125" i="6"/>
  <c r="B152" i="6"/>
  <c r="B25" i="9"/>
  <c r="B146" i="6"/>
  <c r="B29" i="6"/>
  <c r="B9" i="6"/>
  <c r="B123" i="6"/>
  <c r="B49" i="9"/>
  <c r="B129" i="6"/>
  <c r="B149" i="6"/>
  <c r="B108" i="6"/>
  <c r="B23" i="9"/>
  <c r="B118" i="6"/>
  <c r="B22" i="9"/>
  <c r="B122" i="6"/>
  <c r="B95" i="6"/>
  <c r="B41" i="6"/>
  <c r="B49" i="6"/>
  <c r="B90" i="6"/>
  <c r="B8" i="9"/>
  <c r="B147" i="6"/>
  <c r="B89" i="6"/>
  <c r="B32" i="9"/>
  <c r="B19" i="6"/>
  <c r="B76" i="6"/>
  <c r="B85" i="6"/>
  <c r="B127" i="6"/>
  <c r="B10" i="9"/>
  <c r="B59" i="6"/>
  <c r="B74" i="6"/>
  <c r="B94" i="6"/>
  <c r="B12" i="6"/>
  <c r="B33" i="9"/>
  <c r="B36" i="6"/>
  <c r="B70" i="6"/>
  <c r="B13" i="9"/>
  <c r="B139" i="6"/>
  <c r="B29" i="9"/>
  <c r="B114" i="6"/>
  <c r="B134" i="6"/>
  <c r="B4" i="9"/>
  <c r="B16" i="6"/>
  <c r="B15" i="9"/>
  <c r="B38" i="6"/>
  <c r="B31" i="6"/>
  <c r="B102" i="6"/>
  <c r="B71" i="6"/>
  <c r="B57" i="6"/>
  <c r="B131" i="6"/>
  <c r="B112" i="6"/>
  <c r="B30" i="9"/>
  <c r="B100" i="6"/>
  <c r="B86" i="6"/>
  <c r="B130" i="6"/>
  <c r="B27" i="6"/>
  <c r="B24" i="6"/>
  <c r="B40" i="9"/>
  <c r="B14" i="9"/>
  <c r="B101" i="6"/>
  <c r="B13" i="6"/>
  <c r="B21" i="6"/>
  <c r="B44" i="6"/>
  <c r="B79" i="6"/>
  <c r="B60" i="6"/>
  <c r="B56" i="6"/>
  <c r="B154" i="6"/>
  <c r="B35" i="6"/>
  <c r="B111" i="6"/>
  <c r="B64" i="6"/>
  <c r="B42" i="6"/>
  <c r="B155" i="6"/>
  <c r="B159" i="6"/>
  <c r="B37" i="6"/>
  <c r="B96" i="6"/>
  <c r="B15" i="6"/>
  <c r="B3" i="6"/>
  <c r="B24" i="9"/>
  <c r="B37" i="9"/>
  <c r="B82" i="6"/>
  <c r="B156" i="6"/>
  <c r="B153" i="6"/>
  <c r="B88" i="6"/>
  <c r="B142" i="6"/>
  <c r="B62" i="6"/>
  <c r="B52" i="6"/>
  <c r="B16" i="9"/>
  <c r="B23" i="6"/>
  <c r="B19" i="9"/>
  <c r="B104" i="6"/>
  <c r="B20" i="6"/>
  <c r="B42" i="9"/>
  <c r="B115" i="6"/>
  <c r="B28" i="6"/>
  <c r="B119" i="6"/>
  <c r="B38" i="9"/>
  <c r="B48" i="6"/>
  <c r="B8" i="6"/>
  <c r="B150" i="6"/>
  <c r="B51" i="9"/>
  <c r="B110" i="6"/>
  <c r="B69" i="6"/>
  <c r="B9" i="9"/>
  <c r="B53" i="6"/>
  <c r="B39" i="6"/>
  <c r="B116" i="6"/>
  <c r="B61" i="6"/>
  <c r="B25" i="6"/>
  <c r="B11" i="6"/>
  <c r="B47" i="9"/>
  <c r="B46" i="6"/>
  <c r="B81" i="6"/>
  <c r="B145" i="6"/>
  <c r="B21" i="9"/>
  <c r="B67" i="6"/>
  <c r="B10" i="6"/>
  <c r="B151" i="6"/>
  <c r="B103" i="6"/>
  <c r="B73" i="6"/>
  <c r="B113" i="6"/>
  <c r="B157" i="6"/>
  <c r="B91" i="6"/>
  <c r="B43" i="9"/>
  <c r="B121" i="6"/>
  <c r="B6" i="6"/>
  <c r="B136" i="6"/>
  <c r="B109" i="6"/>
  <c r="B45" i="6"/>
  <c r="B48" i="9"/>
  <c r="B18" i="9"/>
  <c r="B124" i="6"/>
  <c r="B80" i="6"/>
  <c r="B27" i="9"/>
  <c r="B40" i="6"/>
  <c r="B17" i="6"/>
  <c r="B20" i="9"/>
  <c r="B133" i="6"/>
  <c r="B87" i="6"/>
  <c r="B28" i="9"/>
  <c r="B34" i="6"/>
  <c r="B5" i="9"/>
  <c r="B4" i="6"/>
  <c r="B26" i="9"/>
  <c r="B143" i="6"/>
  <c r="B135" i="6"/>
  <c r="B93" i="6"/>
  <c r="B14" i="6"/>
  <c r="B137" i="6"/>
  <c r="B138" i="6"/>
  <c r="B107" i="6"/>
  <c r="B6" i="9"/>
  <c r="B72" i="6"/>
  <c r="B43" i="6"/>
  <c r="B54" i="6"/>
  <c r="B50" i="9"/>
  <c r="B36" i="9"/>
  <c r="B77" i="6"/>
  <c r="B46" i="9"/>
  <c r="B65" i="6"/>
  <c r="B7" i="9"/>
  <c r="B117" i="6"/>
  <c r="B144" i="6"/>
  <c r="B75" i="6"/>
  <c r="B2" i="6"/>
  <c r="B31" i="9"/>
  <c r="B50" i="6"/>
  <c r="B35" i="9"/>
  <c r="B32" i="6"/>
  <c r="B63" i="6"/>
  <c r="B51" i="6"/>
  <c r="B126" i="6"/>
  <c r="B7" i="6"/>
  <c r="C84" i="6" l="1"/>
  <c r="C74" i="6"/>
  <c r="C15" i="6"/>
  <c r="C24" i="6"/>
  <c r="C72" i="6"/>
  <c r="C143" i="6"/>
  <c r="C16" i="6"/>
  <c r="C108" i="6"/>
  <c r="C120" i="6"/>
  <c r="C92" i="6"/>
  <c r="C76" i="6"/>
  <c r="C61" i="6"/>
  <c r="C117" i="6"/>
  <c r="C54" i="6"/>
  <c r="C57" i="6"/>
  <c r="C99" i="6"/>
  <c r="C12" i="6"/>
  <c r="C146" i="6"/>
  <c r="C106" i="6"/>
  <c r="C30" i="6"/>
  <c r="C44" i="6"/>
  <c r="C59" i="6"/>
  <c r="C27" i="6"/>
  <c r="C49" i="6"/>
  <c r="C70" i="6"/>
  <c r="C4" i="6"/>
  <c r="C18" i="6"/>
  <c r="C158" i="6"/>
  <c r="C20" i="6"/>
  <c r="C55" i="6"/>
  <c r="C128" i="6"/>
  <c r="C45" i="6"/>
  <c r="C86" i="6"/>
  <c r="C75" i="6"/>
  <c r="C155" i="6"/>
  <c r="C32" i="6"/>
  <c r="C149" i="6"/>
  <c r="C37" i="6"/>
  <c r="C23" i="6"/>
  <c r="C96" i="6"/>
  <c r="C112" i="6"/>
  <c r="C105" i="6"/>
  <c r="C115" i="6"/>
  <c r="C103" i="6"/>
  <c r="C132" i="6"/>
  <c r="C83" i="6"/>
  <c r="C134" i="6"/>
  <c r="C116" i="6"/>
  <c r="C138" i="6"/>
  <c r="C125" i="6"/>
  <c r="C65" i="6"/>
  <c r="C42" i="6"/>
  <c r="C136" i="6"/>
  <c r="C22" i="6"/>
  <c r="C142" i="6"/>
  <c r="C133" i="6"/>
  <c r="C48" i="6"/>
  <c r="C5" i="6"/>
  <c r="C129" i="6"/>
  <c r="C153" i="6"/>
  <c r="C151" i="6"/>
  <c r="C64" i="6"/>
  <c r="C69" i="6"/>
  <c r="C154" i="6"/>
  <c r="C38" i="6"/>
  <c r="C34" i="6"/>
  <c r="C113" i="6"/>
  <c r="C79" i="6"/>
  <c r="C114" i="6"/>
  <c r="C111" i="6"/>
  <c r="C78" i="6"/>
  <c r="C150" i="6"/>
  <c r="C41" i="6"/>
  <c r="C46" i="6"/>
  <c r="C139" i="6"/>
  <c r="C11" i="6"/>
  <c r="C26" i="6"/>
  <c r="C144" i="6"/>
  <c r="C126" i="6"/>
  <c r="C68" i="6"/>
  <c r="C50" i="6"/>
  <c r="C101" i="6"/>
  <c r="C77" i="6"/>
  <c r="C119" i="6"/>
  <c r="C73" i="6"/>
  <c r="C122" i="6"/>
  <c r="C13" i="6"/>
  <c r="C104" i="6"/>
  <c r="C89" i="6"/>
  <c r="C121" i="6"/>
  <c r="C91" i="6"/>
  <c r="C43" i="6"/>
  <c r="C71" i="6"/>
  <c r="C51" i="6"/>
  <c r="C152" i="6"/>
  <c r="C137" i="6"/>
  <c r="C56" i="6"/>
  <c r="C131" i="6"/>
  <c r="C66" i="6"/>
  <c r="C90" i="6"/>
  <c r="C157" i="6"/>
  <c r="C6" i="6"/>
  <c r="C31" i="6"/>
  <c r="C98" i="6"/>
  <c r="C58" i="6"/>
  <c r="C102" i="6"/>
  <c r="C140" i="6"/>
  <c r="C35" i="6"/>
  <c r="C52" i="6"/>
  <c r="C145" i="6"/>
  <c r="C118" i="6"/>
  <c r="C36" i="6"/>
  <c r="C8" i="6"/>
  <c r="C110" i="6"/>
  <c r="C29" i="6"/>
  <c r="C10" i="6"/>
  <c r="C14" i="6"/>
  <c r="C53" i="6"/>
  <c r="C33" i="6"/>
  <c r="C147" i="6"/>
  <c r="C19" i="6"/>
  <c r="C97" i="6"/>
  <c r="C127" i="6"/>
  <c r="C80" i="6"/>
  <c r="C100" i="6"/>
  <c r="C67" i="6"/>
  <c r="C85" i="6"/>
  <c r="C148" i="6"/>
  <c r="C141" i="6"/>
  <c r="C88" i="6"/>
  <c r="C94" i="6"/>
  <c r="C107" i="6"/>
  <c r="C62" i="6"/>
  <c r="C25" i="6"/>
  <c r="C7" i="6"/>
  <c r="C123" i="6"/>
  <c r="C135" i="6"/>
  <c r="C9" i="6"/>
  <c r="C40" i="6"/>
  <c r="C3" i="6"/>
  <c r="C63" i="6"/>
  <c r="C156" i="6"/>
  <c r="C17" i="6"/>
  <c r="C47" i="6"/>
  <c r="C81" i="6"/>
  <c r="C109" i="6"/>
  <c r="C60" i="6"/>
  <c r="C95" i="6"/>
  <c r="C21" i="6"/>
  <c r="C130" i="6"/>
  <c r="C39" i="6"/>
  <c r="C93" i="6"/>
  <c r="C82" i="6"/>
  <c r="C87" i="6"/>
  <c r="C28" i="6"/>
  <c r="C124" i="6"/>
  <c r="C159" i="6"/>
  <c r="C2" i="6"/>
  <c r="B2" i="9"/>
  <c r="C44" i="9" l="1"/>
  <c r="C49" i="9"/>
  <c r="C50" i="9"/>
  <c r="C14" i="9"/>
  <c r="C46" i="9"/>
  <c r="C45" i="9"/>
  <c r="C31" i="9"/>
  <c r="C30" i="9"/>
  <c r="C27" i="9"/>
  <c r="C48" i="9"/>
  <c r="C34" i="9"/>
  <c r="C13" i="9"/>
  <c r="C35" i="9"/>
  <c r="C4" i="9"/>
  <c r="C16" i="9"/>
  <c r="C40" i="9"/>
  <c r="C5" i="9"/>
  <c r="C22" i="9"/>
  <c r="C8" i="9"/>
  <c r="C28" i="9"/>
  <c r="C29" i="9"/>
  <c r="C9" i="9"/>
  <c r="C17" i="9"/>
  <c r="C20" i="9"/>
  <c r="C26" i="9"/>
  <c r="C32" i="9"/>
  <c r="C10" i="9"/>
  <c r="C42" i="9"/>
  <c r="C11" i="9"/>
  <c r="C15" i="9"/>
  <c r="C41" i="9"/>
  <c r="C43" i="9"/>
  <c r="C38" i="9"/>
  <c r="C37" i="9"/>
  <c r="C23" i="9"/>
  <c r="C36" i="9"/>
  <c r="C19" i="9"/>
  <c r="C51" i="9"/>
  <c r="C12" i="9"/>
  <c r="C6" i="9"/>
  <c r="C21" i="9"/>
  <c r="C39" i="9"/>
  <c r="C24" i="9"/>
  <c r="C18" i="9"/>
  <c r="C47" i="9"/>
  <c r="C33" i="9"/>
  <c r="C7" i="9"/>
  <c r="C25" i="9"/>
  <c r="D76" i="6"/>
  <c r="D133" i="6"/>
  <c r="D72" i="6"/>
  <c r="D86" i="6"/>
  <c r="D152" i="6"/>
  <c r="D107" i="6"/>
  <c r="D39" i="6"/>
  <c r="D110" i="6"/>
  <c r="D113" i="6"/>
  <c r="D135" i="6"/>
  <c r="D42" i="6"/>
  <c r="D102" i="6"/>
  <c r="D88" i="6"/>
  <c r="D4" i="6"/>
  <c r="D104" i="6"/>
  <c r="D45" i="6"/>
  <c r="D83" i="6"/>
  <c r="D21" i="6"/>
  <c r="D15" i="6"/>
  <c r="D47" i="6"/>
  <c r="D139" i="6"/>
  <c r="D37" i="6"/>
  <c r="D14" i="6"/>
  <c r="D40" i="6"/>
  <c r="D25" i="6"/>
  <c r="D136" i="6"/>
  <c r="D11" i="6"/>
  <c r="D128" i="6"/>
  <c r="D97" i="6"/>
  <c r="D49" i="6"/>
  <c r="D91" i="6"/>
  <c r="D98" i="6"/>
  <c r="D56" i="6"/>
  <c r="D59" i="6"/>
  <c r="D24" i="6"/>
  <c r="D147" i="6"/>
  <c r="D92" i="6"/>
  <c r="D142" i="6"/>
  <c r="D111" i="6"/>
  <c r="D132" i="6"/>
  <c r="D89" i="6"/>
  <c r="D70" i="6"/>
  <c r="D43" i="6"/>
  <c r="D118" i="6"/>
  <c r="D79" i="6"/>
  <c r="D124" i="6"/>
  <c r="D6" i="6"/>
  <c r="D44" i="6"/>
  <c r="D158" i="6"/>
  <c r="D134" i="6"/>
  <c r="D112" i="6"/>
  <c r="D74" i="6"/>
  <c r="D26" i="6"/>
  <c r="D106" i="6"/>
  <c r="D52" i="6"/>
  <c r="D95" i="6"/>
  <c r="D7" i="6"/>
  <c r="D54" i="6"/>
  <c r="D150" i="6"/>
  <c r="D108" i="6"/>
  <c r="D143" i="6"/>
  <c r="D151" i="6"/>
  <c r="D141" i="6"/>
  <c r="D3" i="6"/>
  <c r="D48" i="6"/>
  <c r="D81" i="6"/>
  <c r="D105" i="6"/>
  <c r="D31" i="6"/>
  <c r="D58" i="6"/>
  <c r="D119" i="6"/>
  <c r="D35" i="6"/>
  <c r="D55" i="6"/>
  <c r="D154" i="6"/>
  <c r="D109" i="6"/>
  <c r="D82" i="6"/>
  <c r="D23" i="6"/>
  <c r="D157" i="6"/>
  <c r="D68" i="6"/>
  <c r="D17" i="6"/>
  <c r="D96" i="6"/>
  <c r="D100" i="6"/>
  <c r="D116" i="6"/>
  <c r="D122" i="6"/>
  <c r="D148" i="6"/>
  <c r="D64" i="6"/>
  <c r="D103" i="6"/>
  <c r="D146" i="6"/>
  <c r="D140" i="6"/>
  <c r="D145" i="6"/>
  <c r="D28" i="6"/>
  <c r="D75" i="6"/>
  <c r="D29" i="6"/>
  <c r="D114" i="6"/>
  <c r="D8" i="6"/>
  <c r="D77" i="6"/>
  <c r="D12" i="6"/>
  <c r="D27" i="6"/>
  <c r="D67" i="6"/>
  <c r="D30" i="6"/>
  <c r="D50" i="6"/>
  <c r="D20" i="6"/>
  <c r="D126" i="6"/>
  <c r="D13" i="6"/>
  <c r="D127" i="6"/>
  <c r="D9" i="6"/>
  <c r="D63" i="6"/>
  <c r="D101" i="6"/>
  <c r="D84" i="6"/>
  <c r="D137" i="6"/>
  <c r="D85" i="6"/>
  <c r="D130" i="6"/>
  <c r="D18" i="6"/>
  <c r="D51" i="6"/>
  <c r="D71" i="6"/>
  <c r="D144" i="6"/>
  <c r="D94" i="6"/>
  <c r="D120" i="6"/>
  <c r="D129" i="6"/>
  <c r="D22" i="6"/>
  <c r="D93" i="6"/>
  <c r="D19" i="6"/>
  <c r="D10" i="6"/>
  <c r="D153" i="6"/>
  <c r="D38" i="6"/>
  <c r="D16" i="6"/>
  <c r="D117" i="6"/>
  <c r="D53" i="6"/>
  <c r="D2" i="6"/>
  <c r="D115" i="6"/>
  <c r="D34" i="6"/>
  <c r="D78" i="6"/>
  <c r="D36" i="6"/>
  <c r="D131" i="6"/>
  <c r="D138" i="6"/>
  <c r="D46" i="6"/>
  <c r="D123" i="6"/>
  <c r="D73" i="6"/>
  <c r="D61" i="6"/>
  <c r="D5" i="6"/>
  <c r="D41" i="6"/>
  <c r="D62" i="6"/>
  <c r="D57" i="6"/>
  <c r="D149" i="6"/>
  <c r="D33" i="6"/>
  <c r="D60" i="6"/>
  <c r="D156" i="6"/>
  <c r="D155" i="6"/>
  <c r="D87" i="6"/>
  <c r="D66" i="6"/>
  <c r="D121" i="6"/>
  <c r="D69" i="6"/>
  <c r="D99" i="6"/>
  <c r="D90" i="6"/>
  <c r="D65" i="6"/>
  <c r="D32" i="6"/>
  <c r="D80" i="6"/>
  <c r="D125" i="6"/>
  <c r="D159" i="6"/>
  <c r="C2" i="9"/>
  <c r="D41" i="9" l="1"/>
  <c r="D45" i="9"/>
  <c r="D23" i="9"/>
  <c r="D7" i="9"/>
  <c r="D26" i="9"/>
  <c r="D35" i="9"/>
  <c r="D12" i="9"/>
  <c r="D28" i="9"/>
  <c r="D37" i="9"/>
  <c r="D19" i="9"/>
  <c r="D44" i="9"/>
  <c r="D36" i="9"/>
  <c r="D46" i="9"/>
  <c r="D10" i="9"/>
  <c r="D16" i="9"/>
  <c r="D22" i="9"/>
  <c r="D40" i="9"/>
  <c r="D33" i="9"/>
  <c r="D11" i="9"/>
  <c r="D17" i="9"/>
  <c r="D47" i="9"/>
  <c r="D13" i="9"/>
  <c r="D42" i="9"/>
  <c r="D6" i="9"/>
  <c r="D39" i="9"/>
  <c r="D51" i="9"/>
  <c r="D21" i="9"/>
  <c r="D49" i="9"/>
  <c r="D31" i="9"/>
  <c r="D50" i="9"/>
  <c r="D34" i="9"/>
  <c r="D9" i="9"/>
  <c r="D15" i="9"/>
  <c r="D38" i="9"/>
  <c r="D3" i="9"/>
  <c r="D32" i="9"/>
  <c r="D25" i="9"/>
  <c r="D18" i="9"/>
  <c r="D14" i="9"/>
  <c r="D29" i="9"/>
  <c r="D43" i="9"/>
  <c r="D30" i="9"/>
  <c r="D5" i="9"/>
  <c r="D2" i="9"/>
  <c r="D48" i="9"/>
  <c r="D4" i="9"/>
  <c r="D27" i="9"/>
  <c r="D8" i="9"/>
  <c r="D20" i="9"/>
  <c r="D24" i="9"/>
</calcChain>
</file>

<file path=xl/sharedStrings.xml><?xml version="1.0" encoding="utf-8"?>
<sst xmlns="http://schemas.openxmlformats.org/spreadsheetml/2006/main" count="11777" uniqueCount="1169">
  <si>
    <t>Unit</t>
  </si>
  <si>
    <t>120gsm 26G</t>
  </si>
  <si>
    <t>120gsm 24G</t>
  </si>
  <si>
    <t>120gsm 22G</t>
  </si>
  <si>
    <t>120gsm 20G</t>
  </si>
  <si>
    <t>120gsm 18G</t>
  </si>
  <si>
    <t>180gsm 26G</t>
  </si>
  <si>
    <t>180gsm 24G</t>
  </si>
  <si>
    <t>180gsm 22G</t>
  </si>
  <si>
    <t>180gsm 20G</t>
  </si>
  <si>
    <t>180gsm 18G</t>
  </si>
  <si>
    <t>180gsm 16G</t>
  </si>
  <si>
    <t>275gsm 26G</t>
  </si>
  <si>
    <t>275gsm 24G</t>
  </si>
  <si>
    <t>275gsm 22G</t>
  </si>
  <si>
    <t>275gsm 20G</t>
  </si>
  <si>
    <t>275gsm 18G</t>
  </si>
  <si>
    <t>275gsm 16G</t>
  </si>
  <si>
    <t>120gsm Slit 26G</t>
  </si>
  <si>
    <t>120gsm Slit 24G</t>
  </si>
  <si>
    <t>120gsm Slit 22G</t>
  </si>
  <si>
    <t>120gsm Slit 20G</t>
  </si>
  <si>
    <t>120gsm Slit 18G</t>
  </si>
  <si>
    <t>H Bracket</t>
  </si>
  <si>
    <t>Cleats</t>
  </si>
  <si>
    <t>Corners</t>
  </si>
  <si>
    <t>SS 20G</t>
  </si>
  <si>
    <t>SS 18G</t>
  </si>
  <si>
    <t>SS 16G</t>
  </si>
  <si>
    <t>Qty</t>
  </si>
  <si>
    <t>Customer Name</t>
  </si>
  <si>
    <t>JR &amp; Co</t>
  </si>
  <si>
    <t>Min Qty</t>
  </si>
  <si>
    <t>Order Req</t>
  </si>
  <si>
    <t>Abharan Motors Pvt Ltd</t>
  </si>
  <si>
    <t>Access Refrigeration</t>
  </si>
  <si>
    <t>Air Tech Solution</t>
  </si>
  <si>
    <t>Airchill Solutions</t>
  </si>
  <si>
    <t>Amogh Enterprises</t>
  </si>
  <si>
    <t>Climatics</t>
  </si>
  <si>
    <t>Comfair Systech</t>
  </si>
  <si>
    <t>Cyient Ltd</t>
  </si>
  <si>
    <t>D P Engineering Solutions</t>
  </si>
  <si>
    <t>Intellimech Systems</t>
  </si>
  <si>
    <t>Konnect6 Infrasol</t>
  </si>
  <si>
    <t>Maruthi Aircon Engineers</t>
  </si>
  <si>
    <t>Saipriya [B] Agencies Pvt. Ltd</t>
  </si>
  <si>
    <t>Shes Air &amp; Automation</t>
  </si>
  <si>
    <t>Technogreen Airconditioning Pvt Ltd</t>
  </si>
  <si>
    <t>Thanu Enterprises</t>
  </si>
  <si>
    <t>Thousand Bricks</t>
  </si>
  <si>
    <t>Micron Electricals</t>
  </si>
  <si>
    <t>Vertiv Energy Pvt Ltd</t>
  </si>
  <si>
    <t xml:space="preserve">Smart Aircon </t>
  </si>
  <si>
    <t>Gulermak Heavy Ind. Cons. &amp; Cont. Co. Inc.</t>
  </si>
  <si>
    <t>Active Innovative Systems</t>
  </si>
  <si>
    <t>Brite Industries</t>
  </si>
  <si>
    <t>Pentagon Pvt Ltd</t>
  </si>
  <si>
    <t>Explore Refrigeration &amp; Air Conditioning</t>
  </si>
  <si>
    <t>Shree Enterprises</t>
  </si>
  <si>
    <t>Sri Lakshmipathi Air Cool Solution</t>
  </si>
  <si>
    <t>Air Equation</t>
  </si>
  <si>
    <t>Nikhil Comforts</t>
  </si>
  <si>
    <t>Dyna Filters Pvt Ltd</t>
  </si>
  <si>
    <t>Tech Air Systems</t>
  </si>
  <si>
    <t>Pragathi Enterprises</t>
  </si>
  <si>
    <t>Kothari Sales &amp; Agencies</t>
  </si>
  <si>
    <t>Prestige Estates Projects Ltd</t>
  </si>
  <si>
    <t>L&amp;T Construction</t>
  </si>
  <si>
    <t>Evacon Systems Pvt Ltd</t>
  </si>
  <si>
    <t xml:space="preserve">Abs Fujitsu General Pvt Ltd </t>
  </si>
  <si>
    <t>Ace Air Systems Pvt Ltd</t>
  </si>
  <si>
    <t>Ace Envirotech Pvt Ltd</t>
  </si>
  <si>
    <t>Air Flow Tech</t>
  </si>
  <si>
    <t>Aircomfort Engineers Pvt Ltd</t>
  </si>
  <si>
    <t>Aircon Refrigerations Pvt Ltd</t>
  </si>
  <si>
    <t>Airmech Engineers Pvt Ltd</t>
  </si>
  <si>
    <t>Airvato Hvac Engineers</t>
  </si>
  <si>
    <t>Airwell Comfort</t>
  </si>
  <si>
    <t>Ambient Systems Pvt Ltd</t>
  </si>
  <si>
    <t>Ams Enterprises</t>
  </si>
  <si>
    <t>Aptrich Solutions</t>
  </si>
  <si>
    <t>Aravind Aircondtioniners</t>
  </si>
  <si>
    <t>Armreache Airconditioning India Pvt Ltd</t>
  </si>
  <si>
    <t>Ashlesh Enterprises</t>
  </si>
  <si>
    <t>Asset Homes Pvt Ltd</t>
  </si>
  <si>
    <t>Ate Enterprises Pvt Ltd</t>
  </si>
  <si>
    <t>Bbr Insulations</t>
  </si>
  <si>
    <t>Bhumika Airconditioners</t>
  </si>
  <si>
    <t>Biovet Private Limited</t>
  </si>
  <si>
    <t>Black Gold Trading Co</t>
  </si>
  <si>
    <t>Blue Bird Air Condtionining</t>
  </si>
  <si>
    <t>Blue Star Limited</t>
  </si>
  <si>
    <t>Brosbel Engineering Pvt Ltd</t>
  </si>
  <si>
    <t>Ca Engineers Pvt Ltd</t>
  </si>
  <si>
    <t>Camduct India Pvt Ltd</t>
  </si>
  <si>
    <t>Captrich Solutions</t>
  </si>
  <si>
    <t>Centech Engineers Pvt Ltd</t>
  </si>
  <si>
    <t>Cherry Hill Interiors Ltd</t>
  </si>
  <si>
    <t>Cisco Systems India Pvt Ltd</t>
  </si>
  <si>
    <t>Dew Point Technologies</t>
  </si>
  <si>
    <t>Dp Engineering Solutions</t>
  </si>
  <si>
    <t>Dsp Design Associates Pvt Ltd</t>
  </si>
  <si>
    <t>Economizer Hvac Pvt Ltd</t>
  </si>
  <si>
    <t>Elemental Fixtures Pvt Ltd</t>
  </si>
  <si>
    <t>Eta Engineering Pvt Ltd</t>
  </si>
  <si>
    <t>F R Enterprises</t>
  </si>
  <si>
    <t>Freezing Point</t>
  </si>
  <si>
    <t>Fresco Solutions</t>
  </si>
  <si>
    <t>Gds Sterling Gas &amp; Eqipments Pvt Ltd</t>
  </si>
  <si>
    <t>Generic Hvac Tech System Pvt Ltd</t>
  </si>
  <si>
    <t>Gland Chemicals Pvt Ltd</t>
  </si>
  <si>
    <t>Global Hvac &amp; Turnkey Solutions</t>
  </si>
  <si>
    <t>Grand Air Conditions</t>
  </si>
  <si>
    <t>Hima Refrigeration &amp; Hvac Engineers</t>
  </si>
  <si>
    <t>Hitachi Home &amp; Life Solutions India Ltd</t>
  </si>
  <si>
    <t>Hv Airconditioning Systems Pvt Ltd</t>
  </si>
  <si>
    <t>Hvac Spaceair Pvt Ltd</t>
  </si>
  <si>
    <t>Hvac Systems Pvt Ltd</t>
  </si>
  <si>
    <t>Iqrah Air Conditioning Company</t>
  </si>
  <si>
    <t>Jaydee Utility Consultants Pvt Ltd</t>
  </si>
  <si>
    <t>Jbs Technic Pvt Ltd</t>
  </si>
  <si>
    <t>Kalyani Tech Park Pvt Ltd</t>
  </si>
  <si>
    <t>Kh Aircon Solutions Pvt Ltd</t>
  </si>
  <si>
    <t>Km Aircon Pvt Ltd</t>
  </si>
  <si>
    <t>Knnd Associates Pvt Ltd</t>
  </si>
  <si>
    <t>Kod Architect</t>
  </si>
  <si>
    <t>Kool Air Systems Pvt Ltd</t>
  </si>
  <si>
    <t>Mirani Projects</t>
  </si>
  <si>
    <t>Mohan Enterprises</t>
  </si>
  <si>
    <t>Moulya Tech Solutions Pvt Ltd</t>
  </si>
  <si>
    <t>Niitie Engineering Pvt Ltd</t>
  </si>
  <si>
    <t>Orient Eco Systems Pvt Ltd</t>
  </si>
  <si>
    <t>Pakeeza Enterprises</t>
  </si>
  <si>
    <t>Payoda Technologies Pvt Ltd</t>
  </si>
  <si>
    <t>Pentagon Elmech Solution Pvt Ltd</t>
  </si>
  <si>
    <t>Power Fab System</t>
  </si>
  <si>
    <t>Prasiddi Vinayaka Air Conditioners</t>
  </si>
  <si>
    <t>Prime Group Associates</t>
  </si>
  <si>
    <t>Ra3 Systems</t>
  </si>
  <si>
    <t>Rama Hi Power Tech</t>
  </si>
  <si>
    <t>Royal Traders</t>
  </si>
  <si>
    <t>Sanket Technologies</t>
  </si>
  <si>
    <t>Saptha Engineers</t>
  </si>
  <si>
    <t>Sharada Air Conditioning Co</t>
  </si>
  <si>
    <t>Sobha Projects Pvt Ltd</t>
  </si>
  <si>
    <t>Stulz Chspl (India) Pvt Ltd</t>
  </si>
  <si>
    <t>Swaraj Enterprises</t>
  </si>
  <si>
    <t>Swastik Airconditioners</t>
  </si>
  <si>
    <t>Swathi Air Conditoning Pvt Ltd</t>
  </si>
  <si>
    <t>Tap Turbo Engineers Pvt Ltd</t>
  </si>
  <si>
    <t>Toras Solutions Pvt Ltd</t>
  </si>
  <si>
    <t>Trinity Mep Services Pvt Ltd</t>
  </si>
  <si>
    <t>Uni Air Systems</t>
  </si>
  <si>
    <t>Unicool Systems</t>
  </si>
  <si>
    <t xml:space="preserve">Unimech Systems Pvt Ltd </t>
  </si>
  <si>
    <t>Vav Airconditioning</t>
  </si>
  <si>
    <t>Vscl</t>
  </si>
  <si>
    <t>Work Well Services</t>
  </si>
  <si>
    <t xml:space="preserve">Search </t>
  </si>
  <si>
    <t>Final List</t>
  </si>
  <si>
    <t>Frequency</t>
  </si>
  <si>
    <t xml:space="preserve">CGST </t>
  </si>
  <si>
    <t>IGST</t>
  </si>
  <si>
    <t>SGST</t>
  </si>
  <si>
    <t>Products</t>
  </si>
  <si>
    <t>HTL Aircon Pvt Ltd</t>
  </si>
  <si>
    <t>Acme Mep Services (I) Pvt Ltd</t>
  </si>
  <si>
    <t>Air Control Systems</t>
  </si>
  <si>
    <t>Aras Appliances Pvt Ltd</t>
  </si>
  <si>
    <t>AS Clean Room Solutions</t>
  </si>
  <si>
    <t>Carrier Airconditioning &amp; Refrigeration Ltd</t>
  </si>
  <si>
    <t>Chill Nest Aircondtioning Engineers</t>
  </si>
  <si>
    <t>Climate Changers Technology Solutions Pvt Ltd</t>
  </si>
  <si>
    <t>Comfort Cooling System</t>
  </si>
  <si>
    <t>Comfort Way System</t>
  </si>
  <si>
    <t>Cool Tech Aircon Solutions Pvt Ltd</t>
  </si>
  <si>
    <t>Crystal Cool Engineers</t>
  </si>
  <si>
    <t>CTAS Aircon Pvt Ltd</t>
  </si>
  <si>
    <t>Densol Engineering Pvt Ltd</t>
  </si>
  <si>
    <t>eQube Consultants</t>
  </si>
  <si>
    <t>Expert Aircon Pvt Ltd</t>
  </si>
  <si>
    <t>Gmp Technical Solutions Pvt Ltd</t>
  </si>
  <si>
    <t>Hmx Systems Pvt Ltd</t>
  </si>
  <si>
    <t>Honeywell Automation India Ltd</t>
  </si>
  <si>
    <t>Kooldair Systems India Pvt Ltd</t>
  </si>
  <si>
    <t>Krishna Refrigeration &amp; A/c</t>
  </si>
  <si>
    <t>Krishna Weather System</t>
  </si>
  <si>
    <t>Ld Square India Pvt Ltd</t>
  </si>
  <si>
    <t>Leadair Systems Pvt Ltd</t>
  </si>
  <si>
    <t>Maintech Technologies Pvt Ltd</t>
  </si>
  <si>
    <t>Metro Air Conditioner &amp; Interiors</t>
  </si>
  <si>
    <t>Mottmacdonald Pvt Ltd</t>
  </si>
  <si>
    <t>NirVAYU Electro Mech</t>
  </si>
  <si>
    <t>NN Aircon Systems Pvt Ltd</t>
  </si>
  <si>
    <t>NT Solutions</t>
  </si>
  <si>
    <t>Nu-Air Ventilation Systems Inc.</t>
  </si>
  <si>
    <t>Nvm Design &amp; Contracts Pvt Ltd</t>
  </si>
  <si>
    <t>Optimal MEP Consultants</t>
  </si>
  <si>
    <t>PGA Trading &amp; Service Pvt Ltd</t>
  </si>
  <si>
    <t>Prime Tech Services Pvt Ltd</t>
  </si>
  <si>
    <t>Psychrometric Solutions &amp; Systems Pvt Ltd</t>
  </si>
  <si>
    <t>Rac Tech Engineers</t>
  </si>
  <si>
    <t>Real Time Integrated Infratech Pvt Ltd</t>
  </si>
  <si>
    <t>Revmatrixx Global Solutions Pvt Ltd</t>
  </si>
  <si>
    <t>S&amp;J Turnkey Contractor (India) Pvt Ltd</t>
  </si>
  <si>
    <t>Silvergem Hvac Projects Pvt Ltd</t>
  </si>
  <si>
    <t>Taegu Tec India Pvt Ltd</t>
  </si>
  <si>
    <t>Tanglin Developments Ltd</t>
  </si>
  <si>
    <t>Tata Projects Ltd</t>
  </si>
  <si>
    <t>TF Air Systems</t>
  </si>
  <si>
    <t>Trac Fujico Air Systems Ltd</t>
  </si>
  <si>
    <t>Tudawe Engineering Services Pvt Ltd</t>
  </si>
  <si>
    <t>UCS Projects &amp; Services</t>
  </si>
  <si>
    <t>Urbane Tek HVAC Eng Pvt Ltd</t>
  </si>
  <si>
    <t>Utility Projects &amp; Services Pvt Ltd</t>
  </si>
  <si>
    <t>Vector Projects (I) Pvt Ltd</t>
  </si>
  <si>
    <t>VK Enterprises</t>
  </si>
  <si>
    <t>Vka Power Master Pvt Ltd</t>
  </si>
  <si>
    <t>Voltas Ltd</t>
  </si>
  <si>
    <t>VRV Engineers India LLP</t>
  </si>
  <si>
    <t>VS Comfortline</t>
  </si>
  <si>
    <t>Wipro Ltd</t>
  </si>
  <si>
    <t>YesJay Interiors</t>
  </si>
  <si>
    <t>Zita Air-Conditioning And Refrigeration Co Pvt Ltd</t>
  </si>
  <si>
    <t>XLPE Gasket</t>
  </si>
  <si>
    <t>SS 22G</t>
  </si>
  <si>
    <t>Raw Material</t>
  </si>
  <si>
    <t xml:space="preserve">Frequency </t>
  </si>
  <si>
    <t>Neoprene Gasket</t>
  </si>
  <si>
    <t>VCD</t>
  </si>
  <si>
    <t>Mixing Box</t>
  </si>
  <si>
    <t>Spigot Damper</t>
  </si>
  <si>
    <t>JSW</t>
  </si>
  <si>
    <t>CONSUMPTION</t>
  </si>
  <si>
    <t>Alu. 1.2mm</t>
  </si>
  <si>
    <t>Alu. 1mm</t>
  </si>
  <si>
    <t>Alu. 0.8mm</t>
  </si>
  <si>
    <t>SI NO</t>
  </si>
  <si>
    <t>DATE</t>
  </si>
  <si>
    <t>CUSTOMER NAME</t>
  </si>
  <si>
    <t>PROJECT NAME</t>
  </si>
  <si>
    <t>PRODUCT</t>
  </si>
  <si>
    <t>RAW MATERIAL</t>
  </si>
  <si>
    <t>UNITS</t>
  </si>
  <si>
    <t>FEED QTY</t>
  </si>
  <si>
    <t>SCRAP Sqmt</t>
  </si>
  <si>
    <t>FOLD Sqmt</t>
  </si>
  <si>
    <t>SCRAP Kg</t>
  </si>
  <si>
    <t>SCRAP %</t>
  </si>
  <si>
    <t>FOLD %</t>
  </si>
  <si>
    <t>FOLD Kg</t>
  </si>
  <si>
    <t>PO DATE</t>
  </si>
  <si>
    <t xml:space="preserve">SUPPLIER </t>
  </si>
  <si>
    <t>MAKE</t>
  </si>
  <si>
    <t>UNIT</t>
  </si>
  <si>
    <t>QTY</t>
  </si>
  <si>
    <t>TRANS./UNIT</t>
  </si>
  <si>
    <t>TOTAL</t>
  </si>
  <si>
    <t>CUST. PO NO.</t>
  </si>
  <si>
    <t>TRANS. AS INVOICE</t>
  </si>
  <si>
    <t>Kothari Metals</t>
  </si>
  <si>
    <t xml:space="preserve">AVK Industrial Supplies </t>
  </si>
  <si>
    <t>Blue Volt Services</t>
  </si>
  <si>
    <t>Hydro Ion Pure Systems</t>
  </si>
  <si>
    <t>D G Faabs (P) Ltd</t>
  </si>
  <si>
    <t>NS Industrial Hardware</t>
  </si>
  <si>
    <t>Sri Arihant Industries</t>
  </si>
  <si>
    <t>Hardware Junction</t>
  </si>
  <si>
    <t>JK Powder Coating</t>
  </si>
  <si>
    <t>Mandot Inc</t>
  </si>
  <si>
    <t>Urja Sealant Pvt Ltd</t>
  </si>
  <si>
    <t>HR PRECISIONS</t>
  </si>
  <si>
    <t>Neha Graphics</t>
  </si>
  <si>
    <t>Izzy Agencies</t>
  </si>
  <si>
    <t>SG Engineering</t>
  </si>
  <si>
    <t>NEW Mataji Electricals</t>
  </si>
  <si>
    <t>Munot Agencies</t>
  </si>
  <si>
    <t>J.R &amp; Co.,</t>
  </si>
  <si>
    <t>AD-ART &amp; Press Fabs</t>
  </si>
  <si>
    <t>Mulrich Fabrics</t>
  </si>
  <si>
    <t>Industrial Marketing</t>
  </si>
  <si>
    <t>Sri Vasavi Adhesive Tapes Pvt Ltd</t>
  </si>
  <si>
    <t>Harsh Enterprises</t>
  </si>
  <si>
    <t>Sneha Enterprise Self Adhesive Tapes</t>
  </si>
  <si>
    <t>Shri Rupana Industrial Suppliers</t>
  </si>
  <si>
    <t>HAFA Hoists Pvt Ltd</t>
  </si>
  <si>
    <t>Shree Jashraj Insulation</t>
  </si>
  <si>
    <t>Amba Aluminium Pvt Ltd</t>
  </si>
  <si>
    <t>Ananth Technodes</t>
  </si>
  <si>
    <t>Superin</t>
  </si>
  <si>
    <t>LR Multi Speciality Products</t>
  </si>
  <si>
    <t>BIG C Technologies Pvt Ltd</t>
  </si>
  <si>
    <t>Siddhi Kabel Corporation Pvt Ltd</t>
  </si>
  <si>
    <t>Weld Phile Technology</t>
  </si>
  <si>
    <t>PSI Global</t>
  </si>
  <si>
    <t>Asta Engineering Solutions</t>
  </si>
  <si>
    <t>Cauvery Petrochemicals Pvt. Ltd</t>
  </si>
  <si>
    <t>Truecon Enterprises</t>
  </si>
  <si>
    <t>Meenakshi Steel Corporation</t>
  </si>
  <si>
    <t>Slider Bags Bengaluru Pvt Ltd</t>
  </si>
  <si>
    <t>Jindal Aluminium Limited</t>
  </si>
  <si>
    <t>AMNS</t>
  </si>
  <si>
    <t>Uttam</t>
  </si>
  <si>
    <t>TATA</t>
  </si>
  <si>
    <t>Urja</t>
  </si>
  <si>
    <t>XLPE</t>
  </si>
  <si>
    <t>Neoprene</t>
  </si>
  <si>
    <t>K Flex</t>
  </si>
  <si>
    <t>Thermobreak</t>
  </si>
  <si>
    <t>Supreme</t>
  </si>
  <si>
    <t>Airofoam</t>
  </si>
  <si>
    <t>Armaflex</t>
  </si>
  <si>
    <t>Armasound</t>
  </si>
  <si>
    <t>Aerocell</t>
  </si>
  <si>
    <t>Superlon</t>
  </si>
  <si>
    <t>Steel Center</t>
  </si>
  <si>
    <t>Boss GP 122</t>
  </si>
  <si>
    <t>PO NO</t>
  </si>
  <si>
    <t>INV NO</t>
  </si>
  <si>
    <t>IGR NO</t>
  </si>
  <si>
    <t>Supplier</t>
  </si>
  <si>
    <t xml:space="preserve">search </t>
  </si>
  <si>
    <t xml:space="preserve">frequency </t>
  </si>
  <si>
    <t>search</t>
  </si>
  <si>
    <t>Final</t>
  </si>
  <si>
    <t>Spigot Damper with Paint</t>
  </si>
  <si>
    <t>Mixing Box with Paint</t>
  </si>
  <si>
    <t>Mixing Box with Powdercoat</t>
  </si>
  <si>
    <t>Spigot Damper with Powdercoat</t>
  </si>
  <si>
    <t>SCRAP</t>
  </si>
  <si>
    <t>SOLD Qty</t>
  </si>
  <si>
    <t>MONTH</t>
  </si>
  <si>
    <t>BASIC</t>
  </si>
  <si>
    <t>Balance MT</t>
  </si>
  <si>
    <t>Dharani Service</t>
  </si>
  <si>
    <t>MS Angle 25x25x5mm</t>
  </si>
  <si>
    <t>MS Angle 32x32x3mm</t>
  </si>
  <si>
    <t>MS Angle 35x35x5mm</t>
  </si>
  <si>
    <t>MS Angle 40x40x5mm</t>
  </si>
  <si>
    <t>MS Angle 25x25x3mm</t>
  </si>
  <si>
    <t>MS Angle 30x30x3mm</t>
  </si>
  <si>
    <t>MS Angle 37x37x3mm</t>
  </si>
  <si>
    <t>Sealant Tube</t>
  </si>
  <si>
    <t>Cresco Industrial Products Pvt Ltd</t>
  </si>
  <si>
    <t>Sealant Bucket</t>
  </si>
  <si>
    <t>Silicon Tube</t>
  </si>
  <si>
    <t>120gsm 16G</t>
  </si>
  <si>
    <t>Aloukik Agencies</t>
  </si>
  <si>
    <t>Stretch Film</t>
  </si>
  <si>
    <t>Tape THBR 50mm x 50Mtr Alumn</t>
  </si>
  <si>
    <t>Remarks</t>
  </si>
  <si>
    <t>C Cleat</t>
  </si>
  <si>
    <t>S Cleat</t>
  </si>
  <si>
    <t>C Clamp</t>
  </si>
  <si>
    <t>VAV</t>
  </si>
  <si>
    <t>Collar</t>
  </si>
  <si>
    <t>USED SCR Kg</t>
  </si>
  <si>
    <t>Act SCRAP Kg</t>
  </si>
  <si>
    <t>SUM</t>
  </si>
  <si>
    <t>* Green Label Columns only Editable</t>
  </si>
  <si>
    <t>S.LINE (Rmt)</t>
  </si>
  <si>
    <t>PLANNING(Sqmt)</t>
  </si>
  <si>
    <t>SUM(Rs)</t>
  </si>
  <si>
    <t>Area+Fold</t>
  </si>
  <si>
    <t>BILL Qty Sqmt</t>
  </si>
  <si>
    <t>Bubble Wrap</t>
  </si>
  <si>
    <t>SI</t>
  </si>
  <si>
    <t>Plain Sheet</t>
  </si>
  <si>
    <t>Insulation</t>
  </si>
  <si>
    <t>Gasket XLPE 10mm</t>
  </si>
  <si>
    <t>Insu Superlon Acou. 19mm</t>
  </si>
  <si>
    <t>Insu Superlon Acou. 16mm</t>
  </si>
  <si>
    <t>Insu Armaflex Thermal 13mm Al. Foil</t>
  </si>
  <si>
    <t>Corner 25mm</t>
  </si>
  <si>
    <t>Insu Aerocell Acou. 15mm</t>
  </si>
  <si>
    <t>Insu Aerocell Acou. 10mm</t>
  </si>
  <si>
    <t>Insu Aerocell Thermal 13mm (GC-CLOTH)</t>
  </si>
  <si>
    <t>Insu Aerocell Thermal 19mm</t>
  </si>
  <si>
    <t>Insu Aerocell Thermal 13mm</t>
  </si>
  <si>
    <t>Insu Aerocell Thermal 9mm</t>
  </si>
  <si>
    <t>Insu Armasound Acou. 25mm</t>
  </si>
  <si>
    <t>Insu Armasound Acou. 15mm</t>
  </si>
  <si>
    <t>Insu Armasound Acou. 10mm</t>
  </si>
  <si>
    <t>Insu Armaflex Thermal 19mm Al. Foil</t>
  </si>
  <si>
    <t>Insu Armaflex Thermal 9mm Al. Foil</t>
  </si>
  <si>
    <t>Insu Armaflex Thermal 6mm Al. Foil</t>
  </si>
  <si>
    <t>Insu Armaflex Thermal 13mm</t>
  </si>
  <si>
    <t>Insu Armaflex Thermal 9mm</t>
  </si>
  <si>
    <t>Insu Armaflex Thermal 6mm</t>
  </si>
  <si>
    <t>Insu Airofoam Thermal 19mm Al. Foil</t>
  </si>
  <si>
    <t>Insu Airofoam Thermal 16mm Al. Foil</t>
  </si>
  <si>
    <t>Insu Airofoam Thermal 13mm Al. Foil</t>
  </si>
  <si>
    <t>Insu TB Thermal 30mm Al. Foil</t>
  </si>
  <si>
    <t>Insu TB Thermal 25mm Al. Foil</t>
  </si>
  <si>
    <t>Insu TB Thermal 19mm Al. Foil</t>
  </si>
  <si>
    <t>Insu TB Acou 15mm Al. Foil</t>
  </si>
  <si>
    <t>Insu TB Thermal 13mm Al. Foil</t>
  </si>
  <si>
    <t>Insu TB Acou 10mm Al. Foil</t>
  </si>
  <si>
    <t>Insu TB Thermal 9mm Al. Foil</t>
  </si>
  <si>
    <t>Insu Supreme 15mm Acou.</t>
  </si>
  <si>
    <t>Insu Supreme Thermal 25mm Al. Foil</t>
  </si>
  <si>
    <t>Insu Supreme Thermal 19mm Al. Foil</t>
  </si>
  <si>
    <t>Insu Supreme Thermal 13mm Al. Foil</t>
  </si>
  <si>
    <t>Insu Supreme Thermal 25mm</t>
  </si>
  <si>
    <t>Insu Supreme Thermal 19mm</t>
  </si>
  <si>
    <t>Insu Supreme Thermal 16mm</t>
  </si>
  <si>
    <t>Insu Supreme Thermal 13mm</t>
  </si>
  <si>
    <t>Insu Supreme Thermal 9mm</t>
  </si>
  <si>
    <t>Insu Superlon Thermal 32mm Al. Foil</t>
  </si>
  <si>
    <t>Insu Superlon Thermal 25mm Al. Foil</t>
  </si>
  <si>
    <t>Insu Superlon Thermal 19mm Al. Foil</t>
  </si>
  <si>
    <t>Insu Superlon Thermal 16mm Al. Foil</t>
  </si>
  <si>
    <t>Insu Superlon Thermal 13mm Al. Foil</t>
  </si>
  <si>
    <t>Insu Superlon Thermal 9mm Al. Foil</t>
  </si>
  <si>
    <t>Insu Superlon Thermal 6mm Al. Foil</t>
  </si>
  <si>
    <t>Insu Superlon Thermal 32mm</t>
  </si>
  <si>
    <t>Insu Superlon Thermal 25mm</t>
  </si>
  <si>
    <t>Insu Superlon Thermal 19mm</t>
  </si>
  <si>
    <t>Insu Superlon Thermal 16mm</t>
  </si>
  <si>
    <t>Insu Superlon Thermal 13mm</t>
  </si>
  <si>
    <t>Insu Superlon Thermal 9mm</t>
  </si>
  <si>
    <t>Insu Superlon Thermal 6mm</t>
  </si>
  <si>
    <t>Insu Kflex Thermal 25mm Acou.</t>
  </si>
  <si>
    <t>Insu Kflex 15mm Acou.</t>
  </si>
  <si>
    <t>Insu Kflex 10mm Acou.</t>
  </si>
  <si>
    <t>Insu Kflex 6mm Acou.</t>
  </si>
  <si>
    <t>Insu Kflex Thermal 32mm (IC-Clad Black)</t>
  </si>
  <si>
    <t>Insu Kflex Thermal 25mm (IC-Clad Black)</t>
  </si>
  <si>
    <t>Insu Kflex Thermal 19mm (IC-Clad Black)</t>
  </si>
  <si>
    <t>Insu Kflex Thermal 16mm (IC-Clad Black)</t>
  </si>
  <si>
    <t>Insu Kflex Thermal 13mm (IC-Clad Black)</t>
  </si>
  <si>
    <t>Insu Kflex Thermal 9mm (IC-Clad Black)</t>
  </si>
  <si>
    <t>Insu Kflex Thermal 6mm (IC-Clad Black)</t>
  </si>
  <si>
    <t>Insu Kflex Thermal 32mm (Clad Grey)</t>
  </si>
  <si>
    <t>Insu Kflex Thermal 25mm (Clad Grey)</t>
  </si>
  <si>
    <t>Insu Kflex Thermal 19mm (Clad Grey)</t>
  </si>
  <si>
    <t>Insu Kflex Thermal 16mm (Clad Grey)</t>
  </si>
  <si>
    <t>Insu Kflex Thermal 13mm (Clad Grey)</t>
  </si>
  <si>
    <t>Insu Kflex Thermal 9mm (Clad Grey)</t>
  </si>
  <si>
    <t>Insu Kflex Thermal 6mm (Clad Grey)</t>
  </si>
  <si>
    <t>Insu Kflex Thermal 32mm Al. Foil</t>
  </si>
  <si>
    <t>Insu Kflex Thermal 25mm Al. Foil</t>
  </si>
  <si>
    <t>Insu Kflex Thermal 19mm Al. Foil</t>
  </si>
  <si>
    <t>Insu Kflex Thermal 16mm Al. Foil</t>
  </si>
  <si>
    <t>Insu Kflex Thermal 13mm Al. Foil</t>
  </si>
  <si>
    <t>Insu Kflex Thermal 9mm Al. Foil</t>
  </si>
  <si>
    <t>Insu Kflex Thermal 6mm Al. Foil</t>
  </si>
  <si>
    <t>Insu Kflex Thermal 32mm</t>
  </si>
  <si>
    <t>Insu Kflex Thermal 25mm</t>
  </si>
  <si>
    <t>Insu Kflex Thermal 19mm</t>
  </si>
  <si>
    <t>Insu Kflex Thermal 16mm</t>
  </si>
  <si>
    <t>Insu Kflex Thermal 6mm</t>
  </si>
  <si>
    <t>Insu Kflex Thermal 9mm</t>
  </si>
  <si>
    <t>Insu Kflex Thermal 13mm</t>
  </si>
  <si>
    <t>Corner 32mm</t>
  </si>
  <si>
    <t xml:space="preserve">BALANCE Qty </t>
  </si>
  <si>
    <t>Box Duct with TDF</t>
  </si>
  <si>
    <t>Spiral Oval Duct</t>
  </si>
  <si>
    <t>Spiral Round Duct</t>
  </si>
  <si>
    <t>Gasket</t>
  </si>
  <si>
    <t>Alu. Duct</t>
  </si>
  <si>
    <t>SS Duct</t>
  </si>
  <si>
    <t>Box Duct with Angle Flange</t>
  </si>
  <si>
    <t>Box Duct with Plain end</t>
  </si>
  <si>
    <t xml:space="preserve">Box Duct with S&amp;C </t>
  </si>
  <si>
    <t>Box Duct with TDF with Paint</t>
  </si>
  <si>
    <t>Spiral Oval Duct with Paint</t>
  </si>
  <si>
    <t>Spiral Round Duct with Paint</t>
  </si>
  <si>
    <t xml:space="preserve"> Box Duct with TDF with Powdercoat</t>
  </si>
  <si>
    <r>
      <t xml:space="preserve">Spigot Damper </t>
    </r>
    <r>
      <rPr>
        <sz val="11"/>
        <color theme="1"/>
        <rFont val="Calibri"/>
        <family val="2"/>
      </rPr>
      <t>Ø150</t>
    </r>
  </si>
  <si>
    <r>
      <t xml:space="preserve">Spigot Damper </t>
    </r>
    <r>
      <rPr>
        <sz val="11"/>
        <color theme="1"/>
        <rFont val="Calibri"/>
        <family val="2"/>
      </rPr>
      <t>Ø200</t>
    </r>
  </si>
  <si>
    <r>
      <t xml:space="preserve">Spigot Damper </t>
    </r>
    <r>
      <rPr>
        <sz val="11"/>
        <color theme="1"/>
        <rFont val="Calibri"/>
        <family val="2"/>
      </rPr>
      <t>Ø250</t>
    </r>
  </si>
  <si>
    <r>
      <t xml:space="preserve">Spigot Damper </t>
    </r>
    <r>
      <rPr>
        <sz val="11"/>
        <color theme="1"/>
        <rFont val="Calibri"/>
        <family val="2"/>
      </rPr>
      <t>Ø300</t>
    </r>
  </si>
  <si>
    <r>
      <t xml:space="preserve">Spigot Damper </t>
    </r>
    <r>
      <rPr>
        <sz val="11"/>
        <color theme="1"/>
        <rFont val="Calibri"/>
        <family val="2"/>
      </rPr>
      <t>Ø350</t>
    </r>
  </si>
  <si>
    <r>
      <t xml:space="preserve">Spigot Damper </t>
    </r>
    <r>
      <rPr>
        <sz val="11"/>
        <color theme="1"/>
        <rFont val="Calibri"/>
        <family val="2"/>
      </rPr>
      <t>Ø400</t>
    </r>
  </si>
  <si>
    <r>
      <t xml:space="preserve">Spigot Damper </t>
    </r>
    <r>
      <rPr>
        <sz val="11"/>
        <color theme="1"/>
        <rFont val="Calibri"/>
        <family val="2"/>
      </rPr>
      <t>Ø450</t>
    </r>
  </si>
  <si>
    <r>
      <t xml:space="preserve">Spigot Damper </t>
    </r>
    <r>
      <rPr>
        <sz val="11"/>
        <color theme="1"/>
        <rFont val="Calibri"/>
        <family val="2"/>
      </rPr>
      <t>Ø500</t>
    </r>
  </si>
  <si>
    <t>Plain Round Duct</t>
  </si>
  <si>
    <t>Plain Round Duct with Paint</t>
  </si>
  <si>
    <t>Sealant</t>
  </si>
  <si>
    <t>SS Duct with Powdercoat</t>
  </si>
  <si>
    <t>Spiral Oval Duct with Powdercoat</t>
  </si>
  <si>
    <t>Spiral Round Duct with Powdercoat</t>
  </si>
  <si>
    <t>Insu Aerocell Thermal 32mm (GC-CLOTH)</t>
  </si>
  <si>
    <t>Crescent Technobuild Pvt Ltd</t>
  </si>
  <si>
    <t>Coil Number</t>
  </si>
  <si>
    <t>APC Air Control</t>
  </si>
  <si>
    <t>SAI HVAC SYSTEMS</t>
  </si>
  <si>
    <t>Threaded Rod</t>
  </si>
  <si>
    <t>12 mm JTR</t>
  </si>
  <si>
    <t>10 mm JTR</t>
  </si>
  <si>
    <t>8 mm JTR</t>
  </si>
  <si>
    <t>Paramount</t>
  </si>
  <si>
    <t>Insu Paramount Thermal 13mm Al. Foil</t>
  </si>
  <si>
    <t>Insu Paramount Acou 10mm Al. Foil</t>
  </si>
  <si>
    <t>BDR HVAC SYSTEM INDIA LLP</t>
  </si>
  <si>
    <t>Mandot Steel</t>
  </si>
  <si>
    <t>Fitting (Straight)</t>
  </si>
  <si>
    <t>Ratio (Fitting)</t>
  </si>
  <si>
    <t>Ambica Constructions and Contractors</t>
  </si>
  <si>
    <t>D K Engineers</t>
  </si>
  <si>
    <t>Round Flange</t>
  </si>
  <si>
    <t>Insu Armaflex Thermal 25mm</t>
  </si>
  <si>
    <t>CTS</t>
  </si>
  <si>
    <t>K M Airtech Solutions</t>
  </si>
  <si>
    <t>Insu Armaflex Thermal 25mm Al. Foil</t>
  </si>
  <si>
    <t>Opening stock</t>
  </si>
  <si>
    <t>Insu Thermal Tape</t>
  </si>
  <si>
    <t>Insu Thermal IC Clad Tape</t>
  </si>
  <si>
    <t>Insu TB Acou 24mm Al. Foil</t>
  </si>
  <si>
    <t>Rate</t>
  </si>
  <si>
    <t>2302-64005</t>
  </si>
  <si>
    <t>Flange Insulation</t>
  </si>
  <si>
    <t>Spiral Coupling</t>
  </si>
  <si>
    <t>Round Coupling</t>
  </si>
  <si>
    <t>Google Kyoto West Second Floor Oval Duct</t>
  </si>
  <si>
    <t>0103-64003</t>
  </si>
  <si>
    <t>Prestige Rex Walk Extra Duct ( 275 Gsm ) 24.03.2022</t>
  </si>
  <si>
    <t>Site Measurement</t>
  </si>
  <si>
    <t>Prestige Rex Walk Mixing Box &amp; Dummy Pieces ( 275 Gsm )</t>
  </si>
  <si>
    <t>Google Kyoto West 5Th Floor Oval Duct</t>
  </si>
  <si>
    <t>Google Kyoto West 8Th Floor</t>
  </si>
  <si>
    <t>Google Kyoto West Ground Floor</t>
  </si>
  <si>
    <t>Google Kyoto West First Floor</t>
  </si>
  <si>
    <t>Google Kyoto West First Floor Oval Duct</t>
  </si>
  <si>
    <t>Google Kyoto West 4Th Floor Oval Duct</t>
  </si>
  <si>
    <t>Google Kyoto West 6Th Floor Oval Duct</t>
  </si>
  <si>
    <t>Google Kyoto West Sound Attenuator Flange ( 18G )</t>
  </si>
  <si>
    <t>Google Kyoto West Sound Attenuator Flange ( 18G ) 22.04.2022</t>
  </si>
  <si>
    <t>Google Kyoto West Oval Duct Extra Coupling 30.04.2022</t>
  </si>
  <si>
    <t>Google Kyoto West Oval Duct Extra Coupling</t>
  </si>
  <si>
    <t>Google Kyoto West Second Floor Mixing Box</t>
  </si>
  <si>
    <t>Google Kyoto West 5Th Floor Mixing Box</t>
  </si>
  <si>
    <t>Google Kyoto West 9Th Floor Mixing Box</t>
  </si>
  <si>
    <t>Google Kyoto West 4Th Floor Mixing Box</t>
  </si>
  <si>
    <t>Google Kyoto West 6Th Floor Mixing Box</t>
  </si>
  <si>
    <t>Google Kyoto West 8Th Floor Mixing Box</t>
  </si>
  <si>
    <t>Google Kyoto West 8Th Floor Oval Duct</t>
  </si>
  <si>
    <t>Google Kyoto West Jack Room Duct</t>
  </si>
  <si>
    <t>250 Nos For Billing</t>
  </si>
  <si>
    <t>400 Rmt For Billing</t>
  </si>
  <si>
    <t>150 Nos For Billing</t>
  </si>
  <si>
    <t>Google Kyoto West Second &amp; 5Th Floor Hold Area Oval Duct</t>
  </si>
  <si>
    <t>Manipal University Jaipur Gi Celdek Frames</t>
  </si>
  <si>
    <t>PO-0021/2022-23-KAMC463</t>
  </si>
  <si>
    <t>Google Kyoto West Smoke Test Dummy</t>
  </si>
  <si>
    <t>Google Kyoto West 6Th Floor</t>
  </si>
  <si>
    <t>Google Kyoto West Extra Duct</t>
  </si>
  <si>
    <t>Google Kyoto West Second Floor</t>
  </si>
  <si>
    <t>Google Kyoto West 5Th Floor</t>
  </si>
  <si>
    <t>Google Kyoto West 9Th Floor</t>
  </si>
  <si>
    <t>Google Kyoto West 4Th Floor</t>
  </si>
  <si>
    <t>Google Kyoto West 4Th &amp; 8Th Floor Oval Duct Coupling</t>
  </si>
  <si>
    <t>Google Kyoto West Round Duct Coupling</t>
  </si>
  <si>
    <t>Google Kyoto West Ground,1St,4Th,6Th &amp; 8Th Floor Cts</t>
  </si>
  <si>
    <t>Google Kyoto West Kitchen Fresh Air Riser Duct</t>
  </si>
  <si>
    <t>Google Kyoto West Ahu Mouth Connection Duct</t>
  </si>
  <si>
    <t>0694/2022-23-71086</t>
  </si>
  <si>
    <t>Mit Manipal Ab-4 5Th Floor Data Science</t>
  </si>
  <si>
    <t>Mit Manipal Ab-4 5Th Floor Data Science Manual Vcd</t>
  </si>
  <si>
    <t>Google Kyoto West 2Nd &amp; 4Th Floor Extra Duct 19.07.2022</t>
  </si>
  <si>
    <t>Rakon Tuvis Devanahalli Ground &amp; First Floor Sample Duct</t>
  </si>
  <si>
    <t>Google Kyoto West 8Th Floor Hold Area</t>
  </si>
  <si>
    <t>0852/2022-23-23001</t>
  </si>
  <si>
    <t>T.M.A Pai Hospital Karkala First Floor</t>
  </si>
  <si>
    <t>0854/2022-23-10575</t>
  </si>
  <si>
    <t>Wgsha Academic Block Manipal Upper Ground Floor Restaurant</t>
  </si>
  <si>
    <t>Wgsha Academic Block Manipal Upper Ground Floor Restaurant Manual Vcd</t>
  </si>
  <si>
    <t>0851/2022-23-56001</t>
  </si>
  <si>
    <t>0853/2022-23-11105</t>
  </si>
  <si>
    <t>Diya Systems Mangalore First &amp; Second Floor Server Room</t>
  </si>
  <si>
    <t>Google Kyoto West 2Nd,4Th To 9Th Floor Micro Kitchen Exhaust Air Duct</t>
  </si>
  <si>
    <t>Google Kyoto West Kitchen Fresh Air Riser Extra Duct 25.07.2022</t>
  </si>
  <si>
    <t>0855/2022-23-15002</t>
  </si>
  <si>
    <t>Mahe Bangalore Stp Duct</t>
  </si>
  <si>
    <t>Mahe Bangalore Utility Block-2 Ugr-2</t>
  </si>
  <si>
    <t>0570/2022-23-64005</t>
  </si>
  <si>
    <t>0892/2022-23</t>
  </si>
  <si>
    <t>Jamming Goat J.P Nagar Oval Duct</t>
  </si>
  <si>
    <t>Mahe Bangalore Academic Block-3 ( H-3 ) Ground To 4Th Floor Oval Duct</t>
  </si>
  <si>
    <t>Mahe Bangalore Academic Block-3 ( H-3 ) Ground To 4Th Floor Oval Manual Vcd</t>
  </si>
  <si>
    <t>Google Kyoto West Jack Room Return Air Mixing Box</t>
  </si>
  <si>
    <t>Mahe Bangalore Academic Block-3 ( H-3 ) Shaft Duct</t>
  </si>
  <si>
    <t>Lunia Exim Pvt Ltd</t>
  </si>
  <si>
    <t>00013037</t>
  </si>
  <si>
    <t>0036/22-23</t>
  </si>
  <si>
    <t>KM/02309/2022-23</t>
  </si>
  <si>
    <t>KM/02317/2022-23</t>
  </si>
  <si>
    <t>KM/02552/2022-23</t>
  </si>
  <si>
    <t>012/22-23</t>
  </si>
  <si>
    <t>KM/02595/2022-23</t>
  </si>
  <si>
    <t>016/22-23</t>
  </si>
  <si>
    <t>KM/02609/2022-23</t>
  </si>
  <si>
    <t>017/22-23</t>
  </si>
  <si>
    <t>KM/02610/2022-23</t>
  </si>
  <si>
    <t>018/22-23</t>
  </si>
  <si>
    <t>LRM/0442/22-23</t>
  </si>
  <si>
    <t>019/22-23</t>
  </si>
  <si>
    <t>KM/02626/2022-23</t>
  </si>
  <si>
    <t>020/22-23</t>
  </si>
  <si>
    <t>HR Precisoins</t>
  </si>
  <si>
    <t>HRP/0187/22-23</t>
  </si>
  <si>
    <t>021/22-23</t>
  </si>
  <si>
    <t>The Supreme Industries Limited</t>
  </si>
  <si>
    <t>HRP/0227/22-23</t>
  </si>
  <si>
    <t>Plain Corner</t>
  </si>
  <si>
    <t>Oval VCD</t>
  </si>
  <si>
    <t>Google Kyoto West Second Floor Oval Manual Vcd</t>
  </si>
  <si>
    <t>Google Kyoto West 5Th Floor Oval Manual Vcd</t>
  </si>
  <si>
    <t>Google Kyoto West First Floor Oval Manual Vcd</t>
  </si>
  <si>
    <t>Google Kyoto West 4Th Floor Oval Manual Vcd</t>
  </si>
  <si>
    <t>Google Kyoto West 6Th Floor Oval Manual Vcd</t>
  </si>
  <si>
    <t>Google Kyoto West 8Th Floor Oval Manual Vcd</t>
  </si>
  <si>
    <t>Google Kyoto West Second &amp; 5Th Floor Hold Area Oval Manual Vcd</t>
  </si>
  <si>
    <t>Google Kyoto West 8Th Floor Hold Area Oval Manual Vcd</t>
  </si>
  <si>
    <t>Google Kyoto West Terrace Floor Fresh Air Duct</t>
  </si>
  <si>
    <t>Production-18G , Billing-20G</t>
  </si>
  <si>
    <t>Billing- 20G ( 31.9 Sqm )</t>
  </si>
  <si>
    <t>Google Kyoto West 4Th Floor Ups Room Extra Duct 03.08.2022</t>
  </si>
  <si>
    <t>Cool India</t>
  </si>
  <si>
    <t>Ge India Round Duct</t>
  </si>
  <si>
    <t>0509/2022-23-71079</t>
  </si>
  <si>
    <t>Kmc Lhh-Main Building Dental Block 1St &amp; 3Rd Floor</t>
  </si>
  <si>
    <t>Kmc Lhh-Main Building Dental Block 1St &amp; 3Rd Floor Manual Vcd</t>
  </si>
  <si>
    <t>TF01</t>
  </si>
  <si>
    <t>Techno Fabricators</t>
  </si>
  <si>
    <t>Techno Fabricators New Project Kerala</t>
  </si>
  <si>
    <t>Google Kyoto West Basement Toilet Exhaust Shaft Duct</t>
  </si>
  <si>
    <t>Drawing + Site Measurement</t>
  </si>
  <si>
    <t>Google Kyoto West First Floor Toilet Exhaust</t>
  </si>
  <si>
    <t>1082/2022-23-13019</t>
  </si>
  <si>
    <t>Google Kyoto West 8Th Floor Extra Duct &amp; Round Collar</t>
  </si>
  <si>
    <t>Infosys Bangalore Phase-1 B-38&amp;39 Ground Floor</t>
  </si>
  <si>
    <t>Google Kyoto West 8Th Floor Extra Oval Manual Vcd</t>
  </si>
  <si>
    <t>1046/2022-23-16005</t>
  </si>
  <si>
    <t>Chanakya University Lower Ground Floor</t>
  </si>
  <si>
    <t>Chanakya University Upper Ground Floor</t>
  </si>
  <si>
    <t>Chanakya University Admin Block Lower Ground Floor Oval Duct</t>
  </si>
  <si>
    <t>Chanakya University Admin Block Upper Ground Floor Oval Duct</t>
  </si>
  <si>
    <t>Google Kyoto West Extra Oval Manual Vcd</t>
  </si>
  <si>
    <t>Google Kyoto West Extra Duct 28.07.2022</t>
  </si>
  <si>
    <t>Chanakya University Admin Block Lower Ground Floor Oval Manual Vcd</t>
  </si>
  <si>
    <t>Chanakya University Admin Block Upper Ground Floor Oval Manual Vcd</t>
  </si>
  <si>
    <t>1077/2022-23-11094</t>
  </si>
  <si>
    <t>Wgsha Academic Block Manipal Student Lab Kitchen</t>
  </si>
  <si>
    <t>Infosys Bangalore Phase-1 B-38&amp;39 First Floor</t>
  </si>
  <si>
    <t>1047/2022-23-56001</t>
  </si>
  <si>
    <t>Rakon Tuvis Devanahalli Ground Floor Part-1</t>
  </si>
  <si>
    <t>Infosys Bangalore Phase-1 B-38&amp;39 Second Floor</t>
  </si>
  <si>
    <t>1075/2022-23-71084</t>
  </si>
  <si>
    <t>Wgsha Academic Block Manipal Student Lab Kitchen Bq Canteen</t>
  </si>
  <si>
    <t>1076/2022-23-12008</t>
  </si>
  <si>
    <t>Msap Manipal Ahu Connection Duct</t>
  </si>
  <si>
    <t>1074/2022-23-71087</t>
  </si>
  <si>
    <t>Mit Manipal Ab-1 Graphics Lab Oval Duct</t>
  </si>
  <si>
    <t>Rakon Tuvis Devanahalli Ground Floor Part-2</t>
  </si>
  <si>
    <t>Infosys Bangalore Phase-1 B-38&amp;39 3Rd Floor</t>
  </si>
  <si>
    <t>Infosys Bangalore Phase-1 B-38&amp;39 Toilet Exhaust Riser Duct</t>
  </si>
  <si>
    <t>1162/2022-23-64005</t>
  </si>
  <si>
    <t>Google Kyoto West 3Rd &amp; 7Th Floor Mixing Box</t>
  </si>
  <si>
    <t>Infosys Bangalore Phase-1 B-38&amp;39 Pantry Exhaust Riser Duct</t>
  </si>
  <si>
    <t>1083/2022-23-13019</t>
  </si>
  <si>
    <t>Infosys Bangalore Phase-1 B-40&amp;41 Toilet &amp; Pantry Exhaust Riser Duct</t>
  </si>
  <si>
    <t>Infosys Bangalore Phase-1 B-40&amp;41 3Rd Floor</t>
  </si>
  <si>
    <t>Rakon Tuvis Devanahalli First Floor Part-1</t>
  </si>
  <si>
    <t>Google Kyoto West 3Rd Floor Cec Area Oval Duct</t>
  </si>
  <si>
    <t>031/22-23</t>
  </si>
  <si>
    <t>042/22-23</t>
  </si>
  <si>
    <t>045/22-23</t>
  </si>
  <si>
    <t>046/22-23</t>
  </si>
  <si>
    <t>047/22-23</t>
  </si>
  <si>
    <t>Google Kyoto West 3Rd Floor Cec Area Oval Manual Vcd</t>
  </si>
  <si>
    <t>Google Kyoto West Extra Duct &amp; Mixing Box 20.08.2022</t>
  </si>
  <si>
    <t>Google Kyoto West Extra Duct 27.08.2022</t>
  </si>
  <si>
    <t>Infosys Bangalore Phase-1 B-38&amp;39 Ground Floor Oval &amp; Spiral Round Duct</t>
  </si>
  <si>
    <t>Infosys Bangalore Phase-1 B-40&amp;41 Ground Floor Oval &amp; Spiral Round Duct</t>
  </si>
  <si>
    <t>Infosys Bangalore Phase-1 B-38&amp;39 Board Room</t>
  </si>
  <si>
    <t>Infosys Bangalore Phase-1 B-38&amp;39 Mixing Box</t>
  </si>
  <si>
    <t>Infosys Bangalore Phase-1 B-38,39,40&amp;41 Mixing Box</t>
  </si>
  <si>
    <t>1122/2022-23-62012</t>
  </si>
  <si>
    <t>Aims Institute Mysore First Floor</t>
  </si>
  <si>
    <t>Infosys Bangalore Phase-1 B-40&amp;41 Second Floor</t>
  </si>
  <si>
    <t>1189/2022-23-21076</t>
  </si>
  <si>
    <t>Baliga Jewellery Punjalkatte</t>
  </si>
  <si>
    <t>1188/2022-23-20173</t>
  </si>
  <si>
    <t>Pragathi Hospital Major Ot</t>
  </si>
  <si>
    <t>Pragathi Hospital Major Ot Manual Vcd</t>
  </si>
  <si>
    <t>Infosys Bangalore Phase-1 B-40&amp;41 First Floor</t>
  </si>
  <si>
    <t>Rakon Tuvis Devanahalli First Floor Part-2</t>
  </si>
  <si>
    <t>1221/2022-23-63004</t>
  </si>
  <si>
    <t>Sattva Knowledge Court Netscope Oval Duct</t>
  </si>
  <si>
    <t>1217/2022-23-13005</t>
  </si>
  <si>
    <t>Times Square Udupi Pressurized Lobby</t>
  </si>
  <si>
    <t>Google Kyoto West Collab Area Oval Duct</t>
  </si>
  <si>
    <t>Google Kyoto West 3Rd &amp; 7Th Floor Manual Vcd</t>
  </si>
  <si>
    <t>1218/2022-23-71095</t>
  </si>
  <si>
    <t>Cath Lab Manipal</t>
  </si>
  <si>
    <t>102/2022-23</t>
  </si>
  <si>
    <t>Micronclean India Angle Flange Duct</t>
  </si>
  <si>
    <t>50 Nos For Billing</t>
  </si>
  <si>
    <t>80 Rmt For Billing</t>
  </si>
  <si>
    <t>Google Kyoto West Extra Duct 03.09.2022</t>
  </si>
  <si>
    <t xml:space="preserve">Google Kyoto West Extra Oval Manual Vcd </t>
  </si>
  <si>
    <t>500 Rmt For Billing</t>
  </si>
  <si>
    <t>Google Kyoto West Oval Manual Vcd</t>
  </si>
  <si>
    <t>Micronclean India Pvt Ltd</t>
  </si>
  <si>
    <t>049/22-23</t>
  </si>
  <si>
    <t>Insu Supreme 10mm Acou.</t>
  </si>
  <si>
    <t>PIR 20mm</t>
  </si>
  <si>
    <t>PIR 30mm</t>
  </si>
  <si>
    <t>PIR Duct</t>
  </si>
  <si>
    <t>PIR Sheet</t>
  </si>
  <si>
    <t>Infosys Bangalore Phase-1 B-40&amp;41 Ground Floor</t>
  </si>
  <si>
    <t>1324/2022-23-15002</t>
  </si>
  <si>
    <t>Mahe Bangalore Academic Block-3 5Th Floor House-3</t>
  </si>
  <si>
    <t>1247/2022-23-13020</t>
  </si>
  <si>
    <t>Mcods Lhh Annex Building 4Th Floor</t>
  </si>
  <si>
    <t>Mcods Lhh Annex Building Extra Duct</t>
  </si>
  <si>
    <t>Mcods Lhh Annex Building 3Rd Floor</t>
  </si>
  <si>
    <t>Mcods Lhh Annex Building Mixing Box</t>
  </si>
  <si>
    <t>Infosys Bangalore Phase-1 B-38&amp;39 Extra Duct</t>
  </si>
  <si>
    <t>Infosys Bangalore Phase-1 B-38&amp;39 Additional Duct</t>
  </si>
  <si>
    <t>Rakon Tuvis Devanahalli Ground Floor Extra Duct</t>
  </si>
  <si>
    <t>Google Kyoto West 3Rd &amp; 7Th Floor Extra Duct 23.09.2022</t>
  </si>
  <si>
    <t>Google Kyoto West 3Rd Floor Kitchen Area Fresh Air Duct</t>
  </si>
  <si>
    <t>Google Kyoto West Terrace Floor Extra Duct</t>
  </si>
  <si>
    <t>Mahe Bangalore Academic Block-3 5Th Floor House-6</t>
  </si>
  <si>
    <t>1288/2022-23-15002</t>
  </si>
  <si>
    <t>Mahe Bangalore Ahu Connection Duct</t>
  </si>
  <si>
    <t>Mahe Bangalore Academic Block-3 First Floor House-4 Oval Duct</t>
  </si>
  <si>
    <t>Mahe Bangalore Academic Block-3 First Floor House-5 Oval Duct</t>
  </si>
  <si>
    <t>1289/2022-23-13005</t>
  </si>
  <si>
    <t>Times Square Udupi Extra Duct</t>
  </si>
  <si>
    <t>1334/2022-23-62013</t>
  </si>
  <si>
    <t>J Frog ( Sattva Soft Zone ) Mixing Box &amp; Dropper</t>
  </si>
  <si>
    <t>1000 Rmt For Billing</t>
  </si>
  <si>
    <t>VULCAN (Rmt)</t>
  </si>
  <si>
    <t>Mcods Lhh Annex Building Second Floor</t>
  </si>
  <si>
    <t>295R</t>
  </si>
  <si>
    <t>Bel Odc Project</t>
  </si>
  <si>
    <t>1219/2022-23-74003</t>
  </si>
  <si>
    <t>Yenepoya Hotel Mangalore Extra Duct 07.09.2022</t>
  </si>
  <si>
    <t>1220/2022-23-21068</t>
  </si>
  <si>
    <t>Yenepoya Hospital Mangalore Tb Isolation</t>
  </si>
  <si>
    <t>Google Kyoto West Jack Room Round Duct</t>
  </si>
  <si>
    <t>Infosys Bangalore Phase-1 B-40&amp;41 Mixing Box</t>
  </si>
  <si>
    <t>Google Kyoto West 3Rd &amp; 7Th Floor Extra Duct 20.09.2022</t>
  </si>
  <si>
    <t>Infosys Bangalore Phase-1 B-38&amp;39 Extra Duct 20.09.2022</t>
  </si>
  <si>
    <t>Google Kyoto West Extra Duct &amp; Oval Vcd</t>
  </si>
  <si>
    <t>Jjm Medical College Davangere Ground Floor Auditorium</t>
  </si>
  <si>
    <t>14 A2</t>
  </si>
  <si>
    <t>HVAC/843/22-23</t>
  </si>
  <si>
    <t>Wolfgang Puck @ Bangalore Airport</t>
  </si>
  <si>
    <t>Bel Odc Project Mixing Box</t>
  </si>
  <si>
    <t>1367/2022-23-62005</t>
  </si>
  <si>
    <t>Mahe Bangalore Academic Block-3 5Th Floor House-3 Manual Vcd</t>
  </si>
  <si>
    <t>100 Rmt For Billing</t>
  </si>
  <si>
    <t>Mahe Bangalore Academic Block-3 First Floor House-4 Oval Manual Vcd</t>
  </si>
  <si>
    <t>Infosys Bangalore Phase-1 B-38&amp;41 Extra Mixing Box</t>
  </si>
  <si>
    <t>200 Nos For Billing</t>
  </si>
  <si>
    <t>500 Nos For Billing</t>
  </si>
  <si>
    <t>Production-22G , Billing-24G</t>
  </si>
  <si>
    <t>24G-19 Nos Old Sheets Used</t>
  </si>
  <si>
    <t>Sattva Park Cubix Stp Ventilation Extra Duct 24.09.2022</t>
  </si>
  <si>
    <t>LRM/0665/22-23</t>
  </si>
  <si>
    <t>054/22-23</t>
  </si>
  <si>
    <t>MS/22-23/IN/6421</t>
  </si>
  <si>
    <t>MS/22-23/IN/6422</t>
  </si>
  <si>
    <t>* Before editing, Latest file to be considered</t>
  </si>
  <si>
    <t>Planning: If your using AMNS Make or 1250 Width Coil, Please mention make in Remarks Column (Consumption)</t>
  </si>
  <si>
    <t>70-30 ( Indicates 70% straight &amp; 30% Fittings) same format to be used while writing</t>
  </si>
  <si>
    <t>* Fitting Ratio: First number indicates STRAIGHT &amp; Second Number Indicates FITTINGS always.</t>
  </si>
  <si>
    <t>* Red Label Columns are not Editable</t>
  </si>
  <si>
    <t>TF02</t>
  </si>
  <si>
    <t>Topaz Highlite Oval Duct</t>
  </si>
  <si>
    <t>J Frog ( Sattva Soft Zone ) Extra Duct 26.09.2022</t>
  </si>
  <si>
    <t>Mahe Bangalore Hostel Block-3 Fcu Duct</t>
  </si>
  <si>
    <t>1405/2022-23-15002</t>
  </si>
  <si>
    <t>Mahe Bangalore Hostel Block-3 Terrace Floor</t>
  </si>
  <si>
    <t>Mahe Bangalore Hostel Block-3 Terrace Floor Manual Vcd</t>
  </si>
  <si>
    <t>1438/2022-23-16005</t>
  </si>
  <si>
    <t>Chanakya University Admin Block Lower Ground Floor</t>
  </si>
  <si>
    <t>Chanakya University Admin Block First Floor</t>
  </si>
  <si>
    <t>Chanakya University Admin Block Second Floor</t>
  </si>
  <si>
    <t>550 Nos For Billing</t>
  </si>
  <si>
    <t>Chanakya University Admin Block 3Rd Floor</t>
  </si>
  <si>
    <t>Infosys Bangalore Phase-1 B-38&amp;39 Ahu Connection Duct</t>
  </si>
  <si>
    <t>Google Kyoto West Ground,First &amp; 3Rd Floor Extra Duct</t>
  </si>
  <si>
    <t>Infosys Bangalore Phase-1 B-39,40 &amp; 41 Extra Duct 26.09.2022</t>
  </si>
  <si>
    <t>Mahe Bangalore Hostel Block-3 Terrace Floor Butterfly Damper</t>
  </si>
  <si>
    <t>BDR/862/22-23</t>
  </si>
  <si>
    <t>Farzi Café @ Terminal-2 Bangalore International Airport</t>
  </si>
  <si>
    <t>1443/2022-23-15002</t>
  </si>
  <si>
    <t>Mahe Bangalore Hostel Block-3 Fcu Duct 07.10.2022</t>
  </si>
  <si>
    <t>Chanakya University Admin Block First Floor Oval Duct</t>
  </si>
  <si>
    <t>J Frog ( Sattva Soft Zone ) Extra Duct &amp; Oval Manual Vcd 07.10.2022</t>
  </si>
  <si>
    <t>Google Kyoto West Ground Floor Rectangular &amp; 3Rd Floor Oval Manual Vcd</t>
  </si>
  <si>
    <t>MS/22-23/IN/6495</t>
  </si>
  <si>
    <t>058/22-23</t>
  </si>
  <si>
    <t>059/22-23</t>
  </si>
  <si>
    <t>MS/22-23/IN/6496</t>
  </si>
  <si>
    <t>063/22-23</t>
  </si>
  <si>
    <t>064/22-23</t>
  </si>
  <si>
    <t>Chanakya University Admin Block Second Floor Oval Duct</t>
  </si>
  <si>
    <t>Chanakya University Admin Block 3Rd Floor Oval Duct</t>
  </si>
  <si>
    <t>Deepu Enterprises</t>
  </si>
  <si>
    <t>Deepu Enterprises New Project</t>
  </si>
  <si>
    <t>0496/2022-23-15010</t>
  </si>
  <si>
    <t>Infosys Hyderabad Sdb-6 6Th Floor</t>
  </si>
  <si>
    <t>Sri Raja Foods Basement Floor</t>
  </si>
  <si>
    <t>Infosys Bangalore Phase-1 B-40&amp;41 Extra Duct 10.10.2022</t>
  </si>
  <si>
    <t>Infosys Hyderabad Sdb-6 5Th Floor</t>
  </si>
  <si>
    <t>1404/2022-23-16005</t>
  </si>
  <si>
    <t>Chanakya University Admin Block Riser Duct</t>
  </si>
  <si>
    <t>Chanakya University Admin Block Ugf To 3Rd Floor Mixing Box</t>
  </si>
  <si>
    <t>Infosys Hyderabad Sdb-6 4Th Floor</t>
  </si>
  <si>
    <t>1533/2022-23-71100</t>
  </si>
  <si>
    <t>Centum Electronics</t>
  </si>
  <si>
    <t>Centum Electronics Manual Vcd</t>
  </si>
  <si>
    <t>Including Vcd Plate</t>
  </si>
  <si>
    <t>1532/2022-23-15009</t>
  </si>
  <si>
    <t>M5 Mall Mockup Duct</t>
  </si>
  <si>
    <t>1527/2022-23-64005</t>
  </si>
  <si>
    <t>Google Kyoto West Upper Basement Floor</t>
  </si>
  <si>
    <t>Chanakya University Lgf,Ugf,1St,2Nd &amp; 3Rd Floor Oval Manual Vcd</t>
  </si>
  <si>
    <t>TGAPL/BLR/22-23/1803</t>
  </si>
  <si>
    <t>Amd 6Th Floor Part-1</t>
  </si>
  <si>
    <t>Google Kyoto West Upper Basement Floor Manual Vcd</t>
  </si>
  <si>
    <t>Amd 6Th Floor Part-2</t>
  </si>
  <si>
    <t>066/22-23</t>
  </si>
  <si>
    <t>HRP/0279/22-23</t>
  </si>
  <si>
    <t>068/22-23</t>
  </si>
  <si>
    <t>Deepu Enterprises New Project Extra Duct 22.10.2022</t>
  </si>
  <si>
    <t>1563/2022-23-63002</t>
  </si>
  <si>
    <t>Bial Ground Floor Extra Duct 22.10.2022</t>
  </si>
  <si>
    <t>1552/2022-23-11109</t>
  </si>
  <si>
    <t>Manipal Hospital Bangalore Upper Basement Physiotherapy Opd</t>
  </si>
  <si>
    <t>Manipal Hospital Bangalore Ground Floor Doctor's Lounge</t>
  </si>
  <si>
    <t>Infosys Hyderabad Sdb-6 3Rd Floor</t>
  </si>
  <si>
    <t>0056/2022-23-54006</t>
  </si>
  <si>
    <t>Infosys Chennai Sdb-5 Cts</t>
  </si>
  <si>
    <t>Infosys Chennai Sdb-5 Ground Floor</t>
  </si>
  <si>
    <t>Manipal Hospital Bangalore Ground Floor Doctor's Lounge &amp; Upper Basement Physiotherapy Opd Manual Vcd</t>
  </si>
  <si>
    <t>R Mech - 1</t>
  </si>
  <si>
    <t>R Mech Breeze</t>
  </si>
  <si>
    <t>Narsapura Project 5Th Floor</t>
  </si>
  <si>
    <t>Narsapura Project Riser Duct &amp; Terrace Floor</t>
  </si>
  <si>
    <t>TGAPL/BLR/22-23/1884</t>
  </si>
  <si>
    <t>Amd 9Th Floor Part-1</t>
  </si>
  <si>
    <t>Infosys Chennai Sdb-5 Riser &amp; Terrace Floor</t>
  </si>
  <si>
    <t>Infosys Chennai Sdb-5 First Floor</t>
  </si>
  <si>
    <t>Infosys Chennai Sdb-5 Second Floor</t>
  </si>
  <si>
    <t>Infosys Chennai Sdb-5 Ground Floor Extra Round Collar &amp; Duct</t>
  </si>
  <si>
    <t>Infosys Chennai Sdb-5 Mixing Box &amp; Round Collar</t>
  </si>
  <si>
    <t>Infosys Chennai Sdb-5 Manual Vcd</t>
  </si>
  <si>
    <t>Narsapura Project Ground Floor</t>
  </si>
  <si>
    <t>Narsapura Project 6Th Floor</t>
  </si>
  <si>
    <t>Narsapura Project First &amp; Second Floor</t>
  </si>
  <si>
    <t>250 Rmt For Billing</t>
  </si>
  <si>
    <t>1626/2022-23-63006</t>
  </si>
  <si>
    <t>Madhuvan Farm House</t>
  </si>
  <si>
    <t>Madhuvan Farm House Manual Vcd</t>
  </si>
  <si>
    <t>Amd 9Th Floor Part-2</t>
  </si>
  <si>
    <t>Narsapura Project 3Rd &amp; 4Th Floor</t>
  </si>
  <si>
    <t>KM/02832/2022-23</t>
  </si>
  <si>
    <t>070/22-23</t>
  </si>
  <si>
    <t>MS/22-23/IN/6843</t>
  </si>
  <si>
    <t>076/22-23</t>
  </si>
  <si>
    <t>077/22-23</t>
  </si>
  <si>
    <t>KM/02853/2022-23</t>
  </si>
  <si>
    <t>078/22-23</t>
  </si>
  <si>
    <t>AVK-22-23-317</t>
  </si>
  <si>
    <t>080/22-23</t>
  </si>
  <si>
    <t>Bright Rod 10mm</t>
  </si>
  <si>
    <t>Bright Rod 8mm</t>
  </si>
  <si>
    <t>Bright Rod Square</t>
  </si>
  <si>
    <t>Bright Rod Round</t>
  </si>
  <si>
    <t>HRP/0296/22-23</t>
  </si>
  <si>
    <t>081/22-23</t>
  </si>
  <si>
    <t>VCD Handle 20g</t>
  </si>
  <si>
    <t>Gear 150 Dia</t>
  </si>
  <si>
    <t>Inner Bush</t>
  </si>
  <si>
    <t>Outer Bush</t>
  </si>
  <si>
    <t>Tooling Ocean</t>
  </si>
  <si>
    <t>082/22-23</t>
  </si>
  <si>
    <t>HRP/0297/22-23</t>
  </si>
  <si>
    <t>083/22-23</t>
  </si>
  <si>
    <t>Sample</t>
  </si>
  <si>
    <t>Sample Duct</t>
  </si>
  <si>
    <t>Infosys Chennai Sdb-5 Butterfly Damper</t>
  </si>
  <si>
    <t>210mm Dia Butterfly Damper</t>
  </si>
  <si>
    <t>Manipal Hospital Bangalore Gf Doctor's Lounge &amp; Ub Physiotherapy Opd Mixing Box &amp; Butterfly Damper</t>
  </si>
  <si>
    <t>Rakon Tuvis Devanahalli Ground Floor Branch Duct</t>
  </si>
  <si>
    <t>1684/2022-23-56001</t>
  </si>
  <si>
    <t>Rakon Tuvis Devanahalli First Floor Branch Duct</t>
  </si>
  <si>
    <t>Rakon Tuvis Devanahalli Extra Duct</t>
  </si>
  <si>
    <t>Rakon Tuvis Devanahalli Mixing Box</t>
  </si>
  <si>
    <t>1623/2022-23_1-15002</t>
  </si>
  <si>
    <t>Mahe Bangalore Food Court First Floor Aluminium Duct</t>
  </si>
  <si>
    <t>0553/2022-23-16003</t>
  </si>
  <si>
    <t>Star Hospital Hyderabad Ground Floor Mri &amp; Ct Scan Aluminium Duct</t>
  </si>
  <si>
    <t>1659/2022-23-13022</t>
  </si>
  <si>
    <t>Manipal Hospital Mangalore Tower-1 Ground Floor Manual Vcd</t>
  </si>
  <si>
    <t>1668/2022-23-15009</t>
  </si>
  <si>
    <t>M5-Ecity Mall Upper Ground Floor</t>
  </si>
  <si>
    <t>M5-Ecity Mall Upper Ground Floor Manual Vcd</t>
  </si>
  <si>
    <t>Rakon Tuvis Devanahalli Ground &amp; First Floor Round Collar &amp; Flange</t>
  </si>
  <si>
    <t xml:space="preserve"> Chanakya University Lower Ground Floor To 3Rd Floor Manual Gi Vcd</t>
  </si>
  <si>
    <t xml:space="preserve"> Chanakya University Lower Ground Floor To 3Rd Floor Motorized Gi Vcd</t>
  </si>
  <si>
    <t>Google Kyoto West Terrace Floor Extra Duct 14.11.2022</t>
  </si>
  <si>
    <t>Google Kyoto West 3Rd Floor Extra Duct</t>
  </si>
  <si>
    <t>Mahe Bangalore Food Court First Floor Gi Duct</t>
  </si>
  <si>
    <t>Infosys Hyderabad Sdb-6 Second Floor</t>
  </si>
  <si>
    <t>Siemens 11Th Floor Board Room</t>
  </si>
  <si>
    <t>0381-Infosys B-44</t>
  </si>
  <si>
    <t>Infosys Bangalore B-44 Living Lab Extra Duct 18.11.2022</t>
  </si>
  <si>
    <t>Infosys Hyderabad Sdb-6 Vav Connection Pieces</t>
  </si>
  <si>
    <t>Infosys Hyderabad Sdb-6 First Floor</t>
  </si>
  <si>
    <t>Centum Electronics Mixing Box,Butterfly Damper &amp; Extra Duct 19.11.2022</t>
  </si>
  <si>
    <t>Manipal Hospital Mangalore Tower-1 Ground Floor</t>
  </si>
  <si>
    <t>Manipal Hospital Mangalore Tower-1 Mezzanine Floor</t>
  </si>
  <si>
    <t>Infosys Hyderabad Sdb-6 Ground Floor</t>
  </si>
  <si>
    <t>Infosys Hyderabad Sdb-6 Mixing Box Sample</t>
  </si>
  <si>
    <t>Infosys Hyderabad Sdb-6 Return Air Duct</t>
  </si>
  <si>
    <t>Width-1250 mm Coil Used</t>
  </si>
  <si>
    <t>150 Rmt For Billing</t>
  </si>
  <si>
    <t>Including Leaf</t>
  </si>
  <si>
    <t>100 Nos For Billing</t>
  </si>
  <si>
    <t>Infosys Bangalore Phase-1 B-40&amp;41 3Rd Floor Icets Concept Area</t>
  </si>
  <si>
    <t>Infosys Bangalore Phase-1 B-40&amp;41 3Rd Floor Icets Concept Area Rectangular Duct</t>
  </si>
  <si>
    <t>1722/2022-23-11113</t>
  </si>
  <si>
    <t>Mahe Manipal Miv Bsl Lab Terrace Floor</t>
  </si>
  <si>
    <t>Mahe Manipal Miv Bsl Lab Terrace Floor Manual Vcd</t>
  </si>
  <si>
    <t>1771/2022-23-62015</t>
  </si>
  <si>
    <t>Bearys Data Centre Bangalore Dc3x Ground Floor</t>
  </si>
  <si>
    <t>Bearys Data Centre Bangalore Dc3x Toilet Exhaust Duct,Riser &amp; Mixing Box</t>
  </si>
  <si>
    <t>Bearys Data Centre Bangalore Dc3x Ground Floor Manual &amp; Motorized Gi Vcd</t>
  </si>
  <si>
    <t>Production-24G , Billing-22G</t>
  </si>
  <si>
    <t>Google Kyoto West Oval Extra Duct &amp; Mixing Box 16.11.2022</t>
  </si>
  <si>
    <t>Google Kyoto West 3Rd Floor Oval Manual Vcd</t>
  </si>
  <si>
    <t>Infosys Bangalore B-44 Living Lab Manual Vcd</t>
  </si>
  <si>
    <t>Including Leaf ( Manual &amp; Motorized )</t>
  </si>
  <si>
    <t>2223MSC1955</t>
  </si>
  <si>
    <t>085/22-23</t>
  </si>
  <si>
    <t>088/22-23</t>
  </si>
  <si>
    <t>089/22-23</t>
  </si>
  <si>
    <t>Insu Aerocell Thermal 16mm</t>
  </si>
  <si>
    <t>KM/02934/2022-23</t>
  </si>
  <si>
    <t>100/22-23</t>
  </si>
  <si>
    <t>KM/02938/2022-23</t>
  </si>
  <si>
    <t>101/22-23</t>
  </si>
  <si>
    <t>Alu. Rod 10mm</t>
  </si>
  <si>
    <t>KM/02939/2022-23</t>
  </si>
  <si>
    <t>102/22-23</t>
  </si>
  <si>
    <t>Infosys Hyderabad Sdb-6 Additional Duct</t>
  </si>
  <si>
    <t>Msap Manipal Mixing Box</t>
  </si>
  <si>
    <t>1804/2022-23-Anand Pai</t>
  </si>
  <si>
    <t>Anand Pai Kadri Kambla Oval Duct</t>
  </si>
  <si>
    <t>Infosys Hyderabad Sdb-6 Ground,First,Second,4Th &amp; 6Th Floor Oval Duct</t>
  </si>
  <si>
    <t>Infosys Hyderabad Sdb-6 Riser Duct</t>
  </si>
  <si>
    <t>Infosys Hyderabad Sdb-6 Additional Cts</t>
  </si>
  <si>
    <t>1782/2022-23-11104</t>
  </si>
  <si>
    <t>Sattva Windsor 6Th Floor</t>
  </si>
  <si>
    <t>Sattva Windsor 6Th Floor Oval Duct</t>
  </si>
  <si>
    <t>Sattva Windsor 6Th Floor Oval Manual Vcd</t>
  </si>
  <si>
    <t>Mahe Bangalore Food Court Ground &amp; First Floor Gi Manual Vcd</t>
  </si>
  <si>
    <t>Infosys Bangalore Phase-1 B-40&amp;41 3Rd Floor Icets Concept Area Extra Duct</t>
  </si>
  <si>
    <t>0100/2022-23-14008</t>
  </si>
  <si>
    <t>Tamara Obtc Coimbatore Toilet Exhaust Riser Duct</t>
  </si>
  <si>
    <t>Tamara Obtc Coimbatore Fcu &amp; Toilet Exhaust Mockup Duct</t>
  </si>
  <si>
    <t>Infosys Chennai Sdb-5 Ground,First &amp; Second Floor Ahu Connection Duct</t>
  </si>
  <si>
    <t>Chanakya University Admin Block Butterfly Damper</t>
  </si>
  <si>
    <t>Including Spigot Disc</t>
  </si>
  <si>
    <t>Tamara Obtc Coimbatore First &amp; Second Floor Toilet Exhaust Duct</t>
  </si>
  <si>
    <t>Kennametal India Pvt Ltd</t>
  </si>
  <si>
    <t>Tamara Obtc Coimbatore 3Rd &amp; 4Th Floor Toilet Exhaust Duct</t>
  </si>
  <si>
    <t>0641/2022-23_1-56002</t>
  </si>
  <si>
    <t>Infosys Hyderabad Sdb-7 Cts</t>
  </si>
  <si>
    <t>PO</t>
  </si>
  <si>
    <t>Novigo Solutions 5Th Floor Oval Duct</t>
  </si>
  <si>
    <t>Google Kyoto West 3Rd Floor South Side Ahu</t>
  </si>
  <si>
    <t>Fortis Hospital First Floor Gi Duct</t>
  </si>
  <si>
    <t>Hls Project</t>
  </si>
  <si>
    <t>Infosys Hyderabad Sdb-6 Mixing Box Lot-1</t>
  </si>
  <si>
    <t>250 Nos</t>
  </si>
  <si>
    <t>60 Nos Supplied Extra - Due To Corner Damage</t>
  </si>
  <si>
    <t>Including Oval Vcd &amp; Leaf</t>
  </si>
  <si>
    <t>1884/2022-23-45895</t>
  </si>
  <si>
    <t>Century Artizan Bangalore Plot No-120&amp;121 Ground &amp; First Floor Fcu Duct</t>
  </si>
  <si>
    <t>Mahe Bangalore Food Court Ground Floor Gi Duct</t>
  </si>
  <si>
    <t>0120/2022-23-14008</t>
  </si>
  <si>
    <t>Tamara Obtc Coimbatore First,2Nd,3Rd &amp; 4Th Floor Fcu Duct</t>
  </si>
  <si>
    <t>Fortis Hospital First Floor Aluminium Duct</t>
  </si>
  <si>
    <t>1905/2022-23-56001</t>
  </si>
  <si>
    <t>Rakon Tuvis Devanahalli Ground Floor Ahu Connection Duct &amp; 2Nd Floor Toilet Exhaust Duct</t>
  </si>
  <si>
    <t>Novigo Solutions 5Th Floor Additional Oval Duct</t>
  </si>
  <si>
    <t>1855/2022-23-71098</t>
  </si>
  <si>
    <t>Old Trauma Manipal</t>
  </si>
  <si>
    <t>1856/2022-23-Radiodiagnosis</t>
  </si>
  <si>
    <t>Radio Diagnosis &amp; Imaging Manipal</t>
  </si>
  <si>
    <t>Radio Diagnosis &amp; Imaging Manipal Manual Vcd</t>
  </si>
  <si>
    <t>0110/2022-23-64008</t>
  </si>
  <si>
    <t>Bearys Data Center Ambattur First To 8Th Floor Toilet,Terrace,Upper Terrace &amp; Toilet Riser</t>
  </si>
  <si>
    <t xml:space="preserve">Bearys Data Center Ambattur Ground Floor </t>
  </si>
  <si>
    <t>Infosys Hyderabad Sdb-6 Mixing Box Lot-2</t>
  </si>
  <si>
    <t>Infosys Hyderabad Sdb-6 Additional Oval Duct</t>
  </si>
  <si>
    <t>Site Measurement , Width-1250 mm Coil Used</t>
  </si>
  <si>
    <t>0065/2022-23-15007</t>
  </si>
  <si>
    <t>Manipal University Jaipur Fresh Air &amp; Toilet Exhaust Riser Duct</t>
  </si>
  <si>
    <t>1926/2022-23-14007</t>
  </si>
  <si>
    <t>Kasturba Hospital Mahe Manipal Ground Floor</t>
  </si>
  <si>
    <t>1946/2022-23-16005</t>
  </si>
  <si>
    <t>Chanakya University Admin Block Lower Ground Floor To 3Rd Floor Extra Duct</t>
  </si>
  <si>
    <t>Chanakya University Admin Block Ugf Auditorium</t>
  </si>
  <si>
    <t>Chanakya University Admin Block Ugf Auditorium Manual Vcd</t>
  </si>
  <si>
    <t>2022-23/09</t>
  </si>
  <si>
    <t>VS Coolerrs</t>
  </si>
  <si>
    <t>Narayana Health Mockup Duct</t>
  </si>
  <si>
    <t>1900/2022-23-15009</t>
  </si>
  <si>
    <t>M5-Ecity Mall First Floor</t>
  </si>
  <si>
    <t>Sattva Park Cubix Extra Duct 27.12.2022</t>
  </si>
  <si>
    <t>Kasturba Hospital Mahe Manipal First Floor</t>
  </si>
  <si>
    <t>Kasturba Hospital Mahe Manipal Ground Floor Manual &amp; Motorized Vcd</t>
  </si>
  <si>
    <t>Kasturba Hospital Mahe Manipal First Floor Manual &amp; Motorized Vcd</t>
  </si>
  <si>
    <t>M5-Ecity Mall First Floor Manual Vcd</t>
  </si>
  <si>
    <t>Infosys Hyderabad Sdb-6 Mixing Box Lot-3</t>
  </si>
  <si>
    <t>50 Rmt For Billing</t>
  </si>
  <si>
    <t>Anand Pai Kadri Kambla Oval Connection Duct</t>
  </si>
  <si>
    <t>Infosys Hyderabad Sdb-7 9Th Floor</t>
  </si>
  <si>
    <t>Infosys Hyderabad Sdb-7 8Th Floor</t>
  </si>
  <si>
    <t>1987/2022-23-61047</t>
  </si>
  <si>
    <t>Jain Hospital First Floor Dialysis Center</t>
  </si>
  <si>
    <t>M5-Ecity Mall Upper Ground Floor Extra Duct</t>
  </si>
  <si>
    <t>Mahe Bangalore Food Court Ground Floor Aluminium Duct</t>
  </si>
  <si>
    <t>Mahe Bangalore Food Court Ground &amp; First Floor Aluminium Manual Vcd</t>
  </si>
  <si>
    <t>M5-Ecity Mall Upper Ground Floor Extra Manual Vcd</t>
  </si>
  <si>
    <t>2003/2022-23-15002</t>
  </si>
  <si>
    <t>Mahe Bangalore Food Court Fresh Air Riser Duct ( Aluminium )</t>
  </si>
  <si>
    <t>Infosys Hyderabad Sdb-6 Mixing Box Lot-4</t>
  </si>
  <si>
    <t>Google Kyoto West 3Rd Floor &amp; 7Th Floor Repro Area Extra Duct 28.12.2022</t>
  </si>
  <si>
    <t>Rakon Tuvis Devanahalli Slt &amp; Exhaust Scrubber Duct</t>
  </si>
  <si>
    <t>Rakon Tuvis Devanahalli First Floor Ahu Connection Duct</t>
  </si>
  <si>
    <t>0043-54002</t>
  </si>
  <si>
    <t>Sami Labs Hassan Extra Duct</t>
  </si>
  <si>
    <t>Billing- 22G ( 2.5 Sqm )</t>
  </si>
  <si>
    <t>Production-22G , Billing-20G</t>
  </si>
  <si>
    <t>Google Kyoto West 7Th Floor Repro Area Oval Manual Vcd</t>
  </si>
  <si>
    <t>LRM/0943/22-23</t>
  </si>
  <si>
    <t>105/22-23</t>
  </si>
  <si>
    <t>HRP/0353/22-23</t>
  </si>
  <si>
    <t>113/22-23</t>
  </si>
  <si>
    <t>7033/22-23</t>
  </si>
  <si>
    <t>114/22-23</t>
  </si>
  <si>
    <t>MS/22-23/IN/7881</t>
  </si>
  <si>
    <t>115/22-23</t>
  </si>
  <si>
    <t>MS/22-23/IN/7880</t>
  </si>
  <si>
    <t>116/22-23</t>
  </si>
  <si>
    <t>MS/22-23/IN/7898</t>
  </si>
  <si>
    <t>117/22-23</t>
  </si>
  <si>
    <t>MS/22-23/IN/7899</t>
  </si>
  <si>
    <t>118/22-23</t>
  </si>
  <si>
    <t>MS/22-23/IN/7903</t>
  </si>
  <si>
    <t>119/22-23</t>
  </si>
  <si>
    <t>MS/22-23/IN/7920</t>
  </si>
  <si>
    <t>120/22-23</t>
  </si>
  <si>
    <t>MS/22-23/IN/7928</t>
  </si>
  <si>
    <t>121/22-23</t>
  </si>
  <si>
    <t>122/22-23</t>
  </si>
  <si>
    <t>M12200008026</t>
  </si>
  <si>
    <t>123/22-23</t>
  </si>
  <si>
    <t>HA3169</t>
  </si>
  <si>
    <t>124/22-23</t>
  </si>
  <si>
    <t>Welkin Airtech</t>
  </si>
  <si>
    <t>JBM Fabs</t>
  </si>
  <si>
    <t>EQUBE ENERGY AND RESEARCH SERVICES LLP</t>
  </si>
  <si>
    <t>OLYMPUS REFRIGERATION INC</t>
  </si>
  <si>
    <t>ILAB MEP SOLUTIONS PRIVATE LIMITED</t>
  </si>
  <si>
    <t>Alu. Tape</t>
  </si>
  <si>
    <t>2020/2022-23-13023</t>
  </si>
  <si>
    <t>Basic Science Building Mahe Manipal 3Rd Floor</t>
  </si>
  <si>
    <t>Basic Science Building Mahe Manipal 3Rd Floor Additional Duct</t>
  </si>
  <si>
    <t>Novigo Solutions 5Th Floor Additional Oval Elbow</t>
  </si>
  <si>
    <t>Infosys Chennai Sdb-5 Extra Duct 30.12.2022</t>
  </si>
  <si>
    <t>Infosys Chennai Sdb-5 Pantry Extra Duct</t>
  </si>
  <si>
    <t>Infosys Hyderabad Sdb-7 4Th Floor</t>
  </si>
  <si>
    <t>Infosys Hyderabad Sdb-7 6Th Floor</t>
  </si>
  <si>
    <t>WA/2022-2023/225</t>
  </si>
  <si>
    <t>Accenture Bangalore First,2Nd,3Rd,4Th &amp; 5Th Floor Oval Duct</t>
  </si>
  <si>
    <t>Sattva Windsor 6Th Floor Extra Duct</t>
  </si>
  <si>
    <t>1932/2022-23-62016</t>
  </si>
  <si>
    <t>Manipal Opd Block Terrace Floor Oval Duct</t>
  </si>
  <si>
    <t>Star Hospital Hyderabad Ground Floor Mri Aluminium Duct</t>
  </si>
  <si>
    <t>Fortis Hospital First Floor Aluminium Triangular Duct</t>
  </si>
  <si>
    <t>Tamara Obtc Coimbatore Ground Floor</t>
  </si>
  <si>
    <t>Production- 22G  , Billing-24G ( 1.85 Sqm )</t>
  </si>
  <si>
    <t>Manipal Opd Block Terrace Floor Oval Manual Vcd</t>
  </si>
  <si>
    <t>3 Nos</t>
  </si>
  <si>
    <t>Tamara Obtc Coimbatore First Floor</t>
  </si>
  <si>
    <t>Infosys Hyderabad Sdb-6 6Th Floor Extra Duct</t>
  </si>
  <si>
    <t>M5-Ecity Mall Second Floor</t>
  </si>
  <si>
    <t>M5-Ecity Mall Second Floor Manual Vcd</t>
  </si>
  <si>
    <t>Tamara Obtc Coimbatore Ground &amp; First Floor Round Collar</t>
  </si>
  <si>
    <t>Sap Labs Ground Floor Mock Up Oval Duct</t>
  </si>
  <si>
    <t>Tamara Obtc Coimbatore Suit Room Fcu Duct</t>
  </si>
  <si>
    <t>2 Nos</t>
  </si>
  <si>
    <t>Round Ducts Used From Google Kyoto West</t>
  </si>
  <si>
    <t>Chanakya University Admin Block 4Th Floor</t>
  </si>
  <si>
    <t>Infosys Hyderabad Sdb-7 7Th Floor</t>
  </si>
  <si>
    <t>Malur Job</t>
  </si>
  <si>
    <t>2075/2022-23-64005</t>
  </si>
  <si>
    <t>Google Kyoto West Terrace Floor Fresh Air Extra Duct 10.01.2023</t>
  </si>
  <si>
    <t>Infosys Hyderabad Sdb-7 5Th Floor</t>
  </si>
  <si>
    <t>2076/2022-23-21089</t>
  </si>
  <si>
    <t>New City Hospital Udupi Ot Area Duct</t>
  </si>
  <si>
    <t>2101/2022-23-71108</t>
  </si>
  <si>
    <t>MM8 Manipal Terrace Floor</t>
  </si>
  <si>
    <t>2053/2022-23-16005</t>
  </si>
  <si>
    <t>Chanakya University Admin Block Ugf &amp; 4Th Floor Db Room Exhaust Duct</t>
  </si>
  <si>
    <t>Infosys Hyderabad Sdb-7 Extra Cts</t>
  </si>
  <si>
    <t>22-23/203/98</t>
  </si>
  <si>
    <t>Ghs 5Th Floor Xp Lab</t>
  </si>
  <si>
    <t>Aurbis 3Rd Floor Kitchen</t>
  </si>
  <si>
    <t>Tamara Obtc Coimbatore Manual Gi Vcd</t>
  </si>
  <si>
    <t>0156/2022-23-14008</t>
  </si>
  <si>
    <t>Tamara Obtc Coimbatore Str Duct</t>
  </si>
  <si>
    <t>Tamara Obtc Coimbatore Terrace Floor Toilet Exhaust Duct</t>
  </si>
  <si>
    <t>2002/2022-23-13020</t>
  </si>
  <si>
    <t>Mcods Lhh Annex Building First Floor</t>
  </si>
  <si>
    <t>Mcods Lhh Annex Building 6Th Floor</t>
  </si>
  <si>
    <t>2102/2022-23-14009</t>
  </si>
  <si>
    <t>Jayalaxmi Silks Udupi Ground Floor</t>
  </si>
  <si>
    <t>Jayalaxmi Silks Udupi First Floor</t>
  </si>
  <si>
    <t>Old Insulation Material</t>
  </si>
  <si>
    <t>200 Rmt For Billing</t>
  </si>
  <si>
    <t>MM8 Manipal Terrace Floor Manual Vcd</t>
  </si>
  <si>
    <t>KTPL Material</t>
  </si>
  <si>
    <t>0145/2022-23-14008</t>
  </si>
  <si>
    <t>300 Nos For Billing</t>
  </si>
  <si>
    <t>Mcods Lhh Annex Building Extra Duct 05.01.2023</t>
  </si>
  <si>
    <t>Chanakya University Admin Block 4Th Floor Oval Duct</t>
  </si>
  <si>
    <t>WA/2022-2023/232</t>
  </si>
  <si>
    <t>Accenture Bangalore 2Nd,3Rd &amp; 5Th Floor Oval Duct</t>
  </si>
  <si>
    <t>Infosys Hyderabad Sdb-7 3Rd Floor</t>
  </si>
  <si>
    <t>Manipal Hospital Bangalore Upper Basement Physiotherapy Opd Extra Duct 18.01.2023</t>
  </si>
  <si>
    <t>Jayalaxmi Silks Udupi Second Floor</t>
  </si>
  <si>
    <t>Tamara Obtc Coimbatore First Floor Corridor Tfa Duct</t>
  </si>
  <si>
    <t>Tamara Obtc Coimbatore Second Floor Corridor Tfa Duct</t>
  </si>
  <si>
    <t>Tamara Obtc Coimbatore 3Rd Floor Corridor Tfa Duct</t>
  </si>
  <si>
    <t>Tamara Obtc Coimbatore 4Th Floor Corridor Tfa Duct</t>
  </si>
  <si>
    <t>2136/2022-23-54002</t>
  </si>
  <si>
    <t>Chanakya University Admin Block 4Th Floor Oval Manual Vcd</t>
  </si>
  <si>
    <t>Sami Labs Hassan Extra Duct 20.01.2023</t>
  </si>
  <si>
    <t>Sami Labs Hassan Manual Vcd</t>
  </si>
  <si>
    <t>2144/2022-23-13020</t>
  </si>
  <si>
    <t>Mcods Lhh Annex Building Ground Floor</t>
  </si>
  <si>
    <t>Bel Ground Floor</t>
  </si>
  <si>
    <t>Bel First Floor</t>
  </si>
  <si>
    <t>c</t>
  </si>
  <si>
    <t>125/22-23</t>
  </si>
  <si>
    <t>22-23/2445</t>
  </si>
  <si>
    <t>126/22-23</t>
  </si>
  <si>
    <t>LRM/1086/22-23</t>
  </si>
  <si>
    <t>127/22-23</t>
  </si>
  <si>
    <t>129/22-23</t>
  </si>
  <si>
    <t>130/22-23</t>
  </si>
  <si>
    <t>132/22-23</t>
  </si>
  <si>
    <t>133/22-23</t>
  </si>
  <si>
    <t>KNND JOB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</si>
</sst>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sz val="14"/>
      <color theme="1"/>
      <name val="Calibri Light"/>
      <family val="2"/>
    </font>
    <font>
      <b/>
      <sz val="12"/>
      <color theme="1"/>
      <name val="Calibri Light"/>
      <family val="2"/>
    </font>
    <font>
      <sz val="14"/>
      <color theme="1"/>
      <name val="Britannic Bold"/>
      <family val="2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  <font>
      <b/>
      <sz val="10"/>
      <name val="Calibri Light"/>
      <family val="2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i/>
      <sz val="14"/>
      <color theme="0"/>
      <name val="Calibri Light"/>
      <family val="2"/>
    </font>
    <font>
      <b/>
      <sz val="14"/>
      <name val="Calibri Light"/>
      <family val="2"/>
    </font>
    <font>
      <b/>
      <sz val="14"/>
      <color theme="0"/>
      <name val="Calibri Light"/>
      <family val="2"/>
    </font>
    <font>
      <sz val="10"/>
      <color theme="1"/>
      <name val="Calibri"/>
      <family val="2"/>
      <scheme val="minor"/>
    </font>
    <font>
      <sz val="14"/>
      <name val="Calibri Light"/>
      <family val="2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5DB5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4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/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2" fontId="3" fillId="0" borderId="7" xfId="0" applyNumberFormat="1" applyFont="1" applyBorder="1" applyAlignment="1" applyProtection="1">
      <alignment horizontal="center"/>
      <protection locked="0"/>
    </xf>
    <xf numFmtId="2" fontId="3" fillId="0" borderId="10" xfId="0" applyNumberFormat="1" applyFont="1" applyBorder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left"/>
      <protection locked="0"/>
    </xf>
    <xf numFmtId="14" fontId="3" fillId="0" borderId="9" xfId="0" applyNumberFormat="1" applyFont="1" applyBorder="1" applyAlignment="1" applyProtection="1">
      <alignment horizontal="left"/>
      <protection locked="0"/>
    </xf>
    <xf numFmtId="0" fontId="3" fillId="0" borderId="10" xfId="0" applyFont="1" applyBorder="1" applyAlignment="1" applyProtection="1">
      <alignment horizontal="left"/>
      <protection locked="0"/>
    </xf>
    <xf numFmtId="14" fontId="3" fillId="0" borderId="6" xfId="0" applyNumberFormat="1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12" xfId="0" applyNumberFormat="1" applyFont="1" applyBorder="1"/>
    <xf numFmtId="164" fontId="0" fillId="0" borderId="12" xfId="0" applyNumberForma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13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3" fillId="3" borderId="0" xfId="0" applyFont="1" applyFill="1" applyProtection="1">
      <protection locked="0"/>
    </xf>
    <xf numFmtId="14" fontId="3" fillId="0" borderId="8" xfId="0" applyNumberFormat="1" applyFont="1" applyBorder="1" applyAlignment="1" applyProtection="1">
      <alignment horizontal="center"/>
      <protection locked="0"/>
    </xf>
    <xf numFmtId="0" fontId="10" fillId="5" borderId="4" xfId="0" applyFont="1" applyFill="1" applyBorder="1" applyAlignment="1">
      <alignment horizontal="left"/>
    </xf>
    <xf numFmtId="3" fontId="10" fillId="5" borderId="3" xfId="0" applyNumberFormat="1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center"/>
    </xf>
    <xf numFmtId="2" fontId="10" fillId="6" borderId="3" xfId="0" applyNumberFormat="1" applyFont="1" applyFill="1" applyBorder="1" applyAlignment="1">
      <alignment horizontal="left"/>
    </xf>
    <xf numFmtId="164" fontId="10" fillId="5" borderId="3" xfId="0" applyNumberFormat="1" applyFont="1" applyFill="1" applyBorder="1" applyAlignment="1">
      <alignment horizontal="left"/>
    </xf>
    <xf numFmtId="164" fontId="10" fillId="5" borderId="15" xfId="0" applyNumberFormat="1" applyFont="1" applyFill="1" applyBorder="1"/>
    <xf numFmtId="1" fontId="13" fillId="5" borderId="3" xfId="0" applyNumberFormat="1" applyFont="1" applyFill="1" applyBorder="1" applyAlignment="1">
      <alignment horizontal="left"/>
    </xf>
    <xf numFmtId="164" fontId="13" fillId="5" borderId="3" xfId="0" applyNumberFormat="1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0" fontId="13" fillId="6" borderId="11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3" fontId="11" fillId="4" borderId="4" xfId="0" applyNumberFormat="1" applyFont="1" applyFill="1" applyBorder="1" applyAlignment="1" applyProtection="1">
      <alignment horizontal="center"/>
      <protection locked="0"/>
    </xf>
    <xf numFmtId="0" fontId="12" fillId="4" borderId="5" xfId="0" applyFont="1" applyFill="1" applyBorder="1" applyAlignment="1" applyProtection="1">
      <alignment horizontal="center"/>
      <protection locked="0"/>
    </xf>
    <xf numFmtId="3" fontId="11" fillId="4" borderId="5" xfId="0" applyNumberFormat="1" applyFont="1" applyFill="1" applyBorder="1" applyAlignment="1" applyProtection="1">
      <alignment horizontal="center"/>
      <protection locked="0"/>
    </xf>
    <xf numFmtId="3" fontId="11" fillId="4" borderId="11" xfId="0" applyNumberFormat="1" applyFont="1" applyFill="1" applyBorder="1" applyAlignment="1" applyProtection="1">
      <alignment horizontal="center"/>
      <protection locked="0"/>
    </xf>
    <xf numFmtId="1" fontId="10" fillId="6" borderId="3" xfId="0" applyNumberFormat="1" applyFont="1" applyFill="1" applyBorder="1" applyAlignment="1">
      <alignment horizontal="left"/>
    </xf>
    <xf numFmtId="0" fontId="10" fillId="6" borderId="11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>
      <alignment horizontal="center"/>
    </xf>
    <xf numFmtId="3" fontId="16" fillId="0" borderId="0" xfId="0" applyNumberFormat="1" applyFont="1" applyAlignment="1" applyProtection="1">
      <alignment horizontal="center"/>
      <protection locked="0"/>
    </xf>
    <xf numFmtId="3" fontId="17" fillId="8" borderId="0" xfId="0" applyNumberFormat="1" applyFont="1" applyFill="1" applyAlignment="1" applyProtection="1">
      <alignment horizontal="center"/>
      <protection locked="0"/>
    </xf>
    <xf numFmtId="164" fontId="17" fillId="8" borderId="12" xfId="0" applyNumberFormat="1" applyFont="1" applyFill="1" applyBorder="1" applyAlignment="1" applyProtection="1">
      <alignment horizontal="center"/>
      <protection locked="0"/>
    </xf>
    <xf numFmtId="3" fontId="17" fillId="8" borderId="4" xfId="0" applyNumberFormat="1" applyFont="1" applyFill="1" applyBorder="1" applyAlignment="1" applyProtection="1">
      <alignment horizontal="center"/>
      <protection locked="0"/>
    </xf>
    <xf numFmtId="3" fontId="17" fillId="8" borderId="11" xfId="0" applyNumberFormat="1" applyFont="1" applyFill="1" applyBorder="1" applyAlignment="1" applyProtection="1">
      <alignment horizontal="center"/>
      <protection locked="0"/>
    </xf>
    <xf numFmtId="3" fontId="18" fillId="2" borderId="0" xfId="0" applyNumberFormat="1" applyFont="1" applyFill="1" applyAlignment="1" applyProtection="1">
      <alignment horizontal="center"/>
      <protection locked="0"/>
    </xf>
    <xf numFmtId="3" fontId="17" fillId="8" borderId="5" xfId="0" applyNumberFormat="1" applyFont="1" applyFill="1" applyBorder="1" applyAlignment="1" applyProtection="1">
      <alignment horizontal="center"/>
      <protection locked="0"/>
    </xf>
    <xf numFmtId="0" fontId="15" fillId="0" borderId="12" xfId="0" applyFont="1" applyBorder="1" applyProtection="1">
      <protection locked="0"/>
    </xf>
    <xf numFmtId="0" fontId="17" fillId="5" borderId="3" xfId="0" applyFont="1" applyFill="1" applyBorder="1" applyAlignment="1">
      <alignment horizontal="left"/>
    </xf>
    <xf numFmtId="0" fontId="17" fillId="6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left"/>
    </xf>
    <xf numFmtId="0" fontId="17" fillId="5" borderId="15" xfId="0" applyFont="1" applyFill="1" applyBorder="1" applyAlignment="1">
      <alignment horizontal="left"/>
    </xf>
    <xf numFmtId="0" fontId="17" fillId="6" borderId="15" xfId="0" applyFont="1" applyFill="1" applyBorder="1" applyAlignment="1">
      <alignment horizontal="left"/>
    </xf>
    <xf numFmtId="0" fontId="17" fillId="6" borderId="16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left"/>
    </xf>
    <xf numFmtId="164" fontId="17" fillId="5" borderId="13" xfId="0" applyNumberFormat="1" applyFont="1" applyFill="1" applyBorder="1"/>
    <xf numFmtId="164" fontId="17" fillId="5" borderId="11" xfId="0" applyNumberFormat="1" applyFont="1" applyFill="1" applyBorder="1" applyAlignment="1">
      <alignment horizontal="left"/>
    </xf>
    <xf numFmtId="164" fontId="17" fillId="5" borderId="14" xfId="0" applyNumberFormat="1" applyFont="1" applyFill="1" applyBorder="1" applyAlignment="1">
      <alignment horizontal="left"/>
    </xf>
    <xf numFmtId="164" fontId="17" fillId="5" borderId="14" xfId="0" applyNumberFormat="1" applyFont="1" applyFill="1" applyBorder="1"/>
    <xf numFmtId="164" fontId="17" fillId="6" borderId="7" xfId="0" applyNumberFormat="1" applyFont="1" applyFill="1" applyBorder="1" applyAlignment="1">
      <alignment horizontal="left"/>
    </xf>
    <xf numFmtId="164" fontId="17" fillId="5" borderId="0" xfId="0" applyNumberFormat="1" applyFont="1" applyFill="1" applyAlignment="1">
      <alignment horizontal="left"/>
    </xf>
    <xf numFmtId="0" fontId="17" fillId="6" borderId="12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6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12" xfId="0" applyFont="1" applyBorder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164" fontId="5" fillId="0" borderId="0" xfId="0" applyNumberFormat="1" applyFont="1" applyAlignment="1">
      <alignment horizontal="center"/>
    </xf>
    <xf numFmtId="164" fontId="5" fillId="0" borderId="0" xfId="1" applyNumberFormat="1" applyFont="1" applyFill="1" applyBorder="1" applyAlignment="1" applyProtection="1">
      <alignment horizontal="center"/>
    </xf>
    <xf numFmtId="164" fontId="5" fillId="0" borderId="7" xfId="1" applyNumberFormat="1" applyFont="1" applyFill="1" applyBorder="1" applyAlignment="1" applyProtection="1">
      <alignment horizontal="center"/>
    </xf>
    <xf numFmtId="164" fontId="5" fillId="0" borderId="7" xfId="0" applyNumberFormat="1" applyFont="1" applyBorder="1" applyAlignment="1" applyProtection="1">
      <alignment horizontal="center"/>
      <protection locked="0"/>
    </xf>
    <xf numFmtId="164" fontId="15" fillId="0" borderId="0" xfId="0" applyNumberFormat="1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15" fillId="2" borderId="12" xfId="0" applyFont="1" applyFill="1" applyBorder="1" applyProtection="1">
      <protection locked="0"/>
    </xf>
    <xf numFmtId="0" fontId="15" fillId="2" borderId="0" xfId="0" applyFont="1" applyFill="1"/>
    <xf numFmtId="164" fontId="15" fillId="0" borderId="7" xfId="0" applyNumberFormat="1" applyFont="1" applyBorder="1" applyAlignment="1" applyProtection="1">
      <alignment horizontal="center"/>
      <protection locked="0"/>
    </xf>
    <xf numFmtId="164" fontId="15" fillId="0" borderId="12" xfId="0" applyNumberFormat="1" applyFont="1" applyBorder="1" applyAlignment="1" applyProtection="1">
      <alignment horizontal="center"/>
      <protection locked="0"/>
    </xf>
    <xf numFmtId="49" fontId="15" fillId="0" borderId="0" xfId="0" applyNumberFormat="1" applyFont="1" applyAlignment="1" applyProtection="1">
      <alignment horizontal="center"/>
      <protection locked="0"/>
    </xf>
    <xf numFmtId="164" fontId="15" fillId="0" borderId="0" xfId="0" applyNumberFormat="1" applyFont="1"/>
    <xf numFmtId="0" fontId="19" fillId="0" borderId="0" xfId="0" applyFont="1" applyAlignment="1" applyProtection="1">
      <alignment horizontal="left"/>
      <protection locked="0"/>
    </xf>
    <xf numFmtId="0" fontId="3" fillId="0" borderId="0" xfId="0" quotePrefix="1" applyFont="1" applyAlignment="1" applyProtection="1">
      <alignment horizontal="left"/>
      <protection locked="0"/>
    </xf>
    <xf numFmtId="2" fontId="5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49" fontId="17" fillId="6" borderId="11" xfId="0" applyNumberFormat="1" applyFont="1" applyFill="1" applyBorder="1" applyAlignment="1">
      <alignment horizontal="center"/>
    </xf>
    <xf numFmtId="49" fontId="17" fillId="6" borderId="4" xfId="0" applyNumberFormat="1" applyFont="1" applyFill="1" applyBorder="1" applyAlignment="1">
      <alignment horizontal="left"/>
    </xf>
    <xf numFmtId="14" fontId="15" fillId="0" borderId="0" xfId="0" applyNumberFormat="1" applyFont="1" applyAlignment="1" applyProtection="1">
      <alignment horizontal="center"/>
      <protection locked="0"/>
    </xf>
    <xf numFmtId="2" fontId="5" fillId="0" borderId="6" xfId="0" applyNumberFormat="1" applyFont="1" applyBorder="1" applyAlignment="1">
      <alignment horizontal="center"/>
    </xf>
    <xf numFmtId="164" fontId="17" fillId="5" borderId="16" xfId="0" applyNumberFormat="1" applyFont="1" applyFill="1" applyBorder="1" applyAlignment="1">
      <alignment horizontal="left"/>
    </xf>
    <xf numFmtId="164" fontId="15" fillId="0" borderId="6" xfId="0" applyNumberFormat="1" applyFont="1" applyBorder="1" applyAlignment="1" applyProtection="1">
      <alignment horizontal="center"/>
      <protection locked="0"/>
    </xf>
    <xf numFmtId="164" fontId="17" fillId="5" borderId="5" xfId="0" applyNumberFormat="1" applyFont="1" applyFill="1" applyBorder="1"/>
    <xf numFmtId="0" fontId="15" fillId="0" borderId="6" xfId="0" applyFont="1" applyBorder="1" applyAlignment="1" applyProtection="1">
      <alignment horizontal="center"/>
      <protection locked="0"/>
    </xf>
    <xf numFmtId="49" fontId="15" fillId="0" borderId="7" xfId="0" applyNumberFormat="1" applyFont="1" applyBorder="1" applyAlignment="1" applyProtection="1">
      <alignment horizontal="center"/>
      <protection locked="0"/>
    </xf>
    <xf numFmtId="0" fontId="15" fillId="0" borderId="8" xfId="0" applyFont="1" applyBorder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/>
      <protection locked="0"/>
    </xf>
    <xf numFmtId="49" fontId="15" fillId="0" borderId="10" xfId="0" applyNumberFormat="1" applyFont="1" applyBorder="1" applyAlignment="1" applyProtection="1">
      <alignment horizontal="center"/>
      <protection locked="0"/>
    </xf>
    <xf numFmtId="2" fontId="15" fillId="0" borderId="0" xfId="0" applyNumberFormat="1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15" fillId="0" borderId="12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7" xfId="0" applyFont="1" applyBorder="1" applyAlignment="1" applyProtection="1">
      <alignment horizontal="center"/>
      <protection locked="0"/>
    </xf>
    <xf numFmtId="0" fontId="5" fillId="8" borderId="0" xfId="0" applyFont="1" applyFill="1" applyProtection="1">
      <protection locked="0"/>
    </xf>
    <xf numFmtId="0" fontId="5" fillId="8" borderId="0" xfId="0" applyFont="1" applyFill="1"/>
    <xf numFmtId="0" fontId="15" fillId="0" borderId="7" xfId="0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5" fillId="9" borderId="0" xfId="0" applyFont="1" applyFill="1" applyAlignment="1" applyProtection="1">
      <alignment horizontal="center"/>
      <protection locked="0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45DB5E"/>
      <color rgb="FF2CF4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%20(2)/2022-09-24_Production%20Data%20Sheet------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Purchase"/>
      <sheetName val="Consumption"/>
      <sheetName val="Balance"/>
      <sheetName val="Scrap"/>
      <sheetName val="Customer Name"/>
      <sheetName val="Raw material"/>
      <sheetName val="Product"/>
      <sheetName val="Supplier"/>
      <sheetName val="M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D1" t="str">
            <v>Final List</v>
          </cell>
        </row>
        <row r="2">
          <cell r="D2" t="str">
            <v/>
          </cell>
        </row>
        <row r="3">
          <cell r="D3" t="str">
            <v/>
          </cell>
        </row>
        <row r="4">
          <cell r="D4" t="str">
            <v/>
          </cell>
        </row>
        <row r="5">
          <cell r="D5" t="str">
            <v/>
          </cell>
        </row>
        <row r="6">
          <cell r="D6" t="str">
            <v/>
          </cell>
        </row>
        <row r="7">
          <cell r="D7" t="str">
            <v/>
          </cell>
        </row>
        <row r="8">
          <cell r="D8" t="str">
            <v/>
          </cell>
        </row>
        <row r="9">
          <cell r="D9" t="str">
            <v/>
          </cell>
        </row>
        <row r="10">
          <cell r="D10" t="str">
            <v/>
          </cell>
        </row>
        <row r="11">
          <cell r="D11" t="str">
            <v/>
          </cell>
        </row>
        <row r="12">
          <cell r="D12" t="str">
            <v/>
          </cell>
        </row>
        <row r="13">
          <cell r="D13" t="str">
            <v/>
          </cell>
        </row>
        <row r="14">
          <cell r="D14" t="str">
            <v/>
          </cell>
        </row>
        <row r="15">
          <cell r="D15" t="str">
            <v/>
          </cell>
        </row>
        <row r="16">
          <cell r="D16" t="str">
            <v/>
          </cell>
        </row>
        <row r="17">
          <cell r="D17" t="str">
            <v/>
          </cell>
        </row>
        <row r="18">
          <cell r="D18" t="str">
            <v/>
          </cell>
        </row>
        <row r="19">
          <cell r="D19" t="str">
            <v/>
          </cell>
        </row>
        <row r="20">
          <cell r="D20" t="str">
            <v/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  <row r="41">
          <cell r="D41" t="str">
            <v/>
          </cell>
        </row>
        <row r="42">
          <cell r="D42" t="str">
            <v/>
          </cell>
        </row>
        <row r="43">
          <cell r="D43" t="str">
            <v/>
          </cell>
        </row>
        <row r="44">
          <cell r="D44" t="str">
            <v/>
          </cell>
        </row>
        <row r="45">
          <cell r="D45" t="str">
            <v/>
          </cell>
        </row>
        <row r="46">
          <cell r="D46" t="str">
            <v/>
          </cell>
        </row>
        <row r="47">
          <cell r="D47" t="str">
            <v/>
          </cell>
        </row>
        <row r="48">
          <cell r="D48" t="str">
            <v/>
          </cell>
        </row>
        <row r="49">
          <cell r="D49" t="str">
            <v/>
          </cell>
        </row>
        <row r="50">
          <cell r="D50" t="str">
            <v/>
          </cell>
        </row>
        <row r="51">
          <cell r="D51" t="str">
            <v/>
          </cell>
        </row>
        <row r="52">
          <cell r="D52" t="str">
            <v/>
          </cell>
        </row>
        <row r="53">
          <cell r="D53" t="str">
            <v/>
          </cell>
        </row>
        <row r="54">
          <cell r="D54" t="str">
            <v/>
          </cell>
        </row>
        <row r="55">
          <cell r="D55" t="str">
            <v/>
          </cell>
        </row>
        <row r="56">
          <cell r="D56" t="str">
            <v/>
          </cell>
        </row>
        <row r="57">
          <cell r="D57" t="str">
            <v/>
          </cell>
        </row>
        <row r="58">
          <cell r="D58" t="str">
            <v/>
          </cell>
        </row>
        <row r="59">
          <cell r="D59" t="str">
            <v/>
          </cell>
        </row>
        <row r="60">
          <cell r="D60" t="str">
            <v/>
          </cell>
        </row>
        <row r="61">
          <cell r="D61" t="str">
            <v/>
          </cell>
        </row>
        <row r="62">
          <cell r="D62" t="str">
            <v/>
          </cell>
        </row>
        <row r="63">
          <cell r="D63" t="str">
            <v/>
          </cell>
        </row>
        <row r="64">
          <cell r="D64" t="str">
            <v/>
          </cell>
        </row>
        <row r="65">
          <cell r="D65" t="str">
            <v/>
          </cell>
        </row>
        <row r="66">
          <cell r="D66" t="str">
            <v/>
          </cell>
        </row>
        <row r="67">
          <cell r="D67" t="str">
            <v/>
          </cell>
        </row>
        <row r="68">
          <cell r="D68" t="str">
            <v/>
          </cell>
        </row>
        <row r="69">
          <cell r="D69" t="str">
            <v/>
          </cell>
        </row>
        <row r="70">
          <cell r="D70" t="str">
            <v/>
          </cell>
        </row>
        <row r="71">
          <cell r="D71" t="str">
            <v/>
          </cell>
        </row>
        <row r="72">
          <cell r="D72" t="str">
            <v/>
          </cell>
        </row>
        <row r="73">
          <cell r="D73" t="str">
            <v/>
          </cell>
        </row>
        <row r="74">
          <cell r="D74" t="str">
            <v/>
          </cell>
        </row>
        <row r="75">
          <cell r="D75" t="str">
            <v/>
          </cell>
        </row>
        <row r="76">
          <cell r="D76" t="str">
            <v/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/>
          </cell>
        </row>
        <row r="81">
          <cell r="D81" t="str">
            <v/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/>
          </cell>
        </row>
        <row r="85">
          <cell r="D85" t="str">
            <v/>
          </cell>
        </row>
        <row r="86">
          <cell r="D86" t="str">
            <v/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  <row r="100">
          <cell r="D100" t="str">
            <v/>
          </cell>
        </row>
        <row r="101">
          <cell r="D101" t="str">
            <v/>
          </cell>
        </row>
        <row r="102">
          <cell r="D102" t="str">
            <v/>
          </cell>
        </row>
        <row r="103">
          <cell r="D103" t="str">
            <v/>
          </cell>
        </row>
        <row r="104">
          <cell r="D104" t="str">
            <v/>
          </cell>
        </row>
        <row r="105">
          <cell r="D105" t="str">
            <v/>
          </cell>
        </row>
        <row r="106">
          <cell r="D106" t="str">
            <v/>
          </cell>
        </row>
        <row r="107">
          <cell r="D107" t="str">
            <v/>
          </cell>
        </row>
        <row r="108">
          <cell r="D108" t="str">
            <v/>
          </cell>
        </row>
        <row r="109">
          <cell r="D109" t="str">
            <v/>
          </cell>
        </row>
        <row r="110">
          <cell r="D110" t="str">
            <v/>
          </cell>
        </row>
        <row r="111">
          <cell r="D111" t="str">
            <v/>
          </cell>
        </row>
        <row r="112">
          <cell r="D112" t="str">
            <v/>
          </cell>
        </row>
        <row r="113">
          <cell r="D113" t="str">
            <v/>
          </cell>
        </row>
        <row r="114">
          <cell r="D114" t="str">
            <v/>
          </cell>
        </row>
        <row r="115">
          <cell r="D115" t="str">
            <v/>
          </cell>
        </row>
        <row r="116">
          <cell r="D116" t="str">
            <v/>
          </cell>
        </row>
        <row r="117">
          <cell r="D117" t="str">
            <v/>
          </cell>
        </row>
        <row r="118">
          <cell r="D118" t="str">
            <v/>
          </cell>
        </row>
        <row r="119">
          <cell r="D119" t="str">
            <v/>
          </cell>
        </row>
        <row r="120">
          <cell r="D120" t="str">
            <v/>
          </cell>
        </row>
        <row r="121">
          <cell r="D121" t="str">
            <v/>
          </cell>
        </row>
        <row r="122">
          <cell r="D122" t="str">
            <v/>
          </cell>
        </row>
        <row r="123">
          <cell r="D123" t="str">
            <v/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  <row r="173">
          <cell r="D173" t="str">
            <v/>
          </cell>
        </row>
        <row r="174">
          <cell r="D174" t="str">
            <v/>
          </cell>
        </row>
        <row r="175">
          <cell r="D175" t="str">
            <v/>
          </cell>
        </row>
        <row r="176">
          <cell r="D176" t="str">
            <v/>
          </cell>
        </row>
        <row r="177">
          <cell r="D177" t="str">
            <v/>
          </cell>
        </row>
        <row r="178">
          <cell r="D178" t="str">
            <v/>
          </cell>
        </row>
        <row r="179">
          <cell r="D179" t="str">
            <v/>
          </cell>
        </row>
        <row r="180">
          <cell r="D180" t="str">
            <v/>
          </cell>
        </row>
        <row r="181">
          <cell r="D181" t="str">
            <v/>
          </cell>
        </row>
        <row r="182">
          <cell r="D182" t="str">
            <v/>
          </cell>
        </row>
        <row r="183">
          <cell r="D183" t="str">
            <v/>
          </cell>
        </row>
        <row r="184">
          <cell r="D184" t="str">
            <v/>
          </cell>
        </row>
        <row r="185">
          <cell r="D185" t="str">
            <v/>
          </cell>
        </row>
        <row r="186">
          <cell r="D186" t="str">
            <v/>
          </cell>
        </row>
        <row r="187">
          <cell r="D187" t="str">
            <v/>
          </cell>
        </row>
        <row r="188">
          <cell r="D188" t="str">
            <v/>
          </cell>
        </row>
        <row r="189">
          <cell r="D189" t="str">
            <v/>
          </cell>
        </row>
        <row r="190">
          <cell r="D190" t="str">
            <v/>
          </cell>
        </row>
        <row r="191">
          <cell r="D191" t="str">
            <v/>
          </cell>
        </row>
        <row r="192">
          <cell r="D192" t="str">
            <v/>
          </cell>
        </row>
        <row r="193">
          <cell r="D193" t="str">
            <v/>
          </cell>
        </row>
        <row r="194">
          <cell r="D194" t="str">
            <v/>
          </cell>
        </row>
        <row r="195">
          <cell r="D195" t="str">
            <v/>
          </cell>
        </row>
        <row r="196">
          <cell r="D196" t="str">
            <v/>
          </cell>
        </row>
        <row r="197">
          <cell r="D197" t="str">
            <v/>
          </cell>
        </row>
        <row r="198">
          <cell r="D198" t="str">
            <v/>
          </cell>
        </row>
        <row r="199">
          <cell r="D199" t="str">
            <v/>
          </cell>
        </row>
        <row r="200">
          <cell r="D200" t="str">
            <v/>
          </cell>
        </row>
        <row r="201">
          <cell r="D201" t="str">
            <v/>
          </cell>
        </row>
        <row r="202">
          <cell r="D202" t="str">
            <v/>
          </cell>
        </row>
        <row r="203">
          <cell r="D203" t="str">
            <v/>
          </cell>
        </row>
        <row r="204">
          <cell r="D204" t="str">
            <v/>
          </cell>
        </row>
        <row r="205">
          <cell r="D205" t="str">
            <v/>
          </cell>
        </row>
        <row r="206">
          <cell r="D206" t="str">
            <v/>
          </cell>
        </row>
        <row r="207">
          <cell r="D207" t="str">
            <v/>
          </cell>
        </row>
        <row r="208">
          <cell r="D208" t="str">
            <v/>
          </cell>
        </row>
        <row r="209">
          <cell r="D209" t="str">
            <v/>
          </cell>
        </row>
        <row r="210">
          <cell r="D210" t="str">
            <v/>
          </cell>
        </row>
        <row r="211">
          <cell r="D211" t="str">
            <v/>
          </cell>
        </row>
        <row r="212">
          <cell r="D212" t="str">
            <v/>
          </cell>
        </row>
        <row r="213">
          <cell r="D213" t="str">
            <v/>
          </cell>
        </row>
        <row r="214">
          <cell r="D214" t="str">
            <v/>
          </cell>
        </row>
        <row r="215">
          <cell r="D215" t="str">
            <v/>
          </cell>
        </row>
        <row r="216">
          <cell r="D216" t="str">
            <v/>
          </cell>
        </row>
        <row r="217">
          <cell r="D217" t="str">
            <v/>
          </cell>
        </row>
        <row r="218">
          <cell r="D218" t="str">
            <v/>
          </cell>
        </row>
        <row r="219">
          <cell r="D219" t="str">
            <v/>
          </cell>
        </row>
        <row r="220">
          <cell r="D220" t="str">
            <v/>
          </cell>
        </row>
        <row r="221">
          <cell r="D221" t="str">
            <v/>
          </cell>
        </row>
        <row r="222">
          <cell r="D222" t="str">
            <v/>
          </cell>
        </row>
        <row r="223">
          <cell r="D223" t="str">
            <v/>
          </cell>
        </row>
        <row r="224">
          <cell r="D224" t="str">
            <v/>
          </cell>
        </row>
        <row r="225">
          <cell r="D225" t="str">
            <v/>
          </cell>
        </row>
        <row r="226">
          <cell r="D226" t="str">
            <v/>
          </cell>
        </row>
        <row r="227">
          <cell r="D227" t="str">
            <v/>
          </cell>
        </row>
        <row r="228">
          <cell r="D228" t="str">
            <v/>
          </cell>
        </row>
        <row r="229">
          <cell r="D229" t="str">
            <v/>
          </cell>
        </row>
        <row r="230">
          <cell r="D230" t="str">
            <v/>
          </cell>
        </row>
        <row r="231">
          <cell r="D231" t="str">
            <v/>
          </cell>
        </row>
        <row r="232">
          <cell r="D232" t="str">
            <v/>
          </cell>
        </row>
        <row r="233">
          <cell r="D233" t="str">
            <v/>
          </cell>
        </row>
        <row r="234">
          <cell r="D234" t="str">
            <v/>
          </cell>
        </row>
        <row r="235">
          <cell r="D235" t="str">
            <v/>
          </cell>
        </row>
        <row r="236">
          <cell r="D236" t="str">
            <v/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6"/>
  <sheetViews>
    <sheetView showGridLines="0" workbookViewId="0">
      <selection activeCell="D36" sqref="D36"/>
    </sheetView>
  </sheetViews>
  <sheetFormatPr defaultRowHeight="14.5" x14ac:dyDescent="0.35"/>
  <cols>
    <col min="10" max="10" width="20.54296875" customWidth="1"/>
  </cols>
  <sheetData>
    <row r="1" spans="1:10" ht="15.5" x14ac:dyDescent="0.35">
      <c r="A1" s="61" t="s">
        <v>769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5.5" x14ac:dyDescent="0.35">
      <c r="A2" s="61" t="s">
        <v>360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5.5" x14ac:dyDescent="0.35">
      <c r="A3" s="61" t="s">
        <v>773</v>
      </c>
      <c r="B3" s="62"/>
      <c r="C3" s="62"/>
      <c r="D3" s="62"/>
      <c r="E3" s="62"/>
      <c r="F3" s="62"/>
      <c r="G3" s="62"/>
      <c r="H3" s="62"/>
      <c r="I3" s="62"/>
      <c r="J3" s="62"/>
    </row>
    <row r="4" spans="1:10" ht="15.5" x14ac:dyDescent="0.35">
      <c r="A4" s="61" t="s">
        <v>772</v>
      </c>
      <c r="B4" s="62"/>
      <c r="C4" s="62"/>
      <c r="D4" s="62"/>
      <c r="E4" s="62"/>
      <c r="F4" s="62"/>
      <c r="G4" s="62"/>
      <c r="H4" s="62"/>
      <c r="I4" s="62"/>
      <c r="J4" s="62"/>
    </row>
    <row r="5" spans="1:10" ht="15.5" x14ac:dyDescent="0.35">
      <c r="A5" s="61" t="s">
        <v>771</v>
      </c>
      <c r="B5" s="62"/>
      <c r="C5" s="62"/>
      <c r="D5" s="62"/>
      <c r="E5" s="62"/>
      <c r="F5" s="62"/>
      <c r="G5" s="62"/>
      <c r="H5" s="62"/>
      <c r="I5" s="62"/>
      <c r="J5" s="62"/>
    </row>
    <row r="6" spans="1:10" ht="15.5" x14ac:dyDescent="0.35">
      <c r="A6" s="61" t="s">
        <v>770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970"/>
  <sheetViews>
    <sheetView showGridLines="0" tabSelected="1" topLeftCell="I1" zoomScale="90" zoomScaleNormal="90" workbookViewId="0">
      <pane ySplit="2" topLeftCell="A121" activePane="bottomLeft" state="frozen"/>
      <selection pane="bottomLeft" activeCell="K124" sqref="K124"/>
    </sheetView>
  </sheetViews>
  <sheetFormatPr defaultColWidth="9.1796875" defaultRowHeight="14.5" x14ac:dyDescent="0.35"/>
  <cols>
    <col min="1" max="1" width="6.7265625" style="7" bestFit="1" customWidth="1"/>
    <col min="2" max="2" width="11.26953125" style="7" bestFit="1" customWidth="1"/>
    <col min="3" max="3" width="11.54296875" style="24" bestFit="1" customWidth="1"/>
    <col min="4" max="4" width="11" style="24" customWidth="1"/>
    <col min="5" max="5" width="12" style="24" bestFit="1" customWidth="1"/>
    <col min="6" max="6" width="33.1796875" style="31" bestFit="1" customWidth="1"/>
    <col min="7" max="7" width="23" style="31" customWidth="1"/>
    <col min="8" max="8" width="18.26953125" style="31" bestFit="1" customWidth="1"/>
    <col min="9" max="9" width="10.7265625" style="31" bestFit="1" customWidth="1"/>
    <col min="10" max="10" width="36.7265625" style="31" bestFit="1" customWidth="1"/>
    <col min="11" max="11" width="9.1796875" style="14"/>
    <col min="12" max="13" width="9.81640625" style="24" customWidth="1"/>
    <col min="14" max="14" width="13.81640625" style="24" bestFit="1" customWidth="1"/>
    <col min="15" max="15" width="13.26953125" style="24" bestFit="1" customWidth="1"/>
    <col min="16" max="16" width="12.453125" style="24" bestFit="1" customWidth="1"/>
    <col min="17" max="17" width="12.1796875" style="24" bestFit="1" customWidth="1"/>
    <col min="18" max="18" width="20.1796875" style="24" customWidth="1"/>
    <col min="19" max="19" width="15.81640625" style="36" customWidth="1"/>
    <col min="20" max="20" width="15.1796875" style="57" bestFit="1" customWidth="1"/>
  </cols>
  <sheetData>
    <row r="1" spans="1:20" ht="15.5" x14ac:dyDescent="0.35">
      <c r="K1" s="78" t="s">
        <v>363</v>
      </c>
      <c r="L1" s="79"/>
      <c r="M1" s="79"/>
      <c r="N1" s="80">
        <f>SUM(N3:N1048576)</f>
        <v>33293758.2075</v>
      </c>
      <c r="O1" s="80">
        <f>SUM(O3:O1048576)</f>
        <v>2915240.7426750003</v>
      </c>
      <c r="P1" s="80">
        <f>SUM(P3:P1048576)</f>
        <v>2915240.7426750003</v>
      </c>
      <c r="Q1" s="80">
        <f>SUM(Q3:Q1048576)</f>
        <v>178191.07200000001</v>
      </c>
      <c r="R1" s="80">
        <f>SUM(R3:R1048576)</f>
        <v>149916</v>
      </c>
      <c r="S1" s="80"/>
      <c r="T1" s="81">
        <f>SUM(T3:T1048576)</f>
        <v>39452346.764849998</v>
      </c>
    </row>
    <row r="2" spans="1:20" x14ac:dyDescent="0.35">
      <c r="A2" s="65" t="s">
        <v>238</v>
      </c>
      <c r="B2" s="65" t="s">
        <v>332</v>
      </c>
      <c r="C2" s="68" t="s">
        <v>239</v>
      </c>
      <c r="D2" s="68" t="s">
        <v>318</v>
      </c>
      <c r="E2" s="68" t="s">
        <v>252</v>
      </c>
      <c r="F2" s="68" t="s">
        <v>253</v>
      </c>
      <c r="G2" s="69" t="s">
        <v>254</v>
      </c>
      <c r="H2" s="68" t="s">
        <v>319</v>
      </c>
      <c r="I2" s="68" t="s">
        <v>320</v>
      </c>
      <c r="J2" s="69" t="s">
        <v>243</v>
      </c>
      <c r="K2" s="67" t="s">
        <v>255</v>
      </c>
      <c r="L2" s="68" t="s">
        <v>256</v>
      </c>
      <c r="M2" s="68" t="s">
        <v>511</v>
      </c>
      <c r="N2" s="69" t="s">
        <v>333</v>
      </c>
      <c r="O2" s="69" t="s">
        <v>162</v>
      </c>
      <c r="P2" s="69" t="s">
        <v>164</v>
      </c>
      <c r="Q2" s="69" t="s">
        <v>163</v>
      </c>
      <c r="R2" s="68" t="s">
        <v>260</v>
      </c>
      <c r="S2" s="70" t="s">
        <v>257</v>
      </c>
      <c r="T2" s="66" t="s">
        <v>258</v>
      </c>
    </row>
    <row r="3" spans="1:20" x14ac:dyDescent="0.35">
      <c r="A3" s="14">
        <f>IF(C3="","",COUNT($C$3:C3))</f>
        <v>1</v>
      </c>
      <c r="B3" s="14" t="str">
        <f>IF(C3="","",TEXT(C3,"mmmm"))</f>
        <v>April</v>
      </c>
      <c r="C3" s="40">
        <v>44652</v>
      </c>
      <c r="E3" s="33"/>
      <c r="F3" s="32" t="s">
        <v>507</v>
      </c>
      <c r="G3" s="31" t="s">
        <v>233</v>
      </c>
      <c r="J3" s="26" t="s">
        <v>1</v>
      </c>
      <c r="K3" s="22" t="str">
        <f t="shared" ref="K3:K66" si="0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>Kg's</v>
      </c>
      <c r="L3" s="23">
        <v>1835</v>
      </c>
      <c r="R3" s="25"/>
      <c r="S3" s="34"/>
      <c r="T3" s="56" t="str">
        <f>IF(N3="","",SUM(N3,O3,P3,Q3,R3))</f>
        <v/>
      </c>
    </row>
    <row r="4" spans="1:20" x14ac:dyDescent="0.35">
      <c r="A4" s="14">
        <f>IF(C4="","",COUNT($C$3:C4))</f>
        <v>2</v>
      </c>
      <c r="B4" s="14" t="str">
        <f t="shared" ref="B4:B75" si="1">IF(C4="","",TEXT(C4,"mmmm"))</f>
        <v>April</v>
      </c>
      <c r="C4" s="40">
        <v>44652</v>
      </c>
      <c r="E4" s="33"/>
      <c r="F4" s="32" t="s">
        <v>507</v>
      </c>
      <c r="G4" s="31" t="s">
        <v>233</v>
      </c>
      <c r="J4" s="26" t="s">
        <v>2</v>
      </c>
      <c r="K4" s="22" t="str">
        <f t="shared" si="0"/>
        <v>Kg's</v>
      </c>
      <c r="L4" s="23">
        <f>12196+1241+1934+49.5+1412</f>
        <v>16832.5</v>
      </c>
      <c r="R4" s="25"/>
      <c r="S4" s="34"/>
      <c r="T4" s="56" t="str">
        <f t="shared" ref="T4:T75" si="2">IF(N4="","",SUM(N4,O4,P4,Q4,R4))</f>
        <v/>
      </c>
    </row>
    <row r="5" spans="1:20" x14ac:dyDescent="0.35">
      <c r="A5" s="14">
        <f>IF(C5="","",COUNT($C$3:C5))</f>
        <v>3</v>
      </c>
      <c r="B5" s="14" t="str">
        <f t="shared" si="1"/>
        <v>April</v>
      </c>
      <c r="C5" s="40">
        <v>44652</v>
      </c>
      <c r="E5" s="33"/>
      <c r="F5" s="32" t="s">
        <v>507</v>
      </c>
      <c r="G5" s="31" t="s">
        <v>233</v>
      </c>
      <c r="J5" s="26" t="s">
        <v>3</v>
      </c>
      <c r="K5" s="22" t="str">
        <f t="shared" si="0"/>
        <v>Kg's</v>
      </c>
      <c r="L5" s="23">
        <f>5528+1228.4+99.2</f>
        <v>6855.5999999999995</v>
      </c>
      <c r="R5" s="25"/>
      <c r="S5" s="34"/>
      <c r="T5" s="56" t="str">
        <f t="shared" si="2"/>
        <v/>
      </c>
    </row>
    <row r="6" spans="1:20" x14ac:dyDescent="0.35">
      <c r="A6" s="14">
        <f>IF(C6="","",COUNT($C$3:C6))</f>
        <v>4</v>
      </c>
      <c r="B6" s="14" t="str">
        <f t="shared" si="1"/>
        <v>April</v>
      </c>
      <c r="C6" s="40">
        <v>44652</v>
      </c>
      <c r="E6" s="33"/>
      <c r="F6" s="32" t="s">
        <v>507</v>
      </c>
      <c r="G6" s="31" t="s">
        <v>233</v>
      </c>
      <c r="J6" s="26" t="s">
        <v>4</v>
      </c>
      <c r="K6" s="22" t="str">
        <f t="shared" si="0"/>
        <v>Kg's</v>
      </c>
      <c r="L6" s="23">
        <f>2856+2189.9+503.2</f>
        <v>5549.0999999999995</v>
      </c>
      <c r="R6" s="25"/>
      <c r="S6" s="34"/>
      <c r="T6" s="56" t="str">
        <f t="shared" si="2"/>
        <v/>
      </c>
    </row>
    <row r="7" spans="1:20" x14ac:dyDescent="0.35">
      <c r="A7" s="14">
        <f>IF(C7="","",COUNT($C$3:C7))</f>
        <v>5</v>
      </c>
      <c r="B7" s="14" t="str">
        <f t="shared" si="1"/>
        <v>April</v>
      </c>
      <c r="C7" s="40">
        <v>44652</v>
      </c>
      <c r="E7" s="33"/>
      <c r="F7" s="32" t="s">
        <v>507</v>
      </c>
      <c r="G7" s="31" t="s">
        <v>233</v>
      </c>
      <c r="J7" s="26" t="s">
        <v>5</v>
      </c>
      <c r="K7" s="22" t="str">
        <f t="shared" si="0"/>
        <v>Kg's</v>
      </c>
      <c r="L7" s="23">
        <v>6453</v>
      </c>
      <c r="R7" s="25"/>
      <c r="S7" s="34"/>
      <c r="T7" s="56" t="str">
        <f t="shared" si="2"/>
        <v/>
      </c>
    </row>
    <row r="8" spans="1:20" x14ac:dyDescent="0.35">
      <c r="A8" s="14">
        <f>IF(C8="","",COUNT($C$3:C8))</f>
        <v>6</v>
      </c>
      <c r="B8" s="14" t="str">
        <f t="shared" si="1"/>
        <v>April</v>
      </c>
      <c r="C8" s="40">
        <v>44652</v>
      </c>
      <c r="E8" s="33"/>
      <c r="F8" s="32" t="s">
        <v>507</v>
      </c>
      <c r="G8" s="31" t="s">
        <v>233</v>
      </c>
      <c r="J8" s="26" t="s">
        <v>18</v>
      </c>
      <c r="K8" s="22" t="str">
        <f t="shared" si="0"/>
        <v>Kg's</v>
      </c>
      <c r="L8" s="23">
        <v>2970</v>
      </c>
      <c r="R8" s="25"/>
      <c r="S8" s="34"/>
      <c r="T8" s="56" t="str">
        <f t="shared" si="2"/>
        <v/>
      </c>
    </row>
    <row r="9" spans="1:20" x14ac:dyDescent="0.35">
      <c r="A9" s="14">
        <f>IF(C9="","",COUNT($C$3:C9))</f>
        <v>7</v>
      </c>
      <c r="B9" s="14" t="str">
        <f t="shared" si="1"/>
        <v>April</v>
      </c>
      <c r="C9" s="40">
        <v>44652</v>
      </c>
      <c r="E9" s="33"/>
      <c r="F9" s="32" t="s">
        <v>507</v>
      </c>
      <c r="G9" s="31" t="s">
        <v>233</v>
      </c>
      <c r="J9" s="26" t="s">
        <v>19</v>
      </c>
      <c r="K9" s="22" t="str">
        <f t="shared" si="0"/>
        <v>Kg's</v>
      </c>
      <c r="L9" s="23">
        <f>13279+3307.6</f>
        <v>16586.599999999999</v>
      </c>
      <c r="R9" s="25"/>
      <c r="S9" s="34"/>
      <c r="T9" s="56" t="str">
        <f t="shared" si="2"/>
        <v/>
      </c>
    </row>
    <row r="10" spans="1:20" x14ac:dyDescent="0.35">
      <c r="A10" s="14">
        <f>IF(C10="","",COUNT($C$3:C10))</f>
        <v>8</v>
      </c>
      <c r="B10" s="14" t="str">
        <f t="shared" si="1"/>
        <v>April</v>
      </c>
      <c r="C10" s="40">
        <v>44652</v>
      </c>
      <c r="E10" s="33"/>
      <c r="F10" s="32" t="s">
        <v>507</v>
      </c>
      <c r="G10" s="31" t="s">
        <v>233</v>
      </c>
      <c r="J10" s="26" t="s">
        <v>20</v>
      </c>
      <c r="K10" s="22" t="str">
        <f t="shared" si="0"/>
        <v>Kg's</v>
      </c>
      <c r="L10" s="23">
        <f>22155.4+5516.4+26.4</f>
        <v>27698.200000000004</v>
      </c>
      <c r="R10" s="25"/>
      <c r="S10" s="34"/>
      <c r="T10" s="56" t="str">
        <f t="shared" si="2"/>
        <v/>
      </c>
    </row>
    <row r="11" spans="1:20" x14ac:dyDescent="0.35">
      <c r="A11" s="14">
        <f>IF(C11="","",COUNT($C$3:C11))</f>
        <v>9</v>
      </c>
      <c r="B11" s="14" t="str">
        <f t="shared" si="1"/>
        <v>April</v>
      </c>
      <c r="C11" s="40">
        <v>44652</v>
      </c>
      <c r="E11" s="33"/>
      <c r="F11" s="32" t="s">
        <v>507</v>
      </c>
      <c r="G11" s="31" t="s">
        <v>233</v>
      </c>
      <c r="J11" s="26" t="s">
        <v>21</v>
      </c>
      <c r="K11" s="22" t="str">
        <f t="shared" si="0"/>
        <v>Kg's</v>
      </c>
      <c r="L11" s="23">
        <f>1848+5655.5</f>
        <v>7503.5</v>
      </c>
      <c r="R11" s="25"/>
      <c r="S11" s="34"/>
      <c r="T11" s="56" t="str">
        <f t="shared" si="2"/>
        <v/>
      </c>
    </row>
    <row r="12" spans="1:20" x14ac:dyDescent="0.35">
      <c r="A12" s="14">
        <f>IF(C12="","",COUNT($C$3:C12))</f>
        <v>10</v>
      </c>
      <c r="B12" s="14" t="str">
        <f t="shared" si="1"/>
        <v>April</v>
      </c>
      <c r="C12" s="40">
        <v>44652</v>
      </c>
      <c r="E12" s="33"/>
      <c r="F12" s="32" t="s">
        <v>507</v>
      </c>
      <c r="G12" s="31" t="s">
        <v>233</v>
      </c>
      <c r="J12" s="26" t="s">
        <v>22</v>
      </c>
      <c r="K12" s="22" t="str">
        <f t="shared" si="0"/>
        <v>Kg's</v>
      </c>
      <c r="L12" s="23">
        <f>872+775.6+302.2</f>
        <v>1949.8</v>
      </c>
      <c r="R12" s="25"/>
      <c r="S12" s="34"/>
      <c r="T12" s="56" t="str">
        <f t="shared" si="2"/>
        <v/>
      </c>
    </row>
    <row r="13" spans="1:20" x14ac:dyDescent="0.35">
      <c r="A13" s="14">
        <f>IF(C13="","",COUNT($C$3:C13))</f>
        <v>11</v>
      </c>
      <c r="B13" s="14" t="str">
        <f>IF(C13="","",TEXT(C13,"mmmm"))</f>
        <v>April</v>
      </c>
      <c r="C13" s="40">
        <v>44652</v>
      </c>
      <c r="E13" s="33"/>
      <c r="F13" s="32" t="s">
        <v>507</v>
      </c>
      <c r="G13" s="31" t="s">
        <v>233</v>
      </c>
      <c r="J13" s="26" t="s">
        <v>13</v>
      </c>
      <c r="K13" s="22" t="str">
        <f t="shared" si="0"/>
        <v>Kg's</v>
      </c>
      <c r="L13" s="23">
        <v>4183</v>
      </c>
      <c r="R13" s="25"/>
      <c r="S13" s="34"/>
      <c r="T13" s="56"/>
    </row>
    <row r="14" spans="1:20" x14ac:dyDescent="0.35">
      <c r="A14" s="14">
        <f>IF(C14="","",COUNT($C$3:C14))</f>
        <v>12</v>
      </c>
      <c r="B14" s="14" t="str">
        <f t="shared" si="1"/>
        <v>April</v>
      </c>
      <c r="C14" s="40">
        <v>44652</v>
      </c>
      <c r="E14" s="33"/>
      <c r="F14" s="32" t="s">
        <v>507</v>
      </c>
      <c r="G14" s="31" t="s">
        <v>233</v>
      </c>
      <c r="J14" s="26" t="s">
        <v>14</v>
      </c>
      <c r="K14" s="22" t="str">
        <f t="shared" si="0"/>
        <v>Kg's</v>
      </c>
      <c r="L14" s="23">
        <f>9225+1381.4</f>
        <v>10606.4</v>
      </c>
      <c r="R14" s="25"/>
      <c r="S14" s="34"/>
      <c r="T14" s="56" t="str">
        <f t="shared" si="2"/>
        <v/>
      </c>
    </row>
    <row r="15" spans="1:20" x14ac:dyDescent="0.35">
      <c r="A15" s="14">
        <f>IF(C15="","",COUNT($C$3:C15))</f>
        <v>13</v>
      </c>
      <c r="B15" s="14" t="str">
        <f t="shared" si="1"/>
        <v>April</v>
      </c>
      <c r="C15" s="40">
        <v>44652</v>
      </c>
      <c r="E15" s="33"/>
      <c r="F15" s="32" t="s">
        <v>507</v>
      </c>
      <c r="G15" s="31" t="s">
        <v>233</v>
      </c>
      <c r="J15" s="26" t="s">
        <v>15</v>
      </c>
      <c r="K15" s="22" t="str">
        <f t="shared" si="0"/>
        <v>Kg's</v>
      </c>
      <c r="L15" s="23">
        <v>299</v>
      </c>
      <c r="R15" s="25"/>
      <c r="S15" s="34"/>
      <c r="T15" s="56" t="str">
        <f t="shared" si="2"/>
        <v/>
      </c>
    </row>
    <row r="16" spans="1:20" x14ac:dyDescent="0.35">
      <c r="A16" s="14">
        <f>IF(C16="","",COUNT($C$3:C16))</f>
        <v>14</v>
      </c>
      <c r="B16" s="14" t="str">
        <f t="shared" si="1"/>
        <v>April</v>
      </c>
      <c r="C16" s="40">
        <v>44652</v>
      </c>
      <c r="E16" s="33"/>
      <c r="F16" s="32" t="s">
        <v>507</v>
      </c>
      <c r="G16" s="31" t="s">
        <v>233</v>
      </c>
      <c r="J16" s="26" t="s">
        <v>16</v>
      </c>
      <c r="K16" s="22" t="str">
        <f t="shared" si="0"/>
        <v>Kg's</v>
      </c>
      <c r="L16" s="23">
        <v>1251</v>
      </c>
      <c r="R16" s="25"/>
      <c r="S16" s="34"/>
      <c r="T16" s="56" t="str">
        <f t="shared" si="2"/>
        <v/>
      </c>
    </row>
    <row r="17" spans="1:20" x14ac:dyDescent="0.35">
      <c r="A17" s="14">
        <f>IF(C17="","",COUNT($C$3:C17))</f>
        <v>15</v>
      </c>
      <c r="B17" s="14" t="str">
        <f t="shared" si="1"/>
        <v>April</v>
      </c>
      <c r="C17" s="40">
        <v>44652</v>
      </c>
      <c r="E17" s="33"/>
      <c r="F17" s="32" t="s">
        <v>507</v>
      </c>
      <c r="G17" s="31" t="s">
        <v>233</v>
      </c>
      <c r="J17" s="26" t="s">
        <v>17</v>
      </c>
      <c r="K17" s="22" t="str">
        <f t="shared" si="0"/>
        <v>Kg's</v>
      </c>
      <c r="L17" s="23">
        <v>5919</v>
      </c>
      <c r="R17" s="25"/>
      <c r="S17" s="34"/>
      <c r="T17" s="56" t="str">
        <f t="shared" si="2"/>
        <v/>
      </c>
    </row>
    <row r="18" spans="1:20" x14ac:dyDescent="0.35">
      <c r="A18" s="14">
        <f>IF(C18="","",COUNT($C$3:C18))</f>
        <v>16</v>
      </c>
      <c r="B18" s="14" t="str">
        <f t="shared" si="1"/>
        <v>April</v>
      </c>
      <c r="C18" s="40">
        <v>44652</v>
      </c>
      <c r="E18" s="33"/>
      <c r="F18" s="32" t="s">
        <v>507</v>
      </c>
      <c r="G18" s="31" t="s">
        <v>233</v>
      </c>
      <c r="J18" s="26" t="s">
        <v>236</v>
      </c>
      <c r="K18" s="22" t="str">
        <f t="shared" si="0"/>
        <v>Kg's</v>
      </c>
      <c r="L18" s="23">
        <v>170</v>
      </c>
      <c r="R18" s="25"/>
      <c r="S18" s="34"/>
      <c r="T18" s="56" t="str">
        <f t="shared" si="2"/>
        <v/>
      </c>
    </row>
    <row r="19" spans="1:20" x14ac:dyDescent="0.35">
      <c r="A19" s="14">
        <f>IF(C19="","",COUNT($C$3:C19))</f>
        <v>17</v>
      </c>
      <c r="B19" s="14" t="str">
        <f t="shared" si="1"/>
        <v>April</v>
      </c>
      <c r="C19" s="40">
        <v>44652</v>
      </c>
      <c r="E19" s="33"/>
      <c r="F19" s="32" t="s">
        <v>507</v>
      </c>
      <c r="G19" s="31" t="s">
        <v>233</v>
      </c>
      <c r="J19" s="26" t="s">
        <v>237</v>
      </c>
      <c r="K19" s="22" t="str">
        <f t="shared" si="0"/>
        <v>Kg's</v>
      </c>
      <c r="L19" s="23">
        <v>33</v>
      </c>
      <c r="R19" s="25"/>
      <c r="S19" s="34"/>
      <c r="T19" s="56" t="str">
        <f t="shared" si="2"/>
        <v/>
      </c>
    </row>
    <row r="20" spans="1:20" x14ac:dyDescent="0.35">
      <c r="A20" s="14">
        <f>IF(C20="","",COUNT($C$3:C20))</f>
        <v>18</v>
      </c>
      <c r="B20" s="14" t="str">
        <f t="shared" si="1"/>
        <v>April</v>
      </c>
      <c r="C20" s="40">
        <v>44652</v>
      </c>
      <c r="E20" s="33"/>
      <c r="F20" s="32" t="s">
        <v>507</v>
      </c>
      <c r="J20" s="26" t="s">
        <v>455</v>
      </c>
      <c r="K20" s="22" t="str">
        <f t="shared" si="0"/>
        <v>No's</v>
      </c>
      <c r="L20" s="23">
        <v>59500</v>
      </c>
      <c r="R20" s="25"/>
      <c r="S20" s="34"/>
      <c r="T20" s="56" t="str">
        <f t="shared" si="2"/>
        <v/>
      </c>
    </row>
    <row r="21" spans="1:20" x14ac:dyDescent="0.35">
      <c r="A21" s="14">
        <f>IF(C21="","",COUNT($C$3:C21))</f>
        <v>19</v>
      </c>
      <c r="B21" s="14" t="str">
        <f t="shared" si="1"/>
        <v>April</v>
      </c>
      <c r="C21" s="40">
        <v>44652</v>
      </c>
      <c r="E21" s="33"/>
      <c r="F21" s="32" t="s">
        <v>507</v>
      </c>
      <c r="J21" s="26" t="s">
        <v>374</v>
      </c>
      <c r="K21" s="22" t="str">
        <f t="shared" si="0"/>
        <v>No's</v>
      </c>
      <c r="L21" s="23">
        <v>10000</v>
      </c>
      <c r="R21" s="25"/>
      <c r="S21" s="34"/>
      <c r="T21" s="56" t="str">
        <f t="shared" si="2"/>
        <v/>
      </c>
    </row>
    <row r="22" spans="1:20" x14ac:dyDescent="0.35">
      <c r="A22" s="14">
        <f>IF(C22="","",COUNT($C$3:C22))</f>
        <v>20</v>
      </c>
      <c r="B22" s="14" t="str">
        <f t="shared" si="1"/>
        <v>April</v>
      </c>
      <c r="C22" s="40">
        <v>44652</v>
      </c>
      <c r="E22" s="33"/>
      <c r="F22" s="32" t="s">
        <v>507</v>
      </c>
      <c r="J22" s="26" t="s">
        <v>225</v>
      </c>
      <c r="K22" s="22" t="str">
        <f t="shared" si="0"/>
        <v>Rmt</v>
      </c>
      <c r="L22" s="23">
        <v>30210</v>
      </c>
      <c r="R22" s="25"/>
      <c r="S22" s="34"/>
      <c r="T22" s="56" t="str">
        <f t="shared" si="2"/>
        <v/>
      </c>
    </row>
    <row r="23" spans="1:20" x14ac:dyDescent="0.35">
      <c r="A23" s="14">
        <f>IF(C23="","",COUNT($C$3:C23))</f>
        <v>21</v>
      </c>
      <c r="B23" s="14" t="str">
        <f t="shared" si="1"/>
        <v>April</v>
      </c>
      <c r="C23" s="40">
        <v>44652</v>
      </c>
      <c r="E23" s="33"/>
      <c r="F23" s="32" t="s">
        <v>507</v>
      </c>
      <c r="G23" s="31" t="s">
        <v>305</v>
      </c>
      <c r="J23" s="26" t="s">
        <v>343</v>
      </c>
      <c r="K23" s="22" t="str">
        <f t="shared" si="0"/>
        <v>No's</v>
      </c>
      <c r="L23" s="23">
        <v>357</v>
      </c>
      <c r="R23" s="25"/>
      <c r="S23" s="34"/>
      <c r="T23" s="56" t="str">
        <f t="shared" si="2"/>
        <v/>
      </c>
    </row>
    <row r="24" spans="1:20" x14ac:dyDescent="0.35">
      <c r="A24" s="14">
        <f>IF(C24="","",COUNT($C$3:C24))</f>
        <v>22</v>
      </c>
      <c r="B24" s="14" t="str">
        <f t="shared" si="1"/>
        <v>April</v>
      </c>
      <c r="C24" s="40">
        <v>44652</v>
      </c>
      <c r="E24" s="33"/>
      <c r="F24" s="32" t="s">
        <v>507</v>
      </c>
      <c r="G24" s="31" t="s">
        <v>305</v>
      </c>
      <c r="J24" s="26" t="s">
        <v>345</v>
      </c>
      <c r="K24" s="22" t="str">
        <f t="shared" si="0"/>
        <v>Kg's</v>
      </c>
      <c r="L24" s="23">
        <v>100</v>
      </c>
      <c r="R24" s="25"/>
      <c r="S24" s="34"/>
      <c r="T24" s="56" t="str">
        <f t="shared" si="2"/>
        <v/>
      </c>
    </row>
    <row r="25" spans="1:20" x14ac:dyDescent="0.35">
      <c r="A25" s="14">
        <f>IF(C25="","",COUNT($C$3:C25))</f>
        <v>23</v>
      </c>
      <c r="B25" s="14" t="str">
        <f t="shared" si="1"/>
        <v>December</v>
      </c>
      <c r="C25" s="40">
        <v>44926</v>
      </c>
      <c r="E25" s="33"/>
      <c r="F25" s="32" t="s">
        <v>507</v>
      </c>
      <c r="G25" s="31" t="s">
        <v>308</v>
      </c>
      <c r="J25" s="26" t="s">
        <v>452</v>
      </c>
      <c r="K25" s="22" t="str">
        <f t="shared" si="0"/>
        <v>Sqmt</v>
      </c>
      <c r="L25" s="23">
        <v>396</v>
      </c>
      <c r="R25" s="25"/>
      <c r="S25" s="34"/>
      <c r="T25" s="56"/>
    </row>
    <row r="26" spans="1:20" x14ac:dyDescent="0.35">
      <c r="A26" s="14">
        <f>IF(C26="","",COUNT($C$3:C26))</f>
        <v>24</v>
      </c>
      <c r="B26" s="14" t="str">
        <f t="shared" si="1"/>
        <v>December</v>
      </c>
      <c r="C26" s="40">
        <v>44926</v>
      </c>
      <c r="E26" s="33"/>
      <c r="F26" s="32" t="s">
        <v>507</v>
      </c>
      <c r="G26" s="31" t="s">
        <v>308</v>
      </c>
      <c r="J26" s="26" t="s">
        <v>453</v>
      </c>
      <c r="K26" s="22" t="str">
        <f t="shared" si="0"/>
        <v>Sqmt</v>
      </c>
      <c r="L26" s="23">
        <v>144</v>
      </c>
      <c r="R26" s="25"/>
      <c r="S26" s="34"/>
      <c r="T26" s="56" t="str">
        <f t="shared" si="2"/>
        <v/>
      </c>
    </row>
    <row r="27" spans="1:20" x14ac:dyDescent="0.35">
      <c r="A27" s="14">
        <f>IF(C27="","",COUNT($C$3:C27))</f>
        <v>25</v>
      </c>
      <c r="B27" s="14" t="str">
        <f t="shared" si="1"/>
        <v>December</v>
      </c>
      <c r="C27" s="40">
        <v>44926</v>
      </c>
      <c r="E27" s="33"/>
      <c r="F27" s="32" t="s">
        <v>507</v>
      </c>
      <c r="G27" s="31" t="s">
        <v>308</v>
      </c>
      <c r="J27" s="26" t="s">
        <v>454</v>
      </c>
      <c r="K27" s="22" t="str">
        <f t="shared" si="0"/>
        <v>Sqmt</v>
      </c>
      <c r="L27" s="23">
        <v>33.6</v>
      </c>
      <c r="R27" s="25"/>
      <c r="S27" s="34"/>
      <c r="T27" s="56" t="str">
        <f t="shared" si="2"/>
        <v/>
      </c>
    </row>
    <row r="28" spans="1:20" x14ac:dyDescent="0.35">
      <c r="A28" s="14">
        <f>IF(C28="","",COUNT($C$3:C28))</f>
        <v>26</v>
      </c>
      <c r="B28" s="14" t="str">
        <f t="shared" ref="B28" si="3">IF(C28="","",TEXT(C28,"mmmm"))</f>
        <v>December</v>
      </c>
      <c r="C28" s="40">
        <v>44926</v>
      </c>
      <c r="E28" s="33"/>
      <c r="F28" s="32" t="s">
        <v>507</v>
      </c>
      <c r="G28" s="31" t="s">
        <v>308</v>
      </c>
      <c r="J28" s="26" t="s">
        <v>449</v>
      </c>
      <c r="K28" s="22" t="str">
        <f t="shared" si="0"/>
        <v>Sqmt</v>
      </c>
      <c r="L28" s="23">
        <v>38.4</v>
      </c>
      <c r="R28" s="25"/>
      <c r="S28" s="34"/>
      <c r="T28" s="56"/>
    </row>
    <row r="29" spans="1:20" x14ac:dyDescent="0.35">
      <c r="A29" s="14">
        <f>IF(C29="","",COUNT($C$3:C29))</f>
        <v>27</v>
      </c>
      <c r="B29" s="14" t="str">
        <f t="shared" si="1"/>
        <v>December</v>
      </c>
      <c r="C29" s="40">
        <v>44926</v>
      </c>
      <c r="E29" s="33"/>
      <c r="F29" s="32" t="s">
        <v>507</v>
      </c>
      <c r="G29" s="31" t="s">
        <v>308</v>
      </c>
      <c r="J29" s="26" t="s">
        <v>448</v>
      </c>
      <c r="K29" s="22" t="str">
        <f t="shared" si="0"/>
        <v>Sqmt</v>
      </c>
      <c r="L29" s="23">
        <v>93.6</v>
      </c>
      <c r="R29" s="25"/>
      <c r="S29" s="34"/>
      <c r="T29" s="56" t="str">
        <f t="shared" si="2"/>
        <v/>
      </c>
    </row>
    <row r="30" spans="1:20" x14ac:dyDescent="0.35">
      <c r="A30" s="14">
        <f>IF(C30="","",COUNT($C$3:C30))</f>
        <v>28</v>
      </c>
      <c r="B30" s="14" t="str">
        <f t="shared" ref="B30" si="4">IF(C30="","",TEXT(C30,"mmmm"))</f>
        <v>December</v>
      </c>
      <c r="C30" s="40">
        <v>44926</v>
      </c>
      <c r="E30" s="33"/>
      <c r="F30" s="32" t="s">
        <v>507</v>
      </c>
      <c r="G30" s="31" t="s">
        <v>308</v>
      </c>
      <c r="J30" s="26" t="s">
        <v>446</v>
      </c>
      <c r="K30" s="22" t="str">
        <f t="shared" si="0"/>
        <v>Sqmt</v>
      </c>
      <c r="L30" s="23">
        <v>24</v>
      </c>
      <c r="R30" s="25"/>
      <c r="S30" s="34"/>
      <c r="T30" s="56"/>
    </row>
    <row r="31" spans="1:20" x14ac:dyDescent="0.35">
      <c r="A31" s="14">
        <f>IF(C31="","",COUNT($C$3:C31))</f>
        <v>29</v>
      </c>
      <c r="B31" s="14" t="str">
        <f t="shared" si="1"/>
        <v>December</v>
      </c>
      <c r="C31" s="40">
        <v>44926</v>
      </c>
      <c r="E31" s="33"/>
      <c r="F31" s="32" t="s">
        <v>507</v>
      </c>
      <c r="G31" s="31" t="s">
        <v>308</v>
      </c>
      <c r="J31" s="26" t="s">
        <v>445</v>
      </c>
      <c r="K31" s="22" t="str">
        <f t="shared" si="0"/>
        <v>Sqmt</v>
      </c>
      <c r="L31" s="23">
        <v>67.2</v>
      </c>
      <c r="R31" s="25"/>
      <c r="S31" s="34"/>
      <c r="T31" s="56" t="str">
        <f t="shared" si="2"/>
        <v/>
      </c>
    </row>
    <row r="32" spans="1:20" x14ac:dyDescent="0.35">
      <c r="A32" s="14">
        <f>IF(C32="","",COUNT($C$3:C32))</f>
        <v>30</v>
      </c>
      <c r="B32" s="14" t="str">
        <f t="shared" ref="B32" si="5">IF(C32="","",TEXT(C32,"mmmm"))</f>
        <v>December</v>
      </c>
      <c r="C32" s="40">
        <v>44926</v>
      </c>
      <c r="E32" s="33"/>
      <c r="F32" s="32" t="s">
        <v>507</v>
      </c>
      <c r="G32" s="31" t="s">
        <v>308</v>
      </c>
      <c r="J32" s="26" t="s">
        <v>443</v>
      </c>
      <c r="K32" s="22" t="str">
        <f t="shared" si="0"/>
        <v>Sqmt</v>
      </c>
      <c r="L32" s="23">
        <v>24</v>
      </c>
      <c r="R32" s="25"/>
      <c r="S32" s="34"/>
      <c r="T32" s="56"/>
    </row>
    <row r="33" spans="1:20" x14ac:dyDescent="0.35">
      <c r="A33" s="14">
        <f>IF(C33="","",COUNT($C$3:C33))</f>
        <v>31</v>
      </c>
      <c r="B33" s="14" t="str">
        <f t="shared" si="1"/>
        <v>December</v>
      </c>
      <c r="C33" s="40">
        <v>44926</v>
      </c>
      <c r="E33" s="33"/>
      <c r="F33" s="32" t="s">
        <v>507</v>
      </c>
      <c r="G33" s="31" t="s">
        <v>308</v>
      </c>
      <c r="J33" s="26" t="s">
        <v>432</v>
      </c>
      <c r="K33" s="22" t="str">
        <f t="shared" si="0"/>
        <v>Sqmt</v>
      </c>
      <c r="L33" s="23">
        <v>120</v>
      </c>
      <c r="R33" s="25"/>
      <c r="S33" s="34"/>
      <c r="T33" s="56" t="str">
        <f t="shared" si="2"/>
        <v/>
      </c>
    </row>
    <row r="34" spans="1:20" x14ac:dyDescent="0.35">
      <c r="A34" s="14">
        <f>IF(C34="","",COUNT($C$3:C34))</f>
        <v>32</v>
      </c>
      <c r="B34" s="14" t="str">
        <f t="shared" ref="B34" si="6">IF(C34="","",TEXT(C34,"mmmm"))</f>
        <v>December</v>
      </c>
      <c r="C34" s="40">
        <v>44926</v>
      </c>
      <c r="E34" s="33"/>
      <c r="F34" s="32" t="s">
        <v>507</v>
      </c>
      <c r="G34" s="31" t="s">
        <v>308</v>
      </c>
      <c r="J34" s="26" t="s">
        <v>431</v>
      </c>
      <c r="K34" s="22" t="str">
        <f t="shared" si="0"/>
        <v>Sqmt</v>
      </c>
      <c r="L34" s="23">
        <v>16.8</v>
      </c>
      <c r="R34" s="25"/>
      <c r="S34" s="34"/>
      <c r="T34" s="56"/>
    </row>
    <row r="35" spans="1:20" x14ac:dyDescent="0.35">
      <c r="A35" s="14">
        <f>IF(C35="","",COUNT($C$3:C35))</f>
        <v>33</v>
      </c>
      <c r="B35" s="14" t="str">
        <f t="shared" si="1"/>
        <v>December</v>
      </c>
      <c r="C35" s="40">
        <v>44926</v>
      </c>
      <c r="E35" s="33"/>
      <c r="F35" s="32" t="s">
        <v>507</v>
      </c>
      <c r="G35" s="31" t="s">
        <v>308</v>
      </c>
      <c r="J35" s="26" t="s">
        <v>439</v>
      </c>
      <c r="K35" s="22" t="str">
        <f t="shared" si="0"/>
        <v>Sqmt</v>
      </c>
      <c r="L35" s="23">
        <v>24</v>
      </c>
      <c r="R35" s="25"/>
      <c r="S35" s="34"/>
      <c r="T35" s="56" t="str">
        <f t="shared" si="2"/>
        <v/>
      </c>
    </row>
    <row r="36" spans="1:20" x14ac:dyDescent="0.35">
      <c r="A36" s="14">
        <f>IF(C36="","",COUNT($C$3:C36))</f>
        <v>34</v>
      </c>
      <c r="B36" s="14" t="str">
        <f t="shared" si="1"/>
        <v>December</v>
      </c>
      <c r="C36" s="40">
        <v>44926</v>
      </c>
      <c r="E36" s="33"/>
      <c r="F36" s="32" t="s">
        <v>507</v>
      </c>
      <c r="G36" s="31" t="s">
        <v>308</v>
      </c>
      <c r="J36" s="26" t="s">
        <v>425</v>
      </c>
      <c r="K36" s="22" t="str">
        <f t="shared" si="0"/>
        <v>Sqmt</v>
      </c>
      <c r="L36" s="23">
        <v>160</v>
      </c>
      <c r="R36" s="25"/>
      <c r="S36" s="34"/>
      <c r="T36" s="56" t="str">
        <f t="shared" si="2"/>
        <v/>
      </c>
    </row>
    <row r="37" spans="1:20" x14ac:dyDescent="0.35">
      <c r="A37" s="14">
        <f>IF(C37="","",COUNT($C$3:C37))</f>
        <v>35</v>
      </c>
      <c r="B37" s="14" t="str">
        <f t="shared" si="1"/>
        <v>December</v>
      </c>
      <c r="C37" s="40">
        <v>44926</v>
      </c>
      <c r="E37" s="33"/>
      <c r="F37" s="32" t="s">
        <v>507</v>
      </c>
      <c r="G37" s="31" t="s">
        <v>308</v>
      </c>
      <c r="J37" s="26" t="s">
        <v>424</v>
      </c>
      <c r="K37" s="22" t="str">
        <f t="shared" si="0"/>
        <v>Sqmt</v>
      </c>
      <c r="L37" s="23">
        <v>185</v>
      </c>
      <c r="R37" s="25"/>
      <c r="S37" s="34"/>
      <c r="T37" s="56" t="str">
        <f t="shared" si="2"/>
        <v/>
      </c>
    </row>
    <row r="38" spans="1:20" x14ac:dyDescent="0.35">
      <c r="A38" s="14">
        <f>IF(C38="","",COUNT($C$3:C38))</f>
        <v>36</v>
      </c>
      <c r="B38" s="14" t="str">
        <f t="shared" si="1"/>
        <v>December</v>
      </c>
      <c r="C38" s="40">
        <v>44926</v>
      </c>
      <c r="E38" s="33"/>
      <c r="F38" s="32" t="s">
        <v>507</v>
      </c>
      <c r="G38" s="31" t="s">
        <v>308</v>
      </c>
      <c r="J38" s="26" t="s">
        <v>508</v>
      </c>
      <c r="K38" s="22" t="str">
        <f t="shared" si="0"/>
        <v>Roll</v>
      </c>
      <c r="L38" s="23">
        <v>277</v>
      </c>
      <c r="R38" s="25"/>
      <c r="S38" s="34"/>
      <c r="T38" s="56" t="str">
        <f t="shared" si="2"/>
        <v/>
      </c>
    </row>
    <row r="39" spans="1:20" x14ac:dyDescent="0.35">
      <c r="A39" s="14">
        <f>IF(C39="","",COUNT($C$3:C39))</f>
        <v>37</v>
      </c>
      <c r="B39" s="14" t="str">
        <f t="shared" si="1"/>
        <v>December</v>
      </c>
      <c r="C39" s="40">
        <v>44926</v>
      </c>
      <c r="E39" s="33"/>
      <c r="F39" s="32" t="s">
        <v>507</v>
      </c>
      <c r="G39" s="31" t="s">
        <v>308</v>
      </c>
      <c r="J39" s="26" t="s">
        <v>509</v>
      </c>
      <c r="K39" s="22" t="str">
        <f t="shared" si="0"/>
        <v>Roll</v>
      </c>
      <c r="L39" s="23">
        <v>102</v>
      </c>
      <c r="R39" s="25"/>
      <c r="S39" s="34"/>
      <c r="T39" s="56" t="str">
        <f t="shared" si="2"/>
        <v/>
      </c>
    </row>
    <row r="40" spans="1:20" x14ac:dyDescent="0.35">
      <c r="A40" s="14">
        <f>IF(C40="","",COUNT($C$3:C40))</f>
        <v>38</v>
      </c>
      <c r="B40" s="14" t="str">
        <f t="shared" si="1"/>
        <v>December</v>
      </c>
      <c r="C40" s="40">
        <v>44926</v>
      </c>
      <c r="E40" s="33"/>
      <c r="F40" s="32" t="s">
        <v>507</v>
      </c>
      <c r="G40" s="31" t="s">
        <v>315</v>
      </c>
      <c r="J40" s="26" t="s">
        <v>417</v>
      </c>
      <c r="K40" s="22" t="str">
        <f t="shared" si="0"/>
        <v>Sqmt</v>
      </c>
      <c r="L40" s="23">
        <v>11.15</v>
      </c>
      <c r="R40" s="25"/>
      <c r="S40" s="34"/>
      <c r="T40" s="56" t="str">
        <f t="shared" si="2"/>
        <v/>
      </c>
    </row>
    <row r="41" spans="1:20" x14ac:dyDescent="0.35">
      <c r="A41" s="14">
        <f>IF(C41="","",COUNT($C$3:C41))</f>
        <v>39</v>
      </c>
      <c r="B41" s="14" t="str">
        <f t="shared" si="1"/>
        <v>December</v>
      </c>
      <c r="C41" s="40">
        <v>44926</v>
      </c>
      <c r="F41" s="32" t="s">
        <v>507</v>
      </c>
      <c r="G41" s="31" t="s">
        <v>315</v>
      </c>
      <c r="J41" s="26" t="s">
        <v>410</v>
      </c>
      <c r="K41" s="22" t="str">
        <f t="shared" si="0"/>
        <v>Sqmt</v>
      </c>
      <c r="L41" s="23">
        <v>22.3</v>
      </c>
      <c r="R41" s="25"/>
      <c r="S41" s="34"/>
      <c r="T41" s="56" t="str">
        <f t="shared" si="2"/>
        <v/>
      </c>
    </row>
    <row r="42" spans="1:20" x14ac:dyDescent="0.35">
      <c r="A42" s="14">
        <f>IF(C42="","",COUNT($C$3:C42))</f>
        <v>40</v>
      </c>
      <c r="B42" s="14" t="str">
        <f t="shared" si="1"/>
        <v>December</v>
      </c>
      <c r="C42" s="40">
        <v>44926</v>
      </c>
      <c r="F42" s="32" t="s">
        <v>507</v>
      </c>
      <c r="G42" s="31" t="s">
        <v>309</v>
      </c>
      <c r="J42" s="26" t="s">
        <v>397</v>
      </c>
      <c r="K42" s="22" t="str">
        <f t="shared" si="0"/>
        <v>Sqmt</v>
      </c>
      <c r="L42" s="24">
        <v>384</v>
      </c>
      <c r="R42" s="25"/>
      <c r="S42" s="34"/>
      <c r="T42" s="56" t="str">
        <f t="shared" si="2"/>
        <v/>
      </c>
    </row>
    <row r="43" spans="1:20" x14ac:dyDescent="0.35">
      <c r="A43" s="14">
        <f>IF(C43="","",COUNT($C$3:C43))</f>
        <v>41</v>
      </c>
      <c r="B43" s="14" t="str">
        <f t="shared" si="1"/>
        <v>December</v>
      </c>
      <c r="C43" s="40">
        <v>44926</v>
      </c>
      <c r="F43" s="32" t="s">
        <v>507</v>
      </c>
      <c r="G43" s="31" t="s">
        <v>309</v>
      </c>
      <c r="J43" s="26" t="s">
        <v>395</v>
      </c>
      <c r="K43" s="22" t="str">
        <f t="shared" si="0"/>
        <v>Sqmt</v>
      </c>
      <c r="L43" s="23">
        <v>912</v>
      </c>
      <c r="R43" s="25"/>
      <c r="S43" s="34"/>
      <c r="T43" s="56" t="str">
        <f t="shared" si="2"/>
        <v/>
      </c>
    </row>
    <row r="44" spans="1:20" x14ac:dyDescent="0.35">
      <c r="A44" s="14">
        <f>IF(C44="","",COUNT($C$3:C44))</f>
        <v>42</v>
      </c>
      <c r="B44" s="14" t="str">
        <f t="shared" si="1"/>
        <v>December</v>
      </c>
      <c r="C44" s="40">
        <v>44926</v>
      </c>
      <c r="F44" s="32" t="s">
        <v>507</v>
      </c>
      <c r="G44" s="31" t="s">
        <v>309</v>
      </c>
      <c r="J44" s="26" t="s">
        <v>394</v>
      </c>
      <c r="K44" s="22" t="str">
        <f t="shared" si="0"/>
        <v>Sqmt</v>
      </c>
      <c r="L44" s="23">
        <v>33.119999999999997</v>
      </c>
      <c r="R44" s="25"/>
      <c r="S44" s="34"/>
      <c r="T44" s="56" t="str">
        <f t="shared" si="2"/>
        <v/>
      </c>
    </row>
    <row r="45" spans="1:20" x14ac:dyDescent="0.35">
      <c r="A45" s="14">
        <f>IF(C45="","",COUNT($C$3:C45))</f>
        <v>43</v>
      </c>
      <c r="B45" s="14" t="str">
        <f t="shared" si="1"/>
        <v>December</v>
      </c>
      <c r="C45" s="40">
        <v>44926</v>
      </c>
      <c r="F45" s="32" t="s">
        <v>507</v>
      </c>
      <c r="G45" s="31" t="s">
        <v>309</v>
      </c>
      <c r="J45" s="26" t="s">
        <v>398</v>
      </c>
      <c r="K45" s="22" t="str">
        <f t="shared" si="0"/>
        <v>Sqmt</v>
      </c>
      <c r="L45" s="23">
        <v>336</v>
      </c>
      <c r="R45" s="25"/>
      <c r="S45" s="34"/>
      <c r="T45" s="56" t="str">
        <f t="shared" si="2"/>
        <v/>
      </c>
    </row>
    <row r="46" spans="1:20" x14ac:dyDescent="0.35">
      <c r="A46" s="14">
        <f>IF(C46="","",COUNT($C$3:C46))</f>
        <v>44</v>
      </c>
      <c r="B46" s="14" t="str">
        <f t="shared" si="1"/>
        <v>December</v>
      </c>
      <c r="C46" s="40">
        <v>44926</v>
      </c>
      <c r="F46" s="32" t="s">
        <v>507</v>
      </c>
      <c r="G46" s="31" t="s">
        <v>309</v>
      </c>
      <c r="J46" s="26" t="s">
        <v>396</v>
      </c>
      <c r="K46" s="22" t="str">
        <f t="shared" si="0"/>
        <v>Sqmt</v>
      </c>
      <c r="L46" s="23">
        <v>331.2</v>
      </c>
      <c r="R46" s="25"/>
      <c r="S46" s="34"/>
      <c r="T46" s="56" t="str">
        <f t="shared" si="2"/>
        <v/>
      </c>
    </row>
    <row r="47" spans="1:20" x14ac:dyDescent="0.35">
      <c r="A47" s="14">
        <f>IF(C47="","",COUNT($C$3:C47))</f>
        <v>45</v>
      </c>
      <c r="B47" s="14" t="str">
        <f t="shared" si="1"/>
        <v>December</v>
      </c>
      <c r="C47" s="40">
        <v>44926</v>
      </c>
      <c r="F47" s="32" t="s">
        <v>507</v>
      </c>
      <c r="G47" s="31" t="s">
        <v>309</v>
      </c>
      <c r="J47" s="26" t="s">
        <v>510</v>
      </c>
      <c r="K47" s="22" t="str">
        <f t="shared" si="0"/>
        <v>Sqmt</v>
      </c>
      <c r="L47" s="23">
        <v>110.4</v>
      </c>
      <c r="R47" s="25"/>
      <c r="S47" s="34"/>
      <c r="T47" s="56" t="str">
        <f t="shared" si="2"/>
        <v/>
      </c>
    </row>
    <row r="48" spans="1:20" x14ac:dyDescent="0.35">
      <c r="A48" s="14">
        <f>IF(C48="","",COUNT($C$3:C48))</f>
        <v>46</v>
      </c>
      <c r="B48" s="14" t="str">
        <f t="shared" ref="B48" si="7">IF(C48="","",TEXT(C48,"mmmm"))</f>
        <v>December</v>
      </c>
      <c r="C48" s="40">
        <v>44926</v>
      </c>
      <c r="F48" s="32" t="s">
        <v>507</v>
      </c>
      <c r="G48" s="31" t="s">
        <v>309</v>
      </c>
      <c r="J48" s="26" t="s">
        <v>350</v>
      </c>
      <c r="K48" s="22" t="str">
        <f t="shared" si="0"/>
        <v>Roll</v>
      </c>
      <c r="L48" s="23">
        <v>27</v>
      </c>
      <c r="R48" s="25"/>
      <c r="S48" s="34"/>
      <c r="T48" s="56"/>
    </row>
    <row r="49" spans="1:20" x14ac:dyDescent="0.35">
      <c r="A49" s="14">
        <f>IF(C49="","",COUNT($C$3:C49))</f>
        <v>47</v>
      </c>
      <c r="B49" s="14" t="str">
        <f t="shared" si="1"/>
        <v>December</v>
      </c>
      <c r="C49" s="40">
        <v>44926</v>
      </c>
      <c r="F49" s="32" t="s">
        <v>507</v>
      </c>
      <c r="G49" s="31" t="s">
        <v>310</v>
      </c>
      <c r="J49" s="26" t="s">
        <v>408</v>
      </c>
      <c r="K49" s="22" t="str">
        <f t="shared" si="0"/>
        <v>Sqmt</v>
      </c>
      <c r="L49" s="23">
        <v>504</v>
      </c>
      <c r="R49" s="25"/>
      <c r="S49" s="34"/>
      <c r="T49" s="56" t="str">
        <f t="shared" si="2"/>
        <v/>
      </c>
    </row>
    <row r="50" spans="1:20" x14ac:dyDescent="0.35">
      <c r="A50" s="14">
        <f>IF(C50="","",COUNT($C$3:C50))</f>
        <v>48</v>
      </c>
      <c r="B50" s="14" t="str">
        <f t="shared" si="1"/>
        <v>December</v>
      </c>
      <c r="C50" s="40">
        <v>44926</v>
      </c>
      <c r="F50" s="32" t="s">
        <v>507</v>
      </c>
      <c r="G50" s="31" t="s">
        <v>310</v>
      </c>
      <c r="J50" s="26" t="s">
        <v>407</v>
      </c>
      <c r="K50" s="22" t="str">
        <f t="shared" si="0"/>
        <v>Sqmt</v>
      </c>
      <c r="L50" s="23">
        <v>1142.4000000000001</v>
      </c>
      <c r="R50" s="25"/>
      <c r="S50" s="34"/>
      <c r="T50" s="56" t="str">
        <f t="shared" si="2"/>
        <v/>
      </c>
    </row>
    <row r="51" spans="1:20" x14ac:dyDescent="0.35">
      <c r="A51" s="14">
        <f>IF(C51="","",COUNT($C$3:C51))</f>
        <v>49</v>
      </c>
      <c r="B51" s="14" t="str">
        <f t="shared" ref="B51" si="8">IF(C51="","",TEXT(C51,"mmmm"))</f>
        <v>December</v>
      </c>
      <c r="C51" s="40">
        <v>44926</v>
      </c>
      <c r="F51" s="32" t="s">
        <v>507</v>
      </c>
      <c r="G51" s="31" t="s">
        <v>310</v>
      </c>
      <c r="J51" s="26" t="s">
        <v>406</v>
      </c>
      <c r="K51" s="22" t="str">
        <f t="shared" si="0"/>
        <v>Sqmt</v>
      </c>
      <c r="L51" s="23">
        <v>1008</v>
      </c>
      <c r="R51" s="25"/>
      <c r="S51" s="34"/>
      <c r="T51" s="56"/>
    </row>
    <row r="52" spans="1:20" x14ac:dyDescent="0.35">
      <c r="A52" s="14">
        <f>IF(C52="","",COUNT($C$3:C52))</f>
        <v>50</v>
      </c>
      <c r="B52" s="14" t="str">
        <f t="shared" si="1"/>
        <v>December</v>
      </c>
      <c r="C52" s="40">
        <v>44926</v>
      </c>
      <c r="F52" s="32" t="s">
        <v>507</v>
      </c>
      <c r="G52" s="31" t="s">
        <v>310</v>
      </c>
      <c r="J52" s="26" t="s">
        <v>403</v>
      </c>
      <c r="K52" s="22" t="str">
        <f t="shared" si="0"/>
        <v>Sqmt</v>
      </c>
      <c r="L52" s="23">
        <v>93.75</v>
      </c>
      <c r="R52" s="25"/>
      <c r="S52" s="34"/>
      <c r="T52" s="56" t="str">
        <f t="shared" si="2"/>
        <v/>
      </c>
    </row>
    <row r="53" spans="1:20" x14ac:dyDescent="0.35">
      <c r="A53" s="14">
        <f>IF(C53="","",COUNT($C$3:C53))</f>
        <v>51</v>
      </c>
      <c r="B53" s="14" t="str">
        <f t="shared" si="1"/>
        <v>December</v>
      </c>
      <c r="C53" s="40">
        <v>44926</v>
      </c>
      <c r="F53" s="32" t="s">
        <v>507</v>
      </c>
      <c r="G53" s="31" t="s">
        <v>310</v>
      </c>
      <c r="J53" s="26" t="s">
        <v>402</v>
      </c>
      <c r="K53" s="22" t="str">
        <f t="shared" si="0"/>
        <v>Sqmt</v>
      </c>
      <c r="L53" s="23">
        <v>48.8</v>
      </c>
      <c r="R53" s="25"/>
      <c r="S53" s="34"/>
      <c r="T53" s="56" t="str">
        <f t="shared" si="2"/>
        <v/>
      </c>
    </row>
    <row r="54" spans="1:20" x14ac:dyDescent="0.35">
      <c r="A54" s="14">
        <f>IF(C54="","",COUNT($C$3:C54))</f>
        <v>52</v>
      </c>
      <c r="B54" s="14" t="str">
        <f t="shared" si="1"/>
        <v>December</v>
      </c>
      <c r="C54" s="40">
        <v>44926</v>
      </c>
      <c r="F54" s="32" t="s">
        <v>507</v>
      </c>
      <c r="G54" s="31" t="s">
        <v>310</v>
      </c>
      <c r="J54" s="26" t="s">
        <v>401</v>
      </c>
      <c r="K54" s="22" t="str">
        <f t="shared" si="0"/>
        <v>Sqmt</v>
      </c>
      <c r="L54" s="23">
        <v>54.9</v>
      </c>
      <c r="R54" s="25"/>
      <c r="S54" s="34"/>
      <c r="T54" s="56" t="str">
        <f t="shared" si="2"/>
        <v/>
      </c>
    </row>
    <row r="55" spans="1:20" x14ac:dyDescent="0.35">
      <c r="A55" s="14">
        <f>IF(C55="","",COUNT($C$3:C55))</f>
        <v>53</v>
      </c>
      <c r="B55" s="14" t="str">
        <f t="shared" ref="B55" si="9">IF(C55="","",TEXT(C55,"mmmm"))</f>
        <v>December</v>
      </c>
      <c r="C55" s="40">
        <v>44926</v>
      </c>
      <c r="F55" s="32" t="s">
        <v>507</v>
      </c>
      <c r="G55" s="31" t="s">
        <v>310</v>
      </c>
      <c r="J55" s="26" t="s">
        <v>708</v>
      </c>
      <c r="K55" s="22" t="str">
        <f t="shared" si="0"/>
        <v>Sqmt</v>
      </c>
      <c r="L55" s="23">
        <v>192</v>
      </c>
      <c r="R55" s="25"/>
      <c r="S55" s="34"/>
      <c r="T55" s="56"/>
    </row>
    <row r="56" spans="1:20" x14ac:dyDescent="0.35">
      <c r="A56" s="14">
        <f>IF(C56="","",COUNT($C$3:C56))</f>
        <v>54</v>
      </c>
      <c r="B56" s="14" t="str">
        <f t="shared" si="1"/>
        <v>December</v>
      </c>
      <c r="C56" s="40">
        <v>44926</v>
      </c>
      <c r="F56" s="32" t="s">
        <v>507</v>
      </c>
      <c r="G56" s="31" t="s">
        <v>310</v>
      </c>
      <c r="J56" s="26" t="s">
        <v>400</v>
      </c>
      <c r="K56" s="22" t="str">
        <f t="shared" si="0"/>
        <v>Sqmt</v>
      </c>
      <c r="L56" s="23">
        <v>888</v>
      </c>
      <c r="R56" s="25"/>
      <c r="S56" s="34"/>
      <c r="T56" s="56" t="str">
        <f t="shared" si="2"/>
        <v/>
      </c>
    </row>
    <row r="57" spans="1:20" x14ac:dyDescent="0.35">
      <c r="A57" s="14">
        <f>IF(C57="","",COUNT($C$3:C57))</f>
        <v>55</v>
      </c>
      <c r="B57" s="14" t="str">
        <f t="shared" si="1"/>
        <v>December</v>
      </c>
      <c r="C57" s="40">
        <v>44926</v>
      </c>
      <c r="F57" s="32" t="s">
        <v>507</v>
      </c>
      <c r="G57" s="31" t="s">
        <v>311</v>
      </c>
      <c r="J57" s="26" t="s">
        <v>390</v>
      </c>
      <c r="K57" s="22" t="str">
        <f t="shared" si="0"/>
        <v>Sqmt</v>
      </c>
      <c r="L57" s="23">
        <v>96</v>
      </c>
      <c r="R57" s="25"/>
      <c r="S57" s="34"/>
      <c r="T57" s="56" t="str">
        <f t="shared" si="2"/>
        <v/>
      </c>
    </row>
    <row r="58" spans="1:20" x14ac:dyDescent="0.35">
      <c r="A58" s="14">
        <f>IF(C58="","",COUNT($C$3:C58))</f>
        <v>56</v>
      </c>
      <c r="B58" s="14" t="str">
        <f t="shared" si="1"/>
        <v>December</v>
      </c>
      <c r="C58" s="40">
        <v>44926</v>
      </c>
      <c r="F58" s="32" t="s">
        <v>507</v>
      </c>
      <c r="G58" s="31" t="s">
        <v>312</v>
      </c>
      <c r="J58" s="26" t="s">
        <v>389</v>
      </c>
      <c r="K58" s="22" t="str">
        <f t="shared" si="0"/>
        <v>Sqmt</v>
      </c>
      <c r="L58" s="23">
        <v>136</v>
      </c>
      <c r="R58" s="25"/>
      <c r="S58" s="34"/>
      <c r="T58" s="56" t="str">
        <f t="shared" si="2"/>
        <v/>
      </c>
    </row>
    <row r="59" spans="1:20" x14ac:dyDescent="0.35">
      <c r="A59" s="14">
        <f>IF(C59="","",COUNT($C$3:C59))</f>
        <v>57</v>
      </c>
      <c r="B59" s="14" t="str">
        <f t="shared" si="1"/>
        <v>December</v>
      </c>
      <c r="C59" s="40">
        <v>44926</v>
      </c>
      <c r="F59" s="32" t="s">
        <v>507</v>
      </c>
      <c r="G59" s="31" t="s">
        <v>312</v>
      </c>
      <c r="J59" s="26" t="s">
        <v>503</v>
      </c>
      <c r="K59" s="22" t="str">
        <f t="shared" si="0"/>
        <v>Sqmt</v>
      </c>
      <c r="L59" s="23">
        <v>162</v>
      </c>
      <c r="R59" s="25"/>
      <c r="S59" s="34"/>
      <c r="T59" s="56" t="str">
        <f t="shared" si="2"/>
        <v/>
      </c>
    </row>
    <row r="60" spans="1:20" x14ac:dyDescent="0.35">
      <c r="A60" s="14">
        <f>IF(C60="","",COUNT($C$3:C60))</f>
        <v>58</v>
      </c>
      <c r="B60" s="14" t="str">
        <f t="shared" si="1"/>
        <v>December</v>
      </c>
      <c r="C60" s="40">
        <v>44926</v>
      </c>
      <c r="F60" s="32" t="s">
        <v>507</v>
      </c>
      <c r="G60" s="31" t="s">
        <v>312</v>
      </c>
      <c r="J60" s="26" t="s">
        <v>384</v>
      </c>
      <c r="K60" s="22" t="str">
        <f t="shared" si="0"/>
        <v>Sqmt</v>
      </c>
      <c r="L60" s="23">
        <v>60</v>
      </c>
      <c r="R60" s="25"/>
      <c r="S60" s="34"/>
      <c r="T60" s="56" t="str">
        <f t="shared" si="2"/>
        <v/>
      </c>
    </row>
    <row r="61" spans="1:20" x14ac:dyDescent="0.35">
      <c r="A61" s="14">
        <f>IF(C61="","",COUNT($C$3:C61))</f>
        <v>59</v>
      </c>
      <c r="B61" s="14" t="str">
        <f t="shared" si="1"/>
        <v>December</v>
      </c>
      <c r="C61" s="40">
        <v>44926</v>
      </c>
      <c r="F61" s="32" t="s">
        <v>507</v>
      </c>
      <c r="G61" s="31" t="s">
        <v>312</v>
      </c>
      <c r="J61" s="26" t="s">
        <v>506</v>
      </c>
      <c r="K61" s="22" t="str">
        <f t="shared" si="0"/>
        <v>Sqmt</v>
      </c>
      <c r="L61" s="23">
        <v>36</v>
      </c>
      <c r="R61" s="25"/>
      <c r="S61" s="34"/>
      <c r="T61" s="56" t="str">
        <f t="shared" si="2"/>
        <v/>
      </c>
    </row>
    <row r="62" spans="1:20" x14ac:dyDescent="0.35">
      <c r="A62" s="14">
        <f>IF(C62="","",COUNT($C$3:C62))</f>
        <v>60</v>
      </c>
      <c r="B62" s="14" t="str">
        <f t="shared" si="1"/>
        <v>December</v>
      </c>
      <c r="C62" s="40">
        <v>44926</v>
      </c>
      <c r="F62" s="32" t="s">
        <v>507</v>
      </c>
      <c r="G62" s="31" t="s">
        <v>313</v>
      </c>
      <c r="J62" s="26" t="s">
        <v>383</v>
      </c>
      <c r="K62" s="22" t="str">
        <f t="shared" si="0"/>
        <v>Sqmt</v>
      </c>
      <c r="L62" s="23">
        <v>51</v>
      </c>
      <c r="R62" s="25"/>
      <c r="S62" s="34"/>
      <c r="T62" s="56" t="str">
        <f t="shared" si="2"/>
        <v/>
      </c>
    </row>
    <row r="63" spans="1:20" x14ac:dyDescent="0.35">
      <c r="A63" s="14">
        <f>IF(C63="","",COUNT($C$3:C63))</f>
        <v>61</v>
      </c>
      <c r="B63" s="14" t="str">
        <f t="shared" si="1"/>
        <v>December</v>
      </c>
      <c r="C63" s="40">
        <v>44926</v>
      </c>
      <c r="F63" s="32" t="s">
        <v>507</v>
      </c>
      <c r="G63" s="31" t="s">
        <v>313</v>
      </c>
      <c r="J63" s="26" t="s">
        <v>382</v>
      </c>
      <c r="K63" s="22" t="str">
        <f t="shared" si="0"/>
        <v>Sqmt</v>
      </c>
      <c r="L63" s="23">
        <v>528</v>
      </c>
      <c r="R63" s="25"/>
      <c r="S63" s="34"/>
      <c r="T63" s="56" t="str">
        <f t="shared" si="2"/>
        <v/>
      </c>
    </row>
    <row r="64" spans="1:20" x14ac:dyDescent="0.35">
      <c r="A64" s="14">
        <f>IF(C64="","",COUNT($C$3:C64))</f>
        <v>62</v>
      </c>
      <c r="B64" s="14" t="str">
        <f t="shared" si="1"/>
        <v>December</v>
      </c>
      <c r="C64" s="40">
        <v>44926</v>
      </c>
      <c r="F64" s="32" t="s">
        <v>507</v>
      </c>
      <c r="G64" s="31" t="s">
        <v>313</v>
      </c>
      <c r="J64" s="26" t="s">
        <v>381</v>
      </c>
      <c r="K64" s="22" t="str">
        <f t="shared" si="0"/>
        <v>Sqmt</v>
      </c>
      <c r="L64" s="23">
        <v>68</v>
      </c>
      <c r="R64" s="25"/>
      <c r="S64" s="34"/>
      <c r="T64" s="56" t="str">
        <f t="shared" si="2"/>
        <v/>
      </c>
    </row>
    <row r="65" spans="1:20" x14ac:dyDescent="0.35">
      <c r="A65" s="14">
        <f>IF(C65="","",COUNT($C$3:C65))</f>
        <v>63</v>
      </c>
      <c r="B65" s="14" t="str">
        <f t="shared" ref="B65" si="10">IF(C65="","",TEXT(C65,"mmmm"))</f>
        <v>December</v>
      </c>
      <c r="C65" s="40">
        <v>44926</v>
      </c>
      <c r="F65" s="32" t="s">
        <v>507</v>
      </c>
      <c r="G65" s="31" t="s">
        <v>314</v>
      </c>
      <c r="J65" s="26" t="s">
        <v>947</v>
      </c>
      <c r="K65" s="22" t="str">
        <f t="shared" si="0"/>
        <v>Sqmt</v>
      </c>
      <c r="L65" s="23">
        <v>60</v>
      </c>
      <c r="R65" s="25"/>
      <c r="S65" s="34"/>
      <c r="T65" s="56"/>
    </row>
    <row r="66" spans="1:20" x14ac:dyDescent="0.35">
      <c r="A66" s="14">
        <f>IF(C66="","",COUNT($C$3:C66))</f>
        <v>64</v>
      </c>
      <c r="B66" s="14" t="str">
        <f t="shared" si="1"/>
        <v>December</v>
      </c>
      <c r="C66" s="40">
        <v>44926</v>
      </c>
      <c r="F66" s="32" t="s">
        <v>507</v>
      </c>
      <c r="G66" s="31" t="s">
        <v>314</v>
      </c>
      <c r="J66" s="26" t="s">
        <v>484</v>
      </c>
      <c r="K66" s="22" t="str">
        <f t="shared" si="0"/>
        <v>Sqmt</v>
      </c>
      <c r="L66" s="23">
        <v>496</v>
      </c>
      <c r="R66" s="25"/>
      <c r="S66" s="34"/>
      <c r="T66" s="56" t="str">
        <f t="shared" si="2"/>
        <v/>
      </c>
    </row>
    <row r="67" spans="1:20" x14ac:dyDescent="0.35">
      <c r="A67" s="14">
        <f>IF(C67="","",COUNT($C$3:C67))</f>
        <v>65</v>
      </c>
      <c r="B67" s="14" t="str">
        <f t="shared" ref="B67" si="11">IF(C67="","",TEXT(C67,"mmmm"))</f>
        <v>December</v>
      </c>
      <c r="C67" s="40">
        <v>44926</v>
      </c>
      <c r="F67" s="32" t="s">
        <v>507</v>
      </c>
      <c r="G67" s="31" t="s">
        <v>314</v>
      </c>
      <c r="J67" s="26" t="s">
        <v>375</v>
      </c>
      <c r="K67" s="22" t="str">
        <f t="shared" ref="K67:K130" si="12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>Sqmt</v>
      </c>
      <c r="L67" s="23">
        <v>19</v>
      </c>
      <c r="R67" s="25"/>
      <c r="S67" s="34"/>
      <c r="T67" s="56"/>
    </row>
    <row r="68" spans="1:20" x14ac:dyDescent="0.35">
      <c r="A68" s="14">
        <f>IF(C68="","",COUNT($C$3:C68))</f>
        <v>66</v>
      </c>
      <c r="B68" s="14" t="str">
        <f t="shared" si="1"/>
        <v>April</v>
      </c>
      <c r="C68" s="40">
        <v>44652</v>
      </c>
      <c r="F68" s="32" t="s">
        <v>507</v>
      </c>
      <c r="G68" s="31" t="s">
        <v>493</v>
      </c>
      <c r="J68" s="26" t="s">
        <v>494</v>
      </c>
      <c r="K68" s="22" t="str">
        <f t="shared" si="12"/>
        <v>Sqmt</v>
      </c>
      <c r="L68" s="23">
        <v>412.5</v>
      </c>
      <c r="R68" s="25"/>
      <c r="S68" s="34"/>
      <c r="T68" s="56" t="str">
        <f t="shared" si="2"/>
        <v/>
      </c>
    </row>
    <row r="69" spans="1:20" x14ac:dyDescent="0.35">
      <c r="A69" s="14">
        <f>IF(C69="","",COUNT($C$3:C69))</f>
        <v>67</v>
      </c>
      <c r="B69" s="14" t="str">
        <f t="shared" si="1"/>
        <v>April</v>
      </c>
      <c r="C69" s="40">
        <v>44652</v>
      </c>
      <c r="F69" s="32" t="s">
        <v>507</v>
      </c>
      <c r="G69" s="31" t="s">
        <v>493</v>
      </c>
      <c r="J69" s="26" t="s">
        <v>495</v>
      </c>
      <c r="K69" s="22" t="str">
        <f t="shared" si="12"/>
        <v>Sqmt</v>
      </c>
      <c r="L69" s="23">
        <v>350</v>
      </c>
      <c r="R69" s="25"/>
      <c r="S69" s="34"/>
      <c r="T69" s="56" t="str">
        <f t="shared" si="2"/>
        <v/>
      </c>
    </row>
    <row r="70" spans="1:20" x14ac:dyDescent="0.35">
      <c r="A70" s="14">
        <f>IF(C70="","",COUNT($C$3:C70))</f>
        <v>68</v>
      </c>
      <c r="B70" s="14" t="str">
        <f t="shared" si="1"/>
        <v>April</v>
      </c>
      <c r="C70" s="40">
        <v>44652</v>
      </c>
      <c r="F70" s="32" t="s">
        <v>507</v>
      </c>
      <c r="J70" s="26" t="s">
        <v>366</v>
      </c>
      <c r="K70" s="22" t="str">
        <f t="shared" si="12"/>
        <v>Roll</v>
      </c>
      <c r="L70" s="23">
        <v>21</v>
      </c>
      <c r="R70" s="25"/>
      <c r="S70" s="34"/>
      <c r="T70" s="56" t="str">
        <f t="shared" si="2"/>
        <v/>
      </c>
    </row>
    <row r="71" spans="1:20" x14ac:dyDescent="0.35">
      <c r="A71" s="14">
        <f>IF(C71="","",COUNT($C$3:C71))</f>
        <v>69</v>
      </c>
      <c r="B71" s="14" t="str">
        <f t="shared" si="1"/>
        <v>April</v>
      </c>
      <c r="C71" s="40">
        <v>44652</v>
      </c>
      <c r="E71" s="33"/>
      <c r="F71" s="32" t="s">
        <v>507</v>
      </c>
      <c r="J71" s="26" t="s">
        <v>349</v>
      </c>
      <c r="K71" s="22" t="str">
        <f t="shared" si="12"/>
        <v>Kg's</v>
      </c>
      <c r="L71" s="23">
        <v>91.8</v>
      </c>
      <c r="R71" s="25"/>
      <c r="S71" s="34"/>
      <c r="T71" s="56" t="str">
        <f t="shared" si="2"/>
        <v/>
      </c>
    </row>
    <row r="72" spans="1:20" x14ac:dyDescent="0.35">
      <c r="A72" s="14">
        <f>IF(C72="","",COUNT($C$3:C72))</f>
        <v>70</v>
      </c>
      <c r="B72" s="14" t="str">
        <f t="shared" si="1"/>
        <v>April</v>
      </c>
      <c r="C72" s="40">
        <v>44659</v>
      </c>
      <c r="E72" s="33"/>
      <c r="F72" s="32" t="s">
        <v>584</v>
      </c>
      <c r="H72" s="132" t="s">
        <v>585</v>
      </c>
      <c r="J72" s="26" t="s">
        <v>336</v>
      </c>
      <c r="K72" s="22" t="str">
        <f t="shared" si="12"/>
        <v>Kg's</v>
      </c>
      <c r="L72" s="23">
        <v>1000</v>
      </c>
      <c r="M72" s="24">
        <v>77</v>
      </c>
      <c r="N72" s="24">
        <f t="shared" ref="N72:N122" si="13">L72*M72</f>
        <v>77000</v>
      </c>
      <c r="O72" s="41">
        <f t="shared" ref="O72:O89" si="14">(N72+R72)*9%</f>
        <v>7245</v>
      </c>
      <c r="P72" s="41">
        <f t="shared" ref="P72:P89" si="15">(N72+R72)*9%</f>
        <v>7245</v>
      </c>
      <c r="R72" s="25">
        <v>3500</v>
      </c>
      <c r="S72" s="34">
        <f>IF(R72="","",R72/(L72+L73))</f>
        <v>2.3461590025472585</v>
      </c>
      <c r="T72" s="56">
        <f t="shared" si="2"/>
        <v>94990</v>
      </c>
    </row>
    <row r="73" spans="1:20" x14ac:dyDescent="0.35">
      <c r="A73" s="14">
        <f>IF(C73="","",COUNT($C$3:C73))</f>
        <v>71</v>
      </c>
      <c r="B73" s="14" t="str">
        <f t="shared" si="1"/>
        <v>April</v>
      </c>
      <c r="C73" s="40">
        <v>44664</v>
      </c>
      <c r="F73" s="32" t="s">
        <v>291</v>
      </c>
      <c r="H73" s="31" t="s">
        <v>586</v>
      </c>
      <c r="J73" s="26" t="s">
        <v>349</v>
      </c>
      <c r="K73" s="22" t="str">
        <f t="shared" si="12"/>
        <v>Kg's</v>
      </c>
      <c r="L73" s="23">
        <v>491.8</v>
      </c>
      <c r="M73" s="24">
        <v>155</v>
      </c>
      <c r="N73" s="24">
        <f t="shared" si="13"/>
        <v>76229</v>
      </c>
      <c r="O73" s="41">
        <f t="shared" si="14"/>
        <v>6860.61</v>
      </c>
      <c r="P73" s="41">
        <f t="shared" si="15"/>
        <v>6860.61</v>
      </c>
      <c r="R73" s="25"/>
      <c r="S73" s="34"/>
      <c r="T73" s="56">
        <f t="shared" si="2"/>
        <v>89950.22</v>
      </c>
    </row>
    <row r="74" spans="1:20" x14ac:dyDescent="0.35">
      <c r="A74" s="14">
        <f>IF(C74="","",COUNT($C$3:C74))</f>
        <v>72</v>
      </c>
      <c r="B74" s="14" t="str">
        <f t="shared" si="1"/>
        <v>April</v>
      </c>
      <c r="C74" s="40">
        <v>44671</v>
      </c>
      <c r="E74" s="33"/>
      <c r="F74" s="32" t="s">
        <v>261</v>
      </c>
      <c r="G74" s="31" t="s">
        <v>233</v>
      </c>
      <c r="H74" s="31" t="s">
        <v>587</v>
      </c>
      <c r="J74" s="26" t="s">
        <v>3</v>
      </c>
      <c r="K74" s="22" t="str">
        <f t="shared" si="12"/>
        <v>Kg's</v>
      </c>
      <c r="L74" s="23">
        <v>5200</v>
      </c>
      <c r="M74" s="155">
        <v>104.75057</v>
      </c>
      <c r="N74" s="41">
        <f t="shared" si="13"/>
        <v>544702.96400000004</v>
      </c>
      <c r="O74" s="41">
        <f t="shared" si="14"/>
        <v>49023.266759999999</v>
      </c>
      <c r="P74" s="41">
        <f t="shared" si="15"/>
        <v>49023.266759999999</v>
      </c>
      <c r="R74" s="25"/>
      <c r="S74" s="34" t="str">
        <f t="shared" ref="S74:S93" si="16">IF(R74="","",R74/(L74+L75))</f>
        <v/>
      </c>
      <c r="T74" s="56">
        <f t="shared" si="2"/>
        <v>642749.49752000009</v>
      </c>
    </row>
    <row r="75" spans="1:20" x14ac:dyDescent="0.35">
      <c r="A75" s="14">
        <f>IF(C75="","",COUNT($C$3:C75))</f>
        <v>73</v>
      </c>
      <c r="B75" s="14" t="str">
        <f t="shared" si="1"/>
        <v>April</v>
      </c>
      <c r="C75" s="40">
        <v>44676</v>
      </c>
      <c r="F75" s="32" t="s">
        <v>261</v>
      </c>
      <c r="G75" s="31" t="s">
        <v>233</v>
      </c>
      <c r="H75" s="31" t="s">
        <v>588</v>
      </c>
      <c r="J75" s="26" t="s">
        <v>3</v>
      </c>
      <c r="K75" s="22" t="str">
        <f t="shared" si="12"/>
        <v>Kg's</v>
      </c>
      <c r="L75" s="23">
        <v>5050</v>
      </c>
      <c r="M75" s="155">
        <v>104.75057</v>
      </c>
      <c r="N75" s="41">
        <f t="shared" si="13"/>
        <v>528990.37849999999</v>
      </c>
      <c r="O75" s="41">
        <f t="shared" si="14"/>
        <v>47609.134064999998</v>
      </c>
      <c r="P75" s="41">
        <f t="shared" si="15"/>
        <v>47609.134064999998</v>
      </c>
      <c r="R75" s="25"/>
      <c r="S75" s="34" t="str">
        <f>IF(R75="","",R75/(L75+#REF!))</f>
        <v/>
      </c>
      <c r="T75" s="56">
        <f t="shared" si="2"/>
        <v>624208.64662999997</v>
      </c>
    </row>
    <row r="76" spans="1:20" x14ac:dyDescent="0.35">
      <c r="A76" s="14">
        <f>IF(C76="","",COUNT($C$3:C76))</f>
        <v>74</v>
      </c>
      <c r="B76" s="14" t="str">
        <f t="shared" ref="B76:B107" si="17">IF(C76="","",TEXT(C76,"mmmm"))</f>
        <v>July</v>
      </c>
      <c r="C76" s="40">
        <v>44764</v>
      </c>
      <c r="E76" s="33"/>
      <c r="F76" s="32" t="s">
        <v>261</v>
      </c>
      <c r="G76" s="31" t="s">
        <v>233</v>
      </c>
      <c r="H76" s="31" t="s">
        <v>589</v>
      </c>
      <c r="I76" s="31" t="s">
        <v>590</v>
      </c>
      <c r="J76" s="26" t="s">
        <v>3</v>
      </c>
      <c r="K76" s="22" t="str">
        <f t="shared" si="12"/>
        <v>Kg's</v>
      </c>
      <c r="L76" s="23">
        <v>9770</v>
      </c>
      <c r="M76" s="24">
        <v>81</v>
      </c>
      <c r="N76" s="24">
        <f t="shared" si="13"/>
        <v>791370</v>
      </c>
      <c r="O76" s="41">
        <f t="shared" si="14"/>
        <v>71855.099999999991</v>
      </c>
      <c r="P76" s="41">
        <f t="shared" si="15"/>
        <v>71855.099999999991</v>
      </c>
      <c r="R76" s="25">
        <v>7020</v>
      </c>
      <c r="S76" s="34">
        <f>IF(R76="","",R76/(L76+L77))</f>
        <v>0.51110302147797593</v>
      </c>
      <c r="T76" s="56">
        <f t="shared" ref="T76:T107" si="18">IF(N76="","",SUM(N76,O76,P76,Q76,R76))</f>
        <v>942100.2</v>
      </c>
    </row>
    <row r="77" spans="1:20" x14ac:dyDescent="0.35">
      <c r="A77" s="14">
        <f>IF(C77="","",COUNT($C$3:C77))</f>
        <v>75</v>
      </c>
      <c r="B77" s="14" t="str">
        <f t="shared" ref="B77:B88" si="19">IF(C77="","",TEXT(C77,"mmmm"))</f>
        <v>August</v>
      </c>
      <c r="C77" s="40">
        <v>44778</v>
      </c>
      <c r="F77" s="32" t="s">
        <v>261</v>
      </c>
      <c r="G77" s="31" t="s">
        <v>233</v>
      </c>
      <c r="H77" s="31" t="s">
        <v>591</v>
      </c>
      <c r="I77" s="31" t="s">
        <v>592</v>
      </c>
      <c r="J77" s="26" t="s">
        <v>2</v>
      </c>
      <c r="K77" s="22" t="str">
        <f t="shared" si="12"/>
        <v>Kg's</v>
      </c>
      <c r="L77" s="23">
        <v>3965</v>
      </c>
      <c r="M77" s="24">
        <v>79</v>
      </c>
      <c r="N77" s="24">
        <f t="shared" si="13"/>
        <v>313235</v>
      </c>
      <c r="O77" s="41">
        <f t="shared" si="14"/>
        <v>28191.149999999998</v>
      </c>
      <c r="P77" s="41">
        <f t="shared" si="15"/>
        <v>28191.149999999998</v>
      </c>
      <c r="R77" s="25"/>
      <c r="S77" s="34" t="str">
        <f t="shared" si="16"/>
        <v/>
      </c>
      <c r="T77" s="56">
        <f t="shared" si="18"/>
        <v>369617.30000000005</v>
      </c>
    </row>
    <row r="78" spans="1:20" x14ac:dyDescent="0.35">
      <c r="A78" s="14">
        <f>IF(C78="","",COUNT($C$3:C78))</f>
        <v>76</v>
      </c>
      <c r="B78" s="14" t="str">
        <f t="shared" si="19"/>
        <v>August</v>
      </c>
      <c r="C78" s="40">
        <v>44778</v>
      </c>
      <c r="F78" s="32" t="s">
        <v>261</v>
      </c>
      <c r="G78" s="31" t="s">
        <v>233</v>
      </c>
      <c r="H78" s="31" t="s">
        <v>591</v>
      </c>
      <c r="I78" s="31" t="s">
        <v>592</v>
      </c>
      <c r="J78" s="26" t="s">
        <v>3</v>
      </c>
      <c r="K78" s="22" t="str">
        <f t="shared" si="12"/>
        <v>Kg's</v>
      </c>
      <c r="L78" s="23">
        <v>25402</v>
      </c>
      <c r="M78" s="24">
        <v>78</v>
      </c>
      <c r="N78" s="24">
        <f t="shared" si="13"/>
        <v>1981356</v>
      </c>
      <c r="O78" s="41">
        <f t="shared" si="14"/>
        <v>178322.03999999998</v>
      </c>
      <c r="P78" s="41">
        <f t="shared" si="15"/>
        <v>178322.03999999998</v>
      </c>
      <c r="R78" s="25"/>
      <c r="S78" s="34" t="str">
        <f t="shared" si="16"/>
        <v/>
      </c>
      <c r="T78" s="56">
        <f t="shared" si="18"/>
        <v>2338000.08</v>
      </c>
    </row>
    <row r="79" spans="1:20" x14ac:dyDescent="0.35">
      <c r="A79" s="14">
        <f>IF(C79="","",COUNT($C$3:C79))</f>
        <v>77</v>
      </c>
      <c r="B79" s="14" t="str">
        <f t="shared" si="19"/>
        <v>August</v>
      </c>
      <c r="C79" s="40">
        <v>44778</v>
      </c>
      <c r="F79" s="32" t="s">
        <v>261</v>
      </c>
      <c r="G79" s="31" t="s">
        <v>233</v>
      </c>
      <c r="H79" s="31" t="s">
        <v>591</v>
      </c>
      <c r="I79" s="31" t="s">
        <v>592</v>
      </c>
      <c r="J79" s="26" t="s">
        <v>4</v>
      </c>
      <c r="K79" s="22" t="str">
        <f t="shared" si="12"/>
        <v>Kg's</v>
      </c>
      <c r="L79" s="23">
        <v>4520</v>
      </c>
      <c r="M79" s="24">
        <v>78</v>
      </c>
      <c r="N79" s="24">
        <f t="shared" si="13"/>
        <v>352560</v>
      </c>
      <c r="O79" s="41">
        <f t="shared" si="14"/>
        <v>31730.399999999998</v>
      </c>
      <c r="P79" s="41">
        <f t="shared" si="15"/>
        <v>31730.399999999998</v>
      </c>
      <c r="R79" s="25"/>
      <c r="S79" s="34" t="str">
        <f>IF(R79="","",R79/(L79+L80))</f>
        <v/>
      </c>
      <c r="T79" s="56">
        <f t="shared" si="18"/>
        <v>416020.80000000005</v>
      </c>
    </row>
    <row r="80" spans="1:20" x14ac:dyDescent="0.35">
      <c r="A80" s="14">
        <f>IF(C80="","",COUNT($C$3:C80))</f>
        <v>78</v>
      </c>
      <c r="B80" s="14" t="str">
        <f t="shared" si="19"/>
        <v>August</v>
      </c>
      <c r="C80" s="40">
        <v>44778</v>
      </c>
      <c r="F80" s="32" t="s">
        <v>261</v>
      </c>
      <c r="G80" s="31" t="s">
        <v>233</v>
      </c>
      <c r="H80" s="31" t="s">
        <v>591</v>
      </c>
      <c r="I80" s="31" t="s">
        <v>592</v>
      </c>
      <c r="J80" s="26" t="s">
        <v>5</v>
      </c>
      <c r="K80" s="22" t="str">
        <f t="shared" si="12"/>
        <v>Kg's</v>
      </c>
      <c r="L80" s="23">
        <v>5195</v>
      </c>
      <c r="M80" s="24">
        <v>78</v>
      </c>
      <c r="N80" s="24">
        <f t="shared" si="13"/>
        <v>405210</v>
      </c>
      <c r="O80" s="41">
        <f t="shared" si="14"/>
        <v>36468.9</v>
      </c>
      <c r="P80" s="41">
        <f t="shared" si="15"/>
        <v>36468.9</v>
      </c>
      <c r="R80" s="25"/>
      <c r="S80" s="34" t="str">
        <f t="shared" si="16"/>
        <v/>
      </c>
      <c r="T80" s="56">
        <f t="shared" si="18"/>
        <v>478147.80000000005</v>
      </c>
    </row>
    <row r="81" spans="1:20" x14ac:dyDescent="0.35">
      <c r="A81" s="14">
        <f>IF(C81="","",COUNT($C$3:C81))</f>
        <v>79</v>
      </c>
      <c r="B81" s="14" t="str">
        <f t="shared" si="19"/>
        <v>August</v>
      </c>
      <c r="C81" s="40">
        <v>44781</v>
      </c>
      <c r="E81" s="33"/>
      <c r="F81" s="32" t="s">
        <v>261</v>
      </c>
      <c r="G81" s="31" t="s">
        <v>233</v>
      </c>
      <c r="H81" s="31" t="s">
        <v>593</v>
      </c>
      <c r="I81" s="31" t="s">
        <v>594</v>
      </c>
      <c r="J81" s="26" t="s">
        <v>2</v>
      </c>
      <c r="K81" s="22" t="str">
        <f t="shared" si="12"/>
        <v>Kg's</v>
      </c>
      <c r="L81" s="23">
        <v>26104</v>
      </c>
      <c r="M81" s="24">
        <v>79</v>
      </c>
      <c r="N81" s="24">
        <f t="shared" si="13"/>
        <v>2062216</v>
      </c>
      <c r="O81" s="41">
        <f t="shared" si="14"/>
        <v>185599.44</v>
      </c>
      <c r="P81" s="41">
        <f t="shared" si="15"/>
        <v>185599.44</v>
      </c>
      <c r="R81" s="25"/>
      <c r="S81" s="34" t="str">
        <f t="shared" si="16"/>
        <v/>
      </c>
      <c r="T81" s="56">
        <f t="shared" si="18"/>
        <v>2433414.88</v>
      </c>
    </row>
    <row r="82" spans="1:20" x14ac:dyDescent="0.35">
      <c r="A82" s="14">
        <f>IF(C82="","",COUNT($C$3:C82))</f>
        <v>80</v>
      </c>
      <c r="B82" s="14" t="str">
        <f t="shared" si="19"/>
        <v>August</v>
      </c>
      <c r="C82" s="40">
        <v>44781</v>
      </c>
      <c r="E82" s="33"/>
      <c r="F82" s="32" t="s">
        <v>261</v>
      </c>
      <c r="G82" s="31" t="s">
        <v>233</v>
      </c>
      <c r="H82" s="31" t="s">
        <v>593</v>
      </c>
      <c r="I82" s="31" t="s">
        <v>594</v>
      </c>
      <c r="J82" s="26" t="s">
        <v>4</v>
      </c>
      <c r="K82" s="22" t="str">
        <f t="shared" si="12"/>
        <v>Kg's</v>
      </c>
      <c r="L82" s="23">
        <v>4076</v>
      </c>
      <c r="M82" s="24">
        <v>78</v>
      </c>
      <c r="N82" s="24">
        <f t="shared" si="13"/>
        <v>317928</v>
      </c>
      <c r="O82" s="41">
        <f t="shared" si="14"/>
        <v>28613.52</v>
      </c>
      <c r="P82" s="41">
        <f t="shared" si="15"/>
        <v>28613.52</v>
      </c>
      <c r="R82" s="25"/>
      <c r="S82" s="34" t="str">
        <f>IF(R82="","",R82/(L82))</f>
        <v/>
      </c>
      <c r="T82" s="56">
        <f t="shared" si="18"/>
        <v>375155.04000000004</v>
      </c>
    </row>
    <row r="83" spans="1:20" x14ac:dyDescent="0.35">
      <c r="A83" s="14">
        <f>IF(C83="","",COUNT($C$3:C83))</f>
        <v>81</v>
      </c>
      <c r="B83" s="14" t="str">
        <f t="shared" si="19"/>
        <v>August</v>
      </c>
      <c r="C83" s="40">
        <v>44781</v>
      </c>
      <c r="E83" s="33"/>
      <c r="F83" s="32" t="s">
        <v>261</v>
      </c>
      <c r="G83" s="31" t="s">
        <v>233</v>
      </c>
      <c r="H83" s="31" t="s">
        <v>595</v>
      </c>
      <c r="I83" s="31" t="s">
        <v>596</v>
      </c>
      <c r="J83" s="26" t="s">
        <v>2</v>
      </c>
      <c r="K83" s="22" t="str">
        <f t="shared" si="12"/>
        <v>Kg's</v>
      </c>
      <c r="L83" s="23">
        <v>19716</v>
      </c>
      <c r="M83" s="24">
        <v>79</v>
      </c>
      <c r="N83" s="24">
        <f t="shared" si="13"/>
        <v>1557564</v>
      </c>
      <c r="O83" s="41">
        <f t="shared" si="14"/>
        <v>140180.76</v>
      </c>
      <c r="P83" s="41">
        <f t="shared" si="15"/>
        <v>140180.76</v>
      </c>
      <c r="R83" s="25"/>
      <c r="S83" s="34" t="str">
        <f>IF(R83="","",R83/(L83))</f>
        <v/>
      </c>
      <c r="T83" s="56">
        <f t="shared" si="18"/>
        <v>1837925.52</v>
      </c>
    </row>
    <row r="84" spans="1:20" x14ac:dyDescent="0.35">
      <c r="A84" s="14">
        <f>IF(C84="","",COUNT($C$3:C84))</f>
        <v>82</v>
      </c>
      <c r="B84" s="14" t="str">
        <f t="shared" si="19"/>
        <v>August</v>
      </c>
      <c r="C84" s="40">
        <v>44781</v>
      </c>
      <c r="E84" s="33"/>
      <c r="F84" s="32" t="s">
        <v>261</v>
      </c>
      <c r="G84" s="31" t="s">
        <v>233</v>
      </c>
      <c r="H84" s="31" t="s">
        <v>595</v>
      </c>
      <c r="I84" s="31" t="s">
        <v>596</v>
      </c>
      <c r="J84" s="26" t="s">
        <v>21</v>
      </c>
      <c r="K84" s="22" t="str">
        <f t="shared" si="12"/>
        <v>Kg's</v>
      </c>
      <c r="L84" s="23">
        <v>4984</v>
      </c>
      <c r="M84" s="24">
        <v>79</v>
      </c>
      <c r="N84" s="24">
        <f t="shared" si="13"/>
        <v>393736</v>
      </c>
      <c r="O84" s="41">
        <f t="shared" si="14"/>
        <v>35436.239999999998</v>
      </c>
      <c r="P84" s="41">
        <f t="shared" si="15"/>
        <v>35436.239999999998</v>
      </c>
      <c r="R84" s="25"/>
      <c r="S84" s="34" t="str">
        <f t="shared" si="16"/>
        <v/>
      </c>
      <c r="T84" s="56">
        <f t="shared" si="18"/>
        <v>464608.48</v>
      </c>
    </row>
    <row r="85" spans="1:20" x14ac:dyDescent="0.35">
      <c r="A85" s="14">
        <f>IF(C85="","",COUNT($C$3:C85))</f>
        <v>83</v>
      </c>
      <c r="B85" s="14" t="str">
        <f t="shared" si="19"/>
        <v>August</v>
      </c>
      <c r="C85" s="40">
        <v>44785</v>
      </c>
      <c r="E85" s="33"/>
      <c r="F85" s="32" t="s">
        <v>291</v>
      </c>
      <c r="H85" s="31" t="s">
        <v>597</v>
      </c>
      <c r="I85" s="31" t="s">
        <v>598</v>
      </c>
      <c r="J85" s="26" t="s">
        <v>349</v>
      </c>
      <c r="K85" s="22" t="str">
        <f t="shared" si="12"/>
        <v>Kg's</v>
      </c>
      <c r="L85" s="23">
        <v>304.54000000000002</v>
      </c>
      <c r="M85" s="24">
        <v>145</v>
      </c>
      <c r="N85" s="24">
        <f t="shared" si="13"/>
        <v>44158.3</v>
      </c>
      <c r="O85" s="41">
        <f t="shared" si="14"/>
        <v>3974.2470000000003</v>
      </c>
      <c r="P85" s="41">
        <f t="shared" si="15"/>
        <v>3974.2470000000003</v>
      </c>
      <c r="R85" s="25"/>
      <c r="S85" s="34" t="str">
        <f t="shared" si="16"/>
        <v/>
      </c>
      <c r="T85" s="56">
        <f t="shared" si="18"/>
        <v>52106.794000000009</v>
      </c>
    </row>
    <row r="86" spans="1:20" x14ac:dyDescent="0.35">
      <c r="A86" s="14">
        <f>IF(C86="","",COUNT($C$3:C86))</f>
        <v>84</v>
      </c>
      <c r="B86" s="14" t="str">
        <f t="shared" si="19"/>
        <v>August</v>
      </c>
      <c r="C86" s="40">
        <v>44786</v>
      </c>
      <c r="F86" s="32" t="s">
        <v>261</v>
      </c>
      <c r="H86" s="31" t="s">
        <v>599</v>
      </c>
      <c r="I86" s="31" t="s">
        <v>600</v>
      </c>
      <c r="J86" s="26" t="s">
        <v>336</v>
      </c>
      <c r="K86" s="22" t="str">
        <f t="shared" si="12"/>
        <v>Kg's</v>
      </c>
      <c r="L86" s="23">
        <v>2003</v>
      </c>
      <c r="M86" s="24">
        <v>67</v>
      </c>
      <c r="N86" s="41">
        <f t="shared" si="13"/>
        <v>134201</v>
      </c>
      <c r="O86" s="41">
        <f t="shared" si="14"/>
        <v>12628.619999999999</v>
      </c>
      <c r="P86" s="41">
        <f t="shared" si="15"/>
        <v>12628.619999999999</v>
      </c>
      <c r="R86" s="25">
        <v>6117</v>
      </c>
      <c r="S86" s="34">
        <f t="shared" si="16"/>
        <v>0.22653038551272081</v>
      </c>
      <c r="T86" s="56">
        <f t="shared" si="18"/>
        <v>165575.24</v>
      </c>
    </row>
    <row r="87" spans="1:20" x14ac:dyDescent="0.35">
      <c r="A87" s="14">
        <f>IF(C87="","",COUNT($C$3:C87))</f>
        <v>85</v>
      </c>
      <c r="B87" s="14" t="str">
        <f t="shared" si="19"/>
        <v>August</v>
      </c>
      <c r="C87" s="40">
        <v>44781</v>
      </c>
      <c r="E87" s="33"/>
      <c r="F87" s="32" t="s">
        <v>601</v>
      </c>
      <c r="H87" s="31" t="s">
        <v>602</v>
      </c>
      <c r="I87" s="31" t="s">
        <v>603</v>
      </c>
      <c r="J87" s="26" t="s">
        <v>455</v>
      </c>
      <c r="K87" s="22" t="str">
        <f t="shared" si="12"/>
        <v>No's</v>
      </c>
      <c r="L87" s="23">
        <v>25000</v>
      </c>
      <c r="M87" s="24">
        <v>8</v>
      </c>
      <c r="N87" s="41">
        <f t="shared" si="13"/>
        <v>200000</v>
      </c>
      <c r="O87" s="41">
        <f t="shared" si="14"/>
        <v>18000</v>
      </c>
      <c r="P87" s="41">
        <f t="shared" si="15"/>
        <v>18000</v>
      </c>
      <c r="R87" s="25"/>
      <c r="S87" s="34" t="str">
        <f>IF(R87="","",R87/(L87+#REF!))</f>
        <v/>
      </c>
      <c r="T87" s="56">
        <f t="shared" si="18"/>
        <v>236000</v>
      </c>
    </row>
    <row r="88" spans="1:20" x14ac:dyDescent="0.35">
      <c r="A88" s="14">
        <f>IF(C88="","",COUNT($C$3:C88))</f>
        <v>86</v>
      </c>
      <c r="B88" s="14" t="str">
        <f t="shared" si="19"/>
        <v>August</v>
      </c>
      <c r="C88" s="40">
        <v>44802</v>
      </c>
      <c r="E88" s="33"/>
      <c r="F88" s="32" t="s">
        <v>601</v>
      </c>
      <c r="H88" s="31" t="s">
        <v>605</v>
      </c>
      <c r="I88" s="31" t="s">
        <v>667</v>
      </c>
      <c r="J88" s="26" t="s">
        <v>455</v>
      </c>
      <c r="K88" s="22" t="str">
        <f t="shared" si="12"/>
        <v>No's</v>
      </c>
      <c r="L88" s="23">
        <v>25000</v>
      </c>
      <c r="M88" s="24">
        <v>8</v>
      </c>
      <c r="N88" s="24">
        <f t="shared" si="13"/>
        <v>200000</v>
      </c>
      <c r="O88" s="24">
        <f t="shared" si="14"/>
        <v>18000</v>
      </c>
      <c r="P88" s="24">
        <f t="shared" si="15"/>
        <v>18000</v>
      </c>
      <c r="R88" s="25"/>
      <c r="S88" s="34" t="str">
        <f t="shared" si="16"/>
        <v/>
      </c>
      <c r="T88" s="56">
        <f t="shared" si="18"/>
        <v>236000</v>
      </c>
    </row>
    <row r="89" spans="1:20" x14ac:dyDescent="0.35">
      <c r="A89" s="14">
        <f>IF(C89="","",COUNT($C$3:C89))</f>
        <v>87</v>
      </c>
      <c r="B89" s="14" t="str">
        <f t="shared" si="17"/>
        <v>September</v>
      </c>
      <c r="C89" s="40">
        <v>44821</v>
      </c>
      <c r="D89" s="24">
        <v>925</v>
      </c>
      <c r="E89" s="33">
        <v>44814</v>
      </c>
      <c r="F89" s="32" t="s">
        <v>31</v>
      </c>
      <c r="G89" s="31" t="s">
        <v>233</v>
      </c>
      <c r="H89" s="31">
        <v>41530</v>
      </c>
      <c r="I89" s="31" t="s">
        <v>668</v>
      </c>
      <c r="J89" s="26" t="s">
        <v>2</v>
      </c>
      <c r="K89" s="22" t="str">
        <f t="shared" si="12"/>
        <v>Kg's</v>
      </c>
      <c r="L89" s="23">
        <v>6210</v>
      </c>
      <c r="M89" s="24">
        <v>78.5</v>
      </c>
      <c r="N89" s="24">
        <f t="shared" si="13"/>
        <v>487485</v>
      </c>
      <c r="O89" s="24">
        <f t="shared" si="14"/>
        <v>44260.65</v>
      </c>
      <c r="P89" s="24">
        <f t="shared" si="15"/>
        <v>44260.65</v>
      </c>
      <c r="R89" s="25">
        <v>4300</v>
      </c>
      <c r="S89" s="34">
        <f>IF(R89="","",R89/(L89+90))</f>
        <v>0.68253968253968256</v>
      </c>
      <c r="T89" s="56">
        <f t="shared" si="18"/>
        <v>580306.30000000005</v>
      </c>
    </row>
    <row r="90" spans="1:20" x14ac:dyDescent="0.35">
      <c r="A90" s="14">
        <f>IF(C90="","",COUNT($C$3:C90))</f>
        <v>88</v>
      </c>
      <c r="B90" s="14" t="str">
        <f t="shared" si="17"/>
        <v>September</v>
      </c>
      <c r="C90" s="40">
        <v>44823</v>
      </c>
      <c r="D90" s="24">
        <v>925</v>
      </c>
      <c r="E90" s="33">
        <v>44814</v>
      </c>
      <c r="F90" s="32" t="s">
        <v>31</v>
      </c>
      <c r="G90" s="31" t="s">
        <v>233</v>
      </c>
      <c r="H90" s="31">
        <v>41541</v>
      </c>
      <c r="I90" s="31" t="s">
        <v>669</v>
      </c>
      <c r="J90" s="26" t="s">
        <v>3</v>
      </c>
      <c r="K90" s="22" t="str">
        <f t="shared" si="12"/>
        <v>Kg's</v>
      </c>
      <c r="L90" s="23">
        <v>15850</v>
      </c>
      <c r="M90" s="24">
        <v>77</v>
      </c>
      <c r="N90" s="24">
        <f t="shared" si="13"/>
        <v>1220450</v>
      </c>
      <c r="O90" s="24">
        <f t="shared" ref="O90:O95" si="20">(N90+R90)*9%</f>
        <v>110839.5</v>
      </c>
      <c r="P90" s="24">
        <f t="shared" ref="P90:P95" si="21">(N90+R90)*9%</f>
        <v>110839.5</v>
      </c>
      <c r="R90" s="25">
        <v>11100</v>
      </c>
      <c r="S90" s="34">
        <f t="shared" si="16"/>
        <v>0.53135471517472477</v>
      </c>
      <c r="T90" s="56">
        <f t="shared" si="18"/>
        <v>1453229</v>
      </c>
    </row>
    <row r="91" spans="1:20" x14ac:dyDescent="0.35">
      <c r="A91" s="14">
        <f>IF(C91="","",COUNT($C$3:C91))</f>
        <v>89</v>
      </c>
      <c r="B91" s="14" t="str">
        <f t="shared" si="17"/>
        <v>September</v>
      </c>
      <c r="C91" s="40">
        <v>44826</v>
      </c>
      <c r="D91" s="24">
        <v>925</v>
      </c>
      <c r="E91" s="33">
        <v>44814</v>
      </c>
      <c r="F91" s="32" t="s">
        <v>31</v>
      </c>
      <c r="G91" s="31" t="s">
        <v>233</v>
      </c>
      <c r="H91" s="31">
        <v>41565</v>
      </c>
      <c r="I91" s="31" t="s">
        <v>670</v>
      </c>
      <c r="J91" s="26" t="s">
        <v>4</v>
      </c>
      <c r="K91" s="22" t="str">
        <f t="shared" si="12"/>
        <v>Kg's</v>
      </c>
      <c r="L91" s="23">
        <v>5040</v>
      </c>
      <c r="M91" s="24">
        <v>77</v>
      </c>
      <c r="N91" s="24">
        <f t="shared" si="13"/>
        <v>388080</v>
      </c>
      <c r="O91" s="24">
        <f t="shared" si="20"/>
        <v>35584.199999999997</v>
      </c>
      <c r="P91" s="24">
        <f t="shared" si="21"/>
        <v>35584.199999999997</v>
      </c>
      <c r="R91" s="25">
        <v>7300</v>
      </c>
      <c r="S91" s="34">
        <f t="shared" si="16"/>
        <v>0.70361445783132526</v>
      </c>
      <c r="T91" s="56">
        <f t="shared" si="18"/>
        <v>466548.4</v>
      </c>
    </row>
    <row r="92" spans="1:20" x14ac:dyDescent="0.35">
      <c r="A92" s="14">
        <f>IF(C92="","",COUNT($C$3:C92))</f>
        <v>90</v>
      </c>
      <c r="B92" s="14" t="str">
        <f t="shared" si="17"/>
        <v>September</v>
      </c>
      <c r="C92" s="40">
        <v>44826</v>
      </c>
      <c r="D92" s="24">
        <v>925</v>
      </c>
      <c r="E92" s="33">
        <v>44814</v>
      </c>
      <c r="F92" s="32" t="s">
        <v>31</v>
      </c>
      <c r="G92" s="31" t="s">
        <v>233</v>
      </c>
      <c r="H92" s="31">
        <v>41565</v>
      </c>
      <c r="I92" s="31" t="s">
        <v>670</v>
      </c>
      <c r="J92" s="26" t="s">
        <v>1</v>
      </c>
      <c r="K92" s="22" t="str">
        <f t="shared" si="12"/>
        <v>Kg's</v>
      </c>
      <c r="L92" s="23">
        <v>5335</v>
      </c>
      <c r="M92" s="24">
        <v>80</v>
      </c>
      <c r="N92" s="24">
        <f t="shared" si="13"/>
        <v>426800</v>
      </c>
      <c r="O92" s="24">
        <f t="shared" si="20"/>
        <v>38412</v>
      </c>
      <c r="P92" s="24">
        <f t="shared" si="21"/>
        <v>38412</v>
      </c>
      <c r="R92" s="25"/>
      <c r="S92" s="34"/>
      <c r="T92" s="56">
        <f t="shared" si="18"/>
        <v>503624</v>
      </c>
    </row>
    <row r="93" spans="1:20" x14ac:dyDescent="0.35">
      <c r="A93" s="14">
        <f>IF(C93="","",COUNT($C$3:C93))</f>
        <v>91</v>
      </c>
      <c r="B93" s="14" t="str">
        <f t="shared" si="17"/>
        <v>September</v>
      </c>
      <c r="C93" s="40">
        <v>44827</v>
      </c>
      <c r="D93" s="24">
        <v>925</v>
      </c>
      <c r="E93" s="33">
        <v>44814</v>
      </c>
      <c r="F93" s="32" t="s">
        <v>31</v>
      </c>
      <c r="G93" s="31" t="s">
        <v>233</v>
      </c>
      <c r="H93" s="31">
        <v>41582</v>
      </c>
      <c r="I93" s="31" t="s">
        <v>671</v>
      </c>
      <c r="J93" s="26" t="s">
        <v>2</v>
      </c>
      <c r="K93" s="22" t="str">
        <f t="shared" si="12"/>
        <v>Kg's</v>
      </c>
      <c r="L93" s="23">
        <v>17530</v>
      </c>
      <c r="M93" s="24">
        <v>78.5</v>
      </c>
      <c r="N93" s="24">
        <f t="shared" si="13"/>
        <v>1376105</v>
      </c>
      <c r="O93" s="24">
        <f t="shared" si="20"/>
        <v>124956.45</v>
      </c>
      <c r="P93" s="24">
        <f t="shared" si="21"/>
        <v>124956.45</v>
      </c>
      <c r="R93" s="25">
        <v>12300</v>
      </c>
      <c r="S93" s="34">
        <f t="shared" si="16"/>
        <v>0.67843353557639274</v>
      </c>
      <c r="T93" s="56">
        <f t="shared" si="18"/>
        <v>1638317.9</v>
      </c>
    </row>
    <row r="94" spans="1:20" x14ac:dyDescent="0.35">
      <c r="A94" s="14">
        <f>IF(C94="","",COUNT($C$3:C94))</f>
        <v>92</v>
      </c>
      <c r="B94" s="14" t="str">
        <f t="shared" si="17"/>
        <v>September</v>
      </c>
      <c r="C94" s="40">
        <v>44834</v>
      </c>
      <c r="D94" s="24">
        <v>931</v>
      </c>
      <c r="E94" s="33">
        <v>44833</v>
      </c>
      <c r="F94" s="32" t="s">
        <v>274</v>
      </c>
      <c r="H94" s="31">
        <v>379</v>
      </c>
      <c r="I94" s="31" t="s">
        <v>707</v>
      </c>
      <c r="J94" s="26" t="s">
        <v>492</v>
      </c>
      <c r="K94" s="22" t="str">
        <f t="shared" si="12"/>
        <v>Rmt</v>
      </c>
      <c r="L94" s="23">
        <v>600</v>
      </c>
      <c r="M94" s="24">
        <v>27</v>
      </c>
      <c r="N94" s="24">
        <f t="shared" si="13"/>
        <v>16200</v>
      </c>
      <c r="O94" s="24">
        <f t="shared" si="20"/>
        <v>1458</v>
      </c>
      <c r="P94" s="24">
        <f t="shared" si="21"/>
        <v>1458</v>
      </c>
      <c r="R94" s="25"/>
      <c r="S94" s="34"/>
      <c r="T94" s="56">
        <f t="shared" si="18"/>
        <v>19116</v>
      </c>
    </row>
    <row r="95" spans="1:20" x14ac:dyDescent="0.35">
      <c r="A95" s="14">
        <f>IF(C95="","",COUNT($C$3:C95))</f>
        <v>93</v>
      </c>
      <c r="B95" s="14" t="str">
        <f t="shared" si="17"/>
        <v>September</v>
      </c>
      <c r="C95" s="40">
        <v>44834</v>
      </c>
      <c r="D95" s="24">
        <v>931</v>
      </c>
      <c r="E95" s="33">
        <v>44833</v>
      </c>
      <c r="F95" s="32" t="s">
        <v>274</v>
      </c>
      <c r="H95" s="31">
        <v>379</v>
      </c>
      <c r="I95" s="31" t="s">
        <v>707</v>
      </c>
      <c r="J95" s="26" t="s">
        <v>491</v>
      </c>
      <c r="K95" s="22" t="str">
        <f t="shared" si="12"/>
        <v>Rmt</v>
      </c>
      <c r="L95" s="23">
        <v>400</v>
      </c>
      <c r="M95" s="24">
        <v>42</v>
      </c>
      <c r="N95" s="24">
        <f t="shared" si="13"/>
        <v>16800</v>
      </c>
      <c r="O95" s="24">
        <f t="shared" si="20"/>
        <v>1512</v>
      </c>
      <c r="P95" s="24">
        <f t="shared" si="21"/>
        <v>1512</v>
      </c>
      <c r="R95" s="25"/>
      <c r="S95" s="34"/>
      <c r="T95" s="56">
        <f t="shared" si="18"/>
        <v>19824</v>
      </c>
    </row>
    <row r="96" spans="1:20" x14ac:dyDescent="0.35">
      <c r="A96" s="14">
        <f>IF(C96="","",COUNT($C$3:C96))</f>
        <v>94</v>
      </c>
      <c r="B96" s="14" t="str">
        <f t="shared" si="17"/>
        <v>October</v>
      </c>
      <c r="C96" s="40">
        <v>44845</v>
      </c>
      <c r="D96" s="24">
        <v>935</v>
      </c>
      <c r="E96" s="33">
        <v>44844</v>
      </c>
      <c r="F96" s="32" t="s">
        <v>291</v>
      </c>
      <c r="H96" s="31" t="s">
        <v>765</v>
      </c>
      <c r="I96" s="31" t="s">
        <v>766</v>
      </c>
      <c r="J96" s="26" t="s">
        <v>349</v>
      </c>
      <c r="K96" s="22" t="str">
        <f t="shared" si="12"/>
        <v>Kg's</v>
      </c>
      <c r="L96" s="23">
        <v>323.2</v>
      </c>
      <c r="M96" s="24">
        <v>145</v>
      </c>
      <c r="N96" s="24">
        <f t="shared" si="13"/>
        <v>46864</v>
      </c>
      <c r="O96" s="24">
        <f>(N96+R96)*9%</f>
        <v>4217.76</v>
      </c>
      <c r="P96" s="24">
        <f>(N96+R96)*9%</f>
        <v>4217.76</v>
      </c>
      <c r="R96" s="25"/>
      <c r="S96" s="34"/>
      <c r="T96" s="56">
        <f t="shared" si="18"/>
        <v>55299.520000000004</v>
      </c>
    </row>
    <row r="97" spans="1:20" x14ac:dyDescent="0.35">
      <c r="A97" s="14">
        <f>IF(C97="","",COUNT($C$3:C97))</f>
        <v>95</v>
      </c>
      <c r="B97" s="14" t="str">
        <f t="shared" si="17"/>
        <v>October</v>
      </c>
      <c r="C97" s="40">
        <v>44848</v>
      </c>
      <c r="D97" s="24">
        <v>936</v>
      </c>
      <c r="E97" s="33">
        <v>44847</v>
      </c>
      <c r="F97" s="32" t="s">
        <v>497</v>
      </c>
      <c r="G97" s="31" t="s">
        <v>233</v>
      </c>
      <c r="H97" s="31" t="s">
        <v>767</v>
      </c>
      <c r="I97" s="31" t="s">
        <v>799</v>
      </c>
      <c r="J97" s="26" t="s">
        <v>3</v>
      </c>
      <c r="K97" s="22" t="str">
        <f t="shared" si="12"/>
        <v>Kg's</v>
      </c>
      <c r="L97" s="23">
        <v>9935</v>
      </c>
      <c r="M97" s="24">
        <v>75</v>
      </c>
      <c r="N97" s="24">
        <f t="shared" si="13"/>
        <v>745125</v>
      </c>
      <c r="O97" s="24">
        <f t="shared" ref="O97:O100" si="22">(N97+R97)*9%</f>
        <v>67511.25</v>
      </c>
      <c r="P97" s="24">
        <f t="shared" ref="P97:P100" si="23">(N97+R97)*9%</f>
        <v>67511.25</v>
      </c>
      <c r="R97" s="25">
        <v>5000</v>
      </c>
      <c r="S97" s="34">
        <f t="shared" ref="S97:S100" si="24">IF(R97="","",R97/(L97+L98))</f>
        <v>0.32268473701193934</v>
      </c>
      <c r="T97" s="56">
        <f t="shared" si="18"/>
        <v>885147.5</v>
      </c>
    </row>
    <row r="98" spans="1:20" x14ac:dyDescent="0.35">
      <c r="A98" s="14">
        <f>IF(C98="","",COUNT($C$3:C98))</f>
        <v>96</v>
      </c>
      <c r="B98" s="14" t="str">
        <f t="shared" si="17"/>
        <v>October</v>
      </c>
      <c r="C98" s="40">
        <v>44848</v>
      </c>
      <c r="D98" s="24">
        <v>936</v>
      </c>
      <c r="E98" s="33">
        <v>44847</v>
      </c>
      <c r="F98" s="32" t="s">
        <v>497</v>
      </c>
      <c r="G98" s="31" t="s">
        <v>233</v>
      </c>
      <c r="H98" s="31" t="s">
        <v>768</v>
      </c>
      <c r="I98" s="31" t="s">
        <v>800</v>
      </c>
      <c r="J98" s="26" t="s">
        <v>2</v>
      </c>
      <c r="K98" s="22" t="str">
        <f t="shared" si="12"/>
        <v>Kg's</v>
      </c>
      <c r="L98" s="23">
        <v>5560</v>
      </c>
      <c r="M98" s="24">
        <v>76.5</v>
      </c>
      <c r="N98" s="24">
        <f t="shared" si="13"/>
        <v>425340</v>
      </c>
      <c r="O98" s="24">
        <f t="shared" si="22"/>
        <v>38528.1</v>
      </c>
      <c r="P98" s="24">
        <f t="shared" si="23"/>
        <v>38528.1</v>
      </c>
      <c r="R98" s="25">
        <v>2750</v>
      </c>
      <c r="S98" s="34">
        <f t="shared" si="24"/>
        <v>0.18345563709139426</v>
      </c>
      <c r="T98" s="56">
        <f t="shared" si="18"/>
        <v>505146.19999999995</v>
      </c>
    </row>
    <row r="99" spans="1:20" x14ac:dyDescent="0.35">
      <c r="A99" s="14">
        <f>IF(C99="","",COUNT($C$3:C99))</f>
        <v>97</v>
      </c>
      <c r="B99" s="14" t="str">
        <f t="shared" si="17"/>
        <v>October</v>
      </c>
      <c r="C99" s="40">
        <v>44852</v>
      </c>
      <c r="D99" s="24">
        <v>936</v>
      </c>
      <c r="E99" s="33">
        <v>44847</v>
      </c>
      <c r="F99" s="32" t="s">
        <v>497</v>
      </c>
      <c r="G99" s="31" t="s">
        <v>233</v>
      </c>
      <c r="H99" s="31" t="s">
        <v>798</v>
      </c>
      <c r="I99" s="31" t="s">
        <v>802</v>
      </c>
      <c r="J99" s="26" t="s">
        <v>2</v>
      </c>
      <c r="K99" s="22" t="str">
        <f t="shared" si="12"/>
        <v>Kg's</v>
      </c>
      <c r="L99" s="23">
        <v>9430</v>
      </c>
      <c r="M99" s="24">
        <v>76.5</v>
      </c>
      <c r="N99" s="24">
        <f t="shared" si="13"/>
        <v>721395</v>
      </c>
      <c r="O99" s="24">
        <f t="shared" si="22"/>
        <v>65353.049999999996</v>
      </c>
      <c r="P99" s="24">
        <f t="shared" si="23"/>
        <v>65353.049999999996</v>
      </c>
      <c r="R99" s="25">
        <v>4750</v>
      </c>
      <c r="S99" s="34">
        <f t="shared" si="24"/>
        <v>0.21709323583180987</v>
      </c>
      <c r="T99" s="56">
        <f t="shared" si="18"/>
        <v>856851.10000000009</v>
      </c>
    </row>
    <row r="100" spans="1:20" x14ac:dyDescent="0.35">
      <c r="A100" s="14">
        <f>IF(C100="","",COUNT($C$3:C100))</f>
        <v>98</v>
      </c>
      <c r="B100" s="14" t="str">
        <f t="shared" si="17"/>
        <v>October</v>
      </c>
      <c r="C100" s="40">
        <v>44852</v>
      </c>
      <c r="D100" s="24">
        <v>936</v>
      </c>
      <c r="E100" s="33">
        <v>44847</v>
      </c>
      <c r="F100" s="32" t="s">
        <v>497</v>
      </c>
      <c r="G100" s="31" t="s">
        <v>233</v>
      </c>
      <c r="H100" s="31" t="s">
        <v>801</v>
      </c>
      <c r="I100" s="31" t="s">
        <v>803</v>
      </c>
      <c r="J100" s="26" t="s">
        <v>2</v>
      </c>
      <c r="K100" s="22" t="str">
        <f t="shared" si="12"/>
        <v>Kg's</v>
      </c>
      <c r="L100" s="23">
        <v>12450</v>
      </c>
      <c r="M100" s="24">
        <v>76.5</v>
      </c>
      <c r="N100" s="24">
        <f t="shared" si="13"/>
        <v>952425</v>
      </c>
      <c r="O100" s="24">
        <f t="shared" si="22"/>
        <v>86280.75</v>
      </c>
      <c r="P100" s="24">
        <f t="shared" si="23"/>
        <v>86280.75</v>
      </c>
      <c r="R100" s="25">
        <v>6250</v>
      </c>
      <c r="S100" s="34">
        <f t="shared" si="24"/>
        <v>0.4826254826254826</v>
      </c>
      <c r="T100" s="56">
        <f t="shared" si="18"/>
        <v>1131236.5</v>
      </c>
    </row>
    <row r="101" spans="1:20" x14ac:dyDescent="0.35">
      <c r="A101" s="14">
        <f>IF(C101="","",COUNT($C$3:C101))</f>
        <v>99</v>
      </c>
      <c r="B101" s="14" t="str">
        <f t="shared" si="17"/>
        <v>October</v>
      </c>
      <c r="C101" s="40">
        <v>44854</v>
      </c>
      <c r="D101" s="24">
        <v>938</v>
      </c>
      <c r="E101" s="33">
        <v>44851</v>
      </c>
      <c r="F101" s="32" t="s">
        <v>271</v>
      </c>
      <c r="H101" s="31">
        <v>1459</v>
      </c>
      <c r="I101" s="31" t="s">
        <v>830</v>
      </c>
      <c r="J101" s="26" t="s">
        <v>343</v>
      </c>
      <c r="K101" s="22" t="str">
        <f t="shared" si="12"/>
        <v>No's</v>
      </c>
      <c r="L101" s="23">
        <v>500</v>
      </c>
      <c r="M101" s="24">
        <v>90</v>
      </c>
      <c r="N101" s="24">
        <f t="shared" si="13"/>
        <v>45000</v>
      </c>
      <c r="Q101" s="24">
        <f>(N101+R101)*18%</f>
        <v>8100</v>
      </c>
      <c r="R101" s="25"/>
      <c r="S101" s="34"/>
      <c r="T101" s="56">
        <f t="shared" si="18"/>
        <v>53100</v>
      </c>
    </row>
    <row r="102" spans="1:20" x14ac:dyDescent="0.35">
      <c r="A102" s="14">
        <f>IF(C102="","",COUNT($C$3:C102))</f>
        <v>100</v>
      </c>
      <c r="B102" s="14" t="str">
        <f t="shared" si="17"/>
        <v>October</v>
      </c>
      <c r="C102" s="40">
        <v>44863</v>
      </c>
      <c r="D102" s="24">
        <v>942</v>
      </c>
      <c r="E102" s="33">
        <v>44861</v>
      </c>
      <c r="F102" s="32" t="s">
        <v>601</v>
      </c>
      <c r="H102" s="31" t="s">
        <v>831</v>
      </c>
      <c r="I102" s="31" t="s">
        <v>832</v>
      </c>
      <c r="J102" s="26" t="s">
        <v>455</v>
      </c>
      <c r="K102" s="22" t="str">
        <f t="shared" si="12"/>
        <v>No's</v>
      </c>
      <c r="L102" s="23">
        <v>24750</v>
      </c>
      <c r="M102" s="24">
        <v>8</v>
      </c>
      <c r="N102" s="24">
        <f t="shared" si="13"/>
        <v>198000</v>
      </c>
      <c r="O102" s="24">
        <f t="shared" ref="O102:O110" si="25">(N102+R102)*9%</f>
        <v>17820</v>
      </c>
      <c r="P102" s="24">
        <f t="shared" ref="P102:P110" si="26">(N102+R102)*9%</f>
        <v>17820</v>
      </c>
      <c r="R102" s="25"/>
      <c r="S102" s="34"/>
      <c r="T102" s="56">
        <f t="shared" si="18"/>
        <v>233640</v>
      </c>
    </row>
    <row r="103" spans="1:20" x14ac:dyDescent="0.35">
      <c r="A103" s="14">
        <f>IF(C103="","",COUNT($C$3:C103))</f>
        <v>101</v>
      </c>
      <c r="B103" s="14" t="str">
        <f t="shared" si="17"/>
        <v>November</v>
      </c>
      <c r="C103" s="40">
        <v>44867</v>
      </c>
      <c r="D103" s="24">
        <v>944</v>
      </c>
      <c r="E103" s="33">
        <v>44862</v>
      </c>
      <c r="F103" s="32" t="s">
        <v>261</v>
      </c>
      <c r="G103" s="31" t="s">
        <v>233</v>
      </c>
      <c r="H103" s="31" t="s">
        <v>865</v>
      </c>
      <c r="I103" s="31" t="s">
        <v>866</v>
      </c>
      <c r="J103" s="26" t="s">
        <v>237</v>
      </c>
      <c r="K103" s="22" t="str">
        <f t="shared" si="12"/>
        <v>Kg's</v>
      </c>
      <c r="L103" s="23">
        <v>2061</v>
      </c>
      <c r="M103" s="24">
        <v>290</v>
      </c>
      <c r="N103" s="24">
        <f t="shared" si="13"/>
        <v>597690</v>
      </c>
      <c r="O103" s="24">
        <f t="shared" si="25"/>
        <v>54276.84</v>
      </c>
      <c r="P103" s="24">
        <f t="shared" si="26"/>
        <v>54276.84</v>
      </c>
      <c r="R103" s="25">
        <v>5386</v>
      </c>
      <c r="S103" s="34">
        <f t="shared" ref="S103" si="27">IF(R103="","",R103/(L103+L104))</f>
        <v>2.0240511086057875</v>
      </c>
      <c r="T103" s="56">
        <f t="shared" si="18"/>
        <v>711629.67999999993</v>
      </c>
    </row>
    <row r="104" spans="1:20" x14ac:dyDescent="0.35">
      <c r="A104" s="14">
        <f>IF(C104="","",COUNT($C$3:C104))</f>
        <v>102</v>
      </c>
      <c r="B104" s="14" t="str">
        <f t="shared" si="17"/>
        <v>November</v>
      </c>
      <c r="C104" s="40">
        <v>44867</v>
      </c>
      <c r="D104" s="24">
        <v>944</v>
      </c>
      <c r="E104" s="33">
        <v>44862</v>
      </c>
      <c r="F104" s="32" t="s">
        <v>261</v>
      </c>
      <c r="G104" s="31" t="s">
        <v>233</v>
      </c>
      <c r="H104" s="31" t="s">
        <v>865</v>
      </c>
      <c r="I104" s="31" t="s">
        <v>866</v>
      </c>
      <c r="J104" s="26" t="s">
        <v>236</v>
      </c>
      <c r="K104" s="22" t="str">
        <f t="shared" si="12"/>
        <v>Kg's</v>
      </c>
      <c r="L104" s="23">
        <v>600</v>
      </c>
      <c r="M104" s="24">
        <v>290</v>
      </c>
      <c r="N104" s="24">
        <f t="shared" si="13"/>
        <v>174000</v>
      </c>
      <c r="O104" s="24">
        <f t="shared" si="25"/>
        <v>15660</v>
      </c>
      <c r="P104" s="24">
        <f t="shared" si="26"/>
        <v>15660</v>
      </c>
      <c r="R104" s="25"/>
      <c r="S104" s="34"/>
      <c r="T104" s="56">
        <f t="shared" si="18"/>
        <v>205320</v>
      </c>
    </row>
    <row r="105" spans="1:20" x14ac:dyDescent="0.35">
      <c r="A105" s="14">
        <f>IF(C105="","",COUNT($C$3:C105))</f>
        <v>103</v>
      </c>
      <c r="B105" s="14" t="str">
        <f t="shared" si="17"/>
        <v>November</v>
      </c>
      <c r="C105" s="40">
        <v>44875</v>
      </c>
      <c r="D105" s="24">
        <v>936</v>
      </c>
      <c r="E105" s="33">
        <v>44847</v>
      </c>
      <c r="F105" s="32" t="s">
        <v>497</v>
      </c>
      <c r="G105" s="31" t="s">
        <v>233</v>
      </c>
      <c r="H105" s="31" t="s">
        <v>867</v>
      </c>
      <c r="I105" s="31" t="s">
        <v>868</v>
      </c>
      <c r="J105" s="26" t="s">
        <v>4</v>
      </c>
      <c r="K105" s="22" t="str">
        <f t="shared" si="12"/>
        <v>Kg's</v>
      </c>
      <c r="L105" s="23">
        <v>5305</v>
      </c>
      <c r="M105" s="24">
        <v>75</v>
      </c>
      <c r="N105" s="24">
        <f t="shared" si="13"/>
        <v>397875</v>
      </c>
      <c r="O105" s="24">
        <f t="shared" si="25"/>
        <v>36303.75</v>
      </c>
      <c r="P105" s="24">
        <f t="shared" si="26"/>
        <v>36303.75</v>
      </c>
      <c r="R105" s="25">
        <v>5500</v>
      </c>
      <c r="S105" s="34">
        <f t="shared" ref="S105" si="28">IF(R105="","",R105/(L105+L106))</f>
        <v>0.53423992229237494</v>
      </c>
      <c r="T105" s="56">
        <f t="shared" si="18"/>
        <v>475982.5</v>
      </c>
    </row>
    <row r="106" spans="1:20" x14ac:dyDescent="0.35">
      <c r="A106" s="14">
        <f>IF(C106="","",COUNT($C$3:C106))</f>
        <v>104</v>
      </c>
      <c r="B106" s="14" t="str">
        <f t="shared" si="17"/>
        <v>November</v>
      </c>
      <c r="C106" s="40">
        <v>44875</v>
      </c>
      <c r="D106" s="24">
        <v>936</v>
      </c>
      <c r="E106" s="33">
        <v>44847</v>
      </c>
      <c r="F106" s="32" t="s">
        <v>497</v>
      </c>
      <c r="G106" s="31" t="s">
        <v>233</v>
      </c>
      <c r="H106" s="31" t="s">
        <v>867</v>
      </c>
      <c r="I106" s="31" t="s">
        <v>868</v>
      </c>
      <c r="J106" s="26" t="s">
        <v>19</v>
      </c>
      <c r="K106" s="22" t="str">
        <f t="shared" si="12"/>
        <v>Kg's</v>
      </c>
      <c r="L106" s="23">
        <v>4990</v>
      </c>
      <c r="M106" s="24">
        <v>77.5</v>
      </c>
      <c r="N106" s="24">
        <f t="shared" si="13"/>
        <v>386725</v>
      </c>
      <c r="O106" s="24">
        <f t="shared" si="25"/>
        <v>34805.25</v>
      </c>
      <c r="P106" s="24">
        <f t="shared" si="26"/>
        <v>34805.25</v>
      </c>
      <c r="R106" s="25"/>
      <c r="S106" s="34"/>
      <c r="T106" s="56">
        <f t="shared" si="18"/>
        <v>456335.5</v>
      </c>
    </row>
    <row r="107" spans="1:20" x14ac:dyDescent="0.35">
      <c r="A107" s="14">
        <f>IF(C107="","",COUNT($C$3:C107))</f>
        <v>105</v>
      </c>
      <c r="B107" s="14" t="str">
        <f t="shared" si="17"/>
        <v>November</v>
      </c>
      <c r="C107" s="40">
        <v>44875</v>
      </c>
      <c r="D107" s="24">
        <v>941</v>
      </c>
      <c r="E107" s="33">
        <v>44861</v>
      </c>
      <c r="F107" s="32" t="s">
        <v>284</v>
      </c>
      <c r="H107" s="31">
        <v>613</v>
      </c>
      <c r="I107" s="31" t="s">
        <v>869</v>
      </c>
      <c r="J107" s="26" t="s">
        <v>225</v>
      </c>
      <c r="K107" s="22" t="str">
        <f t="shared" si="12"/>
        <v>Rmt</v>
      </c>
      <c r="L107" s="23">
        <v>22000</v>
      </c>
      <c r="M107" s="24">
        <v>4</v>
      </c>
      <c r="N107" s="24">
        <f t="shared" si="13"/>
        <v>88000</v>
      </c>
      <c r="O107" s="24">
        <f t="shared" si="25"/>
        <v>7920</v>
      </c>
      <c r="P107" s="24">
        <f t="shared" si="26"/>
        <v>7920</v>
      </c>
      <c r="R107" s="25"/>
      <c r="S107" s="34"/>
      <c r="T107" s="56">
        <f t="shared" si="18"/>
        <v>103840</v>
      </c>
    </row>
    <row r="108" spans="1:20" x14ac:dyDescent="0.35">
      <c r="A108" s="14">
        <f>IF(C108="","",COUNT($C$3:C108))</f>
        <v>106</v>
      </c>
      <c r="B108" s="14" t="str">
        <f t="shared" ref="B108:B165" si="29">IF(C108="","",TEXT(C108,"mmmm"))</f>
        <v>November</v>
      </c>
      <c r="C108" s="40">
        <v>44875</v>
      </c>
      <c r="D108" s="24">
        <v>941</v>
      </c>
      <c r="E108" s="33">
        <v>44861</v>
      </c>
      <c r="F108" s="32" t="s">
        <v>284</v>
      </c>
      <c r="H108" s="31">
        <v>613</v>
      </c>
      <c r="I108" s="31" t="s">
        <v>869</v>
      </c>
      <c r="J108" s="26" t="s">
        <v>370</v>
      </c>
      <c r="K108" s="22" t="str">
        <f t="shared" si="12"/>
        <v>Rmt</v>
      </c>
      <c r="L108" s="23">
        <v>940</v>
      </c>
      <c r="M108" s="24">
        <v>3.4</v>
      </c>
      <c r="N108" s="24">
        <f t="shared" si="13"/>
        <v>3196</v>
      </c>
      <c r="O108" s="24">
        <f t="shared" si="25"/>
        <v>287.64</v>
      </c>
      <c r="P108" s="24">
        <f t="shared" si="26"/>
        <v>287.64</v>
      </c>
      <c r="R108" s="25"/>
      <c r="S108" s="34"/>
      <c r="T108" s="56">
        <f t="shared" ref="T108:T165" si="30">IF(N108="","",SUM(N108,O108,P108,Q108,R108))</f>
        <v>3771.2799999999997</v>
      </c>
    </row>
    <row r="109" spans="1:20" x14ac:dyDescent="0.35">
      <c r="A109" s="14">
        <f>IF(C109="","",COUNT($C$3:C109))</f>
        <v>107</v>
      </c>
      <c r="B109" s="14" t="str">
        <f t="shared" si="29"/>
        <v>November</v>
      </c>
      <c r="C109" s="40">
        <v>44876</v>
      </c>
      <c r="D109" s="24">
        <v>949</v>
      </c>
      <c r="E109" s="33">
        <v>44875</v>
      </c>
      <c r="F109" s="32" t="s">
        <v>261</v>
      </c>
      <c r="H109" s="31" t="s">
        <v>870</v>
      </c>
      <c r="I109" s="31" t="s">
        <v>871</v>
      </c>
      <c r="J109" s="26" t="s">
        <v>237</v>
      </c>
      <c r="K109" s="22" t="str">
        <f t="shared" si="12"/>
        <v>Kg's</v>
      </c>
      <c r="L109" s="23">
        <v>1343</v>
      </c>
      <c r="M109" s="24">
        <v>290</v>
      </c>
      <c r="N109" s="24">
        <f t="shared" si="13"/>
        <v>389470</v>
      </c>
      <c r="O109" s="24">
        <f t="shared" si="25"/>
        <v>35526.51</v>
      </c>
      <c r="P109" s="24">
        <f t="shared" si="26"/>
        <v>35526.51</v>
      </c>
      <c r="R109" s="25">
        <v>5269</v>
      </c>
      <c r="S109" s="34">
        <f t="shared" ref="S109" si="31">IF(R109="","",R109/(L109+L110))</f>
        <v>2.0950298210735587</v>
      </c>
      <c r="T109" s="56">
        <f t="shared" si="30"/>
        <v>465792.02</v>
      </c>
    </row>
    <row r="110" spans="1:20" x14ac:dyDescent="0.35">
      <c r="A110" s="14">
        <f>IF(C110="","",COUNT($C$3:C110))</f>
        <v>108</v>
      </c>
      <c r="B110" s="14" t="str">
        <f t="shared" si="29"/>
        <v>November</v>
      </c>
      <c r="C110" s="40">
        <v>44876</v>
      </c>
      <c r="D110" s="24">
        <v>949</v>
      </c>
      <c r="E110" s="33">
        <v>44875</v>
      </c>
      <c r="F110" s="32" t="s">
        <v>261</v>
      </c>
      <c r="H110" s="31" t="s">
        <v>870</v>
      </c>
      <c r="I110" s="31" t="s">
        <v>871</v>
      </c>
      <c r="J110" s="26" t="s">
        <v>236</v>
      </c>
      <c r="K110" s="22" t="str">
        <f t="shared" si="12"/>
        <v>Kg's</v>
      </c>
      <c r="L110" s="23">
        <v>1172</v>
      </c>
      <c r="M110" s="24">
        <v>290</v>
      </c>
      <c r="N110" s="24">
        <f t="shared" si="13"/>
        <v>339880</v>
      </c>
      <c r="O110" s="24">
        <f t="shared" si="25"/>
        <v>30589.199999999997</v>
      </c>
      <c r="P110" s="24">
        <f t="shared" si="26"/>
        <v>30589.199999999997</v>
      </c>
      <c r="R110" s="25"/>
      <c r="S110" s="34"/>
      <c r="T110" s="56">
        <f t="shared" si="30"/>
        <v>401058.4</v>
      </c>
    </row>
    <row r="111" spans="1:20" x14ac:dyDescent="0.35">
      <c r="A111" s="14">
        <f>IF(C111="","",COUNT($C$3:C111))</f>
        <v>109</v>
      </c>
      <c r="B111" s="14" t="str">
        <f t="shared" si="29"/>
        <v>November</v>
      </c>
      <c r="C111" s="40">
        <v>44879</v>
      </c>
      <c r="D111" s="24">
        <v>952</v>
      </c>
      <c r="E111" s="33">
        <v>44879</v>
      </c>
      <c r="F111" s="32" t="s">
        <v>262</v>
      </c>
      <c r="H111" s="31" t="s">
        <v>872</v>
      </c>
      <c r="I111" s="31" t="s">
        <v>873</v>
      </c>
      <c r="J111" s="26" t="s">
        <v>875</v>
      </c>
      <c r="K111" s="22" t="str">
        <f t="shared" si="12"/>
        <v>Kg's</v>
      </c>
      <c r="L111" s="23">
        <v>201</v>
      </c>
      <c r="M111" s="24">
        <v>86</v>
      </c>
      <c r="N111" s="24">
        <f t="shared" si="13"/>
        <v>17286</v>
      </c>
      <c r="O111" s="24">
        <f>(N111+R111)*9%</f>
        <v>1555.74</v>
      </c>
      <c r="P111" s="24">
        <f>(N111+R111)*9%</f>
        <v>1555.74</v>
      </c>
      <c r="R111" s="25"/>
      <c r="S111" s="34"/>
      <c r="T111" s="56">
        <f t="shared" si="30"/>
        <v>20397.480000000003</v>
      </c>
    </row>
    <row r="112" spans="1:20" x14ac:dyDescent="0.35">
      <c r="A112" s="14">
        <f>IF(C112="","",COUNT($C$3:C112))</f>
        <v>110</v>
      </c>
      <c r="B112" s="14" t="str">
        <f t="shared" si="29"/>
        <v>November</v>
      </c>
      <c r="C112" s="40">
        <v>44879</v>
      </c>
      <c r="D112" s="24">
        <v>952</v>
      </c>
      <c r="E112" s="33">
        <v>44879</v>
      </c>
      <c r="F112" s="32" t="s">
        <v>262</v>
      </c>
      <c r="H112" s="31" t="s">
        <v>872</v>
      </c>
      <c r="I112" s="31" t="s">
        <v>873</v>
      </c>
      <c r="J112" s="26" t="s">
        <v>874</v>
      </c>
      <c r="K112" s="22" t="str">
        <f t="shared" si="12"/>
        <v>Kg's</v>
      </c>
      <c r="L112" s="23">
        <v>99</v>
      </c>
      <c r="M112" s="24">
        <v>86</v>
      </c>
      <c r="N112" s="24">
        <f t="shared" si="13"/>
        <v>8514</v>
      </c>
      <c r="O112" s="24">
        <f t="shared" ref="O112:O120" si="32">(N112+R112)*9%</f>
        <v>766.26</v>
      </c>
      <c r="P112" s="24">
        <f t="shared" ref="P112:P120" si="33">(N112+R112)*9%</f>
        <v>766.26</v>
      </c>
      <c r="R112" s="25"/>
      <c r="S112" s="34"/>
      <c r="T112" s="56">
        <f t="shared" si="30"/>
        <v>10046.52</v>
      </c>
    </row>
    <row r="113" spans="1:20" x14ac:dyDescent="0.35">
      <c r="A113" s="14">
        <f>IF(C113="","",COUNT($C$3:C113))</f>
        <v>111</v>
      </c>
      <c r="B113" s="14" t="str">
        <f t="shared" si="29"/>
        <v>November</v>
      </c>
      <c r="C113" s="40">
        <v>44879</v>
      </c>
      <c r="D113" s="24">
        <v>943</v>
      </c>
      <c r="E113" s="33">
        <v>44875</v>
      </c>
      <c r="F113" s="32" t="s">
        <v>601</v>
      </c>
      <c r="H113" s="31" t="s">
        <v>878</v>
      </c>
      <c r="I113" s="31" t="s">
        <v>879</v>
      </c>
      <c r="J113" s="26" t="s">
        <v>880</v>
      </c>
      <c r="K113" s="22" t="str">
        <f t="shared" si="12"/>
        <v>No's</v>
      </c>
      <c r="L113" s="23">
        <v>1200</v>
      </c>
      <c r="M113" s="24">
        <v>35</v>
      </c>
      <c r="N113" s="24">
        <f t="shared" si="13"/>
        <v>42000</v>
      </c>
      <c r="O113" s="24">
        <f t="shared" si="32"/>
        <v>3780</v>
      </c>
      <c r="P113" s="24">
        <f t="shared" si="33"/>
        <v>3780</v>
      </c>
      <c r="R113" s="25"/>
      <c r="S113" s="34"/>
      <c r="T113" s="56">
        <f t="shared" si="30"/>
        <v>49560</v>
      </c>
    </row>
    <row r="114" spans="1:20" x14ac:dyDescent="0.35">
      <c r="A114" s="14">
        <f>IF(C114="","",COUNT($C$3:C114))</f>
        <v>112</v>
      </c>
      <c r="B114" s="14" t="str">
        <f t="shared" si="29"/>
        <v>November</v>
      </c>
      <c r="C114" s="40">
        <v>44877</v>
      </c>
      <c r="D114" s="24">
        <v>947</v>
      </c>
      <c r="E114" s="33">
        <v>44874</v>
      </c>
      <c r="F114" s="32" t="s">
        <v>884</v>
      </c>
      <c r="H114" s="31">
        <v>89</v>
      </c>
      <c r="I114" s="31" t="s">
        <v>885</v>
      </c>
      <c r="J114" s="26" t="s">
        <v>881</v>
      </c>
      <c r="K114" s="22" t="str">
        <f t="shared" si="12"/>
        <v>No's</v>
      </c>
      <c r="L114" s="23">
        <v>1000</v>
      </c>
      <c r="M114" s="24">
        <v>22</v>
      </c>
      <c r="N114" s="24">
        <f t="shared" si="13"/>
        <v>22000</v>
      </c>
      <c r="O114" s="24">
        <f t="shared" si="32"/>
        <v>1980</v>
      </c>
      <c r="P114" s="24">
        <f t="shared" si="33"/>
        <v>1980</v>
      </c>
      <c r="R114" s="25"/>
      <c r="S114" s="34"/>
      <c r="T114" s="56">
        <f t="shared" si="30"/>
        <v>25960</v>
      </c>
    </row>
    <row r="115" spans="1:20" x14ac:dyDescent="0.35">
      <c r="A115" s="14">
        <f>IF(C115="","",COUNT($C$3:C115))</f>
        <v>113</v>
      </c>
      <c r="B115" s="14" t="str">
        <f t="shared" si="29"/>
        <v>November</v>
      </c>
      <c r="C115" s="40">
        <v>44877</v>
      </c>
      <c r="D115" s="24">
        <v>947</v>
      </c>
      <c r="E115" s="33">
        <v>44874</v>
      </c>
      <c r="F115" s="32" t="s">
        <v>884</v>
      </c>
      <c r="H115" s="31">
        <v>89</v>
      </c>
      <c r="I115" s="31" t="s">
        <v>885</v>
      </c>
      <c r="J115" s="26" t="s">
        <v>882</v>
      </c>
      <c r="K115" s="22" t="str">
        <f t="shared" si="12"/>
        <v>No's</v>
      </c>
      <c r="L115" s="23">
        <v>4000</v>
      </c>
      <c r="M115" s="24">
        <v>1.5</v>
      </c>
      <c r="N115" s="24">
        <f t="shared" si="13"/>
        <v>6000</v>
      </c>
      <c r="O115" s="24">
        <f t="shared" si="32"/>
        <v>540</v>
      </c>
      <c r="P115" s="24">
        <f t="shared" si="33"/>
        <v>540</v>
      </c>
      <c r="R115" s="25"/>
      <c r="S115" s="34"/>
      <c r="T115" s="56">
        <f t="shared" si="30"/>
        <v>7080</v>
      </c>
    </row>
    <row r="116" spans="1:20" x14ac:dyDescent="0.35">
      <c r="A116" s="14">
        <f>IF(C116="","",COUNT($C$3:C116))</f>
        <v>114</v>
      </c>
      <c r="B116" s="14" t="str">
        <f t="shared" si="29"/>
        <v>November</v>
      </c>
      <c r="C116" s="40">
        <v>44877</v>
      </c>
      <c r="D116" s="24">
        <v>947</v>
      </c>
      <c r="E116" s="33">
        <v>44874</v>
      </c>
      <c r="F116" s="32" t="s">
        <v>884</v>
      </c>
      <c r="H116" s="31">
        <v>89</v>
      </c>
      <c r="I116" s="31" t="s">
        <v>885</v>
      </c>
      <c r="J116" s="26" t="s">
        <v>883</v>
      </c>
      <c r="K116" s="22" t="str">
        <f t="shared" si="12"/>
        <v>No's</v>
      </c>
      <c r="L116" s="23">
        <v>4000</v>
      </c>
      <c r="M116" s="24">
        <v>1.5</v>
      </c>
      <c r="N116" s="24">
        <f t="shared" si="13"/>
        <v>6000</v>
      </c>
      <c r="O116" s="24">
        <f t="shared" si="32"/>
        <v>540</v>
      </c>
      <c r="P116" s="24">
        <f t="shared" si="33"/>
        <v>540</v>
      </c>
      <c r="R116" s="25"/>
      <c r="S116" s="34"/>
      <c r="T116" s="56">
        <f t="shared" si="30"/>
        <v>7080</v>
      </c>
    </row>
    <row r="117" spans="1:20" x14ac:dyDescent="0.35">
      <c r="A117" s="14">
        <f>IF(C117="","",COUNT($C$3:C117))</f>
        <v>115</v>
      </c>
      <c r="B117" s="14" t="str">
        <f t="shared" si="29"/>
        <v>November</v>
      </c>
      <c r="C117" s="40">
        <v>44879</v>
      </c>
      <c r="D117" s="24">
        <v>942</v>
      </c>
      <c r="E117" s="33">
        <v>44861</v>
      </c>
      <c r="F117" s="32" t="s">
        <v>601</v>
      </c>
      <c r="H117" s="31" t="s">
        <v>886</v>
      </c>
      <c r="I117" s="31" t="s">
        <v>887</v>
      </c>
      <c r="J117" s="26" t="s">
        <v>455</v>
      </c>
      <c r="K117" s="22" t="str">
        <f t="shared" si="12"/>
        <v>No's</v>
      </c>
      <c r="L117" s="23">
        <v>25250</v>
      </c>
      <c r="M117" s="24">
        <v>8</v>
      </c>
      <c r="N117" s="24">
        <f t="shared" si="13"/>
        <v>202000</v>
      </c>
      <c r="O117" s="24">
        <f t="shared" si="32"/>
        <v>18180</v>
      </c>
      <c r="P117" s="24">
        <f t="shared" si="33"/>
        <v>18180</v>
      </c>
      <c r="R117" s="25"/>
      <c r="S117" s="34"/>
      <c r="T117" s="56">
        <f t="shared" si="30"/>
        <v>238360</v>
      </c>
    </row>
    <row r="118" spans="1:20" x14ac:dyDescent="0.35">
      <c r="A118" s="14">
        <f>IF(C118="","",COUNT($C$3:C118))</f>
        <v>116</v>
      </c>
      <c r="B118" s="14" t="str">
        <f t="shared" si="29"/>
        <v>November</v>
      </c>
      <c r="C118" s="40">
        <v>44881</v>
      </c>
      <c r="D118" s="24">
        <v>953</v>
      </c>
      <c r="E118" s="33">
        <v>44881</v>
      </c>
      <c r="F118" s="32" t="s">
        <v>299</v>
      </c>
      <c r="G118" s="31" t="s">
        <v>233</v>
      </c>
      <c r="H118" s="31" t="s">
        <v>943</v>
      </c>
      <c r="I118" s="31" t="s">
        <v>944</v>
      </c>
      <c r="J118" s="26" t="s">
        <v>2</v>
      </c>
      <c r="K118" s="22" t="str">
        <f t="shared" si="12"/>
        <v>Kg's</v>
      </c>
      <c r="L118" s="23">
        <v>10400</v>
      </c>
      <c r="M118" s="24">
        <v>76</v>
      </c>
      <c r="N118" s="24">
        <f t="shared" si="13"/>
        <v>790400</v>
      </c>
      <c r="O118" s="24">
        <f t="shared" si="32"/>
        <v>72389.25</v>
      </c>
      <c r="P118" s="24">
        <f t="shared" si="33"/>
        <v>72389.25</v>
      </c>
      <c r="R118" s="25">
        <v>13925</v>
      </c>
      <c r="S118" s="34">
        <f t="shared" ref="S118" si="34">IF(R118="","",R118/(L118+L119))</f>
        <v>0.61479028697571747</v>
      </c>
      <c r="T118" s="56">
        <f t="shared" si="30"/>
        <v>949103.5</v>
      </c>
    </row>
    <row r="119" spans="1:20" x14ac:dyDescent="0.35">
      <c r="A119" s="14">
        <f>IF(C119="","",COUNT($C$3:C119))</f>
        <v>117</v>
      </c>
      <c r="B119" s="14" t="str">
        <f t="shared" si="29"/>
        <v>November</v>
      </c>
      <c r="C119" s="40">
        <v>44881</v>
      </c>
      <c r="D119" s="24">
        <v>953</v>
      </c>
      <c r="E119" s="33">
        <v>44881</v>
      </c>
      <c r="F119" s="32" t="s">
        <v>299</v>
      </c>
      <c r="G119" s="31" t="s">
        <v>233</v>
      </c>
      <c r="H119" s="31" t="s">
        <v>943</v>
      </c>
      <c r="I119" s="31" t="s">
        <v>944</v>
      </c>
      <c r="J119" s="26" t="s">
        <v>3</v>
      </c>
      <c r="K119" s="22" t="str">
        <f t="shared" si="12"/>
        <v>Kg's</v>
      </c>
      <c r="L119" s="23">
        <v>12250</v>
      </c>
      <c r="M119" s="24">
        <v>74.5</v>
      </c>
      <c r="N119" s="24">
        <f t="shared" si="13"/>
        <v>912625</v>
      </c>
      <c r="O119" s="24">
        <f t="shared" si="32"/>
        <v>82136.25</v>
      </c>
      <c r="P119" s="24">
        <f t="shared" si="33"/>
        <v>82136.25</v>
      </c>
      <c r="R119" s="25"/>
      <c r="S119" s="34"/>
      <c r="T119" s="56">
        <f t="shared" si="30"/>
        <v>1076897.5</v>
      </c>
    </row>
    <row r="120" spans="1:20" x14ac:dyDescent="0.35">
      <c r="A120" s="14">
        <f>IF(C120="","",COUNT($C$3:C120))</f>
        <v>118</v>
      </c>
      <c r="B120" s="14" t="str">
        <f t="shared" si="29"/>
        <v>November</v>
      </c>
      <c r="C120" s="40">
        <v>44881</v>
      </c>
      <c r="D120" s="24">
        <v>953</v>
      </c>
      <c r="E120" s="33">
        <v>44881</v>
      </c>
      <c r="F120" s="32" t="s">
        <v>299</v>
      </c>
      <c r="G120" s="31" t="s">
        <v>233</v>
      </c>
      <c r="H120" s="31" t="s">
        <v>943</v>
      </c>
      <c r="I120" s="31" t="s">
        <v>944</v>
      </c>
      <c r="J120" s="26" t="s">
        <v>4</v>
      </c>
      <c r="K120" s="22" t="str">
        <f t="shared" si="12"/>
        <v>Kg's</v>
      </c>
      <c r="L120" s="23">
        <v>5200</v>
      </c>
      <c r="M120" s="24">
        <v>74.5</v>
      </c>
      <c r="N120" s="24">
        <f t="shared" si="13"/>
        <v>387400</v>
      </c>
      <c r="O120" s="24">
        <f t="shared" si="32"/>
        <v>34866</v>
      </c>
      <c r="P120" s="24">
        <f t="shared" si="33"/>
        <v>34866</v>
      </c>
      <c r="R120" s="25"/>
      <c r="S120" s="34"/>
      <c r="T120" s="56">
        <f t="shared" si="30"/>
        <v>457132</v>
      </c>
    </row>
    <row r="121" spans="1:20" x14ac:dyDescent="0.35">
      <c r="A121" s="14">
        <f>IF(C121="","",COUNT($C$3:C121))</f>
        <v>119</v>
      </c>
      <c r="B121" s="14" t="str">
        <f t="shared" si="29"/>
        <v>November</v>
      </c>
      <c r="C121" s="40">
        <v>44880</v>
      </c>
      <c r="D121" s="24">
        <v>950</v>
      </c>
      <c r="E121" s="33">
        <v>44876</v>
      </c>
      <c r="F121" s="32" t="s">
        <v>271</v>
      </c>
      <c r="H121" s="31">
        <v>1600</v>
      </c>
      <c r="I121" s="31" t="s">
        <v>945</v>
      </c>
      <c r="J121" s="26" t="s">
        <v>345</v>
      </c>
      <c r="K121" s="22" t="str">
        <f t="shared" si="12"/>
        <v>Kg's</v>
      </c>
      <c r="L121" s="23">
        <v>100</v>
      </c>
      <c r="M121" s="24">
        <v>178</v>
      </c>
      <c r="N121" s="24">
        <f t="shared" si="13"/>
        <v>17800</v>
      </c>
      <c r="Q121" s="24">
        <f>(N121+R121)*18%</f>
        <v>3204</v>
      </c>
      <c r="R121" s="25"/>
      <c r="S121" s="34"/>
      <c r="T121" s="56">
        <f t="shared" si="30"/>
        <v>21004</v>
      </c>
    </row>
    <row r="122" spans="1:20" x14ac:dyDescent="0.35">
      <c r="A122" s="14">
        <f>IF(C122="","",COUNT($C$3:C122))</f>
        <v>120</v>
      </c>
      <c r="B122" s="14" t="str">
        <f t="shared" si="29"/>
        <v>November</v>
      </c>
      <c r="C122" s="40">
        <v>44888</v>
      </c>
      <c r="D122" s="24">
        <v>951</v>
      </c>
      <c r="E122" s="33">
        <v>44879</v>
      </c>
      <c r="F122" s="32" t="s">
        <v>284</v>
      </c>
      <c r="H122" s="31">
        <v>657</v>
      </c>
      <c r="I122" s="31" t="s">
        <v>946</v>
      </c>
      <c r="J122" s="26" t="s">
        <v>225</v>
      </c>
      <c r="K122" s="22" t="str">
        <f t="shared" si="12"/>
        <v>Rmt</v>
      </c>
      <c r="L122" s="23">
        <v>2970</v>
      </c>
      <c r="M122" s="24">
        <v>4</v>
      </c>
      <c r="N122" s="24">
        <f t="shared" si="13"/>
        <v>11880</v>
      </c>
      <c r="O122" s="24">
        <f t="shared" ref="O122" si="35">(N122+R122)*9%</f>
        <v>1069.2</v>
      </c>
      <c r="P122" s="24">
        <f t="shared" ref="P122" si="36">(N122+R122)*9%</f>
        <v>1069.2</v>
      </c>
      <c r="R122" s="25"/>
      <c r="S122" s="34"/>
      <c r="T122" s="56">
        <f t="shared" si="30"/>
        <v>14018.400000000001</v>
      </c>
    </row>
    <row r="123" spans="1:20" x14ac:dyDescent="0.35">
      <c r="A123" s="14">
        <f>IF(C123="","",COUNT($C$3:C123))</f>
        <v>121</v>
      </c>
      <c r="B123" s="14" t="str">
        <f t="shared" si="29"/>
        <v>November</v>
      </c>
      <c r="C123" s="40">
        <v>44888</v>
      </c>
      <c r="D123" s="24">
        <v>951</v>
      </c>
      <c r="E123" s="33">
        <v>44879</v>
      </c>
      <c r="F123" s="32" t="s">
        <v>284</v>
      </c>
      <c r="H123" s="31">
        <v>657</v>
      </c>
      <c r="I123" s="31" t="s">
        <v>946</v>
      </c>
      <c r="J123" s="26" t="s">
        <v>370</v>
      </c>
      <c r="K123" s="22" t="str">
        <f t="shared" si="12"/>
        <v>Rmt</v>
      </c>
      <c r="L123" s="23">
        <v>4270</v>
      </c>
      <c r="M123" s="24">
        <v>4.3</v>
      </c>
      <c r="N123" s="24">
        <f t="shared" ref="N123:N154" si="37">L123*M123</f>
        <v>18361</v>
      </c>
      <c r="O123" s="24">
        <f t="shared" ref="O123:O142" si="38">(N123+R123)*9%</f>
        <v>1652.49</v>
      </c>
      <c r="P123" s="24">
        <f t="shared" ref="P123:P142" si="39">(N123+R123)*9%</f>
        <v>1652.49</v>
      </c>
      <c r="R123" s="25"/>
      <c r="S123" s="34"/>
      <c r="T123" s="56">
        <f t="shared" si="30"/>
        <v>21665.980000000003</v>
      </c>
    </row>
    <row r="124" spans="1:20" x14ac:dyDescent="0.35">
      <c r="A124" s="14">
        <f>IF(C124="","",COUNT($C$3:C124))</f>
        <v>122</v>
      </c>
      <c r="B124" s="14" t="str">
        <f t="shared" si="29"/>
        <v>December</v>
      </c>
      <c r="C124" s="40">
        <v>44905</v>
      </c>
      <c r="D124" s="24">
        <v>962</v>
      </c>
      <c r="E124" s="33">
        <v>44904</v>
      </c>
      <c r="F124" s="32" t="s">
        <v>261</v>
      </c>
      <c r="G124" s="31" t="s">
        <v>233</v>
      </c>
      <c r="H124" s="31" t="s">
        <v>948</v>
      </c>
      <c r="I124" s="31" t="s">
        <v>949</v>
      </c>
      <c r="J124" s="26" t="s">
        <v>2</v>
      </c>
      <c r="K124" s="22" t="str">
        <f t="shared" si="12"/>
        <v>Kg's</v>
      </c>
      <c r="L124" s="23">
        <v>11480</v>
      </c>
      <c r="M124" s="24">
        <v>73</v>
      </c>
      <c r="N124" s="24">
        <f t="shared" si="37"/>
        <v>838040</v>
      </c>
      <c r="O124" s="24">
        <f t="shared" si="38"/>
        <v>75423.599999999991</v>
      </c>
      <c r="P124" s="24">
        <f t="shared" si="39"/>
        <v>75423.599999999991</v>
      </c>
      <c r="R124" s="25"/>
      <c r="S124" s="34"/>
      <c r="T124" s="56">
        <f t="shared" si="30"/>
        <v>988887.2</v>
      </c>
    </row>
    <row r="125" spans="1:20" x14ac:dyDescent="0.35">
      <c r="A125" s="14">
        <f>IF(C125="","",COUNT($C$3:C125))</f>
        <v>123</v>
      </c>
      <c r="B125" s="14" t="str">
        <f t="shared" si="29"/>
        <v>December</v>
      </c>
      <c r="C125" s="40">
        <v>44905</v>
      </c>
      <c r="D125" s="24">
        <v>962</v>
      </c>
      <c r="E125" s="33">
        <v>44904</v>
      </c>
      <c r="F125" s="32" t="s">
        <v>261</v>
      </c>
      <c r="G125" s="31" t="s">
        <v>233</v>
      </c>
      <c r="H125" s="31" t="s">
        <v>948</v>
      </c>
      <c r="I125" s="31" t="s">
        <v>949</v>
      </c>
      <c r="J125" s="26" t="s">
        <v>3</v>
      </c>
      <c r="K125" s="22" t="str">
        <f t="shared" si="12"/>
        <v>Kg's</v>
      </c>
      <c r="L125" s="23">
        <v>11450</v>
      </c>
      <c r="M125" s="24">
        <v>72</v>
      </c>
      <c r="N125" s="24">
        <f t="shared" si="37"/>
        <v>824400</v>
      </c>
      <c r="O125" s="24">
        <f t="shared" si="38"/>
        <v>74196</v>
      </c>
      <c r="P125" s="24">
        <f t="shared" si="39"/>
        <v>74196</v>
      </c>
      <c r="R125" s="25"/>
      <c r="S125" s="34"/>
      <c r="T125" s="56">
        <f t="shared" si="30"/>
        <v>972792</v>
      </c>
    </row>
    <row r="126" spans="1:20" x14ac:dyDescent="0.35">
      <c r="A126" s="14">
        <f>IF(C126="","",COUNT($C$3:C126))</f>
        <v>124</v>
      </c>
      <c r="B126" s="14" t="str">
        <f t="shared" si="29"/>
        <v>December</v>
      </c>
      <c r="C126" s="40">
        <v>44907</v>
      </c>
      <c r="D126" s="24">
        <v>962</v>
      </c>
      <c r="E126" s="33">
        <v>44904</v>
      </c>
      <c r="F126" s="32" t="s">
        <v>261</v>
      </c>
      <c r="G126" s="31" t="s">
        <v>233</v>
      </c>
      <c r="H126" s="31" t="s">
        <v>950</v>
      </c>
      <c r="I126" s="31" t="s">
        <v>951</v>
      </c>
      <c r="J126" s="26" t="s">
        <v>237</v>
      </c>
      <c r="K126" s="22" t="str">
        <f t="shared" si="12"/>
        <v>Kg's</v>
      </c>
      <c r="L126" s="23">
        <v>1145</v>
      </c>
      <c r="M126" s="24">
        <v>310</v>
      </c>
      <c r="N126" s="24">
        <f t="shared" si="37"/>
        <v>354950</v>
      </c>
      <c r="O126" s="24">
        <f t="shared" si="38"/>
        <v>32350.5</v>
      </c>
      <c r="P126" s="24">
        <f t="shared" si="39"/>
        <v>32350.5</v>
      </c>
      <c r="R126" s="25">
        <v>4500</v>
      </c>
      <c r="S126" s="34">
        <f t="shared" ref="S126:S127" si="40">IF(R126="","",R126/(L126+L127))</f>
        <v>3.0843043180260454</v>
      </c>
      <c r="T126" s="56">
        <f t="shared" si="30"/>
        <v>424151</v>
      </c>
    </row>
    <row r="127" spans="1:20" x14ac:dyDescent="0.35">
      <c r="A127" s="14">
        <f>IF(C127="","",COUNT($C$3:C127))</f>
        <v>125</v>
      </c>
      <c r="B127" s="14" t="str">
        <f t="shared" si="29"/>
        <v>December</v>
      </c>
      <c r="C127" s="40">
        <v>44907</v>
      </c>
      <c r="D127" s="24">
        <v>954</v>
      </c>
      <c r="E127" s="33">
        <v>44888</v>
      </c>
      <c r="F127" s="32" t="s">
        <v>261</v>
      </c>
      <c r="H127" s="31" t="s">
        <v>950</v>
      </c>
      <c r="I127" s="31" t="s">
        <v>951</v>
      </c>
      <c r="J127" s="26" t="s">
        <v>952</v>
      </c>
      <c r="K127" s="22" t="str">
        <f t="shared" si="12"/>
        <v>Kg's</v>
      </c>
      <c r="L127" s="23">
        <v>314</v>
      </c>
      <c r="M127" s="24">
        <v>325</v>
      </c>
      <c r="N127" s="41">
        <f t="shared" si="37"/>
        <v>102050</v>
      </c>
      <c r="O127" s="41">
        <f t="shared" si="38"/>
        <v>9224.91</v>
      </c>
      <c r="P127" s="41">
        <f t="shared" si="39"/>
        <v>9224.91</v>
      </c>
      <c r="R127" s="25">
        <v>449</v>
      </c>
      <c r="S127" s="34">
        <f t="shared" si="40"/>
        <v>2.5155470894727996E-2</v>
      </c>
      <c r="T127" s="56">
        <f t="shared" si="30"/>
        <v>120948.82</v>
      </c>
    </row>
    <row r="128" spans="1:20" x14ac:dyDescent="0.35">
      <c r="A128" s="14">
        <f>IF(C128="","",COUNT($C$3:C128))</f>
        <v>126</v>
      </c>
      <c r="B128" s="14" t="str">
        <f t="shared" si="29"/>
        <v>December</v>
      </c>
      <c r="C128" s="40">
        <v>44907</v>
      </c>
      <c r="D128" s="24">
        <v>962</v>
      </c>
      <c r="E128" s="33">
        <v>44904</v>
      </c>
      <c r="F128" s="32" t="s">
        <v>261</v>
      </c>
      <c r="G128" s="31" t="s">
        <v>233</v>
      </c>
      <c r="H128" s="31" t="s">
        <v>953</v>
      </c>
      <c r="I128" s="31" t="s">
        <v>954</v>
      </c>
      <c r="J128" s="26" t="s">
        <v>2</v>
      </c>
      <c r="K128" s="22" t="str">
        <f t="shared" si="12"/>
        <v>Kg's</v>
      </c>
      <c r="L128" s="23">
        <v>17535</v>
      </c>
      <c r="M128" s="24">
        <v>73</v>
      </c>
      <c r="N128" s="41">
        <f t="shared" si="37"/>
        <v>1280055</v>
      </c>
      <c r="O128" s="41">
        <f t="shared" si="38"/>
        <v>115204.95</v>
      </c>
      <c r="P128" s="41">
        <f t="shared" si="39"/>
        <v>115204.95</v>
      </c>
      <c r="R128" s="25"/>
      <c r="S128" s="34"/>
      <c r="T128" s="56">
        <f t="shared" si="30"/>
        <v>1510464.9</v>
      </c>
    </row>
    <row r="129" spans="1:20" x14ac:dyDescent="0.35">
      <c r="A129" s="14">
        <f>IF(C129="","",COUNT($C$3:C129))</f>
        <v>127</v>
      </c>
      <c r="B129" s="14" t="str">
        <f t="shared" si="29"/>
        <v>December</v>
      </c>
      <c r="C129" s="40">
        <v>44917</v>
      </c>
      <c r="E129" s="33"/>
      <c r="F129" s="32" t="s">
        <v>291</v>
      </c>
      <c r="H129" s="31" t="s">
        <v>1048</v>
      </c>
      <c r="I129" s="31" t="s">
        <v>1049</v>
      </c>
      <c r="J129" s="26" t="s">
        <v>349</v>
      </c>
      <c r="K129" s="22" t="str">
        <f t="shared" si="12"/>
        <v>Kg's</v>
      </c>
      <c r="L129" s="23">
        <v>273.47000000000003</v>
      </c>
      <c r="M129" s="24">
        <v>134.5</v>
      </c>
      <c r="N129" s="41">
        <f t="shared" si="37"/>
        <v>36781.715000000004</v>
      </c>
      <c r="O129" s="41">
        <f t="shared" si="38"/>
        <v>3310.3543500000001</v>
      </c>
      <c r="P129" s="41">
        <f t="shared" si="39"/>
        <v>3310.3543500000001</v>
      </c>
      <c r="R129" s="25"/>
      <c r="S129" s="34"/>
      <c r="T129" s="56">
        <f t="shared" si="30"/>
        <v>43402.423700000007</v>
      </c>
    </row>
    <row r="130" spans="1:20" x14ac:dyDescent="0.35">
      <c r="A130" s="14">
        <f>IF(C130="","",COUNT($C$3:C130))</f>
        <v>128</v>
      </c>
      <c r="B130" s="14" t="str">
        <f t="shared" si="29"/>
        <v>January</v>
      </c>
      <c r="C130" s="40">
        <v>44929</v>
      </c>
      <c r="E130" s="33"/>
      <c r="F130" s="32" t="s">
        <v>601</v>
      </c>
      <c r="G130" s="31" t="s">
        <v>233</v>
      </c>
      <c r="H130" s="31" t="s">
        <v>1050</v>
      </c>
      <c r="I130" s="31" t="s">
        <v>1051</v>
      </c>
      <c r="J130" s="26" t="s">
        <v>455</v>
      </c>
      <c r="K130" s="22" t="str">
        <f t="shared" si="12"/>
        <v>No's</v>
      </c>
      <c r="L130" s="23">
        <v>25000</v>
      </c>
      <c r="M130" s="24">
        <v>7.25</v>
      </c>
      <c r="N130" s="41">
        <f t="shared" si="37"/>
        <v>181250</v>
      </c>
      <c r="O130" s="41">
        <f t="shared" si="38"/>
        <v>16312.5</v>
      </c>
      <c r="P130" s="41">
        <f t="shared" si="39"/>
        <v>16312.5</v>
      </c>
      <c r="R130" s="25"/>
      <c r="S130" s="34"/>
      <c r="T130" s="56">
        <f t="shared" si="30"/>
        <v>213875</v>
      </c>
    </row>
    <row r="131" spans="1:20" x14ac:dyDescent="0.35">
      <c r="A131" s="14">
        <f>IF(C131="","",COUNT($C$3:C131))</f>
        <v>129</v>
      </c>
      <c r="B131" s="14" t="str">
        <f t="shared" si="29"/>
        <v>January</v>
      </c>
      <c r="C131" s="40">
        <v>44933</v>
      </c>
      <c r="F131" s="32" t="s">
        <v>267</v>
      </c>
      <c r="G131" s="31" t="s">
        <v>308</v>
      </c>
      <c r="H131" s="31" t="s">
        <v>1052</v>
      </c>
      <c r="I131" s="31" t="s">
        <v>1053</v>
      </c>
      <c r="J131" s="26" t="s">
        <v>453</v>
      </c>
      <c r="K131" s="22" t="str">
        <f t="shared" ref="K131:K194" si="41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>Sqmt</v>
      </c>
      <c r="L131" s="23">
        <v>600</v>
      </c>
      <c r="M131" s="24">
        <v>140</v>
      </c>
      <c r="N131" s="41">
        <f t="shared" si="37"/>
        <v>84000</v>
      </c>
      <c r="O131" s="41">
        <f t="shared" si="38"/>
        <v>7560</v>
      </c>
      <c r="P131" s="41">
        <f t="shared" si="39"/>
        <v>7560</v>
      </c>
      <c r="R131" s="25"/>
      <c r="S131" s="34"/>
      <c r="T131" s="56">
        <f t="shared" si="30"/>
        <v>99120</v>
      </c>
    </row>
    <row r="132" spans="1:20" x14ac:dyDescent="0.35">
      <c r="A132" s="14">
        <f>IF(C132="","",COUNT($C$3:C132))</f>
        <v>130</v>
      </c>
      <c r="B132" s="14" t="str">
        <f t="shared" si="29"/>
        <v>January</v>
      </c>
      <c r="C132" s="40">
        <v>44935</v>
      </c>
      <c r="E132" s="33"/>
      <c r="F132" s="32" t="s">
        <v>497</v>
      </c>
      <c r="G132" s="31" t="s">
        <v>233</v>
      </c>
      <c r="H132" s="31" t="s">
        <v>1054</v>
      </c>
      <c r="I132" s="31" t="s">
        <v>1055</v>
      </c>
      <c r="J132" s="26" t="s">
        <v>2</v>
      </c>
      <c r="K132" s="22" t="str">
        <f t="shared" si="41"/>
        <v>Kg's</v>
      </c>
      <c r="L132" s="23">
        <v>11225</v>
      </c>
      <c r="M132" s="24">
        <v>75.5</v>
      </c>
      <c r="N132" s="41">
        <f t="shared" si="37"/>
        <v>847487.5</v>
      </c>
      <c r="O132" s="41">
        <f t="shared" si="38"/>
        <v>76768.875</v>
      </c>
      <c r="P132" s="41">
        <f t="shared" si="39"/>
        <v>76768.875</v>
      </c>
      <c r="R132" s="25">
        <v>5500</v>
      </c>
      <c r="S132" s="34"/>
      <c r="T132" s="56">
        <f t="shared" si="30"/>
        <v>1006525.25</v>
      </c>
    </row>
    <row r="133" spans="1:20" x14ac:dyDescent="0.35">
      <c r="A133" s="14">
        <f>IF(C133="","",COUNT($C$3:C133))</f>
        <v>131</v>
      </c>
      <c r="B133" s="14" t="str">
        <f t="shared" si="29"/>
        <v>January</v>
      </c>
      <c r="C133" s="40">
        <v>44935</v>
      </c>
      <c r="F133" s="32" t="s">
        <v>497</v>
      </c>
      <c r="G133" s="31" t="s">
        <v>233</v>
      </c>
      <c r="H133" s="31" t="s">
        <v>1056</v>
      </c>
      <c r="I133" s="31" t="s">
        <v>1057</v>
      </c>
      <c r="J133" s="26" t="s">
        <v>4</v>
      </c>
      <c r="K133" s="22" t="str">
        <f t="shared" si="41"/>
        <v>Kg's</v>
      </c>
      <c r="L133" s="23">
        <v>5500</v>
      </c>
      <c r="M133" s="24">
        <v>74</v>
      </c>
      <c r="N133" s="41">
        <f t="shared" si="37"/>
        <v>407000</v>
      </c>
      <c r="O133" s="41">
        <f t="shared" si="38"/>
        <v>36877.5</v>
      </c>
      <c r="P133" s="41">
        <f t="shared" si="39"/>
        <v>36877.5</v>
      </c>
      <c r="R133" s="25">
        <v>2750</v>
      </c>
      <c r="S133" s="34"/>
      <c r="T133" s="56">
        <f t="shared" si="30"/>
        <v>483505</v>
      </c>
    </row>
    <row r="134" spans="1:20" x14ac:dyDescent="0.35">
      <c r="A134" s="14">
        <f>IF(C134="","",COUNT($C$3:C134))</f>
        <v>132</v>
      </c>
      <c r="B134" s="14" t="str">
        <f t="shared" si="29"/>
        <v>January</v>
      </c>
      <c r="C134" s="40">
        <v>44937</v>
      </c>
      <c r="F134" s="32" t="s">
        <v>497</v>
      </c>
      <c r="G134" s="31" t="s">
        <v>233</v>
      </c>
      <c r="H134" s="31" t="s">
        <v>1058</v>
      </c>
      <c r="I134" s="31" t="s">
        <v>1059</v>
      </c>
      <c r="J134" s="26" t="s">
        <v>2</v>
      </c>
      <c r="K134" s="22" t="str">
        <f t="shared" si="41"/>
        <v>Kg's</v>
      </c>
      <c r="L134" s="23">
        <v>5175</v>
      </c>
      <c r="M134" s="24">
        <v>75.5</v>
      </c>
      <c r="N134" s="41">
        <f t="shared" si="37"/>
        <v>390712.5</v>
      </c>
      <c r="O134" s="41">
        <f t="shared" si="38"/>
        <v>35411.625</v>
      </c>
      <c r="P134" s="41">
        <f t="shared" si="39"/>
        <v>35411.625</v>
      </c>
      <c r="R134" s="25">
        <v>2750</v>
      </c>
      <c r="S134" s="34"/>
      <c r="T134" s="56">
        <f t="shared" si="30"/>
        <v>464285.75</v>
      </c>
    </row>
    <row r="135" spans="1:20" x14ac:dyDescent="0.35">
      <c r="A135" s="14">
        <f>IF(C135="","",COUNT($C$3:C135))</f>
        <v>133</v>
      </c>
      <c r="B135" s="14" t="str">
        <f t="shared" si="29"/>
        <v>January</v>
      </c>
      <c r="C135" s="40">
        <v>44937</v>
      </c>
      <c r="E135" s="33"/>
      <c r="F135" s="32" t="s">
        <v>497</v>
      </c>
      <c r="G135" s="31" t="s">
        <v>233</v>
      </c>
      <c r="H135" s="31" t="s">
        <v>1060</v>
      </c>
      <c r="I135" s="31" t="s">
        <v>1061</v>
      </c>
      <c r="J135" s="26" t="s">
        <v>2</v>
      </c>
      <c r="K135" s="22" t="str">
        <f t="shared" si="41"/>
        <v>Kg's</v>
      </c>
      <c r="L135" s="23">
        <v>10460</v>
      </c>
      <c r="M135" s="24">
        <v>75.5</v>
      </c>
      <c r="N135" s="41">
        <f t="shared" si="37"/>
        <v>789730</v>
      </c>
      <c r="O135" s="41">
        <f t="shared" si="38"/>
        <v>71548.2</v>
      </c>
      <c r="P135" s="41">
        <f t="shared" si="39"/>
        <v>71548.2</v>
      </c>
      <c r="R135" s="25">
        <v>5250</v>
      </c>
      <c r="S135" s="34"/>
      <c r="T135" s="56">
        <f t="shared" si="30"/>
        <v>938076.39999999991</v>
      </c>
    </row>
    <row r="136" spans="1:20" x14ac:dyDescent="0.35">
      <c r="A136" s="14">
        <f>IF(C136="","",COUNT($C$3:C136))</f>
        <v>134</v>
      </c>
      <c r="B136" s="14" t="str">
        <f t="shared" si="29"/>
        <v>January</v>
      </c>
      <c r="C136" s="40">
        <v>44937</v>
      </c>
      <c r="E136" s="33"/>
      <c r="F136" s="32" t="s">
        <v>497</v>
      </c>
      <c r="G136" s="31" t="s">
        <v>233</v>
      </c>
      <c r="H136" s="31" t="s">
        <v>1062</v>
      </c>
      <c r="I136" s="31" t="s">
        <v>1063</v>
      </c>
      <c r="J136" s="26" t="s">
        <v>19</v>
      </c>
      <c r="K136" s="22" t="str">
        <f t="shared" si="41"/>
        <v>Kg's</v>
      </c>
      <c r="L136" s="23">
        <v>12230</v>
      </c>
      <c r="M136" s="24">
        <v>76.5</v>
      </c>
      <c r="N136" s="41">
        <f t="shared" si="37"/>
        <v>935595</v>
      </c>
      <c r="O136" s="41">
        <f t="shared" si="38"/>
        <v>84766.05</v>
      </c>
      <c r="P136" s="41">
        <f t="shared" si="39"/>
        <v>84766.05</v>
      </c>
      <c r="R136" s="25">
        <v>6250</v>
      </c>
      <c r="S136" s="34"/>
      <c r="T136" s="56">
        <f t="shared" si="30"/>
        <v>1111377.1000000001</v>
      </c>
    </row>
    <row r="137" spans="1:20" x14ac:dyDescent="0.35">
      <c r="A137" s="14">
        <f>IF(C137="","",COUNT($C$3:C137))</f>
        <v>135</v>
      </c>
      <c r="B137" s="14" t="str">
        <f t="shared" si="29"/>
        <v>January</v>
      </c>
      <c r="C137" s="40">
        <v>44937</v>
      </c>
      <c r="E137" s="33"/>
      <c r="F137" s="32" t="s">
        <v>497</v>
      </c>
      <c r="G137" s="31" t="s">
        <v>233</v>
      </c>
      <c r="H137" s="31" t="s">
        <v>1064</v>
      </c>
      <c r="I137" s="31" t="s">
        <v>1065</v>
      </c>
      <c r="J137" s="26" t="s">
        <v>2</v>
      </c>
      <c r="K137" s="22" t="str">
        <f t="shared" si="41"/>
        <v>Kg's</v>
      </c>
      <c r="L137" s="23">
        <v>3740</v>
      </c>
      <c r="M137" s="24">
        <v>75.5</v>
      </c>
      <c r="N137" s="41">
        <f t="shared" si="37"/>
        <v>282370</v>
      </c>
      <c r="O137" s="41">
        <f t="shared" si="38"/>
        <v>25638.3</v>
      </c>
      <c r="P137" s="41">
        <f t="shared" si="39"/>
        <v>25638.3</v>
      </c>
      <c r="R137" s="25">
        <v>2500</v>
      </c>
      <c r="S137" s="34"/>
      <c r="T137" s="56">
        <f t="shared" si="30"/>
        <v>336146.6</v>
      </c>
    </row>
    <row r="138" spans="1:20" x14ac:dyDescent="0.35">
      <c r="A138" s="14">
        <f>IF(C138="","",COUNT($C$3:C138))</f>
        <v>136</v>
      </c>
      <c r="B138" s="14" t="str">
        <f t="shared" si="29"/>
        <v>January</v>
      </c>
      <c r="C138" s="40">
        <v>44937</v>
      </c>
      <c r="E138" s="33"/>
      <c r="F138" s="32" t="s">
        <v>497</v>
      </c>
      <c r="G138" s="31" t="s">
        <v>233</v>
      </c>
      <c r="H138" s="31" t="s">
        <v>1064</v>
      </c>
      <c r="I138" s="31" t="s">
        <v>1065</v>
      </c>
      <c r="J138" s="26" t="s">
        <v>2</v>
      </c>
      <c r="K138" s="22" t="str">
        <f t="shared" si="41"/>
        <v>Kg's</v>
      </c>
      <c r="L138" s="23">
        <v>10975</v>
      </c>
      <c r="M138" s="24">
        <v>74</v>
      </c>
      <c r="N138" s="41">
        <f t="shared" si="37"/>
        <v>812150</v>
      </c>
      <c r="O138" s="41">
        <f t="shared" si="38"/>
        <v>73543.5</v>
      </c>
      <c r="P138" s="41">
        <f t="shared" si="39"/>
        <v>73543.5</v>
      </c>
      <c r="R138" s="25">
        <v>5000</v>
      </c>
      <c r="S138" s="34"/>
      <c r="T138" s="56">
        <f t="shared" si="30"/>
        <v>964237</v>
      </c>
    </row>
    <row r="139" spans="1:20" x14ac:dyDescent="0.35">
      <c r="A139" s="14">
        <f>IF(C139="","",COUNT($C$3:C139))</f>
        <v>137</v>
      </c>
      <c r="B139" s="14" t="str">
        <f t="shared" si="29"/>
        <v>January</v>
      </c>
      <c r="C139" s="40">
        <v>44938</v>
      </c>
      <c r="E139" s="33"/>
      <c r="F139" s="32" t="s">
        <v>497</v>
      </c>
      <c r="G139" s="31" t="s">
        <v>233</v>
      </c>
      <c r="H139" s="31" t="s">
        <v>1066</v>
      </c>
      <c r="I139" s="31" t="s">
        <v>1067</v>
      </c>
      <c r="J139" s="26" t="s">
        <v>19</v>
      </c>
      <c r="K139" s="22" t="str">
        <f t="shared" si="41"/>
        <v>Kg's</v>
      </c>
      <c r="L139" s="23">
        <v>8005</v>
      </c>
      <c r="M139" s="24">
        <v>76.5</v>
      </c>
      <c r="N139" s="41">
        <f t="shared" si="37"/>
        <v>612382.5</v>
      </c>
      <c r="O139" s="41">
        <f t="shared" si="38"/>
        <v>55474.424999999996</v>
      </c>
      <c r="P139" s="41">
        <f t="shared" si="39"/>
        <v>55474.424999999996</v>
      </c>
      <c r="R139" s="25">
        <v>4000</v>
      </c>
      <c r="S139" s="34"/>
      <c r="T139" s="56">
        <f t="shared" si="30"/>
        <v>727331.35000000009</v>
      </c>
    </row>
    <row r="140" spans="1:20" x14ac:dyDescent="0.35">
      <c r="A140" s="14">
        <f>IF(C140="","",COUNT($C$3:C140))</f>
        <v>138</v>
      </c>
      <c r="B140" s="14" t="str">
        <f t="shared" si="29"/>
        <v>January</v>
      </c>
      <c r="C140" s="40">
        <v>44938</v>
      </c>
      <c r="E140" s="33"/>
      <c r="F140" s="32" t="s">
        <v>497</v>
      </c>
      <c r="G140" s="31" t="s">
        <v>233</v>
      </c>
      <c r="H140" s="31" t="s">
        <v>1066</v>
      </c>
      <c r="I140" s="31" t="s">
        <v>1067</v>
      </c>
      <c r="J140" s="26" t="s">
        <v>21</v>
      </c>
      <c r="K140" s="22" t="str">
        <f t="shared" si="41"/>
        <v>Kg's</v>
      </c>
      <c r="L140" s="23">
        <v>5075</v>
      </c>
      <c r="M140" s="24">
        <v>75</v>
      </c>
      <c r="N140" s="41">
        <f t="shared" si="37"/>
        <v>380625</v>
      </c>
      <c r="O140" s="41">
        <f t="shared" si="38"/>
        <v>34481.25</v>
      </c>
      <c r="P140" s="41">
        <f t="shared" si="39"/>
        <v>34481.25</v>
      </c>
      <c r="R140" s="25">
        <v>2500</v>
      </c>
      <c r="S140" s="34"/>
      <c r="T140" s="56">
        <f t="shared" si="30"/>
        <v>452087.5</v>
      </c>
    </row>
    <row r="141" spans="1:20" x14ac:dyDescent="0.35">
      <c r="A141" s="14">
        <f>IF(C141="","",COUNT($C$3:C141))</f>
        <v>139</v>
      </c>
      <c r="B141" s="14" t="str">
        <f t="shared" si="29"/>
        <v>January</v>
      </c>
      <c r="C141" s="40">
        <v>44942</v>
      </c>
      <c r="E141" s="33"/>
      <c r="F141" s="32" t="s">
        <v>132</v>
      </c>
      <c r="G141" s="31" t="s">
        <v>309</v>
      </c>
      <c r="H141" s="31">
        <v>2001012070</v>
      </c>
      <c r="I141" s="31" t="s">
        <v>1068</v>
      </c>
      <c r="J141" s="26" t="s">
        <v>397</v>
      </c>
      <c r="K141" s="22" t="str">
        <f t="shared" si="41"/>
        <v>Sqmt</v>
      </c>
      <c r="L141" s="23">
        <v>600</v>
      </c>
      <c r="M141" s="24">
        <v>475</v>
      </c>
      <c r="N141" s="41">
        <f t="shared" si="37"/>
        <v>285000</v>
      </c>
      <c r="O141" s="41">
        <f t="shared" si="38"/>
        <v>25650</v>
      </c>
      <c r="P141" s="41">
        <f t="shared" si="39"/>
        <v>25650</v>
      </c>
      <c r="R141" s="25"/>
      <c r="S141" s="34"/>
      <c r="T141" s="56">
        <f t="shared" si="30"/>
        <v>336300</v>
      </c>
    </row>
    <row r="142" spans="1:20" x14ac:dyDescent="0.35">
      <c r="A142" s="14">
        <f>IF(C142="","",COUNT($C$3:C142))</f>
        <v>140</v>
      </c>
      <c r="B142" s="14" t="str">
        <f t="shared" si="29"/>
        <v>January</v>
      </c>
      <c r="C142" s="40">
        <v>44942</v>
      </c>
      <c r="E142" s="33"/>
      <c r="F142" s="32" t="s">
        <v>132</v>
      </c>
      <c r="G142" s="31" t="s">
        <v>309</v>
      </c>
      <c r="H142" s="31">
        <v>2001012070</v>
      </c>
      <c r="I142" s="31" t="s">
        <v>1068</v>
      </c>
      <c r="J142" s="26" t="s">
        <v>350</v>
      </c>
      <c r="K142" s="22" t="str">
        <f t="shared" si="41"/>
        <v>Roll</v>
      </c>
      <c r="L142" s="23">
        <v>13</v>
      </c>
      <c r="M142" s="24">
        <v>685</v>
      </c>
      <c r="N142" s="41">
        <f t="shared" si="37"/>
        <v>8905</v>
      </c>
      <c r="O142" s="41">
        <f t="shared" si="38"/>
        <v>801.44999999999993</v>
      </c>
      <c r="P142" s="41">
        <f t="shared" si="39"/>
        <v>801.44999999999993</v>
      </c>
      <c r="R142" s="25"/>
      <c r="S142" s="34"/>
      <c r="T142" s="56">
        <f t="shared" si="30"/>
        <v>10507.900000000001</v>
      </c>
    </row>
    <row r="143" spans="1:20" x14ac:dyDescent="0.35">
      <c r="A143" s="14">
        <f>IF(C143="","",COUNT($C$3:C143))</f>
        <v>141</v>
      </c>
      <c r="B143" s="14" t="str">
        <f t="shared" si="29"/>
        <v>January</v>
      </c>
      <c r="C143" s="40">
        <v>44937</v>
      </c>
      <c r="E143" s="33"/>
      <c r="F143" s="32" t="s">
        <v>604</v>
      </c>
      <c r="G143" s="31" t="s">
        <v>310</v>
      </c>
      <c r="H143" s="31" t="s">
        <v>1069</v>
      </c>
      <c r="I143" s="31" t="s">
        <v>1070</v>
      </c>
      <c r="J143" s="26" t="s">
        <v>708</v>
      </c>
      <c r="K143" s="22" t="str">
        <f t="shared" si="41"/>
        <v>Sqmt</v>
      </c>
      <c r="L143" s="23">
        <v>552</v>
      </c>
      <c r="M143" s="24">
        <v>419</v>
      </c>
      <c r="N143" s="41">
        <f t="shared" si="37"/>
        <v>231288</v>
      </c>
      <c r="O143" s="41"/>
      <c r="P143" s="41"/>
      <c r="Q143" s="41">
        <f>(N143+R143)*18%</f>
        <v>41631.839999999997</v>
      </c>
      <c r="R143" s="25"/>
      <c r="S143" s="34"/>
      <c r="T143" s="56">
        <f t="shared" si="30"/>
        <v>272919.83999999997</v>
      </c>
    </row>
    <row r="144" spans="1:20" x14ac:dyDescent="0.35">
      <c r="A144" s="14">
        <f>IF(C144="","",COUNT($C$3:C144))</f>
        <v>142</v>
      </c>
      <c r="B144" s="14" t="str">
        <f t="shared" si="29"/>
        <v>January</v>
      </c>
      <c r="C144" s="40">
        <v>44937</v>
      </c>
      <c r="E144" s="33"/>
      <c r="F144" s="32" t="s">
        <v>604</v>
      </c>
      <c r="G144" s="31" t="s">
        <v>310</v>
      </c>
      <c r="H144" s="31" t="s">
        <v>1069</v>
      </c>
      <c r="I144" s="31" t="s">
        <v>1070</v>
      </c>
      <c r="J144" s="26" t="s">
        <v>407</v>
      </c>
      <c r="K144" s="22" t="str">
        <f t="shared" si="41"/>
        <v>Sqmt</v>
      </c>
      <c r="L144" s="23">
        <v>3998.4</v>
      </c>
      <c r="M144" s="24">
        <v>161</v>
      </c>
      <c r="N144" s="41">
        <f t="shared" si="37"/>
        <v>643742.4</v>
      </c>
      <c r="O144" s="41"/>
      <c r="P144" s="41"/>
      <c r="Q144" s="41">
        <f>(N144+R144)*18%</f>
        <v>115873.632</v>
      </c>
      <c r="R144" s="25"/>
      <c r="S144" s="34"/>
      <c r="T144" s="56">
        <f t="shared" si="30"/>
        <v>759616.03200000001</v>
      </c>
    </row>
    <row r="145" spans="1:20" x14ac:dyDescent="0.35">
      <c r="A145" s="14">
        <f>IF(C145="","",COUNT($C$3:C145))</f>
        <v>143</v>
      </c>
      <c r="B145" s="14" t="str">
        <f t="shared" si="29"/>
        <v>January</v>
      </c>
      <c r="C145" s="40">
        <v>44943</v>
      </c>
      <c r="E145" s="33"/>
      <c r="F145" s="32" t="s">
        <v>348</v>
      </c>
      <c r="G145" s="31" t="s">
        <v>310</v>
      </c>
      <c r="H145" s="31" t="s">
        <v>1071</v>
      </c>
      <c r="I145" s="31" t="s">
        <v>1072</v>
      </c>
      <c r="J145" s="26" t="s">
        <v>407</v>
      </c>
      <c r="K145" s="22" t="str">
        <f t="shared" si="41"/>
        <v>Sqmt</v>
      </c>
      <c r="L145" s="23">
        <v>336</v>
      </c>
      <c r="M145" s="24">
        <v>185</v>
      </c>
      <c r="N145" s="41">
        <f t="shared" si="37"/>
        <v>62160</v>
      </c>
      <c r="O145" s="41"/>
      <c r="P145" s="41"/>
      <c r="R145" s="25"/>
      <c r="S145" s="34"/>
      <c r="T145" s="56">
        <f t="shared" si="30"/>
        <v>62160</v>
      </c>
    </row>
    <row r="146" spans="1:20" x14ac:dyDescent="0.35">
      <c r="A146" s="14">
        <f>IF(C146="","",COUNT($C$3:C146))</f>
        <v>144</v>
      </c>
      <c r="B146" s="14" t="str">
        <f t="shared" si="29"/>
        <v>January</v>
      </c>
      <c r="C146" s="40">
        <v>44942</v>
      </c>
      <c r="D146" s="24">
        <v>971</v>
      </c>
      <c r="E146" s="33">
        <v>44939</v>
      </c>
      <c r="F146" s="32" t="s">
        <v>271</v>
      </c>
      <c r="H146" s="31">
        <v>2004</v>
      </c>
      <c r="I146" s="31" t="s">
        <v>1159</v>
      </c>
      <c r="J146" s="26" t="s">
        <v>343</v>
      </c>
      <c r="K146" s="22" t="str">
        <f t="shared" si="41"/>
        <v>No's</v>
      </c>
      <c r="L146" s="23">
        <v>500</v>
      </c>
      <c r="M146" s="24">
        <v>90</v>
      </c>
      <c r="N146" s="41">
        <f t="shared" si="37"/>
        <v>45000</v>
      </c>
      <c r="O146" s="41"/>
      <c r="P146" s="41"/>
      <c r="Q146" s="41">
        <f>(N146+R146)*18%</f>
        <v>8100</v>
      </c>
      <c r="R146" s="25"/>
      <c r="S146" s="34"/>
      <c r="T146" s="56">
        <f t="shared" si="30"/>
        <v>53100</v>
      </c>
    </row>
    <row r="147" spans="1:20" x14ac:dyDescent="0.35">
      <c r="A147" s="14">
        <f>IF(C147="","",COUNT($C$3:C147))</f>
        <v>145</v>
      </c>
      <c r="B147" s="14" t="str">
        <f t="shared" si="29"/>
        <v>January</v>
      </c>
      <c r="C147" s="40">
        <v>44942</v>
      </c>
      <c r="D147" s="24">
        <v>971</v>
      </c>
      <c r="E147" s="33">
        <v>44939</v>
      </c>
      <c r="F147" s="32" t="s">
        <v>271</v>
      </c>
      <c r="H147" s="31">
        <v>2004</v>
      </c>
      <c r="I147" s="31" t="s">
        <v>1159</v>
      </c>
      <c r="J147" s="26" t="s">
        <v>345</v>
      </c>
      <c r="K147" s="22" t="str">
        <f t="shared" si="41"/>
        <v>Kg's</v>
      </c>
      <c r="L147" s="23">
        <v>40</v>
      </c>
      <c r="M147" s="24">
        <v>178</v>
      </c>
      <c r="N147" s="41">
        <f t="shared" si="37"/>
        <v>7120</v>
      </c>
      <c r="O147" s="41"/>
      <c r="P147" s="41"/>
      <c r="Q147" s="41">
        <f>(N147+R147)*18%</f>
        <v>1281.5999999999999</v>
      </c>
      <c r="R147" s="25"/>
      <c r="S147" s="34"/>
      <c r="T147" s="56">
        <f t="shared" si="30"/>
        <v>8401.6</v>
      </c>
    </row>
    <row r="148" spans="1:20" x14ac:dyDescent="0.35">
      <c r="A148" s="14">
        <f>IF(C148="","",COUNT($C$3:C148))</f>
        <v>146</v>
      </c>
      <c r="B148" s="14" t="str">
        <f t="shared" si="29"/>
        <v>January</v>
      </c>
      <c r="C148" s="40">
        <v>44947</v>
      </c>
      <c r="D148" s="24">
        <v>972</v>
      </c>
      <c r="E148" s="33">
        <v>44939</v>
      </c>
      <c r="F148" s="32" t="s">
        <v>287</v>
      </c>
      <c r="G148" s="31" t="s">
        <v>313</v>
      </c>
      <c r="H148" s="31" t="s">
        <v>1160</v>
      </c>
      <c r="I148" s="31" t="s">
        <v>1161</v>
      </c>
      <c r="J148" s="26" t="s">
        <v>383</v>
      </c>
      <c r="K148" s="22" t="str">
        <f t="shared" si="41"/>
        <v>Sqmt</v>
      </c>
      <c r="L148" s="23">
        <v>1309</v>
      </c>
      <c r="M148" s="24">
        <v>470</v>
      </c>
      <c r="N148" s="41">
        <f t="shared" si="37"/>
        <v>615230</v>
      </c>
      <c r="O148" s="41">
        <f t="shared" ref="O148:O154" si="42">(N148+R148)*9%</f>
        <v>56090.7</v>
      </c>
      <c r="P148" s="41">
        <f t="shared" ref="P148:P154" si="43">(N148+R148)*9%</f>
        <v>56090.7</v>
      </c>
      <c r="R148" s="25">
        <v>8000</v>
      </c>
      <c r="S148" s="34"/>
      <c r="T148" s="56">
        <f t="shared" si="30"/>
        <v>735411.39999999991</v>
      </c>
    </row>
    <row r="149" spans="1:20" x14ac:dyDescent="0.35">
      <c r="A149" s="14">
        <f>IF(C149="","",COUNT($C$3:C149))</f>
        <v>147</v>
      </c>
      <c r="B149" s="14" t="str">
        <f t="shared" si="29"/>
        <v>January</v>
      </c>
      <c r="C149" s="40">
        <v>44947</v>
      </c>
      <c r="D149" s="24">
        <v>972</v>
      </c>
      <c r="E149" s="33">
        <v>44939</v>
      </c>
      <c r="F149" s="32" t="s">
        <v>287</v>
      </c>
      <c r="G149" s="31" t="s">
        <v>313</v>
      </c>
      <c r="H149" s="31" t="s">
        <v>1160</v>
      </c>
      <c r="I149" s="31" t="s">
        <v>1161</v>
      </c>
      <c r="J149" s="26" t="s">
        <v>382</v>
      </c>
      <c r="K149" s="22" t="str">
        <f t="shared" si="41"/>
        <v>Sqmt</v>
      </c>
      <c r="L149" s="23">
        <v>240</v>
      </c>
      <c r="M149" s="24">
        <v>700</v>
      </c>
      <c r="N149" s="41">
        <f t="shared" si="37"/>
        <v>168000</v>
      </c>
      <c r="O149" s="41">
        <f t="shared" si="42"/>
        <v>15120</v>
      </c>
      <c r="P149" s="41">
        <f t="shared" si="43"/>
        <v>15120</v>
      </c>
      <c r="R149" s="25"/>
      <c r="S149" s="34"/>
      <c r="T149" s="56">
        <f t="shared" si="30"/>
        <v>198240</v>
      </c>
    </row>
    <row r="150" spans="1:20" x14ac:dyDescent="0.35">
      <c r="A150" s="14">
        <f>IF(C150="","",COUNT($C$3:C150))</f>
        <v>148</v>
      </c>
      <c r="B150" s="14" t="str">
        <f t="shared" si="29"/>
        <v>January</v>
      </c>
      <c r="C150" s="40">
        <v>44949</v>
      </c>
      <c r="D150" s="24">
        <v>975</v>
      </c>
      <c r="E150" s="33">
        <v>44947</v>
      </c>
      <c r="F150" s="32" t="s">
        <v>291</v>
      </c>
      <c r="H150" s="31" t="s">
        <v>1162</v>
      </c>
      <c r="I150" s="31" t="s">
        <v>1163</v>
      </c>
      <c r="J150" s="26" t="s">
        <v>349</v>
      </c>
      <c r="K150" s="22" t="str">
        <f t="shared" si="41"/>
        <v>Kg's</v>
      </c>
      <c r="L150" s="23">
        <v>335.1</v>
      </c>
      <c r="M150" s="24">
        <v>134.5</v>
      </c>
      <c r="N150" s="41">
        <f t="shared" si="37"/>
        <v>45070.950000000004</v>
      </c>
      <c r="O150" s="41">
        <f t="shared" si="42"/>
        <v>4056.3855000000003</v>
      </c>
      <c r="P150" s="41">
        <f t="shared" si="43"/>
        <v>4056.3855000000003</v>
      </c>
      <c r="R150" s="25"/>
      <c r="S150" s="34"/>
      <c r="T150" s="56">
        <f t="shared" si="30"/>
        <v>53183.721000000005</v>
      </c>
    </row>
    <row r="151" spans="1:20" x14ac:dyDescent="0.35">
      <c r="A151" s="14">
        <f>IF(C151="","",COUNT($C$3:C151))</f>
        <v>149</v>
      </c>
      <c r="B151" s="14" t="str">
        <f t="shared" si="29"/>
        <v>January</v>
      </c>
      <c r="C151" s="40">
        <v>44949</v>
      </c>
      <c r="D151" s="24">
        <v>960</v>
      </c>
      <c r="E151" s="33">
        <v>44903</v>
      </c>
      <c r="F151" s="32" t="s">
        <v>275</v>
      </c>
      <c r="H151" s="31">
        <v>1347</v>
      </c>
      <c r="I151" s="31" t="s">
        <v>1164</v>
      </c>
      <c r="J151" s="26" t="s">
        <v>455</v>
      </c>
      <c r="K151" s="22" t="str">
        <f t="shared" si="41"/>
        <v>No's</v>
      </c>
      <c r="L151" s="23">
        <v>5400</v>
      </c>
      <c r="M151" s="24">
        <v>7.25</v>
      </c>
      <c r="N151" s="41">
        <f t="shared" si="37"/>
        <v>39150</v>
      </c>
      <c r="O151" s="41">
        <f t="shared" si="42"/>
        <v>3523.5</v>
      </c>
      <c r="P151" s="41">
        <f t="shared" si="43"/>
        <v>3523.5</v>
      </c>
      <c r="R151" s="25"/>
      <c r="S151" s="34"/>
      <c r="T151" s="56">
        <f t="shared" si="30"/>
        <v>46197</v>
      </c>
    </row>
    <row r="152" spans="1:20" x14ac:dyDescent="0.35">
      <c r="A152" s="14">
        <f>IF(C152="","",COUNT($C$3:C152))</f>
        <v>150</v>
      </c>
      <c r="B152" s="14" t="str">
        <f t="shared" si="29"/>
        <v>January</v>
      </c>
      <c r="C152" s="40">
        <v>44949</v>
      </c>
      <c r="D152" s="24">
        <v>960</v>
      </c>
      <c r="E152" s="33">
        <v>44903</v>
      </c>
      <c r="F152" s="32" t="s">
        <v>275</v>
      </c>
      <c r="H152" s="31">
        <v>1348</v>
      </c>
      <c r="I152" s="31" t="s">
        <v>1165</v>
      </c>
      <c r="J152" s="26" t="s">
        <v>455</v>
      </c>
      <c r="K152" s="22" t="str">
        <f t="shared" ref="K152" si="44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>No's</v>
      </c>
      <c r="L152" s="23">
        <v>5400</v>
      </c>
      <c r="M152" s="24">
        <v>7.25</v>
      </c>
      <c r="N152" s="41">
        <f t="shared" si="37"/>
        <v>39150</v>
      </c>
      <c r="O152" s="41">
        <f t="shared" si="42"/>
        <v>3523.5</v>
      </c>
      <c r="P152" s="41">
        <f t="shared" si="43"/>
        <v>3523.5</v>
      </c>
      <c r="R152" s="25"/>
      <c r="S152" s="34"/>
      <c r="T152" s="56">
        <f t="shared" si="30"/>
        <v>46197</v>
      </c>
    </row>
    <row r="153" spans="1:20" x14ac:dyDescent="0.35">
      <c r="A153" s="14">
        <f>IF(C153="","",COUNT($C$3:C153))</f>
        <v>151</v>
      </c>
      <c r="B153" s="14" t="str">
        <f t="shared" si="29"/>
        <v>January</v>
      </c>
      <c r="C153" s="40">
        <v>44949</v>
      </c>
      <c r="D153" s="24">
        <v>960</v>
      </c>
      <c r="E153" s="33">
        <v>44903</v>
      </c>
      <c r="F153" s="32" t="s">
        <v>275</v>
      </c>
      <c r="H153" s="31">
        <v>1349</v>
      </c>
      <c r="I153" s="31" t="s">
        <v>1166</v>
      </c>
      <c r="J153" s="26" t="s">
        <v>455</v>
      </c>
      <c r="K153" s="22" t="str">
        <f t="shared" ref="K153" si="45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>No's</v>
      </c>
      <c r="L153" s="23">
        <v>5400</v>
      </c>
      <c r="M153" s="24">
        <v>7.25</v>
      </c>
      <c r="N153" s="41">
        <f t="shared" si="37"/>
        <v>39150</v>
      </c>
      <c r="O153" s="41">
        <f t="shared" si="42"/>
        <v>3523.5</v>
      </c>
      <c r="P153" s="41">
        <f t="shared" si="43"/>
        <v>3523.5</v>
      </c>
      <c r="R153" s="25"/>
      <c r="S153" s="34"/>
      <c r="T153" s="56">
        <f t="shared" si="30"/>
        <v>46197</v>
      </c>
    </row>
    <row r="154" spans="1:20" x14ac:dyDescent="0.35">
      <c r="A154" s="14">
        <f>IF(C154="","",COUNT($C$3:C154))</f>
        <v>152</v>
      </c>
      <c r="B154" s="14" t="str">
        <f t="shared" si="29"/>
        <v>January</v>
      </c>
      <c r="C154" s="40">
        <v>44949</v>
      </c>
      <c r="D154" s="24">
        <v>960</v>
      </c>
      <c r="E154" s="33">
        <v>44903</v>
      </c>
      <c r="F154" s="32" t="s">
        <v>275</v>
      </c>
      <c r="H154" s="31">
        <v>1351</v>
      </c>
      <c r="I154" s="31" t="s">
        <v>1167</v>
      </c>
      <c r="J154" s="26" t="s">
        <v>455</v>
      </c>
      <c r="K154" s="22" t="str">
        <f t="shared" ref="K154" si="46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>No's</v>
      </c>
      <c r="L154" s="23">
        <v>5460</v>
      </c>
      <c r="M154" s="24">
        <v>7.25</v>
      </c>
      <c r="N154" s="41">
        <f t="shared" si="37"/>
        <v>39585</v>
      </c>
      <c r="O154" s="41">
        <f t="shared" si="42"/>
        <v>3562.65</v>
      </c>
      <c r="P154" s="41">
        <f t="shared" si="43"/>
        <v>3562.65</v>
      </c>
      <c r="R154" s="25"/>
      <c r="S154" s="34"/>
      <c r="T154" s="56">
        <f t="shared" si="30"/>
        <v>46710.3</v>
      </c>
    </row>
    <row r="155" spans="1:20" x14ac:dyDescent="0.35">
      <c r="A155" s="14" t="str">
        <f>IF(C155="","",COUNT($C$3:C155))</f>
        <v/>
      </c>
      <c r="B155" s="14" t="str">
        <f t="shared" si="29"/>
        <v/>
      </c>
      <c r="C155" s="40"/>
      <c r="E155" s="33"/>
      <c r="F155" s="32"/>
      <c r="J155" s="26" t="s">
        <v>3</v>
      </c>
      <c r="K155" s="22" t="str">
        <f t="shared" si="41"/>
        <v>Kg's</v>
      </c>
      <c r="L155" s="23"/>
      <c r="N155" s="41"/>
      <c r="O155" s="41"/>
      <c r="P155" s="41"/>
      <c r="R155" s="25"/>
      <c r="S155" s="34"/>
      <c r="T155" s="56" t="str">
        <f t="shared" si="30"/>
        <v/>
      </c>
    </row>
    <row r="156" spans="1:20" x14ac:dyDescent="0.35">
      <c r="A156" s="14" t="str">
        <f>IF(C156="","",COUNT($C$3:C156))</f>
        <v/>
      </c>
      <c r="B156" s="14" t="str">
        <f t="shared" si="29"/>
        <v/>
      </c>
      <c r="C156" s="40"/>
      <c r="E156" s="33"/>
      <c r="F156" s="32"/>
      <c r="J156" s="26"/>
      <c r="K156" s="22" t="str">
        <f t="shared" si="41"/>
        <v/>
      </c>
      <c r="L156" s="23"/>
      <c r="N156" s="41"/>
      <c r="O156" s="41"/>
      <c r="P156" s="41"/>
      <c r="R156" s="25"/>
      <c r="S156" s="34"/>
      <c r="T156" s="56" t="str">
        <f t="shared" si="30"/>
        <v/>
      </c>
    </row>
    <row r="157" spans="1:20" x14ac:dyDescent="0.35">
      <c r="A157" s="14" t="str">
        <f>IF(C157="","",COUNT($C$3:C157))</f>
        <v/>
      </c>
      <c r="B157" s="14" t="str">
        <f t="shared" si="29"/>
        <v/>
      </c>
      <c r="C157" s="40"/>
      <c r="E157" s="33"/>
      <c r="F157" s="32"/>
      <c r="J157" s="26"/>
      <c r="K157" s="22" t="str">
        <f t="shared" si="41"/>
        <v/>
      </c>
      <c r="L157" s="23"/>
      <c r="N157" s="41"/>
      <c r="O157" s="41"/>
      <c r="P157" s="41"/>
      <c r="R157" s="25"/>
      <c r="S157" s="34"/>
      <c r="T157" s="56" t="str">
        <f t="shared" si="30"/>
        <v/>
      </c>
    </row>
    <row r="158" spans="1:20" x14ac:dyDescent="0.35">
      <c r="A158" s="14" t="str">
        <f>IF(C158="","",COUNT($C$3:C158))</f>
        <v/>
      </c>
      <c r="B158" s="14" t="str">
        <f t="shared" si="29"/>
        <v/>
      </c>
      <c r="C158" s="40"/>
      <c r="E158" s="33"/>
      <c r="F158" s="32"/>
      <c r="J158" s="26"/>
      <c r="K158" s="22" t="str">
        <f t="shared" si="41"/>
        <v/>
      </c>
      <c r="L158" s="23"/>
      <c r="N158" s="41"/>
      <c r="O158" s="41"/>
      <c r="P158" s="41"/>
      <c r="R158" s="25"/>
      <c r="S158" s="34"/>
      <c r="T158" s="56" t="str">
        <f t="shared" si="30"/>
        <v/>
      </c>
    </row>
    <row r="159" spans="1:20" x14ac:dyDescent="0.35">
      <c r="A159" s="14" t="str">
        <f>IF(C159="","",COUNT($C$3:C159))</f>
        <v/>
      </c>
      <c r="B159" s="14" t="str">
        <f t="shared" si="29"/>
        <v/>
      </c>
      <c r="C159" s="40"/>
      <c r="E159" s="33"/>
      <c r="F159" s="32"/>
      <c r="J159" s="26"/>
      <c r="K159" s="22" t="str">
        <f t="shared" si="41"/>
        <v/>
      </c>
      <c r="L159" s="23"/>
      <c r="N159" s="41"/>
      <c r="O159" s="41"/>
      <c r="P159" s="41"/>
      <c r="R159" s="25"/>
      <c r="S159" s="34"/>
      <c r="T159" s="56" t="str">
        <f t="shared" si="30"/>
        <v/>
      </c>
    </row>
    <row r="160" spans="1:20" x14ac:dyDescent="0.35">
      <c r="A160" s="14" t="str">
        <f>IF(C160="","",COUNT($C$3:C160))</f>
        <v/>
      </c>
      <c r="B160" s="14" t="str">
        <f t="shared" si="29"/>
        <v/>
      </c>
      <c r="C160" s="40"/>
      <c r="E160" s="33"/>
      <c r="F160" s="32"/>
      <c r="J160" s="26"/>
      <c r="K160" s="22" t="str">
        <f t="shared" si="41"/>
        <v/>
      </c>
      <c r="L160" s="23"/>
      <c r="N160" s="41"/>
      <c r="O160" s="41"/>
      <c r="P160" s="41"/>
      <c r="R160" s="25"/>
      <c r="S160" s="34"/>
      <c r="T160" s="56" t="str">
        <f t="shared" si="30"/>
        <v/>
      </c>
    </row>
    <row r="161" spans="1:20" x14ac:dyDescent="0.35">
      <c r="A161" s="14" t="str">
        <f>IF(C161="","",COUNT($C$3:C161))</f>
        <v/>
      </c>
      <c r="B161" s="14" t="str">
        <f t="shared" si="29"/>
        <v/>
      </c>
      <c r="C161" s="40"/>
      <c r="E161" s="33"/>
      <c r="F161" s="32"/>
      <c r="J161" s="26"/>
      <c r="K161" s="22" t="str">
        <f t="shared" si="41"/>
        <v/>
      </c>
      <c r="L161" s="23"/>
      <c r="N161" s="41"/>
      <c r="O161" s="41"/>
      <c r="P161" s="41"/>
      <c r="R161" s="25"/>
      <c r="S161" s="34"/>
      <c r="T161" s="56" t="str">
        <f t="shared" si="30"/>
        <v/>
      </c>
    </row>
    <row r="162" spans="1:20" x14ac:dyDescent="0.35">
      <c r="A162" s="14" t="str">
        <f>IF(C162="","",COUNT($C$3:C162))</f>
        <v/>
      </c>
      <c r="B162" s="14" t="str">
        <f t="shared" si="29"/>
        <v/>
      </c>
      <c r="C162" s="40"/>
      <c r="E162" s="33"/>
      <c r="F162" s="32"/>
      <c r="J162" s="26"/>
      <c r="K162" s="22" t="str">
        <f t="shared" si="41"/>
        <v/>
      </c>
      <c r="L162" s="23"/>
      <c r="N162" s="41"/>
      <c r="O162" s="41"/>
      <c r="P162" s="41"/>
      <c r="R162" s="25"/>
      <c r="S162" s="34"/>
      <c r="T162" s="56" t="str">
        <f t="shared" si="30"/>
        <v/>
      </c>
    </row>
    <row r="163" spans="1:20" x14ac:dyDescent="0.35">
      <c r="A163" s="14" t="str">
        <f>IF(C163="","",COUNT($C$3:C163))</f>
        <v/>
      </c>
      <c r="B163" s="14" t="str">
        <f t="shared" si="29"/>
        <v/>
      </c>
      <c r="C163" s="40"/>
      <c r="E163" s="33"/>
      <c r="F163" s="32"/>
      <c r="J163" s="26"/>
      <c r="K163" s="22" t="str">
        <f t="shared" si="41"/>
        <v/>
      </c>
      <c r="L163" s="23"/>
      <c r="N163" s="41"/>
      <c r="O163" s="41"/>
      <c r="P163" s="41"/>
      <c r="R163" s="25"/>
      <c r="S163" s="34"/>
      <c r="T163" s="56" t="str">
        <f t="shared" si="30"/>
        <v/>
      </c>
    </row>
    <row r="164" spans="1:20" x14ac:dyDescent="0.35">
      <c r="A164" s="14" t="str">
        <f>IF(C164="","",COUNT($C$3:C164))</f>
        <v/>
      </c>
      <c r="B164" s="14" t="str">
        <f t="shared" si="29"/>
        <v/>
      </c>
      <c r="C164" s="40"/>
      <c r="E164" s="33"/>
      <c r="F164" s="32"/>
      <c r="J164" s="26"/>
      <c r="K164" s="22" t="str">
        <f t="shared" si="41"/>
        <v/>
      </c>
      <c r="L164" s="23"/>
      <c r="N164" s="41"/>
      <c r="O164" s="41"/>
      <c r="P164" s="41"/>
      <c r="R164" s="25"/>
      <c r="S164" s="34"/>
      <c r="T164" s="56" t="str">
        <f t="shared" si="30"/>
        <v/>
      </c>
    </row>
    <row r="165" spans="1:20" x14ac:dyDescent="0.35">
      <c r="A165" s="14" t="str">
        <f>IF(C165="","",COUNT($C$3:C165))</f>
        <v/>
      </c>
      <c r="B165" s="14" t="str">
        <f t="shared" si="29"/>
        <v/>
      </c>
      <c r="C165" s="40"/>
      <c r="E165" s="33"/>
      <c r="F165" s="32"/>
      <c r="J165" s="26"/>
      <c r="K165" s="22" t="str">
        <f t="shared" si="41"/>
        <v/>
      </c>
      <c r="L165" s="23"/>
      <c r="R165" s="25"/>
      <c r="S165" s="34"/>
      <c r="T165" s="56" t="str">
        <f t="shared" si="30"/>
        <v/>
      </c>
    </row>
    <row r="166" spans="1:20" x14ac:dyDescent="0.35">
      <c r="A166" s="14" t="str">
        <f>IF(C166="","",COUNT($C$3:C166))</f>
        <v/>
      </c>
      <c r="B166" s="14" t="str">
        <f t="shared" ref="B166:B229" si="47">IF(C166="","",TEXT(C166,"mmmm"))</f>
        <v/>
      </c>
      <c r="C166" s="40"/>
      <c r="E166" s="33"/>
      <c r="F166" s="32"/>
      <c r="J166" s="26"/>
      <c r="K166" s="22" t="str">
        <f t="shared" si="41"/>
        <v/>
      </c>
      <c r="L166" s="23"/>
      <c r="R166" s="25"/>
      <c r="S166" s="34"/>
      <c r="T166" s="56" t="str">
        <f t="shared" ref="T166:T229" si="48">IF(N166="","",SUM(N166,O166,P166,Q166,R166))</f>
        <v/>
      </c>
    </row>
    <row r="167" spans="1:20" x14ac:dyDescent="0.35">
      <c r="A167" s="14" t="str">
        <f>IF(C167="","",COUNT($C$3:C167))</f>
        <v/>
      </c>
      <c r="B167" s="14" t="str">
        <f t="shared" si="47"/>
        <v/>
      </c>
      <c r="C167" s="40"/>
      <c r="E167" s="33"/>
      <c r="F167" s="32"/>
      <c r="J167" s="26"/>
      <c r="K167" s="22" t="str">
        <f t="shared" si="41"/>
        <v/>
      </c>
      <c r="L167" s="23"/>
      <c r="R167" s="25"/>
      <c r="S167" s="34"/>
      <c r="T167" s="56" t="str">
        <f t="shared" si="48"/>
        <v/>
      </c>
    </row>
    <row r="168" spans="1:20" x14ac:dyDescent="0.35">
      <c r="A168" s="14" t="str">
        <f>IF(C168="","",COUNT($C$3:C168))</f>
        <v/>
      </c>
      <c r="B168" s="14" t="str">
        <f t="shared" si="47"/>
        <v/>
      </c>
      <c r="C168" s="40"/>
      <c r="E168" s="33"/>
      <c r="F168" s="32"/>
      <c r="J168" s="26"/>
      <c r="K168" s="22" t="str">
        <f t="shared" si="41"/>
        <v/>
      </c>
      <c r="L168" s="23"/>
      <c r="R168" s="25"/>
      <c r="S168" s="34"/>
      <c r="T168" s="56" t="str">
        <f t="shared" si="48"/>
        <v/>
      </c>
    </row>
    <row r="169" spans="1:20" x14ac:dyDescent="0.35">
      <c r="A169" s="14" t="str">
        <f>IF(C169="","",COUNT($C$3:C169))</f>
        <v/>
      </c>
      <c r="B169" s="14" t="str">
        <f t="shared" si="47"/>
        <v/>
      </c>
      <c r="C169" s="40"/>
      <c r="E169" s="33"/>
      <c r="F169" s="32"/>
      <c r="J169" s="26"/>
      <c r="K169" s="22" t="str">
        <f t="shared" si="41"/>
        <v/>
      </c>
      <c r="L169" s="23"/>
      <c r="R169" s="25"/>
      <c r="S169" s="34"/>
      <c r="T169" s="56" t="str">
        <f t="shared" si="48"/>
        <v/>
      </c>
    </row>
    <row r="170" spans="1:20" x14ac:dyDescent="0.35">
      <c r="A170" s="14" t="str">
        <f>IF(C170="","",COUNT($C$3:C170))</f>
        <v/>
      </c>
      <c r="B170" s="14" t="str">
        <f t="shared" si="47"/>
        <v/>
      </c>
      <c r="C170" s="40"/>
      <c r="E170" s="33"/>
      <c r="F170" s="32"/>
      <c r="J170" s="26"/>
      <c r="K170" s="22" t="str">
        <f t="shared" si="41"/>
        <v/>
      </c>
      <c r="L170" s="23"/>
      <c r="R170" s="25"/>
      <c r="S170" s="34"/>
      <c r="T170" s="56" t="str">
        <f t="shared" si="48"/>
        <v/>
      </c>
    </row>
    <row r="171" spans="1:20" x14ac:dyDescent="0.35">
      <c r="A171" s="14" t="str">
        <f>IF(C171="","",COUNT($C$3:C171))</f>
        <v/>
      </c>
      <c r="B171" s="14" t="str">
        <f t="shared" si="47"/>
        <v/>
      </c>
      <c r="C171" s="40"/>
      <c r="E171" s="33"/>
      <c r="F171" s="32"/>
      <c r="J171" s="26"/>
      <c r="K171" s="22" t="str">
        <f t="shared" si="41"/>
        <v/>
      </c>
      <c r="L171" s="23"/>
      <c r="R171" s="25"/>
      <c r="S171" s="34"/>
      <c r="T171" s="56" t="str">
        <f t="shared" si="48"/>
        <v/>
      </c>
    </row>
    <row r="172" spans="1:20" x14ac:dyDescent="0.35">
      <c r="A172" s="14" t="str">
        <f>IF(C172="","",COUNT($C$3:C172))</f>
        <v/>
      </c>
      <c r="B172" s="14" t="str">
        <f t="shared" si="47"/>
        <v/>
      </c>
      <c r="C172" s="40"/>
      <c r="E172" s="33"/>
      <c r="F172" s="32"/>
      <c r="J172" s="26"/>
      <c r="K172" s="22" t="str">
        <f t="shared" si="41"/>
        <v/>
      </c>
      <c r="L172" s="23"/>
      <c r="R172" s="25"/>
      <c r="S172" s="34"/>
      <c r="T172" s="56" t="str">
        <f t="shared" si="48"/>
        <v/>
      </c>
    </row>
    <row r="173" spans="1:20" x14ac:dyDescent="0.35">
      <c r="A173" s="14" t="str">
        <f>IF(C173="","",COUNT($C$3:C173))</f>
        <v/>
      </c>
      <c r="B173" s="14" t="str">
        <f t="shared" si="47"/>
        <v/>
      </c>
      <c r="C173" s="40"/>
      <c r="E173" s="33"/>
      <c r="F173" s="32"/>
      <c r="J173" s="26"/>
      <c r="K173" s="22" t="str">
        <f t="shared" si="41"/>
        <v/>
      </c>
      <c r="L173" s="23"/>
      <c r="R173" s="25"/>
      <c r="S173" s="34"/>
      <c r="T173" s="56" t="str">
        <f t="shared" si="48"/>
        <v/>
      </c>
    </row>
    <row r="174" spans="1:20" x14ac:dyDescent="0.35">
      <c r="A174" s="14" t="str">
        <f>IF(C174="","",COUNT($C$3:C174))</f>
        <v/>
      </c>
      <c r="B174" s="14" t="str">
        <f t="shared" si="47"/>
        <v/>
      </c>
      <c r="C174" s="40"/>
      <c r="E174" s="33"/>
      <c r="F174" s="32"/>
      <c r="J174" s="26"/>
      <c r="K174" s="22" t="str">
        <f t="shared" si="41"/>
        <v/>
      </c>
      <c r="L174" s="23"/>
      <c r="R174" s="25"/>
      <c r="S174" s="34"/>
      <c r="T174" s="56" t="str">
        <f t="shared" si="48"/>
        <v/>
      </c>
    </row>
    <row r="175" spans="1:20" x14ac:dyDescent="0.35">
      <c r="A175" s="14" t="str">
        <f>IF(C175="","",COUNT($C$3:C175))</f>
        <v/>
      </c>
      <c r="B175" s="14" t="str">
        <f t="shared" si="47"/>
        <v/>
      </c>
      <c r="C175" s="40"/>
      <c r="E175" s="33"/>
      <c r="F175" s="32"/>
      <c r="J175" s="26"/>
      <c r="K175" s="22" t="str">
        <f t="shared" si="41"/>
        <v/>
      </c>
      <c r="L175" s="23"/>
      <c r="R175" s="25"/>
      <c r="S175" s="34"/>
      <c r="T175" s="56" t="str">
        <f t="shared" si="48"/>
        <v/>
      </c>
    </row>
    <row r="176" spans="1:20" x14ac:dyDescent="0.35">
      <c r="A176" s="14" t="str">
        <f>IF(C176="","",COUNT($C$3:C176))</f>
        <v/>
      </c>
      <c r="B176" s="14" t="str">
        <f t="shared" si="47"/>
        <v/>
      </c>
      <c r="C176" s="40"/>
      <c r="E176" s="33"/>
      <c r="F176" s="32"/>
      <c r="J176" s="26"/>
      <c r="K176" s="22" t="str">
        <f t="shared" si="41"/>
        <v/>
      </c>
      <c r="L176" s="23"/>
      <c r="R176" s="25"/>
      <c r="S176" s="34"/>
      <c r="T176" s="56" t="str">
        <f t="shared" si="48"/>
        <v/>
      </c>
    </row>
    <row r="177" spans="1:20" x14ac:dyDescent="0.35">
      <c r="A177" s="14" t="str">
        <f>IF(C177="","",COUNT($C$3:C177))</f>
        <v/>
      </c>
      <c r="B177" s="14" t="str">
        <f t="shared" si="47"/>
        <v/>
      </c>
      <c r="C177" s="40"/>
      <c r="E177" s="33"/>
      <c r="F177" s="32"/>
      <c r="J177" s="26"/>
      <c r="K177" s="22" t="str">
        <f t="shared" si="41"/>
        <v/>
      </c>
      <c r="L177" s="23"/>
      <c r="R177" s="25"/>
      <c r="S177" s="34"/>
      <c r="T177" s="56" t="str">
        <f t="shared" si="48"/>
        <v/>
      </c>
    </row>
    <row r="178" spans="1:20" x14ac:dyDescent="0.35">
      <c r="A178" s="14" t="str">
        <f>IF(C178="","",COUNT($C$3:C178))</f>
        <v/>
      </c>
      <c r="B178" s="14" t="str">
        <f t="shared" si="47"/>
        <v/>
      </c>
      <c r="C178" s="40"/>
      <c r="E178" s="33"/>
      <c r="F178" s="32"/>
      <c r="J178" s="26"/>
      <c r="K178" s="22" t="str">
        <f t="shared" si="41"/>
        <v/>
      </c>
      <c r="L178" s="23"/>
      <c r="R178" s="25"/>
      <c r="S178" s="34"/>
      <c r="T178" s="56" t="str">
        <f t="shared" si="48"/>
        <v/>
      </c>
    </row>
    <row r="179" spans="1:20" x14ac:dyDescent="0.35">
      <c r="A179" s="14" t="str">
        <f>IF(C179="","",COUNT($C$3:C179))</f>
        <v/>
      </c>
      <c r="B179" s="14" t="str">
        <f t="shared" si="47"/>
        <v/>
      </c>
      <c r="C179" s="40"/>
      <c r="E179" s="33"/>
      <c r="F179" s="32"/>
      <c r="J179" s="26"/>
      <c r="K179" s="22" t="str">
        <f t="shared" si="41"/>
        <v/>
      </c>
      <c r="L179" s="23"/>
      <c r="R179" s="25"/>
      <c r="S179" s="34"/>
      <c r="T179" s="56" t="str">
        <f t="shared" si="48"/>
        <v/>
      </c>
    </row>
    <row r="180" spans="1:20" x14ac:dyDescent="0.35">
      <c r="A180" s="14" t="str">
        <f>IF(C180="","",COUNT($C$3:C180))</f>
        <v/>
      </c>
      <c r="B180" s="14" t="str">
        <f t="shared" si="47"/>
        <v/>
      </c>
      <c r="C180" s="40"/>
      <c r="E180" s="33"/>
      <c r="F180" s="32"/>
      <c r="J180" s="26"/>
      <c r="K180" s="22" t="str">
        <f t="shared" si="41"/>
        <v/>
      </c>
      <c r="L180" s="23"/>
      <c r="R180" s="25"/>
      <c r="S180" s="34"/>
      <c r="T180" s="56" t="str">
        <f t="shared" si="48"/>
        <v/>
      </c>
    </row>
    <row r="181" spans="1:20" x14ac:dyDescent="0.35">
      <c r="A181" s="14" t="str">
        <f>IF(C181="","",COUNT($C$3:C181))</f>
        <v/>
      </c>
      <c r="B181" s="14" t="str">
        <f t="shared" si="47"/>
        <v/>
      </c>
      <c r="C181" s="40"/>
      <c r="E181" s="33"/>
      <c r="F181" s="32"/>
      <c r="J181" s="26"/>
      <c r="K181" s="22" t="str">
        <f t="shared" si="41"/>
        <v/>
      </c>
      <c r="L181" s="23"/>
      <c r="R181" s="25"/>
      <c r="S181" s="34"/>
      <c r="T181" s="56" t="str">
        <f t="shared" si="48"/>
        <v/>
      </c>
    </row>
    <row r="182" spans="1:20" x14ac:dyDescent="0.35">
      <c r="A182" s="14" t="str">
        <f>IF(C182="","",COUNT($C$3:C182))</f>
        <v/>
      </c>
      <c r="B182" s="14" t="str">
        <f t="shared" si="47"/>
        <v/>
      </c>
      <c r="C182" s="40"/>
      <c r="E182" s="33"/>
      <c r="F182" s="32"/>
      <c r="J182" s="26"/>
      <c r="K182" s="22" t="str">
        <f t="shared" si="41"/>
        <v/>
      </c>
      <c r="L182" s="23"/>
      <c r="R182" s="25"/>
      <c r="S182" s="34"/>
      <c r="T182" s="56" t="str">
        <f t="shared" si="48"/>
        <v/>
      </c>
    </row>
    <row r="183" spans="1:20" x14ac:dyDescent="0.35">
      <c r="A183" s="14" t="str">
        <f>IF(C183="","",COUNT($C$3:C183))</f>
        <v/>
      </c>
      <c r="B183" s="14" t="str">
        <f t="shared" si="47"/>
        <v/>
      </c>
      <c r="C183" s="40"/>
      <c r="E183" s="33"/>
      <c r="F183" s="32"/>
      <c r="J183" s="26"/>
      <c r="K183" s="22" t="str">
        <f t="shared" si="41"/>
        <v/>
      </c>
      <c r="L183" s="23"/>
      <c r="R183" s="25"/>
      <c r="S183" s="34"/>
      <c r="T183" s="56" t="str">
        <f t="shared" si="48"/>
        <v/>
      </c>
    </row>
    <row r="184" spans="1:20" x14ac:dyDescent="0.35">
      <c r="A184" s="14" t="str">
        <f>IF(C184="","",COUNT($C$3:C184))</f>
        <v/>
      </c>
      <c r="B184" s="14" t="str">
        <f t="shared" si="47"/>
        <v/>
      </c>
      <c r="C184" s="40"/>
      <c r="E184" s="33"/>
      <c r="F184" s="32"/>
      <c r="J184" s="26"/>
      <c r="K184" s="22" t="str">
        <f t="shared" si="41"/>
        <v/>
      </c>
      <c r="L184" s="23"/>
      <c r="R184" s="25"/>
      <c r="S184" s="34"/>
      <c r="T184" s="56" t="str">
        <f t="shared" si="48"/>
        <v/>
      </c>
    </row>
    <row r="185" spans="1:20" x14ac:dyDescent="0.35">
      <c r="A185" s="14" t="str">
        <f>IF(C185="","",COUNT($C$3:C185))</f>
        <v/>
      </c>
      <c r="B185" s="14" t="str">
        <f t="shared" si="47"/>
        <v/>
      </c>
      <c r="C185" s="40"/>
      <c r="E185" s="33"/>
      <c r="F185" s="32"/>
      <c r="J185" s="26"/>
      <c r="K185" s="22" t="str">
        <f t="shared" si="41"/>
        <v/>
      </c>
      <c r="L185" s="23"/>
      <c r="R185" s="25"/>
      <c r="S185" s="34"/>
      <c r="T185" s="56" t="str">
        <f t="shared" si="48"/>
        <v/>
      </c>
    </row>
    <row r="186" spans="1:20" x14ac:dyDescent="0.35">
      <c r="A186" s="14" t="str">
        <f>IF(C186="","",COUNT($C$3:C186))</f>
        <v/>
      </c>
      <c r="B186" s="14" t="str">
        <f t="shared" si="47"/>
        <v/>
      </c>
      <c r="C186" s="40"/>
      <c r="E186" s="33"/>
      <c r="F186" s="32"/>
      <c r="J186" s="26"/>
      <c r="K186" s="22" t="str">
        <f t="shared" si="41"/>
        <v/>
      </c>
      <c r="L186" s="23"/>
      <c r="R186" s="25"/>
      <c r="S186" s="34"/>
      <c r="T186" s="56" t="str">
        <f t="shared" si="48"/>
        <v/>
      </c>
    </row>
    <row r="187" spans="1:20" x14ac:dyDescent="0.35">
      <c r="A187" s="14" t="str">
        <f>IF(C187="","",COUNT($C$3:C187))</f>
        <v/>
      </c>
      <c r="B187" s="14" t="str">
        <f t="shared" si="47"/>
        <v/>
      </c>
      <c r="C187" s="40"/>
      <c r="E187" s="33"/>
      <c r="F187" s="32"/>
      <c r="J187" s="26"/>
      <c r="K187" s="22" t="str">
        <f t="shared" si="41"/>
        <v/>
      </c>
      <c r="L187" s="23"/>
      <c r="R187" s="25"/>
      <c r="S187" s="34"/>
      <c r="T187" s="56" t="str">
        <f t="shared" si="48"/>
        <v/>
      </c>
    </row>
    <row r="188" spans="1:20" x14ac:dyDescent="0.35">
      <c r="A188" s="14" t="str">
        <f>IF(C188="","",COUNT($C$3:C188))</f>
        <v/>
      </c>
      <c r="B188" s="14" t="str">
        <f t="shared" si="47"/>
        <v/>
      </c>
      <c r="C188" s="40"/>
      <c r="E188" s="33"/>
      <c r="F188" s="32"/>
      <c r="J188" s="26"/>
      <c r="K188" s="22" t="str">
        <f t="shared" si="41"/>
        <v/>
      </c>
      <c r="L188" s="23"/>
      <c r="R188" s="25"/>
      <c r="S188" s="34"/>
      <c r="T188" s="56" t="str">
        <f t="shared" si="48"/>
        <v/>
      </c>
    </row>
    <row r="189" spans="1:20" x14ac:dyDescent="0.35">
      <c r="A189" s="14" t="str">
        <f>IF(C189="","",COUNT($C$3:C189))</f>
        <v/>
      </c>
      <c r="B189" s="14" t="str">
        <f t="shared" si="47"/>
        <v/>
      </c>
      <c r="C189" s="40"/>
      <c r="E189" s="33"/>
      <c r="F189" s="32"/>
      <c r="J189" s="26"/>
      <c r="K189" s="22" t="str">
        <f t="shared" si="41"/>
        <v/>
      </c>
      <c r="L189" s="23"/>
      <c r="R189" s="25"/>
      <c r="S189" s="34"/>
      <c r="T189" s="56" t="str">
        <f t="shared" si="48"/>
        <v/>
      </c>
    </row>
    <row r="190" spans="1:20" x14ac:dyDescent="0.35">
      <c r="A190" s="14" t="str">
        <f>IF(C190="","",COUNT($C$3:C190))</f>
        <v/>
      </c>
      <c r="B190" s="14" t="str">
        <f t="shared" si="47"/>
        <v/>
      </c>
      <c r="C190" s="40"/>
      <c r="E190" s="33"/>
      <c r="F190" s="32"/>
      <c r="J190" s="26"/>
      <c r="K190" s="22" t="str">
        <f t="shared" si="41"/>
        <v/>
      </c>
      <c r="L190" s="23"/>
      <c r="R190" s="25"/>
      <c r="S190" s="34"/>
      <c r="T190" s="56" t="str">
        <f t="shared" si="48"/>
        <v/>
      </c>
    </row>
    <row r="191" spans="1:20" x14ac:dyDescent="0.35">
      <c r="A191" s="14" t="str">
        <f>IF(C191="","",COUNT($C$3:C191))</f>
        <v/>
      </c>
      <c r="B191" s="14" t="str">
        <f t="shared" si="47"/>
        <v/>
      </c>
      <c r="C191" s="40"/>
      <c r="E191" s="33"/>
      <c r="F191" s="32"/>
      <c r="J191" s="26"/>
      <c r="K191" s="22" t="str">
        <f t="shared" si="41"/>
        <v/>
      </c>
      <c r="L191" s="23"/>
      <c r="R191" s="25"/>
      <c r="S191" s="34"/>
      <c r="T191" s="56" t="str">
        <f t="shared" si="48"/>
        <v/>
      </c>
    </row>
    <row r="192" spans="1:20" x14ac:dyDescent="0.35">
      <c r="A192" s="14" t="str">
        <f>IF(C192="","",COUNT($C$3:C192))</f>
        <v/>
      </c>
      <c r="B192" s="14" t="str">
        <f t="shared" si="47"/>
        <v/>
      </c>
      <c r="C192" s="40"/>
      <c r="E192" s="33"/>
      <c r="F192" s="32"/>
      <c r="H192" s="132"/>
      <c r="J192" s="26"/>
      <c r="K192" s="22" t="str">
        <f t="shared" si="41"/>
        <v/>
      </c>
      <c r="L192" s="23"/>
      <c r="R192" s="25"/>
      <c r="S192" s="34"/>
      <c r="T192" s="56" t="str">
        <f t="shared" si="48"/>
        <v/>
      </c>
    </row>
    <row r="193" spans="1:20" x14ac:dyDescent="0.35">
      <c r="A193" s="14" t="str">
        <f>IF(C193="","",COUNT($C$3:C193))</f>
        <v/>
      </c>
      <c r="B193" s="14" t="str">
        <f t="shared" si="47"/>
        <v/>
      </c>
      <c r="C193" s="23"/>
      <c r="F193" s="32"/>
      <c r="J193" s="26"/>
      <c r="K193" s="22" t="str">
        <f t="shared" si="41"/>
        <v/>
      </c>
      <c r="L193" s="23"/>
      <c r="R193" s="25"/>
      <c r="S193" s="34"/>
      <c r="T193" s="56" t="str">
        <f t="shared" si="48"/>
        <v/>
      </c>
    </row>
    <row r="194" spans="1:20" x14ac:dyDescent="0.35">
      <c r="A194" s="14" t="str">
        <f>IF(C194="","",COUNT($C$3:C194))</f>
        <v/>
      </c>
      <c r="B194" s="14" t="str">
        <f t="shared" si="47"/>
        <v/>
      </c>
      <c r="C194" s="23"/>
      <c r="F194" s="32"/>
      <c r="J194" s="26"/>
      <c r="K194" s="22" t="str">
        <f t="shared" si="41"/>
        <v/>
      </c>
      <c r="L194" s="23"/>
      <c r="R194" s="25"/>
      <c r="S194" s="34"/>
      <c r="T194" s="56" t="str">
        <f t="shared" si="48"/>
        <v/>
      </c>
    </row>
    <row r="195" spans="1:20" x14ac:dyDescent="0.35">
      <c r="A195" s="14" t="str">
        <f>IF(C195="","",COUNT($C$3:C195))</f>
        <v/>
      </c>
      <c r="B195" s="14" t="str">
        <f t="shared" si="47"/>
        <v/>
      </c>
      <c r="C195" s="23"/>
      <c r="F195" s="32"/>
      <c r="J195" s="26"/>
      <c r="K195" s="22" t="str">
        <f t="shared" ref="K195:K258" si="49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95" s="23"/>
      <c r="R195" s="25"/>
      <c r="S195" s="34"/>
      <c r="T195" s="56" t="str">
        <f t="shared" si="48"/>
        <v/>
      </c>
    </row>
    <row r="196" spans="1:20" x14ac:dyDescent="0.35">
      <c r="A196" s="14" t="str">
        <f>IF(C196="","",COUNT($C$3:C196))</f>
        <v/>
      </c>
      <c r="B196" s="14" t="str">
        <f t="shared" si="47"/>
        <v/>
      </c>
      <c r="C196" s="23"/>
      <c r="F196" s="32"/>
      <c r="J196" s="26"/>
      <c r="K196" s="22" t="str">
        <f t="shared" si="49"/>
        <v/>
      </c>
      <c r="L196" s="23"/>
      <c r="R196" s="25"/>
      <c r="S196" s="34"/>
      <c r="T196" s="56" t="str">
        <f t="shared" si="48"/>
        <v/>
      </c>
    </row>
    <row r="197" spans="1:20" x14ac:dyDescent="0.35">
      <c r="A197" s="14" t="str">
        <f>IF(C197="","",COUNT($C$3:C197))</f>
        <v/>
      </c>
      <c r="B197" s="14" t="str">
        <f t="shared" si="47"/>
        <v/>
      </c>
      <c r="C197" s="23"/>
      <c r="F197" s="32"/>
      <c r="J197" s="26"/>
      <c r="K197" s="22" t="str">
        <f t="shared" si="49"/>
        <v/>
      </c>
      <c r="L197" s="23"/>
      <c r="R197" s="25"/>
      <c r="S197" s="34"/>
      <c r="T197" s="56" t="str">
        <f t="shared" si="48"/>
        <v/>
      </c>
    </row>
    <row r="198" spans="1:20" x14ac:dyDescent="0.35">
      <c r="A198" s="14" t="str">
        <f>IF(C198="","",COUNT($C$3:C198))</f>
        <v/>
      </c>
      <c r="B198" s="14" t="str">
        <f t="shared" si="47"/>
        <v/>
      </c>
      <c r="C198" s="23"/>
      <c r="F198" s="32"/>
      <c r="J198" s="26"/>
      <c r="K198" s="22" t="str">
        <f t="shared" si="49"/>
        <v/>
      </c>
      <c r="L198" s="23"/>
      <c r="R198" s="25"/>
      <c r="S198" s="34"/>
      <c r="T198" s="56" t="str">
        <f t="shared" si="48"/>
        <v/>
      </c>
    </row>
    <row r="199" spans="1:20" x14ac:dyDescent="0.35">
      <c r="A199" s="14" t="str">
        <f>IF(C199="","",COUNT($C$3:C199))</f>
        <v/>
      </c>
      <c r="B199" s="14" t="str">
        <f t="shared" si="47"/>
        <v/>
      </c>
      <c r="C199" s="23"/>
      <c r="F199" s="32"/>
      <c r="J199" s="26"/>
      <c r="K199" s="22" t="str">
        <f t="shared" si="49"/>
        <v/>
      </c>
      <c r="L199" s="23"/>
      <c r="R199" s="25"/>
      <c r="S199" s="34"/>
      <c r="T199" s="56" t="str">
        <f t="shared" si="48"/>
        <v/>
      </c>
    </row>
    <row r="200" spans="1:20" x14ac:dyDescent="0.35">
      <c r="A200" s="14" t="str">
        <f>IF(C200="","",COUNT($C$3:C200))</f>
        <v/>
      </c>
      <c r="B200" s="14" t="str">
        <f t="shared" si="47"/>
        <v/>
      </c>
      <c r="C200" s="23"/>
      <c r="F200" s="32"/>
      <c r="J200" s="26"/>
      <c r="K200" s="22" t="str">
        <f t="shared" si="49"/>
        <v/>
      </c>
      <c r="L200" s="23"/>
      <c r="R200" s="25"/>
      <c r="S200" s="34"/>
      <c r="T200" s="56" t="str">
        <f t="shared" si="48"/>
        <v/>
      </c>
    </row>
    <row r="201" spans="1:20" x14ac:dyDescent="0.35">
      <c r="A201" s="14" t="str">
        <f>IF(C201="","",COUNT($C$3:C201))</f>
        <v/>
      </c>
      <c r="B201" s="14" t="str">
        <f t="shared" si="47"/>
        <v/>
      </c>
      <c r="C201" s="23"/>
      <c r="F201" s="32"/>
      <c r="J201" s="26"/>
      <c r="K201" s="22" t="str">
        <f t="shared" si="49"/>
        <v/>
      </c>
      <c r="L201" s="23"/>
      <c r="R201" s="25"/>
      <c r="S201" s="34"/>
      <c r="T201" s="56" t="str">
        <f t="shared" si="48"/>
        <v/>
      </c>
    </row>
    <row r="202" spans="1:20" x14ac:dyDescent="0.35">
      <c r="A202" s="14" t="str">
        <f>IF(C202="","",COUNT($C$3:C202))</f>
        <v/>
      </c>
      <c r="B202" s="14" t="str">
        <f t="shared" si="47"/>
        <v/>
      </c>
      <c r="C202" s="23"/>
      <c r="F202" s="32"/>
      <c r="J202" s="26"/>
      <c r="K202" s="22" t="str">
        <f t="shared" si="49"/>
        <v/>
      </c>
      <c r="L202" s="23"/>
      <c r="R202" s="25"/>
      <c r="S202" s="34"/>
      <c r="T202" s="56" t="str">
        <f t="shared" si="48"/>
        <v/>
      </c>
    </row>
    <row r="203" spans="1:20" x14ac:dyDescent="0.35">
      <c r="A203" s="14" t="str">
        <f>IF(C203="","",COUNT($C$3:C203))</f>
        <v/>
      </c>
      <c r="B203" s="14" t="str">
        <f t="shared" si="47"/>
        <v/>
      </c>
      <c r="C203" s="23"/>
      <c r="F203" s="32"/>
      <c r="J203" s="26"/>
      <c r="K203" s="22" t="str">
        <f t="shared" si="49"/>
        <v/>
      </c>
      <c r="L203" s="23"/>
      <c r="R203" s="25"/>
      <c r="S203" s="34"/>
      <c r="T203" s="56" t="str">
        <f t="shared" si="48"/>
        <v/>
      </c>
    </row>
    <row r="204" spans="1:20" x14ac:dyDescent="0.35">
      <c r="A204" s="14" t="str">
        <f>IF(C204="","",COUNT($C$3:C204))</f>
        <v/>
      </c>
      <c r="B204" s="14" t="str">
        <f t="shared" si="47"/>
        <v/>
      </c>
      <c r="C204" s="23"/>
      <c r="F204" s="32"/>
      <c r="J204" s="26"/>
      <c r="K204" s="22" t="str">
        <f t="shared" si="49"/>
        <v/>
      </c>
      <c r="L204" s="23"/>
      <c r="R204" s="25"/>
      <c r="S204" s="34"/>
      <c r="T204" s="56" t="str">
        <f t="shared" si="48"/>
        <v/>
      </c>
    </row>
    <row r="205" spans="1:20" x14ac:dyDescent="0.35">
      <c r="A205" s="14" t="str">
        <f>IF(C205="","",COUNT($C$3:C205))</f>
        <v/>
      </c>
      <c r="B205" s="14" t="str">
        <f t="shared" si="47"/>
        <v/>
      </c>
      <c r="C205" s="23"/>
      <c r="F205" s="32"/>
      <c r="J205" s="26"/>
      <c r="K205" s="22" t="str">
        <f t="shared" si="49"/>
        <v/>
      </c>
      <c r="L205" s="23"/>
      <c r="R205" s="25"/>
      <c r="S205" s="34"/>
      <c r="T205" s="56" t="str">
        <f t="shared" si="48"/>
        <v/>
      </c>
    </row>
    <row r="206" spans="1:20" x14ac:dyDescent="0.35">
      <c r="A206" s="14" t="str">
        <f>IF(C206="","",COUNT($C$3:C206))</f>
        <v/>
      </c>
      <c r="B206" s="14" t="str">
        <f t="shared" si="47"/>
        <v/>
      </c>
      <c r="C206" s="23"/>
      <c r="F206" s="32"/>
      <c r="J206" s="26"/>
      <c r="K206" s="22" t="str">
        <f t="shared" si="49"/>
        <v/>
      </c>
      <c r="L206" s="23"/>
      <c r="R206" s="25"/>
      <c r="S206" s="34"/>
      <c r="T206" s="56" t="str">
        <f t="shared" si="48"/>
        <v/>
      </c>
    </row>
    <row r="207" spans="1:20" x14ac:dyDescent="0.35">
      <c r="A207" s="14" t="str">
        <f>IF(C207="","",COUNT($C$3:C207))</f>
        <v/>
      </c>
      <c r="B207" s="14" t="str">
        <f t="shared" si="47"/>
        <v/>
      </c>
      <c r="C207" s="23"/>
      <c r="F207" s="32"/>
      <c r="J207" s="26"/>
      <c r="K207" s="22" t="str">
        <f t="shared" si="49"/>
        <v/>
      </c>
      <c r="L207" s="23"/>
      <c r="R207" s="25"/>
      <c r="S207" s="34"/>
      <c r="T207" s="56" t="str">
        <f t="shared" si="48"/>
        <v/>
      </c>
    </row>
    <row r="208" spans="1:20" x14ac:dyDescent="0.35">
      <c r="A208" s="14" t="str">
        <f>IF(C208="","",COUNT($C$3:C208))</f>
        <v/>
      </c>
      <c r="B208" s="14" t="str">
        <f t="shared" si="47"/>
        <v/>
      </c>
      <c r="C208" s="23"/>
      <c r="F208" s="32"/>
      <c r="J208" s="26"/>
      <c r="K208" s="22" t="str">
        <f t="shared" si="49"/>
        <v/>
      </c>
      <c r="L208" s="23"/>
      <c r="R208" s="25"/>
      <c r="S208" s="34"/>
      <c r="T208" s="56" t="str">
        <f t="shared" si="48"/>
        <v/>
      </c>
    </row>
    <row r="209" spans="1:20" x14ac:dyDescent="0.35">
      <c r="A209" s="14" t="str">
        <f>IF(C209="","",COUNT($C$3:C209))</f>
        <v/>
      </c>
      <c r="B209" s="14" t="str">
        <f t="shared" si="47"/>
        <v/>
      </c>
      <c r="C209" s="23"/>
      <c r="F209" s="32"/>
      <c r="J209" s="26"/>
      <c r="K209" s="22" t="str">
        <f t="shared" si="49"/>
        <v/>
      </c>
      <c r="L209" s="23"/>
      <c r="R209" s="25"/>
      <c r="S209" s="34"/>
      <c r="T209" s="56" t="str">
        <f t="shared" si="48"/>
        <v/>
      </c>
    </row>
    <row r="210" spans="1:20" x14ac:dyDescent="0.35">
      <c r="A210" s="14" t="str">
        <f>IF(C210="","",COUNT($C$3:C210))</f>
        <v/>
      </c>
      <c r="B210" s="14" t="str">
        <f t="shared" si="47"/>
        <v/>
      </c>
      <c r="C210" s="23"/>
      <c r="F210" s="32"/>
      <c r="J210" s="26"/>
      <c r="K210" s="22" t="str">
        <f t="shared" si="49"/>
        <v/>
      </c>
      <c r="L210" s="23"/>
      <c r="R210" s="25"/>
      <c r="S210" s="34"/>
      <c r="T210" s="56" t="str">
        <f t="shared" si="48"/>
        <v/>
      </c>
    </row>
    <row r="211" spans="1:20" x14ac:dyDescent="0.35">
      <c r="A211" s="14" t="str">
        <f>IF(C211="","",COUNT($C$3:C211))</f>
        <v/>
      </c>
      <c r="B211" s="14" t="str">
        <f t="shared" si="47"/>
        <v/>
      </c>
      <c r="C211" s="23"/>
      <c r="F211" s="32"/>
      <c r="J211" s="26"/>
      <c r="K211" s="22" t="str">
        <f t="shared" si="49"/>
        <v/>
      </c>
      <c r="L211" s="23"/>
      <c r="R211" s="25"/>
      <c r="S211" s="34"/>
      <c r="T211" s="56" t="str">
        <f t="shared" si="48"/>
        <v/>
      </c>
    </row>
    <row r="212" spans="1:20" x14ac:dyDescent="0.35">
      <c r="A212" s="14" t="str">
        <f>IF(C212="","",COUNT($C$3:C212))</f>
        <v/>
      </c>
      <c r="B212" s="14" t="str">
        <f t="shared" si="47"/>
        <v/>
      </c>
      <c r="C212" s="23"/>
      <c r="F212" s="32"/>
      <c r="J212" s="26"/>
      <c r="K212" s="22" t="str">
        <f t="shared" si="49"/>
        <v/>
      </c>
      <c r="L212" s="23"/>
      <c r="R212" s="25"/>
      <c r="S212" s="34"/>
      <c r="T212" s="56" t="str">
        <f t="shared" si="48"/>
        <v/>
      </c>
    </row>
    <row r="213" spans="1:20" x14ac:dyDescent="0.35">
      <c r="A213" s="14" t="str">
        <f>IF(C213="","",COUNT($C$3:C213))</f>
        <v/>
      </c>
      <c r="B213" s="14" t="str">
        <f t="shared" si="47"/>
        <v/>
      </c>
      <c r="C213" s="23"/>
      <c r="F213" s="32"/>
      <c r="J213" s="26"/>
      <c r="K213" s="22" t="str">
        <f t="shared" si="49"/>
        <v/>
      </c>
      <c r="L213" s="23"/>
      <c r="R213" s="25"/>
      <c r="S213" s="34"/>
      <c r="T213" s="56" t="str">
        <f t="shared" si="48"/>
        <v/>
      </c>
    </row>
    <row r="214" spans="1:20" x14ac:dyDescent="0.35">
      <c r="A214" s="14" t="str">
        <f>IF(C214="","",COUNT($C$3:C214))</f>
        <v/>
      </c>
      <c r="B214" s="14" t="str">
        <f t="shared" si="47"/>
        <v/>
      </c>
      <c r="C214" s="23"/>
      <c r="F214" s="32"/>
      <c r="J214" s="26"/>
      <c r="K214" s="22" t="str">
        <f t="shared" si="49"/>
        <v/>
      </c>
      <c r="L214" s="23"/>
      <c r="R214" s="25"/>
      <c r="S214" s="34"/>
      <c r="T214" s="56" t="str">
        <f t="shared" si="48"/>
        <v/>
      </c>
    </row>
    <row r="215" spans="1:20" x14ac:dyDescent="0.35">
      <c r="A215" s="14" t="str">
        <f>IF(C215="","",COUNT($C$3:C215))</f>
        <v/>
      </c>
      <c r="B215" s="14" t="str">
        <f t="shared" si="47"/>
        <v/>
      </c>
      <c r="C215" s="23"/>
      <c r="F215" s="32"/>
      <c r="J215" s="26"/>
      <c r="K215" s="22" t="str">
        <f t="shared" si="49"/>
        <v/>
      </c>
      <c r="L215" s="23"/>
      <c r="R215" s="25"/>
      <c r="S215" s="34"/>
      <c r="T215" s="56" t="str">
        <f t="shared" si="48"/>
        <v/>
      </c>
    </row>
    <row r="216" spans="1:20" x14ac:dyDescent="0.35">
      <c r="A216" s="14" t="str">
        <f>IF(C216="","",COUNT($C$3:C216))</f>
        <v/>
      </c>
      <c r="B216" s="14" t="str">
        <f t="shared" si="47"/>
        <v/>
      </c>
      <c r="C216" s="23"/>
      <c r="F216" s="32"/>
      <c r="J216" s="26"/>
      <c r="K216" s="22" t="str">
        <f t="shared" si="49"/>
        <v/>
      </c>
      <c r="L216" s="23"/>
      <c r="R216" s="25"/>
      <c r="S216" s="34"/>
      <c r="T216" s="56" t="str">
        <f t="shared" si="48"/>
        <v/>
      </c>
    </row>
    <row r="217" spans="1:20" x14ac:dyDescent="0.35">
      <c r="A217" s="14" t="str">
        <f>IF(C217="","",COUNT($C$3:C217))</f>
        <v/>
      </c>
      <c r="B217" s="14" t="str">
        <f t="shared" si="47"/>
        <v/>
      </c>
      <c r="C217" s="23"/>
      <c r="F217" s="32"/>
      <c r="J217" s="26"/>
      <c r="K217" s="22" t="str">
        <f t="shared" si="49"/>
        <v/>
      </c>
      <c r="L217" s="23"/>
      <c r="R217" s="25"/>
      <c r="S217" s="34"/>
      <c r="T217" s="56" t="str">
        <f t="shared" si="48"/>
        <v/>
      </c>
    </row>
    <row r="218" spans="1:20" x14ac:dyDescent="0.35">
      <c r="A218" s="14" t="str">
        <f>IF(C218="","",COUNT($C$3:C218))</f>
        <v/>
      </c>
      <c r="B218" s="14" t="str">
        <f t="shared" si="47"/>
        <v/>
      </c>
      <c r="C218" s="23"/>
      <c r="F218" s="32"/>
      <c r="J218" s="26"/>
      <c r="K218" s="22" t="str">
        <f t="shared" si="49"/>
        <v/>
      </c>
      <c r="L218" s="23"/>
      <c r="R218" s="25"/>
      <c r="S218" s="34"/>
      <c r="T218" s="56" t="str">
        <f t="shared" si="48"/>
        <v/>
      </c>
    </row>
    <row r="219" spans="1:20" x14ac:dyDescent="0.35">
      <c r="A219" s="14" t="str">
        <f>IF(C219="","",COUNT($C$3:C219))</f>
        <v/>
      </c>
      <c r="B219" s="14" t="str">
        <f t="shared" si="47"/>
        <v/>
      </c>
      <c r="C219" s="23"/>
      <c r="F219" s="32"/>
      <c r="J219" s="26"/>
      <c r="K219" s="22" t="str">
        <f t="shared" si="49"/>
        <v/>
      </c>
      <c r="L219" s="23"/>
      <c r="R219" s="25"/>
      <c r="S219" s="34"/>
      <c r="T219" s="56" t="str">
        <f t="shared" si="48"/>
        <v/>
      </c>
    </row>
    <row r="220" spans="1:20" x14ac:dyDescent="0.35">
      <c r="A220" s="14" t="str">
        <f>IF(C220="","",COUNT($C$3:C220))</f>
        <v/>
      </c>
      <c r="B220" s="14" t="str">
        <f t="shared" si="47"/>
        <v/>
      </c>
      <c r="C220" s="23"/>
      <c r="F220" s="32"/>
      <c r="J220" s="26"/>
      <c r="K220" s="22" t="str">
        <f t="shared" si="49"/>
        <v/>
      </c>
      <c r="L220" s="23"/>
      <c r="R220" s="25"/>
      <c r="S220" s="34"/>
      <c r="T220" s="56" t="str">
        <f t="shared" si="48"/>
        <v/>
      </c>
    </row>
    <row r="221" spans="1:20" x14ac:dyDescent="0.35">
      <c r="A221" s="14" t="str">
        <f>IF(C221="","",COUNT($C$3:C221))</f>
        <v/>
      </c>
      <c r="B221" s="14" t="str">
        <f t="shared" si="47"/>
        <v/>
      </c>
      <c r="C221" s="23"/>
      <c r="F221" s="32"/>
      <c r="J221" s="26"/>
      <c r="K221" s="22" t="str">
        <f t="shared" si="49"/>
        <v/>
      </c>
      <c r="L221" s="23"/>
      <c r="R221" s="25"/>
      <c r="S221" s="34"/>
      <c r="T221" s="56" t="str">
        <f t="shared" si="48"/>
        <v/>
      </c>
    </row>
    <row r="222" spans="1:20" x14ac:dyDescent="0.35">
      <c r="A222" s="14" t="str">
        <f>IF(C222="","",COUNT($C$3:C222))</f>
        <v/>
      </c>
      <c r="B222" s="14" t="str">
        <f t="shared" si="47"/>
        <v/>
      </c>
      <c r="C222" s="23"/>
      <c r="F222" s="32"/>
      <c r="J222" s="26"/>
      <c r="K222" s="22" t="str">
        <f t="shared" si="49"/>
        <v/>
      </c>
      <c r="L222" s="23"/>
      <c r="R222" s="25"/>
      <c r="S222" s="34"/>
      <c r="T222" s="56" t="str">
        <f t="shared" si="48"/>
        <v/>
      </c>
    </row>
    <row r="223" spans="1:20" x14ac:dyDescent="0.35">
      <c r="A223" s="14" t="str">
        <f>IF(C223="","",COUNT($C$3:C223))</f>
        <v/>
      </c>
      <c r="B223" s="14" t="str">
        <f t="shared" si="47"/>
        <v/>
      </c>
      <c r="C223" s="23"/>
      <c r="F223" s="32"/>
      <c r="J223" s="26"/>
      <c r="K223" s="22" t="str">
        <f t="shared" si="49"/>
        <v/>
      </c>
      <c r="L223" s="23"/>
      <c r="R223" s="25"/>
      <c r="S223" s="34"/>
      <c r="T223" s="56" t="str">
        <f t="shared" si="48"/>
        <v/>
      </c>
    </row>
    <row r="224" spans="1:20" x14ac:dyDescent="0.35">
      <c r="A224" s="14" t="str">
        <f>IF(C224="","",COUNT($C$3:C224))</f>
        <v/>
      </c>
      <c r="B224" s="14" t="str">
        <f t="shared" si="47"/>
        <v/>
      </c>
      <c r="C224" s="23"/>
      <c r="F224" s="32"/>
      <c r="J224" s="26"/>
      <c r="K224" s="22" t="str">
        <f t="shared" si="49"/>
        <v/>
      </c>
      <c r="L224" s="23"/>
      <c r="R224" s="25"/>
      <c r="S224" s="34"/>
      <c r="T224" s="56" t="str">
        <f t="shared" si="48"/>
        <v/>
      </c>
    </row>
    <row r="225" spans="1:20" x14ac:dyDescent="0.35">
      <c r="A225" s="14" t="str">
        <f>IF(C225="","",COUNT($C$3:C225))</f>
        <v/>
      </c>
      <c r="B225" s="14" t="str">
        <f t="shared" si="47"/>
        <v/>
      </c>
      <c r="C225" s="23"/>
      <c r="F225" s="32"/>
      <c r="J225" s="26"/>
      <c r="K225" s="22" t="str">
        <f t="shared" si="49"/>
        <v/>
      </c>
      <c r="L225" s="23"/>
      <c r="R225" s="25"/>
      <c r="S225" s="34"/>
      <c r="T225" s="56" t="str">
        <f t="shared" si="48"/>
        <v/>
      </c>
    </row>
    <row r="226" spans="1:20" x14ac:dyDescent="0.35">
      <c r="A226" s="14" t="str">
        <f>IF(C226="","",COUNT($C$3:C226))</f>
        <v/>
      </c>
      <c r="B226" s="14" t="str">
        <f t="shared" si="47"/>
        <v/>
      </c>
      <c r="C226" s="23"/>
      <c r="F226" s="32"/>
      <c r="J226" s="26"/>
      <c r="K226" s="22" t="str">
        <f t="shared" si="49"/>
        <v/>
      </c>
      <c r="L226" s="23"/>
      <c r="R226" s="25"/>
      <c r="S226" s="34"/>
      <c r="T226" s="56" t="str">
        <f t="shared" si="48"/>
        <v/>
      </c>
    </row>
    <row r="227" spans="1:20" x14ac:dyDescent="0.35">
      <c r="A227" s="14" t="str">
        <f>IF(C227="","",COUNT($C$3:C227))</f>
        <v/>
      </c>
      <c r="B227" s="14" t="str">
        <f t="shared" si="47"/>
        <v/>
      </c>
      <c r="C227" s="23"/>
      <c r="F227" s="32"/>
      <c r="J227" s="26"/>
      <c r="K227" s="22" t="str">
        <f t="shared" si="49"/>
        <v/>
      </c>
      <c r="L227" s="23"/>
      <c r="R227" s="25"/>
      <c r="S227" s="34"/>
      <c r="T227" s="56" t="str">
        <f t="shared" si="48"/>
        <v/>
      </c>
    </row>
    <row r="228" spans="1:20" x14ac:dyDescent="0.35">
      <c r="A228" s="14" t="str">
        <f>IF(C228="","",COUNT($C$3:C228))</f>
        <v/>
      </c>
      <c r="B228" s="14" t="str">
        <f t="shared" si="47"/>
        <v/>
      </c>
      <c r="C228" s="23"/>
      <c r="F228" s="32"/>
      <c r="J228" s="26"/>
      <c r="K228" s="22" t="str">
        <f t="shared" si="49"/>
        <v/>
      </c>
      <c r="L228" s="23"/>
      <c r="R228" s="25"/>
      <c r="S228" s="34"/>
      <c r="T228" s="56" t="str">
        <f t="shared" si="48"/>
        <v/>
      </c>
    </row>
    <row r="229" spans="1:20" x14ac:dyDescent="0.35">
      <c r="A229" s="14" t="str">
        <f>IF(C229="","",COUNT($C$3:C229))</f>
        <v/>
      </c>
      <c r="B229" s="14" t="str">
        <f t="shared" si="47"/>
        <v/>
      </c>
      <c r="C229" s="23"/>
      <c r="F229" s="32"/>
      <c r="J229" s="26"/>
      <c r="K229" s="22" t="str">
        <f t="shared" si="49"/>
        <v/>
      </c>
      <c r="L229" s="23"/>
      <c r="R229" s="25"/>
      <c r="S229" s="34"/>
      <c r="T229" s="56" t="str">
        <f t="shared" si="48"/>
        <v/>
      </c>
    </row>
    <row r="230" spans="1:20" x14ac:dyDescent="0.35">
      <c r="A230" s="14" t="str">
        <f>IF(C230="","",COUNT($C$3:C230))</f>
        <v/>
      </c>
      <c r="B230" s="14" t="str">
        <f t="shared" ref="B230:B293" si="50">IF(C230="","",TEXT(C230,"mmmm"))</f>
        <v/>
      </c>
      <c r="C230" s="23"/>
      <c r="F230" s="32"/>
      <c r="J230" s="26"/>
      <c r="K230" s="22" t="str">
        <f t="shared" si="49"/>
        <v/>
      </c>
      <c r="L230" s="23"/>
      <c r="R230" s="25"/>
      <c r="S230" s="34"/>
      <c r="T230" s="56" t="str">
        <f t="shared" ref="T230:T293" si="51">IF(N230="","",SUM(N230,O230,P230,Q230,R230))</f>
        <v/>
      </c>
    </row>
    <row r="231" spans="1:20" x14ac:dyDescent="0.35">
      <c r="A231" s="14" t="str">
        <f>IF(C231="","",COUNT($C$3:C231))</f>
        <v/>
      </c>
      <c r="B231" s="14" t="str">
        <f t="shared" si="50"/>
        <v/>
      </c>
      <c r="C231" s="23"/>
      <c r="F231" s="32"/>
      <c r="J231" s="26"/>
      <c r="K231" s="22" t="str">
        <f t="shared" si="49"/>
        <v/>
      </c>
      <c r="L231" s="23"/>
      <c r="R231" s="25"/>
      <c r="S231" s="34"/>
      <c r="T231" s="56" t="str">
        <f t="shared" si="51"/>
        <v/>
      </c>
    </row>
    <row r="232" spans="1:20" x14ac:dyDescent="0.35">
      <c r="A232" s="14" t="str">
        <f>IF(C232="","",COUNT($C$3:C232))</f>
        <v/>
      </c>
      <c r="B232" s="14" t="str">
        <f t="shared" si="50"/>
        <v/>
      </c>
      <c r="C232" s="23"/>
      <c r="F232" s="32"/>
      <c r="J232" s="26"/>
      <c r="K232" s="22" t="str">
        <f t="shared" si="49"/>
        <v/>
      </c>
      <c r="L232" s="23"/>
      <c r="R232" s="25"/>
      <c r="S232" s="34"/>
      <c r="T232" s="56" t="str">
        <f t="shared" si="51"/>
        <v/>
      </c>
    </row>
    <row r="233" spans="1:20" x14ac:dyDescent="0.35">
      <c r="A233" s="14" t="str">
        <f>IF(C233="","",COUNT($C$3:C233))</f>
        <v/>
      </c>
      <c r="B233" s="14" t="str">
        <f t="shared" si="50"/>
        <v/>
      </c>
      <c r="C233" s="23"/>
      <c r="F233" s="32"/>
      <c r="J233" s="26"/>
      <c r="K233" s="22" t="str">
        <f t="shared" si="49"/>
        <v/>
      </c>
      <c r="L233" s="23"/>
      <c r="R233" s="25"/>
      <c r="S233" s="34"/>
      <c r="T233" s="56" t="str">
        <f t="shared" si="51"/>
        <v/>
      </c>
    </row>
    <row r="234" spans="1:20" x14ac:dyDescent="0.35">
      <c r="A234" s="14" t="str">
        <f>IF(C234="","",COUNT($C$3:C234))</f>
        <v/>
      </c>
      <c r="B234" s="14" t="str">
        <f t="shared" si="50"/>
        <v/>
      </c>
      <c r="C234" s="23"/>
      <c r="F234" s="32"/>
      <c r="J234" s="26"/>
      <c r="K234" s="22" t="str">
        <f t="shared" si="49"/>
        <v/>
      </c>
      <c r="L234" s="23"/>
      <c r="R234" s="25"/>
      <c r="S234" s="34"/>
      <c r="T234" s="56" t="str">
        <f t="shared" si="51"/>
        <v/>
      </c>
    </row>
    <row r="235" spans="1:20" x14ac:dyDescent="0.35">
      <c r="A235" s="14" t="str">
        <f>IF(C235="","",COUNT($C$3:C235))</f>
        <v/>
      </c>
      <c r="B235" s="14" t="str">
        <f t="shared" si="50"/>
        <v/>
      </c>
      <c r="C235" s="23"/>
      <c r="F235" s="32"/>
      <c r="J235" s="26"/>
      <c r="K235" s="22" t="str">
        <f t="shared" si="49"/>
        <v/>
      </c>
      <c r="L235" s="23"/>
      <c r="R235" s="25"/>
      <c r="S235" s="34"/>
      <c r="T235" s="56" t="str">
        <f t="shared" si="51"/>
        <v/>
      </c>
    </row>
    <row r="236" spans="1:20" x14ac:dyDescent="0.35">
      <c r="A236" s="14" t="str">
        <f>IF(C236="","",COUNT($C$3:C236))</f>
        <v/>
      </c>
      <c r="B236" s="14" t="str">
        <f t="shared" si="50"/>
        <v/>
      </c>
      <c r="C236" s="23"/>
      <c r="F236" s="32"/>
      <c r="J236" s="26"/>
      <c r="K236" s="22" t="str">
        <f t="shared" si="49"/>
        <v/>
      </c>
      <c r="L236" s="23"/>
      <c r="R236" s="25"/>
      <c r="S236" s="34"/>
      <c r="T236" s="56" t="str">
        <f t="shared" si="51"/>
        <v/>
      </c>
    </row>
    <row r="237" spans="1:20" x14ac:dyDescent="0.35">
      <c r="A237" s="14" t="str">
        <f>IF(C237="","",COUNT($C$3:C237))</f>
        <v/>
      </c>
      <c r="B237" s="14" t="str">
        <f t="shared" si="50"/>
        <v/>
      </c>
      <c r="C237" s="23"/>
      <c r="F237" s="32"/>
      <c r="J237" s="26"/>
      <c r="K237" s="22" t="str">
        <f t="shared" si="49"/>
        <v/>
      </c>
      <c r="L237" s="23"/>
      <c r="R237" s="25"/>
      <c r="S237" s="34"/>
      <c r="T237" s="56" t="str">
        <f t="shared" si="51"/>
        <v/>
      </c>
    </row>
    <row r="238" spans="1:20" x14ac:dyDescent="0.35">
      <c r="A238" s="14" t="str">
        <f>IF(C238="","",COUNT($C$3:C238))</f>
        <v/>
      </c>
      <c r="B238" s="14" t="str">
        <f t="shared" si="50"/>
        <v/>
      </c>
      <c r="C238" s="23"/>
      <c r="F238" s="32"/>
      <c r="J238" s="26"/>
      <c r="K238" s="22" t="str">
        <f t="shared" si="49"/>
        <v/>
      </c>
      <c r="L238" s="23"/>
      <c r="R238" s="25"/>
      <c r="S238" s="34"/>
      <c r="T238" s="56" t="str">
        <f t="shared" si="51"/>
        <v/>
      </c>
    </row>
    <row r="239" spans="1:20" x14ac:dyDescent="0.35">
      <c r="A239" s="14" t="str">
        <f>IF(C239="","",COUNT($C$3:C239))</f>
        <v/>
      </c>
      <c r="B239" s="14" t="str">
        <f t="shared" si="50"/>
        <v/>
      </c>
      <c r="C239" s="23"/>
      <c r="F239" s="32"/>
      <c r="J239" s="26"/>
      <c r="K239" s="22" t="str">
        <f t="shared" si="49"/>
        <v/>
      </c>
      <c r="L239" s="23"/>
      <c r="R239" s="25"/>
      <c r="S239" s="34"/>
      <c r="T239" s="56" t="str">
        <f t="shared" si="51"/>
        <v/>
      </c>
    </row>
    <row r="240" spans="1:20" x14ac:dyDescent="0.35">
      <c r="A240" s="14" t="str">
        <f>IF(C240="","",COUNT($C$3:C240))</f>
        <v/>
      </c>
      <c r="B240" s="14" t="str">
        <f t="shared" si="50"/>
        <v/>
      </c>
      <c r="C240" s="23"/>
      <c r="F240" s="32"/>
      <c r="J240" s="26"/>
      <c r="K240" s="22" t="str">
        <f t="shared" si="49"/>
        <v/>
      </c>
      <c r="L240" s="23"/>
      <c r="R240" s="25"/>
      <c r="S240" s="34"/>
      <c r="T240" s="56" t="str">
        <f t="shared" si="51"/>
        <v/>
      </c>
    </row>
    <row r="241" spans="1:20" x14ac:dyDescent="0.35">
      <c r="A241" s="14" t="str">
        <f>IF(C241="","",COUNT($C$3:C241))</f>
        <v/>
      </c>
      <c r="B241" s="14" t="str">
        <f t="shared" si="50"/>
        <v/>
      </c>
      <c r="C241" s="23"/>
      <c r="F241" s="32"/>
      <c r="J241" s="26"/>
      <c r="K241" s="22" t="str">
        <f t="shared" si="49"/>
        <v/>
      </c>
      <c r="L241" s="23"/>
      <c r="R241" s="25"/>
      <c r="S241" s="34"/>
      <c r="T241" s="56" t="str">
        <f t="shared" si="51"/>
        <v/>
      </c>
    </row>
    <row r="242" spans="1:20" x14ac:dyDescent="0.35">
      <c r="A242" s="14" t="str">
        <f>IF(C242="","",COUNT($C$3:C242))</f>
        <v/>
      </c>
      <c r="B242" s="14" t="str">
        <f t="shared" si="50"/>
        <v/>
      </c>
      <c r="C242" s="23"/>
      <c r="F242" s="32"/>
      <c r="J242" s="26"/>
      <c r="K242" s="22" t="str">
        <f t="shared" si="49"/>
        <v/>
      </c>
      <c r="L242" s="23"/>
      <c r="R242" s="25"/>
      <c r="S242" s="34"/>
      <c r="T242" s="56" t="str">
        <f t="shared" si="51"/>
        <v/>
      </c>
    </row>
    <row r="243" spans="1:20" x14ac:dyDescent="0.35">
      <c r="A243" s="14" t="str">
        <f>IF(C243="","",COUNT($C$3:C243))</f>
        <v/>
      </c>
      <c r="B243" s="14" t="str">
        <f t="shared" si="50"/>
        <v/>
      </c>
      <c r="C243" s="23"/>
      <c r="F243" s="32"/>
      <c r="J243" s="26"/>
      <c r="K243" s="22" t="str">
        <f t="shared" si="49"/>
        <v/>
      </c>
      <c r="L243" s="23"/>
      <c r="R243" s="25"/>
      <c r="S243" s="34"/>
      <c r="T243" s="56" t="str">
        <f t="shared" si="51"/>
        <v/>
      </c>
    </row>
    <row r="244" spans="1:20" x14ac:dyDescent="0.35">
      <c r="A244" s="14" t="str">
        <f>IF(C244="","",COUNT($C$3:C244))</f>
        <v/>
      </c>
      <c r="B244" s="14" t="str">
        <f t="shared" si="50"/>
        <v/>
      </c>
      <c r="C244" s="23"/>
      <c r="F244" s="32"/>
      <c r="J244" s="26"/>
      <c r="K244" s="22" t="str">
        <f t="shared" si="49"/>
        <v/>
      </c>
      <c r="L244" s="23"/>
      <c r="R244" s="25"/>
      <c r="S244" s="34"/>
      <c r="T244" s="56" t="str">
        <f t="shared" si="51"/>
        <v/>
      </c>
    </row>
    <row r="245" spans="1:20" x14ac:dyDescent="0.35">
      <c r="A245" s="14" t="str">
        <f>IF(C245="","",COUNT($C$3:C245))</f>
        <v/>
      </c>
      <c r="B245" s="14" t="str">
        <f t="shared" si="50"/>
        <v/>
      </c>
      <c r="C245" s="23"/>
      <c r="F245" s="32"/>
      <c r="J245" s="26"/>
      <c r="K245" s="22" t="str">
        <f t="shared" si="49"/>
        <v/>
      </c>
      <c r="L245" s="23"/>
      <c r="R245" s="25"/>
      <c r="S245" s="34"/>
      <c r="T245" s="56" t="str">
        <f t="shared" si="51"/>
        <v/>
      </c>
    </row>
    <row r="246" spans="1:20" x14ac:dyDescent="0.35">
      <c r="A246" s="14" t="str">
        <f>IF(C246="","",COUNT($C$3:C246))</f>
        <v/>
      </c>
      <c r="B246" s="14" t="str">
        <f t="shared" si="50"/>
        <v/>
      </c>
      <c r="C246" s="23"/>
      <c r="F246" s="32"/>
      <c r="J246" s="26"/>
      <c r="K246" s="22" t="str">
        <f t="shared" si="49"/>
        <v/>
      </c>
      <c r="L246" s="23"/>
      <c r="R246" s="25"/>
      <c r="S246" s="34"/>
      <c r="T246" s="56" t="str">
        <f t="shared" si="51"/>
        <v/>
      </c>
    </row>
    <row r="247" spans="1:20" x14ac:dyDescent="0.35">
      <c r="A247" s="14" t="str">
        <f>IF(C247="","",COUNT($C$3:C247))</f>
        <v/>
      </c>
      <c r="B247" s="14" t="str">
        <f t="shared" si="50"/>
        <v/>
      </c>
      <c r="C247" s="23"/>
      <c r="F247" s="32"/>
      <c r="J247" s="26"/>
      <c r="K247" s="22" t="str">
        <f t="shared" si="49"/>
        <v/>
      </c>
      <c r="L247" s="23"/>
      <c r="R247" s="25"/>
      <c r="S247" s="34"/>
      <c r="T247" s="56" t="str">
        <f t="shared" si="51"/>
        <v/>
      </c>
    </row>
    <row r="248" spans="1:20" x14ac:dyDescent="0.35">
      <c r="A248" s="14" t="str">
        <f>IF(C248="","",COUNT($C$3:C248))</f>
        <v/>
      </c>
      <c r="B248" s="14" t="str">
        <f t="shared" si="50"/>
        <v/>
      </c>
      <c r="C248" s="23"/>
      <c r="F248" s="32"/>
      <c r="J248" s="26"/>
      <c r="K248" s="22" t="str">
        <f t="shared" si="49"/>
        <v/>
      </c>
      <c r="L248" s="23"/>
      <c r="R248" s="25"/>
      <c r="S248" s="34"/>
      <c r="T248" s="56" t="str">
        <f t="shared" si="51"/>
        <v/>
      </c>
    </row>
    <row r="249" spans="1:20" x14ac:dyDescent="0.35">
      <c r="A249" s="14" t="str">
        <f>IF(C249="","",COUNT($C$3:C249))</f>
        <v/>
      </c>
      <c r="B249" s="14" t="str">
        <f t="shared" si="50"/>
        <v/>
      </c>
      <c r="C249" s="23"/>
      <c r="F249" s="32"/>
      <c r="J249" s="26"/>
      <c r="K249" s="22" t="str">
        <f t="shared" si="49"/>
        <v/>
      </c>
      <c r="L249" s="23"/>
      <c r="R249" s="25"/>
      <c r="S249" s="34"/>
      <c r="T249" s="56" t="str">
        <f t="shared" si="51"/>
        <v/>
      </c>
    </row>
    <row r="250" spans="1:20" x14ac:dyDescent="0.35">
      <c r="A250" s="14" t="str">
        <f>IF(C250="","",COUNT($C$3:C250))</f>
        <v/>
      </c>
      <c r="B250" s="14" t="str">
        <f t="shared" si="50"/>
        <v/>
      </c>
      <c r="C250" s="23"/>
      <c r="F250" s="32"/>
      <c r="J250" s="26"/>
      <c r="K250" s="22" t="str">
        <f t="shared" si="49"/>
        <v/>
      </c>
      <c r="L250" s="23"/>
      <c r="R250" s="25"/>
      <c r="S250" s="34"/>
      <c r="T250" s="56" t="str">
        <f t="shared" si="51"/>
        <v/>
      </c>
    </row>
    <row r="251" spans="1:20" x14ac:dyDescent="0.35">
      <c r="A251" s="14" t="str">
        <f>IF(C251="","",COUNT($C$3:C251))</f>
        <v/>
      </c>
      <c r="B251" s="14" t="str">
        <f t="shared" si="50"/>
        <v/>
      </c>
      <c r="C251" s="23"/>
      <c r="F251" s="32"/>
      <c r="J251" s="26"/>
      <c r="K251" s="22" t="str">
        <f t="shared" si="49"/>
        <v/>
      </c>
      <c r="L251" s="23"/>
      <c r="R251" s="25"/>
      <c r="S251" s="34"/>
      <c r="T251" s="56" t="str">
        <f t="shared" si="51"/>
        <v/>
      </c>
    </row>
    <row r="252" spans="1:20" x14ac:dyDescent="0.35">
      <c r="A252" s="14" t="str">
        <f>IF(C252="","",COUNT($C$3:C252))</f>
        <v/>
      </c>
      <c r="B252" s="14" t="str">
        <f t="shared" si="50"/>
        <v/>
      </c>
      <c r="C252" s="23"/>
      <c r="F252" s="32"/>
      <c r="J252" s="26"/>
      <c r="K252" s="22" t="str">
        <f t="shared" si="49"/>
        <v/>
      </c>
      <c r="L252" s="23"/>
      <c r="R252" s="25"/>
      <c r="S252" s="34"/>
      <c r="T252" s="56" t="str">
        <f t="shared" si="51"/>
        <v/>
      </c>
    </row>
    <row r="253" spans="1:20" x14ac:dyDescent="0.35">
      <c r="A253" s="14" t="str">
        <f>IF(C253="","",COUNT($C$3:C253))</f>
        <v/>
      </c>
      <c r="B253" s="14" t="str">
        <f t="shared" si="50"/>
        <v/>
      </c>
      <c r="C253" s="23"/>
      <c r="F253" s="32"/>
      <c r="J253" s="26"/>
      <c r="K253" s="22" t="str">
        <f t="shared" si="49"/>
        <v/>
      </c>
      <c r="L253" s="23"/>
      <c r="R253" s="25"/>
      <c r="S253" s="34"/>
      <c r="T253" s="56" t="str">
        <f t="shared" si="51"/>
        <v/>
      </c>
    </row>
    <row r="254" spans="1:20" x14ac:dyDescent="0.35">
      <c r="A254" s="14" t="str">
        <f>IF(C254="","",COUNT($C$3:C254))</f>
        <v/>
      </c>
      <c r="B254" s="14" t="str">
        <f t="shared" si="50"/>
        <v/>
      </c>
      <c r="C254" s="23"/>
      <c r="F254" s="32"/>
      <c r="J254" s="26"/>
      <c r="K254" s="22" t="str">
        <f t="shared" si="49"/>
        <v/>
      </c>
      <c r="L254" s="23"/>
      <c r="R254" s="25"/>
      <c r="S254" s="34"/>
      <c r="T254" s="56" t="str">
        <f t="shared" si="51"/>
        <v/>
      </c>
    </row>
    <row r="255" spans="1:20" x14ac:dyDescent="0.35">
      <c r="A255" s="14" t="str">
        <f>IF(C255="","",COUNT($C$3:C255))</f>
        <v/>
      </c>
      <c r="B255" s="14" t="str">
        <f t="shared" si="50"/>
        <v/>
      </c>
      <c r="C255" s="23"/>
      <c r="F255" s="32"/>
      <c r="J255" s="26"/>
      <c r="K255" s="22" t="str">
        <f t="shared" si="49"/>
        <v/>
      </c>
      <c r="L255" s="23"/>
      <c r="R255" s="25"/>
      <c r="S255" s="34"/>
      <c r="T255" s="56" t="str">
        <f t="shared" si="51"/>
        <v/>
      </c>
    </row>
    <row r="256" spans="1:20" x14ac:dyDescent="0.35">
      <c r="A256" s="14" t="str">
        <f>IF(C256="","",COUNT($C$3:C256))</f>
        <v/>
      </c>
      <c r="B256" s="14" t="str">
        <f t="shared" si="50"/>
        <v/>
      </c>
      <c r="C256" s="23"/>
      <c r="F256" s="32"/>
      <c r="J256" s="26"/>
      <c r="K256" s="22" t="str">
        <f t="shared" si="49"/>
        <v/>
      </c>
      <c r="L256" s="23"/>
      <c r="R256" s="25"/>
      <c r="S256" s="34"/>
      <c r="T256" s="56" t="str">
        <f t="shared" si="51"/>
        <v/>
      </c>
    </row>
    <row r="257" spans="1:20" x14ac:dyDescent="0.35">
      <c r="A257" s="14" t="str">
        <f>IF(C257="","",COUNT($C$3:C257))</f>
        <v/>
      </c>
      <c r="B257" s="14" t="str">
        <f t="shared" si="50"/>
        <v/>
      </c>
      <c r="C257" s="23"/>
      <c r="F257" s="32"/>
      <c r="J257" s="26"/>
      <c r="K257" s="22" t="str">
        <f t="shared" si="49"/>
        <v/>
      </c>
      <c r="L257" s="23"/>
      <c r="R257" s="25"/>
      <c r="S257" s="34"/>
      <c r="T257" s="56" t="str">
        <f t="shared" si="51"/>
        <v/>
      </c>
    </row>
    <row r="258" spans="1:20" x14ac:dyDescent="0.35">
      <c r="A258" s="14" t="str">
        <f>IF(C258="","",COUNT($C$3:C258))</f>
        <v/>
      </c>
      <c r="B258" s="14" t="str">
        <f t="shared" si="50"/>
        <v/>
      </c>
      <c r="C258" s="23"/>
      <c r="F258" s="32"/>
      <c r="J258" s="26"/>
      <c r="K258" s="22" t="str">
        <f t="shared" si="49"/>
        <v/>
      </c>
      <c r="L258" s="23"/>
      <c r="R258" s="25"/>
      <c r="S258" s="34"/>
      <c r="T258" s="56" t="str">
        <f t="shared" si="51"/>
        <v/>
      </c>
    </row>
    <row r="259" spans="1:20" x14ac:dyDescent="0.35">
      <c r="A259" s="14" t="str">
        <f>IF(C259="","",COUNT($C$3:C259))</f>
        <v/>
      </c>
      <c r="B259" s="14" t="str">
        <f t="shared" si="50"/>
        <v/>
      </c>
      <c r="C259" s="23"/>
      <c r="F259" s="32"/>
      <c r="J259" s="26"/>
      <c r="K259" s="22" t="str">
        <f t="shared" ref="K259:K322" si="52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59" s="23"/>
      <c r="R259" s="25"/>
      <c r="S259" s="34"/>
      <c r="T259" s="56" t="str">
        <f t="shared" si="51"/>
        <v/>
      </c>
    </row>
    <row r="260" spans="1:20" x14ac:dyDescent="0.35">
      <c r="A260" s="14" t="str">
        <f>IF(C260="","",COUNT($C$3:C260))</f>
        <v/>
      </c>
      <c r="B260" s="14" t="str">
        <f t="shared" si="50"/>
        <v/>
      </c>
      <c r="C260" s="23"/>
      <c r="F260" s="32"/>
      <c r="J260" s="26"/>
      <c r="K260" s="22" t="str">
        <f t="shared" si="52"/>
        <v/>
      </c>
      <c r="L260" s="23"/>
      <c r="R260" s="25"/>
      <c r="S260" s="34"/>
      <c r="T260" s="56" t="str">
        <f t="shared" si="51"/>
        <v/>
      </c>
    </row>
    <row r="261" spans="1:20" x14ac:dyDescent="0.35">
      <c r="A261" s="14" t="str">
        <f>IF(C261="","",COUNT($C$3:C261))</f>
        <v/>
      </c>
      <c r="B261" s="14" t="str">
        <f t="shared" si="50"/>
        <v/>
      </c>
      <c r="C261" s="23"/>
      <c r="F261" s="32"/>
      <c r="J261" s="26"/>
      <c r="K261" s="22" t="str">
        <f t="shared" si="52"/>
        <v/>
      </c>
      <c r="L261" s="23"/>
      <c r="R261" s="25"/>
      <c r="S261" s="34"/>
      <c r="T261" s="56" t="str">
        <f t="shared" si="51"/>
        <v/>
      </c>
    </row>
    <row r="262" spans="1:20" x14ac:dyDescent="0.35">
      <c r="A262" s="14" t="str">
        <f>IF(C262="","",COUNT($C$3:C262))</f>
        <v/>
      </c>
      <c r="B262" s="14" t="str">
        <f t="shared" si="50"/>
        <v/>
      </c>
      <c r="C262" s="23"/>
      <c r="F262" s="32"/>
      <c r="J262" s="26"/>
      <c r="K262" s="22" t="str">
        <f t="shared" si="52"/>
        <v/>
      </c>
      <c r="L262" s="23"/>
      <c r="R262" s="25"/>
      <c r="S262" s="34"/>
      <c r="T262" s="56" t="str">
        <f t="shared" si="51"/>
        <v/>
      </c>
    </row>
    <row r="263" spans="1:20" x14ac:dyDescent="0.35">
      <c r="A263" s="14" t="str">
        <f>IF(C263="","",COUNT($C$3:C263))</f>
        <v/>
      </c>
      <c r="B263" s="14" t="str">
        <f t="shared" si="50"/>
        <v/>
      </c>
      <c r="C263" s="23"/>
      <c r="F263" s="32"/>
      <c r="J263" s="26"/>
      <c r="K263" s="22" t="str">
        <f t="shared" si="52"/>
        <v/>
      </c>
      <c r="L263" s="23"/>
      <c r="R263" s="25"/>
      <c r="S263" s="34"/>
      <c r="T263" s="56" t="str">
        <f t="shared" si="51"/>
        <v/>
      </c>
    </row>
    <row r="264" spans="1:20" x14ac:dyDescent="0.35">
      <c r="A264" s="14" t="str">
        <f>IF(C264="","",COUNT($C$3:C264))</f>
        <v/>
      </c>
      <c r="B264" s="14" t="str">
        <f t="shared" si="50"/>
        <v/>
      </c>
      <c r="C264" s="23"/>
      <c r="F264" s="32"/>
      <c r="J264" s="26"/>
      <c r="K264" s="22" t="str">
        <f t="shared" si="52"/>
        <v/>
      </c>
      <c r="L264" s="23"/>
      <c r="R264" s="25"/>
      <c r="S264" s="34"/>
      <c r="T264" s="56" t="str">
        <f t="shared" si="51"/>
        <v/>
      </c>
    </row>
    <row r="265" spans="1:20" x14ac:dyDescent="0.35">
      <c r="A265" s="14" t="str">
        <f>IF(C265="","",COUNT($C$3:C265))</f>
        <v/>
      </c>
      <c r="B265" s="14" t="str">
        <f t="shared" si="50"/>
        <v/>
      </c>
      <c r="C265" s="23"/>
      <c r="F265" s="32"/>
      <c r="J265" s="26"/>
      <c r="K265" s="22" t="str">
        <f t="shared" si="52"/>
        <v/>
      </c>
      <c r="L265" s="23"/>
      <c r="R265" s="25"/>
      <c r="S265" s="34"/>
      <c r="T265" s="56" t="str">
        <f t="shared" si="51"/>
        <v/>
      </c>
    </row>
    <row r="266" spans="1:20" x14ac:dyDescent="0.35">
      <c r="A266" s="14" t="str">
        <f>IF(C266="","",COUNT($C$3:C266))</f>
        <v/>
      </c>
      <c r="B266" s="14" t="str">
        <f t="shared" si="50"/>
        <v/>
      </c>
      <c r="C266" s="23"/>
      <c r="F266" s="32"/>
      <c r="J266" s="26"/>
      <c r="K266" s="22" t="str">
        <f t="shared" si="52"/>
        <v/>
      </c>
      <c r="L266" s="23"/>
      <c r="R266" s="25"/>
      <c r="S266" s="34"/>
      <c r="T266" s="56" t="str">
        <f t="shared" si="51"/>
        <v/>
      </c>
    </row>
    <row r="267" spans="1:20" x14ac:dyDescent="0.35">
      <c r="A267" s="14" t="str">
        <f>IF(C267="","",COUNT($C$3:C267))</f>
        <v/>
      </c>
      <c r="B267" s="14" t="str">
        <f t="shared" si="50"/>
        <v/>
      </c>
      <c r="C267" s="23"/>
      <c r="F267" s="32"/>
      <c r="J267" s="26"/>
      <c r="K267" s="22" t="str">
        <f t="shared" si="52"/>
        <v/>
      </c>
      <c r="L267" s="23"/>
      <c r="R267" s="25"/>
      <c r="S267" s="34"/>
      <c r="T267" s="56" t="str">
        <f t="shared" si="51"/>
        <v/>
      </c>
    </row>
    <row r="268" spans="1:20" x14ac:dyDescent="0.35">
      <c r="A268" s="14" t="str">
        <f>IF(C268="","",COUNT($C$3:C268))</f>
        <v/>
      </c>
      <c r="B268" s="14" t="str">
        <f t="shared" si="50"/>
        <v/>
      </c>
      <c r="C268" s="23"/>
      <c r="F268" s="32"/>
      <c r="J268" s="26"/>
      <c r="K268" s="22" t="str">
        <f t="shared" si="52"/>
        <v/>
      </c>
      <c r="L268" s="23"/>
      <c r="R268" s="25"/>
      <c r="S268" s="34"/>
      <c r="T268" s="56" t="str">
        <f t="shared" si="51"/>
        <v/>
      </c>
    </row>
    <row r="269" spans="1:20" x14ac:dyDescent="0.35">
      <c r="A269" s="14" t="str">
        <f>IF(C269="","",COUNT($C$3:C269))</f>
        <v/>
      </c>
      <c r="B269" s="14" t="str">
        <f t="shared" si="50"/>
        <v/>
      </c>
      <c r="C269" s="23"/>
      <c r="F269" s="32"/>
      <c r="J269" s="26"/>
      <c r="K269" s="22" t="str">
        <f t="shared" si="52"/>
        <v/>
      </c>
      <c r="L269" s="23"/>
      <c r="R269" s="25"/>
      <c r="S269" s="34"/>
      <c r="T269" s="56" t="str">
        <f t="shared" si="51"/>
        <v/>
      </c>
    </row>
    <row r="270" spans="1:20" x14ac:dyDescent="0.35">
      <c r="A270" s="14" t="str">
        <f>IF(C270="","",COUNT($C$3:C270))</f>
        <v/>
      </c>
      <c r="B270" s="14" t="str">
        <f t="shared" si="50"/>
        <v/>
      </c>
      <c r="C270" s="23"/>
      <c r="F270" s="32"/>
      <c r="J270" s="26"/>
      <c r="K270" s="22" t="str">
        <f t="shared" si="52"/>
        <v/>
      </c>
      <c r="L270" s="23"/>
      <c r="R270" s="25"/>
      <c r="S270" s="34"/>
      <c r="T270" s="56" t="str">
        <f t="shared" si="51"/>
        <v/>
      </c>
    </row>
    <row r="271" spans="1:20" x14ac:dyDescent="0.35">
      <c r="A271" s="14" t="str">
        <f>IF(C271="","",COUNT($C$3:C271))</f>
        <v/>
      </c>
      <c r="B271" s="14" t="str">
        <f t="shared" si="50"/>
        <v/>
      </c>
      <c r="C271" s="23"/>
      <c r="F271" s="32"/>
      <c r="J271" s="26"/>
      <c r="K271" s="22" t="str">
        <f t="shared" si="52"/>
        <v/>
      </c>
      <c r="L271" s="23"/>
      <c r="R271" s="25"/>
      <c r="S271" s="34"/>
      <c r="T271" s="56" t="str">
        <f t="shared" si="51"/>
        <v/>
      </c>
    </row>
    <row r="272" spans="1:20" x14ac:dyDescent="0.35">
      <c r="A272" s="14" t="str">
        <f>IF(C272="","",COUNT($C$3:C272))</f>
        <v/>
      </c>
      <c r="B272" s="14" t="str">
        <f t="shared" si="50"/>
        <v/>
      </c>
      <c r="C272" s="23"/>
      <c r="F272" s="32"/>
      <c r="J272" s="26"/>
      <c r="K272" s="22" t="str">
        <f t="shared" si="52"/>
        <v/>
      </c>
      <c r="L272" s="23"/>
      <c r="R272" s="25"/>
      <c r="S272" s="34"/>
      <c r="T272" s="56" t="str">
        <f t="shared" si="51"/>
        <v/>
      </c>
    </row>
    <row r="273" spans="1:20" x14ac:dyDescent="0.35">
      <c r="A273" s="14" t="str">
        <f>IF(C273="","",COUNT($C$3:C273))</f>
        <v/>
      </c>
      <c r="B273" s="14" t="str">
        <f t="shared" si="50"/>
        <v/>
      </c>
      <c r="C273" s="23"/>
      <c r="F273" s="32"/>
      <c r="J273" s="26"/>
      <c r="K273" s="22" t="str">
        <f t="shared" si="52"/>
        <v/>
      </c>
      <c r="L273" s="23"/>
      <c r="R273" s="25"/>
      <c r="S273" s="34"/>
      <c r="T273" s="56" t="str">
        <f t="shared" si="51"/>
        <v/>
      </c>
    </row>
    <row r="274" spans="1:20" x14ac:dyDescent="0.35">
      <c r="A274" s="14" t="str">
        <f>IF(C274="","",COUNT($C$3:C274))</f>
        <v/>
      </c>
      <c r="B274" s="14" t="str">
        <f t="shared" si="50"/>
        <v/>
      </c>
      <c r="C274" s="23"/>
      <c r="F274" s="32"/>
      <c r="J274" s="26"/>
      <c r="K274" s="22" t="str">
        <f t="shared" si="52"/>
        <v/>
      </c>
      <c r="L274" s="23"/>
      <c r="R274" s="25"/>
      <c r="S274" s="34"/>
      <c r="T274" s="56" t="str">
        <f t="shared" si="51"/>
        <v/>
      </c>
    </row>
    <row r="275" spans="1:20" x14ac:dyDescent="0.35">
      <c r="A275" s="14" t="str">
        <f>IF(C275="","",COUNT($C$3:C275))</f>
        <v/>
      </c>
      <c r="B275" s="14" t="str">
        <f t="shared" si="50"/>
        <v/>
      </c>
      <c r="C275" s="23"/>
      <c r="F275" s="32"/>
      <c r="J275" s="26"/>
      <c r="K275" s="22" t="str">
        <f t="shared" si="52"/>
        <v/>
      </c>
      <c r="L275" s="23"/>
      <c r="R275" s="25"/>
      <c r="S275" s="34"/>
      <c r="T275" s="56" t="str">
        <f t="shared" si="51"/>
        <v/>
      </c>
    </row>
    <row r="276" spans="1:20" x14ac:dyDescent="0.35">
      <c r="A276" s="14" t="str">
        <f>IF(C276="","",COUNT($C$3:C276))</f>
        <v/>
      </c>
      <c r="B276" s="14" t="str">
        <f t="shared" si="50"/>
        <v/>
      </c>
      <c r="C276" s="23"/>
      <c r="F276" s="32"/>
      <c r="J276" s="26"/>
      <c r="K276" s="22" t="str">
        <f t="shared" si="52"/>
        <v/>
      </c>
      <c r="L276" s="23"/>
      <c r="R276" s="25"/>
      <c r="S276" s="34"/>
      <c r="T276" s="56" t="str">
        <f t="shared" si="51"/>
        <v/>
      </c>
    </row>
    <row r="277" spans="1:20" x14ac:dyDescent="0.35">
      <c r="A277" s="14" t="str">
        <f>IF(C277="","",COUNT($C$3:C277))</f>
        <v/>
      </c>
      <c r="B277" s="14" t="str">
        <f t="shared" si="50"/>
        <v/>
      </c>
      <c r="C277" s="23"/>
      <c r="F277" s="32"/>
      <c r="J277" s="26"/>
      <c r="K277" s="22" t="str">
        <f t="shared" si="52"/>
        <v/>
      </c>
      <c r="L277" s="23"/>
      <c r="R277" s="25"/>
      <c r="S277" s="34"/>
      <c r="T277" s="56" t="str">
        <f t="shared" si="51"/>
        <v/>
      </c>
    </row>
    <row r="278" spans="1:20" x14ac:dyDescent="0.35">
      <c r="A278" s="14" t="str">
        <f>IF(C278="","",COUNT($C$3:C278))</f>
        <v/>
      </c>
      <c r="B278" s="14" t="str">
        <f t="shared" si="50"/>
        <v/>
      </c>
      <c r="C278" s="23"/>
      <c r="F278" s="32"/>
      <c r="J278" s="26"/>
      <c r="K278" s="22" t="str">
        <f t="shared" si="52"/>
        <v/>
      </c>
      <c r="L278" s="23"/>
      <c r="R278" s="25"/>
      <c r="S278" s="34"/>
      <c r="T278" s="56" t="str">
        <f t="shared" si="51"/>
        <v/>
      </c>
    </row>
    <row r="279" spans="1:20" x14ac:dyDescent="0.35">
      <c r="A279" s="14" t="str">
        <f>IF(C279="","",COUNT($C$3:C279))</f>
        <v/>
      </c>
      <c r="B279" s="14" t="str">
        <f t="shared" si="50"/>
        <v/>
      </c>
      <c r="C279" s="23"/>
      <c r="F279" s="32"/>
      <c r="J279" s="26"/>
      <c r="K279" s="22" t="str">
        <f t="shared" si="52"/>
        <v/>
      </c>
      <c r="L279" s="23"/>
      <c r="R279" s="25"/>
      <c r="S279" s="34"/>
      <c r="T279" s="56" t="str">
        <f t="shared" si="51"/>
        <v/>
      </c>
    </row>
    <row r="280" spans="1:20" x14ac:dyDescent="0.35">
      <c r="A280" s="14" t="str">
        <f>IF(C280="","",COUNT($C$3:C280))</f>
        <v/>
      </c>
      <c r="B280" s="14" t="str">
        <f t="shared" si="50"/>
        <v/>
      </c>
      <c r="C280" s="23"/>
      <c r="F280" s="32"/>
      <c r="J280" s="26"/>
      <c r="K280" s="22" t="str">
        <f t="shared" si="52"/>
        <v/>
      </c>
      <c r="L280" s="23"/>
      <c r="R280" s="25"/>
      <c r="S280" s="34"/>
      <c r="T280" s="56" t="str">
        <f t="shared" si="51"/>
        <v/>
      </c>
    </row>
    <row r="281" spans="1:20" x14ac:dyDescent="0.35">
      <c r="A281" s="14" t="str">
        <f>IF(C281="","",COUNT($C$3:C281))</f>
        <v/>
      </c>
      <c r="B281" s="14" t="str">
        <f t="shared" si="50"/>
        <v/>
      </c>
      <c r="C281" s="23"/>
      <c r="F281" s="32"/>
      <c r="J281" s="26"/>
      <c r="K281" s="22" t="str">
        <f t="shared" si="52"/>
        <v/>
      </c>
      <c r="L281" s="23"/>
      <c r="R281" s="25"/>
      <c r="S281" s="34"/>
      <c r="T281" s="56" t="str">
        <f t="shared" si="51"/>
        <v/>
      </c>
    </row>
    <row r="282" spans="1:20" x14ac:dyDescent="0.35">
      <c r="A282" s="14" t="str">
        <f>IF(C282="","",COUNT($C$3:C282))</f>
        <v/>
      </c>
      <c r="B282" s="14" t="str">
        <f t="shared" si="50"/>
        <v/>
      </c>
      <c r="C282" s="23"/>
      <c r="F282" s="32"/>
      <c r="J282" s="26"/>
      <c r="K282" s="22" t="str">
        <f t="shared" si="52"/>
        <v/>
      </c>
      <c r="L282" s="23"/>
      <c r="R282" s="25"/>
      <c r="S282" s="34"/>
      <c r="T282" s="56" t="str">
        <f t="shared" si="51"/>
        <v/>
      </c>
    </row>
    <row r="283" spans="1:20" x14ac:dyDescent="0.35">
      <c r="A283" s="14" t="str">
        <f>IF(C283="","",COUNT($C$3:C283))</f>
        <v/>
      </c>
      <c r="B283" s="14" t="str">
        <f t="shared" si="50"/>
        <v/>
      </c>
      <c r="C283" s="23"/>
      <c r="F283" s="32"/>
      <c r="J283" s="26"/>
      <c r="K283" s="22" t="str">
        <f t="shared" si="52"/>
        <v/>
      </c>
      <c r="L283" s="23"/>
      <c r="R283" s="25"/>
      <c r="S283" s="34"/>
      <c r="T283" s="56" t="str">
        <f t="shared" si="51"/>
        <v/>
      </c>
    </row>
    <row r="284" spans="1:20" x14ac:dyDescent="0.35">
      <c r="A284" s="14" t="str">
        <f>IF(C284="","",COUNT($C$3:C284))</f>
        <v/>
      </c>
      <c r="B284" s="14" t="str">
        <f t="shared" si="50"/>
        <v/>
      </c>
      <c r="C284" s="23"/>
      <c r="F284" s="32"/>
      <c r="J284" s="26"/>
      <c r="K284" s="22" t="str">
        <f t="shared" si="52"/>
        <v/>
      </c>
      <c r="L284" s="23"/>
      <c r="R284" s="25"/>
      <c r="S284" s="34"/>
      <c r="T284" s="56" t="str">
        <f t="shared" si="51"/>
        <v/>
      </c>
    </row>
    <row r="285" spans="1:20" x14ac:dyDescent="0.35">
      <c r="A285" s="14" t="str">
        <f>IF(C285="","",COUNT($C$3:C285))</f>
        <v/>
      </c>
      <c r="B285" s="14" t="str">
        <f t="shared" si="50"/>
        <v/>
      </c>
      <c r="C285" s="23"/>
      <c r="F285" s="32"/>
      <c r="J285" s="26"/>
      <c r="K285" s="22" t="str">
        <f t="shared" si="52"/>
        <v/>
      </c>
      <c r="L285" s="23"/>
      <c r="R285" s="25"/>
      <c r="S285" s="34"/>
      <c r="T285" s="56" t="str">
        <f t="shared" si="51"/>
        <v/>
      </c>
    </row>
    <row r="286" spans="1:20" x14ac:dyDescent="0.35">
      <c r="A286" s="14" t="str">
        <f>IF(C286="","",COUNT($C$3:C286))</f>
        <v/>
      </c>
      <c r="B286" s="14" t="str">
        <f t="shared" si="50"/>
        <v/>
      </c>
      <c r="C286" s="23"/>
      <c r="F286" s="32"/>
      <c r="J286" s="26"/>
      <c r="K286" s="22" t="str">
        <f t="shared" si="52"/>
        <v/>
      </c>
      <c r="L286" s="23"/>
      <c r="R286" s="25"/>
      <c r="S286" s="34"/>
      <c r="T286" s="56" t="str">
        <f t="shared" si="51"/>
        <v/>
      </c>
    </row>
    <row r="287" spans="1:20" x14ac:dyDescent="0.35">
      <c r="A287" s="14" t="str">
        <f>IF(C287="","",COUNT($C$3:C287))</f>
        <v/>
      </c>
      <c r="B287" s="14" t="str">
        <f t="shared" si="50"/>
        <v/>
      </c>
      <c r="C287" s="23"/>
      <c r="F287" s="32"/>
      <c r="J287" s="26"/>
      <c r="K287" s="22" t="str">
        <f t="shared" si="52"/>
        <v/>
      </c>
      <c r="L287" s="23"/>
      <c r="R287" s="25"/>
      <c r="S287" s="34"/>
      <c r="T287" s="56" t="str">
        <f t="shared" si="51"/>
        <v/>
      </c>
    </row>
    <row r="288" spans="1:20" x14ac:dyDescent="0.35">
      <c r="A288" s="14" t="str">
        <f>IF(C288="","",COUNT($C$3:C288))</f>
        <v/>
      </c>
      <c r="B288" s="14" t="str">
        <f t="shared" si="50"/>
        <v/>
      </c>
      <c r="C288" s="23"/>
      <c r="F288" s="32"/>
      <c r="J288" s="26"/>
      <c r="K288" s="22" t="str">
        <f t="shared" si="52"/>
        <v/>
      </c>
      <c r="L288" s="23"/>
      <c r="R288" s="25"/>
      <c r="S288" s="34"/>
      <c r="T288" s="56" t="str">
        <f t="shared" si="51"/>
        <v/>
      </c>
    </row>
    <row r="289" spans="1:20" x14ac:dyDescent="0.35">
      <c r="A289" s="14" t="str">
        <f>IF(C289="","",COUNT($C$3:C289))</f>
        <v/>
      </c>
      <c r="B289" s="14" t="str">
        <f t="shared" si="50"/>
        <v/>
      </c>
      <c r="C289" s="23"/>
      <c r="F289" s="32"/>
      <c r="J289" s="26"/>
      <c r="K289" s="22" t="str">
        <f t="shared" si="52"/>
        <v/>
      </c>
      <c r="L289" s="23"/>
      <c r="R289" s="25"/>
      <c r="S289" s="34"/>
      <c r="T289" s="56" t="str">
        <f t="shared" si="51"/>
        <v/>
      </c>
    </row>
    <row r="290" spans="1:20" x14ac:dyDescent="0.35">
      <c r="A290" s="14" t="str">
        <f>IF(C290="","",COUNT($C$3:C290))</f>
        <v/>
      </c>
      <c r="B290" s="14" t="str">
        <f t="shared" si="50"/>
        <v/>
      </c>
      <c r="C290" s="23"/>
      <c r="F290" s="32"/>
      <c r="J290" s="26"/>
      <c r="K290" s="22" t="str">
        <f t="shared" si="52"/>
        <v/>
      </c>
      <c r="L290" s="23"/>
      <c r="R290" s="25"/>
      <c r="S290" s="34"/>
      <c r="T290" s="56" t="str">
        <f t="shared" si="51"/>
        <v/>
      </c>
    </row>
    <row r="291" spans="1:20" x14ac:dyDescent="0.35">
      <c r="A291" s="14" t="str">
        <f>IF(C291="","",COUNT($C$3:C291))</f>
        <v/>
      </c>
      <c r="B291" s="14" t="str">
        <f t="shared" si="50"/>
        <v/>
      </c>
      <c r="C291" s="23"/>
      <c r="F291" s="32"/>
      <c r="J291" s="26"/>
      <c r="K291" s="22" t="str">
        <f t="shared" si="52"/>
        <v/>
      </c>
      <c r="L291" s="23"/>
      <c r="R291" s="25"/>
      <c r="S291" s="34"/>
      <c r="T291" s="56" t="str">
        <f t="shared" si="51"/>
        <v/>
      </c>
    </row>
    <row r="292" spans="1:20" x14ac:dyDescent="0.35">
      <c r="A292" s="14" t="str">
        <f>IF(C292="","",COUNT($C$3:C292))</f>
        <v/>
      </c>
      <c r="B292" s="14" t="str">
        <f t="shared" si="50"/>
        <v/>
      </c>
      <c r="C292" s="23"/>
      <c r="F292" s="32"/>
      <c r="J292" s="26"/>
      <c r="K292" s="22" t="str">
        <f t="shared" si="52"/>
        <v/>
      </c>
      <c r="L292" s="23"/>
      <c r="R292" s="25"/>
      <c r="S292" s="34"/>
      <c r="T292" s="56" t="str">
        <f t="shared" si="51"/>
        <v/>
      </c>
    </row>
    <row r="293" spans="1:20" x14ac:dyDescent="0.35">
      <c r="A293" s="14" t="str">
        <f>IF(C293="","",COUNT($C$3:C293))</f>
        <v/>
      </c>
      <c r="B293" s="14" t="str">
        <f t="shared" si="50"/>
        <v/>
      </c>
      <c r="C293" s="23"/>
      <c r="F293" s="32"/>
      <c r="J293" s="26"/>
      <c r="K293" s="22" t="str">
        <f t="shared" si="52"/>
        <v/>
      </c>
      <c r="L293" s="23"/>
      <c r="R293" s="25"/>
      <c r="S293" s="34"/>
      <c r="T293" s="56" t="str">
        <f t="shared" si="51"/>
        <v/>
      </c>
    </row>
    <row r="294" spans="1:20" x14ac:dyDescent="0.35">
      <c r="A294" s="14" t="str">
        <f>IF(C294="","",COUNT($C$3:C294))</f>
        <v/>
      </c>
      <c r="B294" s="14" t="str">
        <f t="shared" ref="B294:B357" si="53">IF(C294="","",TEXT(C294,"mmmm"))</f>
        <v/>
      </c>
      <c r="C294" s="23"/>
      <c r="F294" s="32"/>
      <c r="J294" s="26"/>
      <c r="K294" s="22" t="str">
        <f t="shared" si="52"/>
        <v/>
      </c>
      <c r="L294" s="23"/>
      <c r="R294" s="25"/>
      <c r="S294" s="34"/>
      <c r="T294" s="56" t="str">
        <f t="shared" ref="T294:T357" si="54">IF(N294="","",SUM(N294,O294,P294,Q294,R294))</f>
        <v/>
      </c>
    </row>
    <row r="295" spans="1:20" x14ac:dyDescent="0.35">
      <c r="A295" s="14" t="str">
        <f>IF(C295="","",COUNT($C$3:C295))</f>
        <v/>
      </c>
      <c r="B295" s="14" t="str">
        <f t="shared" si="53"/>
        <v/>
      </c>
      <c r="C295" s="23"/>
      <c r="F295" s="32"/>
      <c r="J295" s="26"/>
      <c r="K295" s="22" t="str">
        <f t="shared" si="52"/>
        <v/>
      </c>
      <c r="L295" s="23"/>
      <c r="R295" s="25"/>
      <c r="S295" s="34"/>
      <c r="T295" s="56" t="str">
        <f t="shared" si="54"/>
        <v/>
      </c>
    </row>
    <row r="296" spans="1:20" x14ac:dyDescent="0.35">
      <c r="A296" s="14" t="str">
        <f>IF(C296="","",COUNT($C$3:C296))</f>
        <v/>
      </c>
      <c r="B296" s="14" t="str">
        <f t="shared" si="53"/>
        <v/>
      </c>
      <c r="C296" s="23"/>
      <c r="F296" s="32"/>
      <c r="J296" s="26"/>
      <c r="K296" s="22" t="str">
        <f t="shared" si="52"/>
        <v/>
      </c>
      <c r="L296" s="23"/>
      <c r="R296" s="25"/>
      <c r="S296" s="34"/>
      <c r="T296" s="56" t="str">
        <f t="shared" si="54"/>
        <v/>
      </c>
    </row>
    <row r="297" spans="1:20" x14ac:dyDescent="0.35">
      <c r="A297" s="14" t="str">
        <f>IF(C297="","",COUNT($C$3:C297))</f>
        <v/>
      </c>
      <c r="B297" s="14" t="str">
        <f t="shared" si="53"/>
        <v/>
      </c>
      <c r="C297" s="23"/>
      <c r="F297" s="32"/>
      <c r="J297" s="26"/>
      <c r="K297" s="22" t="str">
        <f t="shared" si="52"/>
        <v/>
      </c>
      <c r="L297" s="23"/>
      <c r="R297" s="25"/>
      <c r="S297" s="34"/>
      <c r="T297" s="56" t="str">
        <f t="shared" si="54"/>
        <v/>
      </c>
    </row>
    <row r="298" spans="1:20" x14ac:dyDescent="0.35">
      <c r="A298" s="14" t="str">
        <f>IF(C298="","",COUNT($C$3:C298))</f>
        <v/>
      </c>
      <c r="B298" s="14" t="str">
        <f t="shared" si="53"/>
        <v/>
      </c>
      <c r="C298" s="23"/>
      <c r="F298" s="32"/>
      <c r="J298" s="26"/>
      <c r="K298" s="22" t="str">
        <f t="shared" si="52"/>
        <v/>
      </c>
      <c r="L298" s="23"/>
      <c r="R298" s="25"/>
      <c r="S298" s="34"/>
      <c r="T298" s="56" t="str">
        <f t="shared" si="54"/>
        <v/>
      </c>
    </row>
    <row r="299" spans="1:20" x14ac:dyDescent="0.35">
      <c r="A299" s="14" t="str">
        <f>IF(C299="","",COUNT($C$3:C299))</f>
        <v/>
      </c>
      <c r="B299" s="14" t="str">
        <f t="shared" si="53"/>
        <v/>
      </c>
      <c r="C299" s="23"/>
      <c r="F299" s="32"/>
      <c r="J299" s="26"/>
      <c r="K299" s="22" t="str">
        <f t="shared" si="52"/>
        <v/>
      </c>
      <c r="L299" s="23"/>
      <c r="R299" s="25"/>
      <c r="S299" s="34"/>
      <c r="T299" s="56" t="str">
        <f t="shared" si="54"/>
        <v/>
      </c>
    </row>
    <row r="300" spans="1:20" x14ac:dyDescent="0.35">
      <c r="A300" s="14" t="str">
        <f>IF(C300="","",COUNT($C$3:C300))</f>
        <v/>
      </c>
      <c r="B300" s="14" t="str">
        <f t="shared" si="53"/>
        <v/>
      </c>
      <c r="C300" s="23"/>
      <c r="F300" s="32"/>
      <c r="J300" s="26"/>
      <c r="K300" s="22" t="str">
        <f t="shared" si="52"/>
        <v/>
      </c>
      <c r="L300" s="23"/>
      <c r="R300" s="25"/>
      <c r="S300" s="34"/>
      <c r="T300" s="56" t="str">
        <f t="shared" si="54"/>
        <v/>
      </c>
    </row>
    <row r="301" spans="1:20" x14ac:dyDescent="0.35">
      <c r="A301" s="14" t="str">
        <f>IF(C301="","",COUNT($C$3:C301))</f>
        <v/>
      </c>
      <c r="B301" s="14" t="str">
        <f t="shared" si="53"/>
        <v/>
      </c>
      <c r="C301" s="23"/>
      <c r="F301" s="32"/>
      <c r="J301" s="26"/>
      <c r="K301" s="22" t="str">
        <f t="shared" si="52"/>
        <v/>
      </c>
      <c r="L301" s="23"/>
      <c r="R301" s="25"/>
      <c r="S301" s="34"/>
      <c r="T301" s="56" t="str">
        <f t="shared" si="54"/>
        <v/>
      </c>
    </row>
    <row r="302" spans="1:20" x14ac:dyDescent="0.35">
      <c r="A302" s="14" t="str">
        <f>IF(C302="","",COUNT($C$3:C302))</f>
        <v/>
      </c>
      <c r="B302" s="14" t="str">
        <f t="shared" si="53"/>
        <v/>
      </c>
      <c r="C302" s="23"/>
      <c r="F302" s="32"/>
      <c r="J302" s="26"/>
      <c r="K302" s="22" t="str">
        <f t="shared" si="52"/>
        <v/>
      </c>
      <c r="L302" s="23"/>
      <c r="R302" s="25"/>
      <c r="S302" s="34"/>
      <c r="T302" s="56" t="str">
        <f t="shared" si="54"/>
        <v/>
      </c>
    </row>
    <row r="303" spans="1:20" x14ac:dyDescent="0.35">
      <c r="A303" s="14" t="str">
        <f>IF(C303="","",COUNT($C$3:C303))</f>
        <v/>
      </c>
      <c r="B303" s="14" t="str">
        <f t="shared" si="53"/>
        <v/>
      </c>
      <c r="C303" s="23"/>
      <c r="F303" s="32"/>
      <c r="J303" s="26"/>
      <c r="K303" s="22" t="str">
        <f t="shared" si="52"/>
        <v/>
      </c>
      <c r="L303" s="23"/>
      <c r="R303" s="25"/>
      <c r="S303" s="34"/>
      <c r="T303" s="56" t="str">
        <f t="shared" si="54"/>
        <v/>
      </c>
    </row>
    <row r="304" spans="1:20" x14ac:dyDescent="0.35">
      <c r="A304" s="14" t="str">
        <f>IF(C304="","",COUNT($C$3:C304))</f>
        <v/>
      </c>
      <c r="B304" s="14" t="str">
        <f t="shared" si="53"/>
        <v/>
      </c>
      <c r="C304" s="23"/>
      <c r="F304" s="32"/>
      <c r="J304" s="26"/>
      <c r="K304" s="22" t="str">
        <f t="shared" si="52"/>
        <v/>
      </c>
      <c r="L304" s="23"/>
      <c r="R304" s="25"/>
      <c r="S304" s="34"/>
      <c r="T304" s="56" t="str">
        <f t="shared" si="54"/>
        <v/>
      </c>
    </row>
    <row r="305" spans="1:20" x14ac:dyDescent="0.35">
      <c r="A305" s="14" t="str">
        <f>IF(C305="","",COUNT($C$3:C305))</f>
        <v/>
      </c>
      <c r="B305" s="14" t="str">
        <f t="shared" si="53"/>
        <v/>
      </c>
      <c r="C305" s="23"/>
      <c r="F305" s="32"/>
      <c r="J305" s="26"/>
      <c r="K305" s="22" t="str">
        <f t="shared" si="52"/>
        <v/>
      </c>
      <c r="L305" s="23"/>
      <c r="R305" s="25"/>
      <c r="S305" s="34"/>
      <c r="T305" s="56" t="str">
        <f t="shared" si="54"/>
        <v/>
      </c>
    </row>
    <row r="306" spans="1:20" x14ac:dyDescent="0.35">
      <c r="A306" s="14" t="str">
        <f>IF(C306="","",COUNT($C$3:C306))</f>
        <v/>
      </c>
      <c r="B306" s="14" t="str">
        <f t="shared" si="53"/>
        <v/>
      </c>
      <c r="C306" s="23"/>
      <c r="F306" s="32"/>
      <c r="J306" s="26"/>
      <c r="K306" s="22" t="str">
        <f t="shared" si="52"/>
        <v/>
      </c>
      <c r="L306" s="23"/>
      <c r="R306" s="25"/>
      <c r="S306" s="34"/>
      <c r="T306" s="56" t="str">
        <f t="shared" si="54"/>
        <v/>
      </c>
    </row>
    <row r="307" spans="1:20" x14ac:dyDescent="0.35">
      <c r="A307" s="14" t="str">
        <f>IF(C307="","",COUNT($C$3:C307))</f>
        <v/>
      </c>
      <c r="B307" s="14" t="str">
        <f t="shared" si="53"/>
        <v/>
      </c>
      <c r="C307" s="23"/>
      <c r="F307" s="32"/>
      <c r="J307" s="26"/>
      <c r="K307" s="22" t="str">
        <f t="shared" si="52"/>
        <v/>
      </c>
      <c r="L307" s="23"/>
      <c r="R307" s="25"/>
      <c r="S307" s="34"/>
      <c r="T307" s="56" t="str">
        <f t="shared" si="54"/>
        <v/>
      </c>
    </row>
    <row r="308" spans="1:20" x14ac:dyDescent="0.35">
      <c r="A308" s="14" t="str">
        <f>IF(C308="","",COUNT($C$3:C308))</f>
        <v/>
      </c>
      <c r="B308" s="14" t="str">
        <f t="shared" si="53"/>
        <v/>
      </c>
      <c r="C308" s="23"/>
      <c r="F308" s="32"/>
      <c r="J308" s="26"/>
      <c r="K308" s="22" t="str">
        <f t="shared" si="52"/>
        <v/>
      </c>
      <c r="L308" s="23"/>
      <c r="R308" s="25"/>
      <c r="S308" s="34"/>
      <c r="T308" s="56" t="str">
        <f t="shared" si="54"/>
        <v/>
      </c>
    </row>
    <row r="309" spans="1:20" x14ac:dyDescent="0.35">
      <c r="A309" s="14" t="str">
        <f>IF(C309="","",COUNT($C$3:C309))</f>
        <v/>
      </c>
      <c r="B309" s="14" t="str">
        <f t="shared" si="53"/>
        <v/>
      </c>
      <c r="C309" s="23"/>
      <c r="F309" s="32"/>
      <c r="J309" s="26"/>
      <c r="K309" s="22" t="str">
        <f t="shared" si="52"/>
        <v/>
      </c>
      <c r="L309" s="23"/>
      <c r="R309" s="25"/>
      <c r="S309" s="34"/>
      <c r="T309" s="56" t="str">
        <f t="shared" si="54"/>
        <v/>
      </c>
    </row>
    <row r="310" spans="1:20" x14ac:dyDescent="0.35">
      <c r="A310" s="14" t="str">
        <f>IF(C310="","",COUNT($C$3:C310))</f>
        <v/>
      </c>
      <c r="B310" s="14" t="str">
        <f t="shared" si="53"/>
        <v/>
      </c>
      <c r="C310" s="23"/>
      <c r="F310" s="32"/>
      <c r="J310" s="26"/>
      <c r="K310" s="22" t="str">
        <f t="shared" si="52"/>
        <v/>
      </c>
      <c r="L310" s="23"/>
      <c r="R310" s="25"/>
      <c r="S310" s="34"/>
      <c r="T310" s="56" t="str">
        <f t="shared" si="54"/>
        <v/>
      </c>
    </row>
    <row r="311" spans="1:20" x14ac:dyDescent="0.35">
      <c r="A311" s="14" t="str">
        <f>IF(C311="","",COUNT($C$3:C311))</f>
        <v/>
      </c>
      <c r="B311" s="14" t="str">
        <f t="shared" si="53"/>
        <v/>
      </c>
      <c r="C311" s="23"/>
      <c r="F311" s="32"/>
      <c r="J311" s="26"/>
      <c r="K311" s="22" t="str">
        <f t="shared" si="52"/>
        <v/>
      </c>
      <c r="L311" s="23"/>
      <c r="R311" s="25"/>
      <c r="S311" s="34"/>
      <c r="T311" s="56" t="str">
        <f t="shared" si="54"/>
        <v/>
      </c>
    </row>
    <row r="312" spans="1:20" x14ac:dyDescent="0.35">
      <c r="A312" s="14" t="str">
        <f>IF(C312="","",COUNT($C$3:C312))</f>
        <v/>
      </c>
      <c r="B312" s="14" t="str">
        <f t="shared" si="53"/>
        <v/>
      </c>
      <c r="C312" s="23"/>
      <c r="F312" s="32"/>
      <c r="J312" s="26"/>
      <c r="K312" s="22" t="str">
        <f t="shared" si="52"/>
        <v/>
      </c>
      <c r="L312" s="23"/>
      <c r="R312" s="25"/>
      <c r="S312" s="34"/>
      <c r="T312" s="56" t="str">
        <f t="shared" si="54"/>
        <v/>
      </c>
    </row>
    <row r="313" spans="1:20" x14ac:dyDescent="0.35">
      <c r="A313" s="14" t="str">
        <f>IF(C313="","",COUNT($C$3:C313))</f>
        <v/>
      </c>
      <c r="B313" s="14" t="str">
        <f t="shared" si="53"/>
        <v/>
      </c>
      <c r="C313" s="23"/>
      <c r="F313" s="32"/>
      <c r="J313" s="26"/>
      <c r="K313" s="22" t="str">
        <f t="shared" si="52"/>
        <v/>
      </c>
      <c r="L313" s="23"/>
      <c r="R313" s="25"/>
      <c r="S313" s="34"/>
      <c r="T313" s="56" t="str">
        <f t="shared" si="54"/>
        <v/>
      </c>
    </row>
    <row r="314" spans="1:20" x14ac:dyDescent="0.35">
      <c r="A314" s="14" t="str">
        <f>IF(C314="","",COUNT($C$3:C314))</f>
        <v/>
      </c>
      <c r="B314" s="14" t="str">
        <f t="shared" si="53"/>
        <v/>
      </c>
      <c r="C314" s="23"/>
      <c r="F314" s="32"/>
      <c r="J314" s="26"/>
      <c r="K314" s="22" t="str">
        <f t="shared" si="52"/>
        <v/>
      </c>
      <c r="L314" s="23"/>
      <c r="R314" s="25"/>
      <c r="S314" s="34"/>
      <c r="T314" s="56" t="str">
        <f t="shared" si="54"/>
        <v/>
      </c>
    </row>
    <row r="315" spans="1:20" x14ac:dyDescent="0.35">
      <c r="A315" s="14" t="str">
        <f>IF(C315="","",COUNT($C$3:C315))</f>
        <v/>
      </c>
      <c r="B315" s="14" t="str">
        <f t="shared" si="53"/>
        <v/>
      </c>
      <c r="C315" s="23"/>
      <c r="F315" s="32"/>
      <c r="J315" s="26"/>
      <c r="K315" s="22" t="str">
        <f t="shared" si="52"/>
        <v/>
      </c>
      <c r="L315" s="23"/>
      <c r="R315" s="25"/>
      <c r="S315" s="34"/>
      <c r="T315" s="56" t="str">
        <f t="shared" si="54"/>
        <v/>
      </c>
    </row>
    <row r="316" spans="1:20" x14ac:dyDescent="0.35">
      <c r="A316" s="14" t="str">
        <f>IF(C316="","",COUNT($C$3:C316))</f>
        <v/>
      </c>
      <c r="B316" s="14" t="str">
        <f t="shared" si="53"/>
        <v/>
      </c>
      <c r="C316" s="23"/>
      <c r="F316" s="32"/>
      <c r="J316" s="26"/>
      <c r="K316" s="22" t="str">
        <f t="shared" si="52"/>
        <v/>
      </c>
      <c r="L316" s="23"/>
      <c r="R316" s="25"/>
      <c r="S316" s="34"/>
      <c r="T316" s="56" t="str">
        <f t="shared" si="54"/>
        <v/>
      </c>
    </row>
    <row r="317" spans="1:20" x14ac:dyDescent="0.35">
      <c r="A317" s="14" t="str">
        <f>IF(C317="","",COUNT($C$3:C317))</f>
        <v/>
      </c>
      <c r="B317" s="14" t="str">
        <f t="shared" si="53"/>
        <v/>
      </c>
      <c r="C317" s="23"/>
      <c r="F317" s="32"/>
      <c r="J317" s="26"/>
      <c r="K317" s="22" t="str">
        <f t="shared" si="52"/>
        <v/>
      </c>
      <c r="L317" s="23"/>
      <c r="R317" s="25"/>
      <c r="S317" s="34"/>
      <c r="T317" s="56" t="str">
        <f t="shared" si="54"/>
        <v/>
      </c>
    </row>
    <row r="318" spans="1:20" x14ac:dyDescent="0.35">
      <c r="A318" s="14" t="str">
        <f>IF(C318="","",COUNT($C$3:C318))</f>
        <v/>
      </c>
      <c r="B318" s="14" t="str">
        <f t="shared" si="53"/>
        <v/>
      </c>
      <c r="C318" s="23"/>
      <c r="F318" s="32"/>
      <c r="J318" s="26"/>
      <c r="K318" s="22" t="str">
        <f t="shared" si="52"/>
        <v/>
      </c>
      <c r="L318" s="23"/>
      <c r="R318" s="25"/>
      <c r="S318" s="34"/>
      <c r="T318" s="56" t="str">
        <f t="shared" si="54"/>
        <v/>
      </c>
    </row>
    <row r="319" spans="1:20" x14ac:dyDescent="0.35">
      <c r="A319" s="14" t="str">
        <f>IF(C319="","",COUNT($C$3:C319))</f>
        <v/>
      </c>
      <c r="B319" s="14" t="str">
        <f t="shared" si="53"/>
        <v/>
      </c>
      <c r="C319" s="23"/>
      <c r="F319" s="32"/>
      <c r="J319" s="26"/>
      <c r="K319" s="22" t="str">
        <f t="shared" si="52"/>
        <v/>
      </c>
      <c r="L319" s="23"/>
      <c r="R319" s="25"/>
      <c r="S319" s="34"/>
      <c r="T319" s="56" t="str">
        <f t="shared" si="54"/>
        <v/>
      </c>
    </row>
    <row r="320" spans="1:20" x14ac:dyDescent="0.35">
      <c r="A320" s="14" t="str">
        <f>IF(C320="","",COUNT($C$3:C320))</f>
        <v/>
      </c>
      <c r="B320" s="14" t="str">
        <f t="shared" si="53"/>
        <v/>
      </c>
      <c r="C320" s="23"/>
      <c r="F320" s="32"/>
      <c r="J320" s="26"/>
      <c r="K320" s="22" t="str">
        <f t="shared" si="52"/>
        <v/>
      </c>
      <c r="L320" s="23"/>
      <c r="R320" s="25"/>
      <c r="S320" s="34"/>
      <c r="T320" s="56" t="str">
        <f t="shared" si="54"/>
        <v/>
      </c>
    </row>
    <row r="321" spans="1:20" x14ac:dyDescent="0.35">
      <c r="A321" s="14" t="str">
        <f>IF(C321="","",COUNT($C$3:C321))</f>
        <v/>
      </c>
      <c r="B321" s="14" t="str">
        <f t="shared" si="53"/>
        <v/>
      </c>
      <c r="C321" s="23"/>
      <c r="F321" s="32"/>
      <c r="J321" s="26"/>
      <c r="K321" s="22" t="str">
        <f t="shared" si="52"/>
        <v/>
      </c>
      <c r="L321" s="23"/>
      <c r="R321" s="25"/>
      <c r="S321" s="34"/>
      <c r="T321" s="56" t="str">
        <f t="shared" si="54"/>
        <v/>
      </c>
    </row>
    <row r="322" spans="1:20" x14ac:dyDescent="0.35">
      <c r="A322" s="14" t="str">
        <f>IF(C322="","",COUNT($C$3:C322))</f>
        <v/>
      </c>
      <c r="B322" s="14" t="str">
        <f t="shared" si="53"/>
        <v/>
      </c>
      <c r="C322" s="23"/>
      <c r="F322" s="32"/>
      <c r="J322" s="26"/>
      <c r="K322" s="22" t="str">
        <f t="shared" si="52"/>
        <v/>
      </c>
      <c r="L322" s="23"/>
      <c r="R322" s="25"/>
      <c r="S322" s="34"/>
      <c r="T322" s="56" t="str">
        <f t="shared" si="54"/>
        <v/>
      </c>
    </row>
    <row r="323" spans="1:20" x14ac:dyDescent="0.35">
      <c r="A323" s="14" t="str">
        <f>IF(C323="","",COUNT($C$3:C323))</f>
        <v/>
      </c>
      <c r="B323" s="14" t="str">
        <f t="shared" si="53"/>
        <v/>
      </c>
      <c r="C323" s="23"/>
      <c r="F323" s="32"/>
      <c r="J323" s="26"/>
      <c r="K323" s="22" t="str">
        <f t="shared" ref="K323:K386" si="55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323" s="23"/>
      <c r="R323" s="25"/>
      <c r="S323" s="34"/>
      <c r="T323" s="56" t="str">
        <f t="shared" si="54"/>
        <v/>
      </c>
    </row>
    <row r="324" spans="1:20" x14ac:dyDescent="0.35">
      <c r="A324" s="14" t="str">
        <f>IF(C324="","",COUNT($C$3:C324))</f>
        <v/>
      </c>
      <c r="B324" s="14" t="str">
        <f t="shared" si="53"/>
        <v/>
      </c>
      <c r="C324" s="23"/>
      <c r="F324" s="32"/>
      <c r="J324" s="26"/>
      <c r="K324" s="22" t="str">
        <f t="shared" si="55"/>
        <v/>
      </c>
      <c r="L324" s="23"/>
      <c r="R324" s="25"/>
      <c r="S324" s="34"/>
      <c r="T324" s="56" t="str">
        <f t="shared" si="54"/>
        <v/>
      </c>
    </row>
    <row r="325" spans="1:20" x14ac:dyDescent="0.35">
      <c r="A325" s="14" t="str">
        <f>IF(C325="","",COUNT($C$3:C325))</f>
        <v/>
      </c>
      <c r="B325" s="14" t="str">
        <f t="shared" si="53"/>
        <v/>
      </c>
      <c r="C325" s="23"/>
      <c r="F325" s="32"/>
      <c r="J325" s="26"/>
      <c r="K325" s="22" t="str">
        <f t="shared" si="55"/>
        <v/>
      </c>
      <c r="L325" s="23"/>
      <c r="R325" s="25"/>
      <c r="S325" s="34"/>
      <c r="T325" s="56" t="str">
        <f t="shared" si="54"/>
        <v/>
      </c>
    </row>
    <row r="326" spans="1:20" x14ac:dyDescent="0.35">
      <c r="A326" s="14" t="str">
        <f>IF(C326="","",COUNT($C$3:C326))</f>
        <v/>
      </c>
      <c r="B326" s="14" t="str">
        <f t="shared" si="53"/>
        <v/>
      </c>
      <c r="C326" s="23"/>
      <c r="F326" s="32"/>
      <c r="J326" s="26"/>
      <c r="K326" s="22" t="str">
        <f t="shared" si="55"/>
        <v/>
      </c>
      <c r="L326" s="23"/>
      <c r="R326" s="25"/>
      <c r="S326" s="34"/>
      <c r="T326" s="56" t="str">
        <f t="shared" si="54"/>
        <v/>
      </c>
    </row>
    <row r="327" spans="1:20" x14ac:dyDescent="0.35">
      <c r="A327" s="14" t="str">
        <f>IF(C327="","",COUNT($C$3:C327))</f>
        <v/>
      </c>
      <c r="B327" s="14" t="str">
        <f t="shared" si="53"/>
        <v/>
      </c>
      <c r="C327" s="23"/>
      <c r="F327" s="32"/>
      <c r="J327" s="26"/>
      <c r="K327" s="22" t="str">
        <f t="shared" si="55"/>
        <v/>
      </c>
      <c r="L327" s="23"/>
      <c r="R327" s="25"/>
      <c r="S327" s="34"/>
      <c r="T327" s="56" t="str">
        <f t="shared" si="54"/>
        <v/>
      </c>
    </row>
    <row r="328" spans="1:20" x14ac:dyDescent="0.35">
      <c r="A328" s="14" t="str">
        <f>IF(C328="","",COUNT($C$3:C328))</f>
        <v/>
      </c>
      <c r="B328" s="14" t="str">
        <f t="shared" si="53"/>
        <v/>
      </c>
      <c r="C328" s="23"/>
      <c r="F328" s="32"/>
      <c r="J328" s="26"/>
      <c r="K328" s="22" t="str">
        <f t="shared" si="55"/>
        <v/>
      </c>
      <c r="L328" s="23"/>
      <c r="R328" s="25"/>
      <c r="S328" s="34"/>
      <c r="T328" s="56" t="str">
        <f t="shared" si="54"/>
        <v/>
      </c>
    </row>
    <row r="329" spans="1:20" x14ac:dyDescent="0.35">
      <c r="A329" s="14" t="str">
        <f>IF(C329="","",COUNT($C$3:C329))</f>
        <v/>
      </c>
      <c r="B329" s="14" t="str">
        <f t="shared" si="53"/>
        <v/>
      </c>
      <c r="C329" s="23"/>
      <c r="F329" s="32"/>
      <c r="J329" s="26"/>
      <c r="K329" s="22" t="str">
        <f t="shared" si="55"/>
        <v/>
      </c>
      <c r="L329" s="23"/>
      <c r="R329" s="25"/>
      <c r="S329" s="34"/>
      <c r="T329" s="56" t="str">
        <f t="shared" si="54"/>
        <v/>
      </c>
    </row>
    <row r="330" spans="1:20" x14ac:dyDescent="0.35">
      <c r="A330" s="14" t="str">
        <f>IF(C330="","",COUNT($C$3:C330))</f>
        <v/>
      </c>
      <c r="B330" s="14" t="str">
        <f t="shared" si="53"/>
        <v/>
      </c>
      <c r="C330" s="23"/>
      <c r="F330" s="32"/>
      <c r="J330" s="26"/>
      <c r="K330" s="22" t="str">
        <f t="shared" si="55"/>
        <v/>
      </c>
      <c r="L330" s="23"/>
      <c r="R330" s="25"/>
      <c r="S330" s="34"/>
      <c r="T330" s="56" t="str">
        <f t="shared" si="54"/>
        <v/>
      </c>
    </row>
    <row r="331" spans="1:20" x14ac:dyDescent="0.35">
      <c r="A331" s="14" t="str">
        <f>IF(C331="","",COUNT($C$3:C331))</f>
        <v/>
      </c>
      <c r="B331" s="14" t="str">
        <f t="shared" si="53"/>
        <v/>
      </c>
      <c r="C331" s="23"/>
      <c r="F331" s="32"/>
      <c r="J331" s="26"/>
      <c r="K331" s="22" t="str">
        <f t="shared" si="55"/>
        <v/>
      </c>
      <c r="L331" s="23"/>
      <c r="S331" s="34"/>
      <c r="T331" s="56" t="str">
        <f t="shared" si="54"/>
        <v/>
      </c>
    </row>
    <row r="332" spans="1:20" x14ac:dyDescent="0.35">
      <c r="A332" s="14" t="str">
        <f>IF(C332="","",COUNT($C$3:C332))</f>
        <v/>
      </c>
      <c r="B332" s="14" t="str">
        <f t="shared" si="53"/>
        <v/>
      </c>
      <c r="C332" s="23"/>
      <c r="F332" s="32"/>
      <c r="J332" s="26"/>
      <c r="K332" s="22" t="str">
        <f t="shared" si="55"/>
        <v/>
      </c>
      <c r="L332" s="23"/>
      <c r="S332" s="34"/>
      <c r="T332" s="56" t="str">
        <f t="shared" si="54"/>
        <v/>
      </c>
    </row>
    <row r="333" spans="1:20" x14ac:dyDescent="0.35">
      <c r="A333" s="14" t="str">
        <f>IF(C333="","",COUNT($C$3:C333))</f>
        <v/>
      </c>
      <c r="B333" s="14" t="str">
        <f t="shared" si="53"/>
        <v/>
      </c>
      <c r="C333" s="23"/>
      <c r="F333" s="32"/>
      <c r="J333" s="26"/>
      <c r="K333" s="22" t="str">
        <f t="shared" si="55"/>
        <v/>
      </c>
      <c r="L333" s="23"/>
      <c r="S333" s="34"/>
      <c r="T333" s="56" t="str">
        <f t="shared" si="54"/>
        <v/>
      </c>
    </row>
    <row r="334" spans="1:20" x14ac:dyDescent="0.35">
      <c r="A334" s="14" t="str">
        <f>IF(C334="","",COUNT($C$3:C334))</f>
        <v/>
      </c>
      <c r="B334" s="14" t="str">
        <f t="shared" si="53"/>
        <v/>
      </c>
      <c r="C334" s="23"/>
      <c r="F334" s="32"/>
      <c r="J334" s="26"/>
      <c r="K334" s="22" t="str">
        <f t="shared" si="55"/>
        <v/>
      </c>
      <c r="L334" s="23"/>
      <c r="S334" s="34"/>
      <c r="T334" s="56" t="str">
        <f t="shared" si="54"/>
        <v/>
      </c>
    </row>
    <row r="335" spans="1:20" x14ac:dyDescent="0.35">
      <c r="A335" s="14" t="str">
        <f>IF(C335="","",COUNT($C$3:C335))</f>
        <v/>
      </c>
      <c r="B335" s="14" t="str">
        <f t="shared" si="53"/>
        <v/>
      </c>
      <c r="C335" s="23"/>
      <c r="F335" s="32"/>
      <c r="J335" s="26"/>
      <c r="K335" s="22" t="str">
        <f t="shared" si="55"/>
        <v/>
      </c>
      <c r="L335" s="23"/>
      <c r="S335" s="34"/>
      <c r="T335" s="56" t="str">
        <f t="shared" si="54"/>
        <v/>
      </c>
    </row>
    <row r="336" spans="1:20" x14ac:dyDescent="0.35">
      <c r="A336" s="14" t="str">
        <f>IF(C336="","",COUNT($C$3:C336))</f>
        <v/>
      </c>
      <c r="B336" s="14" t="str">
        <f t="shared" si="53"/>
        <v/>
      </c>
      <c r="C336" s="23"/>
      <c r="F336" s="32"/>
      <c r="J336" s="26"/>
      <c r="K336" s="22" t="str">
        <f t="shared" si="55"/>
        <v/>
      </c>
      <c r="L336" s="23"/>
      <c r="S336" s="34"/>
      <c r="T336" s="56" t="str">
        <f t="shared" si="54"/>
        <v/>
      </c>
    </row>
    <row r="337" spans="1:20" x14ac:dyDescent="0.35">
      <c r="A337" s="14" t="str">
        <f>IF(C337="","",COUNT($C$3:C337))</f>
        <v/>
      </c>
      <c r="B337" s="14" t="str">
        <f t="shared" si="53"/>
        <v/>
      </c>
      <c r="C337" s="23"/>
      <c r="F337" s="32"/>
      <c r="J337" s="26"/>
      <c r="K337" s="22" t="str">
        <f t="shared" si="55"/>
        <v/>
      </c>
      <c r="L337" s="23"/>
      <c r="S337" s="34"/>
      <c r="T337" s="56" t="str">
        <f t="shared" si="54"/>
        <v/>
      </c>
    </row>
    <row r="338" spans="1:20" x14ac:dyDescent="0.35">
      <c r="A338" s="14" t="str">
        <f>IF(C338="","",COUNT($C$3:C338))</f>
        <v/>
      </c>
      <c r="B338" s="14" t="str">
        <f t="shared" si="53"/>
        <v/>
      </c>
      <c r="C338" s="23"/>
      <c r="F338" s="32"/>
      <c r="J338" s="26"/>
      <c r="K338" s="22" t="str">
        <f t="shared" si="55"/>
        <v/>
      </c>
      <c r="L338" s="23"/>
      <c r="S338" s="34"/>
      <c r="T338" s="56" t="str">
        <f t="shared" si="54"/>
        <v/>
      </c>
    </row>
    <row r="339" spans="1:20" x14ac:dyDescent="0.35">
      <c r="A339" s="14" t="str">
        <f>IF(C339="","",COUNT($C$3:C339))</f>
        <v/>
      </c>
      <c r="B339" s="14" t="str">
        <f t="shared" si="53"/>
        <v/>
      </c>
      <c r="C339" s="23"/>
      <c r="F339" s="32"/>
      <c r="J339" s="26"/>
      <c r="K339" s="22" t="str">
        <f t="shared" si="55"/>
        <v/>
      </c>
      <c r="L339" s="23"/>
      <c r="S339" s="34"/>
      <c r="T339" s="56" t="str">
        <f t="shared" si="54"/>
        <v/>
      </c>
    </row>
    <row r="340" spans="1:20" x14ac:dyDescent="0.35">
      <c r="A340" s="14" t="str">
        <f>IF(C340="","",COUNT($C$3:C340))</f>
        <v/>
      </c>
      <c r="B340" s="14" t="str">
        <f t="shared" si="53"/>
        <v/>
      </c>
      <c r="C340" s="23"/>
      <c r="F340" s="32"/>
      <c r="J340" s="26"/>
      <c r="K340" s="22" t="str">
        <f t="shared" si="55"/>
        <v/>
      </c>
      <c r="L340" s="23"/>
      <c r="S340" s="34"/>
      <c r="T340" s="56" t="str">
        <f t="shared" si="54"/>
        <v/>
      </c>
    </row>
    <row r="341" spans="1:20" x14ac:dyDescent="0.35">
      <c r="A341" s="14" t="str">
        <f>IF(C341="","",COUNT($C$3:C341))</f>
        <v/>
      </c>
      <c r="B341" s="14" t="str">
        <f t="shared" si="53"/>
        <v/>
      </c>
      <c r="C341" s="23"/>
      <c r="F341" s="32"/>
      <c r="J341" s="26"/>
      <c r="K341" s="22" t="str">
        <f t="shared" si="55"/>
        <v/>
      </c>
      <c r="L341" s="23"/>
      <c r="S341" s="34"/>
      <c r="T341" s="56" t="str">
        <f t="shared" si="54"/>
        <v/>
      </c>
    </row>
    <row r="342" spans="1:20" x14ac:dyDescent="0.35">
      <c r="A342" s="14" t="str">
        <f>IF(C342="","",COUNT($C$3:C342))</f>
        <v/>
      </c>
      <c r="B342" s="14" t="str">
        <f t="shared" si="53"/>
        <v/>
      </c>
      <c r="C342" s="23"/>
      <c r="F342" s="32"/>
      <c r="J342" s="26"/>
      <c r="K342" s="22" t="str">
        <f t="shared" si="55"/>
        <v/>
      </c>
      <c r="L342" s="23"/>
      <c r="S342" s="34"/>
      <c r="T342" s="56" t="str">
        <f t="shared" si="54"/>
        <v/>
      </c>
    </row>
    <row r="343" spans="1:20" x14ac:dyDescent="0.35">
      <c r="A343" s="14" t="str">
        <f>IF(C343="","",COUNT($C$3:C343))</f>
        <v/>
      </c>
      <c r="B343" s="14" t="str">
        <f t="shared" si="53"/>
        <v/>
      </c>
      <c r="C343" s="23"/>
      <c r="F343" s="32"/>
      <c r="J343" s="26"/>
      <c r="K343" s="22" t="str">
        <f t="shared" si="55"/>
        <v/>
      </c>
      <c r="L343" s="23"/>
      <c r="S343" s="34"/>
      <c r="T343" s="56" t="str">
        <f t="shared" si="54"/>
        <v/>
      </c>
    </row>
    <row r="344" spans="1:20" x14ac:dyDescent="0.35">
      <c r="A344" s="14" t="str">
        <f>IF(C344="","",COUNT($C$3:C344))</f>
        <v/>
      </c>
      <c r="B344" s="14" t="str">
        <f t="shared" si="53"/>
        <v/>
      </c>
      <c r="C344" s="23"/>
      <c r="F344" s="32"/>
      <c r="J344" s="26"/>
      <c r="K344" s="22" t="str">
        <f t="shared" si="55"/>
        <v/>
      </c>
      <c r="L344" s="23"/>
      <c r="S344" s="34"/>
      <c r="T344" s="56" t="str">
        <f t="shared" si="54"/>
        <v/>
      </c>
    </row>
    <row r="345" spans="1:20" x14ac:dyDescent="0.35">
      <c r="A345" s="14" t="str">
        <f>IF(C345="","",COUNT($C$3:C345))</f>
        <v/>
      </c>
      <c r="B345" s="14" t="str">
        <f t="shared" si="53"/>
        <v/>
      </c>
      <c r="C345" s="23"/>
      <c r="F345" s="32"/>
      <c r="J345" s="26"/>
      <c r="K345" s="22" t="str">
        <f t="shared" si="55"/>
        <v/>
      </c>
      <c r="L345" s="23"/>
      <c r="S345" s="34"/>
      <c r="T345" s="56" t="str">
        <f t="shared" si="54"/>
        <v/>
      </c>
    </row>
    <row r="346" spans="1:20" x14ac:dyDescent="0.35">
      <c r="A346" s="14" t="str">
        <f>IF(C346="","",COUNT($C$3:C346))</f>
        <v/>
      </c>
      <c r="B346" s="14" t="str">
        <f t="shared" si="53"/>
        <v/>
      </c>
      <c r="C346" s="23"/>
      <c r="F346" s="32"/>
      <c r="J346" s="26"/>
      <c r="K346" s="22" t="str">
        <f t="shared" si="55"/>
        <v/>
      </c>
      <c r="L346" s="23"/>
      <c r="S346" s="34"/>
      <c r="T346" s="56" t="str">
        <f t="shared" si="54"/>
        <v/>
      </c>
    </row>
    <row r="347" spans="1:20" x14ac:dyDescent="0.35">
      <c r="A347" s="14" t="str">
        <f>IF(C347="","",COUNT($C$3:C347))</f>
        <v/>
      </c>
      <c r="B347" s="14" t="str">
        <f t="shared" si="53"/>
        <v/>
      </c>
      <c r="C347" s="23"/>
      <c r="F347" s="32"/>
      <c r="J347" s="26"/>
      <c r="K347" s="22" t="str">
        <f t="shared" si="55"/>
        <v/>
      </c>
      <c r="L347" s="23"/>
      <c r="S347" s="34"/>
      <c r="T347" s="56" t="str">
        <f t="shared" si="54"/>
        <v/>
      </c>
    </row>
    <row r="348" spans="1:20" x14ac:dyDescent="0.35">
      <c r="A348" s="14" t="str">
        <f>IF(C348="","",COUNT($C$3:C348))</f>
        <v/>
      </c>
      <c r="B348" s="14" t="str">
        <f t="shared" si="53"/>
        <v/>
      </c>
      <c r="C348" s="23"/>
      <c r="F348" s="32"/>
      <c r="J348" s="26"/>
      <c r="K348" s="22" t="str">
        <f t="shared" si="55"/>
        <v/>
      </c>
      <c r="L348" s="23"/>
      <c r="S348" s="34"/>
      <c r="T348" s="56" t="str">
        <f t="shared" si="54"/>
        <v/>
      </c>
    </row>
    <row r="349" spans="1:20" x14ac:dyDescent="0.35">
      <c r="A349" s="14" t="str">
        <f>IF(C349="","",COUNT($C$3:C349))</f>
        <v/>
      </c>
      <c r="B349" s="14" t="str">
        <f t="shared" si="53"/>
        <v/>
      </c>
      <c r="C349" s="23"/>
      <c r="F349" s="32"/>
      <c r="J349" s="26"/>
      <c r="K349" s="22" t="str">
        <f t="shared" si="55"/>
        <v/>
      </c>
      <c r="L349" s="23"/>
      <c r="S349" s="34"/>
      <c r="T349" s="56" t="str">
        <f t="shared" si="54"/>
        <v/>
      </c>
    </row>
    <row r="350" spans="1:20" x14ac:dyDescent="0.35">
      <c r="A350" s="14" t="str">
        <f>IF(C350="","",COUNT($C$3:C350))</f>
        <v/>
      </c>
      <c r="B350" s="14" t="str">
        <f t="shared" si="53"/>
        <v/>
      </c>
      <c r="C350" s="23"/>
      <c r="F350" s="32"/>
      <c r="J350" s="26"/>
      <c r="K350" s="22" t="str">
        <f t="shared" si="55"/>
        <v/>
      </c>
      <c r="L350" s="23"/>
      <c r="S350" s="34"/>
      <c r="T350" s="56" t="str">
        <f t="shared" si="54"/>
        <v/>
      </c>
    </row>
    <row r="351" spans="1:20" x14ac:dyDescent="0.35">
      <c r="A351" s="14" t="str">
        <f>IF(C351="","",COUNT($C$3:C351))</f>
        <v/>
      </c>
      <c r="B351" s="14" t="str">
        <f t="shared" si="53"/>
        <v/>
      </c>
      <c r="C351" s="23"/>
      <c r="F351" s="32"/>
      <c r="J351" s="26"/>
      <c r="K351" s="22" t="str">
        <f t="shared" si="55"/>
        <v/>
      </c>
      <c r="L351" s="23"/>
      <c r="S351" s="34"/>
      <c r="T351" s="56" t="str">
        <f t="shared" si="54"/>
        <v/>
      </c>
    </row>
    <row r="352" spans="1:20" x14ac:dyDescent="0.35">
      <c r="A352" s="14" t="str">
        <f>IF(C352="","",COUNT($C$3:C352))</f>
        <v/>
      </c>
      <c r="B352" s="14" t="str">
        <f t="shared" si="53"/>
        <v/>
      </c>
      <c r="C352" s="23"/>
      <c r="F352" s="32"/>
      <c r="J352" s="26"/>
      <c r="K352" s="22" t="str">
        <f t="shared" si="55"/>
        <v/>
      </c>
      <c r="L352" s="23"/>
      <c r="S352" s="34"/>
      <c r="T352" s="56" t="str">
        <f t="shared" si="54"/>
        <v/>
      </c>
    </row>
    <row r="353" spans="1:20" x14ac:dyDescent="0.35">
      <c r="A353" s="14" t="str">
        <f>IF(C353="","",COUNT($C$3:C353))</f>
        <v/>
      </c>
      <c r="B353" s="14" t="str">
        <f t="shared" si="53"/>
        <v/>
      </c>
      <c r="C353" s="23"/>
      <c r="F353" s="32"/>
      <c r="J353" s="26"/>
      <c r="K353" s="22" t="str">
        <f t="shared" si="55"/>
        <v/>
      </c>
      <c r="L353" s="23"/>
      <c r="S353" s="34"/>
      <c r="T353" s="56" t="str">
        <f t="shared" si="54"/>
        <v/>
      </c>
    </row>
    <row r="354" spans="1:20" x14ac:dyDescent="0.35">
      <c r="A354" s="14" t="str">
        <f>IF(C354="","",COUNT($C$3:C354))</f>
        <v/>
      </c>
      <c r="B354" s="14" t="str">
        <f t="shared" si="53"/>
        <v/>
      </c>
      <c r="C354" s="23"/>
      <c r="F354" s="32"/>
      <c r="J354" s="26"/>
      <c r="K354" s="22" t="str">
        <f t="shared" si="55"/>
        <v/>
      </c>
      <c r="L354" s="23"/>
      <c r="S354" s="34"/>
      <c r="T354" s="56" t="str">
        <f t="shared" si="54"/>
        <v/>
      </c>
    </row>
    <row r="355" spans="1:20" x14ac:dyDescent="0.35">
      <c r="A355" s="14" t="str">
        <f>IF(C355="","",COUNT($C$3:C355))</f>
        <v/>
      </c>
      <c r="B355" s="14" t="str">
        <f t="shared" si="53"/>
        <v/>
      </c>
      <c r="C355" s="23"/>
      <c r="F355" s="32"/>
      <c r="J355" s="26"/>
      <c r="K355" s="22" t="str">
        <f t="shared" si="55"/>
        <v/>
      </c>
      <c r="L355" s="23"/>
      <c r="S355" s="34"/>
      <c r="T355" s="56" t="str">
        <f t="shared" si="54"/>
        <v/>
      </c>
    </row>
    <row r="356" spans="1:20" x14ac:dyDescent="0.35">
      <c r="A356" s="14" t="str">
        <f>IF(C356="","",COUNT($C$3:C356))</f>
        <v/>
      </c>
      <c r="B356" s="14" t="str">
        <f t="shared" si="53"/>
        <v/>
      </c>
      <c r="C356" s="23"/>
      <c r="F356" s="32"/>
      <c r="J356" s="26"/>
      <c r="K356" s="22" t="str">
        <f t="shared" si="55"/>
        <v/>
      </c>
      <c r="L356" s="23"/>
      <c r="S356" s="34"/>
      <c r="T356" s="56" t="str">
        <f t="shared" si="54"/>
        <v/>
      </c>
    </row>
    <row r="357" spans="1:20" x14ac:dyDescent="0.35">
      <c r="A357" s="14" t="str">
        <f>IF(C357="","",COUNT($C$3:C357))</f>
        <v/>
      </c>
      <c r="B357" s="14" t="str">
        <f t="shared" si="53"/>
        <v/>
      </c>
      <c r="C357" s="23"/>
      <c r="F357" s="32"/>
      <c r="J357" s="26"/>
      <c r="K357" s="22" t="str">
        <f t="shared" si="55"/>
        <v/>
      </c>
      <c r="L357" s="23"/>
      <c r="S357" s="34"/>
      <c r="T357" s="56" t="str">
        <f t="shared" si="54"/>
        <v/>
      </c>
    </row>
    <row r="358" spans="1:20" x14ac:dyDescent="0.35">
      <c r="A358" s="14" t="str">
        <f>IF(C358="","",COUNT($C$3:C358))</f>
        <v/>
      </c>
      <c r="B358" s="14" t="str">
        <f t="shared" ref="B358:B421" si="56">IF(C358="","",TEXT(C358,"mmmm"))</f>
        <v/>
      </c>
      <c r="C358" s="23"/>
      <c r="F358" s="32"/>
      <c r="J358" s="26"/>
      <c r="K358" s="22" t="str">
        <f t="shared" si="55"/>
        <v/>
      </c>
      <c r="L358" s="23"/>
      <c r="S358" s="34"/>
      <c r="T358" s="56" t="str">
        <f t="shared" ref="T358:T421" si="57">IF(N358="","",SUM(N358,O358,P358,Q358,R358))</f>
        <v/>
      </c>
    </row>
    <row r="359" spans="1:20" x14ac:dyDescent="0.35">
      <c r="A359" s="14" t="str">
        <f>IF(C359="","",COUNT($C$3:C359))</f>
        <v/>
      </c>
      <c r="B359" s="14" t="str">
        <f t="shared" si="56"/>
        <v/>
      </c>
      <c r="C359" s="23"/>
      <c r="F359" s="32"/>
      <c r="J359" s="26"/>
      <c r="K359" s="22" t="str">
        <f t="shared" si="55"/>
        <v/>
      </c>
      <c r="L359" s="23"/>
      <c r="S359" s="34"/>
      <c r="T359" s="56" t="str">
        <f t="shared" si="57"/>
        <v/>
      </c>
    </row>
    <row r="360" spans="1:20" x14ac:dyDescent="0.35">
      <c r="A360" s="14" t="str">
        <f>IF(C360="","",COUNT($C$3:C360))</f>
        <v/>
      </c>
      <c r="B360" s="14" t="str">
        <f t="shared" si="56"/>
        <v/>
      </c>
      <c r="C360" s="23"/>
      <c r="F360" s="32"/>
      <c r="J360" s="26"/>
      <c r="K360" s="22" t="str">
        <f t="shared" si="55"/>
        <v/>
      </c>
      <c r="L360" s="23"/>
      <c r="S360" s="34"/>
      <c r="T360" s="56" t="str">
        <f t="shared" si="57"/>
        <v/>
      </c>
    </row>
    <row r="361" spans="1:20" x14ac:dyDescent="0.35">
      <c r="A361" s="14" t="str">
        <f>IF(C361="","",COUNT($C$3:C361))</f>
        <v/>
      </c>
      <c r="B361" s="14" t="str">
        <f t="shared" si="56"/>
        <v/>
      </c>
      <c r="C361" s="23"/>
      <c r="F361" s="32"/>
      <c r="J361" s="26"/>
      <c r="K361" s="22" t="str">
        <f t="shared" si="55"/>
        <v/>
      </c>
      <c r="L361" s="23"/>
      <c r="S361" s="34"/>
      <c r="T361" s="56" t="str">
        <f t="shared" si="57"/>
        <v/>
      </c>
    </row>
    <row r="362" spans="1:20" x14ac:dyDescent="0.35">
      <c r="A362" s="14" t="str">
        <f>IF(C362="","",COUNT($C$3:C362))</f>
        <v/>
      </c>
      <c r="B362" s="14" t="str">
        <f t="shared" si="56"/>
        <v/>
      </c>
      <c r="C362" s="23"/>
      <c r="F362" s="32"/>
      <c r="J362" s="26"/>
      <c r="K362" s="22" t="str">
        <f t="shared" si="55"/>
        <v/>
      </c>
      <c r="L362" s="23"/>
      <c r="S362" s="34"/>
      <c r="T362" s="56" t="str">
        <f t="shared" si="57"/>
        <v/>
      </c>
    </row>
    <row r="363" spans="1:20" x14ac:dyDescent="0.35">
      <c r="A363" s="14" t="str">
        <f>IF(C363="","",COUNT($C$3:C363))</f>
        <v/>
      </c>
      <c r="B363" s="14" t="str">
        <f t="shared" si="56"/>
        <v/>
      </c>
      <c r="C363" s="23"/>
      <c r="F363" s="32"/>
      <c r="J363" s="26"/>
      <c r="K363" s="22" t="str">
        <f t="shared" si="55"/>
        <v/>
      </c>
      <c r="L363" s="23"/>
      <c r="S363" s="34"/>
      <c r="T363" s="56" t="str">
        <f t="shared" si="57"/>
        <v/>
      </c>
    </row>
    <row r="364" spans="1:20" x14ac:dyDescent="0.35">
      <c r="A364" s="14" t="str">
        <f>IF(C364="","",COUNT($C$3:C364))</f>
        <v/>
      </c>
      <c r="B364" s="14" t="str">
        <f t="shared" si="56"/>
        <v/>
      </c>
      <c r="C364" s="23"/>
      <c r="F364" s="32"/>
      <c r="J364" s="26"/>
      <c r="K364" s="22" t="str">
        <f t="shared" si="55"/>
        <v/>
      </c>
      <c r="L364" s="23"/>
      <c r="S364" s="34"/>
      <c r="T364" s="56" t="str">
        <f t="shared" si="57"/>
        <v/>
      </c>
    </row>
    <row r="365" spans="1:20" x14ac:dyDescent="0.35">
      <c r="A365" s="14" t="str">
        <f>IF(C365="","",COUNT($C$3:C365))</f>
        <v/>
      </c>
      <c r="B365" s="14" t="str">
        <f t="shared" si="56"/>
        <v/>
      </c>
      <c r="C365" s="23"/>
      <c r="F365" s="32"/>
      <c r="J365" s="26"/>
      <c r="K365" s="22" t="str">
        <f t="shared" si="55"/>
        <v/>
      </c>
      <c r="L365" s="23"/>
      <c r="S365" s="34"/>
      <c r="T365" s="56" t="str">
        <f t="shared" si="57"/>
        <v/>
      </c>
    </row>
    <row r="366" spans="1:20" x14ac:dyDescent="0.35">
      <c r="A366" s="14" t="str">
        <f>IF(C366="","",COUNT($C$3:C366))</f>
        <v/>
      </c>
      <c r="B366" s="14" t="str">
        <f t="shared" si="56"/>
        <v/>
      </c>
      <c r="C366" s="23"/>
      <c r="F366" s="32"/>
      <c r="J366" s="26"/>
      <c r="K366" s="22" t="str">
        <f t="shared" si="55"/>
        <v/>
      </c>
      <c r="L366" s="23"/>
      <c r="S366" s="34"/>
      <c r="T366" s="56" t="str">
        <f t="shared" si="57"/>
        <v/>
      </c>
    </row>
    <row r="367" spans="1:20" x14ac:dyDescent="0.35">
      <c r="A367" s="14" t="str">
        <f>IF(C367="","",COUNT($C$3:C367))</f>
        <v/>
      </c>
      <c r="B367" s="14" t="str">
        <f t="shared" si="56"/>
        <v/>
      </c>
      <c r="C367" s="23"/>
      <c r="F367" s="32"/>
      <c r="J367" s="26"/>
      <c r="K367" s="22" t="str">
        <f t="shared" si="55"/>
        <v/>
      </c>
      <c r="L367" s="23"/>
      <c r="S367" s="34"/>
      <c r="T367" s="56" t="str">
        <f t="shared" si="57"/>
        <v/>
      </c>
    </row>
    <row r="368" spans="1:20" x14ac:dyDescent="0.35">
      <c r="A368" s="14" t="str">
        <f>IF(C368="","",COUNT($C$3:C368))</f>
        <v/>
      </c>
      <c r="B368" s="14" t="str">
        <f t="shared" si="56"/>
        <v/>
      </c>
      <c r="C368" s="23"/>
      <c r="F368" s="32"/>
      <c r="J368" s="26"/>
      <c r="K368" s="22" t="str">
        <f t="shared" si="55"/>
        <v/>
      </c>
      <c r="L368" s="23"/>
      <c r="S368" s="34"/>
      <c r="T368" s="56" t="str">
        <f t="shared" si="57"/>
        <v/>
      </c>
    </row>
    <row r="369" spans="1:20" x14ac:dyDescent="0.35">
      <c r="A369" s="14" t="str">
        <f>IF(C369="","",COUNT($C$3:C369))</f>
        <v/>
      </c>
      <c r="B369" s="14" t="str">
        <f t="shared" si="56"/>
        <v/>
      </c>
      <c r="C369" s="23"/>
      <c r="F369" s="32"/>
      <c r="J369" s="26"/>
      <c r="K369" s="22" t="str">
        <f t="shared" si="55"/>
        <v/>
      </c>
      <c r="L369" s="23"/>
      <c r="S369" s="34"/>
      <c r="T369" s="56" t="str">
        <f t="shared" si="57"/>
        <v/>
      </c>
    </row>
    <row r="370" spans="1:20" x14ac:dyDescent="0.35">
      <c r="A370" s="14" t="str">
        <f>IF(C370="","",COUNT($C$3:C370))</f>
        <v/>
      </c>
      <c r="B370" s="14" t="str">
        <f t="shared" si="56"/>
        <v/>
      </c>
      <c r="C370" s="23"/>
      <c r="F370" s="32"/>
      <c r="J370" s="26"/>
      <c r="K370" s="22" t="str">
        <f t="shared" si="55"/>
        <v/>
      </c>
      <c r="L370" s="23"/>
      <c r="S370" s="34"/>
      <c r="T370" s="56" t="str">
        <f t="shared" si="57"/>
        <v/>
      </c>
    </row>
    <row r="371" spans="1:20" x14ac:dyDescent="0.35">
      <c r="A371" s="14" t="str">
        <f>IF(C371="","",COUNT($C$3:C371))</f>
        <v/>
      </c>
      <c r="B371" s="14" t="str">
        <f t="shared" si="56"/>
        <v/>
      </c>
      <c r="C371" s="23"/>
      <c r="F371" s="32"/>
      <c r="J371" s="26"/>
      <c r="K371" s="22" t="str">
        <f t="shared" si="55"/>
        <v/>
      </c>
      <c r="L371" s="23"/>
      <c r="S371" s="34"/>
      <c r="T371" s="56" t="str">
        <f t="shared" si="57"/>
        <v/>
      </c>
    </row>
    <row r="372" spans="1:20" x14ac:dyDescent="0.35">
      <c r="A372" s="14" t="str">
        <f>IF(C372="","",COUNT($C$3:C372))</f>
        <v/>
      </c>
      <c r="B372" s="14" t="str">
        <f t="shared" si="56"/>
        <v/>
      </c>
      <c r="C372" s="23"/>
      <c r="F372" s="32"/>
      <c r="J372" s="26"/>
      <c r="K372" s="22" t="str">
        <f t="shared" si="55"/>
        <v/>
      </c>
      <c r="L372" s="23"/>
      <c r="S372" s="34"/>
      <c r="T372" s="56" t="str">
        <f t="shared" si="57"/>
        <v/>
      </c>
    </row>
    <row r="373" spans="1:20" x14ac:dyDescent="0.35">
      <c r="A373" s="14" t="str">
        <f>IF(C373="","",COUNT($C$3:C373))</f>
        <v/>
      </c>
      <c r="B373" s="14" t="str">
        <f t="shared" si="56"/>
        <v/>
      </c>
      <c r="C373" s="40"/>
      <c r="F373" s="32"/>
      <c r="J373" s="26"/>
      <c r="K373" s="22" t="str">
        <f t="shared" si="55"/>
        <v/>
      </c>
      <c r="L373" s="23"/>
      <c r="S373" s="34"/>
      <c r="T373" s="56" t="str">
        <f t="shared" si="57"/>
        <v/>
      </c>
    </row>
    <row r="374" spans="1:20" x14ac:dyDescent="0.35">
      <c r="A374" s="14" t="str">
        <f>IF(C374="","",COUNT($C$3:C374))</f>
        <v/>
      </c>
      <c r="B374" s="14" t="str">
        <f t="shared" si="56"/>
        <v/>
      </c>
      <c r="C374" s="23"/>
      <c r="F374" s="32"/>
      <c r="J374" s="26"/>
      <c r="K374" s="22" t="str">
        <f t="shared" si="55"/>
        <v/>
      </c>
      <c r="L374" s="23"/>
      <c r="S374" s="34"/>
      <c r="T374" s="56" t="str">
        <f t="shared" si="57"/>
        <v/>
      </c>
    </row>
    <row r="375" spans="1:20" x14ac:dyDescent="0.35">
      <c r="A375" s="14" t="str">
        <f>IF(C375="","",COUNT($C$3:C375))</f>
        <v/>
      </c>
      <c r="B375" s="14" t="str">
        <f t="shared" si="56"/>
        <v/>
      </c>
      <c r="C375" s="23"/>
      <c r="F375" s="32"/>
      <c r="J375" s="26"/>
      <c r="K375" s="22" t="str">
        <f t="shared" si="55"/>
        <v/>
      </c>
      <c r="L375" s="23"/>
      <c r="S375" s="34"/>
      <c r="T375" s="56" t="str">
        <f t="shared" si="57"/>
        <v/>
      </c>
    </row>
    <row r="376" spans="1:20" x14ac:dyDescent="0.35">
      <c r="A376" s="14" t="str">
        <f>IF(C376="","",COUNT($C$3:C376))</f>
        <v/>
      </c>
      <c r="B376" s="14" t="str">
        <f t="shared" si="56"/>
        <v/>
      </c>
      <c r="C376" s="40"/>
      <c r="F376" s="32"/>
      <c r="J376" s="26"/>
      <c r="K376" s="22" t="str">
        <f t="shared" si="55"/>
        <v/>
      </c>
      <c r="L376" s="23"/>
      <c r="S376" s="34"/>
      <c r="T376" s="56" t="str">
        <f t="shared" si="57"/>
        <v/>
      </c>
    </row>
    <row r="377" spans="1:20" x14ac:dyDescent="0.35">
      <c r="A377" s="14" t="str">
        <f>IF(C377="","",COUNT($C$3:C377))</f>
        <v/>
      </c>
      <c r="B377" s="14" t="str">
        <f t="shared" si="56"/>
        <v/>
      </c>
      <c r="C377" s="23"/>
      <c r="F377" s="32"/>
      <c r="J377" s="26"/>
      <c r="K377" s="22" t="str">
        <f t="shared" si="55"/>
        <v/>
      </c>
      <c r="L377" s="23"/>
      <c r="S377" s="34"/>
      <c r="T377" s="56" t="str">
        <f t="shared" si="57"/>
        <v/>
      </c>
    </row>
    <row r="378" spans="1:20" x14ac:dyDescent="0.35">
      <c r="A378" s="14" t="str">
        <f>IF(C378="","",COUNT($C$3:C378))</f>
        <v/>
      </c>
      <c r="B378" s="14" t="str">
        <f t="shared" si="56"/>
        <v/>
      </c>
      <c r="C378" s="23"/>
      <c r="F378" s="32"/>
      <c r="J378" s="26"/>
      <c r="K378" s="22" t="str">
        <f t="shared" si="55"/>
        <v/>
      </c>
      <c r="L378" s="23"/>
      <c r="S378" s="34"/>
      <c r="T378" s="56" t="str">
        <f t="shared" si="57"/>
        <v/>
      </c>
    </row>
    <row r="379" spans="1:20" x14ac:dyDescent="0.35">
      <c r="A379" s="14" t="str">
        <f>IF(C379="","",COUNT($C$3:C379))</f>
        <v/>
      </c>
      <c r="B379" s="14" t="str">
        <f t="shared" si="56"/>
        <v/>
      </c>
      <c r="C379" s="23"/>
      <c r="F379" s="32"/>
      <c r="J379" s="26"/>
      <c r="K379" s="22" t="str">
        <f t="shared" si="55"/>
        <v/>
      </c>
      <c r="L379" s="23"/>
      <c r="S379" s="34"/>
      <c r="T379" s="56" t="str">
        <f t="shared" si="57"/>
        <v/>
      </c>
    </row>
    <row r="380" spans="1:20" x14ac:dyDescent="0.35">
      <c r="A380" s="14" t="str">
        <f>IF(C380="","",COUNT($C$3:C380))</f>
        <v/>
      </c>
      <c r="B380" s="14" t="str">
        <f t="shared" si="56"/>
        <v/>
      </c>
      <c r="C380" s="23"/>
      <c r="F380" s="32"/>
      <c r="J380" s="26"/>
      <c r="K380" s="22" t="str">
        <f t="shared" si="55"/>
        <v/>
      </c>
      <c r="L380" s="23"/>
      <c r="S380" s="34"/>
      <c r="T380" s="56" t="str">
        <f t="shared" si="57"/>
        <v/>
      </c>
    </row>
    <row r="381" spans="1:20" x14ac:dyDescent="0.35">
      <c r="A381" s="14" t="str">
        <f>IF(C381="","",COUNT($C$3:C381))</f>
        <v/>
      </c>
      <c r="B381" s="14" t="str">
        <f t="shared" si="56"/>
        <v/>
      </c>
      <c r="C381" s="23"/>
      <c r="F381" s="32"/>
      <c r="J381" s="26"/>
      <c r="K381" s="22" t="str">
        <f t="shared" si="55"/>
        <v/>
      </c>
      <c r="L381" s="23"/>
      <c r="S381" s="34"/>
      <c r="T381" s="56" t="str">
        <f t="shared" si="57"/>
        <v/>
      </c>
    </row>
    <row r="382" spans="1:20" x14ac:dyDescent="0.35">
      <c r="A382" s="14" t="str">
        <f>IF(C382="","",COUNT($C$3:C382))</f>
        <v/>
      </c>
      <c r="B382" s="14" t="str">
        <f t="shared" si="56"/>
        <v/>
      </c>
      <c r="C382" s="23"/>
      <c r="F382" s="32"/>
      <c r="J382" s="26"/>
      <c r="K382" s="22" t="str">
        <f t="shared" si="55"/>
        <v/>
      </c>
      <c r="L382" s="23"/>
      <c r="S382" s="34"/>
      <c r="T382" s="56" t="str">
        <f t="shared" si="57"/>
        <v/>
      </c>
    </row>
    <row r="383" spans="1:20" x14ac:dyDescent="0.35">
      <c r="A383" s="14" t="str">
        <f>IF(C383="","",COUNT($C$3:C383))</f>
        <v/>
      </c>
      <c r="B383" s="14" t="str">
        <f t="shared" si="56"/>
        <v/>
      </c>
      <c r="C383" s="23"/>
      <c r="F383" s="32"/>
      <c r="J383" s="26"/>
      <c r="K383" s="22" t="str">
        <f t="shared" si="55"/>
        <v/>
      </c>
      <c r="L383" s="23"/>
      <c r="S383" s="34"/>
      <c r="T383" s="56" t="str">
        <f t="shared" si="57"/>
        <v/>
      </c>
    </row>
    <row r="384" spans="1:20" x14ac:dyDescent="0.35">
      <c r="A384" s="14" t="str">
        <f>IF(C384="","",COUNT($C$3:C384))</f>
        <v/>
      </c>
      <c r="B384" s="14" t="str">
        <f t="shared" si="56"/>
        <v/>
      </c>
      <c r="C384" s="23"/>
      <c r="F384" s="32"/>
      <c r="J384" s="26"/>
      <c r="K384" s="22" t="str">
        <f t="shared" si="55"/>
        <v/>
      </c>
      <c r="L384" s="23"/>
      <c r="S384" s="34"/>
      <c r="T384" s="56" t="str">
        <f t="shared" si="57"/>
        <v/>
      </c>
    </row>
    <row r="385" spans="1:20" x14ac:dyDescent="0.35">
      <c r="A385" s="14" t="str">
        <f>IF(C385="","",COUNT($C$3:C385))</f>
        <v/>
      </c>
      <c r="B385" s="14" t="str">
        <f t="shared" si="56"/>
        <v/>
      </c>
      <c r="C385" s="23"/>
      <c r="F385" s="32"/>
      <c r="J385" s="26"/>
      <c r="K385" s="22" t="str">
        <f t="shared" si="55"/>
        <v/>
      </c>
      <c r="L385" s="23"/>
      <c r="S385" s="34"/>
      <c r="T385" s="56" t="str">
        <f t="shared" si="57"/>
        <v/>
      </c>
    </row>
    <row r="386" spans="1:20" x14ac:dyDescent="0.35">
      <c r="A386" s="14" t="str">
        <f>IF(C386="","",COUNT($C$3:C386))</f>
        <v/>
      </c>
      <c r="B386" s="14" t="str">
        <f t="shared" si="56"/>
        <v/>
      </c>
      <c r="C386" s="23"/>
      <c r="F386" s="32"/>
      <c r="J386" s="26"/>
      <c r="K386" s="22" t="str">
        <f t="shared" si="55"/>
        <v/>
      </c>
      <c r="L386" s="23"/>
      <c r="S386" s="34"/>
      <c r="T386" s="56" t="str">
        <f t="shared" si="57"/>
        <v/>
      </c>
    </row>
    <row r="387" spans="1:20" x14ac:dyDescent="0.35">
      <c r="A387" s="14" t="str">
        <f>IF(C387="","",COUNT($C$3:C387))</f>
        <v/>
      </c>
      <c r="B387" s="14" t="str">
        <f t="shared" si="56"/>
        <v/>
      </c>
      <c r="C387" s="23"/>
      <c r="F387" s="32"/>
      <c r="J387" s="26"/>
      <c r="K387" s="22" t="str">
        <f t="shared" ref="K387:K450" si="58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387" s="23"/>
      <c r="S387" s="34"/>
      <c r="T387" s="56" t="str">
        <f t="shared" si="57"/>
        <v/>
      </c>
    </row>
    <row r="388" spans="1:20" x14ac:dyDescent="0.35">
      <c r="A388" s="14" t="str">
        <f>IF(C388="","",COUNT($C$3:C388))</f>
        <v/>
      </c>
      <c r="B388" s="14" t="str">
        <f t="shared" si="56"/>
        <v/>
      </c>
      <c r="C388" s="23"/>
      <c r="F388" s="32"/>
      <c r="J388" s="26"/>
      <c r="K388" s="22" t="str">
        <f t="shared" si="58"/>
        <v/>
      </c>
      <c r="L388" s="23"/>
      <c r="S388" s="34"/>
      <c r="T388" s="56" t="str">
        <f t="shared" si="57"/>
        <v/>
      </c>
    </row>
    <row r="389" spans="1:20" x14ac:dyDescent="0.35">
      <c r="A389" s="14" t="str">
        <f>IF(C389="","",COUNT($C$3:C389))</f>
        <v/>
      </c>
      <c r="B389" s="14" t="str">
        <f t="shared" si="56"/>
        <v/>
      </c>
      <c r="C389" s="23"/>
      <c r="F389" s="32"/>
      <c r="J389" s="26"/>
      <c r="K389" s="22" t="str">
        <f t="shared" si="58"/>
        <v/>
      </c>
      <c r="L389" s="23"/>
      <c r="S389" s="34"/>
      <c r="T389" s="56" t="str">
        <f t="shared" si="57"/>
        <v/>
      </c>
    </row>
    <row r="390" spans="1:20" x14ac:dyDescent="0.35">
      <c r="A390" s="14" t="str">
        <f>IF(C390="","",COUNT($C$3:C390))</f>
        <v/>
      </c>
      <c r="B390" s="14" t="str">
        <f t="shared" si="56"/>
        <v/>
      </c>
      <c r="C390" s="23"/>
      <c r="F390" s="32"/>
      <c r="J390" s="26"/>
      <c r="K390" s="22" t="str">
        <f t="shared" si="58"/>
        <v/>
      </c>
      <c r="L390" s="23"/>
      <c r="S390" s="34"/>
      <c r="T390" s="56" t="str">
        <f t="shared" si="57"/>
        <v/>
      </c>
    </row>
    <row r="391" spans="1:20" x14ac:dyDescent="0.35">
      <c r="A391" s="14" t="str">
        <f>IF(C391="","",COUNT($C$3:C391))</f>
        <v/>
      </c>
      <c r="B391" s="14" t="str">
        <f t="shared" si="56"/>
        <v/>
      </c>
      <c r="C391" s="23"/>
      <c r="F391" s="32"/>
      <c r="J391" s="26"/>
      <c r="K391" s="22" t="str">
        <f t="shared" si="58"/>
        <v/>
      </c>
      <c r="L391" s="23"/>
      <c r="S391" s="34"/>
      <c r="T391" s="56" t="str">
        <f t="shared" si="57"/>
        <v/>
      </c>
    </row>
    <row r="392" spans="1:20" x14ac:dyDescent="0.35">
      <c r="A392" s="14" t="str">
        <f>IF(C392="","",COUNT($C$3:C392))</f>
        <v/>
      </c>
      <c r="B392" s="14" t="str">
        <f t="shared" si="56"/>
        <v/>
      </c>
      <c r="C392" s="23"/>
      <c r="F392" s="32"/>
      <c r="J392" s="26"/>
      <c r="K392" s="22" t="str">
        <f t="shared" si="58"/>
        <v/>
      </c>
      <c r="L392" s="23"/>
      <c r="S392" s="34"/>
      <c r="T392" s="56" t="str">
        <f t="shared" si="57"/>
        <v/>
      </c>
    </row>
    <row r="393" spans="1:20" x14ac:dyDescent="0.35">
      <c r="A393" s="14" t="str">
        <f>IF(C393="","",COUNT($C$3:C393))</f>
        <v/>
      </c>
      <c r="B393" s="14" t="str">
        <f t="shared" si="56"/>
        <v/>
      </c>
      <c r="C393" s="23"/>
      <c r="F393" s="32"/>
      <c r="J393" s="26"/>
      <c r="K393" s="22" t="str">
        <f t="shared" si="58"/>
        <v/>
      </c>
      <c r="L393" s="23"/>
      <c r="S393" s="34"/>
      <c r="T393" s="56" t="str">
        <f t="shared" si="57"/>
        <v/>
      </c>
    </row>
    <row r="394" spans="1:20" x14ac:dyDescent="0.35">
      <c r="A394" s="14" t="str">
        <f>IF(C394="","",COUNT($C$3:C394))</f>
        <v/>
      </c>
      <c r="B394" s="14" t="str">
        <f t="shared" si="56"/>
        <v/>
      </c>
      <c r="C394" s="23"/>
      <c r="F394" s="32"/>
      <c r="J394" s="26"/>
      <c r="K394" s="22" t="str">
        <f t="shared" si="58"/>
        <v/>
      </c>
      <c r="L394" s="23"/>
      <c r="S394" s="34"/>
      <c r="T394" s="56" t="str">
        <f t="shared" si="57"/>
        <v/>
      </c>
    </row>
    <row r="395" spans="1:20" x14ac:dyDescent="0.35">
      <c r="A395" s="14" t="str">
        <f>IF(C395="","",COUNT($C$3:C395))</f>
        <v/>
      </c>
      <c r="B395" s="14" t="str">
        <f t="shared" si="56"/>
        <v/>
      </c>
      <c r="C395" s="23"/>
      <c r="F395" s="32"/>
      <c r="J395" s="26"/>
      <c r="K395" s="22" t="str">
        <f t="shared" si="58"/>
        <v/>
      </c>
      <c r="L395" s="23"/>
      <c r="S395" s="34"/>
      <c r="T395" s="56" t="str">
        <f t="shared" si="57"/>
        <v/>
      </c>
    </row>
    <row r="396" spans="1:20" x14ac:dyDescent="0.35">
      <c r="A396" s="14" t="str">
        <f>IF(C396="","",COUNT($C$3:C396))</f>
        <v/>
      </c>
      <c r="B396" s="14" t="str">
        <f t="shared" si="56"/>
        <v/>
      </c>
      <c r="C396" s="23"/>
      <c r="F396" s="32"/>
      <c r="J396" s="26"/>
      <c r="K396" s="22" t="str">
        <f t="shared" si="58"/>
        <v/>
      </c>
      <c r="L396" s="23"/>
      <c r="S396" s="34"/>
      <c r="T396" s="56" t="str">
        <f t="shared" si="57"/>
        <v/>
      </c>
    </row>
    <row r="397" spans="1:20" x14ac:dyDescent="0.35">
      <c r="A397" s="14" t="str">
        <f>IF(C397="","",COUNT($C$3:C397))</f>
        <v/>
      </c>
      <c r="B397" s="14" t="str">
        <f t="shared" si="56"/>
        <v/>
      </c>
      <c r="C397" s="23"/>
      <c r="F397" s="32"/>
      <c r="J397" s="26"/>
      <c r="K397" s="22" t="str">
        <f t="shared" si="58"/>
        <v/>
      </c>
      <c r="L397" s="23"/>
      <c r="S397" s="34"/>
      <c r="T397" s="56" t="str">
        <f t="shared" si="57"/>
        <v/>
      </c>
    </row>
    <row r="398" spans="1:20" x14ac:dyDescent="0.35">
      <c r="A398" s="14" t="str">
        <f>IF(C398="","",COUNT($C$3:C398))</f>
        <v/>
      </c>
      <c r="B398" s="14" t="str">
        <f t="shared" si="56"/>
        <v/>
      </c>
      <c r="C398" s="23"/>
      <c r="F398" s="32"/>
      <c r="J398" s="26"/>
      <c r="K398" s="22" t="str">
        <f t="shared" si="58"/>
        <v/>
      </c>
      <c r="L398" s="23"/>
      <c r="S398" s="34"/>
      <c r="T398" s="56" t="str">
        <f t="shared" si="57"/>
        <v/>
      </c>
    </row>
    <row r="399" spans="1:20" x14ac:dyDescent="0.35">
      <c r="A399" s="14" t="str">
        <f>IF(C399="","",COUNT($C$3:C399))</f>
        <v/>
      </c>
      <c r="B399" s="14" t="str">
        <f t="shared" si="56"/>
        <v/>
      </c>
      <c r="C399" s="23"/>
      <c r="F399" s="32"/>
      <c r="J399" s="26"/>
      <c r="K399" s="22" t="str">
        <f t="shared" si="58"/>
        <v/>
      </c>
      <c r="L399" s="23"/>
      <c r="S399" s="34"/>
      <c r="T399" s="56" t="str">
        <f t="shared" si="57"/>
        <v/>
      </c>
    </row>
    <row r="400" spans="1:20" x14ac:dyDescent="0.35">
      <c r="A400" s="14" t="str">
        <f>IF(C400="","",COUNT($C$3:C400))</f>
        <v/>
      </c>
      <c r="B400" s="14" t="str">
        <f t="shared" si="56"/>
        <v/>
      </c>
      <c r="C400" s="23"/>
      <c r="F400" s="32"/>
      <c r="J400" s="26"/>
      <c r="K400" s="22" t="str">
        <f t="shared" si="58"/>
        <v/>
      </c>
      <c r="L400" s="23"/>
      <c r="S400" s="34"/>
      <c r="T400" s="56" t="str">
        <f t="shared" si="57"/>
        <v/>
      </c>
    </row>
    <row r="401" spans="1:20" x14ac:dyDescent="0.35">
      <c r="A401" s="14" t="str">
        <f>IF(C401="","",COUNT($C$3:C401))</f>
        <v/>
      </c>
      <c r="B401" s="14" t="str">
        <f t="shared" si="56"/>
        <v/>
      </c>
      <c r="C401" s="23"/>
      <c r="F401" s="32"/>
      <c r="J401" s="26"/>
      <c r="K401" s="22" t="str">
        <f t="shared" si="58"/>
        <v/>
      </c>
      <c r="L401" s="23"/>
      <c r="S401" s="34"/>
      <c r="T401" s="56" t="str">
        <f t="shared" si="57"/>
        <v/>
      </c>
    </row>
    <row r="402" spans="1:20" x14ac:dyDescent="0.35">
      <c r="A402" s="14" t="str">
        <f>IF(C402="","",COUNT($C$3:C402))</f>
        <v/>
      </c>
      <c r="B402" s="14" t="str">
        <f t="shared" si="56"/>
        <v/>
      </c>
      <c r="C402" s="23"/>
      <c r="F402" s="32"/>
      <c r="J402" s="26"/>
      <c r="K402" s="22" t="str">
        <f t="shared" si="58"/>
        <v/>
      </c>
      <c r="L402" s="23"/>
      <c r="S402" s="34"/>
      <c r="T402" s="56" t="str">
        <f t="shared" si="57"/>
        <v/>
      </c>
    </row>
    <row r="403" spans="1:20" x14ac:dyDescent="0.35">
      <c r="A403" s="14" t="str">
        <f>IF(C403="","",COUNT($C$3:C403))</f>
        <v/>
      </c>
      <c r="B403" s="14" t="str">
        <f t="shared" si="56"/>
        <v/>
      </c>
      <c r="C403" s="23"/>
      <c r="F403" s="32"/>
      <c r="J403" s="26"/>
      <c r="K403" s="22" t="str">
        <f t="shared" si="58"/>
        <v/>
      </c>
      <c r="L403" s="23"/>
      <c r="S403" s="34"/>
      <c r="T403" s="56" t="str">
        <f t="shared" si="57"/>
        <v/>
      </c>
    </row>
    <row r="404" spans="1:20" x14ac:dyDescent="0.35">
      <c r="A404" s="14" t="str">
        <f>IF(C404="","",COUNT($C$3:C404))</f>
        <v/>
      </c>
      <c r="B404" s="14" t="str">
        <f t="shared" si="56"/>
        <v/>
      </c>
      <c r="C404" s="23"/>
      <c r="F404" s="32"/>
      <c r="J404" s="26"/>
      <c r="K404" s="22" t="str">
        <f t="shared" si="58"/>
        <v/>
      </c>
      <c r="L404" s="23"/>
      <c r="S404" s="34"/>
      <c r="T404" s="56" t="str">
        <f t="shared" si="57"/>
        <v/>
      </c>
    </row>
    <row r="405" spans="1:20" x14ac:dyDescent="0.35">
      <c r="A405" s="14" t="str">
        <f>IF(C405="","",COUNT($C$3:C405))</f>
        <v/>
      </c>
      <c r="B405" s="14" t="str">
        <f t="shared" si="56"/>
        <v/>
      </c>
      <c r="C405" s="23"/>
      <c r="F405" s="32"/>
      <c r="J405" s="26"/>
      <c r="K405" s="22" t="str">
        <f t="shared" si="58"/>
        <v/>
      </c>
      <c r="L405" s="23"/>
      <c r="S405" s="34"/>
      <c r="T405" s="56" t="str">
        <f t="shared" si="57"/>
        <v/>
      </c>
    </row>
    <row r="406" spans="1:20" x14ac:dyDescent="0.35">
      <c r="A406" s="14" t="str">
        <f>IF(C406="","",COUNT($C$3:C406))</f>
        <v/>
      </c>
      <c r="B406" s="14" t="str">
        <f t="shared" si="56"/>
        <v/>
      </c>
      <c r="C406" s="23"/>
      <c r="F406" s="32"/>
      <c r="J406" s="26"/>
      <c r="K406" s="22" t="str">
        <f t="shared" si="58"/>
        <v/>
      </c>
      <c r="L406" s="23"/>
      <c r="S406" s="34"/>
      <c r="T406" s="56" t="str">
        <f t="shared" si="57"/>
        <v/>
      </c>
    </row>
    <row r="407" spans="1:20" x14ac:dyDescent="0.35">
      <c r="A407" s="14" t="str">
        <f>IF(C407="","",COUNT($C$3:C407))</f>
        <v/>
      </c>
      <c r="B407" s="14" t="str">
        <f t="shared" si="56"/>
        <v/>
      </c>
      <c r="C407" s="23"/>
      <c r="F407" s="32"/>
      <c r="J407" s="26"/>
      <c r="K407" s="22" t="str">
        <f t="shared" si="58"/>
        <v/>
      </c>
      <c r="L407" s="23"/>
      <c r="S407" s="34"/>
      <c r="T407" s="56" t="str">
        <f t="shared" si="57"/>
        <v/>
      </c>
    </row>
    <row r="408" spans="1:20" x14ac:dyDescent="0.35">
      <c r="A408" s="14" t="str">
        <f>IF(C408="","",COUNT($C$3:C408))</f>
        <v/>
      </c>
      <c r="B408" s="14" t="str">
        <f t="shared" si="56"/>
        <v/>
      </c>
      <c r="C408" s="23"/>
      <c r="F408" s="32"/>
      <c r="J408" s="26"/>
      <c r="K408" s="22" t="str">
        <f t="shared" si="58"/>
        <v/>
      </c>
      <c r="L408" s="23"/>
      <c r="S408" s="34"/>
      <c r="T408" s="56" t="str">
        <f t="shared" si="57"/>
        <v/>
      </c>
    </row>
    <row r="409" spans="1:20" x14ac:dyDescent="0.35">
      <c r="A409" s="14" t="str">
        <f>IF(C409="","",COUNT($C$3:C409))</f>
        <v/>
      </c>
      <c r="B409" s="14" t="str">
        <f t="shared" si="56"/>
        <v/>
      </c>
      <c r="C409" s="23"/>
      <c r="F409" s="32"/>
      <c r="J409" s="26"/>
      <c r="K409" s="22" t="str">
        <f t="shared" si="58"/>
        <v/>
      </c>
      <c r="L409" s="23"/>
      <c r="S409" s="34"/>
      <c r="T409" s="56" t="str">
        <f t="shared" si="57"/>
        <v/>
      </c>
    </row>
    <row r="410" spans="1:20" x14ac:dyDescent="0.35">
      <c r="A410" s="14" t="str">
        <f>IF(C410="","",COUNT($C$3:C410))</f>
        <v/>
      </c>
      <c r="B410" s="14" t="str">
        <f t="shared" si="56"/>
        <v/>
      </c>
      <c r="C410" s="23"/>
      <c r="F410" s="32"/>
      <c r="J410" s="26"/>
      <c r="K410" s="22" t="str">
        <f t="shared" si="58"/>
        <v/>
      </c>
      <c r="L410" s="23"/>
      <c r="S410" s="34"/>
      <c r="T410" s="56" t="str">
        <f t="shared" si="57"/>
        <v/>
      </c>
    </row>
    <row r="411" spans="1:20" x14ac:dyDescent="0.35">
      <c r="A411" s="14" t="str">
        <f>IF(C411="","",COUNT($C$3:C411))</f>
        <v/>
      </c>
      <c r="B411" s="14" t="str">
        <f t="shared" si="56"/>
        <v/>
      </c>
      <c r="C411" s="23"/>
      <c r="F411" s="32"/>
      <c r="J411" s="26"/>
      <c r="K411" s="22" t="str">
        <f t="shared" si="58"/>
        <v/>
      </c>
      <c r="L411" s="23"/>
      <c r="S411" s="34"/>
      <c r="T411" s="56" t="str">
        <f t="shared" si="57"/>
        <v/>
      </c>
    </row>
    <row r="412" spans="1:20" x14ac:dyDescent="0.35">
      <c r="A412" s="14" t="str">
        <f>IF(C412="","",COUNT($C$3:C412))</f>
        <v/>
      </c>
      <c r="B412" s="14" t="str">
        <f t="shared" si="56"/>
        <v/>
      </c>
      <c r="C412" s="23"/>
      <c r="F412" s="32"/>
      <c r="J412" s="26"/>
      <c r="K412" s="22" t="str">
        <f t="shared" si="58"/>
        <v/>
      </c>
      <c r="L412" s="23"/>
      <c r="S412" s="34"/>
      <c r="T412" s="56" t="str">
        <f t="shared" si="57"/>
        <v/>
      </c>
    </row>
    <row r="413" spans="1:20" x14ac:dyDescent="0.35">
      <c r="A413" s="14" t="str">
        <f>IF(C413="","",COUNT($C$3:C413))</f>
        <v/>
      </c>
      <c r="B413" s="14" t="str">
        <f t="shared" si="56"/>
        <v/>
      </c>
      <c r="C413" s="23"/>
      <c r="F413" s="32"/>
      <c r="J413" s="26"/>
      <c r="K413" s="22" t="str">
        <f t="shared" si="58"/>
        <v/>
      </c>
      <c r="L413" s="23"/>
      <c r="S413" s="34"/>
      <c r="T413" s="56" t="str">
        <f t="shared" si="57"/>
        <v/>
      </c>
    </row>
    <row r="414" spans="1:20" x14ac:dyDescent="0.35">
      <c r="A414" s="14" t="str">
        <f>IF(C414="","",COUNT($C$3:C414))</f>
        <v/>
      </c>
      <c r="B414" s="14" t="str">
        <f t="shared" si="56"/>
        <v/>
      </c>
      <c r="C414" s="23"/>
      <c r="F414" s="32"/>
      <c r="J414" s="26"/>
      <c r="K414" s="22" t="str">
        <f t="shared" si="58"/>
        <v/>
      </c>
      <c r="L414" s="23"/>
      <c r="S414" s="34"/>
      <c r="T414" s="56" t="str">
        <f t="shared" si="57"/>
        <v/>
      </c>
    </row>
    <row r="415" spans="1:20" x14ac:dyDescent="0.35">
      <c r="A415" s="14" t="str">
        <f>IF(C415="","",COUNT($C$3:C415))</f>
        <v/>
      </c>
      <c r="B415" s="14" t="str">
        <f t="shared" si="56"/>
        <v/>
      </c>
      <c r="C415" s="23"/>
      <c r="F415" s="32"/>
      <c r="J415" s="26"/>
      <c r="K415" s="22" t="str">
        <f t="shared" si="58"/>
        <v/>
      </c>
      <c r="L415" s="23"/>
      <c r="S415" s="34"/>
      <c r="T415" s="56" t="str">
        <f t="shared" si="57"/>
        <v/>
      </c>
    </row>
    <row r="416" spans="1:20" x14ac:dyDescent="0.35">
      <c r="A416" s="14" t="str">
        <f>IF(C416="","",COUNT($C$3:C416))</f>
        <v/>
      </c>
      <c r="B416" s="14" t="str">
        <f t="shared" si="56"/>
        <v/>
      </c>
      <c r="C416" s="23"/>
      <c r="F416" s="32"/>
      <c r="J416" s="26"/>
      <c r="K416" s="22" t="str">
        <f t="shared" si="58"/>
        <v/>
      </c>
      <c r="L416" s="23"/>
      <c r="S416" s="34"/>
      <c r="T416" s="56" t="str">
        <f t="shared" si="57"/>
        <v/>
      </c>
    </row>
    <row r="417" spans="1:20" x14ac:dyDescent="0.35">
      <c r="A417" s="14" t="str">
        <f>IF(C417="","",COUNT($C$3:C417))</f>
        <v/>
      </c>
      <c r="B417" s="14" t="str">
        <f t="shared" si="56"/>
        <v/>
      </c>
      <c r="C417" s="23"/>
      <c r="F417" s="32"/>
      <c r="J417" s="26"/>
      <c r="K417" s="22" t="str">
        <f t="shared" si="58"/>
        <v/>
      </c>
      <c r="L417" s="23"/>
      <c r="S417" s="34"/>
      <c r="T417" s="56" t="str">
        <f t="shared" si="57"/>
        <v/>
      </c>
    </row>
    <row r="418" spans="1:20" x14ac:dyDescent="0.35">
      <c r="A418" s="14" t="str">
        <f>IF(C418="","",COUNT($C$3:C418))</f>
        <v/>
      </c>
      <c r="B418" s="14" t="str">
        <f t="shared" si="56"/>
        <v/>
      </c>
      <c r="C418" s="23"/>
      <c r="F418" s="32"/>
      <c r="J418" s="26"/>
      <c r="K418" s="22" t="str">
        <f t="shared" si="58"/>
        <v/>
      </c>
      <c r="L418" s="23"/>
      <c r="S418" s="34"/>
      <c r="T418" s="56" t="str">
        <f t="shared" si="57"/>
        <v/>
      </c>
    </row>
    <row r="419" spans="1:20" x14ac:dyDescent="0.35">
      <c r="A419" s="14" t="str">
        <f>IF(C419="","",COUNT($C$3:C419))</f>
        <v/>
      </c>
      <c r="B419" s="14" t="str">
        <f t="shared" si="56"/>
        <v/>
      </c>
      <c r="C419" s="23"/>
      <c r="F419" s="32"/>
      <c r="J419" s="26"/>
      <c r="K419" s="22" t="str">
        <f t="shared" si="58"/>
        <v/>
      </c>
      <c r="L419" s="23"/>
      <c r="S419" s="34"/>
      <c r="T419" s="56" t="str">
        <f t="shared" si="57"/>
        <v/>
      </c>
    </row>
    <row r="420" spans="1:20" x14ac:dyDescent="0.35">
      <c r="A420" s="14" t="str">
        <f>IF(C420="","",COUNT($C$3:C420))</f>
        <v/>
      </c>
      <c r="B420" s="14" t="str">
        <f t="shared" si="56"/>
        <v/>
      </c>
      <c r="C420" s="23"/>
      <c r="F420" s="32"/>
      <c r="J420" s="26"/>
      <c r="K420" s="22" t="str">
        <f t="shared" si="58"/>
        <v/>
      </c>
      <c r="L420" s="23"/>
      <c r="S420" s="34"/>
      <c r="T420" s="56" t="str">
        <f t="shared" si="57"/>
        <v/>
      </c>
    </row>
    <row r="421" spans="1:20" x14ac:dyDescent="0.35">
      <c r="A421" s="14" t="str">
        <f>IF(C421="","",COUNT($C$3:C421))</f>
        <v/>
      </c>
      <c r="B421" s="14" t="str">
        <f t="shared" si="56"/>
        <v/>
      </c>
      <c r="C421" s="23"/>
      <c r="F421" s="32"/>
      <c r="J421" s="26"/>
      <c r="K421" s="22" t="str">
        <f t="shared" si="58"/>
        <v/>
      </c>
      <c r="L421" s="23"/>
      <c r="S421" s="34"/>
      <c r="T421" s="56" t="str">
        <f t="shared" si="57"/>
        <v/>
      </c>
    </row>
    <row r="422" spans="1:20" x14ac:dyDescent="0.35">
      <c r="A422" s="14" t="str">
        <f>IF(C422="","",COUNT($C$3:C422))</f>
        <v/>
      </c>
      <c r="B422" s="14" t="str">
        <f t="shared" ref="B422:B485" si="59">IF(C422="","",TEXT(C422,"mmmm"))</f>
        <v/>
      </c>
      <c r="C422" s="23"/>
      <c r="F422" s="32"/>
      <c r="J422" s="26"/>
      <c r="K422" s="22" t="str">
        <f t="shared" si="58"/>
        <v/>
      </c>
      <c r="L422" s="23"/>
      <c r="S422" s="34"/>
      <c r="T422" s="56" t="str">
        <f t="shared" ref="T422:T485" si="60">IF(N422="","",SUM(N422,O422,P422,Q422,R422))</f>
        <v/>
      </c>
    </row>
    <row r="423" spans="1:20" x14ac:dyDescent="0.35">
      <c r="A423" s="14" t="str">
        <f>IF(C423="","",COUNT($C$3:C423))</f>
        <v/>
      </c>
      <c r="B423" s="14" t="str">
        <f t="shared" si="59"/>
        <v/>
      </c>
      <c r="C423" s="23"/>
      <c r="F423" s="32"/>
      <c r="J423" s="26"/>
      <c r="K423" s="22" t="str">
        <f t="shared" si="58"/>
        <v/>
      </c>
      <c r="L423" s="23"/>
      <c r="S423" s="34"/>
      <c r="T423" s="56" t="str">
        <f t="shared" si="60"/>
        <v/>
      </c>
    </row>
    <row r="424" spans="1:20" x14ac:dyDescent="0.35">
      <c r="A424" s="14" t="str">
        <f>IF(C424="","",COUNT($C$3:C424))</f>
        <v/>
      </c>
      <c r="B424" s="14" t="str">
        <f t="shared" si="59"/>
        <v/>
      </c>
      <c r="C424" s="23"/>
      <c r="F424" s="32"/>
      <c r="J424" s="26"/>
      <c r="K424" s="22" t="str">
        <f t="shared" si="58"/>
        <v/>
      </c>
      <c r="L424" s="23"/>
      <c r="S424" s="34"/>
      <c r="T424" s="56" t="str">
        <f t="shared" si="60"/>
        <v/>
      </c>
    </row>
    <row r="425" spans="1:20" x14ac:dyDescent="0.35">
      <c r="A425" s="14" t="str">
        <f>IF(C425="","",COUNT($C$3:C425))</f>
        <v/>
      </c>
      <c r="B425" s="14" t="str">
        <f t="shared" si="59"/>
        <v/>
      </c>
      <c r="C425" s="23"/>
      <c r="F425" s="32"/>
      <c r="J425" s="26"/>
      <c r="K425" s="22" t="str">
        <f t="shared" si="58"/>
        <v/>
      </c>
      <c r="L425" s="23"/>
      <c r="S425" s="34"/>
      <c r="T425" s="56" t="str">
        <f t="shared" si="60"/>
        <v/>
      </c>
    </row>
    <row r="426" spans="1:20" x14ac:dyDescent="0.35">
      <c r="A426" s="14" t="str">
        <f>IF(C426="","",COUNT($C$3:C426))</f>
        <v/>
      </c>
      <c r="B426" s="14" t="str">
        <f t="shared" si="59"/>
        <v/>
      </c>
      <c r="C426" s="23"/>
      <c r="F426" s="32"/>
      <c r="J426" s="26"/>
      <c r="K426" s="22" t="str">
        <f t="shared" si="58"/>
        <v/>
      </c>
      <c r="L426" s="23"/>
      <c r="S426" s="34"/>
      <c r="T426" s="56" t="str">
        <f t="shared" si="60"/>
        <v/>
      </c>
    </row>
    <row r="427" spans="1:20" x14ac:dyDescent="0.35">
      <c r="A427" s="14" t="str">
        <f>IF(C427="","",COUNT($C$3:C427))</f>
        <v/>
      </c>
      <c r="B427" s="14" t="str">
        <f t="shared" si="59"/>
        <v/>
      </c>
      <c r="C427" s="23"/>
      <c r="F427" s="32"/>
      <c r="J427" s="26"/>
      <c r="K427" s="22" t="str">
        <f t="shared" si="58"/>
        <v/>
      </c>
      <c r="L427" s="23"/>
      <c r="S427" s="34"/>
      <c r="T427" s="56" t="str">
        <f t="shared" si="60"/>
        <v/>
      </c>
    </row>
    <row r="428" spans="1:20" x14ac:dyDescent="0.35">
      <c r="A428" s="14" t="str">
        <f>IF(C428="","",COUNT($C$3:C428))</f>
        <v/>
      </c>
      <c r="B428" s="14" t="str">
        <f t="shared" si="59"/>
        <v/>
      </c>
      <c r="C428" s="23"/>
      <c r="F428" s="32"/>
      <c r="J428" s="26"/>
      <c r="K428" s="22" t="str">
        <f t="shared" si="58"/>
        <v/>
      </c>
      <c r="L428" s="23"/>
      <c r="S428" s="34"/>
      <c r="T428" s="56" t="str">
        <f t="shared" si="60"/>
        <v/>
      </c>
    </row>
    <row r="429" spans="1:20" x14ac:dyDescent="0.35">
      <c r="A429" s="14" t="str">
        <f>IF(C429="","",COUNT($C$3:C429))</f>
        <v/>
      </c>
      <c r="B429" s="14" t="str">
        <f t="shared" si="59"/>
        <v/>
      </c>
      <c r="C429" s="23"/>
      <c r="F429" s="32"/>
      <c r="J429" s="26"/>
      <c r="K429" s="22" t="str">
        <f t="shared" si="58"/>
        <v/>
      </c>
      <c r="L429" s="23"/>
      <c r="S429" s="34"/>
      <c r="T429" s="56" t="str">
        <f t="shared" si="60"/>
        <v/>
      </c>
    </row>
    <row r="430" spans="1:20" x14ac:dyDescent="0.35">
      <c r="A430" s="14" t="str">
        <f>IF(C430="","",COUNT($C$3:C430))</f>
        <v/>
      </c>
      <c r="B430" s="14" t="str">
        <f t="shared" si="59"/>
        <v/>
      </c>
      <c r="C430" s="23"/>
      <c r="F430" s="32"/>
      <c r="J430" s="26"/>
      <c r="K430" s="22" t="str">
        <f t="shared" si="58"/>
        <v/>
      </c>
      <c r="L430" s="23"/>
      <c r="S430" s="34"/>
      <c r="T430" s="56" t="str">
        <f t="shared" si="60"/>
        <v/>
      </c>
    </row>
    <row r="431" spans="1:20" x14ac:dyDescent="0.35">
      <c r="A431" s="14" t="str">
        <f>IF(C431="","",COUNT($C$3:C431))</f>
        <v/>
      </c>
      <c r="B431" s="14" t="str">
        <f t="shared" si="59"/>
        <v/>
      </c>
      <c r="C431" s="23"/>
      <c r="F431" s="32"/>
      <c r="J431" s="26"/>
      <c r="K431" s="22" t="str">
        <f t="shared" si="58"/>
        <v/>
      </c>
      <c r="L431" s="23"/>
      <c r="S431" s="34"/>
      <c r="T431" s="56" t="str">
        <f t="shared" si="60"/>
        <v/>
      </c>
    </row>
    <row r="432" spans="1:20" x14ac:dyDescent="0.35">
      <c r="A432" s="14" t="str">
        <f>IF(C432="","",COUNT($C$3:C432))</f>
        <v/>
      </c>
      <c r="B432" s="14" t="str">
        <f t="shared" si="59"/>
        <v/>
      </c>
      <c r="C432" s="23"/>
      <c r="F432" s="32"/>
      <c r="J432" s="26"/>
      <c r="K432" s="22" t="str">
        <f t="shared" si="58"/>
        <v/>
      </c>
      <c r="L432" s="23"/>
      <c r="S432" s="34"/>
      <c r="T432" s="56" t="str">
        <f t="shared" si="60"/>
        <v/>
      </c>
    </row>
    <row r="433" spans="1:20" x14ac:dyDescent="0.35">
      <c r="A433" s="14" t="str">
        <f>IF(C433="","",COUNT($C$3:C433))</f>
        <v/>
      </c>
      <c r="B433" s="14" t="str">
        <f t="shared" si="59"/>
        <v/>
      </c>
      <c r="C433" s="23"/>
      <c r="F433" s="32"/>
      <c r="J433" s="26"/>
      <c r="K433" s="22" t="str">
        <f t="shared" si="58"/>
        <v/>
      </c>
      <c r="L433" s="23"/>
      <c r="S433" s="34"/>
      <c r="T433" s="56" t="str">
        <f t="shared" si="60"/>
        <v/>
      </c>
    </row>
    <row r="434" spans="1:20" x14ac:dyDescent="0.35">
      <c r="A434" s="14" t="str">
        <f>IF(C434="","",COUNT($C$3:C434))</f>
        <v/>
      </c>
      <c r="B434" s="14" t="str">
        <f t="shared" si="59"/>
        <v/>
      </c>
      <c r="C434" s="23"/>
      <c r="F434" s="32"/>
      <c r="J434" s="26"/>
      <c r="K434" s="22" t="str">
        <f t="shared" si="58"/>
        <v/>
      </c>
      <c r="L434" s="23"/>
      <c r="S434" s="34"/>
      <c r="T434" s="56" t="str">
        <f t="shared" si="60"/>
        <v/>
      </c>
    </row>
    <row r="435" spans="1:20" x14ac:dyDescent="0.35">
      <c r="A435" s="14" t="str">
        <f>IF(C435="","",COUNT($C$3:C435))</f>
        <v/>
      </c>
      <c r="B435" s="14" t="str">
        <f t="shared" si="59"/>
        <v/>
      </c>
      <c r="C435" s="23"/>
      <c r="F435" s="32"/>
      <c r="J435" s="26"/>
      <c r="K435" s="22" t="str">
        <f t="shared" si="58"/>
        <v/>
      </c>
      <c r="L435" s="23"/>
      <c r="S435" s="34"/>
      <c r="T435" s="56" t="str">
        <f t="shared" si="60"/>
        <v/>
      </c>
    </row>
    <row r="436" spans="1:20" x14ac:dyDescent="0.35">
      <c r="A436" s="14" t="str">
        <f>IF(C436="","",COUNT($C$3:C436))</f>
        <v/>
      </c>
      <c r="B436" s="14" t="str">
        <f t="shared" si="59"/>
        <v/>
      </c>
      <c r="C436" s="23"/>
      <c r="F436" s="32"/>
      <c r="J436" s="26"/>
      <c r="K436" s="22" t="str">
        <f t="shared" si="58"/>
        <v/>
      </c>
      <c r="L436" s="23"/>
      <c r="S436" s="34"/>
      <c r="T436" s="56" t="str">
        <f t="shared" si="60"/>
        <v/>
      </c>
    </row>
    <row r="437" spans="1:20" x14ac:dyDescent="0.35">
      <c r="A437" s="14" t="str">
        <f>IF(C437="","",COUNT($C$3:C437))</f>
        <v/>
      </c>
      <c r="B437" s="14" t="str">
        <f t="shared" si="59"/>
        <v/>
      </c>
      <c r="C437" s="23"/>
      <c r="F437" s="32"/>
      <c r="J437" s="26"/>
      <c r="K437" s="22" t="str">
        <f t="shared" si="58"/>
        <v/>
      </c>
      <c r="L437" s="23"/>
      <c r="S437" s="34"/>
      <c r="T437" s="56" t="str">
        <f t="shared" si="60"/>
        <v/>
      </c>
    </row>
    <row r="438" spans="1:20" x14ac:dyDescent="0.35">
      <c r="A438" s="14" t="str">
        <f>IF(C438="","",COUNT($C$3:C438))</f>
        <v/>
      </c>
      <c r="B438" s="14" t="str">
        <f t="shared" si="59"/>
        <v/>
      </c>
      <c r="C438" s="23"/>
      <c r="F438" s="32"/>
      <c r="J438" s="26"/>
      <c r="K438" s="22" t="str">
        <f t="shared" si="58"/>
        <v/>
      </c>
      <c r="L438" s="23"/>
      <c r="S438" s="34"/>
      <c r="T438" s="56" t="str">
        <f t="shared" si="60"/>
        <v/>
      </c>
    </row>
    <row r="439" spans="1:20" x14ac:dyDescent="0.35">
      <c r="A439" s="14" t="str">
        <f>IF(C439="","",COUNT($C$3:C439))</f>
        <v/>
      </c>
      <c r="B439" s="14" t="str">
        <f t="shared" si="59"/>
        <v/>
      </c>
      <c r="C439" s="23"/>
      <c r="F439" s="32"/>
      <c r="J439" s="26"/>
      <c r="K439" s="22" t="str">
        <f t="shared" si="58"/>
        <v/>
      </c>
      <c r="L439" s="23"/>
      <c r="S439" s="34"/>
      <c r="T439" s="56" t="str">
        <f t="shared" si="60"/>
        <v/>
      </c>
    </row>
    <row r="440" spans="1:20" x14ac:dyDescent="0.35">
      <c r="A440" s="14" t="str">
        <f>IF(C440="","",COUNT($C$3:C440))</f>
        <v/>
      </c>
      <c r="B440" s="14" t="str">
        <f t="shared" si="59"/>
        <v/>
      </c>
      <c r="C440" s="23"/>
      <c r="F440" s="32"/>
      <c r="J440" s="26"/>
      <c r="K440" s="22" t="str">
        <f t="shared" si="58"/>
        <v/>
      </c>
      <c r="L440" s="23"/>
      <c r="S440" s="34"/>
      <c r="T440" s="56" t="str">
        <f t="shared" si="60"/>
        <v/>
      </c>
    </row>
    <row r="441" spans="1:20" x14ac:dyDescent="0.35">
      <c r="A441" s="14" t="str">
        <f>IF(C441="","",COUNT($C$3:C441))</f>
        <v/>
      </c>
      <c r="B441" s="14" t="str">
        <f t="shared" si="59"/>
        <v/>
      </c>
      <c r="C441" s="23"/>
      <c r="F441" s="32"/>
      <c r="J441" s="26"/>
      <c r="K441" s="22" t="str">
        <f t="shared" si="58"/>
        <v/>
      </c>
      <c r="L441" s="23"/>
      <c r="S441" s="34"/>
      <c r="T441" s="56" t="str">
        <f t="shared" si="60"/>
        <v/>
      </c>
    </row>
    <row r="442" spans="1:20" x14ac:dyDescent="0.35">
      <c r="A442" s="14" t="str">
        <f>IF(C442="","",COUNT($C$3:C442))</f>
        <v/>
      </c>
      <c r="B442" s="14" t="str">
        <f t="shared" si="59"/>
        <v/>
      </c>
      <c r="C442" s="23"/>
      <c r="F442" s="32"/>
      <c r="J442" s="26"/>
      <c r="K442" s="22" t="str">
        <f t="shared" si="58"/>
        <v/>
      </c>
      <c r="L442" s="23"/>
      <c r="S442" s="34"/>
      <c r="T442" s="56" t="str">
        <f t="shared" si="60"/>
        <v/>
      </c>
    </row>
    <row r="443" spans="1:20" x14ac:dyDescent="0.35">
      <c r="A443" s="14" t="str">
        <f>IF(C443="","",COUNT($C$3:C443))</f>
        <v/>
      </c>
      <c r="B443" s="14" t="str">
        <f t="shared" si="59"/>
        <v/>
      </c>
      <c r="C443" s="23"/>
      <c r="F443" s="32"/>
      <c r="J443" s="26"/>
      <c r="K443" s="22" t="str">
        <f t="shared" si="58"/>
        <v/>
      </c>
      <c r="L443" s="23"/>
      <c r="S443" s="34"/>
      <c r="T443" s="56" t="str">
        <f t="shared" si="60"/>
        <v/>
      </c>
    </row>
    <row r="444" spans="1:20" x14ac:dyDescent="0.35">
      <c r="A444" s="14" t="str">
        <f>IF(C444="","",COUNT($C$3:C444))</f>
        <v/>
      </c>
      <c r="B444" s="14" t="str">
        <f t="shared" si="59"/>
        <v/>
      </c>
      <c r="C444" s="23"/>
      <c r="F444" s="32"/>
      <c r="J444" s="26"/>
      <c r="K444" s="22" t="str">
        <f t="shared" si="58"/>
        <v/>
      </c>
      <c r="L444" s="23"/>
      <c r="S444" s="34"/>
      <c r="T444" s="56" t="str">
        <f t="shared" si="60"/>
        <v/>
      </c>
    </row>
    <row r="445" spans="1:20" x14ac:dyDescent="0.35">
      <c r="A445" s="14" t="str">
        <f>IF(C445="","",COUNT($C$3:C445))</f>
        <v/>
      </c>
      <c r="B445" s="14" t="str">
        <f t="shared" si="59"/>
        <v/>
      </c>
      <c r="C445" s="23"/>
      <c r="F445" s="32"/>
      <c r="J445" s="26"/>
      <c r="K445" s="22" t="str">
        <f t="shared" si="58"/>
        <v/>
      </c>
      <c r="L445" s="23"/>
      <c r="S445" s="34"/>
      <c r="T445" s="56" t="str">
        <f t="shared" si="60"/>
        <v/>
      </c>
    </row>
    <row r="446" spans="1:20" x14ac:dyDescent="0.35">
      <c r="A446" s="14" t="str">
        <f>IF(C446="","",COUNT($C$3:C446))</f>
        <v/>
      </c>
      <c r="B446" s="14" t="str">
        <f t="shared" si="59"/>
        <v/>
      </c>
      <c r="C446" s="23"/>
      <c r="F446" s="32"/>
      <c r="J446" s="26"/>
      <c r="K446" s="22" t="str">
        <f t="shared" si="58"/>
        <v/>
      </c>
      <c r="L446" s="23"/>
      <c r="S446" s="34"/>
      <c r="T446" s="56" t="str">
        <f t="shared" si="60"/>
        <v/>
      </c>
    </row>
    <row r="447" spans="1:20" x14ac:dyDescent="0.35">
      <c r="A447" s="14" t="str">
        <f>IF(C447="","",COUNT($C$3:C447))</f>
        <v/>
      </c>
      <c r="B447" s="14" t="str">
        <f t="shared" si="59"/>
        <v/>
      </c>
      <c r="C447" s="23"/>
      <c r="F447" s="32"/>
      <c r="J447" s="26"/>
      <c r="K447" s="22" t="str">
        <f t="shared" si="58"/>
        <v/>
      </c>
      <c r="L447" s="23"/>
      <c r="S447" s="34"/>
      <c r="T447" s="56" t="str">
        <f t="shared" si="60"/>
        <v/>
      </c>
    </row>
    <row r="448" spans="1:20" x14ac:dyDescent="0.35">
      <c r="A448" s="14" t="str">
        <f>IF(C448="","",COUNT($C$3:C448))</f>
        <v/>
      </c>
      <c r="B448" s="14" t="str">
        <f t="shared" si="59"/>
        <v/>
      </c>
      <c r="C448" s="23"/>
      <c r="F448" s="32"/>
      <c r="J448" s="26"/>
      <c r="K448" s="22" t="str">
        <f t="shared" si="58"/>
        <v/>
      </c>
      <c r="L448" s="23"/>
      <c r="S448" s="34"/>
      <c r="T448" s="56" t="str">
        <f t="shared" si="60"/>
        <v/>
      </c>
    </row>
    <row r="449" spans="1:20" x14ac:dyDescent="0.35">
      <c r="A449" s="14" t="str">
        <f>IF(C449="","",COUNT($C$3:C449))</f>
        <v/>
      </c>
      <c r="B449" s="14" t="str">
        <f t="shared" si="59"/>
        <v/>
      </c>
      <c r="C449" s="23"/>
      <c r="F449" s="32"/>
      <c r="J449" s="26"/>
      <c r="K449" s="22" t="str">
        <f t="shared" si="58"/>
        <v/>
      </c>
      <c r="L449" s="23"/>
      <c r="S449" s="34"/>
      <c r="T449" s="56" t="str">
        <f t="shared" si="60"/>
        <v/>
      </c>
    </row>
    <row r="450" spans="1:20" x14ac:dyDescent="0.35">
      <c r="A450" s="14" t="str">
        <f>IF(C450="","",COUNT($C$3:C450))</f>
        <v/>
      </c>
      <c r="B450" s="14" t="str">
        <f t="shared" si="59"/>
        <v/>
      </c>
      <c r="C450" s="23"/>
      <c r="F450" s="32"/>
      <c r="J450" s="26"/>
      <c r="K450" s="22" t="str">
        <f t="shared" si="58"/>
        <v/>
      </c>
      <c r="L450" s="23"/>
      <c r="S450" s="34"/>
      <c r="T450" s="56" t="str">
        <f t="shared" si="60"/>
        <v/>
      </c>
    </row>
    <row r="451" spans="1:20" x14ac:dyDescent="0.35">
      <c r="A451" s="14" t="str">
        <f>IF(C451="","",COUNT($C$3:C451))</f>
        <v/>
      </c>
      <c r="B451" s="14" t="str">
        <f t="shared" si="59"/>
        <v/>
      </c>
      <c r="C451" s="23"/>
      <c r="F451" s="32"/>
      <c r="J451" s="26"/>
      <c r="K451" s="22" t="str">
        <f t="shared" ref="K451:K514" si="61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451" s="23"/>
      <c r="S451" s="34"/>
      <c r="T451" s="56" t="str">
        <f t="shared" si="60"/>
        <v/>
      </c>
    </row>
    <row r="452" spans="1:20" x14ac:dyDescent="0.35">
      <c r="A452" s="14" t="str">
        <f>IF(C452="","",COUNT($C$3:C452))</f>
        <v/>
      </c>
      <c r="B452" s="14" t="str">
        <f t="shared" si="59"/>
        <v/>
      </c>
      <c r="C452" s="23"/>
      <c r="F452" s="32"/>
      <c r="J452" s="26"/>
      <c r="K452" s="22" t="str">
        <f t="shared" si="61"/>
        <v/>
      </c>
      <c r="L452" s="23"/>
      <c r="S452" s="34"/>
      <c r="T452" s="56" t="str">
        <f t="shared" si="60"/>
        <v/>
      </c>
    </row>
    <row r="453" spans="1:20" x14ac:dyDescent="0.35">
      <c r="A453" s="14" t="str">
        <f>IF(C453="","",COUNT($C$3:C453))</f>
        <v/>
      </c>
      <c r="B453" s="14" t="str">
        <f t="shared" si="59"/>
        <v/>
      </c>
      <c r="C453" s="23"/>
      <c r="F453" s="32"/>
      <c r="J453" s="26"/>
      <c r="K453" s="22" t="str">
        <f t="shared" si="61"/>
        <v/>
      </c>
      <c r="L453" s="23"/>
      <c r="S453" s="34"/>
      <c r="T453" s="56" t="str">
        <f t="shared" si="60"/>
        <v/>
      </c>
    </row>
    <row r="454" spans="1:20" x14ac:dyDescent="0.35">
      <c r="A454" s="14" t="str">
        <f>IF(C454="","",COUNT($C$3:C454))</f>
        <v/>
      </c>
      <c r="B454" s="14" t="str">
        <f t="shared" si="59"/>
        <v/>
      </c>
      <c r="C454" s="23"/>
      <c r="F454" s="32"/>
      <c r="J454" s="26"/>
      <c r="K454" s="22" t="str">
        <f t="shared" si="61"/>
        <v/>
      </c>
      <c r="L454" s="23"/>
      <c r="S454" s="34"/>
      <c r="T454" s="56" t="str">
        <f t="shared" si="60"/>
        <v/>
      </c>
    </row>
    <row r="455" spans="1:20" x14ac:dyDescent="0.35">
      <c r="A455" s="14" t="str">
        <f>IF(C455="","",COUNT($C$3:C455))</f>
        <v/>
      </c>
      <c r="B455" s="14" t="str">
        <f t="shared" si="59"/>
        <v/>
      </c>
      <c r="C455" s="23"/>
      <c r="F455" s="32"/>
      <c r="J455" s="26"/>
      <c r="K455" s="22" t="str">
        <f t="shared" si="61"/>
        <v/>
      </c>
      <c r="L455" s="23"/>
      <c r="S455" s="34"/>
      <c r="T455" s="56" t="str">
        <f t="shared" si="60"/>
        <v/>
      </c>
    </row>
    <row r="456" spans="1:20" x14ac:dyDescent="0.35">
      <c r="A456" s="14" t="str">
        <f>IF(C456="","",COUNT($C$3:C456))</f>
        <v/>
      </c>
      <c r="B456" s="14" t="str">
        <f t="shared" si="59"/>
        <v/>
      </c>
      <c r="C456" s="23"/>
      <c r="F456" s="32"/>
      <c r="J456" s="26"/>
      <c r="K456" s="22" t="str">
        <f t="shared" si="61"/>
        <v/>
      </c>
      <c r="L456" s="23"/>
      <c r="S456" s="34"/>
      <c r="T456" s="56" t="str">
        <f t="shared" si="60"/>
        <v/>
      </c>
    </row>
    <row r="457" spans="1:20" x14ac:dyDescent="0.35">
      <c r="A457" s="14" t="str">
        <f>IF(C457="","",COUNT($C$3:C457))</f>
        <v/>
      </c>
      <c r="B457" s="14" t="str">
        <f t="shared" si="59"/>
        <v/>
      </c>
      <c r="C457" s="23"/>
      <c r="F457" s="32"/>
      <c r="J457" s="26"/>
      <c r="K457" s="22" t="str">
        <f t="shared" si="61"/>
        <v/>
      </c>
      <c r="L457" s="23"/>
      <c r="S457" s="34"/>
      <c r="T457" s="56" t="str">
        <f t="shared" si="60"/>
        <v/>
      </c>
    </row>
    <row r="458" spans="1:20" x14ac:dyDescent="0.35">
      <c r="A458" s="14" t="str">
        <f>IF(C458="","",COUNT($C$3:C458))</f>
        <v/>
      </c>
      <c r="B458" s="14" t="str">
        <f t="shared" si="59"/>
        <v/>
      </c>
      <c r="C458" s="23"/>
      <c r="F458" s="32"/>
      <c r="J458" s="26"/>
      <c r="K458" s="22" t="str">
        <f t="shared" si="61"/>
        <v/>
      </c>
      <c r="L458" s="23"/>
      <c r="S458" s="34"/>
      <c r="T458" s="56" t="str">
        <f t="shared" si="60"/>
        <v/>
      </c>
    </row>
    <row r="459" spans="1:20" x14ac:dyDescent="0.35">
      <c r="A459" s="14" t="str">
        <f>IF(C459="","",COUNT($C$3:C459))</f>
        <v/>
      </c>
      <c r="B459" s="14" t="str">
        <f t="shared" si="59"/>
        <v/>
      </c>
      <c r="C459" s="23"/>
      <c r="F459" s="32"/>
      <c r="J459" s="26"/>
      <c r="K459" s="22" t="str">
        <f t="shared" si="61"/>
        <v/>
      </c>
      <c r="L459" s="23"/>
      <c r="S459" s="34"/>
      <c r="T459" s="56" t="str">
        <f t="shared" si="60"/>
        <v/>
      </c>
    </row>
    <row r="460" spans="1:20" x14ac:dyDescent="0.35">
      <c r="A460" s="14" t="str">
        <f>IF(C460="","",COUNT($C$3:C460))</f>
        <v/>
      </c>
      <c r="B460" s="14" t="str">
        <f t="shared" si="59"/>
        <v/>
      </c>
      <c r="C460" s="23"/>
      <c r="F460" s="32"/>
      <c r="J460" s="26"/>
      <c r="K460" s="22" t="str">
        <f t="shared" si="61"/>
        <v/>
      </c>
      <c r="L460" s="23"/>
      <c r="S460" s="34"/>
      <c r="T460" s="56" t="str">
        <f t="shared" si="60"/>
        <v/>
      </c>
    </row>
    <row r="461" spans="1:20" x14ac:dyDescent="0.35">
      <c r="A461" s="14" t="str">
        <f>IF(C461="","",COUNT($C$3:C461))</f>
        <v/>
      </c>
      <c r="B461" s="14" t="str">
        <f t="shared" si="59"/>
        <v/>
      </c>
      <c r="C461" s="23"/>
      <c r="F461" s="32"/>
      <c r="J461" s="26"/>
      <c r="K461" s="22" t="str">
        <f t="shared" si="61"/>
        <v/>
      </c>
      <c r="L461" s="23"/>
      <c r="S461" s="34"/>
      <c r="T461" s="56" t="str">
        <f t="shared" si="60"/>
        <v/>
      </c>
    </row>
    <row r="462" spans="1:20" x14ac:dyDescent="0.35">
      <c r="A462" s="14" t="str">
        <f>IF(C462="","",COUNT($C$3:C462))</f>
        <v/>
      </c>
      <c r="B462" s="14" t="str">
        <f t="shared" si="59"/>
        <v/>
      </c>
      <c r="C462" s="23"/>
      <c r="F462" s="32"/>
      <c r="J462" s="26"/>
      <c r="K462" s="22" t="str">
        <f t="shared" si="61"/>
        <v/>
      </c>
      <c r="L462" s="23"/>
      <c r="S462" s="34"/>
      <c r="T462" s="56" t="str">
        <f t="shared" si="60"/>
        <v/>
      </c>
    </row>
    <row r="463" spans="1:20" x14ac:dyDescent="0.35">
      <c r="A463" s="14" t="str">
        <f>IF(C463="","",COUNT($C$3:C463))</f>
        <v/>
      </c>
      <c r="B463" s="14" t="str">
        <f t="shared" si="59"/>
        <v/>
      </c>
      <c r="C463" s="23"/>
      <c r="F463" s="32"/>
      <c r="J463" s="26"/>
      <c r="K463" s="22" t="str">
        <f t="shared" si="61"/>
        <v/>
      </c>
      <c r="L463" s="23"/>
      <c r="S463" s="34"/>
      <c r="T463" s="56" t="str">
        <f t="shared" si="60"/>
        <v/>
      </c>
    </row>
    <row r="464" spans="1:20" x14ac:dyDescent="0.35">
      <c r="A464" s="14" t="str">
        <f>IF(C464="","",COUNT($C$3:C464))</f>
        <v/>
      </c>
      <c r="B464" s="14" t="str">
        <f t="shared" si="59"/>
        <v/>
      </c>
      <c r="C464" s="23"/>
      <c r="F464" s="32"/>
      <c r="J464" s="26"/>
      <c r="K464" s="22" t="str">
        <f t="shared" si="61"/>
        <v/>
      </c>
      <c r="L464" s="23"/>
      <c r="S464" s="34"/>
      <c r="T464" s="56" t="str">
        <f t="shared" si="60"/>
        <v/>
      </c>
    </row>
    <row r="465" spans="1:20" x14ac:dyDescent="0.35">
      <c r="A465" s="14" t="str">
        <f>IF(C465="","",COUNT($C$3:C465))</f>
        <v/>
      </c>
      <c r="B465" s="14" t="str">
        <f t="shared" si="59"/>
        <v/>
      </c>
      <c r="C465" s="23"/>
      <c r="F465" s="32"/>
      <c r="J465" s="26"/>
      <c r="K465" s="22" t="str">
        <f t="shared" si="61"/>
        <v/>
      </c>
      <c r="L465" s="23"/>
      <c r="S465" s="34"/>
      <c r="T465" s="56" t="str">
        <f t="shared" si="60"/>
        <v/>
      </c>
    </row>
    <row r="466" spans="1:20" x14ac:dyDescent="0.35">
      <c r="A466" s="14" t="str">
        <f>IF(C466="","",COUNT($C$3:C466))</f>
        <v/>
      </c>
      <c r="B466" s="14" t="str">
        <f t="shared" si="59"/>
        <v/>
      </c>
      <c r="C466" s="23"/>
      <c r="F466" s="32"/>
      <c r="J466" s="26"/>
      <c r="K466" s="22" t="str">
        <f t="shared" si="61"/>
        <v/>
      </c>
      <c r="L466" s="23"/>
      <c r="S466" s="34"/>
      <c r="T466" s="56" t="str">
        <f t="shared" si="60"/>
        <v/>
      </c>
    </row>
    <row r="467" spans="1:20" x14ac:dyDescent="0.35">
      <c r="A467" s="14" t="str">
        <f>IF(C467="","",COUNT($C$3:C467))</f>
        <v/>
      </c>
      <c r="B467" s="14" t="str">
        <f t="shared" si="59"/>
        <v/>
      </c>
      <c r="C467" s="23"/>
      <c r="F467" s="32"/>
      <c r="J467" s="26"/>
      <c r="K467" s="22" t="str">
        <f t="shared" si="61"/>
        <v/>
      </c>
      <c r="L467" s="23"/>
      <c r="S467" s="34"/>
      <c r="T467" s="56" t="str">
        <f t="shared" si="60"/>
        <v/>
      </c>
    </row>
    <row r="468" spans="1:20" x14ac:dyDescent="0.35">
      <c r="A468" s="14" t="str">
        <f>IF(C468="","",COUNT($C$3:C468))</f>
        <v/>
      </c>
      <c r="B468" s="14" t="str">
        <f t="shared" si="59"/>
        <v/>
      </c>
      <c r="C468" s="23"/>
      <c r="F468" s="32"/>
      <c r="J468" s="26"/>
      <c r="K468" s="22" t="str">
        <f t="shared" si="61"/>
        <v/>
      </c>
      <c r="L468" s="23"/>
      <c r="S468" s="34"/>
      <c r="T468" s="56" t="str">
        <f t="shared" si="60"/>
        <v/>
      </c>
    </row>
    <row r="469" spans="1:20" x14ac:dyDescent="0.35">
      <c r="A469" s="14" t="str">
        <f>IF(C469="","",COUNT($C$3:C469))</f>
        <v/>
      </c>
      <c r="B469" s="14" t="str">
        <f t="shared" si="59"/>
        <v/>
      </c>
      <c r="C469" s="23"/>
      <c r="F469" s="32"/>
      <c r="J469" s="26"/>
      <c r="K469" s="22" t="str">
        <f t="shared" si="61"/>
        <v/>
      </c>
      <c r="L469" s="23"/>
      <c r="S469" s="34"/>
      <c r="T469" s="56" t="str">
        <f t="shared" si="60"/>
        <v/>
      </c>
    </row>
    <row r="470" spans="1:20" x14ac:dyDescent="0.35">
      <c r="A470" s="14" t="str">
        <f>IF(C470="","",COUNT($C$3:C470))</f>
        <v/>
      </c>
      <c r="B470" s="14" t="str">
        <f t="shared" si="59"/>
        <v/>
      </c>
      <c r="C470" s="23"/>
      <c r="F470" s="32"/>
      <c r="J470" s="26"/>
      <c r="K470" s="22" t="str">
        <f t="shared" si="61"/>
        <v/>
      </c>
      <c r="L470" s="23"/>
      <c r="S470" s="34"/>
      <c r="T470" s="56" t="str">
        <f t="shared" si="60"/>
        <v/>
      </c>
    </row>
    <row r="471" spans="1:20" x14ac:dyDescent="0.35">
      <c r="A471" s="14" t="str">
        <f>IF(C471="","",COUNT($C$3:C471))</f>
        <v/>
      </c>
      <c r="B471" s="14" t="str">
        <f t="shared" si="59"/>
        <v/>
      </c>
      <c r="C471" s="23"/>
      <c r="F471" s="32"/>
      <c r="J471" s="26"/>
      <c r="K471" s="22" t="str">
        <f t="shared" si="61"/>
        <v/>
      </c>
      <c r="L471" s="23"/>
      <c r="S471" s="34"/>
      <c r="T471" s="56" t="str">
        <f t="shared" si="60"/>
        <v/>
      </c>
    </row>
    <row r="472" spans="1:20" x14ac:dyDescent="0.35">
      <c r="A472" s="14" t="str">
        <f>IF(C472="","",COUNT($C$3:C472))</f>
        <v/>
      </c>
      <c r="B472" s="14" t="str">
        <f t="shared" si="59"/>
        <v/>
      </c>
      <c r="C472" s="23"/>
      <c r="F472" s="32"/>
      <c r="J472" s="26"/>
      <c r="K472" s="22" t="str">
        <f t="shared" si="61"/>
        <v/>
      </c>
      <c r="L472" s="23"/>
      <c r="S472" s="34"/>
      <c r="T472" s="56" t="str">
        <f t="shared" si="60"/>
        <v/>
      </c>
    </row>
    <row r="473" spans="1:20" x14ac:dyDescent="0.35">
      <c r="A473" s="14" t="str">
        <f>IF(C473="","",COUNT($C$3:C473))</f>
        <v/>
      </c>
      <c r="B473" s="14" t="str">
        <f t="shared" si="59"/>
        <v/>
      </c>
      <c r="C473" s="23"/>
      <c r="F473" s="32"/>
      <c r="J473" s="26"/>
      <c r="K473" s="22" t="str">
        <f t="shared" si="61"/>
        <v/>
      </c>
      <c r="L473" s="23"/>
      <c r="S473" s="34"/>
      <c r="T473" s="56" t="str">
        <f t="shared" si="60"/>
        <v/>
      </c>
    </row>
    <row r="474" spans="1:20" x14ac:dyDescent="0.35">
      <c r="A474" s="14" t="str">
        <f>IF(C474="","",COUNT($C$3:C474))</f>
        <v/>
      </c>
      <c r="B474" s="14" t="str">
        <f t="shared" si="59"/>
        <v/>
      </c>
      <c r="C474" s="23"/>
      <c r="F474" s="32"/>
      <c r="J474" s="26"/>
      <c r="K474" s="22" t="str">
        <f t="shared" si="61"/>
        <v/>
      </c>
      <c r="L474" s="23"/>
      <c r="S474" s="34"/>
      <c r="T474" s="56" t="str">
        <f t="shared" si="60"/>
        <v/>
      </c>
    </row>
    <row r="475" spans="1:20" x14ac:dyDescent="0.35">
      <c r="A475" s="14" t="str">
        <f>IF(C475="","",COUNT($C$3:C475))</f>
        <v/>
      </c>
      <c r="B475" s="14" t="str">
        <f t="shared" si="59"/>
        <v/>
      </c>
      <c r="C475" s="23"/>
      <c r="F475" s="32"/>
      <c r="J475" s="26"/>
      <c r="K475" s="22" t="str">
        <f t="shared" si="61"/>
        <v/>
      </c>
      <c r="L475" s="23"/>
      <c r="S475" s="34"/>
      <c r="T475" s="56" t="str">
        <f t="shared" si="60"/>
        <v/>
      </c>
    </row>
    <row r="476" spans="1:20" x14ac:dyDescent="0.35">
      <c r="A476" s="14" t="str">
        <f>IF(C476="","",COUNT($C$3:C476))</f>
        <v/>
      </c>
      <c r="B476" s="14" t="str">
        <f t="shared" si="59"/>
        <v/>
      </c>
      <c r="C476" s="23"/>
      <c r="F476" s="32"/>
      <c r="J476" s="26"/>
      <c r="K476" s="22" t="str">
        <f t="shared" si="61"/>
        <v/>
      </c>
      <c r="L476" s="23"/>
      <c r="S476" s="34"/>
      <c r="T476" s="56" t="str">
        <f t="shared" si="60"/>
        <v/>
      </c>
    </row>
    <row r="477" spans="1:20" x14ac:dyDescent="0.35">
      <c r="A477" s="14" t="str">
        <f>IF(C477="","",COUNT($C$3:C477))</f>
        <v/>
      </c>
      <c r="B477" s="14" t="str">
        <f t="shared" si="59"/>
        <v/>
      </c>
      <c r="C477" s="23"/>
      <c r="F477" s="32"/>
      <c r="J477" s="26"/>
      <c r="K477" s="22" t="str">
        <f t="shared" si="61"/>
        <v/>
      </c>
      <c r="L477" s="23"/>
      <c r="S477" s="34"/>
      <c r="T477" s="56" t="str">
        <f t="shared" si="60"/>
        <v/>
      </c>
    </row>
    <row r="478" spans="1:20" x14ac:dyDescent="0.35">
      <c r="A478" s="14" t="str">
        <f>IF(C478="","",COUNT($C$3:C478))</f>
        <v/>
      </c>
      <c r="B478" s="14" t="str">
        <f t="shared" si="59"/>
        <v/>
      </c>
      <c r="C478" s="23"/>
      <c r="F478" s="32"/>
      <c r="J478" s="26"/>
      <c r="K478" s="22" t="str">
        <f t="shared" si="61"/>
        <v/>
      </c>
      <c r="L478" s="23"/>
      <c r="S478" s="34"/>
      <c r="T478" s="56" t="str">
        <f t="shared" si="60"/>
        <v/>
      </c>
    </row>
    <row r="479" spans="1:20" x14ac:dyDescent="0.35">
      <c r="A479" s="14" t="str">
        <f>IF(C479="","",COUNT($C$3:C479))</f>
        <v/>
      </c>
      <c r="B479" s="14" t="str">
        <f t="shared" si="59"/>
        <v/>
      </c>
      <c r="C479" s="23"/>
      <c r="F479" s="32"/>
      <c r="J479" s="26"/>
      <c r="K479" s="22" t="str">
        <f t="shared" si="61"/>
        <v/>
      </c>
      <c r="L479" s="23"/>
      <c r="S479" s="34"/>
      <c r="T479" s="56" t="str">
        <f t="shared" si="60"/>
        <v/>
      </c>
    </row>
    <row r="480" spans="1:20" x14ac:dyDescent="0.35">
      <c r="A480" s="14" t="str">
        <f>IF(C480="","",COUNT($C$3:C480))</f>
        <v/>
      </c>
      <c r="B480" s="14" t="str">
        <f t="shared" si="59"/>
        <v/>
      </c>
      <c r="C480" s="23"/>
      <c r="F480" s="32"/>
      <c r="J480" s="26"/>
      <c r="K480" s="22" t="str">
        <f t="shared" si="61"/>
        <v/>
      </c>
      <c r="L480" s="23"/>
      <c r="S480" s="34"/>
      <c r="T480" s="56" t="str">
        <f t="shared" si="60"/>
        <v/>
      </c>
    </row>
    <row r="481" spans="1:20" x14ac:dyDescent="0.35">
      <c r="A481" s="14" t="str">
        <f>IF(C481="","",COUNT($C$3:C481))</f>
        <v/>
      </c>
      <c r="B481" s="14" t="str">
        <f t="shared" si="59"/>
        <v/>
      </c>
      <c r="C481" s="23"/>
      <c r="F481" s="32"/>
      <c r="J481" s="26"/>
      <c r="K481" s="22" t="str">
        <f t="shared" si="61"/>
        <v/>
      </c>
      <c r="L481" s="23"/>
      <c r="S481" s="34"/>
      <c r="T481" s="56" t="str">
        <f t="shared" si="60"/>
        <v/>
      </c>
    </row>
    <row r="482" spans="1:20" x14ac:dyDescent="0.35">
      <c r="A482" s="14" t="str">
        <f>IF(C482="","",COUNT($C$3:C482))</f>
        <v/>
      </c>
      <c r="B482" s="14" t="str">
        <f t="shared" si="59"/>
        <v/>
      </c>
      <c r="C482" s="23"/>
      <c r="F482" s="32"/>
      <c r="J482" s="26"/>
      <c r="K482" s="22" t="str">
        <f t="shared" si="61"/>
        <v/>
      </c>
      <c r="L482" s="23"/>
      <c r="S482" s="34"/>
      <c r="T482" s="56" t="str">
        <f t="shared" si="60"/>
        <v/>
      </c>
    </row>
    <row r="483" spans="1:20" x14ac:dyDescent="0.35">
      <c r="A483" s="14" t="str">
        <f>IF(C483="","",COUNT($C$3:C483))</f>
        <v/>
      </c>
      <c r="B483" s="14" t="str">
        <f t="shared" si="59"/>
        <v/>
      </c>
      <c r="C483" s="23"/>
      <c r="F483" s="32"/>
      <c r="J483" s="26"/>
      <c r="K483" s="22" t="str">
        <f t="shared" si="61"/>
        <v/>
      </c>
      <c r="L483" s="23"/>
      <c r="S483" s="34"/>
      <c r="T483" s="56" t="str">
        <f t="shared" si="60"/>
        <v/>
      </c>
    </row>
    <row r="484" spans="1:20" x14ac:dyDescent="0.35">
      <c r="A484" s="14" t="str">
        <f>IF(C484="","",COUNT($C$3:C484))</f>
        <v/>
      </c>
      <c r="B484" s="14" t="str">
        <f t="shared" si="59"/>
        <v/>
      </c>
      <c r="C484" s="23"/>
      <c r="F484" s="32"/>
      <c r="J484" s="26"/>
      <c r="K484" s="22" t="str">
        <f t="shared" si="61"/>
        <v/>
      </c>
      <c r="L484" s="23"/>
      <c r="S484" s="34"/>
      <c r="T484" s="56" t="str">
        <f t="shared" si="60"/>
        <v/>
      </c>
    </row>
    <row r="485" spans="1:20" x14ac:dyDescent="0.35">
      <c r="A485" s="14" t="str">
        <f>IF(C485="","",COUNT($C$3:C485))</f>
        <v/>
      </c>
      <c r="B485" s="14" t="str">
        <f t="shared" si="59"/>
        <v/>
      </c>
      <c r="C485" s="23"/>
      <c r="F485" s="32"/>
      <c r="J485" s="26"/>
      <c r="K485" s="22" t="str">
        <f t="shared" si="61"/>
        <v/>
      </c>
      <c r="L485" s="23"/>
      <c r="S485" s="34"/>
      <c r="T485" s="56" t="str">
        <f t="shared" si="60"/>
        <v/>
      </c>
    </row>
    <row r="486" spans="1:20" x14ac:dyDescent="0.35">
      <c r="A486" s="14" t="str">
        <f>IF(C486="","",COUNT($C$3:C486))</f>
        <v/>
      </c>
      <c r="B486" s="14" t="str">
        <f t="shared" ref="B486:B549" si="62">IF(C486="","",TEXT(C486,"mmmm"))</f>
        <v/>
      </c>
      <c r="C486" s="23"/>
      <c r="F486" s="32"/>
      <c r="J486" s="26"/>
      <c r="K486" s="22" t="str">
        <f t="shared" si="61"/>
        <v/>
      </c>
      <c r="L486" s="23"/>
      <c r="S486" s="34"/>
      <c r="T486" s="56" t="str">
        <f t="shared" ref="T486:T549" si="63">IF(N486="","",SUM(N486,O486,P486,Q486,R486))</f>
        <v/>
      </c>
    </row>
    <row r="487" spans="1:20" x14ac:dyDescent="0.35">
      <c r="A487" s="14" t="str">
        <f>IF(C487="","",COUNT($C$3:C487))</f>
        <v/>
      </c>
      <c r="B487" s="14" t="str">
        <f t="shared" si="62"/>
        <v/>
      </c>
      <c r="C487" s="23"/>
      <c r="F487" s="32"/>
      <c r="J487" s="26"/>
      <c r="K487" s="22" t="str">
        <f t="shared" si="61"/>
        <v/>
      </c>
      <c r="L487" s="23"/>
      <c r="S487" s="34"/>
      <c r="T487" s="56" t="str">
        <f t="shared" si="63"/>
        <v/>
      </c>
    </row>
    <row r="488" spans="1:20" x14ac:dyDescent="0.35">
      <c r="A488" s="14" t="str">
        <f>IF(C488="","",COUNT($C$3:C488))</f>
        <v/>
      </c>
      <c r="B488" s="14" t="str">
        <f t="shared" si="62"/>
        <v/>
      </c>
      <c r="C488" s="23"/>
      <c r="F488" s="32"/>
      <c r="J488" s="26"/>
      <c r="K488" s="22" t="str">
        <f t="shared" si="61"/>
        <v/>
      </c>
      <c r="L488" s="23"/>
      <c r="S488" s="34"/>
      <c r="T488" s="56" t="str">
        <f t="shared" si="63"/>
        <v/>
      </c>
    </row>
    <row r="489" spans="1:20" x14ac:dyDescent="0.35">
      <c r="A489" s="14" t="str">
        <f>IF(C489="","",COUNT($C$3:C489))</f>
        <v/>
      </c>
      <c r="B489" s="14" t="str">
        <f t="shared" si="62"/>
        <v/>
      </c>
      <c r="C489" s="23"/>
      <c r="F489" s="32"/>
      <c r="J489" s="26"/>
      <c r="K489" s="22" t="str">
        <f t="shared" si="61"/>
        <v/>
      </c>
      <c r="L489" s="23"/>
      <c r="S489" s="34"/>
      <c r="T489" s="56" t="str">
        <f t="shared" si="63"/>
        <v/>
      </c>
    </row>
    <row r="490" spans="1:20" x14ac:dyDescent="0.35">
      <c r="A490" s="14" t="str">
        <f>IF(C490="","",COUNT($C$3:C490))</f>
        <v/>
      </c>
      <c r="B490" s="14" t="str">
        <f t="shared" si="62"/>
        <v/>
      </c>
      <c r="C490" s="23"/>
      <c r="F490" s="32"/>
      <c r="J490" s="26"/>
      <c r="K490" s="22" t="str">
        <f t="shared" si="61"/>
        <v/>
      </c>
      <c r="L490" s="23"/>
      <c r="S490" s="34"/>
      <c r="T490" s="56" t="str">
        <f t="shared" si="63"/>
        <v/>
      </c>
    </row>
    <row r="491" spans="1:20" x14ac:dyDescent="0.35">
      <c r="A491" s="14" t="str">
        <f>IF(C491="","",COUNT($C$3:C491))</f>
        <v/>
      </c>
      <c r="B491" s="14" t="str">
        <f t="shared" si="62"/>
        <v/>
      </c>
      <c r="C491" s="23"/>
      <c r="F491" s="32"/>
      <c r="J491" s="26"/>
      <c r="K491" s="22" t="str">
        <f t="shared" si="61"/>
        <v/>
      </c>
      <c r="L491" s="23"/>
      <c r="S491" s="34"/>
      <c r="T491" s="56" t="str">
        <f t="shared" si="63"/>
        <v/>
      </c>
    </row>
    <row r="492" spans="1:20" x14ac:dyDescent="0.35">
      <c r="A492" s="14" t="str">
        <f>IF(C492="","",COUNT($C$3:C492))</f>
        <v/>
      </c>
      <c r="B492" s="14" t="str">
        <f t="shared" si="62"/>
        <v/>
      </c>
      <c r="C492" s="23"/>
      <c r="F492" s="32"/>
      <c r="J492" s="26"/>
      <c r="K492" s="22" t="str">
        <f t="shared" si="61"/>
        <v/>
      </c>
      <c r="L492" s="23"/>
      <c r="S492" s="34"/>
      <c r="T492" s="56" t="str">
        <f t="shared" si="63"/>
        <v/>
      </c>
    </row>
    <row r="493" spans="1:20" x14ac:dyDescent="0.35">
      <c r="A493" s="14" t="str">
        <f>IF(C493="","",COUNT($C$3:C493))</f>
        <v/>
      </c>
      <c r="B493" s="14" t="str">
        <f t="shared" si="62"/>
        <v/>
      </c>
      <c r="C493" s="23"/>
      <c r="F493" s="32"/>
      <c r="J493" s="26"/>
      <c r="K493" s="22" t="str">
        <f t="shared" si="61"/>
        <v/>
      </c>
      <c r="L493" s="23"/>
      <c r="S493" s="34"/>
      <c r="T493" s="56" t="str">
        <f t="shared" si="63"/>
        <v/>
      </c>
    </row>
    <row r="494" spans="1:20" x14ac:dyDescent="0.35">
      <c r="A494" s="14" t="str">
        <f>IF(C494="","",COUNT($C$3:C494))</f>
        <v/>
      </c>
      <c r="B494" s="14" t="str">
        <f t="shared" si="62"/>
        <v/>
      </c>
      <c r="C494" s="23"/>
      <c r="F494" s="32"/>
      <c r="J494" s="26"/>
      <c r="K494" s="22" t="str">
        <f t="shared" si="61"/>
        <v/>
      </c>
      <c r="L494" s="23"/>
      <c r="S494" s="34"/>
      <c r="T494" s="56" t="str">
        <f t="shared" si="63"/>
        <v/>
      </c>
    </row>
    <row r="495" spans="1:20" x14ac:dyDescent="0.35">
      <c r="A495" s="14" t="str">
        <f>IF(C495="","",COUNT($C$3:C495))</f>
        <v/>
      </c>
      <c r="B495" s="14" t="str">
        <f t="shared" si="62"/>
        <v/>
      </c>
      <c r="C495" s="23"/>
      <c r="F495" s="32"/>
      <c r="J495" s="26"/>
      <c r="K495" s="22" t="str">
        <f t="shared" si="61"/>
        <v/>
      </c>
      <c r="L495" s="23"/>
      <c r="S495" s="34"/>
      <c r="T495" s="56" t="str">
        <f t="shared" si="63"/>
        <v/>
      </c>
    </row>
    <row r="496" spans="1:20" x14ac:dyDescent="0.35">
      <c r="A496" s="14" t="str">
        <f>IF(C496="","",COUNT($C$3:C496))</f>
        <v/>
      </c>
      <c r="B496" s="14" t="str">
        <f t="shared" si="62"/>
        <v/>
      </c>
      <c r="C496" s="23"/>
      <c r="F496" s="32"/>
      <c r="J496" s="26"/>
      <c r="K496" s="22" t="str">
        <f t="shared" si="61"/>
        <v/>
      </c>
      <c r="L496" s="23"/>
      <c r="S496" s="34"/>
      <c r="T496" s="56" t="str">
        <f t="shared" si="63"/>
        <v/>
      </c>
    </row>
    <row r="497" spans="1:20" x14ac:dyDescent="0.35">
      <c r="A497" s="14" t="str">
        <f>IF(C497="","",COUNT($C$3:C497))</f>
        <v/>
      </c>
      <c r="B497" s="14" t="str">
        <f t="shared" si="62"/>
        <v/>
      </c>
      <c r="C497" s="23"/>
      <c r="F497" s="32"/>
      <c r="J497" s="26"/>
      <c r="K497" s="22" t="str">
        <f t="shared" si="61"/>
        <v/>
      </c>
      <c r="L497" s="23"/>
      <c r="S497" s="34"/>
      <c r="T497" s="56" t="str">
        <f t="shared" si="63"/>
        <v/>
      </c>
    </row>
    <row r="498" spans="1:20" x14ac:dyDescent="0.35">
      <c r="A498" s="14" t="str">
        <f>IF(C498="","",COUNT($C$3:C498))</f>
        <v/>
      </c>
      <c r="B498" s="14" t="str">
        <f t="shared" si="62"/>
        <v/>
      </c>
      <c r="C498" s="23"/>
      <c r="F498" s="32"/>
      <c r="J498" s="26"/>
      <c r="K498" s="22" t="str">
        <f t="shared" si="61"/>
        <v/>
      </c>
      <c r="L498" s="23"/>
      <c r="S498" s="34"/>
      <c r="T498" s="56" t="str">
        <f t="shared" si="63"/>
        <v/>
      </c>
    </row>
    <row r="499" spans="1:20" x14ac:dyDescent="0.35">
      <c r="A499" s="14" t="str">
        <f>IF(C499="","",COUNT($C$3:C499))</f>
        <v/>
      </c>
      <c r="B499" s="14" t="str">
        <f t="shared" si="62"/>
        <v/>
      </c>
      <c r="C499" s="23"/>
      <c r="F499" s="32"/>
      <c r="J499" s="26"/>
      <c r="K499" s="22" t="str">
        <f t="shared" si="61"/>
        <v/>
      </c>
      <c r="L499" s="23"/>
      <c r="S499" s="34"/>
      <c r="T499" s="56" t="str">
        <f t="shared" si="63"/>
        <v/>
      </c>
    </row>
    <row r="500" spans="1:20" x14ac:dyDescent="0.35">
      <c r="A500" s="14" t="str">
        <f>IF(C500="","",COUNT($C$3:C500))</f>
        <v/>
      </c>
      <c r="B500" s="14" t="str">
        <f t="shared" si="62"/>
        <v/>
      </c>
      <c r="C500" s="23"/>
      <c r="F500" s="32"/>
      <c r="J500" s="26"/>
      <c r="K500" s="22" t="str">
        <f t="shared" si="61"/>
        <v/>
      </c>
      <c r="L500" s="23"/>
      <c r="S500" s="34"/>
      <c r="T500" s="56" t="str">
        <f t="shared" si="63"/>
        <v/>
      </c>
    </row>
    <row r="501" spans="1:20" x14ac:dyDescent="0.35">
      <c r="A501" s="14" t="str">
        <f>IF(C501="","",COUNT($C$3:C501))</f>
        <v/>
      </c>
      <c r="B501" s="14" t="str">
        <f t="shared" si="62"/>
        <v/>
      </c>
      <c r="C501" s="23"/>
      <c r="F501" s="32"/>
      <c r="J501" s="26"/>
      <c r="K501" s="22" t="str">
        <f t="shared" si="61"/>
        <v/>
      </c>
      <c r="L501" s="23"/>
      <c r="S501" s="34"/>
      <c r="T501" s="56" t="str">
        <f t="shared" si="63"/>
        <v/>
      </c>
    </row>
    <row r="502" spans="1:20" x14ac:dyDescent="0.35">
      <c r="A502" s="14" t="str">
        <f>IF(C502="","",COUNT($C$3:C502))</f>
        <v/>
      </c>
      <c r="B502" s="14" t="str">
        <f t="shared" si="62"/>
        <v/>
      </c>
      <c r="C502" s="23"/>
      <c r="F502" s="32"/>
      <c r="J502" s="26"/>
      <c r="K502" s="22" t="str">
        <f t="shared" si="61"/>
        <v/>
      </c>
      <c r="L502" s="23"/>
      <c r="S502" s="34"/>
      <c r="T502" s="56" t="str">
        <f t="shared" si="63"/>
        <v/>
      </c>
    </row>
    <row r="503" spans="1:20" x14ac:dyDescent="0.35">
      <c r="A503" s="14" t="str">
        <f>IF(C503="","",COUNT($C$3:C503))</f>
        <v/>
      </c>
      <c r="B503" s="14" t="str">
        <f t="shared" si="62"/>
        <v/>
      </c>
      <c r="C503" s="23"/>
      <c r="F503" s="32"/>
      <c r="J503" s="26"/>
      <c r="K503" s="22" t="str">
        <f t="shared" si="61"/>
        <v/>
      </c>
      <c r="L503" s="23"/>
      <c r="S503" s="34"/>
      <c r="T503" s="56" t="str">
        <f t="shared" si="63"/>
        <v/>
      </c>
    </row>
    <row r="504" spans="1:20" x14ac:dyDescent="0.35">
      <c r="A504" s="14" t="str">
        <f>IF(C504="","",COUNT($C$3:C504))</f>
        <v/>
      </c>
      <c r="B504" s="14" t="str">
        <f t="shared" si="62"/>
        <v/>
      </c>
      <c r="C504" s="23"/>
      <c r="F504" s="32"/>
      <c r="J504" s="26"/>
      <c r="K504" s="22" t="str">
        <f t="shared" si="61"/>
        <v/>
      </c>
      <c r="L504" s="23"/>
      <c r="S504" s="34"/>
      <c r="T504" s="56" t="str">
        <f t="shared" si="63"/>
        <v/>
      </c>
    </row>
    <row r="505" spans="1:20" x14ac:dyDescent="0.35">
      <c r="A505" s="14" t="str">
        <f>IF(C505="","",COUNT($C$3:C505))</f>
        <v/>
      </c>
      <c r="B505" s="14" t="str">
        <f t="shared" si="62"/>
        <v/>
      </c>
      <c r="C505" s="23"/>
      <c r="F505" s="32"/>
      <c r="J505" s="26"/>
      <c r="K505" s="22" t="str">
        <f t="shared" si="61"/>
        <v/>
      </c>
      <c r="L505" s="23"/>
      <c r="S505" s="34"/>
      <c r="T505" s="56" t="str">
        <f t="shared" si="63"/>
        <v/>
      </c>
    </row>
    <row r="506" spans="1:20" x14ac:dyDescent="0.35">
      <c r="A506" s="14" t="str">
        <f>IF(C506="","",COUNT($C$3:C506))</f>
        <v/>
      </c>
      <c r="B506" s="14" t="str">
        <f t="shared" si="62"/>
        <v/>
      </c>
      <c r="C506" s="23"/>
      <c r="F506" s="32"/>
      <c r="J506" s="26"/>
      <c r="K506" s="22" t="str">
        <f t="shared" si="61"/>
        <v/>
      </c>
      <c r="L506" s="23"/>
      <c r="S506" s="34"/>
      <c r="T506" s="56" t="str">
        <f t="shared" si="63"/>
        <v/>
      </c>
    </row>
    <row r="507" spans="1:20" x14ac:dyDescent="0.35">
      <c r="A507" s="14" t="str">
        <f>IF(C507="","",COUNT($C$3:C507))</f>
        <v/>
      </c>
      <c r="B507" s="14" t="str">
        <f t="shared" si="62"/>
        <v/>
      </c>
      <c r="C507" s="23"/>
      <c r="F507" s="32"/>
      <c r="J507" s="26"/>
      <c r="K507" s="22" t="str">
        <f t="shared" si="61"/>
        <v/>
      </c>
      <c r="L507" s="23"/>
      <c r="S507" s="34"/>
      <c r="T507" s="56" t="str">
        <f t="shared" si="63"/>
        <v/>
      </c>
    </row>
    <row r="508" spans="1:20" x14ac:dyDescent="0.35">
      <c r="A508" s="14" t="str">
        <f>IF(C508="","",COUNT($C$3:C508))</f>
        <v/>
      </c>
      <c r="B508" s="14" t="str">
        <f t="shared" si="62"/>
        <v/>
      </c>
      <c r="C508" s="23"/>
      <c r="F508" s="32"/>
      <c r="J508" s="26"/>
      <c r="K508" s="22" t="str">
        <f t="shared" si="61"/>
        <v/>
      </c>
      <c r="L508" s="23"/>
      <c r="S508" s="34"/>
      <c r="T508" s="56" t="str">
        <f t="shared" si="63"/>
        <v/>
      </c>
    </row>
    <row r="509" spans="1:20" x14ac:dyDescent="0.35">
      <c r="A509" s="14" t="str">
        <f>IF(C509="","",COUNT($C$3:C509))</f>
        <v/>
      </c>
      <c r="B509" s="14" t="str">
        <f t="shared" si="62"/>
        <v/>
      </c>
      <c r="C509" s="23"/>
      <c r="F509" s="32"/>
      <c r="J509" s="26"/>
      <c r="K509" s="22" t="str">
        <f t="shared" si="61"/>
        <v/>
      </c>
      <c r="L509" s="23"/>
      <c r="S509" s="34"/>
      <c r="T509" s="56" t="str">
        <f t="shared" si="63"/>
        <v/>
      </c>
    </row>
    <row r="510" spans="1:20" x14ac:dyDescent="0.35">
      <c r="A510" s="14" t="str">
        <f>IF(C510="","",COUNT($C$3:C510))</f>
        <v/>
      </c>
      <c r="B510" s="14" t="str">
        <f t="shared" si="62"/>
        <v/>
      </c>
      <c r="C510" s="23"/>
      <c r="F510" s="32"/>
      <c r="J510" s="26"/>
      <c r="K510" s="22" t="str">
        <f t="shared" si="61"/>
        <v/>
      </c>
      <c r="L510" s="23"/>
      <c r="S510" s="34"/>
      <c r="T510" s="56" t="str">
        <f t="shared" si="63"/>
        <v/>
      </c>
    </row>
    <row r="511" spans="1:20" x14ac:dyDescent="0.35">
      <c r="A511" s="14" t="str">
        <f>IF(C511="","",COUNT($C$3:C511))</f>
        <v/>
      </c>
      <c r="B511" s="14" t="str">
        <f t="shared" si="62"/>
        <v/>
      </c>
      <c r="C511" s="23"/>
      <c r="F511" s="32"/>
      <c r="J511" s="26"/>
      <c r="K511" s="22" t="str">
        <f t="shared" si="61"/>
        <v/>
      </c>
      <c r="L511" s="23"/>
      <c r="S511" s="34"/>
      <c r="T511" s="56" t="str">
        <f t="shared" si="63"/>
        <v/>
      </c>
    </row>
    <row r="512" spans="1:20" x14ac:dyDescent="0.35">
      <c r="A512" s="14" t="str">
        <f>IF(C512="","",COUNT($C$3:C512))</f>
        <v/>
      </c>
      <c r="B512" s="14" t="str">
        <f t="shared" si="62"/>
        <v/>
      </c>
      <c r="C512" s="23"/>
      <c r="F512" s="32"/>
      <c r="J512" s="26"/>
      <c r="K512" s="22" t="str">
        <f t="shared" si="61"/>
        <v/>
      </c>
      <c r="L512" s="23"/>
      <c r="S512" s="34"/>
      <c r="T512" s="56" t="str">
        <f t="shared" si="63"/>
        <v/>
      </c>
    </row>
    <row r="513" spans="1:20" x14ac:dyDescent="0.35">
      <c r="A513" s="14" t="str">
        <f>IF(C513="","",COUNT($C$3:C513))</f>
        <v/>
      </c>
      <c r="B513" s="14" t="str">
        <f t="shared" si="62"/>
        <v/>
      </c>
      <c r="C513" s="23"/>
      <c r="F513" s="32"/>
      <c r="J513" s="26"/>
      <c r="K513" s="22" t="str">
        <f t="shared" si="61"/>
        <v/>
      </c>
      <c r="L513" s="23"/>
      <c r="S513" s="34"/>
      <c r="T513" s="56" t="str">
        <f t="shared" si="63"/>
        <v/>
      </c>
    </row>
    <row r="514" spans="1:20" x14ac:dyDescent="0.35">
      <c r="A514" s="14" t="str">
        <f>IF(C514="","",COUNT($C$3:C514))</f>
        <v/>
      </c>
      <c r="B514" s="14" t="str">
        <f t="shared" si="62"/>
        <v/>
      </c>
      <c r="C514" s="23"/>
      <c r="F514" s="32"/>
      <c r="J514" s="26"/>
      <c r="K514" s="22" t="str">
        <f t="shared" si="61"/>
        <v/>
      </c>
      <c r="L514" s="23"/>
      <c r="S514" s="34"/>
      <c r="T514" s="56" t="str">
        <f t="shared" si="63"/>
        <v/>
      </c>
    </row>
    <row r="515" spans="1:20" x14ac:dyDescent="0.35">
      <c r="A515" s="14" t="str">
        <f>IF(C515="","",COUNT($C$3:C515))</f>
        <v/>
      </c>
      <c r="B515" s="14" t="str">
        <f t="shared" si="62"/>
        <v/>
      </c>
      <c r="C515" s="23"/>
      <c r="F515" s="32"/>
      <c r="J515" s="26"/>
      <c r="K515" s="22" t="str">
        <f t="shared" ref="K515:K578" si="64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515" s="23"/>
      <c r="S515" s="34"/>
      <c r="T515" s="56" t="str">
        <f t="shared" si="63"/>
        <v/>
      </c>
    </row>
    <row r="516" spans="1:20" x14ac:dyDescent="0.35">
      <c r="A516" s="14" t="str">
        <f>IF(C516="","",COUNT($C$3:C516))</f>
        <v/>
      </c>
      <c r="B516" s="14" t="str">
        <f t="shared" si="62"/>
        <v/>
      </c>
      <c r="C516" s="23"/>
      <c r="F516" s="32"/>
      <c r="J516" s="26"/>
      <c r="K516" s="22" t="str">
        <f t="shared" si="64"/>
        <v/>
      </c>
      <c r="L516" s="23"/>
      <c r="S516" s="34"/>
      <c r="T516" s="56" t="str">
        <f t="shared" si="63"/>
        <v/>
      </c>
    </row>
    <row r="517" spans="1:20" x14ac:dyDescent="0.35">
      <c r="A517" s="14" t="str">
        <f>IF(C517="","",COUNT($C$3:C517))</f>
        <v/>
      </c>
      <c r="B517" s="14" t="str">
        <f t="shared" si="62"/>
        <v/>
      </c>
      <c r="C517" s="23"/>
      <c r="F517" s="32"/>
      <c r="J517" s="26"/>
      <c r="K517" s="22" t="str">
        <f t="shared" si="64"/>
        <v/>
      </c>
      <c r="L517" s="23"/>
      <c r="S517" s="34"/>
      <c r="T517" s="56" t="str">
        <f t="shared" si="63"/>
        <v/>
      </c>
    </row>
    <row r="518" spans="1:20" x14ac:dyDescent="0.35">
      <c r="A518" s="14" t="str">
        <f>IF(C518="","",COUNT($C$3:C518))</f>
        <v/>
      </c>
      <c r="B518" s="14" t="str">
        <f t="shared" si="62"/>
        <v/>
      </c>
      <c r="C518" s="23"/>
      <c r="F518" s="32"/>
      <c r="J518" s="26"/>
      <c r="K518" s="22" t="str">
        <f t="shared" si="64"/>
        <v/>
      </c>
      <c r="L518" s="23"/>
      <c r="S518" s="34"/>
      <c r="T518" s="56" t="str">
        <f t="shared" si="63"/>
        <v/>
      </c>
    </row>
    <row r="519" spans="1:20" x14ac:dyDescent="0.35">
      <c r="A519" s="14" t="str">
        <f>IF(C519="","",COUNT($C$3:C519))</f>
        <v/>
      </c>
      <c r="B519" s="14" t="str">
        <f t="shared" si="62"/>
        <v/>
      </c>
      <c r="C519" s="23"/>
      <c r="F519" s="32"/>
      <c r="J519" s="26"/>
      <c r="K519" s="22" t="str">
        <f t="shared" si="64"/>
        <v/>
      </c>
      <c r="L519" s="23"/>
      <c r="S519" s="34"/>
      <c r="T519" s="56" t="str">
        <f t="shared" si="63"/>
        <v/>
      </c>
    </row>
    <row r="520" spans="1:20" x14ac:dyDescent="0.35">
      <c r="A520" s="14" t="str">
        <f>IF(C520="","",COUNT($C$3:C520))</f>
        <v/>
      </c>
      <c r="B520" s="14" t="str">
        <f t="shared" si="62"/>
        <v/>
      </c>
      <c r="C520" s="23"/>
      <c r="F520" s="32"/>
      <c r="J520" s="26"/>
      <c r="K520" s="22" t="str">
        <f t="shared" si="64"/>
        <v/>
      </c>
      <c r="L520" s="23"/>
      <c r="S520" s="34"/>
      <c r="T520" s="56" t="str">
        <f t="shared" si="63"/>
        <v/>
      </c>
    </row>
    <row r="521" spans="1:20" x14ac:dyDescent="0.35">
      <c r="A521" s="14" t="str">
        <f>IF(C521="","",COUNT($C$3:C521))</f>
        <v/>
      </c>
      <c r="B521" s="14" t="str">
        <f t="shared" si="62"/>
        <v/>
      </c>
      <c r="C521" s="23"/>
      <c r="F521" s="32"/>
      <c r="J521" s="26"/>
      <c r="K521" s="22" t="str">
        <f t="shared" si="64"/>
        <v/>
      </c>
      <c r="L521" s="23"/>
      <c r="S521" s="34"/>
      <c r="T521" s="56" t="str">
        <f t="shared" si="63"/>
        <v/>
      </c>
    </row>
    <row r="522" spans="1:20" x14ac:dyDescent="0.35">
      <c r="A522" s="14" t="str">
        <f>IF(C522="","",COUNT($C$3:C522))</f>
        <v/>
      </c>
      <c r="B522" s="14" t="str">
        <f t="shared" si="62"/>
        <v/>
      </c>
      <c r="C522" s="23"/>
      <c r="F522" s="32"/>
      <c r="J522" s="26"/>
      <c r="K522" s="22" t="str">
        <f t="shared" si="64"/>
        <v/>
      </c>
      <c r="L522" s="23"/>
      <c r="S522" s="34"/>
      <c r="T522" s="56" t="str">
        <f t="shared" si="63"/>
        <v/>
      </c>
    </row>
    <row r="523" spans="1:20" x14ac:dyDescent="0.35">
      <c r="A523" s="14" t="str">
        <f>IF(C523="","",COUNT($C$3:C523))</f>
        <v/>
      </c>
      <c r="B523" s="14" t="str">
        <f t="shared" si="62"/>
        <v/>
      </c>
      <c r="C523" s="23"/>
      <c r="F523" s="32"/>
      <c r="J523" s="26"/>
      <c r="K523" s="22" t="str">
        <f t="shared" si="64"/>
        <v/>
      </c>
      <c r="L523" s="23"/>
      <c r="S523" s="34"/>
      <c r="T523" s="56" t="str">
        <f t="shared" si="63"/>
        <v/>
      </c>
    </row>
    <row r="524" spans="1:20" x14ac:dyDescent="0.35">
      <c r="A524" s="14" t="str">
        <f>IF(C524="","",COUNT($C$3:C524))</f>
        <v/>
      </c>
      <c r="B524" s="14" t="str">
        <f t="shared" si="62"/>
        <v/>
      </c>
      <c r="C524" s="23"/>
      <c r="F524" s="32"/>
      <c r="J524" s="26"/>
      <c r="K524" s="22" t="str">
        <f t="shared" si="64"/>
        <v/>
      </c>
      <c r="L524" s="23"/>
      <c r="S524" s="34"/>
      <c r="T524" s="56" t="str">
        <f t="shared" si="63"/>
        <v/>
      </c>
    </row>
    <row r="525" spans="1:20" x14ac:dyDescent="0.35">
      <c r="A525" s="14" t="str">
        <f>IF(C525="","",COUNT($C$3:C525))</f>
        <v/>
      </c>
      <c r="B525" s="14" t="str">
        <f t="shared" si="62"/>
        <v/>
      </c>
      <c r="C525" s="23"/>
      <c r="F525" s="32"/>
      <c r="J525" s="26"/>
      <c r="K525" s="22" t="str">
        <f t="shared" si="64"/>
        <v/>
      </c>
      <c r="L525" s="23"/>
      <c r="S525" s="34"/>
      <c r="T525" s="56" t="str">
        <f t="shared" si="63"/>
        <v/>
      </c>
    </row>
    <row r="526" spans="1:20" x14ac:dyDescent="0.35">
      <c r="A526" s="14" t="str">
        <f>IF(C526="","",COUNT($C$3:C526))</f>
        <v/>
      </c>
      <c r="B526" s="14" t="str">
        <f t="shared" si="62"/>
        <v/>
      </c>
      <c r="C526" s="23"/>
      <c r="F526" s="32"/>
      <c r="J526" s="26"/>
      <c r="K526" s="22" t="str">
        <f t="shared" si="64"/>
        <v/>
      </c>
      <c r="L526" s="23"/>
      <c r="S526" s="34"/>
      <c r="T526" s="56" t="str">
        <f t="shared" si="63"/>
        <v/>
      </c>
    </row>
    <row r="527" spans="1:20" x14ac:dyDescent="0.35">
      <c r="A527" s="14" t="str">
        <f>IF(C527="","",COUNT($C$3:C527))</f>
        <v/>
      </c>
      <c r="B527" s="14" t="str">
        <f t="shared" si="62"/>
        <v/>
      </c>
      <c r="C527" s="23"/>
      <c r="F527" s="32"/>
      <c r="J527" s="26"/>
      <c r="K527" s="22" t="str">
        <f t="shared" si="64"/>
        <v/>
      </c>
      <c r="L527" s="23"/>
      <c r="S527" s="34"/>
      <c r="T527" s="56" t="str">
        <f t="shared" si="63"/>
        <v/>
      </c>
    </row>
    <row r="528" spans="1:20" x14ac:dyDescent="0.35">
      <c r="A528" s="14" t="str">
        <f>IF(C528="","",COUNT($C$3:C528))</f>
        <v/>
      </c>
      <c r="B528" s="14" t="str">
        <f t="shared" si="62"/>
        <v/>
      </c>
      <c r="C528" s="23"/>
      <c r="F528" s="32"/>
      <c r="J528" s="26"/>
      <c r="K528" s="22" t="str">
        <f t="shared" si="64"/>
        <v/>
      </c>
      <c r="L528" s="23"/>
      <c r="S528" s="34"/>
      <c r="T528" s="56" t="str">
        <f t="shared" si="63"/>
        <v/>
      </c>
    </row>
    <row r="529" spans="1:20" x14ac:dyDescent="0.35">
      <c r="A529" s="14" t="str">
        <f>IF(C529="","",COUNT($C$3:C529))</f>
        <v/>
      </c>
      <c r="B529" s="14" t="str">
        <f t="shared" si="62"/>
        <v/>
      </c>
      <c r="C529" s="23"/>
      <c r="F529" s="32"/>
      <c r="J529" s="26"/>
      <c r="K529" s="22" t="str">
        <f t="shared" si="64"/>
        <v/>
      </c>
      <c r="L529" s="23"/>
      <c r="S529" s="34"/>
      <c r="T529" s="56" t="str">
        <f t="shared" si="63"/>
        <v/>
      </c>
    </row>
    <row r="530" spans="1:20" x14ac:dyDescent="0.35">
      <c r="A530" s="14" t="str">
        <f>IF(C530="","",COUNT($C$3:C530))</f>
        <v/>
      </c>
      <c r="B530" s="14" t="str">
        <f t="shared" si="62"/>
        <v/>
      </c>
      <c r="C530" s="23"/>
      <c r="F530" s="32"/>
      <c r="J530" s="26"/>
      <c r="K530" s="22" t="str">
        <f t="shared" si="64"/>
        <v/>
      </c>
      <c r="L530" s="23"/>
      <c r="S530" s="34"/>
      <c r="T530" s="56" t="str">
        <f t="shared" si="63"/>
        <v/>
      </c>
    </row>
    <row r="531" spans="1:20" x14ac:dyDescent="0.35">
      <c r="A531" s="14" t="str">
        <f>IF(C531="","",COUNT($C$3:C531))</f>
        <v/>
      </c>
      <c r="B531" s="14" t="str">
        <f t="shared" si="62"/>
        <v/>
      </c>
      <c r="C531" s="23"/>
      <c r="F531" s="32"/>
      <c r="J531" s="26"/>
      <c r="K531" s="22" t="str">
        <f t="shared" si="64"/>
        <v/>
      </c>
      <c r="L531" s="23"/>
      <c r="S531" s="34"/>
      <c r="T531" s="56" t="str">
        <f t="shared" si="63"/>
        <v/>
      </c>
    </row>
    <row r="532" spans="1:20" x14ac:dyDescent="0.35">
      <c r="A532" s="14" t="str">
        <f>IF(C532="","",COUNT($C$3:C532))</f>
        <v/>
      </c>
      <c r="B532" s="14" t="str">
        <f t="shared" si="62"/>
        <v/>
      </c>
      <c r="C532" s="23"/>
      <c r="F532" s="32"/>
      <c r="J532" s="26"/>
      <c r="K532" s="22" t="str">
        <f t="shared" si="64"/>
        <v/>
      </c>
      <c r="L532" s="23"/>
      <c r="S532" s="34"/>
      <c r="T532" s="56" t="str">
        <f t="shared" si="63"/>
        <v/>
      </c>
    </row>
    <row r="533" spans="1:20" x14ac:dyDescent="0.35">
      <c r="A533" s="14" t="str">
        <f>IF(C533="","",COUNT($C$3:C533))</f>
        <v/>
      </c>
      <c r="B533" s="14" t="str">
        <f t="shared" si="62"/>
        <v/>
      </c>
      <c r="C533" s="23"/>
      <c r="F533" s="32"/>
      <c r="J533" s="26"/>
      <c r="K533" s="22" t="str">
        <f t="shared" si="64"/>
        <v/>
      </c>
      <c r="L533" s="23"/>
      <c r="S533" s="34"/>
      <c r="T533" s="56" t="str">
        <f t="shared" si="63"/>
        <v/>
      </c>
    </row>
    <row r="534" spans="1:20" x14ac:dyDescent="0.35">
      <c r="A534" s="14" t="str">
        <f>IF(C534="","",COUNT($C$3:C534))</f>
        <v/>
      </c>
      <c r="B534" s="14" t="str">
        <f t="shared" si="62"/>
        <v/>
      </c>
      <c r="C534" s="23"/>
      <c r="F534" s="32"/>
      <c r="J534" s="26"/>
      <c r="K534" s="22" t="str">
        <f t="shared" si="64"/>
        <v/>
      </c>
      <c r="L534" s="23"/>
      <c r="S534" s="34"/>
      <c r="T534" s="56" t="str">
        <f t="shared" si="63"/>
        <v/>
      </c>
    </row>
    <row r="535" spans="1:20" x14ac:dyDescent="0.35">
      <c r="A535" s="14" t="str">
        <f>IF(C535="","",COUNT($C$3:C535))</f>
        <v/>
      </c>
      <c r="B535" s="14" t="str">
        <f t="shared" si="62"/>
        <v/>
      </c>
      <c r="C535" s="23"/>
      <c r="F535" s="32"/>
      <c r="J535" s="26"/>
      <c r="K535" s="22" t="str">
        <f t="shared" si="64"/>
        <v/>
      </c>
      <c r="L535" s="23"/>
      <c r="S535" s="34"/>
      <c r="T535" s="56" t="str">
        <f t="shared" si="63"/>
        <v/>
      </c>
    </row>
    <row r="536" spans="1:20" x14ac:dyDescent="0.35">
      <c r="A536" s="14" t="str">
        <f>IF(C536="","",COUNT($C$3:C536))</f>
        <v/>
      </c>
      <c r="B536" s="14" t="str">
        <f t="shared" si="62"/>
        <v/>
      </c>
      <c r="C536" s="23"/>
      <c r="F536" s="32"/>
      <c r="J536" s="26"/>
      <c r="K536" s="22" t="str">
        <f t="shared" si="64"/>
        <v/>
      </c>
      <c r="L536" s="23"/>
      <c r="S536" s="34"/>
      <c r="T536" s="56" t="str">
        <f t="shared" si="63"/>
        <v/>
      </c>
    </row>
    <row r="537" spans="1:20" x14ac:dyDescent="0.35">
      <c r="A537" s="14" t="str">
        <f>IF(C537="","",COUNT($C$3:C537))</f>
        <v/>
      </c>
      <c r="B537" s="14" t="str">
        <f t="shared" si="62"/>
        <v/>
      </c>
      <c r="C537" s="23"/>
      <c r="F537" s="32"/>
      <c r="J537" s="26"/>
      <c r="K537" s="22" t="str">
        <f t="shared" si="64"/>
        <v/>
      </c>
      <c r="L537" s="23"/>
      <c r="S537" s="34"/>
      <c r="T537" s="56" t="str">
        <f t="shared" si="63"/>
        <v/>
      </c>
    </row>
    <row r="538" spans="1:20" x14ac:dyDescent="0.35">
      <c r="A538" s="14" t="str">
        <f>IF(C538="","",COUNT($C$3:C538))</f>
        <v/>
      </c>
      <c r="B538" s="14" t="str">
        <f t="shared" si="62"/>
        <v/>
      </c>
      <c r="C538" s="23"/>
      <c r="F538" s="32"/>
      <c r="J538" s="26"/>
      <c r="K538" s="22" t="str">
        <f t="shared" si="64"/>
        <v/>
      </c>
      <c r="L538" s="23"/>
      <c r="S538" s="34"/>
      <c r="T538" s="56" t="str">
        <f t="shared" si="63"/>
        <v/>
      </c>
    </row>
    <row r="539" spans="1:20" x14ac:dyDescent="0.35">
      <c r="A539" s="14" t="str">
        <f>IF(C539="","",COUNT($C$3:C539))</f>
        <v/>
      </c>
      <c r="B539" s="14" t="str">
        <f t="shared" si="62"/>
        <v/>
      </c>
      <c r="C539" s="23"/>
      <c r="F539" s="32"/>
      <c r="J539" s="26"/>
      <c r="K539" s="22" t="str">
        <f t="shared" si="64"/>
        <v/>
      </c>
      <c r="L539" s="23"/>
      <c r="S539" s="34"/>
      <c r="T539" s="56" t="str">
        <f t="shared" si="63"/>
        <v/>
      </c>
    </row>
    <row r="540" spans="1:20" x14ac:dyDescent="0.35">
      <c r="A540" s="14" t="str">
        <f>IF(C540="","",COUNT($C$3:C540))</f>
        <v/>
      </c>
      <c r="B540" s="14" t="str">
        <f t="shared" si="62"/>
        <v/>
      </c>
      <c r="C540" s="23"/>
      <c r="F540" s="32"/>
      <c r="J540" s="26"/>
      <c r="K540" s="22" t="str">
        <f t="shared" si="64"/>
        <v/>
      </c>
      <c r="L540" s="23"/>
      <c r="S540" s="34"/>
      <c r="T540" s="56" t="str">
        <f t="shared" si="63"/>
        <v/>
      </c>
    </row>
    <row r="541" spans="1:20" x14ac:dyDescent="0.35">
      <c r="A541" s="14" t="str">
        <f>IF(C541="","",COUNT($C$3:C541))</f>
        <v/>
      </c>
      <c r="B541" s="14" t="str">
        <f t="shared" si="62"/>
        <v/>
      </c>
      <c r="C541" s="23"/>
      <c r="F541" s="32"/>
      <c r="J541" s="26"/>
      <c r="K541" s="22" t="str">
        <f t="shared" si="64"/>
        <v/>
      </c>
      <c r="L541" s="23"/>
      <c r="S541" s="34"/>
      <c r="T541" s="56" t="str">
        <f t="shared" si="63"/>
        <v/>
      </c>
    </row>
    <row r="542" spans="1:20" x14ac:dyDescent="0.35">
      <c r="A542" s="14" t="str">
        <f>IF(C542="","",COUNT($C$3:C542))</f>
        <v/>
      </c>
      <c r="B542" s="14" t="str">
        <f t="shared" si="62"/>
        <v/>
      </c>
      <c r="C542" s="23"/>
      <c r="F542" s="32"/>
      <c r="J542" s="26"/>
      <c r="K542" s="22" t="str">
        <f t="shared" si="64"/>
        <v/>
      </c>
      <c r="L542" s="23"/>
      <c r="S542" s="34"/>
      <c r="T542" s="56" t="str">
        <f t="shared" si="63"/>
        <v/>
      </c>
    </row>
    <row r="543" spans="1:20" x14ac:dyDescent="0.35">
      <c r="A543" s="14" t="str">
        <f>IF(C543="","",COUNT($C$3:C543))</f>
        <v/>
      </c>
      <c r="B543" s="14" t="str">
        <f t="shared" si="62"/>
        <v/>
      </c>
      <c r="C543" s="23"/>
      <c r="F543" s="32"/>
      <c r="J543" s="26"/>
      <c r="K543" s="22" t="str">
        <f t="shared" si="64"/>
        <v/>
      </c>
      <c r="L543" s="23"/>
      <c r="S543" s="34"/>
      <c r="T543" s="56" t="str">
        <f t="shared" si="63"/>
        <v/>
      </c>
    </row>
    <row r="544" spans="1:20" x14ac:dyDescent="0.35">
      <c r="A544" s="14" t="str">
        <f>IF(C544="","",COUNT($C$3:C544))</f>
        <v/>
      </c>
      <c r="B544" s="14" t="str">
        <f t="shared" si="62"/>
        <v/>
      </c>
      <c r="C544" s="23"/>
      <c r="F544" s="32"/>
      <c r="J544" s="26"/>
      <c r="K544" s="22" t="str">
        <f t="shared" si="64"/>
        <v/>
      </c>
      <c r="L544" s="23"/>
      <c r="S544" s="34"/>
      <c r="T544" s="56" t="str">
        <f t="shared" si="63"/>
        <v/>
      </c>
    </row>
    <row r="545" spans="1:20" x14ac:dyDescent="0.35">
      <c r="A545" s="14" t="str">
        <f>IF(C545="","",COUNT($C$3:C545))</f>
        <v/>
      </c>
      <c r="B545" s="14" t="str">
        <f t="shared" si="62"/>
        <v/>
      </c>
      <c r="C545" s="23"/>
      <c r="F545" s="32"/>
      <c r="J545" s="26"/>
      <c r="K545" s="22" t="str">
        <f t="shared" si="64"/>
        <v/>
      </c>
      <c r="L545" s="23"/>
      <c r="S545" s="34"/>
      <c r="T545" s="56" t="str">
        <f t="shared" si="63"/>
        <v/>
      </c>
    </row>
    <row r="546" spans="1:20" x14ac:dyDescent="0.35">
      <c r="A546" s="14" t="str">
        <f>IF(C546="","",COUNT($C$3:C546))</f>
        <v/>
      </c>
      <c r="B546" s="14" t="str">
        <f t="shared" si="62"/>
        <v/>
      </c>
      <c r="C546" s="23"/>
      <c r="F546" s="32"/>
      <c r="J546" s="26"/>
      <c r="K546" s="22" t="str">
        <f t="shared" si="64"/>
        <v/>
      </c>
      <c r="L546" s="23"/>
      <c r="S546" s="34"/>
      <c r="T546" s="56" t="str">
        <f t="shared" si="63"/>
        <v/>
      </c>
    </row>
    <row r="547" spans="1:20" x14ac:dyDescent="0.35">
      <c r="A547" s="14" t="str">
        <f>IF(C547="","",COUNT($C$3:C547))</f>
        <v/>
      </c>
      <c r="B547" s="14" t="str">
        <f t="shared" si="62"/>
        <v/>
      </c>
      <c r="C547" s="23"/>
      <c r="F547" s="32"/>
      <c r="J547" s="26"/>
      <c r="K547" s="22" t="str">
        <f t="shared" si="64"/>
        <v/>
      </c>
      <c r="L547" s="23"/>
      <c r="S547" s="34"/>
      <c r="T547" s="56" t="str">
        <f t="shared" si="63"/>
        <v/>
      </c>
    </row>
    <row r="548" spans="1:20" x14ac:dyDescent="0.35">
      <c r="A548" s="14" t="str">
        <f>IF(C548="","",COUNT($C$3:C548))</f>
        <v/>
      </c>
      <c r="B548" s="14" t="str">
        <f t="shared" si="62"/>
        <v/>
      </c>
      <c r="C548" s="23"/>
      <c r="F548" s="32"/>
      <c r="J548" s="26"/>
      <c r="K548" s="22" t="str">
        <f t="shared" si="64"/>
        <v/>
      </c>
      <c r="L548" s="23"/>
      <c r="S548" s="34"/>
      <c r="T548" s="56" t="str">
        <f t="shared" si="63"/>
        <v/>
      </c>
    </row>
    <row r="549" spans="1:20" x14ac:dyDescent="0.35">
      <c r="A549" s="14" t="str">
        <f>IF(C549="","",COUNT($C$3:C549))</f>
        <v/>
      </c>
      <c r="B549" s="14" t="str">
        <f t="shared" si="62"/>
        <v/>
      </c>
      <c r="C549" s="23"/>
      <c r="F549" s="32"/>
      <c r="J549" s="26"/>
      <c r="K549" s="22" t="str">
        <f t="shared" si="64"/>
        <v/>
      </c>
      <c r="L549" s="23"/>
      <c r="S549" s="34"/>
      <c r="T549" s="56" t="str">
        <f t="shared" si="63"/>
        <v/>
      </c>
    </row>
    <row r="550" spans="1:20" x14ac:dyDescent="0.35">
      <c r="A550" s="14" t="str">
        <f>IF(C550="","",COUNT($C$3:C550))</f>
        <v/>
      </c>
      <c r="B550" s="14" t="str">
        <f t="shared" ref="B550:B613" si="65">IF(C550="","",TEXT(C550,"mmmm"))</f>
        <v/>
      </c>
      <c r="C550" s="23"/>
      <c r="F550" s="32"/>
      <c r="J550" s="26"/>
      <c r="K550" s="22" t="str">
        <f t="shared" si="64"/>
        <v/>
      </c>
      <c r="L550" s="23"/>
      <c r="S550" s="34"/>
      <c r="T550" s="56" t="str">
        <f t="shared" ref="T550:T613" si="66">IF(N550="","",SUM(N550,O550,P550,Q550,R550))</f>
        <v/>
      </c>
    </row>
    <row r="551" spans="1:20" x14ac:dyDescent="0.35">
      <c r="A551" s="14" t="str">
        <f>IF(C551="","",COUNT($C$3:C551))</f>
        <v/>
      </c>
      <c r="B551" s="14" t="str">
        <f t="shared" si="65"/>
        <v/>
      </c>
      <c r="C551" s="23"/>
      <c r="F551" s="32"/>
      <c r="J551" s="26"/>
      <c r="K551" s="22" t="str">
        <f t="shared" si="64"/>
        <v/>
      </c>
      <c r="L551" s="23"/>
      <c r="S551" s="34"/>
      <c r="T551" s="56" t="str">
        <f t="shared" si="66"/>
        <v/>
      </c>
    </row>
    <row r="552" spans="1:20" x14ac:dyDescent="0.35">
      <c r="A552" s="14" t="str">
        <f>IF(C552="","",COUNT($C$3:C552))</f>
        <v/>
      </c>
      <c r="B552" s="14" t="str">
        <f t="shared" si="65"/>
        <v/>
      </c>
      <c r="C552" s="23"/>
      <c r="F552" s="32"/>
      <c r="J552" s="26"/>
      <c r="K552" s="22" t="str">
        <f t="shared" si="64"/>
        <v/>
      </c>
      <c r="L552" s="23"/>
      <c r="S552" s="34"/>
      <c r="T552" s="56" t="str">
        <f t="shared" si="66"/>
        <v/>
      </c>
    </row>
    <row r="553" spans="1:20" x14ac:dyDescent="0.35">
      <c r="A553" s="14" t="str">
        <f>IF(C553="","",COUNT($C$3:C553))</f>
        <v/>
      </c>
      <c r="B553" s="14" t="str">
        <f t="shared" si="65"/>
        <v/>
      </c>
      <c r="C553" s="23"/>
      <c r="F553" s="32"/>
      <c r="J553" s="26"/>
      <c r="K553" s="22" t="str">
        <f t="shared" si="64"/>
        <v/>
      </c>
      <c r="L553" s="23"/>
      <c r="S553" s="34"/>
      <c r="T553" s="56" t="str">
        <f t="shared" si="66"/>
        <v/>
      </c>
    </row>
    <row r="554" spans="1:20" x14ac:dyDescent="0.35">
      <c r="A554" s="14" t="str">
        <f>IF(C554="","",COUNT($C$3:C554))</f>
        <v/>
      </c>
      <c r="B554" s="14" t="str">
        <f t="shared" si="65"/>
        <v/>
      </c>
      <c r="C554" s="23"/>
      <c r="F554" s="32"/>
      <c r="J554" s="26"/>
      <c r="K554" s="22" t="str">
        <f t="shared" si="64"/>
        <v/>
      </c>
      <c r="L554" s="23"/>
      <c r="S554" s="34"/>
      <c r="T554" s="56" t="str">
        <f t="shared" si="66"/>
        <v/>
      </c>
    </row>
    <row r="555" spans="1:20" x14ac:dyDescent="0.35">
      <c r="A555" s="14" t="str">
        <f>IF(C555="","",COUNT($C$3:C555))</f>
        <v/>
      </c>
      <c r="B555" s="14" t="str">
        <f t="shared" si="65"/>
        <v/>
      </c>
      <c r="C555" s="23"/>
      <c r="F555" s="32"/>
      <c r="J555" s="26"/>
      <c r="K555" s="22" t="str">
        <f t="shared" si="64"/>
        <v/>
      </c>
      <c r="L555" s="23"/>
      <c r="S555" s="34"/>
      <c r="T555" s="56" t="str">
        <f t="shared" si="66"/>
        <v/>
      </c>
    </row>
    <row r="556" spans="1:20" x14ac:dyDescent="0.35">
      <c r="A556" s="14" t="str">
        <f>IF(C556="","",COUNT($C$3:C556))</f>
        <v/>
      </c>
      <c r="B556" s="14" t="str">
        <f t="shared" si="65"/>
        <v/>
      </c>
      <c r="C556" s="23"/>
      <c r="F556" s="32"/>
      <c r="J556" s="26"/>
      <c r="K556" s="22" t="str">
        <f t="shared" si="64"/>
        <v/>
      </c>
      <c r="L556" s="23"/>
      <c r="S556" s="34"/>
      <c r="T556" s="56" t="str">
        <f t="shared" si="66"/>
        <v/>
      </c>
    </row>
    <row r="557" spans="1:20" x14ac:dyDescent="0.35">
      <c r="A557" s="14" t="str">
        <f>IF(C557="","",COUNT($C$3:C557))</f>
        <v/>
      </c>
      <c r="B557" s="14" t="str">
        <f t="shared" si="65"/>
        <v/>
      </c>
      <c r="C557" s="23"/>
      <c r="F557" s="32"/>
      <c r="J557" s="26"/>
      <c r="K557" s="22" t="str">
        <f t="shared" si="64"/>
        <v/>
      </c>
      <c r="L557" s="23"/>
      <c r="S557" s="34"/>
      <c r="T557" s="56" t="str">
        <f t="shared" si="66"/>
        <v/>
      </c>
    </row>
    <row r="558" spans="1:20" x14ac:dyDescent="0.35">
      <c r="A558" s="14" t="str">
        <f>IF(C558="","",COUNT($C$3:C558))</f>
        <v/>
      </c>
      <c r="B558" s="14" t="str">
        <f t="shared" si="65"/>
        <v/>
      </c>
      <c r="C558" s="23"/>
      <c r="F558" s="32"/>
      <c r="J558" s="26"/>
      <c r="K558" s="22" t="str">
        <f t="shared" si="64"/>
        <v/>
      </c>
      <c r="L558" s="23"/>
      <c r="S558" s="34"/>
      <c r="T558" s="56" t="str">
        <f t="shared" si="66"/>
        <v/>
      </c>
    </row>
    <row r="559" spans="1:20" x14ac:dyDescent="0.35">
      <c r="A559" s="14" t="str">
        <f>IF(C559="","",COUNT($C$3:C559))</f>
        <v/>
      </c>
      <c r="B559" s="14" t="str">
        <f t="shared" si="65"/>
        <v/>
      </c>
      <c r="C559" s="23"/>
      <c r="F559" s="32"/>
      <c r="J559" s="26"/>
      <c r="K559" s="22" t="str">
        <f t="shared" si="64"/>
        <v/>
      </c>
      <c r="L559" s="23"/>
      <c r="S559" s="34"/>
      <c r="T559" s="56" t="str">
        <f t="shared" si="66"/>
        <v/>
      </c>
    </row>
    <row r="560" spans="1:20" x14ac:dyDescent="0.35">
      <c r="A560" s="14" t="str">
        <f>IF(C560="","",COUNT($C$3:C560))</f>
        <v/>
      </c>
      <c r="B560" s="14" t="str">
        <f t="shared" si="65"/>
        <v/>
      </c>
      <c r="C560" s="23"/>
      <c r="F560" s="32"/>
      <c r="J560" s="26"/>
      <c r="K560" s="22" t="str">
        <f t="shared" si="64"/>
        <v/>
      </c>
      <c r="L560" s="23"/>
      <c r="S560" s="34"/>
      <c r="T560" s="56" t="str">
        <f t="shared" si="66"/>
        <v/>
      </c>
    </row>
    <row r="561" spans="1:20" x14ac:dyDescent="0.35">
      <c r="A561" s="14" t="str">
        <f>IF(C561="","",COUNT($C$3:C561))</f>
        <v/>
      </c>
      <c r="B561" s="14" t="str">
        <f t="shared" si="65"/>
        <v/>
      </c>
      <c r="C561" s="23"/>
      <c r="F561" s="32"/>
      <c r="J561" s="26"/>
      <c r="K561" s="22" t="str">
        <f t="shared" si="64"/>
        <v/>
      </c>
      <c r="L561" s="23"/>
      <c r="S561" s="34"/>
      <c r="T561" s="56" t="str">
        <f t="shared" si="66"/>
        <v/>
      </c>
    </row>
    <row r="562" spans="1:20" x14ac:dyDescent="0.35">
      <c r="A562" s="14" t="str">
        <f>IF(C562="","",COUNT($C$3:C562))</f>
        <v/>
      </c>
      <c r="B562" s="14" t="str">
        <f t="shared" si="65"/>
        <v/>
      </c>
      <c r="C562" s="23"/>
      <c r="F562" s="32"/>
      <c r="J562" s="26"/>
      <c r="K562" s="22" t="str">
        <f t="shared" si="64"/>
        <v/>
      </c>
      <c r="L562" s="23"/>
      <c r="S562" s="34"/>
      <c r="T562" s="56" t="str">
        <f t="shared" si="66"/>
        <v/>
      </c>
    </row>
    <row r="563" spans="1:20" x14ac:dyDescent="0.35">
      <c r="A563" s="14" t="str">
        <f>IF(C563="","",COUNT($C$3:C563))</f>
        <v/>
      </c>
      <c r="B563" s="14" t="str">
        <f t="shared" si="65"/>
        <v/>
      </c>
      <c r="C563" s="23"/>
      <c r="F563" s="32"/>
      <c r="J563" s="26"/>
      <c r="K563" s="22" t="str">
        <f t="shared" si="64"/>
        <v/>
      </c>
      <c r="L563" s="23"/>
      <c r="S563" s="34"/>
      <c r="T563" s="56" t="str">
        <f t="shared" si="66"/>
        <v/>
      </c>
    </row>
    <row r="564" spans="1:20" x14ac:dyDescent="0.35">
      <c r="A564" s="14" t="str">
        <f>IF(C564="","",COUNT($C$3:C564))</f>
        <v/>
      </c>
      <c r="B564" s="14" t="str">
        <f t="shared" si="65"/>
        <v/>
      </c>
      <c r="C564" s="23"/>
      <c r="F564" s="32"/>
      <c r="J564" s="26"/>
      <c r="K564" s="22" t="str">
        <f t="shared" si="64"/>
        <v/>
      </c>
      <c r="L564" s="23"/>
      <c r="S564" s="34"/>
      <c r="T564" s="56" t="str">
        <f t="shared" si="66"/>
        <v/>
      </c>
    </row>
    <row r="565" spans="1:20" x14ac:dyDescent="0.35">
      <c r="A565" s="14" t="str">
        <f>IF(C565="","",COUNT($C$3:C565))</f>
        <v/>
      </c>
      <c r="B565" s="14" t="str">
        <f t="shared" si="65"/>
        <v/>
      </c>
      <c r="C565" s="23"/>
      <c r="F565" s="32"/>
      <c r="J565" s="26"/>
      <c r="K565" s="22" t="str">
        <f t="shared" si="64"/>
        <v/>
      </c>
      <c r="L565" s="23"/>
      <c r="S565" s="34"/>
      <c r="T565" s="56" t="str">
        <f t="shared" si="66"/>
        <v/>
      </c>
    </row>
    <row r="566" spans="1:20" x14ac:dyDescent="0.35">
      <c r="A566" s="14" t="str">
        <f>IF(C566="","",COUNT($C$3:C566))</f>
        <v/>
      </c>
      <c r="B566" s="14" t="str">
        <f t="shared" si="65"/>
        <v/>
      </c>
      <c r="C566" s="23"/>
      <c r="F566" s="32"/>
      <c r="J566" s="26"/>
      <c r="K566" s="22" t="str">
        <f t="shared" si="64"/>
        <v/>
      </c>
      <c r="L566" s="23"/>
      <c r="S566" s="34"/>
      <c r="T566" s="56" t="str">
        <f t="shared" si="66"/>
        <v/>
      </c>
    </row>
    <row r="567" spans="1:20" x14ac:dyDescent="0.35">
      <c r="A567" s="14" t="str">
        <f>IF(C567="","",COUNT($C$3:C567))</f>
        <v/>
      </c>
      <c r="B567" s="14" t="str">
        <f t="shared" si="65"/>
        <v/>
      </c>
      <c r="C567" s="23"/>
      <c r="F567" s="32"/>
      <c r="J567" s="26"/>
      <c r="K567" s="22" t="str">
        <f t="shared" si="64"/>
        <v/>
      </c>
      <c r="L567" s="23"/>
      <c r="S567" s="34"/>
      <c r="T567" s="56" t="str">
        <f t="shared" si="66"/>
        <v/>
      </c>
    </row>
    <row r="568" spans="1:20" x14ac:dyDescent="0.35">
      <c r="A568" s="14" t="str">
        <f>IF(C568="","",COUNT($C$3:C568))</f>
        <v/>
      </c>
      <c r="B568" s="14" t="str">
        <f t="shared" si="65"/>
        <v/>
      </c>
      <c r="C568" s="23"/>
      <c r="F568" s="32"/>
      <c r="J568" s="26"/>
      <c r="K568" s="22" t="str">
        <f t="shared" si="64"/>
        <v/>
      </c>
      <c r="L568" s="23"/>
      <c r="S568" s="34"/>
      <c r="T568" s="56" t="str">
        <f t="shared" si="66"/>
        <v/>
      </c>
    </row>
    <row r="569" spans="1:20" x14ac:dyDescent="0.35">
      <c r="A569" s="14" t="str">
        <f>IF(C569="","",COUNT($C$3:C569))</f>
        <v/>
      </c>
      <c r="B569" s="14" t="str">
        <f t="shared" si="65"/>
        <v/>
      </c>
      <c r="C569" s="23"/>
      <c r="F569" s="32"/>
      <c r="J569" s="26"/>
      <c r="K569" s="22" t="str">
        <f t="shared" si="64"/>
        <v/>
      </c>
      <c r="L569" s="23"/>
      <c r="S569" s="34"/>
      <c r="T569" s="56" t="str">
        <f t="shared" si="66"/>
        <v/>
      </c>
    </row>
    <row r="570" spans="1:20" x14ac:dyDescent="0.35">
      <c r="A570" s="14" t="str">
        <f>IF(C570="","",COUNT($C$3:C570))</f>
        <v/>
      </c>
      <c r="B570" s="14" t="str">
        <f t="shared" si="65"/>
        <v/>
      </c>
      <c r="C570" s="23"/>
      <c r="F570" s="32"/>
      <c r="J570" s="26"/>
      <c r="K570" s="22" t="str">
        <f t="shared" si="64"/>
        <v/>
      </c>
      <c r="L570" s="23"/>
      <c r="S570" s="34"/>
      <c r="T570" s="56" t="str">
        <f t="shared" si="66"/>
        <v/>
      </c>
    </row>
    <row r="571" spans="1:20" x14ac:dyDescent="0.35">
      <c r="A571" s="14" t="str">
        <f>IF(C571="","",COUNT($C$3:C571))</f>
        <v/>
      </c>
      <c r="B571" s="14" t="str">
        <f t="shared" si="65"/>
        <v/>
      </c>
      <c r="C571" s="23"/>
      <c r="F571" s="32"/>
      <c r="J571" s="26"/>
      <c r="K571" s="22" t="str">
        <f t="shared" si="64"/>
        <v/>
      </c>
      <c r="L571" s="23"/>
      <c r="S571" s="34"/>
      <c r="T571" s="56" t="str">
        <f t="shared" si="66"/>
        <v/>
      </c>
    </row>
    <row r="572" spans="1:20" x14ac:dyDescent="0.35">
      <c r="A572" s="14" t="str">
        <f>IF(C572="","",COUNT($C$3:C572))</f>
        <v/>
      </c>
      <c r="B572" s="14" t="str">
        <f t="shared" si="65"/>
        <v/>
      </c>
      <c r="C572" s="23"/>
      <c r="F572" s="32"/>
      <c r="J572" s="26"/>
      <c r="K572" s="22" t="str">
        <f t="shared" si="64"/>
        <v/>
      </c>
      <c r="L572" s="23"/>
      <c r="S572" s="34"/>
      <c r="T572" s="56" t="str">
        <f t="shared" si="66"/>
        <v/>
      </c>
    </row>
    <row r="573" spans="1:20" x14ac:dyDescent="0.35">
      <c r="A573" s="14" t="str">
        <f>IF(C573="","",COUNT($C$3:C573))</f>
        <v/>
      </c>
      <c r="B573" s="14" t="str">
        <f t="shared" si="65"/>
        <v/>
      </c>
      <c r="C573" s="23"/>
      <c r="F573" s="32"/>
      <c r="J573" s="26"/>
      <c r="K573" s="22" t="str">
        <f t="shared" si="64"/>
        <v/>
      </c>
      <c r="L573" s="23"/>
      <c r="S573" s="34"/>
      <c r="T573" s="56" t="str">
        <f t="shared" si="66"/>
        <v/>
      </c>
    </row>
    <row r="574" spans="1:20" x14ac:dyDescent="0.35">
      <c r="A574" s="14" t="str">
        <f>IF(C574="","",COUNT($C$3:C574))</f>
        <v/>
      </c>
      <c r="B574" s="14" t="str">
        <f t="shared" si="65"/>
        <v/>
      </c>
      <c r="C574" s="23"/>
      <c r="F574" s="32"/>
      <c r="J574" s="26"/>
      <c r="K574" s="22" t="str">
        <f t="shared" si="64"/>
        <v/>
      </c>
      <c r="L574" s="23"/>
      <c r="S574" s="34"/>
      <c r="T574" s="56" t="str">
        <f t="shared" si="66"/>
        <v/>
      </c>
    </row>
    <row r="575" spans="1:20" x14ac:dyDescent="0.35">
      <c r="A575" s="14" t="str">
        <f>IF(C575="","",COUNT($C$3:C575))</f>
        <v/>
      </c>
      <c r="B575" s="14" t="str">
        <f t="shared" si="65"/>
        <v/>
      </c>
      <c r="C575" s="23"/>
      <c r="F575" s="32"/>
      <c r="J575" s="26"/>
      <c r="K575" s="22" t="str">
        <f t="shared" si="64"/>
        <v/>
      </c>
      <c r="L575" s="23"/>
      <c r="S575" s="34"/>
      <c r="T575" s="56" t="str">
        <f t="shared" si="66"/>
        <v/>
      </c>
    </row>
    <row r="576" spans="1:20" x14ac:dyDescent="0.35">
      <c r="A576" s="14" t="str">
        <f>IF(C576="","",COUNT($C$3:C576))</f>
        <v/>
      </c>
      <c r="B576" s="14" t="str">
        <f t="shared" si="65"/>
        <v/>
      </c>
      <c r="C576" s="23"/>
      <c r="F576" s="32"/>
      <c r="J576" s="26"/>
      <c r="K576" s="22" t="str">
        <f t="shared" si="64"/>
        <v/>
      </c>
      <c r="L576" s="23"/>
      <c r="S576" s="34"/>
      <c r="T576" s="56" t="str">
        <f t="shared" si="66"/>
        <v/>
      </c>
    </row>
    <row r="577" spans="1:20" x14ac:dyDescent="0.35">
      <c r="A577" s="14" t="str">
        <f>IF(C577="","",COUNT($C$3:C577))</f>
        <v/>
      </c>
      <c r="B577" s="14" t="str">
        <f t="shared" si="65"/>
        <v/>
      </c>
      <c r="C577" s="23"/>
      <c r="F577" s="32"/>
      <c r="J577" s="26"/>
      <c r="K577" s="22" t="str">
        <f t="shared" si="64"/>
        <v/>
      </c>
      <c r="L577" s="23"/>
      <c r="S577" s="34"/>
      <c r="T577" s="56" t="str">
        <f t="shared" si="66"/>
        <v/>
      </c>
    </row>
    <row r="578" spans="1:20" x14ac:dyDescent="0.35">
      <c r="A578" s="14" t="str">
        <f>IF(C578="","",COUNT($C$3:C578))</f>
        <v/>
      </c>
      <c r="B578" s="14" t="str">
        <f t="shared" si="65"/>
        <v/>
      </c>
      <c r="C578" s="23"/>
      <c r="F578" s="32"/>
      <c r="J578" s="26"/>
      <c r="K578" s="22" t="str">
        <f t="shared" si="64"/>
        <v/>
      </c>
      <c r="L578" s="23"/>
      <c r="S578" s="34"/>
      <c r="T578" s="56" t="str">
        <f t="shared" si="66"/>
        <v/>
      </c>
    </row>
    <row r="579" spans="1:20" x14ac:dyDescent="0.35">
      <c r="A579" s="14" t="str">
        <f>IF(C579="","",COUNT($C$3:C579))</f>
        <v/>
      </c>
      <c r="B579" s="14" t="str">
        <f t="shared" si="65"/>
        <v/>
      </c>
      <c r="C579" s="23"/>
      <c r="F579" s="32"/>
      <c r="J579" s="26"/>
      <c r="K579" s="22" t="str">
        <f t="shared" ref="K579:K642" si="67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579" s="23"/>
      <c r="S579" s="34"/>
      <c r="T579" s="56" t="str">
        <f t="shared" si="66"/>
        <v/>
      </c>
    </row>
    <row r="580" spans="1:20" x14ac:dyDescent="0.35">
      <c r="A580" s="14" t="str">
        <f>IF(C580="","",COUNT($C$3:C580))</f>
        <v/>
      </c>
      <c r="B580" s="14" t="str">
        <f t="shared" si="65"/>
        <v/>
      </c>
      <c r="C580" s="23"/>
      <c r="F580" s="32"/>
      <c r="J580" s="26"/>
      <c r="K580" s="22" t="str">
        <f t="shared" si="67"/>
        <v/>
      </c>
      <c r="L580" s="23"/>
      <c r="S580" s="34"/>
      <c r="T580" s="56" t="str">
        <f t="shared" si="66"/>
        <v/>
      </c>
    </row>
    <row r="581" spans="1:20" x14ac:dyDescent="0.35">
      <c r="A581" s="14" t="str">
        <f>IF(C581="","",COUNT($C$3:C581))</f>
        <v/>
      </c>
      <c r="B581" s="14" t="str">
        <f t="shared" si="65"/>
        <v/>
      </c>
      <c r="C581" s="23"/>
      <c r="F581" s="32"/>
      <c r="J581" s="26"/>
      <c r="K581" s="22" t="str">
        <f t="shared" si="67"/>
        <v/>
      </c>
      <c r="L581" s="23"/>
      <c r="S581" s="34"/>
      <c r="T581" s="56" t="str">
        <f t="shared" si="66"/>
        <v/>
      </c>
    </row>
    <row r="582" spans="1:20" x14ac:dyDescent="0.35">
      <c r="A582" s="14" t="str">
        <f>IF(C582="","",COUNT($C$3:C582))</f>
        <v/>
      </c>
      <c r="B582" s="14" t="str">
        <f t="shared" si="65"/>
        <v/>
      </c>
      <c r="C582" s="23"/>
      <c r="F582" s="32"/>
      <c r="J582" s="26"/>
      <c r="K582" s="22" t="str">
        <f t="shared" si="67"/>
        <v/>
      </c>
      <c r="L582" s="23"/>
      <c r="S582" s="34"/>
      <c r="T582" s="56" t="str">
        <f t="shared" si="66"/>
        <v/>
      </c>
    </row>
    <row r="583" spans="1:20" x14ac:dyDescent="0.35">
      <c r="A583" s="14" t="str">
        <f>IF(C583="","",COUNT($C$3:C583))</f>
        <v/>
      </c>
      <c r="B583" s="14" t="str">
        <f t="shared" si="65"/>
        <v/>
      </c>
      <c r="C583" s="23"/>
      <c r="F583" s="32"/>
      <c r="J583" s="26"/>
      <c r="K583" s="22" t="str">
        <f t="shared" si="67"/>
        <v/>
      </c>
      <c r="L583" s="23"/>
      <c r="S583" s="34"/>
      <c r="T583" s="56" t="str">
        <f t="shared" si="66"/>
        <v/>
      </c>
    </row>
    <row r="584" spans="1:20" x14ac:dyDescent="0.35">
      <c r="A584" s="14" t="str">
        <f>IF(C584="","",COUNT($C$3:C584))</f>
        <v/>
      </c>
      <c r="B584" s="14" t="str">
        <f t="shared" si="65"/>
        <v/>
      </c>
      <c r="C584" s="23"/>
      <c r="F584" s="32"/>
      <c r="J584" s="26"/>
      <c r="K584" s="22" t="str">
        <f t="shared" si="67"/>
        <v/>
      </c>
      <c r="L584" s="23"/>
      <c r="S584" s="34"/>
      <c r="T584" s="56" t="str">
        <f t="shared" si="66"/>
        <v/>
      </c>
    </row>
    <row r="585" spans="1:20" x14ac:dyDescent="0.35">
      <c r="A585" s="14" t="str">
        <f>IF(C585="","",COUNT($C$3:C585))</f>
        <v/>
      </c>
      <c r="B585" s="14" t="str">
        <f t="shared" si="65"/>
        <v/>
      </c>
      <c r="C585" s="23"/>
      <c r="F585" s="32"/>
      <c r="J585" s="26"/>
      <c r="K585" s="22" t="str">
        <f t="shared" si="67"/>
        <v/>
      </c>
      <c r="L585" s="23"/>
      <c r="S585" s="34"/>
      <c r="T585" s="56" t="str">
        <f t="shared" si="66"/>
        <v/>
      </c>
    </row>
    <row r="586" spans="1:20" x14ac:dyDescent="0.35">
      <c r="A586" s="14" t="str">
        <f>IF(C586="","",COUNT($C$3:C586))</f>
        <v/>
      </c>
      <c r="B586" s="14" t="str">
        <f t="shared" si="65"/>
        <v/>
      </c>
      <c r="C586" s="23"/>
      <c r="F586" s="32"/>
      <c r="J586" s="26"/>
      <c r="K586" s="22" t="str">
        <f t="shared" si="67"/>
        <v/>
      </c>
      <c r="L586" s="23"/>
      <c r="S586" s="34"/>
      <c r="T586" s="56" t="str">
        <f t="shared" si="66"/>
        <v/>
      </c>
    </row>
    <row r="587" spans="1:20" x14ac:dyDescent="0.35">
      <c r="A587" s="14" t="str">
        <f>IF(C587="","",COUNT($C$3:C587))</f>
        <v/>
      </c>
      <c r="B587" s="14" t="str">
        <f t="shared" si="65"/>
        <v/>
      </c>
      <c r="C587" s="23"/>
      <c r="F587" s="32"/>
      <c r="J587" s="26"/>
      <c r="K587" s="22" t="str">
        <f t="shared" si="67"/>
        <v/>
      </c>
      <c r="L587" s="23"/>
      <c r="S587" s="34"/>
      <c r="T587" s="56" t="str">
        <f t="shared" si="66"/>
        <v/>
      </c>
    </row>
    <row r="588" spans="1:20" x14ac:dyDescent="0.35">
      <c r="A588" s="14" t="str">
        <f>IF(C588="","",COUNT($C$3:C588))</f>
        <v/>
      </c>
      <c r="B588" s="14" t="str">
        <f t="shared" si="65"/>
        <v/>
      </c>
      <c r="C588" s="23"/>
      <c r="F588" s="32"/>
      <c r="J588" s="26"/>
      <c r="K588" s="22" t="str">
        <f t="shared" si="67"/>
        <v/>
      </c>
      <c r="L588" s="23"/>
      <c r="S588" s="34"/>
      <c r="T588" s="56" t="str">
        <f t="shared" si="66"/>
        <v/>
      </c>
    </row>
    <row r="589" spans="1:20" x14ac:dyDescent="0.35">
      <c r="A589" s="14" t="str">
        <f>IF(C589="","",COUNT($C$3:C589))</f>
        <v/>
      </c>
      <c r="B589" s="14" t="str">
        <f t="shared" si="65"/>
        <v/>
      </c>
      <c r="C589" s="23"/>
      <c r="F589" s="32"/>
      <c r="J589" s="26"/>
      <c r="K589" s="22" t="str">
        <f t="shared" si="67"/>
        <v/>
      </c>
      <c r="L589" s="23"/>
      <c r="S589" s="34"/>
      <c r="T589" s="56" t="str">
        <f t="shared" si="66"/>
        <v/>
      </c>
    </row>
    <row r="590" spans="1:20" x14ac:dyDescent="0.35">
      <c r="A590" s="14" t="str">
        <f>IF(C590="","",COUNT($C$3:C590))</f>
        <v/>
      </c>
      <c r="B590" s="14" t="str">
        <f t="shared" si="65"/>
        <v/>
      </c>
      <c r="C590" s="23"/>
      <c r="F590" s="32"/>
      <c r="J590" s="26"/>
      <c r="K590" s="22" t="str">
        <f t="shared" si="67"/>
        <v/>
      </c>
      <c r="L590" s="23"/>
      <c r="S590" s="34"/>
      <c r="T590" s="56" t="str">
        <f t="shared" si="66"/>
        <v/>
      </c>
    </row>
    <row r="591" spans="1:20" x14ac:dyDescent="0.35">
      <c r="A591" s="14" t="str">
        <f>IF(C591="","",COUNT($C$3:C591))</f>
        <v/>
      </c>
      <c r="B591" s="14" t="str">
        <f t="shared" si="65"/>
        <v/>
      </c>
      <c r="C591" s="23"/>
      <c r="F591" s="32"/>
      <c r="J591" s="26"/>
      <c r="K591" s="22" t="str">
        <f t="shared" si="67"/>
        <v/>
      </c>
      <c r="L591" s="23"/>
      <c r="S591" s="34"/>
      <c r="T591" s="56" t="str">
        <f t="shared" si="66"/>
        <v/>
      </c>
    </row>
    <row r="592" spans="1:20" x14ac:dyDescent="0.35">
      <c r="A592" s="14" t="str">
        <f>IF(C592="","",COUNT($C$3:C592))</f>
        <v/>
      </c>
      <c r="B592" s="14" t="str">
        <f t="shared" si="65"/>
        <v/>
      </c>
      <c r="C592" s="23"/>
      <c r="F592" s="32"/>
      <c r="J592" s="26"/>
      <c r="K592" s="22" t="str">
        <f t="shared" si="67"/>
        <v/>
      </c>
      <c r="L592" s="23"/>
      <c r="S592" s="34"/>
      <c r="T592" s="56" t="str">
        <f t="shared" si="66"/>
        <v/>
      </c>
    </row>
    <row r="593" spans="1:20" x14ac:dyDescent="0.35">
      <c r="A593" s="14" t="str">
        <f>IF(C593="","",COUNT($C$3:C593))</f>
        <v/>
      </c>
      <c r="B593" s="14" t="str">
        <f t="shared" si="65"/>
        <v/>
      </c>
      <c r="C593" s="23"/>
      <c r="F593" s="32"/>
      <c r="J593" s="26"/>
      <c r="K593" s="22" t="str">
        <f t="shared" si="67"/>
        <v/>
      </c>
      <c r="L593" s="23"/>
      <c r="S593" s="34"/>
      <c r="T593" s="56" t="str">
        <f t="shared" si="66"/>
        <v/>
      </c>
    </row>
    <row r="594" spans="1:20" x14ac:dyDescent="0.35">
      <c r="A594" s="14" t="str">
        <f>IF(C594="","",COUNT($C$3:C594))</f>
        <v/>
      </c>
      <c r="B594" s="14" t="str">
        <f t="shared" si="65"/>
        <v/>
      </c>
      <c r="C594" s="23"/>
      <c r="F594" s="32"/>
      <c r="J594" s="26"/>
      <c r="K594" s="22" t="str">
        <f t="shared" si="67"/>
        <v/>
      </c>
      <c r="L594" s="23"/>
      <c r="S594" s="34"/>
      <c r="T594" s="56" t="str">
        <f t="shared" si="66"/>
        <v/>
      </c>
    </row>
    <row r="595" spans="1:20" x14ac:dyDescent="0.35">
      <c r="A595" s="14" t="str">
        <f>IF(C595="","",COUNT($C$3:C595))</f>
        <v/>
      </c>
      <c r="B595" s="14" t="str">
        <f t="shared" si="65"/>
        <v/>
      </c>
      <c r="C595" s="23"/>
      <c r="F595" s="32"/>
      <c r="J595" s="26"/>
      <c r="K595" s="22" t="str">
        <f t="shared" si="67"/>
        <v/>
      </c>
      <c r="L595" s="23"/>
      <c r="S595" s="34"/>
      <c r="T595" s="56" t="str">
        <f t="shared" si="66"/>
        <v/>
      </c>
    </row>
    <row r="596" spans="1:20" x14ac:dyDescent="0.35">
      <c r="A596" s="14" t="str">
        <f>IF(C596="","",COUNT($C$3:C596))</f>
        <v/>
      </c>
      <c r="B596" s="14" t="str">
        <f t="shared" si="65"/>
        <v/>
      </c>
      <c r="C596" s="23"/>
      <c r="F596" s="32"/>
      <c r="J596" s="26"/>
      <c r="K596" s="22" t="str">
        <f t="shared" si="67"/>
        <v/>
      </c>
      <c r="L596" s="23"/>
      <c r="S596" s="34"/>
      <c r="T596" s="56" t="str">
        <f t="shared" si="66"/>
        <v/>
      </c>
    </row>
    <row r="597" spans="1:20" x14ac:dyDescent="0.35">
      <c r="A597" s="14" t="str">
        <f>IF(C597="","",COUNT($C$3:C597))</f>
        <v/>
      </c>
      <c r="B597" s="14" t="str">
        <f t="shared" si="65"/>
        <v/>
      </c>
      <c r="C597" s="23"/>
      <c r="F597" s="32"/>
      <c r="J597" s="26"/>
      <c r="K597" s="22" t="str">
        <f t="shared" si="67"/>
        <v/>
      </c>
      <c r="L597" s="23"/>
      <c r="S597" s="34"/>
      <c r="T597" s="56" t="str">
        <f t="shared" si="66"/>
        <v/>
      </c>
    </row>
    <row r="598" spans="1:20" x14ac:dyDescent="0.35">
      <c r="A598" s="14" t="str">
        <f>IF(C598="","",COUNT($C$3:C598))</f>
        <v/>
      </c>
      <c r="B598" s="14" t="str">
        <f t="shared" si="65"/>
        <v/>
      </c>
      <c r="C598" s="23"/>
      <c r="F598" s="32"/>
      <c r="J598" s="26"/>
      <c r="K598" s="22" t="str">
        <f t="shared" si="67"/>
        <v/>
      </c>
      <c r="L598" s="23"/>
      <c r="S598" s="34"/>
      <c r="T598" s="56" t="str">
        <f t="shared" si="66"/>
        <v/>
      </c>
    </row>
    <row r="599" spans="1:20" x14ac:dyDescent="0.35">
      <c r="A599" s="14" t="str">
        <f>IF(C599="","",COUNT($C$3:C599))</f>
        <v/>
      </c>
      <c r="B599" s="14" t="str">
        <f t="shared" si="65"/>
        <v/>
      </c>
      <c r="C599" s="23"/>
      <c r="F599" s="32"/>
      <c r="J599" s="26"/>
      <c r="K599" s="22" t="str">
        <f t="shared" si="67"/>
        <v/>
      </c>
      <c r="L599" s="23"/>
      <c r="S599" s="34"/>
      <c r="T599" s="56" t="str">
        <f t="shared" si="66"/>
        <v/>
      </c>
    </row>
    <row r="600" spans="1:20" x14ac:dyDescent="0.35">
      <c r="A600" s="14" t="str">
        <f>IF(C600="","",COUNT($C$3:C600))</f>
        <v/>
      </c>
      <c r="B600" s="14" t="str">
        <f t="shared" si="65"/>
        <v/>
      </c>
      <c r="C600" s="23"/>
      <c r="F600" s="32"/>
      <c r="J600" s="26"/>
      <c r="K600" s="22" t="str">
        <f t="shared" si="67"/>
        <v/>
      </c>
      <c r="L600" s="23"/>
      <c r="S600" s="34"/>
      <c r="T600" s="56" t="str">
        <f t="shared" si="66"/>
        <v/>
      </c>
    </row>
    <row r="601" spans="1:20" x14ac:dyDescent="0.35">
      <c r="A601" s="14" t="str">
        <f>IF(C601="","",COUNT($C$3:C601))</f>
        <v/>
      </c>
      <c r="B601" s="14" t="str">
        <f t="shared" si="65"/>
        <v/>
      </c>
      <c r="C601" s="23"/>
      <c r="F601" s="32"/>
      <c r="J601" s="26"/>
      <c r="K601" s="22" t="str">
        <f t="shared" si="67"/>
        <v/>
      </c>
      <c r="L601" s="23"/>
      <c r="S601" s="34"/>
      <c r="T601" s="56" t="str">
        <f t="shared" si="66"/>
        <v/>
      </c>
    </row>
    <row r="602" spans="1:20" x14ac:dyDescent="0.35">
      <c r="A602" s="14" t="str">
        <f>IF(C602="","",COUNT($C$3:C602))</f>
        <v/>
      </c>
      <c r="B602" s="14" t="str">
        <f t="shared" si="65"/>
        <v/>
      </c>
      <c r="C602" s="23"/>
      <c r="F602" s="32"/>
      <c r="J602" s="26"/>
      <c r="K602" s="22" t="str">
        <f t="shared" si="67"/>
        <v/>
      </c>
      <c r="L602" s="23"/>
      <c r="S602" s="34"/>
      <c r="T602" s="56" t="str">
        <f t="shared" si="66"/>
        <v/>
      </c>
    </row>
    <row r="603" spans="1:20" x14ac:dyDescent="0.35">
      <c r="A603" s="14" t="str">
        <f>IF(C603="","",COUNT($C$3:C603))</f>
        <v/>
      </c>
      <c r="B603" s="14" t="str">
        <f t="shared" si="65"/>
        <v/>
      </c>
      <c r="C603" s="23"/>
      <c r="F603" s="32"/>
      <c r="J603" s="26"/>
      <c r="K603" s="22" t="str">
        <f t="shared" si="67"/>
        <v/>
      </c>
      <c r="L603" s="23"/>
      <c r="S603" s="34"/>
      <c r="T603" s="56" t="str">
        <f t="shared" si="66"/>
        <v/>
      </c>
    </row>
    <row r="604" spans="1:20" x14ac:dyDescent="0.35">
      <c r="A604" s="14" t="str">
        <f>IF(C604="","",COUNT($C$3:C604))</f>
        <v/>
      </c>
      <c r="B604" s="14" t="str">
        <f t="shared" si="65"/>
        <v/>
      </c>
      <c r="C604" s="23"/>
      <c r="F604" s="32"/>
      <c r="J604" s="26"/>
      <c r="K604" s="22" t="str">
        <f t="shared" si="67"/>
        <v/>
      </c>
      <c r="L604" s="23"/>
      <c r="S604" s="34"/>
      <c r="T604" s="56" t="str">
        <f t="shared" si="66"/>
        <v/>
      </c>
    </row>
    <row r="605" spans="1:20" x14ac:dyDescent="0.35">
      <c r="A605" s="14" t="str">
        <f>IF(C605="","",COUNT($C$3:C605))</f>
        <v/>
      </c>
      <c r="B605" s="14" t="str">
        <f t="shared" si="65"/>
        <v/>
      </c>
      <c r="C605" s="23"/>
      <c r="F605" s="32"/>
      <c r="J605" s="26"/>
      <c r="K605" s="22" t="str">
        <f t="shared" si="67"/>
        <v/>
      </c>
      <c r="L605" s="23"/>
      <c r="S605" s="34"/>
      <c r="T605" s="56" t="str">
        <f t="shared" si="66"/>
        <v/>
      </c>
    </row>
    <row r="606" spans="1:20" x14ac:dyDescent="0.35">
      <c r="A606" s="14" t="str">
        <f>IF(C606="","",COUNT($C$3:C606))</f>
        <v/>
      </c>
      <c r="B606" s="14" t="str">
        <f t="shared" si="65"/>
        <v/>
      </c>
      <c r="C606" s="23"/>
      <c r="F606" s="32"/>
      <c r="J606" s="26"/>
      <c r="K606" s="22" t="str">
        <f t="shared" si="67"/>
        <v/>
      </c>
      <c r="L606" s="23"/>
      <c r="S606" s="34"/>
      <c r="T606" s="56" t="str">
        <f t="shared" si="66"/>
        <v/>
      </c>
    </row>
    <row r="607" spans="1:20" x14ac:dyDescent="0.35">
      <c r="A607" s="14" t="str">
        <f>IF(C607="","",COUNT($C$3:C607))</f>
        <v/>
      </c>
      <c r="B607" s="14" t="str">
        <f t="shared" si="65"/>
        <v/>
      </c>
      <c r="C607" s="23"/>
      <c r="F607" s="32"/>
      <c r="J607" s="26"/>
      <c r="K607" s="22" t="str">
        <f t="shared" si="67"/>
        <v/>
      </c>
      <c r="L607" s="23"/>
      <c r="S607" s="34"/>
      <c r="T607" s="56" t="str">
        <f t="shared" si="66"/>
        <v/>
      </c>
    </row>
    <row r="608" spans="1:20" x14ac:dyDescent="0.35">
      <c r="A608" s="14" t="str">
        <f>IF(C608="","",COUNT($C$3:C608))</f>
        <v/>
      </c>
      <c r="B608" s="14" t="str">
        <f t="shared" si="65"/>
        <v/>
      </c>
      <c r="C608" s="23"/>
      <c r="F608" s="32"/>
      <c r="J608" s="26"/>
      <c r="K608" s="22" t="str">
        <f t="shared" si="67"/>
        <v/>
      </c>
      <c r="L608" s="23"/>
      <c r="S608" s="34"/>
      <c r="T608" s="56" t="str">
        <f t="shared" si="66"/>
        <v/>
      </c>
    </row>
    <row r="609" spans="1:20" x14ac:dyDescent="0.35">
      <c r="A609" s="14" t="str">
        <f>IF(C609="","",COUNT($C$3:C609))</f>
        <v/>
      </c>
      <c r="B609" s="14" t="str">
        <f t="shared" si="65"/>
        <v/>
      </c>
      <c r="C609" s="23"/>
      <c r="F609" s="32"/>
      <c r="J609" s="26"/>
      <c r="K609" s="22" t="str">
        <f t="shared" si="67"/>
        <v/>
      </c>
      <c r="L609" s="23"/>
      <c r="S609" s="34"/>
      <c r="T609" s="56" t="str">
        <f t="shared" si="66"/>
        <v/>
      </c>
    </row>
    <row r="610" spans="1:20" x14ac:dyDescent="0.35">
      <c r="A610" s="14" t="str">
        <f>IF(C610="","",COUNT($C$3:C610))</f>
        <v/>
      </c>
      <c r="B610" s="14" t="str">
        <f t="shared" si="65"/>
        <v/>
      </c>
      <c r="C610" s="23"/>
      <c r="F610" s="32"/>
      <c r="J610" s="26"/>
      <c r="K610" s="22" t="str">
        <f t="shared" si="67"/>
        <v/>
      </c>
      <c r="L610" s="23"/>
      <c r="S610" s="34"/>
      <c r="T610" s="56" t="str">
        <f t="shared" si="66"/>
        <v/>
      </c>
    </row>
    <row r="611" spans="1:20" x14ac:dyDescent="0.35">
      <c r="A611" s="14" t="str">
        <f>IF(C611="","",COUNT($C$3:C611))</f>
        <v/>
      </c>
      <c r="B611" s="14" t="str">
        <f t="shared" si="65"/>
        <v/>
      </c>
      <c r="C611" s="23"/>
      <c r="F611" s="32"/>
      <c r="J611" s="26"/>
      <c r="K611" s="22" t="str">
        <f t="shared" si="67"/>
        <v/>
      </c>
      <c r="L611" s="23"/>
      <c r="S611" s="34"/>
      <c r="T611" s="56" t="str">
        <f t="shared" si="66"/>
        <v/>
      </c>
    </row>
    <row r="612" spans="1:20" x14ac:dyDescent="0.35">
      <c r="A612" s="14" t="str">
        <f>IF(C612="","",COUNT($C$3:C612))</f>
        <v/>
      </c>
      <c r="B612" s="14" t="str">
        <f t="shared" si="65"/>
        <v/>
      </c>
      <c r="C612" s="23"/>
      <c r="F612" s="32"/>
      <c r="J612" s="26"/>
      <c r="K612" s="22" t="str">
        <f t="shared" si="67"/>
        <v/>
      </c>
      <c r="L612" s="23"/>
      <c r="S612" s="34"/>
      <c r="T612" s="56" t="str">
        <f t="shared" si="66"/>
        <v/>
      </c>
    </row>
    <row r="613" spans="1:20" x14ac:dyDescent="0.35">
      <c r="A613" s="14" t="str">
        <f>IF(C613="","",COUNT($C$3:C613))</f>
        <v/>
      </c>
      <c r="B613" s="14" t="str">
        <f t="shared" si="65"/>
        <v/>
      </c>
      <c r="C613" s="23"/>
      <c r="F613" s="32"/>
      <c r="J613" s="26"/>
      <c r="K613" s="22" t="str">
        <f t="shared" si="67"/>
        <v/>
      </c>
      <c r="L613" s="23"/>
      <c r="S613" s="34"/>
      <c r="T613" s="56" t="str">
        <f t="shared" si="66"/>
        <v/>
      </c>
    </row>
    <row r="614" spans="1:20" x14ac:dyDescent="0.35">
      <c r="A614" s="14" t="str">
        <f>IF(C614="","",COUNT($C$3:C614))</f>
        <v/>
      </c>
      <c r="B614" s="14" t="str">
        <f t="shared" ref="B614:B677" si="68">IF(C614="","",TEXT(C614,"mmmm"))</f>
        <v/>
      </c>
      <c r="C614" s="23"/>
      <c r="F614" s="32"/>
      <c r="J614" s="26"/>
      <c r="K614" s="22" t="str">
        <f t="shared" si="67"/>
        <v/>
      </c>
      <c r="L614" s="23"/>
      <c r="S614" s="34"/>
      <c r="T614" s="56" t="str">
        <f t="shared" ref="T614:T677" si="69">IF(N614="","",SUM(N614,O614,P614,Q614,R614))</f>
        <v/>
      </c>
    </row>
    <row r="615" spans="1:20" x14ac:dyDescent="0.35">
      <c r="A615" s="14" t="str">
        <f>IF(C615="","",COUNT($C$3:C615))</f>
        <v/>
      </c>
      <c r="B615" s="14" t="str">
        <f t="shared" si="68"/>
        <v/>
      </c>
      <c r="C615" s="23"/>
      <c r="F615" s="32"/>
      <c r="J615" s="26"/>
      <c r="K615" s="22" t="str">
        <f t="shared" si="67"/>
        <v/>
      </c>
      <c r="L615" s="23"/>
      <c r="S615" s="34"/>
      <c r="T615" s="56" t="str">
        <f t="shared" si="69"/>
        <v/>
      </c>
    </row>
    <row r="616" spans="1:20" x14ac:dyDescent="0.35">
      <c r="A616" s="14" t="str">
        <f>IF(C616="","",COUNT($C$3:C616))</f>
        <v/>
      </c>
      <c r="B616" s="14" t="str">
        <f t="shared" si="68"/>
        <v/>
      </c>
      <c r="C616" s="23"/>
      <c r="F616" s="32"/>
      <c r="J616" s="26"/>
      <c r="K616" s="22" t="str">
        <f t="shared" si="67"/>
        <v/>
      </c>
      <c r="L616" s="23"/>
      <c r="S616" s="34"/>
      <c r="T616" s="56" t="str">
        <f t="shared" si="69"/>
        <v/>
      </c>
    </row>
    <row r="617" spans="1:20" x14ac:dyDescent="0.35">
      <c r="A617" s="14" t="str">
        <f>IF(C617="","",COUNT($C$3:C617))</f>
        <v/>
      </c>
      <c r="B617" s="14" t="str">
        <f t="shared" si="68"/>
        <v/>
      </c>
      <c r="C617" s="23"/>
      <c r="F617" s="32"/>
      <c r="J617" s="26"/>
      <c r="K617" s="22" t="str">
        <f t="shared" si="67"/>
        <v/>
      </c>
      <c r="L617" s="23"/>
      <c r="S617" s="34"/>
      <c r="T617" s="56" t="str">
        <f t="shared" si="69"/>
        <v/>
      </c>
    </row>
    <row r="618" spans="1:20" x14ac:dyDescent="0.35">
      <c r="A618" s="14" t="str">
        <f>IF(C618="","",COUNT($C$3:C618))</f>
        <v/>
      </c>
      <c r="B618" s="14" t="str">
        <f t="shared" si="68"/>
        <v/>
      </c>
      <c r="C618" s="23"/>
      <c r="F618" s="32"/>
      <c r="J618" s="26"/>
      <c r="K618" s="22" t="str">
        <f t="shared" si="67"/>
        <v/>
      </c>
      <c r="L618" s="23"/>
      <c r="S618" s="34"/>
      <c r="T618" s="56" t="str">
        <f t="shared" si="69"/>
        <v/>
      </c>
    </row>
    <row r="619" spans="1:20" x14ac:dyDescent="0.35">
      <c r="A619" s="14" t="str">
        <f>IF(C619="","",COUNT($C$3:C619))</f>
        <v/>
      </c>
      <c r="B619" s="14" t="str">
        <f t="shared" si="68"/>
        <v/>
      </c>
      <c r="C619" s="23"/>
      <c r="F619" s="32"/>
      <c r="J619" s="26"/>
      <c r="K619" s="22" t="str">
        <f t="shared" si="67"/>
        <v/>
      </c>
      <c r="L619" s="23"/>
      <c r="S619" s="34"/>
      <c r="T619" s="56" t="str">
        <f t="shared" si="69"/>
        <v/>
      </c>
    </row>
    <row r="620" spans="1:20" x14ac:dyDescent="0.35">
      <c r="A620" s="14" t="str">
        <f>IF(C620="","",COUNT($C$3:C620))</f>
        <v/>
      </c>
      <c r="B620" s="14" t="str">
        <f t="shared" si="68"/>
        <v/>
      </c>
      <c r="C620" s="23"/>
      <c r="F620" s="32"/>
      <c r="J620" s="26"/>
      <c r="K620" s="22" t="str">
        <f t="shared" si="67"/>
        <v/>
      </c>
      <c r="L620" s="23"/>
      <c r="S620" s="34"/>
      <c r="T620" s="56" t="str">
        <f t="shared" si="69"/>
        <v/>
      </c>
    </row>
    <row r="621" spans="1:20" x14ac:dyDescent="0.35">
      <c r="A621" s="14" t="str">
        <f>IF(C621="","",COUNT($C$3:C621))</f>
        <v/>
      </c>
      <c r="B621" s="14" t="str">
        <f t="shared" si="68"/>
        <v/>
      </c>
      <c r="C621" s="23"/>
      <c r="F621" s="32"/>
      <c r="J621" s="26"/>
      <c r="K621" s="22" t="str">
        <f t="shared" si="67"/>
        <v/>
      </c>
      <c r="L621" s="23"/>
      <c r="S621" s="34"/>
      <c r="T621" s="56" t="str">
        <f t="shared" si="69"/>
        <v/>
      </c>
    </row>
    <row r="622" spans="1:20" x14ac:dyDescent="0.35">
      <c r="A622" s="14" t="str">
        <f>IF(C622="","",COUNT($C$3:C622))</f>
        <v/>
      </c>
      <c r="B622" s="14" t="str">
        <f t="shared" si="68"/>
        <v/>
      </c>
      <c r="C622" s="23"/>
      <c r="F622" s="32"/>
      <c r="J622" s="26"/>
      <c r="K622" s="22" t="str">
        <f t="shared" si="67"/>
        <v/>
      </c>
      <c r="L622" s="23"/>
      <c r="S622" s="34"/>
      <c r="T622" s="56" t="str">
        <f t="shared" si="69"/>
        <v/>
      </c>
    </row>
    <row r="623" spans="1:20" x14ac:dyDescent="0.35">
      <c r="A623" s="14" t="str">
        <f>IF(C623="","",COUNT($C$3:C623))</f>
        <v/>
      </c>
      <c r="B623" s="14" t="str">
        <f t="shared" si="68"/>
        <v/>
      </c>
      <c r="C623" s="23"/>
      <c r="F623" s="32"/>
      <c r="J623" s="26"/>
      <c r="K623" s="22" t="str">
        <f t="shared" si="67"/>
        <v/>
      </c>
      <c r="L623" s="23"/>
      <c r="S623" s="34"/>
      <c r="T623" s="56" t="str">
        <f t="shared" si="69"/>
        <v/>
      </c>
    </row>
    <row r="624" spans="1:20" x14ac:dyDescent="0.35">
      <c r="A624" s="14" t="str">
        <f>IF(C624="","",COUNT($C$3:C624))</f>
        <v/>
      </c>
      <c r="B624" s="14" t="str">
        <f t="shared" si="68"/>
        <v/>
      </c>
      <c r="C624" s="23"/>
      <c r="F624" s="32"/>
      <c r="J624" s="26"/>
      <c r="K624" s="22" t="str">
        <f t="shared" si="67"/>
        <v/>
      </c>
      <c r="L624" s="23"/>
      <c r="S624" s="34"/>
      <c r="T624" s="56" t="str">
        <f t="shared" si="69"/>
        <v/>
      </c>
    </row>
    <row r="625" spans="1:20" x14ac:dyDescent="0.35">
      <c r="A625" s="14" t="str">
        <f>IF(C625="","",COUNT($C$3:C625))</f>
        <v/>
      </c>
      <c r="B625" s="14" t="str">
        <f t="shared" si="68"/>
        <v/>
      </c>
      <c r="C625" s="23"/>
      <c r="F625" s="32"/>
      <c r="J625" s="26"/>
      <c r="K625" s="22" t="str">
        <f t="shared" si="67"/>
        <v/>
      </c>
      <c r="L625" s="23"/>
      <c r="S625" s="34"/>
      <c r="T625" s="56" t="str">
        <f t="shared" si="69"/>
        <v/>
      </c>
    </row>
    <row r="626" spans="1:20" x14ac:dyDescent="0.35">
      <c r="A626" s="14" t="str">
        <f>IF(C626="","",COUNT($C$3:C626))</f>
        <v/>
      </c>
      <c r="B626" s="14" t="str">
        <f t="shared" si="68"/>
        <v/>
      </c>
      <c r="C626" s="23"/>
      <c r="F626" s="32"/>
      <c r="J626" s="26"/>
      <c r="K626" s="22" t="str">
        <f t="shared" si="67"/>
        <v/>
      </c>
      <c r="L626" s="23"/>
      <c r="S626" s="34"/>
      <c r="T626" s="56" t="str">
        <f t="shared" si="69"/>
        <v/>
      </c>
    </row>
    <row r="627" spans="1:20" x14ac:dyDescent="0.35">
      <c r="A627" s="14" t="str">
        <f>IF(C627="","",COUNT($C$3:C627))</f>
        <v/>
      </c>
      <c r="B627" s="14" t="str">
        <f t="shared" si="68"/>
        <v/>
      </c>
      <c r="C627" s="23"/>
      <c r="F627" s="32"/>
      <c r="J627" s="26"/>
      <c r="K627" s="22" t="str">
        <f t="shared" si="67"/>
        <v/>
      </c>
      <c r="L627" s="23"/>
      <c r="S627" s="34"/>
      <c r="T627" s="56" t="str">
        <f t="shared" si="69"/>
        <v/>
      </c>
    </row>
    <row r="628" spans="1:20" x14ac:dyDescent="0.35">
      <c r="A628" s="14" t="str">
        <f>IF(C628="","",COUNT($C$3:C628))</f>
        <v/>
      </c>
      <c r="B628" s="14" t="str">
        <f t="shared" si="68"/>
        <v/>
      </c>
      <c r="C628" s="23"/>
      <c r="F628" s="32"/>
      <c r="J628" s="26"/>
      <c r="K628" s="22" t="str">
        <f t="shared" si="67"/>
        <v/>
      </c>
      <c r="L628" s="23"/>
      <c r="S628" s="34"/>
      <c r="T628" s="56" t="str">
        <f t="shared" si="69"/>
        <v/>
      </c>
    </row>
    <row r="629" spans="1:20" x14ac:dyDescent="0.35">
      <c r="A629" s="14" t="str">
        <f>IF(C629="","",COUNT($C$3:C629))</f>
        <v/>
      </c>
      <c r="B629" s="14" t="str">
        <f t="shared" si="68"/>
        <v/>
      </c>
      <c r="C629" s="23"/>
      <c r="F629" s="32"/>
      <c r="J629" s="26"/>
      <c r="K629" s="22" t="str">
        <f t="shared" si="67"/>
        <v/>
      </c>
      <c r="L629" s="23"/>
      <c r="S629" s="34"/>
      <c r="T629" s="56" t="str">
        <f t="shared" si="69"/>
        <v/>
      </c>
    </row>
    <row r="630" spans="1:20" x14ac:dyDescent="0.35">
      <c r="A630" s="14" t="str">
        <f>IF(C630="","",COUNT($C$3:C630))</f>
        <v/>
      </c>
      <c r="B630" s="14" t="str">
        <f t="shared" si="68"/>
        <v/>
      </c>
      <c r="C630" s="23"/>
      <c r="F630" s="32"/>
      <c r="J630" s="26"/>
      <c r="K630" s="22" t="str">
        <f t="shared" si="67"/>
        <v/>
      </c>
      <c r="L630" s="23"/>
      <c r="S630" s="34"/>
      <c r="T630" s="56" t="str">
        <f t="shared" si="69"/>
        <v/>
      </c>
    </row>
    <row r="631" spans="1:20" x14ac:dyDescent="0.35">
      <c r="A631" s="14" t="str">
        <f>IF(C631="","",COUNT($C$3:C631))</f>
        <v/>
      </c>
      <c r="B631" s="14" t="str">
        <f t="shared" si="68"/>
        <v/>
      </c>
      <c r="C631" s="23"/>
      <c r="F631" s="32"/>
      <c r="J631" s="26"/>
      <c r="K631" s="22" t="str">
        <f t="shared" si="67"/>
        <v/>
      </c>
      <c r="L631" s="23"/>
      <c r="S631" s="34"/>
      <c r="T631" s="56" t="str">
        <f t="shared" si="69"/>
        <v/>
      </c>
    </row>
    <row r="632" spans="1:20" x14ac:dyDescent="0.35">
      <c r="A632" s="14" t="str">
        <f>IF(C632="","",COUNT($C$3:C632))</f>
        <v/>
      </c>
      <c r="B632" s="14" t="str">
        <f t="shared" si="68"/>
        <v/>
      </c>
      <c r="C632" s="23"/>
      <c r="F632" s="32"/>
      <c r="J632" s="26"/>
      <c r="K632" s="22" t="str">
        <f t="shared" si="67"/>
        <v/>
      </c>
      <c r="L632" s="23"/>
      <c r="S632" s="34"/>
      <c r="T632" s="56" t="str">
        <f t="shared" si="69"/>
        <v/>
      </c>
    </row>
    <row r="633" spans="1:20" x14ac:dyDescent="0.35">
      <c r="A633" s="14" t="str">
        <f>IF(C633="","",COUNT($C$3:C633))</f>
        <v/>
      </c>
      <c r="B633" s="14" t="str">
        <f t="shared" si="68"/>
        <v/>
      </c>
      <c r="C633" s="23"/>
      <c r="F633" s="32"/>
      <c r="J633" s="26"/>
      <c r="K633" s="22" t="str">
        <f t="shared" si="67"/>
        <v/>
      </c>
      <c r="L633" s="23"/>
      <c r="S633" s="34"/>
      <c r="T633" s="56" t="str">
        <f t="shared" si="69"/>
        <v/>
      </c>
    </row>
    <row r="634" spans="1:20" x14ac:dyDescent="0.35">
      <c r="A634" s="14" t="str">
        <f>IF(C634="","",COUNT($C$3:C634))</f>
        <v/>
      </c>
      <c r="B634" s="14" t="str">
        <f t="shared" si="68"/>
        <v/>
      </c>
      <c r="C634" s="23"/>
      <c r="F634" s="32"/>
      <c r="J634" s="26"/>
      <c r="K634" s="22" t="str">
        <f t="shared" si="67"/>
        <v/>
      </c>
      <c r="L634" s="23"/>
      <c r="S634" s="34"/>
      <c r="T634" s="56" t="str">
        <f t="shared" si="69"/>
        <v/>
      </c>
    </row>
    <row r="635" spans="1:20" x14ac:dyDescent="0.35">
      <c r="A635" s="14" t="str">
        <f>IF(C635="","",COUNT($C$3:C635))</f>
        <v/>
      </c>
      <c r="B635" s="14" t="str">
        <f t="shared" si="68"/>
        <v/>
      </c>
      <c r="C635" s="23"/>
      <c r="F635" s="32"/>
      <c r="J635" s="26"/>
      <c r="K635" s="22" t="str">
        <f t="shared" si="67"/>
        <v/>
      </c>
      <c r="L635" s="23"/>
      <c r="S635" s="34"/>
      <c r="T635" s="56" t="str">
        <f t="shared" si="69"/>
        <v/>
      </c>
    </row>
    <row r="636" spans="1:20" x14ac:dyDescent="0.35">
      <c r="A636" s="14" t="str">
        <f>IF(C636="","",COUNT($C$3:C636))</f>
        <v/>
      </c>
      <c r="B636" s="14" t="str">
        <f t="shared" si="68"/>
        <v/>
      </c>
      <c r="C636" s="23"/>
      <c r="F636" s="32"/>
      <c r="J636" s="26"/>
      <c r="K636" s="22" t="str">
        <f t="shared" si="67"/>
        <v/>
      </c>
      <c r="L636" s="23"/>
      <c r="S636" s="34"/>
      <c r="T636" s="56" t="str">
        <f t="shared" si="69"/>
        <v/>
      </c>
    </row>
    <row r="637" spans="1:20" x14ac:dyDescent="0.35">
      <c r="A637" s="14" t="str">
        <f>IF(C637="","",COUNT($C$3:C637))</f>
        <v/>
      </c>
      <c r="B637" s="14" t="str">
        <f t="shared" si="68"/>
        <v/>
      </c>
      <c r="C637" s="23"/>
      <c r="F637" s="32"/>
      <c r="J637" s="26"/>
      <c r="K637" s="22" t="str">
        <f t="shared" si="67"/>
        <v/>
      </c>
      <c r="L637" s="23"/>
      <c r="S637" s="34"/>
      <c r="T637" s="56" t="str">
        <f t="shared" si="69"/>
        <v/>
      </c>
    </row>
    <row r="638" spans="1:20" x14ac:dyDescent="0.35">
      <c r="A638" s="14" t="str">
        <f>IF(C638="","",COUNT($C$3:C638))</f>
        <v/>
      </c>
      <c r="B638" s="14" t="str">
        <f t="shared" si="68"/>
        <v/>
      </c>
      <c r="C638" s="23"/>
      <c r="F638" s="32"/>
      <c r="J638" s="26"/>
      <c r="K638" s="22" t="str">
        <f t="shared" si="67"/>
        <v/>
      </c>
      <c r="L638" s="23"/>
      <c r="S638" s="34"/>
      <c r="T638" s="56" t="str">
        <f t="shared" si="69"/>
        <v/>
      </c>
    </row>
    <row r="639" spans="1:20" x14ac:dyDescent="0.35">
      <c r="A639" s="14" t="str">
        <f>IF(C639="","",COUNT($C$3:C639))</f>
        <v/>
      </c>
      <c r="B639" s="14" t="str">
        <f t="shared" si="68"/>
        <v/>
      </c>
      <c r="C639" s="23"/>
      <c r="F639" s="32"/>
      <c r="J639" s="26"/>
      <c r="K639" s="22" t="str">
        <f t="shared" si="67"/>
        <v/>
      </c>
      <c r="L639" s="23"/>
      <c r="S639" s="34"/>
      <c r="T639" s="56" t="str">
        <f t="shared" si="69"/>
        <v/>
      </c>
    </row>
    <row r="640" spans="1:20" x14ac:dyDescent="0.35">
      <c r="A640" s="14" t="str">
        <f>IF(C640="","",COUNT($C$3:C640))</f>
        <v/>
      </c>
      <c r="B640" s="14" t="str">
        <f t="shared" si="68"/>
        <v/>
      </c>
      <c r="C640" s="23"/>
      <c r="F640" s="32"/>
      <c r="J640" s="26"/>
      <c r="K640" s="22" t="str">
        <f t="shared" si="67"/>
        <v/>
      </c>
      <c r="L640" s="23"/>
      <c r="S640" s="34"/>
      <c r="T640" s="56" t="str">
        <f t="shared" si="69"/>
        <v/>
      </c>
    </row>
    <row r="641" spans="1:20" x14ac:dyDescent="0.35">
      <c r="A641" s="14" t="str">
        <f>IF(C641="","",COUNT($C$3:C641))</f>
        <v/>
      </c>
      <c r="B641" s="14" t="str">
        <f t="shared" si="68"/>
        <v/>
      </c>
      <c r="C641" s="23"/>
      <c r="F641" s="32"/>
      <c r="J641" s="26"/>
      <c r="K641" s="22" t="str">
        <f t="shared" si="67"/>
        <v/>
      </c>
      <c r="L641" s="23"/>
      <c r="S641" s="34"/>
      <c r="T641" s="56" t="str">
        <f t="shared" si="69"/>
        <v/>
      </c>
    </row>
    <row r="642" spans="1:20" x14ac:dyDescent="0.35">
      <c r="A642" s="14" t="str">
        <f>IF(C642="","",COUNT($C$3:C642))</f>
        <v/>
      </c>
      <c r="B642" s="14" t="str">
        <f t="shared" si="68"/>
        <v/>
      </c>
      <c r="C642" s="23"/>
      <c r="F642" s="32"/>
      <c r="J642" s="26"/>
      <c r="K642" s="22" t="str">
        <f t="shared" si="67"/>
        <v/>
      </c>
      <c r="L642" s="23"/>
      <c r="S642" s="34"/>
      <c r="T642" s="56" t="str">
        <f t="shared" si="69"/>
        <v/>
      </c>
    </row>
    <row r="643" spans="1:20" x14ac:dyDescent="0.35">
      <c r="A643" s="14" t="str">
        <f>IF(C643="","",COUNT($C$3:C643))</f>
        <v/>
      </c>
      <c r="B643" s="14" t="str">
        <f t="shared" si="68"/>
        <v/>
      </c>
      <c r="C643" s="23"/>
      <c r="F643" s="32"/>
      <c r="J643" s="26"/>
      <c r="K643" s="22" t="str">
        <f t="shared" ref="K643:K706" si="70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643" s="23"/>
      <c r="S643" s="34"/>
      <c r="T643" s="56" t="str">
        <f t="shared" si="69"/>
        <v/>
      </c>
    </row>
    <row r="644" spans="1:20" x14ac:dyDescent="0.35">
      <c r="A644" s="14" t="str">
        <f>IF(C644="","",COUNT($C$3:C644))</f>
        <v/>
      </c>
      <c r="B644" s="14" t="str">
        <f t="shared" si="68"/>
        <v/>
      </c>
      <c r="C644" s="23"/>
      <c r="F644" s="32"/>
      <c r="J644" s="26"/>
      <c r="K644" s="22" t="str">
        <f t="shared" si="70"/>
        <v/>
      </c>
      <c r="L644" s="23"/>
      <c r="S644" s="34"/>
      <c r="T644" s="56" t="str">
        <f t="shared" si="69"/>
        <v/>
      </c>
    </row>
    <row r="645" spans="1:20" x14ac:dyDescent="0.35">
      <c r="A645" s="14" t="str">
        <f>IF(C645="","",COUNT($C$3:C645))</f>
        <v/>
      </c>
      <c r="B645" s="14" t="str">
        <f t="shared" si="68"/>
        <v/>
      </c>
      <c r="C645" s="23"/>
      <c r="F645" s="32"/>
      <c r="J645" s="26"/>
      <c r="K645" s="22" t="str">
        <f t="shared" si="70"/>
        <v/>
      </c>
      <c r="L645" s="23"/>
      <c r="S645" s="34"/>
      <c r="T645" s="56" t="str">
        <f t="shared" si="69"/>
        <v/>
      </c>
    </row>
    <row r="646" spans="1:20" x14ac:dyDescent="0.35">
      <c r="A646" s="14" t="str">
        <f>IF(C646="","",COUNT($C$3:C646))</f>
        <v/>
      </c>
      <c r="B646" s="14" t="str">
        <f t="shared" si="68"/>
        <v/>
      </c>
      <c r="C646" s="23"/>
      <c r="F646" s="32"/>
      <c r="J646" s="26"/>
      <c r="K646" s="22" t="str">
        <f t="shared" si="70"/>
        <v/>
      </c>
      <c r="L646" s="23"/>
      <c r="S646" s="34"/>
      <c r="T646" s="56" t="str">
        <f t="shared" si="69"/>
        <v/>
      </c>
    </row>
    <row r="647" spans="1:20" x14ac:dyDescent="0.35">
      <c r="A647" s="14" t="str">
        <f>IF(C647="","",COUNT($C$3:C647))</f>
        <v/>
      </c>
      <c r="B647" s="14" t="str">
        <f t="shared" si="68"/>
        <v/>
      </c>
      <c r="C647" s="23"/>
      <c r="F647" s="32"/>
      <c r="J647" s="26"/>
      <c r="K647" s="22" t="str">
        <f t="shared" si="70"/>
        <v/>
      </c>
      <c r="L647" s="23"/>
      <c r="S647" s="34"/>
      <c r="T647" s="56" t="str">
        <f t="shared" si="69"/>
        <v/>
      </c>
    </row>
    <row r="648" spans="1:20" x14ac:dyDescent="0.35">
      <c r="A648" s="14" t="str">
        <f>IF(C648="","",COUNT($C$3:C648))</f>
        <v/>
      </c>
      <c r="B648" s="14" t="str">
        <f t="shared" si="68"/>
        <v/>
      </c>
      <c r="C648" s="23"/>
      <c r="F648" s="32"/>
      <c r="J648" s="26"/>
      <c r="K648" s="22" t="str">
        <f t="shared" si="70"/>
        <v/>
      </c>
      <c r="L648" s="23"/>
      <c r="S648" s="34"/>
      <c r="T648" s="56" t="str">
        <f t="shared" si="69"/>
        <v/>
      </c>
    </row>
    <row r="649" spans="1:20" x14ac:dyDescent="0.35">
      <c r="A649" s="14" t="str">
        <f>IF(C649="","",COUNT($C$3:C649))</f>
        <v/>
      </c>
      <c r="B649" s="14" t="str">
        <f t="shared" si="68"/>
        <v/>
      </c>
      <c r="C649" s="23"/>
      <c r="F649" s="32"/>
      <c r="J649" s="26"/>
      <c r="K649" s="22" t="str">
        <f t="shared" si="70"/>
        <v/>
      </c>
      <c r="L649" s="23"/>
      <c r="S649" s="34"/>
      <c r="T649" s="56" t="str">
        <f t="shared" si="69"/>
        <v/>
      </c>
    </row>
    <row r="650" spans="1:20" x14ac:dyDescent="0.35">
      <c r="A650" s="14" t="str">
        <f>IF(C650="","",COUNT($C$3:C650))</f>
        <v/>
      </c>
      <c r="B650" s="14" t="str">
        <f t="shared" si="68"/>
        <v/>
      </c>
      <c r="C650" s="23"/>
      <c r="F650" s="32"/>
      <c r="J650" s="26"/>
      <c r="K650" s="22" t="str">
        <f t="shared" si="70"/>
        <v/>
      </c>
      <c r="L650" s="23"/>
      <c r="S650" s="34"/>
      <c r="T650" s="56" t="str">
        <f t="shared" si="69"/>
        <v/>
      </c>
    </row>
    <row r="651" spans="1:20" x14ac:dyDescent="0.35">
      <c r="A651" s="14" t="str">
        <f>IF(C651="","",COUNT($C$3:C651))</f>
        <v/>
      </c>
      <c r="B651" s="14" t="str">
        <f t="shared" si="68"/>
        <v/>
      </c>
      <c r="C651" s="23"/>
      <c r="F651" s="32"/>
      <c r="J651" s="26"/>
      <c r="K651" s="22" t="str">
        <f t="shared" si="70"/>
        <v/>
      </c>
      <c r="L651" s="23"/>
      <c r="S651" s="34"/>
      <c r="T651" s="56" t="str">
        <f t="shared" si="69"/>
        <v/>
      </c>
    </row>
    <row r="652" spans="1:20" x14ac:dyDescent="0.35">
      <c r="A652" s="14" t="str">
        <f>IF(C652="","",COUNT($C$3:C652))</f>
        <v/>
      </c>
      <c r="B652" s="14" t="str">
        <f t="shared" si="68"/>
        <v/>
      </c>
      <c r="C652" s="23"/>
      <c r="F652" s="32"/>
      <c r="J652" s="26"/>
      <c r="K652" s="22" t="str">
        <f t="shared" si="70"/>
        <v/>
      </c>
      <c r="L652" s="23"/>
      <c r="S652" s="34"/>
      <c r="T652" s="56" t="str">
        <f t="shared" si="69"/>
        <v/>
      </c>
    </row>
    <row r="653" spans="1:20" x14ac:dyDescent="0.35">
      <c r="A653" s="14" t="str">
        <f>IF(C653="","",COUNT($C$3:C653))</f>
        <v/>
      </c>
      <c r="B653" s="14" t="str">
        <f t="shared" si="68"/>
        <v/>
      </c>
      <c r="C653" s="23"/>
      <c r="F653" s="32"/>
      <c r="J653" s="26"/>
      <c r="K653" s="22" t="str">
        <f t="shared" si="70"/>
        <v/>
      </c>
      <c r="L653" s="23"/>
      <c r="S653" s="34"/>
      <c r="T653" s="56" t="str">
        <f t="shared" si="69"/>
        <v/>
      </c>
    </row>
    <row r="654" spans="1:20" x14ac:dyDescent="0.35">
      <c r="A654" s="14" t="str">
        <f>IF(C654="","",COUNT($C$3:C654))</f>
        <v/>
      </c>
      <c r="B654" s="14" t="str">
        <f t="shared" si="68"/>
        <v/>
      </c>
      <c r="C654" s="23"/>
      <c r="F654" s="32"/>
      <c r="J654" s="26"/>
      <c r="K654" s="22" t="str">
        <f t="shared" si="70"/>
        <v/>
      </c>
      <c r="L654" s="23"/>
      <c r="S654" s="34"/>
      <c r="T654" s="56" t="str">
        <f t="shared" si="69"/>
        <v/>
      </c>
    </row>
    <row r="655" spans="1:20" x14ac:dyDescent="0.35">
      <c r="A655" s="14" t="str">
        <f>IF(C655="","",COUNT($C$3:C655))</f>
        <v/>
      </c>
      <c r="B655" s="14" t="str">
        <f t="shared" si="68"/>
        <v/>
      </c>
      <c r="C655" s="23"/>
      <c r="F655" s="32"/>
      <c r="J655" s="26"/>
      <c r="K655" s="22" t="str">
        <f t="shared" si="70"/>
        <v/>
      </c>
      <c r="L655" s="23"/>
      <c r="S655" s="34"/>
      <c r="T655" s="56" t="str">
        <f t="shared" si="69"/>
        <v/>
      </c>
    </row>
    <row r="656" spans="1:20" x14ac:dyDescent="0.35">
      <c r="A656" s="14" t="str">
        <f>IF(C656="","",COUNT($C$3:C656))</f>
        <v/>
      </c>
      <c r="B656" s="14" t="str">
        <f t="shared" si="68"/>
        <v/>
      </c>
      <c r="C656" s="23"/>
      <c r="F656" s="32"/>
      <c r="J656" s="26"/>
      <c r="K656" s="22" t="str">
        <f t="shared" si="70"/>
        <v/>
      </c>
      <c r="L656" s="23"/>
      <c r="S656" s="34"/>
      <c r="T656" s="56" t="str">
        <f t="shared" si="69"/>
        <v/>
      </c>
    </row>
    <row r="657" spans="1:20" x14ac:dyDescent="0.35">
      <c r="A657" s="14" t="str">
        <f>IF(C657="","",COUNT($C$3:C657))</f>
        <v/>
      </c>
      <c r="B657" s="14" t="str">
        <f t="shared" si="68"/>
        <v/>
      </c>
      <c r="C657" s="23"/>
      <c r="F657" s="32"/>
      <c r="J657" s="26"/>
      <c r="K657" s="22" t="str">
        <f t="shared" si="70"/>
        <v/>
      </c>
      <c r="L657" s="23"/>
      <c r="S657" s="34"/>
      <c r="T657" s="56" t="str">
        <f t="shared" si="69"/>
        <v/>
      </c>
    </row>
    <row r="658" spans="1:20" x14ac:dyDescent="0.35">
      <c r="A658" s="14" t="str">
        <f>IF(C658="","",COUNT($C$3:C658))</f>
        <v/>
      </c>
      <c r="B658" s="14" t="str">
        <f t="shared" si="68"/>
        <v/>
      </c>
      <c r="C658" s="23"/>
      <c r="F658" s="32"/>
      <c r="J658" s="26"/>
      <c r="K658" s="22" t="str">
        <f t="shared" si="70"/>
        <v/>
      </c>
      <c r="L658" s="23"/>
      <c r="S658" s="34"/>
      <c r="T658" s="56" t="str">
        <f t="shared" si="69"/>
        <v/>
      </c>
    </row>
    <row r="659" spans="1:20" x14ac:dyDescent="0.35">
      <c r="A659" s="14" t="str">
        <f>IF(C659="","",COUNT($C$3:C659))</f>
        <v/>
      </c>
      <c r="B659" s="14" t="str">
        <f t="shared" si="68"/>
        <v/>
      </c>
      <c r="C659" s="23"/>
      <c r="F659" s="32"/>
      <c r="J659" s="26"/>
      <c r="K659" s="22" t="str">
        <f t="shared" si="70"/>
        <v/>
      </c>
      <c r="L659" s="23"/>
      <c r="S659" s="34"/>
      <c r="T659" s="56" t="str">
        <f t="shared" si="69"/>
        <v/>
      </c>
    </row>
    <row r="660" spans="1:20" x14ac:dyDescent="0.35">
      <c r="A660" s="14" t="str">
        <f>IF(C660="","",COUNT($C$3:C660))</f>
        <v/>
      </c>
      <c r="B660" s="14" t="str">
        <f t="shared" si="68"/>
        <v/>
      </c>
      <c r="C660" s="23"/>
      <c r="F660" s="32"/>
      <c r="J660" s="26"/>
      <c r="K660" s="22" t="str">
        <f t="shared" si="70"/>
        <v/>
      </c>
      <c r="L660" s="23"/>
      <c r="S660" s="34"/>
      <c r="T660" s="56" t="str">
        <f t="shared" si="69"/>
        <v/>
      </c>
    </row>
    <row r="661" spans="1:20" x14ac:dyDescent="0.35">
      <c r="A661" s="14" t="str">
        <f>IF(C661="","",COUNT($C$3:C661))</f>
        <v/>
      </c>
      <c r="B661" s="14" t="str">
        <f t="shared" si="68"/>
        <v/>
      </c>
      <c r="C661" s="23"/>
      <c r="F661" s="32"/>
      <c r="J661" s="26"/>
      <c r="K661" s="22" t="str">
        <f t="shared" si="70"/>
        <v/>
      </c>
      <c r="L661" s="23"/>
      <c r="S661" s="34"/>
      <c r="T661" s="56" t="str">
        <f t="shared" si="69"/>
        <v/>
      </c>
    </row>
    <row r="662" spans="1:20" x14ac:dyDescent="0.35">
      <c r="A662" s="14" t="str">
        <f>IF(C662="","",COUNT($C$3:C662))</f>
        <v/>
      </c>
      <c r="B662" s="14" t="str">
        <f t="shared" si="68"/>
        <v/>
      </c>
      <c r="C662" s="23"/>
      <c r="F662" s="32"/>
      <c r="J662" s="26"/>
      <c r="K662" s="22" t="str">
        <f t="shared" si="70"/>
        <v/>
      </c>
      <c r="L662" s="23"/>
      <c r="S662" s="34"/>
      <c r="T662" s="56" t="str">
        <f t="shared" si="69"/>
        <v/>
      </c>
    </row>
    <row r="663" spans="1:20" x14ac:dyDescent="0.35">
      <c r="A663" s="14" t="str">
        <f>IF(C663="","",COUNT($C$3:C663))</f>
        <v/>
      </c>
      <c r="B663" s="14" t="str">
        <f t="shared" si="68"/>
        <v/>
      </c>
      <c r="C663" s="23"/>
      <c r="F663" s="32"/>
      <c r="J663" s="26"/>
      <c r="K663" s="22" t="str">
        <f t="shared" si="70"/>
        <v/>
      </c>
      <c r="L663" s="23"/>
      <c r="S663" s="34"/>
      <c r="T663" s="56" t="str">
        <f t="shared" si="69"/>
        <v/>
      </c>
    </row>
    <row r="664" spans="1:20" x14ac:dyDescent="0.35">
      <c r="A664" s="14" t="str">
        <f>IF(C664="","",COUNT($C$3:C664))</f>
        <v/>
      </c>
      <c r="B664" s="14" t="str">
        <f t="shared" si="68"/>
        <v/>
      </c>
      <c r="C664" s="23"/>
      <c r="F664" s="32"/>
      <c r="J664" s="26"/>
      <c r="K664" s="22" t="str">
        <f t="shared" si="70"/>
        <v/>
      </c>
      <c r="L664" s="23"/>
      <c r="S664" s="34"/>
      <c r="T664" s="56" t="str">
        <f t="shared" si="69"/>
        <v/>
      </c>
    </row>
    <row r="665" spans="1:20" x14ac:dyDescent="0.35">
      <c r="A665" s="14" t="str">
        <f>IF(C665="","",COUNT($C$3:C665))</f>
        <v/>
      </c>
      <c r="B665" s="14" t="str">
        <f t="shared" si="68"/>
        <v/>
      </c>
      <c r="C665" s="23"/>
      <c r="F665" s="32"/>
      <c r="J665" s="26"/>
      <c r="K665" s="22" t="str">
        <f t="shared" si="70"/>
        <v/>
      </c>
      <c r="L665" s="23"/>
      <c r="S665" s="34"/>
      <c r="T665" s="56" t="str">
        <f t="shared" si="69"/>
        <v/>
      </c>
    </row>
    <row r="666" spans="1:20" x14ac:dyDescent="0.35">
      <c r="A666" s="14" t="str">
        <f>IF(C666="","",COUNT($C$3:C666))</f>
        <v/>
      </c>
      <c r="B666" s="14" t="str">
        <f t="shared" si="68"/>
        <v/>
      </c>
      <c r="C666" s="23"/>
      <c r="F666" s="32"/>
      <c r="J666" s="26"/>
      <c r="K666" s="22" t="str">
        <f t="shared" si="70"/>
        <v/>
      </c>
      <c r="L666" s="23"/>
      <c r="S666" s="34"/>
      <c r="T666" s="56" t="str">
        <f t="shared" si="69"/>
        <v/>
      </c>
    </row>
    <row r="667" spans="1:20" x14ac:dyDescent="0.35">
      <c r="A667" s="14" t="str">
        <f>IF(C667="","",COUNT($C$3:C667))</f>
        <v/>
      </c>
      <c r="B667" s="14" t="str">
        <f t="shared" si="68"/>
        <v/>
      </c>
      <c r="C667" s="23"/>
      <c r="F667" s="32"/>
      <c r="J667" s="26"/>
      <c r="K667" s="22" t="str">
        <f t="shared" si="70"/>
        <v/>
      </c>
      <c r="L667" s="23"/>
      <c r="S667" s="34"/>
      <c r="T667" s="56" t="str">
        <f t="shared" si="69"/>
        <v/>
      </c>
    </row>
    <row r="668" spans="1:20" x14ac:dyDescent="0.35">
      <c r="A668" s="14" t="str">
        <f>IF(C668="","",COUNT($C$3:C668))</f>
        <v/>
      </c>
      <c r="B668" s="14" t="str">
        <f t="shared" si="68"/>
        <v/>
      </c>
      <c r="C668" s="23"/>
      <c r="F668" s="32"/>
      <c r="J668" s="26"/>
      <c r="K668" s="22" t="str">
        <f t="shared" si="70"/>
        <v/>
      </c>
      <c r="L668" s="23"/>
      <c r="S668" s="34"/>
      <c r="T668" s="56" t="str">
        <f t="shared" si="69"/>
        <v/>
      </c>
    </row>
    <row r="669" spans="1:20" x14ac:dyDescent="0.35">
      <c r="A669" s="14" t="str">
        <f>IF(C669="","",COUNT($C$3:C669))</f>
        <v/>
      </c>
      <c r="B669" s="14" t="str">
        <f t="shared" si="68"/>
        <v/>
      </c>
      <c r="C669" s="23"/>
      <c r="F669" s="32"/>
      <c r="J669" s="26"/>
      <c r="K669" s="22" t="str">
        <f t="shared" si="70"/>
        <v/>
      </c>
      <c r="L669" s="23"/>
      <c r="S669" s="34"/>
      <c r="T669" s="56" t="str">
        <f t="shared" si="69"/>
        <v/>
      </c>
    </row>
    <row r="670" spans="1:20" x14ac:dyDescent="0.35">
      <c r="A670" s="14" t="str">
        <f>IF(C670="","",COUNT($C$3:C670))</f>
        <v/>
      </c>
      <c r="B670" s="14" t="str">
        <f t="shared" si="68"/>
        <v/>
      </c>
      <c r="C670" s="23"/>
      <c r="F670" s="32"/>
      <c r="J670" s="26"/>
      <c r="K670" s="22" t="str">
        <f t="shared" si="70"/>
        <v/>
      </c>
      <c r="L670" s="23"/>
      <c r="S670" s="34"/>
      <c r="T670" s="56" t="str">
        <f t="shared" si="69"/>
        <v/>
      </c>
    </row>
    <row r="671" spans="1:20" x14ac:dyDescent="0.35">
      <c r="A671" s="14" t="str">
        <f>IF(C671="","",COUNT($C$3:C671))</f>
        <v/>
      </c>
      <c r="B671" s="14" t="str">
        <f t="shared" si="68"/>
        <v/>
      </c>
      <c r="C671" s="23"/>
      <c r="F671" s="32"/>
      <c r="J671" s="26"/>
      <c r="K671" s="22" t="str">
        <f t="shared" si="70"/>
        <v/>
      </c>
      <c r="L671" s="23"/>
      <c r="S671" s="34"/>
      <c r="T671" s="56" t="str">
        <f t="shared" si="69"/>
        <v/>
      </c>
    </row>
    <row r="672" spans="1:20" x14ac:dyDescent="0.35">
      <c r="A672" s="14" t="str">
        <f>IF(C672="","",COUNT($C$3:C672))</f>
        <v/>
      </c>
      <c r="B672" s="14" t="str">
        <f t="shared" si="68"/>
        <v/>
      </c>
      <c r="C672" s="23"/>
      <c r="F672" s="32"/>
      <c r="J672" s="26"/>
      <c r="K672" s="22" t="str">
        <f t="shared" si="70"/>
        <v/>
      </c>
      <c r="L672" s="23"/>
      <c r="S672" s="34"/>
      <c r="T672" s="56" t="str">
        <f t="shared" si="69"/>
        <v/>
      </c>
    </row>
    <row r="673" spans="1:20" x14ac:dyDescent="0.35">
      <c r="A673" s="14" t="str">
        <f>IF(C673="","",COUNT($C$3:C673))</f>
        <v/>
      </c>
      <c r="B673" s="14" t="str">
        <f t="shared" si="68"/>
        <v/>
      </c>
      <c r="C673" s="23"/>
      <c r="F673" s="32"/>
      <c r="J673" s="26"/>
      <c r="K673" s="22" t="str">
        <f t="shared" si="70"/>
        <v/>
      </c>
      <c r="L673" s="23"/>
      <c r="S673" s="34"/>
      <c r="T673" s="56" t="str">
        <f t="shared" si="69"/>
        <v/>
      </c>
    </row>
    <row r="674" spans="1:20" x14ac:dyDescent="0.35">
      <c r="A674" s="14" t="str">
        <f>IF(C674="","",COUNT($C$3:C674))</f>
        <v/>
      </c>
      <c r="B674" s="14" t="str">
        <f t="shared" si="68"/>
        <v/>
      </c>
      <c r="C674" s="23"/>
      <c r="F674" s="32"/>
      <c r="J674" s="26"/>
      <c r="K674" s="22" t="str">
        <f t="shared" si="70"/>
        <v/>
      </c>
      <c r="L674" s="23"/>
      <c r="S674" s="34"/>
      <c r="T674" s="56" t="str">
        <f t="shared" si="69"/>
        <v/>
      </c>
    </row>
    <row r="675" spans="1:20" x14ac:dyDescent="0.35">
      <c r="A675" s="14" t="str">
        <f>IF(C675="","",COUNT($C$3:C675))</f>
        <v/>
      </c>
      <c r="B675" s="14" t="str">
        <f t="shared" si="68"/>
        <v/>
      </c>
      <c r="C675" s="23"/>
      <c r="F675" s="32"/>
      <c r="J675" s="26"/>
      <c r="K675" s="22" t="str">
        <f t="shared" si="70"/>
        <v/>
      </c>
      <c r="L675" s="23"/>
      <c r="S675" s="34"/>
      <c r="T675" s="56" t="str">
        <f t="shared" si="69"/>
        <v/>
      </c>
    </row>
    <row r="676" spans="1:20" x14ac:dyDescent="0.35">
      <c r="A676" s="14" t="str">
        <f>IF(C676="","",COUNT($C$3:C676))</f>
        <v/>
      </c>
      <c r="B676" s="14" t="str">
        <f t="shared" si="68"/>
        <v/>
      </c>
      <c r="C676" s="23"/>
      <c r="F676" s="32"/>
      <c r="J676" s="26"/>
      <c r="K676" s="22" t="str">
        <f t="shared" si="70"/>
        <v/>
      </c>
      <c r="L676" s="23"/>
      <c r="S676" s="34"/>
      <c r="T676" s="56" t="str">
        <f t="shared" si="69"/>
        <v/>
      </c>
    </row>
    <row r="677" spans="1:20" x14ac:dyDescent="0.35">
      <c r="A677" s="14" t="str">
        <f>IF(C677="","",COUNT($C$3:C677))</f>
        <v/>
      </c>
      <c r="B677" s="14" t="str">
        <f t="shared" si="68"/>
        <v/>
      </c>
      <c r="C677" s="23"/>
      <c r="F677" s="32"/>
      <c r="J677" s="26"/>
      <c r="K677" s="22" t="str">
        <f t="shared" si="70"/>
        <v/>
      </c>
      <c r="L677" s="23"/>
      <c r="S677" s="34"/>
      <c r="T677" s="56" t="str">
        <f t="shared" si="69"/>
        <v/>
      </c>
    </row>
    <row r="678" spans="1:20" x14ac:dyDescent="0.35">
      <c r="A678" s="14" t="str">
        <f>IF(C678="","",COUNT($C$3:C678))</f>
        <v/>
      </c>
      <c r="B678" s="14" t="str">
        <f t="shared" ref="B678:B741" si="71">IF(C678="","",TEXT(C678,"mmmm"))</f>
        <v/>
      </c>
      <c r="C678" s="23"/>
      <c r="F678" s="32"/>
      <c r="J678" s="26"/>
      <c r="K678" s="22" t="str">
        <f t="shared" si="70"/>
        <v/>
      </c>
      <c r="L678" s="23"/>
      <c r="S678" s="34"/>
      <c r="T678" s="56" t="str">
        <f t="shared" ref="T678:T741" si="72">IF(N678="","",SUM(N678,O678,P678,Q678,R678))</f>
        <v/>
      </c>
    </row>
    <row r="679" spans="1:20" x14ac:dyDescent="0.35">
      <c r="A679" s="14" t="str">
        <f>IF(C679="","",COUNT($C$3:C679))</f>
        <v/>
      </c>
      <c r="B679" s="14" t="str">
        <f t="shared" si="71"/>
        <v/>
      </c>
      <c r="C679" s="23"/>
      <c r="F679" s="32"/>
      <c r="J679" s="26"/>
      <c r="K679" s="22" t="str">
        <f t="shared" si="70"/>
        <v/>
      </c>
      <c r="L679" s="23"/>
      <c r="S679" s="34"/>
      <c r="T679" s="56" t="str">
        <f t="shared" si="72"/>
        <v/>
      </c>
    </row>
    <row r="680" spans="1:20" x14ac:dyDescent="0.35">
      <c r="A680" s="14" t="str">
        <f>IF(C680="","",COUNT($C$3:C680))</f>
        <v/>
      </c>
      <c r="B680" s="14" t="str">
        <f t="shared" si="71"/>
        <v/>
      </c>
      <c r="C680" s="23"/>
      <c r="F680" s="32"/>
      <c r="J680" s="26"/>
      <c r="K680" s="22" t="str">
        <f t="shared" si="70"/>
        <v/>
      </c>
      <c r="L680" s="23"/>
      <c r="S680" s="34"/>
      <c r="T680" s="56" t="str">
        <f t="shared" si="72"/>
        <v/>
      </c>
    </row>
    <row r="681" spans="1:20" x14ac:dyDescent="0.35">
      <c r="A681" s="14" t="str">
        <f>IF(C681="","",COUNT($C$3:C681))</f>
        <v/>
      </c>
      <c r="B681" s="14" t="str">
        <f t="shared" si="71"/>
        <v/>
      </c>
      <c r="C681" s="23"/>
      <c r="F681" s="32"/>
      <c r="J681" s="26"/>
      <c r="K681" s="22" t="str">
        <f t="shared" si="70"/>
        <v/>
      </c>
      <c r="L681" s="23"/>
      <c r="S681" s="34"/>
      <c r="T681" s="56" t="str">
        <f t="shared" si="72"/>
        <v/>
      </c>
    </row>
    <row r="682" spans="1:20" x14ac:dyDescent="0.35">
      <c r="A682" s="14" t="str">
        <f>IF(C682="","",COUNT($C$3:C682))</f>
        <v/>
      </c>
      <c r="B682" s="14" t="str">
        <f t="shared" si="71"/>
        <v/>
      </c>
      <c r="C682" s="23"/>
      <c r="F682" s="32"/>
      <c r="J682" s="26"/>
      <c r="K682" s="22" t="str">
        <f t="shared" si="70"/>
        <v/>
      </c>
      <c r="L682" s="23"/>
      <c r="S682" s="34"/>
      <c r="T682" s="56" t="str">
        <f t="shared" si="72"/>
        <v/>
      </c>
    </row>
    <row r="683" spans="1:20" x14ac:dyDescent="0.35">
      <c r="A683" s="14" t="str">
        <f>IF(C683="","",COUNT($C$3:C683))</f>
        <v/>
      </c>
      <c r="B683" s="14" t="str">
        <f t="shared" si="71"/>
        <v/>
      </c>
      <c r="C683" s="23"/>
      <c r="F683" s="32"/>
      <c r="J683" s="26"/>
      <c r="K683" s="22" t="str">
        <f t="shared" si="70"/>
        <v/>
      </c>
      <c r="L683" s="23"/>
      <c r="S683" s="34"/>
      <c r="T683" s="56" t="str">
        <f t="shared" si="72"/>
        <v/>
      </c>
    </row>
    <row r="684" spans="1:20" x14ac:dyDescent="0.35">
      <c r="A684" s="14" t="str">
        <f>IF(C684="","",COUNT($C$3:C684))</f>
        <v/>
      </c>
      <c r="B684" s="14" t="str">
        <f t="shared" si="71"/>
        <v/>
      </c>
      <c r="C684" s="23"/>
      <c r="F684" s="32"/>
      <c r="J684" s="26"/>
      <c r="K684" s="22" t="str">
        <f t="shared" si="70"/>
        <v/>
      </c>
      <c r="L684" s="23"/>
      <c r="S684" s="34"/>
      <c r="T684" s="56" t="str">
        <f t="shared" si="72"/>
        <v/>
      </c>
    </row>
    <row r="685" spans="1:20" x14ac:dyDescent="0.35">
      <c r="A685" s="14" t="str">
        <f>IF(C685="","",COUNT($C$3:C685))</f>
        <v/>
      </c>
      <c r="B685" s="14" t="str">
        <f t="shared" si="71"/>
        <v/>
      </c>
      <c r="C685" s="23"/>
      <c r="F685" s="32"/>
      <c r="J685" s="26"/>
      <c r="K685" s="22" t="str">
        <f t="shared" si="70"/>
        <v/>
      </c>
      <c r="L685" s="23"/>
      <c r="S685" s="34"/>
      <c r="T685" s="56" t="str">
        <f t="shared" si="72"/>
        <v/>
      </c>
    </row>
    <row r="686" spans="1:20" x14ac:dyDescent="0.35">
      <c r="A686" s="14" t="str">
        <f>IF(C686="","",COUNT($C$3:C686))</f>
        <v/>
      </c>
      <c r="B686" s="14" t="str">
        <f t="shared" si="71"/>
        <v/>
      </c>
      <c r="C686" s="23"/>
      <c r="F686" s="32"/>
      <c r="J686" s="26"/>
      <c r="K686" s="22" t="str">
        <f t="shared" si="70"/>
        <v/>
      </c>
      <c r="L686" s="23"/>
      <c r="S686" s="34"/>
      <c r="T686" s="56" t="str">
        <f t="shared" si="72"/>
        <v/>
      </c>
    </row>
    <row r="687" spans="1:20" x14ac:dyDescent="0.35">
      <c r="A687" s="14" t="str">
        <f>IF(C687="","",COUNT($C$3:C687))</f>
        <v/>
      </c>
      <c r="B687" s="14" t="str">
        <f t="shared" si="71"/>
        <v/>
      </c>
      <c r="C687" s="23"/>
      <c r="F687" s="32"/>
      <c r="J687" s="26"/>
      <c r="K687" s="22" t="str">
        <f t="shared" si="70"/>
        <v/>
      </c>
      <c r="L687" s="23"/>
      <c r="S687" s="34"/>
      <c r="T687" s="56" t="str">
        <f t="shared" si="72"/>
        <v/>
      </c>
    </row>
    <row r="688" spans="1:20" x14ac:dyDescent="0.35">
      <c r="A688" s="14" t="str">
        <f>IF(C688="","",COUNT($C$3:C688))</f>
        <v/>
      </c>
      <c r="B688" s="14" t="str">
        <f t="shared" si="71"/>
        <v/>
      </c>
      <c r="C688" s="23"/>
      <c r="F688" s="32"/>
      <c r="J688" s="26"/>
      <c r="K688" s="22" t="str">
        <f t="shared" si="70"/>
        <v/>
      </c>
      <c r="L688" s="23"/>
      <c r="S688" s="34"/>
      <c r="T688" s="56" t="str">
        <f t="shared" si="72"/>
        <v/>
      </c>
    </row>
    <row r="689" spans="1:20" x14ac:dyDescent="0.35">
      <c r="A689" s="14" t="str">
        <f>IF(C689="","",COUNT($C$3:C689))</f>
        <v/>
      </c>
      <c r="B689" s="14" t="str">
        <f t="shared" si="71"/>
        <v/>
      </c>
      <c r="C689" s="23"/>
      <c r="F689" s="32"/>
      <c r="J689" s="26"/>
      <c r="K689" s="22" t="str">
        <f t="shared" si="70"/>
        <v/>
      </c>
      <c r="L689" s="23"/>
      <c r="S689" s="34"/>
      <c r="T689" s="56" t="str">
        <f t="shared" si="72"/>
        <v/>
      </c>
    </row>
    <row r="690" spans="1:20" x14ac:dyDescent="0.35">
      <c r="A690" s="14" t="str">
        <f>IF(C690="","",COUNT($C$3:C690))</f>
        <v/>
      </c>
      <c r="B690" s="14" t="str">
        <f t="shared" si="71"/>
        <v/>
      </c>
      <c r="C690" s="23"/>
      <c r="F690" s="32"/>
      <c r="J690" s="26"/>
      <c r="K690" s="22" t="str">
        <f t="shared" si="70"/>
        <v/>
      </c>
      <c r="L690" s="23"/>
      <c r="S690" s="34"/>
      <c r="T690" s="56" t="str">
        <f t="shared" si="72"/>
        <v/>
      </c>
    </row>
    <row r="691" spans="1:20" x14ac:dyDescent="0.35">
      <c r="A691" s="14" t="str">
        <f>IF(C691="","",COUNT($C$3:C691))</f>
        <v/>
      </c>
      <c r="B691" s="14" t="str">
        <f t="shared" si="71"/>
        <v/>
      </c>
      <c r="C691" s="23"/>
      <c r="F691" s="32"/>
      <c r="J691" s="26"/>
      <c r="K691" s="22" t="str">
        <f t="shared" si="70"/>
        <v/>
      </c>
      <c r="L691" s="23"/>
      <c r="S691" s="34"/>
      <c r="T691" s="56" t="str">
        <f t="shared" si="72"/>
        <v/>
      </c>
    </row>
    <row r="692" spans="1:20" x14ac:dyDescent="0.35">
      <c r="A692" s="14" t="str">
        <f>IF(C692="","",COUNT($C$3:C692))</f>
        <v/>
      </c>
      <c r="B692" s="14" t="str">
        <f t="shared" si="71"/>
        <v/>
      </c>
      <c r="C692" s="23"/>
      <c r="F692" s="32"/>
      <c r="J692" s="26"/>
      <c r="K692" s="22" t="str">
        <f t="shared" si="70"/>
        <v/>
      </c>
      <c r="L692" s="23"/>
      <c r="S692" s="34"/>
      <c r="T692" s="56" t="str">
        <f t="shared" si="72"/>
        <v/>
      </c>
    </row>
    <row r="693" spans="1:20" x14ac:dyDescent="0.35">
      <c r="A693" s="14" t="str">
        <f>IF(C693="","",COUNT($C$3:C693))</f>
        <v/>
      </c>
      <c r="B693" s="14" t="str">
        <f t="shared" si="71"/>
        <v/>
      </c>
      <c r="C693" s="23"/>
      <c r="F693" s="32"/>
      <c r="J693" s="26"/>
      <c r="K693" s="22" t="str">
        <f t="shared" si="70"/>
        <v/>
      </c>
      <c r="L693" s="23"/>
      <c r="S693" s="34"/>
      <c r="T693" s="56" t="str">
        <f t="shared" si="72"/>
        <v/>
      </c>
    </row>
    <row r="694" spans="1:20" x14ac:dyDescent="0.35">
      <c r="A694" s="14" t="str">
        <f>IF(C694="","",COUNT($C$3:C694))</f>
        <v/>
      </c>
      <c r="B694" s="14" t="str">
        <f t="shared" si="71"/>
        <v/>
      </c>
      <c r="C694" s="23"/>
      <c r="F694" s="32"/>
      <c r="J694" s="26"/>
      <c r="K694" s="22" t="str">
        <f t="shared" si="70"/>
        <v/>
      </c>
      <c r="L694" s="23"/>
      <c r="S694" s="34"/>
      <c r="T694" s="56" t="str">
        <f t="shared" si="72"/>
        <v/>
      </c>
    </row>
    <row r="695" spans="1:20" x14ac:dyDescent="0.35">
      <c r="A695" s="14" t="str">
        <f>IF(C695="","",COUNT($C$3:C695))</f>
        <v/>
      </c>
      <c r="B695" s="14" t="str">
        <f t="shared" si="71"/>
        <v/>
      </c>
      <c r="C695" s="23"/>
      <c r="F695" s="32"/>
      <c r="J695" s="26"/>
      <c r="K695" s="22" t="str">
        <f t="shared" si="70"/>
        <v/>
      </c>
      <c r="L695" s="23"/>
      <c r="S695" s="34"/>
      <c r="T695" s="56" t="str">
        <f t="shared" si="72"/>
        <v/>
      </c>
    </row>
    <row r="696" spans="1:20" x14ac:dyDescent="0.35">
      <c r="A696" s="14" t="str">
        <f>IF(C696="","",COUNT($C$3:C696))</f>
        <v/>
      </c>
      <c r="B696" s="14" t="str">
        <f t="shared" si="71"/>
        <v/>
      </c>
      <c r="C696" s="23"/>
      <c r="F696" s="32"/>
      <c r="J696" s="26"/>
      <c r="K696" s="22" t="str">
        <f t="shared" si="70"/>
        <v/>
      </c>
      <c r="L696" s="23"/>
      <c r="S696" s="34"/>
      <c r="T696" s="56" t="str">
        <f t="shared" si="72"/>
        <v/>
      </c>
    </row>
    <row r="697" spans="1:20" x14ac:dyDescent="0.35">
      <c r="A697" s="14" t="str">
        <f>IF(C697="","",COUNT($C$3:C697))</f>
        <v/>
      </c>
      <c r="B697" s="14" t="str">
        <f t="shared" si="71"/>
        <v/>
      </c>
      <c r="C697" s="23"/>
      <c r="F697" s="32"/>
      <c r="J697" s="26"/>
      <c r="K697" s="22" t="str">
        <f t="shared" si="70"/>
        <v/>
      </c>
      <c r="L697" s="23"/>
      <c r="S697" s="34"/>
      <c r="T697" s="56" t="str">
        <f t="shared" si="72"/>
        <v/>
      </c>
    </row>
    <row r="698" spans="1:20" x14ac:dyDescent="0.35">
      <c r="A698" s="14" t="str">
        <f>IF(C698="","",COUNT($C$3:C698))</f>
        <v/>
      </c>
      <c r="B698" s="14" t="str">
        <f t="shared" si="71"/>
        <v/>
      </c>
      <c r="C698" s="23"/>
      <c r="F698" s="32"/>
      <c r="J698" s="26"/>
      <c r="K698" s="22" t="str">
        <f t="shared" si="70"/>
        <v/>
      </c>
      <c r="L698" s="23"/>
      <c r="S698" s="34"/>
      <c r="T698" s="56" t="str">
        <f t="shared" si="72"/>
        <v/>
      </c>
    </row>
    <row r="699" spans="1:20" x14ac:dyDescent="0.35">
      <c r="A699" s="14" t="str">
        <f>IF(C699="","",COUNT($C$3:C699))</f>
        <v/>
      </c>
      <c r="B699" s="14" t="str">
        <f t="shared" si="71"/>
        <v/>
      </c>
      <c r="C699" s="23"/>
      <c r="F699" s="32"/>
      <c r="J699" s="26"/>
      <c r="K699" s="22" t="str">
        <f t="shared" si="70"/>
        <v/>
      </c>
      <c r="L699" s="23"/>
      <c r="S699" s="34"/>
      <c r="T699" s="56" t="str">
        <f t="shared" si="72"/>
        <v/>
      </c>
    </row>
    <row r="700" spans="1:20" x14ac:dyDescent="0.35">
      <c r="A700" s="14" t="str">
        <f>IF(C700="","",COUNT($C$3:C700))</f>
        <v/>
      </c>
      <c r="B700" s="14" t="str">
        <f t="shared" si="71"/>
        <v/>
      </c>
      <c r="C700" s="23"/>
      <c r="F700" s="32"/>
      <c r="J700" s="26"/>
      <c r="K700" s="22" t="str">
        <f t="shared" si="70"/>
        <v/>
      </c>
      <c r="L700" s="23"/>
      <c r="S700" s="34"/>
      <c r="T700" s="56" t="str">
        <f t="shared" si="72"/>
        <v/>
      </c>
    </row>
    <row r="701" spans="1:20" x14ac:dyDescent="0.35">
      <c r="A701" s="14" t="str">
        <f>IF(C701="","",COUNT($C$3:C701))</f>
        <v/>
      </c>
      <c r="B701" s="14" t="str">
        <f t="shared" si="71"/>
        <v/>
      </c>
      <c r="C701" s="23"/>
      <c r="F701" s="32"/>
      <c r="J701" s="26"/>
      <c r="K701" s="22" t="str">
        <f t="shared" si="70"/>
        <v/>
      </c>
      <c r="L701" s="23"/>
      <c r="S701" s="34"/>
      <c r="T701" s="56" t="str">
        <f t="shared" si="72"/>
        <v/>
      </c>
    </row>
    <row r="702" spans="1:20" x14ac:dyDescent="0.35">
      <c r="A702" s="14" t="str">
        <f>IF(C702="","",COUNT($C$3:C702))</f>
        <v/>
      </c>
      <c r="B702" s="14" t="str">
        <f t="shared" si="71"/>
        <v/>
      </c>
      <c r="C702" s="23"/>
      <c r="F702" s="32"/>
      <c r="J702" s="26"/>
      <c r="K702" s="22" t="str">
        <f t="shared" si="70"/>
        <v/>
      </c>
      <c r="L702" s="23"/>
      <c r="S702" s="34"/>
      <c r="T702" s="56" t="str">
        <f t="shared" si="72"/>
        <v/>
      </c>
    </row>
    <row r="703" spans="1:20" x14ac:dyDescent="0.35">
      <c r="A703" s="14" t="str">
        <f>IF(C703="","",COUNT($C$3:C703))</f>
        <v/>
      </c>
      <c r="B703" s="14" t="str">
        <f t="shared" si="71"/>
        <v/>
      </c>
      <c r="C703" s="23"/>
      <c r="F703" s="32"/>
      <c r="J703" s="26"/>
      <c r="K703" s="22" t="str">
        <f t="shared" si="70"/>
        <v/>
      </c>
      <c r="L703" s="23"/>
      <c r="S703" s="34"/>
      <c r="T703" s="56" t="str">
        <f t="shared" si="72"/>
        <v/>
      </c>
    </row>
    <row r="704" spans="1:20" x14ac:dyDescent="0.35">
      <c r="A704" s="14" t="str">
        <f>IF(C704="","",COUNT($C$3:C704))</f>
        <v/>
      </c>
      <c r="B704" s="14" t="str">
        <f t="shared" si="71"/>
        <v/>
      </c>
      <c r="C704" s="23"/>
      <c r="F704" s="32"/>
      <c r="J704" s="26"/>
      <c r="K704" s="22" t="str">
        <f t="shared" si="70"/>
        <v/>
      </c>
      <c r="L704" s="23"/>
      <c r="S704" s="34"/>
      <c r="T704" s="56" t="str">
        <f t="shared" si="72"/>
        <v/>
      </c>
    </row>
    <row r="705" spans="1:20" x14ac:dyDescent="0.35">
      <c r="A705" s="14" t="str">
        <f>IF(C705="","",COUNT($C$3:C705))</f>
        <v/>
      </c>
      <c r="B705" s="14" t="str">
        <f t="shared" si="71"/>
        <v/>
      </c>
      <c r="C705" s="23"/>
      <c r="F705" s="32"/>
      <c r="J705" s="26"/>
      <c r="K705" s="22" t="str">
        <f t="shared" si="70"/>
        <v/>
      </c>
      <c r="L705" s="23"/>
      <c r="S705" s="34"/>
      <c r="T705" s="56" t="str">
        <f t="shared" si="72"/>
        <v/>
      </c>
    </row>
    <row r="706" spans="1:20" x14ac:dyDescent="0.35">
      <c r="A706" s="14" t="str">
        <f>IF(C706="","",COUNT($C$3:C706))</f>
        <v/>
      </c>
      <c r="B706" s="14" t="str">
        <f t="shared" si="71"/>
        <v/>
      </c>
      <c r="C706" s="23"/>
      <c r="F706" s="32"/>
      <c r="J706" s="26"/>
      <c r="K706" s="22" t="str">
        <f t="shared" si="70"/>
        <v/>
      </c>
      <c r="L706" s="23"/>
      <c r="S706" s="34"/>
      <c r="T706" s="56" t="str">
        <f t="shared" si="72"/>
        <v/>
      </c>
    </row>
    <row r="707" spans="1:20" x14ac:dyDescent="0.35">
      <c r="A707" s="14" t="str">
        <f>IF(C707="","",COUNT($C$3:C707))</f>
        <v/>
      </c>
      <c r="B707" s="14" t="str">
        <f t="shared" si="71"/>
        <v/>
      </c>
      <c r="C707" s="23"/>
      <c r="F707" s="32"/>
      <c r="J707" s="26"/>
      <c r="K707" s="22" t="str">
        <f t="shared" ref="K707:K770" si="73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707" s="23"/>
      <c r="S707" s="34"/>
      <c r="T707" s="56" t="str">
        <f t="shared" si="72"/>
        <v/>
      </c>
    </row>
    <row r="708" spans="1:20" x14ac:dyDescent="0.35">
      <c r="A708" s="14" t="str">
        <f>IF(C708="","",COUNT($C$3:C708))</f>
        <v/>
      </c>
      <c r="B708" s="14" t="str">
        <f t="shared" si="71"/>
        <v/>
      </c>
      <c r="C708" s="23"/>
      <c r="F708" s="32"/>
      <c r="J708" s="26"/>
      <c r="K708" s="22" t="str">
        <f t="shared" si="73"/>
        <v/>
      </c>
      <c r="L708" s="23"/>
      <c r="S708" s="34"/>
      <c r="T708" s="56" t="str">
        <f t="shared" si="72"/>
        <v/>
      </c>
    </row>
    <row r="709" spans="1:20" x14ac:dyDescent="0.35">
      <c r="A709" s="14" t="str">
        <f>IF(C709="","",COUNT($C$3:C709))</f>
        <v/>
      </c>
      <c r="B709" s="14" t="str">
        <f t="shared" si="71"/>
        <v/>
      </c>
      <c r="C709" s="23"/>
      <c r="F709" s="32"/>
      <c r="J709" s="26"/>
      <c r="K709" s="22" t="str">
        <f t="shared" si="73"/>
        <v/>
      </c>
      <c r="L709" s="23"/>
      <c r="S709" s="34"/>
      <c r="T709" s="56" t="str">
        <f t="shared" si="72"/>
        <v/>
      </c>
    </row>
    <row r="710" spans="1:20" x14ac:dyDescent="0.35">
      <c r="A710" s="14" t="str">
        <f>IF(C710="","",COUNT($C$3:C710))</f>
        <v/>
      </c>
      <c r="B710" s="14" t="str">
        <f t="shared" si="71"/>
        <v/>
      </c>
      <c r="C710" s="23"/>
      <c r="F710" s="32"/>
      <c r="J710" s="26"/>
      <c r="K710" s="22" t="str">
        <f t="shared" si="73"/>
        <v/>
      </c>
      <c r="L710" s="23"/>
      <c r="S710" s="34"/>
      <c r="T710" s="56" t="str">
        <f t="shared" si="72"/>
        <v/>
      </c>
    </row>
    <row r="711" spans="1:20" x14ac:dyDescent="0.35">
      <c r="A711" s="14" t="str">
        <f>IF(C711="","",COUNT($C$3:C711))</f>
        <v/>
      </c>
      <c r="B711" s="14" t="str">
        <f t="shared" si="71"/>
        <v/>
      </c>
      <c r="C711" s="23"/>
      <c r="F711" s="32"/>
      <c r="J711" s="26"/>
      <c r="K711" s="22" t="str">
        <f t="shared" si="73"/>
        <v/>
      </c>
      <c r="L711" s="23"/>
      <c r="S711" s="34"/>
      <c r="T711" s="56" t="str">
        <f t="shared" si="72"/>
        <v/>
      </c>
    </row>
    <row r="712" spans="1:20" x14ac:dyDescent="0.35">
      <c r="A712" s="14" t="str">
        <f>IF(C712="","",COUNT($C$3:C712))</f>
        <v/>
      </c>
      <c r="B712" s="14" t="str">
        <f t="shared" si="71"/>
        <v/>
      </c>
      <c r="C712" s="23"/>
      <c r="F712" s="32"/>
      <c r="J712" s="26"/>
      <c r="K712" s="22" t="str">
        <f t="shared" si="73"/>
        <v/>
      </c>
      <c r="L712" s="23"/>
      <c r="S712" s="34"/>
      <c r="T712" s="56" t="str">
        <f t="shared" si="72"/>
        <v/>
      </c>
    </row>
    <row r="713" spans="1:20" x14ac:dyDescent="0.35">
      <c r="A713" s="14" t="str">
        <f>IF(C713="","",COUNT($C$3:C713))</f>
        <v/>
      </c>
      <c r="B713" s="14" t="str">
        <f t="shared" si="71"/>
        <v/>
      </c>
      <c r="C713" s="23"/>
      <c r="F713" s="32"/>
      <c r="J713" s="26"/>
      <c r="K713" s="22" t="str">
        <f t="shared" si="73"/>
        <v/>
      </c>
      <c r="L713" s="23"/>
      <c r="S713" s="34"/>
      <c r="T713" s="56" t="str">
        <f t="shared" si="72"/>
        <v/>
      </c>
    </row>
    <row r="714" spans="1:20" x14ac:dyDescent="0.35">
      <c r="A714" s="14" t="str">
        <f>IF(C714="","",COUNT($C$3:C714))</f>
        <v/>
      </c>
      <c r="B714" s="14" t="str">
        <f t="shared" si="71"/>
        <v/>
      </c>
      <c r="C714" s="23"/>
      <c r="F714" s="32"/>
      <c r="J714" s="26"/>
      <c r="K714" s="22" t="str">
        <f t="shared" si="73"/>
        <v/>
      </c>
      <c r="L714" s="23"/>
      <c r="S714" s="34"/>
      <c r="T714" s="56" t="str">
        <f t="shared" si="72"/>
        <v/>
      </c>
    </row>
    <row r="715" spans="1:20" x14ac:dyDescent="0.35">
      <c r="A715" s="14" t="str">
        <f>IF(C715="","",COUNT($C$3:C715))</f>
        <v/>
      </c>
      <c r="B715" s="14" t="str">
        <f t="shared" si="71"/>
        <v/>
      </c>
      <c r="C715" s="23"/>
      <c r="F715" s="32"/>
      <c r="J715" s="26"/>
      <c r="K715" s="22" t="str">
        <f t="shared" si="73"/>
        <v/>
      </c>
      <c r="L715" s="23"/>
      <c r="S715" s="34"/>
      <c r="T715" s="56" t="str">
        <f t="shared" si="72"/>
        <v/>
      </c>
    </row>
    <row r="716" spans="1:20" x14ac:dyDescent="0.35">
      <c r="A716" s="14" t="str">
        <f>IF(C716="","",COUNT($C$3:C716))</f>
        <v/>
      </c>
      <c r="B716" s="14" t="str">
        <f t="shared" si="71"/>
        <v/>
      </c>
      <c r="C716" s="23"/>
      <c r="F716" s="32"/>
      <c r="J716" s="26"/>
      <c r="K716" s="22" t="str">
        <f t="shared" si="73"/>
        <v/>
      </c>
      <c r="L716" s="23"/>
      <c r="S716" s="34"/>
      <c r="T716" s="56" t="str">
        <f t="shared" si="72"/>
        <v/>
      </c>
    </row>
    <row r="717" spans="1:20" x14ac:dyDescent="0.35">
      <c r="A717" s="14" t="str">
        <f>IF(C717="","",COUNT($C$3:C717))</f>
        <v/>
      </c>
      <c r="B717" s="14" t="str">
        <f t="shared" si="71"/>
        <v/>
      </c>
      <c r="C717" s="23"/>
      <c r="F717" s="32"/>
      <c r="J717" s="26"/>
      <c r="K717" s="22" t="str">
        <f t="shared" si="73"/>
        <v/>
      </c>
      <c r="L717" s="23"/>
      <c r="S717" s="34"/>
      <c r="T717" s="56" t="str">
        <f t="shared" si="72"/>
        <v/>
      </c>
    </row>
    <row r="718" spans="1:20" x14ac:dyDescent="0.35">
      <c r="A718" s="14" t="str">
        <f>IF(C718="","",COUNT($C$3:C718))</f>
        <v/>
      </c>
      <c r="B718" s="14" t="str">
        <f t="shared" si="71"/>
        <v/>
      </c>
      <c r="C718" s="23"/>
      <c r="F718" s="32"/>
      <c r="J718" s="26"/>
      <c r="K718" s="22" t="str">
        <f t="shared" si="73"/>
        <v/>
      </c>
      <c r="L718" s="23"/>
      <c r="S718" s="34"/>
      <c r="T718" s="56" t="str">
        <f t="shared" si="72"/>
        <v/>
      </c>
    </row>
    <row r="719" spans="1:20" x14ac:dyDescent="0.35">
      <c r="A719" s="14" t="str">
        <f>IF(C719="","",COUNT($C$3:C719))</f>
        <v/>
      </c>
      <c r="B719" s="14" t="str">
        <f t="shared" si="71"/>
        <v/>
      </c>
      <c r="C719" s="23"/>
      <c r="F719" s="32"/>
      <c r="J719" s="26"/>
      <c r="K719" s="22" t="str">
        <f t="shared" si="73"/>
        <v/>
      </c>
      <c r="L719" s="23"/>
      <c r="S719" s="34"/>
      <c r="T719" s="56" t="str">
        <f t="shared" si="72"/>
        <v/>
      </c>
    </row>
    <row r="720" spans="1:20" x14ac:dyDescent="0.35">
      <c r="A720" s="14" t="str">
        <f>IF(C720="","",COUNT($C$3:C720))</f>
        <v/>
      </c>
      <c r="B720" s="14" t="str">
        <f t="shared" si="71"/>
        <v/>
      </c>
      <c r="C720" s="23"/>
      <c r="F720" s="32"/>
      <c r="J720" s="26"/>
      <c r="K720" s="22" t="str">
        <f t="shared" si="73"/>
        <v/>
      </c>
      <c r="L720" s="23"/>
      <c r="S720" s="34"/>
      <c r="T720" s="56" t="str">
        <f t="shared" si="72"/>
        <v/>
      </c>
    </row>
    <row r="721" spans="1:20" x14ac:dyDescent="0.35">
      <c r="A721" s="14" t="str">
        <f>IF(C721="","",COUNT($C$3:C721))</f>
        <v/>
      </c>
      <c r="B721" s="14" t="str">
        <f t="shared" si="71"/>
        <v/>
      </c>
      <c r="C721" s="23"/>
      <c r="F721" s="32"/>
      <c r="J721" s="26"/>
      <c r="K721" s="22" t="str">
        <f t="shared" si="73"/>
        <v/>
      </c>
      <c r="L721" s="23"/>
      <c r="S721" s="34"/>
      <c r="T721" s="56" t="str">
        <f t="shared" si="72"/>
        <v/>
      </c>
    </row>
    <row r="722" spans="1:20" x14ac:dyDescent="0.35">
      <c r="A722" s="14" t="str">
        <f>IF(C722="","",COUNT($C$3:C722))</f>
        <v/>
      </c>
      <c r="B722" s="14" t="str">
        <f t="shared" si="71"/>
        <v/>
      </c>
      <c r="C722" s="23"/>
      <c r="F722" s="32"/>
      <c r="J722" s="26"/>
      <c r="K722" s="22" t="str">
        <f t="shared" si="73"/>
        <v/>
      </c>
      <c r="L722" s="23"/>
      <c r="S722" s="34"/>
      <c r="T722" s="56" t="str">
        <f t="shared" si="72"/>
        <v/>
      </c>
    </row>
    <row r="723" spans="1:20" x14ac:dyDescent="0.35">
      <c r="A723" s="14" t="str">
        <f>IF(C723="","",COUNT($C$3:C723))</f>
        <v/>
      </c>
      <c r="B723" s="14" t="str">
        <f t="shared" si="71"/>
        <v/>
      </c>
      <c r="C723" s="23"/>
      <c r="F723" s="32"/>
      <c r="J723" s="26"/>
      <c r="K723" s="22" t="str">
        <f t="shared" si="73"/>
        <v/>
      </c>
      <c r="L723" s="23"/>
      <c r="S723" s="34"/>
      <c r="T723" s="56" t="str">
        <f t="shared" si="72"/>
        <v/>
      </c>
    </row>
    <row r="724" spans="1:20" x14ac:dyDescent="0.35">
      <c r="A724" s="14" t="str">
        <f>IF(C724="","",COUNT($C$3:C724))</f>
        <v/>
      </c>
      <c r="B724" s="14" t="str">
        <f t="shared" si="71"/>
        <v/>
      </c>
      <c r="C724" s="23"/>
      <c r="F724" s="32"/>
      <c r="J724" s="26"/>
      <c r="K724" s="22" t="str">
        <f t="shared" si="73"/>
        <v/>
      </c>
      <c r="L724" s="23"/>
      <c r="S724" s="34"/>
      <c r="T724" s="56" t="str">
        <f t="shared" si="72"/>
        <v/>
      </c>
    </row>
    <row r="725" spans="1:20" x14ac:dyDescent="0.35">
      <c r="A725" s="14" t="str">
        <f>IF(C725="","",COUNT($C$3:C725))</f>
        <v/>
      </c>
      <c r="B725" s="14" t="str">
        <f t="shared" si="71"/>
        <v/>
      </c>
      <c r="C725" s="23"/>
      <c r="F725" s="32"/>
      <c r="J725" s="26"/>
      <c r="K725" s="22" t="str">
        <f t="shared" si="73"/>
        <v/>
      </c>
      <c r="L725" s="23"/>
      <c r="S725" s="34"/>
      <c r="T725" s="56" t="str">
        <f t="shared" si="72"/>
        <v/>
      </c>
    </row>
    <row r="726" spans="1:20" x14ac:dyDescent="0.35">
      <c r="A726" s="14" t="str">
        <f>IF(C726="","",COUNT($C$3:C726))</f>
        <v/>
      </c>
      <c r="B726" s="14" t="str">
        <f t="shared" si="71"/>
        <v/>
      </c>
      <c r="C726" s="23"/>
      <c r="F726" s="32"/>
      <c r="J726" s="26"/>
      <c r="K726" s="22" t="str">
        <f t="shared" si="73"/>
        <v/>
      </c>
      <c r="L726" s="23"/>
      <c r="S726" s="34"/>
      <c r="T726" s="56" t="str">
        <f t="shared" si="72"/>
        <v/>
      </c>
    </row>
    <row r="727" spans="1:20" x14ac:dyDescent="0.35">
      <c r="A727" s="14" t="str">
        <f>IF(C727="","",COUNT($C$3:C727))</f>
        <v/>
      </c>
      <c r="B727" s="14" t="str">
        <f t="shared" si="71"/>
        <v/>
      </c>
      <c r="C727" s="23"/>
      <c r="F727" s="32"/>
      <c r="J727" s="26"/>
      <c r="K727" s="22" t="str">
        <f t="shared" si="73"/>
        <v/>
      </c>
      <c r="L727" s="23"/>
      <c r="S727" s="34"/>
      <c r="T727" s="56" t="str">
        <f t="shared" si="72"/>
        <v/>
      </c>
    </row>
    <row r="728" spans="1:20" x14ac:dyDescent="0.35">
      <c r="A728" s="14" t="str">
        <f>IF(C728="","",COUNT($C$3:C728))</f>
        <v/>
      </c>
      <c r="B728" s="14" t="str">
        <f t="shared" si="71"/>
        <v/>
      </c>
      <c r="C728" s="23"/>
      <c r="F728" s="32"/>
      <c r="J728" s="26"/>
      <c r="K728" s="22" t="str">
        <f t="shared" si="73"/>
        <v/>
      </c>
      <c r="L728" s="23"/>
      <c r="S728" s="34"/>
      <c r="T728" s="56" t="str">
        <f t="shared" si="72"/>
        <v/>
      </c>
    </row>
    <row r="729" spans="1:20" x14ac:dyDescent="0.35">
      <c r="A729" s="14" t="str">
        <f>IF(C729="","",COUNT($C$3:C729))</f>
        <v/>
      </c>
      <c r="B729" s="14" t="str">
        <f t="shared" si="71"/>
        <v/>
      </c>
      <c r="C729" s="23"/>
      <c r="F729" s="32"/>
      <c r="J729" s="26"/>
      <c r="K729" s="22" t="str">
        <f t="shared" si="73"/>
        <v/>
      </c>
      <c r="L729" s="23"/>
      <c r="S729" s="34"/>
      <c r="T729" s="56" t="str">
        <f t="shared" si="72"/>
        <v/>
      </c>
    </row>
    <row r="730" spans="1:20" x14ac:dyDescent="0.35">
      <c r="A730" s="14" t="str">
        <f>IF(C730="","",COUNT($C$3:C730))</f>
        <v/>
      </c>
      <c r="B730" s="14" t="str">
        <f t="shared" si="71"/>
        <v/>
      </c>
      <c r="C730" s="23"/>
      <c r="F730" s="32"/>
      <c r="J730" s="26"/>
      <c r="K730" s="22" t="str">
        <f t="shared" si="73"/>
        <v/>
      </c>
      <c r="L730" s="23"/>
      <c r="S730" s="34"/>
      <c r="T730" s="56" t="str">
        <f t="shared" si="72"/>
        <v/>
      </c>
    </row>
    <row r="731" spans="1:20" x14ac:dyDescent="0.35">
      <c r="A731" s="14" t="str">
        <f>IF(C731="","",COUNT($C$3:C731))</f>
        <v/>
      </c>
      <c r="B731" s="14" t="str">
        <f t="shared" si="71"/>
        <v/>
      </c>
      <c r="C731" s="23"/>
      <c r="F731" s="32"/>
      <c r="J731" s="26"/>
      <c r="K731" s="22" t="str">
        <f t="shared" si="73"/>
        <v/>
      </c>
      <c r="L731" s="23"/>
      <c r="S731" s="34"/>
      <c r="T731" s="56" t="str">
        <f t="shared" si="72"/>
        <v/>
      </c>
    </row>
    <row r="732" spans="1:20" x14ac:dyDescent="0.35">
      <c r="A732" s="14" t="str">
        <f>IF(C732="","",COUNT($C$3:C732))</f>
        <v/>
      </c>
      <c r="B732" s="14" t="str">
        <f t="shared" si="71"/>
        <v/>
      </c>
      <c r="C732" s="23"/>
      <c r="F732" s="32"/>
      <c r="J732" s="26"/>
      <c r="K732" s="22" t="str">
        <f t="shared" si="73"/>
        <v/>
      </c>
      <c r="L732" s="23"/>
      <c r="S732" s="34"/>
      <c r="T732" s="56" t="str">
        <f t="shared" si="72"/>
        <v/>
      </c>
    </row>
    <row r="733" spans="1:20" x14ac:dyDescent="0.35">
      <c r="A733" s="14" t="str">
        <f>IF(C733="","",COUNT($C$3:C733))</f>
        <v/>
      </c>
      <c r="B733" s="14" t="str">
        <f t="shared" si="71"/>
        <v/>
      </c>
      <c r="C733" s="23"/>
      <c r="F733" s="32"/>
      <c r="J733" s="26"/>
      <c r="K733" s="22" t="str">
        <f t="shared" si="73"/>
        <v/>
      </c>
      <c r="L733" s="23"/>
      <c r="S733" s="34"/>
      <c r="T733" s="56" t="str">
        <f t="shared" si="72"/>
        <v/>
      </c>
    </row>
    <row r="734" spans="1:20" x14ac:dyDescent="0.35">
      <c r="A734" s="14" t="str">
        <f>IF(C734="","",COUNT($C$3:C734))</f>
        <v/>
      </c>
      <c r="B734" s="14" t="str">
        <f t="shared" si="71"/>
        <v/>
      </c>
      <c r="C734" s="23"/>
      <c r="F734" s="32"/>
      <c r="J734" s="26"/>
      <c r="K734" s="22" t="str">
        <f t="shared" si="73"/>
        <v/>
      </c>
      <c r="L734" s="23"/>
      <c r="S734" s="34"/>
      <c r="T734" s="56" t="str">
        <f t="shared" si="72"/>
        <v/>
      </c>
    </row>
    <row r="735" spans="1:20" x14ac:dyDescent="0.35">
      <c r="A735" s="14" t="str">
        <f>IF(C735="","",COUNT($C$3:C735))</f>
        <v/>
      </c>
      <c r="B735" s="14" t="str">
        <f t="shared" si="71"/>
        <v/>
      </c>
      <c r="C735" s="23"/>
      <c r="F735" s="32"/>
      <c r="J735" s="26"/>
      <c r="K735" s="22" t="str">
        <f t="shared" si="73"/>
        <v/>
      </c>
      <c r="L735" s="23"/>
      <c r="S735" s="34"/>
      <c r="T735" s="56" t="str">
        <f t="shared" si="72"/>
        <v/>
      </c>
    </row>
    <row r="736" spans="1:20" x14ac:dyDescent="0.35">
      <c r="A736" s="14" t="str">
        <f>IF(C736="","",COUNT($C$3:C736))</f>
        <v/>
      </c>
      <c r="B736" s="14" t="str">
        <f t="shared" si="71"/>
        <v/>
      </c>
      <c r="C736" s="23"/>
      <c r="F736" s="32"/>
      <c r="J736" s="26"/>
      <c r="K736" s="22" t="str">
        <f t="shared" si="73"/>
        <v/>
      </c>
      <c r="L736" s="23"/>
      <c r="S736" s="34"/>
      <c r="T736" s="56" t="str">
        <f t="shared" si="72"/>
        <v/>
      </c>
    </row>
    <row r="737" spans="1:20" x14ac:dyDescent="0.35">
      <c r="A737" s="14" t="str">
        <f>IF(C737="","",COUNT($C$3:C737))</f>
        <v/>
      </c>
      <c r="B737" s="14" t="str">
        <f t="shared" si="71"/>
        <v/>
      </c>
      <c r="C737" s="23"/>
      <c r="F737" s="32"/>
      <c r="J737" s="26"/>
      <c r="K737" s="22" t="str">
        <f t="shared" si="73"/>
        <v/>
      </c>
      <c r="L737" s="23"/>
      <c r="S737" s="34"/>
      <c r="T737" s="56" t="str">
        <f t="shared" si="72"/>
        <v/>
      </c>
    </row>
    <row r="738" spans="1:20" x14ac:dyDescent="0.35">
      <c r="A738" s="14" t="str">
        <f>IF(C738="","",COUNT($C$3:C738))</f>
        <v/>
      </c>
      <c r="B738" s="14" t="str">
        <f t="shared" si="71"/>
        <v/>
      </c>
      <c r="C738" s="23"/>
      <c r="F738" s="32"/>
      <c r="J738" s="26"/>
      <c r="K738" s="22" t="str">
        <f t="shared" si="73"/>
        <v/>
      </c>
      <c r="L738" s="23"/>
      <c r="S738" s="34"/>
      <c r="T738" s="56" t="str">
        <f t="shared" si="72"/>
        <v/>
      </c>
    </row>
    <row r="739" spans="1:20" x14ac:dyDescent="0.35">
      <c r="A739" s="14" t="str">
        <f>IF(C739="","",COUNT($C$3:C739))</f>
        <v/>
      </c>
      <c r="B739" s="14" t="str">
        <f t="shared" si="71"/>
        <v/>
      </c>
      <c r="C739" s="23"/>
      <c r="F739" s="32"/>
      <c r="J739" s="26"/>
      <c r="K739" s="22" t="str">
        <f t="shared" si="73"/>
        <v/>
      </c>
      <c r="L739" s="23"/>
      <c r="S739" s="34"/>
      <c r="T739" s="56" t="str">
        <f t="shared" si="72"/>
        <v/>
      </c>
    </row>
    <row r="740" spans="1:20" x14ac:dyDescent="0.35">
      <c r="A740" s="14" t="str">
        <f>IF(C740="","",COUNT($C$3:C740))</f>
        <v/>
      </c>
      <c r="B740" s="14" t="str">
        <f t="shared" si="71"/>
        <v/>
      </c>
      <c r="C740" s="23"/>
      <c r="F740" s="32"/>
      <c r="J740" s="26"/>
      <c r="K740" s="22" t="str">
        <f t="shared" si="73"/>
        <v/>
      </c>
      <c r="L740" s="23"/>
      <c r="S740" s="34"/>
      <c r="T740" s="56" t="str">
        <f t="shared" si="72"/>
        <v/>
      </c>
    </row>
    <row r="741" spans="1:20" x14ac:dyDescent="0.35">
      <c r="A741" s="14" t="str">
        <f>IF(C741="","",COUNT($C$3:C741))</f>
        <v/>
      </c>
      <c r="B741" s="14" t="str">
        <f t="shared" si="71"/>
        <v/>
      </c>
      <c r="C741" s="23"/>
      <c r="F741" s="32"/>
      <c r="J741" s="26"/>
      <c r="K741" s="22" t="str">
        <f t="shared" si="73"/>
        <v/>
      </c>
      <c r="L741" s="23"/>
      <c r="S741" s="34"/>
      <c r="T741" s="56" t="str">
        <f t="shared" si="72"/>
        <v/>
      </c>
    </row>
    <row r="742" spans="1:20" x14ac:dyDescent="0.35">
      <c r="A742" s="14" t="str">
        <f>IF(C742="","",COUNT($C$3:C742))</f>
        <v/>
      </c>
      <c r="B742" s="14" t="str">
        <f t="shared" ref="B742:B805" si="74">IF(C742="","",TEXT(C742,"mmmm"))</f>
        <v/>
      </c>
      <c r="C742" s="23"/>
      <c r="F742" s="32"/>
      <c r="J742" s="26"/>
      <c r="K742" s="22" t="str">
        <f t="shared" si="73"/>
        <v/>
      </c>
      <c r="L742" s="23"/>
      <c r="S742" s="34"/>
      <c r="T742" s="56" t="str">
        <f t="shared" ref="T742:T805" si="75">IF(N742="","",SUM(N742,O742,P742,Q742,R742))</f>
        <v/>
      </c>
    </row>
    <row r="743" spans="1:20" x14ac:dyDescent="0.35">
      <c r="A743" s="14" t="str">
        <f>IF(C743="","",COUNT($C$3:C743))</f>
        <v/>
      </c>
      <c r="B743" s="14" t="str">
        <f t="shared" si="74"/>
        <v/>
      </c>
      <c r="C743" s="23"/>
      <c r="F743" s="32"/>
      <c r="J743" s="26"/>
      <c r="K743" s="22" t="str">
        <f t="shared" si="73"/>
        <v/>
      </c>
      <c r="L743" s="23"/>
      <c r="S743" s="34"/>
      <c r="T743" s="56" t="str">
        <f t="shared" si="75"/>
        <v/>
      </c>
    </row>
    <row r="744" spans="1:20" x14ac:dyDescent="0.35">
      <c r="A744" s="14" t="str">
        <f>IF(C744="","",COUNT($C$3:C744))</f>
        <v/>
      </c>
      <c r="B744" s="14" t="str">
        <f t="shared" si="74"/>
        <v/>
      </c>
      <c r="C744" s="23"/>
      <c r="F744" s="32"/>
      <c r="J744" s="26"/>
      <c r="K744" s="22" t="str">
        <f t="shared" si="73"/>
        <v/>
      </c>
      <c r="L744" s="23"/>
      <c r="S744" s="34"/>
      <c r="T744" s="56" t="str">
        <f t="shared" si="75"/>
        <v/>
      </c>
    </row>
    <row r="745" spans="1:20" x14ac:dyDescent="0.35">
      <c r="A745" s="14" t="str">
        <f>IF(C745="","",COUNT($C$3:C745))</f>
        <v/>
      </c>
      <c r="B745" s="14" t="str">
        <f t="shared" si="74"/>
        <v/>
      </c>
      <c r="C745" s="23"/>
      <c r="F745" s="32"/>
      <c r="J745" s="26"/>
      <c r="K745" s="22" t="str">
        <f t="shared" si="73"/>
        <v/>
      </c>
      <c r="L745" s="23"/>
      <c r="S745" s="34"/>
      <c r="T745" s="56" t="str">
        <f t="shared" si="75"/>
        <v/>
      </c>
    </row>
    <row r="746" spans="1:20" x14ac:dyDescent="0.35">
      <c r="A746" s="14" t="str">
        <f>IF(C746="","",COUNT($C$3:C746))</f>
        <v/>
      </c>
      <c r="B746" s="14" t="str">
        <f t="shared" si="74"/>
        <v/>
      </c>
      <c r="C746" s="23"/>
      <c r="F746" s="32"/>
      <c r="J746" s="26"/>
      <c r="K746" s="22" t="str">
        <f t="shared" si="73"/>
        <v/>
      </c>
      <c r="L746" s="23"/>
      <c r="S746" s="34"/>
      <c r="T746" s="56" t="str">
        <f t="shared" si="75"/>
        <v/>
      </c>
    </row>
    <row r="747" spans="1:20" x14ac:dyDescent="0.35">
      <c r="A747" s="14" t="str">
        <f>IF(C747="","",COUNT($C$3:C747))</f>
        <v/>
      </c>
      <c r="B747" s="14" t="str">
        <f t="shared" si="74"/>
        <v/>
      </c>
      <c r="C747" s="23"/>
      <c r="F747" s="32"/>
      <c r="J747" s="26"/>
      <c r="K747" s="22" t="str">
        <f t="shared" si="73"/>
        <v/>
      </c>
      <c r="L747" s="23"/>
      <c r="S747" s="34"/>
      <c r="T747" s="56" t="str">
        <f t="shared" si="75"/>
        <v/>
      </c>
    </row>
    <row r="748" spans="1:20" x14ac:dyDescent="0.35">
      <c r="A748" s="14" t="str">
        <f>IF(C748="","",COUNT($C$3:C748))</f>
        <v/>
      </c>
      <c r="B748" s="14" t="str">
        <f t="shared" si="74"/>
        <v/>
      </c>
      <c r="C748" s="23"/>
      <c r="F748" s="32"/>
      <c r="J748" s="26"/>
      <c r="K748" s="22" t="str">
        <f t="shared" si="73"/>
        <v/>
      </c>
      <c r="L748" s="23"/>
      <c r="S748" s="34"/>
      <c r="T748" s="56" t="str">
        <f t="shared" si="75"/>
        <v/>
      </c>
    </row>
    <row r="749" spans="1:20" x14ac:dyDescent="0.35">
      <c r="A749" s="14" t="str">
        <f>IF(C749="","",COUNT($C$3:C749))</f>
        <v/>
      </c>
      <c r="B749" s="14" t="str">
        <f t="shared" si="74"/>
        <v/>
      </c>
      <c r="C749" s="23"/>
      <c r="F749" s="32"/>
      <c r="J749" s="26"/>
      <c r="K749" s="22" t="str">
        <f t="shared" si="73"/>
        <v/>
      </c>
      <c r="L749" s="23"/>
      <c r="S749" s="34"/>
      <c r="T749" s="56" t="str">
        <f t="shared" si="75"/>
        <v/>
      </c>
    </row>
    <row r="750" spans="1:20" x14ac:dyDescent="0.35">
      <c r="A750" s="14" t="str">
        <f>IF(C750="","",COUNT($C$3:C750))</f>
        <v/>
      </c>
      <c r="B750" s="14" t="str">
        <f t="shared" si="74"/>
        <v/>
      </c>
      <c r="C750" s="23"/>
      <c r="F750" s="32"/>
      <c r="J750" s="26"/>
      <c r="K750" s="22" t="str">
        <f t="shared" si="73"/>
        <v/>
      </c>
      <c r="L750" s="23"/>
      <c r="S750" s="34"/>
      <c r="T750" s="56" t="str">
        <f t="shared" si="75"/>
        <v/>
      </c>
    </row>
    <row r="751" spans="1:20" x14ac:dyDescent="0.35">
      <c r="A751" s="14" t="str">
        <f>IF(C751="","",COUNT($C$3:C751))</f>
        <v/>
      </c>
      <c r="B751" s="14" t="str">
        <f t="shared" si="74"/>
        <v/>
      </c>
      <c r="C751" s="23"/>
      <c r="F751" s="32"/>
      <c r="J751" s="26"/>
      <c r="K751" s="22" t="str">
        <f t="shared" si="73"/>
        <v/>
      </c>
      <c r="L751" s="23"/>
      <c r="S751" s="34"/>
      <c r="T751" s="56" t="str">
        <f t="shared" si="75"/>
        <v/>
      </c>
    </row>
    <row r="752" spans="1:20" x14ac:dyDescent="0.35">
      <c r="A752" s="14" t="str">
        <f>IF(C752="","",COUNT($C$3:C752))</f>
        <v/>
      </c>
      <c r="B752" s="14" t="str">
        <f t="shared" si="74"/>
        <v/>
      </c>
      <c r="C752" s="23"/>
      <c r="F752" s="32"/>
      <c r="J752" s="26"/>
      <c r="K752" s="22" t="str">
        <f t="shared" si="73"/>
        <v/>
      </c>
      <c r="L752" s="23"/>
      <c r="S752" s="34"/>
      <c r="T752" s="56" t="str">
        <f t="shared" si="75"/>
        <v/>
      </c>
    </row>
    <row r="753" spans="1:20" x14ac:dyDescent="0.35">
      <c r="A753" s="14" t="str">
        <f>IF(C753="","",COUNT($C$3:C753))</f>
        <v/>
      </c>
      <c r="B753" s="14" t="str">
        <f t="shared" si="74"/>
        <v/>
      </c>
      <c r="C753" s="23"/>
      <c r="F753" s="32"/>
      <c r="J753" s="26"/>
      <c r="K753" s="22" t="str">
        <f t="shared" si="73"/>
        <v/>
      </c>
      <c r="L753" s="23"/>
      <c r="S753" s="34"/>
      <c r="T753" s="56" t="str">
        <f t="shared" si="75"/>
        <v/>
      </c>
    </row>
    <row r="754" spans="1:20" x14ac:dyDescent="0.35">
      <c r="A754" s="14" t="str">
        <f>IF(C754="","",COUNT($C$3:C754))</f>
        <v/>
      </c>
      <c r="B754" s="14" t="str">
        <f t="shared" si="74"/>
        <v/>
      </c>
      <c r="C754" s="23"/>
      <c r="F754" s="32"/>
      <c r="J754" s="26"/>
      <c r="K754" s="22" t="str">
        <f t="shared" si="73"/>
        <v/>
      </c>
      <c r="L754" s="23"/>
      <c r="S754" s="34"/>
      <c r="T754" s="56" t="str">
        <f t="shared" si="75"/>
        <v/>
      </c>
    </row>
    <row r="755" spans="1:20" x14ac:dyDescent="0.35">
      <c r="A755" s="14" t="str">
        <f>IF(C755="","",COUNT($C$3:C755))</f>
        <v/>
      </c>
      <c r="B755" s="14" t="str">
        <f t="shared" si="74"/>
        <v/>
      </c>
      <c r="C755" s="23"/>
      <c r="F755" s="32"/>
      <c r="J755" s="26"/>
      <c r="K755" s="22" t="str">
        <f t="shared" si="73"/>
        <v/>
      </c>
      <c r="L755" s="23"/>
      <c r="S755" s="34"/>
      <c r="T755" s="56" t="str">
        <f t="shared" si="75"/>
        <v/>
      </c>
    </row>
    <row r="756" spans="1:20" x14ac:dyDescent="0.35">
      <c r="A756" s="14" t="str">
        <f>IF(C756="","",COUNT($C$3:C756))</f>
        <v/>
      </c>
      <c r="B756" s="14" t="str">
        <f t="shared" si="74"/>
        <v/>
      </c>
      <c r="C756" s="23"/>
      <c r="F756" s="32"/>
      <c r="J756" s="26"/>
      <c r="K756" s="22" t="str">
        <f t="shared" si="73"/>
        <v/>
      </c>
      <c r="L756" s="23"/>
      <c r="S756" s="34"/>
      <c r="T756" s="56" t="str">
        <f t="shared" si="75"/>
        <v/>
      </c>
    </row>
    <row r="757" spans="1:20" x14ac:dyDescent="0.35">
      <c r="A757" s="14" t="str">
        <f>IF(C757="","",COUNT($C$3:C757))</f>
        <v/>
      </c>
      <c r="B757" s="14" t="str">
        <f t="shared" si="74"/>
        <v/>
      </c>
      <c r="C757" s="23"/>
      <c r="F757" s="32"/>
      <c r="J757" s="26"/>
      <c r="K757" s="22" t="str">
        <f t="shared" si="73"/>
        <v/>
      </c>
      <c r="L757" s="23"/>
      <c r="S757" s="34"/>
      <c r="T757" s="56" t="str">
        <f t="shared" si="75"/>
        <v/>
      </c>
    </row>
    <row r="758" spans="1:20" x14ac:dyDescent="0.35">
      <c r="A758" s="14" t="str">
        <f>IF(C758="","",COUNT($C$3:C758))</f>
        <v/>
      </c>
      <c r="B758" s="14" t="str">
        <f t="shared" si="74"/>
        <v/>
      </c>
      <c r="C758" s="23"/>
      <c r="F758" s="32"/>
      <c r="J758" s="26"/>
      <c r="K758" s="22" t="str">
        <f t="shared" si="73"/>
        <v/>
      </c>
      <c r="L758" s="23"/>
      <c r="S758" s="34"/>
      <c r="T758" s="56" t="str">
        <f t="shared" si="75"/>
        <v/>
      </c>
    </row>
    <row r="759" spans="1:20" x14ac:dyDescent="0.35">
      <c r="A759" s="14" t="str">
        <f>IF(C759="","",COUNT($C$3:C759))</f>
        <v/>
      </c>
      <c r="B759" s="14" t="str">
        <f t="shared" si="74"/>
        <v/>
      </c>
      <c r="C759" s="23"/>
      <c r="F759" s="32"/>
      <c r="J759" s="26"/>
      <c r="K759" s="22" t="str">
        <f t="shared" si="73"/>
        <v/>
      </c>
      <c r="L759" s="23"/>
      <c r="S759" s="34"/>
      <c r="T759" s="56" t="str">
        <f t="shared" si="75"/>
        <v/>
      </c>
    </row>
    <row r="760" spans="1:20" x14ac:dyDescent="0.35">
      <c r="A760" s="14" t="str">
        <f>IF(C760="","",COUNT($C$3:C760))</f>
        <v/>
      </c>
      <c r="B760" s="14" t="str">
        <f t="shared" si="74"/>
        <v/>
      </c>
      <c r="C760" s="23"/>
      <c r="F760" s="32"/>
      <c r="J760" s="26"/>
      <c r="K760" s="22" t="str">
        <f t="shared" si="73"/>
        <v/>
      </c>
      <c r="L760" s="23"/>
      <c r="S760" s="34"/>
      <c r="T760" s="56" t="str">
        <f t="shared" si="75"/>
        <v/>
      </c>
    </row>
    <row r="761" spans="1:20" x14ac:dyDescent="0.35">
      <c r="A761" s="14" t="str">
        <f>IF(C761="","",COUNT($C$3:C761))</f>
        <v/>
      </c>
      <c r="B761" s="14" t="str">
        <f t="shared" si="74"/>
        <v/>
      </c>
      <c r="C761" s="23"/>
      <c r="F761" s="32"/>
      <c r="J761" s="26"/>
      <c r="K761" s="22" t="str">
        <f t="shared" si="73"/>
        <v/>
      </c>
      <c r="L761" s="23"/>
      <c r="S761" s="34"/>
      <c r="T761" s="56" t="str">
        <f t="shared" si="75"/>
        <v/>
      </c>
    </row>
    <row r="762" spans="1:20" x14ac:dyDescent="0.35">
      <c r="A762" s="14" t="str">
        <f>IF(C762="","",COUNT($C$3:C762))</f>
        <v/>
      </c>
      <c r="B762" s="14" t="str">
        <f t="shared" si="74"/>
        <v/>
      </c>
      <c r="C762" s="23"/>
      <c r="F762" s="32"/>
      <c r="J762" s="26"/>
      <c r="K762" s="22" t="str">
        <f t="shared" si="73"/>
        <v/>
      </c>
      <c r="L762" s="23"/>
      <c r="S762" s="34"/>
      <c r="T762" s="56" t="str">
        <f t="shared" si="75"/>
        <v/>
      </c>
    </row>
    <row r="763" spans="1:20" x14ac:dyDescent="0.35">
      <c r="A763" s="14" t="str">
        <f>IF(C763="","",COUNT($C$3:C763))</f>
        <v/>
      </c>
      <c r="B763" s="14" t="str">
        <f t="shared" si="74"/>
        <v/>
      </c>
      <c r="C763" s="23"/>
      <c r="F763" s="32"/>
      <c r="J763" s="26"/>
      <c r="K763" s="22" t="str">
        <f t="shared" si="73"/>
        <v/>
      </c>
      <c r="L763" s="23"/>
      <c r="S763" s="34"/>
      <c r="T763" s="56" t="str">
        <f t="shared" si="75"/>
        <v/>
      </c>
    </row>
    <row r="764" spans="1:20" x14ac:dyDescent="0.35">
      <c r="A764" s="14" t="str">
        <f>IF(C764="","",COUNT($C$3:C764))</f>
        <v/>
      </c>
      <c r="B764" s="14" t="str">
        <f t="shared" si="74"/>
        <v/>
      </c>
      <c r="C764" s="23"/>
      <c r="F764" s="32"/>
      <c r="J764" s="26"/>
      <c r="K764" s="22" t="str">
        <f t="shared" si="73"/>
        <v/>
      </c>
      <c r="L764" s="23"/>
      <c r="S764" s="34"/>
      <c r="T764" s="56" t="str">
        <f t="shared" si="75"/>
        <v/>
      </c>
    </row>
    <row r="765" spans="1:20" x14ac:dyDescent="0.35">
      <c r="A765" s="14" t="str">
        <f>IF(C765="","",COUNT($C$3:C765))</f>
        <v/>
      </c>
      <c r="B765" s="14" t="str">
        <f t="shared" si="74"/>
        <v/>
      </c>
      <c r="C765" s="23"/>
      <c r="F765" s="32"/>
      <c r="J765" s="26"/>
      <c r="K765" s="22" t="str">
        <f t="shared" si="73"/>
        <v/>
      </c>
      <c r="L765" s="23"/>
      <c r="S765" s="34"/>
      <c r="T765" s="56" t="str">
        <f t="shared" si="75"/>
        <v/>
      </c>
    </row>
    <row r="766" spans="1:20" x14ac:dyDescent="0.35">
      <c r="A766" s="14" t="str">
        <f>IF(C766="","",COUNT($C$3:C766))</f>
        <v/>
      </c>
      <c r="B766" s="14" t="str">
        <f t="shared" si="74"/>
        <v/>
      </c>
      <c r="C766" s="23"/>
      <c r="F766" s="32"/>
      <c r="J766" s="26"/>
      <c r="K766" s="22" t="str">
        <f t="shared" si="73"/>
        <v/>
      </c>
      <c r="L766" s="23"/>
      <c r="S766" s="34"/>
      <c r="T766" s="56" t="str">
        <f t="shared" si="75"/>
        <v/>
      </c>
    </row>
    <row r="767" spans="1:20" x14ac:dyDescent="0.35">
      <c r="A767" s="14" t="str">
        <f>IF(C767="","",COUNT($C$3:C767))</f>
        <v/>
      </c>
      <c r="B767" s="14" t="str">
        <f t="shared" si="74"/>
        <v/>
      </c>
      <c r="C767" s="23"/>
      <c r="F767" s="32"/>
      <c r="J767" s="26"/>
      <c r="K767" s="22" t="str">
        <f t="shared" si="73"/>
        <v/>
      </c>
      <c r="L767" s="23"/>
      <c r="S767" s="34"/>
      <c r="T767" s="56" t="str">
        <f t="shared" si="75"/>
        <v/>
      </c>
    </row>
    <row r="768" spans="1:20" x14ac:dyDescent="0.35">
      <c r="A768" s="14" t="str">
        <f>IF(C768="","",COUNT($C$3:C768))</f>
        <v/>
      </c>
      <c r="B768" s="14" t="str">
        <f t="shared" si="74"/>
        <v/>
      </c>
      <c r="C768" s="23"/>
      <c r="F768" s="32"/>
      <c r="J768" s="26"/>
      <c r="K768" s="22" t="str">
        <f t="shared" si="73"/>
        <v/>
      </c>
      <c r="L768" s="23"/>
      <c r="S768" s="34"/>
      <c r="T768" s="56" t="str">
        <f t="shared" si="75"/>
        <v/>
      </c>
    </row>
    <row r="769" spans="1:20" x14ac:dyDescent="0.35">
      <c r="A769" s="14" t="str">
        <f>IF(C769="","",COUNT($C$3:C769))</f>
        <v/>
      </c>
      <c r="B769" s="14" t="str">
        <f t="shared" si="74"/>
        <v/>
      </c>
      <c r="C769" s="23"/>
      <c r="F769" s="32"/>
      <c r="J769" s="26"/>
      <c r="K769" s="22" t="str">
        <f t="shared" si="73"/>
        <v/>
      </c>
      <c r="L769" s="23"/>
      <c r="S769" s="34"/>
      <c r="T769" s="56" t="str">
        <f t="shared" si="75"/>
        <v/>
      </c>
    </row>
    <row r="770" spans="1:20" x14ac:dyDescent="0.35">
      <c r="A770" s="14" t="str">
        <f>IF(C770="","",COUNT($C$3:C770))</f>
        <v/>
      </c>
      <c r="B770" s="14" t="str">
        <f t="shared" si="74"/>
        <v/>
      </c>
      <c r="C770" s="23"/>
      <c r="F770" s="32"/>
      <c r="J770" s="26"/>
      <c r="K770" s="22" t="str">
        <f t="shared" si="73"/>
        <v/>
      </c>
      <c r="L770" s="23"/>
      <c r="S770" s="34"/>
      <c r="T770" s="56" t="str">
        <f t="shared" si="75"/>
        <v/>
      </c>
    </row>
    <row r="771" spans="1:20" x14ac:dyDescent="0.35">
      <c r="A771" s="14" t="str">
        <f>IF(C771="","",COUNT($C$3:C771))</f>
        <v/>
      </c>
      <c r="B771" s="14" t="str">
        <f t="shared" si="74"/>
        <v/>
      </c>
      <c r="C771" s="23"/>
      <c r="F771" s="32"/>
      <c r="J771" s="26"/>
      <c r="K771" s="22" t="str">
        <f t="shared" ref="K771:K834" si="76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771" s="23"/>
      <c r="S771" s="34"/>
      <c r="T771" s="56" t="str">
        <f t="shared" si="75"/>
        <v/>
      </c>
    </row>
    <row r="772" spans="1:20" x14ac:dyDescent="0.35">
      <c r="A772" s="14" t="str">
        <f>IF(C772="","",COUNT($C$3:C772))</f>
        <v/>
      </c>
      <c r="B772" s="14" t="str">
        <f t="shared" si="74"/>
        <v/>
      </c>
      <c r="C772" s="23"/>
      <c r="F772" s="32"/>
      <c r="J772" s="26"/>
      <c r="K772" s="22" t="str">
        <f t="shared" si="76"/>
        <v/>
      </c>
      <c r="L772" s="23"/>
      <c r="S772" s="34"/>
      <c r="T772" s="56" t="str">
        <f t="shared" si="75"/>
        <v/>
      </c>
    </row>
    <row r="773" spans="1:20" x14ac:dyDescent="0.35">
      <c r="A773" s="14" t="str">
        <f>IF(C773="","",COUNT($C$3:C773))</f>
        <v/>
      </c>
      <c r="B773" s="14" t="str">
        <f t="shared" si="74"/>
        <v/>
      </c>
      <c r="C773" s="23"/>
      <c r="F773" s="32"/>
      <c r="J773" s="26"/>
      <c r="K773" s="22" t="str">
        <f t="shared" si="76"/>
        <v/>
      </c>
      <c r="L773" s="23"/>
      <c r="S773" s="34"/>
      <c r="T773" s="56" t="str">
        <f t="shared" si="75"/>
        <v/>
      </c>
    </row>
    <row r="774" spans="1:20" x14ac:dyDescent="0.35">
      <c r="A774" s="14" t="str">
        <f>IF(C774="","",COUNT($C$3:C774))</f>
        <v/>
      </c>
      <c r="B774" s="14" t="str">
        <f t="shared" si="74"/>
        <v/>
      </c>
      <c r="C774" s="23"/>
      <c r="F774" s="32"/>
      <c r="J774" s="26"/>
      <c r="K774" s="22" t="str">
        <f t="shared" si="76"/>
        <v/>
      </c>
      <c r="L774" s="23"/>
      <c r="S774" s="34"/>
      <c r="T774" s="56" t="str">
        <f t="shared" si="75"/>
        <v/>
      </c>
    </row>
    <row r="775" spans="1:20" x14ac:dyDescent="0.35">
      <c r="A775" s="14" t="str">
        <f>IF(C775="","",COUNT($C$3:C775))</f>
        <v/>
      </c>
      <c r="B775" s="14" t="str">
        <f t="shared" si="74"/>
        <v/>
      </c>
      <c r="C775" s="23"/>
      <c r="F775" s="32"/>
      <c r="J775" s="26"/>
      <c r="K775" s="22" t="str">
        <f t="shared" si="76"/>
        <v/>
      </c>
      <c r="L775" s="23"/>
      <c r="S775" s="34"/>
      <c r="T775" s="56" t="str">
        <f t="shared" si="75"/>
        <v/>
      </c>
    </row>
    <row r="776" spans="1:20" x14ac:dyDescent="0.35">
      <c r="A776" s="14" t="str">
        <f>IF(C776="","",COUNT($C$3:C776))</f>
        <v/>
      </c>
      <c r="B776" s="14" t="str">
        <f t="shared" si="74"/>
        <v/>
      </c>
      <c r="C776" s="23"/>
      <c r="F776" s="32"/>
      <c r="J776" s="26"/>
      <c r="K776" s="22" t="str">
        <f t="shared" si="76"/>
        <v/>
      </c>
      <c r="L776" s="23"/>
      <c r="S776" s="34"/>
      <c r="T776" s="56" t="str">
        <f t="shared" si="75"/>
        <v/>
      </c>
    </row>
    <row r="777" spans="1:20" x14ac:dyDescent="0.35">
      <c r="A777" s="14" t="str">
        <f>IF(C777="","",COUNT($C$3:C777))</f>
        <v/>
      </c>
      <c r="B777" s="14" t="str">
        <f t="shared" si="74"/>
        <v/>
      </c>
      <c r="C777" s="23"/>
      <c r="F777" s="32"/>
      <c r="J777" s="26"/>
      <c r="K777" s="22" t="str">
        <f t="shared" si="76"/>
        <v/>
      </c>
      <c r="L777" s="23"/>
      <c r="S777" s="34"/>
      <c r="T777" s="56" t="str">
        <f t="shared" si="75"/>
        <v/>
      </c>
    </row>
    <row r="778" spans="1:20" x14ac:dyDescent="0.35">
      <c r="A778" s="14" t="str">
        <f>IF(C778="","",COUNT($C$3:C778))</f>
        <v/>
      </c>
      <c r="B778" s="14" t="str">
        <f t="shared" si="74"/>
        <v/>
      </c>
      <c r="C778" s="23"/>
      <c r="F778" s="32"/>
      <c r="J778" s="26"/>
      <c r="K778" s="22" t="str">
        <f t="shared" si="76"/>
        <v/>
      </c>
      <c r="L778" s="23"/>
      <c r="S778" s="34"/>
      <c r="T778" s="56" t="str">
        <f t="shared" si="75"/>
        <v/>
      </c>
    </row>
    <row r="779" spans="1:20" x14ac:dyDescent="0.35">
      <c r="A779" s="14" t="str">
        <f>IF(C779="","",COUNT($C$3:C779))</f>
        <v/>
      </c>
      <c r="B779" s="14" t="str">
        <f t="shared" si="74"/>
        <v/>
      </c>
      <c r="C779" s="23"/>
      <c r="F779" s="32"/>
      <c r="J779" s="26"/>
      <c r="K779" s="22" t="str">
        <f t="shared" si="76"/>
        <v/>
      </c>
      <c r="L779" s="23"/>
      <c r="S779" s="34"/>
      <c r="T779" s="56" t="str">
        <f t="shared" si="75"/>
        <v/>
      </c>
    </row>
    <row r="780" spans="1:20" x14ac:dyDescent="0.35">
      <c r="A780" s="14" t="str">
        <f>IF(C780="","",COUNT($C$3:C780))</f>
        <v/>
      </c>
      <c r="B780" s="14" t="str">
        <f t="shared" si="74"/>
        <v/>
      </c>
      <c r="C780" s="23"/>
      <c r="F780" s="32"/>
      <c r="J780" s="26"/>
      <c r="K780" s="22" t="str">
        <f t="shared" si="76"/>
        <v/>
      </c>
      <c r="L780" s="23"/>
      <c r="S780" s="34"/>
      <c r="T780" s="56" t="str">
        <f t="shared" si="75"/>
        <v/>
      </c>
    </row>
    <row r="781" spans="1:20" x14ac:dyDescent="0.35">
      <c r="A781" s="14" t="str">
        <f>IF(C781="","",COUNT($C$3:C781))</f>
        <v/>
      </c>
      <c r="B781" s="14" t="str">
        <f t="shared" si="74"/>
        <v/>
      </c>
      <c r="C781" s="23"/>
      <c r="F781" s="32"/>
      <c r="J781" s="26"/>
      <c r="K781" s="22" t="str">
        <f t="shared" si="76"/>
        <v/>
      </c>
      <c r="L781" s="23"/>
      <c r="S781" s="34"/>
      <c r="T781" s="56" t="str">
        <f t="shared" si="75"/>
        <v/>
      </c>
    </row>
    <row r="782" spans="1:20" x14ac:dyDescent="0.35">
      <c r="A782" s="14" t="str">
        <f>IF(C782="","",COUNT($C$3:C782))</f>
        <v/>
      </c>
      <c r="B782" s="14" t="str">
        <f t="shared" si="74"/>
        <v/>
      </c>
      <c r="C782" s="23"/>
      <c r="F782" s="32"/>
      <c r="J782" s="26"/>
      <c r="K782" s="22" t="str">
        <f t="shared" si="76"/>
        <v/>
      </c>
      <c r="L782" s="23"/>
      <c r="S782" s="34"/>
      <c r="T782" s="56" t="str">
        <f t="shared" si="75"/>
        <v/>
      </c>
    </row>
    <row r="783" spans="1:20" x14ac:dyDescent="0.35">
      <c r="A783" s="14" t="str">
        <f>IF(C783="","",COUNT($C$3:C783))</f>
        <v/>
      </c>
      <c r="B783" s="14" t="str">
        <f t="shared" si="74"/>
        <v/>
      </c>
      <c r="C783" s="23"/>
      <c r="F783" s="32"/>
      <c r="J783" s="26"/>
      <c r="K783" s="22" t="str">
        <f t="shared" si="76"/>
        <v/>
      </c>
      <c r="L783" s="23"/>
      <c r="S783" s="34"/>
      <c r="T783" s="56" t="str">
        <f t="shared" si="75"/>
        <v/>
      </c>
    </row>
    <row r="784" spans="1:20" x14ac:dyDescent="0.35">
      <c r="A784" s="14" t="str">
        <f>IF(C784="","",COUNT($C$3:C784))</f>
        <v/>
      </c>
      <c r="B784" s="14" t="str">
        <f t="shared" si="74"/>
        <v/>
      </c>
      <c r="C784" s="23"/>
      <c r="F784" s="32"/>
      <c r="J784" s="26"/>
      <c r="K784" s="22" t="str">
        <f t="shared" si="76"/>
        <v/>
      </c>
      <c r="L784" s="23"/>
      <c r="S784" s="34"/>
      <c r="T784" s="56" t="str">
        <f t="shared" si="75"/>
        <v/>
      </c>
    </row>
    <row r="785" spans="1:20" x14ac:dyDescent="0.35">
      <c r="A785" s="14" t="str">
        <f>IF(C785="","",COUNT($C$3:C785))</f>
        <v/>
      </c>
      <c r="B785" s="14" t="str">
        <f t="shared" si="74"/>
        <v/>
      </c>
      <c r="C785" s="23"/>
      <c r="F785" s="32"/>
      <c r="J785" s="26"/>
      <c r="K785" s="22" t="str">
        <f t="shared" si="76"/>
        <v/>
      </c>
      <c r="L785" s="23"/>
      <c r="S785" s="34"/>
      <c r="T785" s="56" t="str">
        <f t="shared" si="75"/>
        <v/>
      </c>
    </row>
    <row r="786" spans="1:20" x14ac:dyDescent="0.35">
      <c r="A786" s="14" t="str">
        <f>IF(C786="","",COUNT($C$3:C786))</f>
        <v/>
      </c>
      <c r="B786" s="14" t="str">
        <f t="shared" si="74"/>
        <v/>
      </c>
      <c r="C786" s="23"/>
      <c r="F786" s="32"/>
      <c r="J786" s="26"/>
      <c r="K786" s="22" t="str">
        <f t="shared" si="76"/>
        <v/>
      </c>
      <c r="L786" s="23"/>
      <c r="S786" s="34"/>
      <c r="T786" s="56" t="str">
        <f t="shared" si="75"/>
        <v/>
      </c>
    </row>
    <row r="787" spans="1:20" x14ac:dyDescent="0.35">
      <c r="A787" s="14" t="str">
        <f>IF(C787="","",COUNT($C$3:C787))</f>
        <v/>
      </c>
      <c r="B787" s="14" t="str">
        <f t="shared" si="74"/>
        <v/>
      </c>
      <c r="C787" s="23"/>
      <c r="F787" s="32"/>
      <c r="J787" s="26"/>
      <c r="K787" s="22" t="str">
        <f t="shared" si="76"/>
        <v/>
      </c>
      <c r="L787" s="23"/>
      <c r="S787" s="34"/>
      <c r="T787" s="56" t="str">
        <f t="shared" si="75"/>
        <v/>
      </c>
    </row>
    <row r="788" spans="1:20" x14ac:dyDescent="0.35">
      <c r="A788" s="14" t="str">
        <f>IF(C788="","",COUNT($C$3:C788))</f>
        <v/>
      </c>
      <c r="B788" s="14" t="str">
        <f t="shared" si="74"/>
        <v/>
      </c>
      <c r="C788" s="23"/>
      <c r="F788" s="32"/>
      <c r="J788" s="26"/>
      <c r="K788" s="22" t="str">
        <f t="shared" si="76"/>
        <v/>
      </c>
      <c r="L788" s="23"/>
      <c r="S788" s="34"/>
      <c r="T788" s="56" t="str">
        <f t="shared" si="75"/>
        <v/>
      </c>
    </row>
    <row r="789" spans="1:20" x14ac:dyDescent="0.35">
      <c r="A789" s="14" t="str">
        <f>IF(C789="","",COUNT($C$3:C789))</f>
        <v/>
      </c>
      <c r="B789" s="14" t="str">
        <f t="shared" si="74"/>
        <v/>
      </c>
      <c r="C789" s="23"/>
      <c r="F789" s="32"/>
      <c r="J789" s="26"/>
      <c r="K789" s="22" t="str">
        <f t="shared" si="76"/>
        <v/>
      </c>
      <c r="L789" s="23"/>
      <c r="S789" s="34"/>
      <c r="T789" s="56" t="str">
        <f t="shared" si="75"/>
        <v/>
      </c>
    </row>
    <row r="790" spans="1:20" x14ac:dyDescent="0.35">
      <c r="A790" s="14" t="str">
        <f>IF(C790="","",COUNT($C$3:C790))</f>
        <v/>
      </c>
      <c r="B790" s="14" t="str">
        <f t="shared" si="74"/>
        <v/>
      </c>
      <c r="C790" s="23"/>
      <c r="F790" s="32"/>
      <c r="J790" s="26"/>
      <c r="K790" s="22" t="str">
        <f t="shared" si="76"/>
        <v/>
      </c>
      <c r="L790" s="23"/>
      <c r="S790" s="34"/>
      <c r="T790" s="56" t="str">
        <f t="shared" si="75"/>
        <v/>
      </c>
    </row>
    <row r="791" spans="1:20" x14ac:dyDescent="0.35">
      <c r="A791" s="14" t="str">
        <f>IF(C791="","",COUNT($C$3:C791))</f>
        <v/>
      </c>
      <c r="B791" s="14" t="str">
        <f t="shared" si="74"/>
        <v/>
      </c>
      <c r="C791" s="23"/>
      <c r="F791" s="32"/>
      <c r="J791" s="26"/>
      <c r="K791" s="22" t="str">
        <f t="shared" si="76"/>
        <v/>
      </c>
      <c r="L791" s="23"/>
      <c r="S791" s="34"/>
      <c r="T791" s="56" t="str">
        <f t="shared" si="75"/>
        <v/>
      </c>
    </row>
    <row r="792" spans="1:20" x14ac:dyDescent="0.35">
      <c r="A792" s="14" t="str">
        <f>IF(C792="","",COUNT($C$3:C792))</f>
        <v/>
      </c>
      <c r="B792" s="14" t="str">
        <f t="shared" si="74"/>
        <v/>
      </c>
      <c r="C792" s="23"/>
      <c r="F792" s="32"/>
      <c r="J792" s="26"/>
      <c r="K792" s="22" t="str">
        <f t="shared" si="76"/>
        <v/>
      </c>
      <c r="L792" s="23"/>
      <c r="S792" s="34"/>
      <c r="T792" s="56" t="str">
        <f t="shared" si="75"/>
        <v/>
      </c>
    </row>
    <row r="793" spans="1:20" x14ac:dyDescent="0.35">
      <c r="A793" s="14" t="str">
        <f>IF(C793="","",COUNT($C$3:C793))</f>
        <v/>
      </c>
      <c r="B793" s="14" t="str">
        <f t="shared" si="74"/>
        <v/>
      </c>
      <c r="C793" s="23"/>
      <c r="F793" s="32"/>
      <c r="J793" s="26"/>
      <c r="K793" s="22" t="str">
        <f t="shared" si="76"/>
        <v/>
      </c>
      <c r="L793" s="23"/>
      <c r="S793" s="34"/>
      <c r="T793" s="56" t="str">
        <f t="shared" si="75"/>
        <v/>
      </c>
    </row>
    <row r="794" spans="1:20" x14ac:dyDescent="0.35">
      <c r="A794" s="14" t="str">
        <f>IF(C794="","",COUNT($C$3:C794))</f>
        <v/>
      </c>
      <c r="B794" s="14" t="str">
        <f t="shared" si="74"/>
        <v/>
      </c>
      <c r="C794" s="23"/>
      <c r="F794" s="32"/>
      <c r="J794" s="26"/>
      <c r="K794" s="22" t="str">
        <f t="shared" si="76"/>
        <v/>
      </c>
      <c r="L794" s="23"/>
      <c r="S794" s="34"/>
      <c r="T794" s="56" t="str">
        <f t="shared" si="75"/>
        <v/>
      </c>
    </row>
    <row r="795" spans="1:20" x14ac:dyDescent="0.35">
      <c r="A795" s="14" t="str">
        <f>IF(C795="","",COUNT($C$3:C795))</f>
        <v/>
      </c>
      <c r="B795" s="14" t="str">
        <f t="shared" si="74"/>
        <v/>
      </c>
      <c r="C795" s="23"/>
      <c r="F795" s="32"/>
      <c r="J795" s="26"/>
      <c r="K795" s="22" t="str">
        <f t="shared" si="76"/>
        <v/>
      </c>
      <c r="L795" s="23"/>
      <c r="S795" s="34"/>
      <c r="T795" s="56" t="str">
        <f t="shared" si="75"/>
        <v/>
      </c>
    </row>
    <row r="796" spans="1:20" x14ac:dyDescent="0.35">
      <c r="A796" s="14" t="str">
        <f>IF(C796="","",COUNT($C$3:C796))</f>
        <v/>
      </c>
      <c r="B796" s="14" t="str">
        <f t="shared" si="74"/>
        <v/>
      </c>
      <c r="C796" s="23"/>
      <c r="F796" s="32"/>
      <c r="J796" s="26"/>
      <c r="K796" s="22" t="str">
        <f t="shared" si="76"/>
        <v/>
      </c>
      <c r="L796" s="23"/>
      <c r="S796" s="34"/>
      <c r="T796" s="56" t="str">
        <f t="shared" si="75"/>
        <v/>
      </c>
    </row>
    <row r="797" spans="1:20" x14ac:dyDescent="0.35">
      <c r="A797" s="14" t="str">
        <f>IF(C797="","",COUNT($C$3:C797))</f>
        <v/>
      </c>
      <c r="B797" s="14" t="str">
        <f t="shared" si="74"/>
        <v/>
      </c>
      <c r="C797" s="23"/>
      <c r="F797" s="32"/>
      <c r="J797" s="26"/>
      <c r="K797" s="22" t="str">
        <f t="shared" si="76"/>
        <v/>
      </c>
      <c r="L797" s="23"/>
      <c r="S797" s="34"/>
      <c r="T797" s="56" t="str">
        <f t="shared" si="75"/>
        <v/>
      </c>
    </row>
    <row r="798" spans="1:20" x14ac:dyDescent="0.35">
      <c r="A798" s="14" t="str">
        <f>IF(C798="","",COUNT($C$3:C798))</f>
        <v/>
      </c>
      <c r="B798" s="14" t="str">
        <f t="shared" si="74"/>
        <v/>
      </c>
      <c r="C798" s="23"/>
      <c r="F798" s="32"/>
      <c r="J798" s="26"/>
      <c r="K798" s="22" t="str">
        <f t="shared" si="76"/>
        <v/>
      </c>
      <c r="L798" s="23"/>
      <c r="S798" s="34"/>
      <c r="T798" s="56" t="str">
        <f t="shared" si="75"/>
        <v/>
      </c>
    </row>
    <row r="799" spans="1:20" x14ac:dyDescent="0.35">
      <c r="A799" s="14" t="str">
        <f>IF(C799="","",COUNT($C$3:C799))</f>
        <v/>
      </c>
      <c r="B799" s="14" t="str">
        <f t="shared" si="74"/>
        <v/>
      </c>
      <c r="C799" s="23"/>
      <c r="F799" s="32"/>
      <c r="J799" s="26"/>
      <c r="K799" s="22" t="str">
        <f t="shared" si="76"/>
        <v/>
      </c>
      <c r="L799" s="23"/>
      <c r="S799" s="34"/>
      <c r="T799" s="56" t="str">
        <f t="shared" si="75"/>
        <v/>
      </c>
    </row>
    <row r="800" spans="1:20" x14ac:dyDescent="0.35">
      <c r="A800" s="14" t="str">
        <f>IF(C800="","",COUNT($C$3:C800))</f>
        <v/>
      </c>
      <c r="B800" s="14" t="str">
        <f t="shared" si="74"/>
        <v/>
      </c>
      <c r="C800" s="23"/>
      <c r="F800" s="32"/>
      <c r="J800" s="26"/>
      <c r="K800" s="22" t="str">
        <f t="shared" si="76"/>
        <v/>
      </c>
      <c r="L800" s="23"/>
      <c r="S800" s="34"/>
      <c r="T800" s="56" t="str">
        <f t="shared" si="75"/>
        <v/>
      </c>
    </row>
    <row r="801" spans="1:20" x14ac:dyDescent="0.35">
      <c r="A801" s="14" t="str">
        <f>IF(C801="","",COUNT($C$3:C801))</f>
        <v/>
      </c>
      <c r="B801" s="14" t="str">
        <f t="shared" si="74"/>
        <v/>
      </c>
      <c r="C801" s="23"/>
      <c r="F801" s="32"/>
      <c r="J801" s="26"/>
      <c r="K801" s="22" t="str">
        <f t="shared" si="76"/>
        <v/>
      </c>
      <c r="L801" s="23"/>
      <c r="S801" s="34"/>
      <c r="T801" s="56" t="str">
        <f t="shared" si="75"/>
        <v/>
      </c>
    </row>
    <row r="802" spans="1:20" x14ac:dyDescent="0.35">
      <c r="A802" s="14" t="str">
        <f>IF(C802="","",COUNT($C$3:C802))</f>
        <v/>
      </c>
      <c r="B802" s="14" t="str">
        <f t="shared" si="74"/>
        <v/>
      </c>
      <c r="C802" s="23"/>
      <c r="F802" s="32"/>
      <c r="J802" s="26"/>
      <c r="K802" s="22" t="str">
        <f t="shared" si="76"/>
        <v/>
      </c>
      <c r="L802" s="23"/>
      <c r="S802" s="34"/>
      <c r="T802" s="56" t="str">
        <f t="shared" si="75"/>
        <v/>
      </c>
    </row>
    <row r="803" spans="1:20" x14ac:dyDescent="0.35">
      <c r="A803" s="14" t="str">
        <f>IF(C803="","",COUNT($C$3:C803))</f>
        <v/>
      </c>
      <c r="B803" s="14" t="str">
        <f t="shared" si="74"/>
        <v/>
      </c>
      <c r="C803" s="23"/>
      <c r="F803" s="32"/>
      <c r="J803" s="26"/>
      <c r="K803" s="22" t="str">
        <f t="shared" si="76"/>
        <v/>
      </c>
      <c r="L803" s="23"/>
      <c r="S803" s="34"/>
      <c r="T803" s="56" t="str">
        <f t="shared" si="75"/>
        <v/>
      </c>
    </row>
    <row r="804" spans="1:20" x14ac:dyDescent="0.35">
      <c r="A804" s="14" t="str">
        <f>IF(C804="","",COUNT($C$3:C804))</f>
        <v/>
      </c>
      <c r="B804" s="14" t="str">
        <f t="shared" si="74"/>
        <v/>
      </c>
      <c r="C804" s="23"/>
      <c r="F804" s="32"/>
      <c r="J804" s="26"/>
      <c r="K804" s="22" t="str">
        <f t="shared" si="76"/>
        <v/>
      </c>
      <c r="L804" s="23"/>
      <c r="S804" s="34"/>
      <c r="T804" s="56" t="str">
        <f t="shared" si="75"/>
        <v/>
      </c>
    </row>
    <row r="805" spans="1:20" x14ac:dyDescent="0.35">
      <c r="A805" s="14" t="str">
        <f>IF(C805="","",COUNT($C$3:C805))</f>
        <v/>
      </c>
      <c r="B805" s="14" t="str">
        <f t="shared" si="74"/>
        <v/>
      </c>
      <c r="C805" s="23"/>
      <c r="F805" s="32"/>
      <c r="J805" s="26"/>
      <c r="K805" s="22" t="str">
        <f t="shared" si="76"/>
        <v/>
      </c>
      <c r="L805" s="23"/>
      <c r="S805" s="34"/>
      <c r="T805" s="56" t="str">
        <f t="shared" si="75"/>
        <v/>
      </c>
    </row>
    <row r="806" spans="1:20" x14ac:dyDescent="0.35">
      <c r="A806" s="14" t="str">
        <f>IF(C806="","",COUNT($C$3:C806))</f>
        <v/>
      </c>
      <c r="B806" s="14" t="str">
        <f t="shared" ref="B806:B869" si="77">IF(C806="","",TEXT(C806,"mmmm"))</f>
        <v/>
      </c>
      <c r="C806" s="23"/>
      <c r="F806" s="32"/>
      <c r="J806" s="26"/>
      <c r="K806" s="22" t="str">
        <f t="shared" si="76"/>
        <v/>
      </c>
      <c r="L806" s="23"/>
      <c r="S806" s="34"/>
      <c r="T806" s="56" t="str">
        <f t="shared" ref="T806:T869" si="78">IF(N806="","",SUM(N806,O806,P806,Q806,R806))</f>
        <v/>
      </c>
    </row>
    <row r="807" spans="1:20" x14ac:dyDescent="0.35">
      <c r="A807" s="14" t="str">
        <f>IF(C807="","",COUNT($C$3:C807))</f>
        <v/>
      </c>
      <c r="B807" s="14" t="str">
        <f t="shared" si="77"/>
        <v/>
      </c>
      <c r="C807" s="23"/>
      <c r="F807" s="32"/>
      <c r="J807" s="26"/>
      <c r="K807" s="22" t="str">
        <f t="shared" si="76"/>
        <v/>
      </c>
      <c r="L807" s="23"/>
      <c r="S807" s="34"/>
      <c r="T807" s="56" t="str">
        <f t="shared" si="78"/>
        <v/>
      </c>
    </row>
    <row r="808" spans="1:20" x14ac:dyDescent="0.35">
      <c r="A808" s="14" t="str">
        <f>IF(C808="","",COUNT($C$3:C808))</f>
        <v/>
      </c>
      <c r="B808" s="14" t="str">
        <f t="shared" si="77"/>
        <v/>
      </c>
      <c r="C808" s="23"/>
      <c r="F808" s="32"/>
      <c r="J808" s="26"/>
      <c r="K808" s="22" t="str">
        <f t="shared" si="76"/>
        <v/>
      </c>
      <c r="L808" s="23"/>
      <c r="S808" s="34"/>
      <c r="T808" s="56" t="str">
        <f t="shared" si="78"/>
        <v/>
      </c>
    </row>
    <row r="809" spans="1:20" x14ac:dyDescent="0.35">
      <c r="A809" s="14" t="str">
        <f>IF(C809="","",COUNT($C$3:C809))</f>
        <v/>
      </c>
      <c r="B809" s="14" t="str">
        <f t="shared" si="77"/>
        <v/>
      </c>
      <c r="C809" s="23"/>
      <c r="F809" s="32"/>
      <c r="J809" s="26"/>
      <c r="K809" s="22" t="str">
        <f t="shared" si="76"/>
        <v/>
      </c>
      <c r="L809" s="23"/>
      <c r="S809" s="34"/>
      <c r="T809" s="56" t="str">
        <f t="shared" si="78"/>
        <v/>
      </c>
    </row>
    <row r="810" spans="1:20" x14ac:dyDescent="0.35">
      <c r="A810" s="14" t="str">
        <f>IF(C810="","",COUNT($C$3:C810))</f>
        <v/>
      </c>
      <c r="B810" s="14" t="str">
        <f t="shared" si="77"/>
        <v/>
      </c>
      <c r="C810" s="23"/>
      <c r="F810" s="32"/>
      <c r="J810" s="26"/>
      <c r="K810" s="22" t="str">
        <f t="shared" si="76"/>
        <v/>
      </c>
      <c r="L810" s="23"/>
      <c r="S810" s="34"/>
      <c r="T810" s="56" t="str">
        <f t="shared" si="78"/>
        <v/>
      </c>
    </row>
    <row r="811" spans="1:20" x14ac:dyDescent="0.35">
      <c r="A811" s="14" t="str">
        <f>IF(C811="","",COUNT($C$3:C811))</f>
        <v/>
      </c>
      <c r="B811" s="14" t="str">
        <f t="shared" si="77"/>
        <v/>
      </c>
      <c r="C811" s="23"/>
      <c r="F811" s="32"/>
      <c r="J811" s="26"/>
      <c r="K811" s="22" t="str">
        <f t="shared" si="76"/>
        <v/>
      </c>
      <c r="L811" s="23"/>
      <c r="S811" s="34"/>
      <c r="T811" s="56" t="str">
        <f t="shared" si="78"/>
        <v/>
      </c>
    </row>
    <row r="812" spans="1:20" x14ac:dyDescent="0.35">
      <c r="A812" s="14" t="str">
        <f>IF(C812="","",COUNT($C$3:C812))</f>
        <v/>
      </c>
      <c r="B812" s="14" t="str">
        <f t="shared" si="77"/>
        <v/>
      </c>
      <c r="C812" s="23"/>
      <c r="F812" s="32"/>
      <c r="J812" s="26"/>
      <c r="K812" s="22" t="str">
        <f t="shared" si="76"/>
        <v/>
      </c>
      <c r="L812" s="23"/>
      <c r="S812" s="34"/>
      <c r="T812" s="56" t="str">
        <f t="shared" si="78"/>
        <v/>
      </c>
    </row>
    <row r="813" spans="1:20" x14ac:dyDescent="0.35">
      <c r="A813" s="14" t="str">
        <f>IF(C813="","",COUNT($C$3:C813))</f>
        <v/>
      </c>
      <c r="B813" s="14" t="str">
        <f t="shared" si="77"/>
        <v/>
      </c>
      <c r="C813" s="23"/>
      <c r="F813" s="32"/>
      <c r="J813" s="26"/>
      <c r="K813" s="22" t="str">
        <f t="shared" si="76"/>
        <v/>
      </c>
      <c r="L813" s="23"/>
      <c r="S813" s="34"/>
      <c r="T813" s="56" t="str">
        <f t="shared" si="78"/>
        <v/>
      </c>
    </row>
    <row r="814" spans="1:20" x14ac:dyDescent="0.35">
      <c r="A814" s="14" t="str">
        <f>IF(C814="","",COUNT($C$3:C814))</f>
        <v/>
      </c>
      <c r="B814" s="14" t="str">
        <f t="shared" si="77"/>
        <v/>
      </c>
      <c r="C814" s="23"/>
      <c r="F814" s="32"/>
      <c r="J814" s="26"/>
      <c r="K814" s="22" t="str">
        <f t="shared" si="76"/>
        <v/>
      </c>
      <c r="L814" s="23"/>
      <c r="S814" s="34"/>
      <c r="T814" s="56" t="str">
        <f t="shared" si="78"/>
        <v/>
      </c>
    </row>
    <row r="815" spans="1:20" x14ac:dyDescent="0.35">
      <c r="A815" s="14" t="str">
        <f>IF(C815="","",COUNT($C$3:C815))</f>
        <v/>
      </c>
      <c r="B815" s="14" t="str">
        <f t="shared" si="77"/>
        <v/>
      </c>
      <c r="C815" s="23"/>
      <c r="F815" s="32"/>
      <c r="J815" s="26"/>
      <c r="K815" s="22" t="str">
        <f t="shared" si="76"/>
        <v/>
      </c>
      <c r="L815" s="23"/>
      <c r="S815" s="34"/>
      <c r="T815" s="56" t="str">
        <f t="shared" si="78"/>
        <v/>
      </c>
    </row>
    <row r="816" spans="1:20" x14ac:dyDescent="0.35">
      <c r="A816" s="14" t="str">
        <f>IF(C816="","",COUNT($C$3:C816))</f>
        <v/>
      </c>
      <c r="B816" s="14" t="str">
        <f t="shared" si="77"/>
        <v/>
      </c>
      <c r="C816" s="23"/>
      <c r="F816" s="32"/>
      <c r="J816" s="26"/>
      <c r="K816" s="22" t="str">
        <f t="shared" si="76"/>
        <v/>
      </c>
      <c r="L816" s="23"/>
      <c r="S816" s="34"/>
      <c r="T816" s="56" t="str">
        <f t="shared" si="78"/>
        <v/>
      </c>
    </row>
    <row r="817" spans="1:20" x14ac:dyDescent="0.35">
      <c r="A817" s="14" t="str">
        <f>IF(C817="","",COUNT($C$3:C817))</f>
        <v/>
      </c>
      <c r="B817" s="14" t="str">
        <f t="shared" si="77"/>
        <v/>
      </c>
      <c r="C817" s="23"/>
      <c r="F817" s="32"/>
      <c r="J817" s="26"/>
      <c r="K817" s="22" t="str">
        <f t="shared" si="76"/>
        <v/>
      </c>
      <c r="L817" s="23"/>
      <c r="S817" s="34"/>
      <c r="T817" s="56" t="str">
        <f t="shared" si="78"/>
        <v/>
      </c>
    </row>
    <row r="818" spans="1:20" x14ac:dyDescent="0.35">
      <c r="A818" s="14" t="str">
        <f>IF(C818="","",COUNT($C$3:C818))</f>
        <v/>
      </c>
      <c r="B818" s="14" t="str">
        <f t="shared" si="77"/>
        <v/>
      </c>
      <c r="C818" s="23"/>
      <c r="F818" s="32"/>
      <c r="J818" s="26"/>
      <c r="K818" s="22" t="str">
        <f t="shared" si="76"/>
        <v/>
      </c>
      <c r="L818" s="23"/>
      <c r="S818" s="34"/>
      <c r="T818" s="56" t="str">
        <f t="shared" si="78"/>
        <v/>
      </c>
    </row>
    <row r="819" spans="1:20" x14ac:dyDescent="0.35">
      <c r="A819" s="14" t="str">
        <f>IF(C819="","",COUNT($C$3:C819))</f>
        <v/>
      </c>
      <c r="B819" s="14" t="str">
        <f t="shared" si="77"/>
        <v/>
      </c>
      <c r="C819" s="23"/>
      <c r="F819" s="32"/>
      <c r="J819" s="26"/>
      <c r="K819" s="22" t="str">
        <f t="shared" si="76"/>
        <v/>
      </c>
      <c r="L819" s="23"/>
      <c r="S819" s="34"/>
      <c r="T819" s="56" t="str">
        <f t="shared" si="78"/>
        <v/>
      </c>
    </row>
    <row r="820" spans="1:20" x14ac:dyDescent="0.35">
      <c r="A820" s="14" t="str">
        <f>IF(C820="","",COUNT($C$3:C820))</f>
        <v/>
      </c>
      <c r="B820" s="14" t="str">
        <f t="shared" si="77"/>
        <v/>
      </c>
      <c r="C820" s="23"/>
      <c r="F820" s="32"/>
      <c r="J820" s="26"/>
      <c r="K820" s="22" t="str">
        <f t="shared" si="76"/>
        <v/>
      </c>
      <c r="L820" s="23"/>
      <c r="S820" s="34"/>
      <c r="T820" s="56" t="str">
        <f t="shared" si="78"/>
        <v/>
      </c>
    </row>
    <row r="821" spans="1:20" x14ac:dyDescent="0.35">
      <c r="A821" s="14" t="str">
        <f>IF(C821="","",COUNT($C$3:C821))</f>
        <v/>
      </c>
      <c r="B821" s="14" t="str">
        <f t="shared" si="77"/>
        <v/>
      </c>
      <c r="C821" s="23"/>
      <c r="F821" s="32"/>
      <c r="J821" s="26"/>
      <c r="K821" s="22" t="str">
        <f t="shared" si="76"/>
        <v/>
      </c>
      <c r="L821" s="23"/>
      <c r="S821" s="34"/>
      <c r="T821" s="56" t="str">
        <f t="shared" si="78"/>
        <v/>
      </c>
    </row>
    <row r="822" spans="1:20" x14ac:dyDescent="0.35">
      <c r="A822" s="14" t="str">
        <f>IF(C822="","",COUNT($C$3:C822))</f>
        <v/>
      </c>
      <c r="B822" s="14" t="str">
        <f t="shared" si="77"/>
        <v/>
      </c>
      <c r="C822" s="23"/>
      <c r="F822" s="32"/>
      <c r="J822" s="26"/>
      <c r="K822" s="22" t="str">
        <f t="shared" si="76"/>
        <v/>
      </c>
      <c r="L822" s="23"/>
      <c r="S822" s="34"/>
      <c r="T822" s="56" t="str">
        <f t="shared" si="78"/>
        <v/>
      </c>
    </row>
    <row r="823" spans="1:20" x14ac:dyDescent="0.35">
      <c r="A823" s="14" t="str">
        <f>IF(C823="","",COUNT($C$3:C823))</f>
        <v/>
      </c>
      <c r="B823" s="14" t="str">
        <f t="shared" si="77"/>
        <v/>
      </c>
      <c r="C823" s="23"/>
      <c r="F823" s="32"/>
      <c r="J823" s="26"/>
      <c r="K823" s="22" t="str">
        <f t="shared" si="76"/>
        <v/>
      </c>
      <c r="L823" s="23"/>
      <c r="S823" s="34"/>
      <c r="T823" s="56" t="str">
        <f t="shared" si="78"/>
        <v/>
      </c>
    </row>
    <row r="824" spans="1:20" x14ac:dyDescent="0.35">
      <c r="A824" s="14" t="str">
        <f>IF(C824="","",COUNT($C$3:C824))</f>
        <v/>
      </c>
      <c r="B824" s="14" t="str">
        <f t="shared" si="77"/>
        <v/>
      </c>
      <c r="C824" s="23"/>
      <c r="F824" s="32"/>
      <c r="J824" s="26"/>
      <c r="K824" s="22" t="str">
        <f t="shared" si="76"/>
        <v/>
      </c>
      <c r="L824" s="23"/>
      <c r="S824" s="34"/>
      <c r="T824" s="56" t="str">
        <f t="shared" si="78"/>
        <v/>
      </c>
    </row>
    <row r="825" spans="1:20" x14ac:dyDescent="0.35">
      <c r="A825" s="14" t="str">
        <f>IF(C825="","",COUNT($C$3:C825))</f>
        <v/>
      </c>
      <c r="B825" s="14" t="str">
        <f t="shared" si="77"/>
        <v/>
      </c>
      <c r="C825" s="23"/>
      <c r="F825" s="32"/>
      <c r="J825" s="26"/>
      <c r="K825" s="22" t="str">
        <f t="shared" si="76"/>
        <v/>
      </c>
      <c r="L825" s="23"/>
      <c r="S825" s="34"/>
      <c r="T825" s="56" t="str">
        <f t="shared" si="78"/>
        <v/>
      </c>
    </row>
    <row r="826" spans="1:20" x14ac:dyDescent="0.35">
      <c r="A826" s="14" t="str">
        <f>IF(C826="","",COUNT($C$3:C826))</f>
        <v/>
      </c>
      <c r="B826" s="14" t="str">
        <f t="shared" si="77"/>
        <v/>
      </c>
      <c r="C826" s="23"/>
      <c r="F826" s="32"/>
      <c r="J826" s="26"/>
      <c r="K826" s="22" t="str">
        <f t="shared" si="76"/>
        <v/>
      </c>
      <c r="L826" s="23"/>
      <c r="S826" s="34"/>
      <c r="T826" s="56" t="str">
        <f t="shared" si="78"/>
        <v/>
      </c>
    </row>
    <row r="827" spans="1:20" x14ac:dyDescent="0.35">
      <c r="A827" s="14" t="str">
        <f>IF(C827="","",COUNT($C$3:C827))</f>
        <v/>
      </c>
      <c r="B827" s="14" t="str">
        <f t="shared" si="77"/>
        <v/>
      </c>
      <c r="C827" s="23"/>
      <c r="F827" s="32"/>
      <c r="J827" s="26"/>
      <c r="K827" s="22" t="str">
        <f t="shared" si="76"/>
        <v/>
      </c>
      <c r="L827" s="23"/>
      <c r="S827" s="34"/>
      <c r="T827" s="56" t="str">
        <f t="shared" si="78"/>
        <v/>
      </c>
    </row>
    <row r="828" spans="1:20" x14ac:dyDescent="0.35">
      <c r="A828" s="14" t="str">
        <f>IF(C828="","",COUNT($C$3:C828))</f>
        <v/>
      </c>
      <c r="B828" s="14" t="str">
        <f t="shared" si="77"/>
        <v/>
      </c>
      <c r="C828" s="23"/>
      <c r="F828" s="32"/>
      <c r="J828" s="26"/>
      <c r="K828" s="22" t="str">
        <f t="shared" si="76"/>
        <v/>
      </c>
      <c r="L828" s="23"/>
      <c r="S828" s="34"/>
      <c r="T828" s="56" t="str">
        <f t="shared" si="78"/>
        <v/>
      </c>
    </row>
    <row r="829" spans="1:20" x14ac:dyDescent="0.35">
      <c r="A829" s="14" t="str">
        <f>IF(C829="","",COUNT($C$3:C829))</f>
        <v/>
      </c>
      <c r="B829" s="14" t="str">
        <f t="shared" si="77"/>
        <v/>
      </c>
      <c r="C829" s="23"/>
      <c r="F829" s="32"/>
      <c r="J829" s="26"/>
      <c r="K829" s="22" t="str">
        <f t="shared" si="76"/>
        <v/>
      </c>
      <c r="L829" s="23"/>
      <c r="S829" s="34"/>
      <c r="T829" s="56" t="str">
        <f t="shared" si="78"/>
        <v/>
      </c>
    </row>
    <row r="830" spans="1:20" x14ac:dyDescent="0.35">
      <c r="A830" s="14" t="str">
        <f>IF(C830="","",COUNT($C$3:C830))</f>
        <v/>
      </c>
      <c r="B830" s="14" t="str">
        <f t="shared" si="77"/>
        <v/>
      </c>
      <c r="C830" s="23"/>
      <c r="F830" s="32"/>
      <c r="J830" s="26"/>
      <c r="K830" s="22" t="str">
        <f t="shared" si="76"/>
        <v/>
      </c>
      <c r="L830" s="23"/>
      <c r="S830" s="34"/>
      <c r="T830" s="56" t="str">
        <f t="shared" si="78"/>
        <v/>
      </c>
    </row>
    <row r="831" spans="1:20" x14ac:dyDescent="0.35">
      <c r="A831" s="14" t="str">
        <f>IF(C831="","",COUNT($C$3:C831))</f>
        <v/>
      </c>
      <c r="B831" s="14" t="str">
        <f t="shared" si="77"/>
        <v/>
      </c>
      <c r="C831" s="23"/>
      <c r="F831" s="32"/>
      <c r="J831" s="26"/>
      <c r="K831" s="22" t="str">
        <f t="shared" si="76"/>
        <v/>
      </c>
      <c r="L831" s="23"/>
      <c r="S831" s="34"/>
      <c r="T831" s="56" t="str">
        <f t="shared" si="78"/>
        <v/>
      </c>
    </row>
    <row r="832" spans="1:20" x14ac:dyDescent="0.35">
      <c r="A832" s="14" t="str">
        <f>IF(C832="","",COUNT($C$3:C832))</f>
        <v/>
      </c>
      <c r="B832" s="14" t="str">
        <f t="shared" si="77"/>
        <v/>
      </c>
      <c r="C832" s="23"/>
      <c r="F832" s="32"/>
      <c r="J832" s="26"/>
      <c r="K832" s="22" t="str">
        <f t="shared" si="76"/>
        <v/>
      </c>
      <c r="L832" s="23"/>
      <c r="S832" s="34"/>
      <c r="T832" s="56" t="str">
        <f t="shared" si="78"/>
        <v/>
      </c>
    </row>
    <row r="833" spans="1:20" x14ac:dyDescent="0.35">
      <c r="A833" s="14" t="str">
        <f>IF(C833="","",COUNT($C$3:C833))</f>
        <v/>
      </c>
      <c r="B833" s="14" t="str">
        <f t="shared" si="77"/>
        <v/>
      </c>
      <c r="C833" s="23"/>
      <c r="F833" s="32"/>
      <c r="J833" s="26"/>
      <c r="K833" s="22" t="str">
        <f t="shared" si="76"/>
        <v/>
      </c>
      <c r="L833" s="23"/>
      <c r="S833" s="34"/>
      <c r="T833" s="56" t="str">
        <f t="shared" si="78"/>
        <v/>
      </c>
    </row>
    <row r="834" spans="1:20" x14ac:dyDescent="0.35">
      <c r="A834" s="14" t="str">
        <f>IF(C834="","",COUNT($C$3:C834))</f>
        <v/>
      </c>
      <c r="B834" s="14" t="str">
        <f t="shared" si="77"/>
        <v/>
      </c>
      <c r="C834" s="23"/>
      <c r="F834" s="32"/>
      <c r="J834" s="26"/>
      <c r="K834" s="22" t="str">
        <f t="shared" si="76"/>
        <v/>
      </c>
      <c r="L834" s="23"/>
      <c r="S834" s="34"/>
      <c r="T834" s="56" t="str">
        <f t="shared" si="78"/>
        <v/>
      </c>
    </row>
    <row r="835" spans="1:20" x14ac:dyDescent="0.35">
      <c r="A835" s="14" t="str">
        <f>IF(C835="","",COUNT($C$3:C835))</f>
        <v/>
      </c>
      <c r="B835" s="14" t="str">
        <f t="shared" si="77"/>
        <v/>
      </c>
      <c r="C835" s="23"/>
      <c r="F835" s="32"/>
      <c r="J835" s="26"/>
      <c r="K835" s="22" t="str">
        <f t="shared" ref="K835:K898" si="79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835" s="23"/>
      <c r="S835" s="34"/>
      <c r="T835" s="56" t="str">
        <f t="shared" si="78"/>
        <v/>
      </c>
    </row>
    <row r="836" spans="1:20" x14ac:dyDescent="0.35">
      <c r="A836" s="14" t="str">
        <f>IF(C836="","",COUNT($C$3:C836))</f>
        <v/>
      </c>
      <c r="B836" s="14" t="str">
        <f t="shared" si="77"/>
        <v/>
      </c>
      <c r="C836" s="23"/>
      <c r="F836" s="32"/>
      <c r="J836" s="26"/>
      <c r="K836" s="22" t="str">
        <f t="shared" si="79"/>
        <v/>
      </c>
      <c r="L836" s="23"/>
      <c r="S836" s="34"/>
      <c r="T836" s="56" t="str">
        <f t="shared" si="78"/>
        <v/>
      </c>
    </row>
    <row r="837" spans="1:20" x14ac:dyDescent="0.35">
      <c r="A837" s="14" t="str">
        <f>IF(C837="","",COUNT($C$3:C837))</f>
        <v/>
      </c>
      <c r="B837" s="14" t="str">
        <f t="shared" si="77"/>
        <v/>
      </c>
      <c r="C837" s="23"/>
      <c r="F837" s="32"/>
      <c r="J837" s="26"/>
      <c r="K837" s="22" t="str">
        <f t="shared" si="79"/>
        <v/>
      </c>
      <c r="L837" s="23"/>
      <c r="S837" s="34"/>
      <c r="T837" s="56" t="str">
        <f t="shared" si="78"/>
        <v/>
      </c>
    </row>
    <row r="838" spans="1:20" x14ac:dyDescent="0.35">
      <c r="A838" s="14" t="str">
        <f>IF(C838="","",COUNT($C$3:C838))</f>
        <v/>
      </c>
      <c r="B838" s="14" t="str">
        <f t="shared" si="77"/>
        <v/>
      </c>
      <c r="C838" s="23"/>
      <c r="F838" s="32"/>
      <c r="J838" s="26"/>
      <c r="K838" s="22" t="str">
        <f t="shared" si="79"/>
        <v/>
      </c>
      <c r="L838" s="23"/>
      <c r="S838" s="34"/>
      <c r="T838" s="56" t="str">
        <f t="shared" si="78"/>
        <v/>
      </c>
    </row>
    <row r="839" spans="1:20" x14ac:dyDescent="0.35">
      <c r="A839" s="14" t="str">
        <f>IF(C839="","",COUNT($C$3:C839))</f>
        <v/>
      </c>
      <c r="B839" s="14" t="str">
        <f t="shared" si="77"/>
        <v/>
      </c>
      <c r="C839" s="23"/>
      <c r="F839" s="32"/>
      <c r="J839" s="26"/>
      <c r="K839" s="22" t="str">
        <f t="shared" si="79"/>
        <v/>
      </c>
      <c r="L839" s="23"/>
      <c r="S839" s="34"/>
      <c r="T839" s="56" t="str">
        <f t="shared" si="78"/>
        <v/>
      </c>
    </row>
    <row r="840" spans="1:20" x14ac:dyDescent="0.35">
      <c r="A840" s="14" t="str">
        <f>IF(C840="","",COUNT($C$3:C840))</f>
        <v/>
      </c>
      <c r="B840" s="14" t="str">
        <f t="shared" si="77"/>
        <v/>
      </c>
      <c r="C840" s="23"/>
      <c r="F840" s="32"/>
      <c r="J840" s="26"/>
      <c r="K840" s="22" t="str">
        <f t="shared" si="79"/>
        <v/>
      </c>
      <c r="L840" s="23"/>
      <c r="S840" s="34"/>
      <c r="T840" s="56" t="str">
        <f t="shared" si="78"/>
        <v/>
      </c>
    </row>
    <row r="841" spans="1:20" x14ac:dyDescent="0.35">
      <c r="A841" s="14" t="str">
        <f>IF(C841="","",COUNT($C$3:C841))</f>
        <v/>
      </c>
      <c r="B841" s="14" t="str">
        <f t="shared" si="77"/>
        <v/>
      </c>
      <c r="C841" s="23"/>
      <c r="F841" s="32"/>
      <c r="J841" s="26"/>
      <c r="K841" s="22" t="str">
        <f t="shared" si="79"/>
        <v/>
      </c>
      <c r="L841" s="23"/>
      <c r="S841" s="34"/>
      <c r="T841" s="56" t="str">
        <f t="shared" si="78"/>
        <v/>
      </c>
    </row>
    <row r="842" spans="1:20" x14ac:dyDescent="0.35">
      <c r="A842" s="14" t="str">
        <f>IF(C842="","",COUNT($C$3:C842))</f>
        <v/>
      </c>
      <c r="B842" s="14" t="str">
        <f t="shared" si="77"/>
        <v/>
      </c>
      <c r="C842" s="23"/>
      <c r="F842" s="32"/>
      <c r="J842" s="26"/>
      <c r="K842" s="22" t="str">
        <f t="shared" si="79"/>
        <v/>
      </c>
      <c r="L842" s="23"/>
      <c r="S842" s="34"/>
      <c r="T842" s="56" t="str">
        <f t="shared" si="78"/>
        <v/>
      </c>
    </row>
    <row r="843" spans="1:20" x14ac:dyDescent="0.35">
      <c r="A843" s="14" t="str">
        <f>IF(C843="","",COUNT($C$3:C843))</f>
        <v/>
      </c>
      <c r="B843" s="14" t="str">
        <f t="shared" si="77"/>
        <v/>
      </c>
      <c r="C843" s="23"/>
      <c r="F843" s="32"/>
      <c r="J843" s="26"/>
      <c r="K843" s="22" t="str">
        <f t="shared" si="79"/>
        <v/>
      </c>
      <c r="L843" s="23"/>
      <c r="S843" s="34"/>
      <c r="T843" s="56" t="str">
        <f t="shared" si="78"/>
        <v/>
      </c>
    </row>
    <row r="844" spans="1:20" x14ac:dyDescent="0.35">
      <c r="A844" s="14" t="str">
        <f>IF(C844="","",COUNT($C$3:C844))</f>
        <v/>
      </c>
      <c r="B844" s="14" t="str">
        <f t="shared" si="77"/>
        <v/>
      </c>
      <c r="C844" s="23"/>
      <c r="F844" s="32"/>
      <c r="J844" s="26"/>
      <c r="K844" s="22" t="str">
        <f t="shared" si="79"/>
        <v/>
      </c>
      <c r="L844" s="23"/>
      <c r="S844" s="34"/>
      <c r="T844" s="56" t="str">
        <f t="shared" si="78"/>
        <v/>
      </c>
    </row>
    <row r="845" spans="1:20" x14ac:dyDescent="0.35">
      <c r="A845" s="14" t="str">
        <f>IF(C845="","",COUNT($C$3:C845))</f>
        <v/>
      </c>
      <c r="B845" s="14" t="str">
        <f t="shared" si="77"/>
        <v/>
      </c>
      <c r="C845" s="23"/>
      <c r="F845" s="32"/>
      <c r="J845" s="26"/>
      <c r="K845" s="22" t="str">
        <f t="shared" si="79"/>
        <v/>
      </c>
      <c r="L845" s="23"/>
      <c r="S845" s="34"/>
      <c r="T845" s="56" t="str">
        <f t="shared" si="78"/>
        <v/>
      </c>
    </row>
    <row r="846" spans="1:20" x14ac:dyDescent="0.35">
      <c r="A846" s="14" t="str">
        <f>IF(C846="","",COUNT($C$3:C846))</f>
        <v/>
      </c>
      <c r="B846" s="14" t="str">
        <f t="shared" si="77"/>
        <v/>
      </c>
      <c r="C846" s="23"/>
      <c r="F846" s="32"/>
      <c r="J846" s="26"/>
      <c r="K846" s="22" t="str">
        <f t="shared" si="79"/>
        <v/>
      </c>
      <c r="L846" s="23"/>
      <c r="S846" s="34"/>
      <c r="T846" s="56" t="str">
        <f t="shared" si="78"/>
        <v/>
      </c>
    </row>
    <row r="847" spans="1:20" x14ac:dyDescent="0.35">
      <c r="A847" s="14" t="str">
        <f>IF(C847="","",COUNT($C$3:C847))</f>
        <v/>
      </c>
      <c r="B847" s="14" t="str">
        <f t="shared" si="77"/>
        <v/>
      </c>
      <c r="C847" s="23"/>
      <c r="F847" s="32"/>
      <c r="J847" s="26"/>
      <c r="K847" s="22" t="str">
        <f t="shared" si="79"/>
        <v/>
      </c>
      <c r="L847" s="23"/>
      <c r="S847" s="34"/>
      <c r="T847" s="56" t="str">
        <f t="shared" si="78"/>
        <v/>
      </c>
    </row>
    <row r="848" spans="1:20" x14ac:dyDescent="0.35">
      <c r="A848" s="14" t="str">
        <f>IF(C848="","",COUNT($C$3:C848))</f>
        <v/>
      </c>
      <c r="B848" s="14" t="str">
        <f t="shared" si="77"/>
        <v/>
      </c>
      <c r="C848" s="23"/>
      <c r="F848" s="32"/>
      <c r="J848" s="26"/>
      <c r="K848" s="22" t="str">
        <f t="shared" si="79"/>
        <v/>
      </c>
      <c r="L848" s="23"/>
      <c r="S848" s="34"/>
      <c r="T848" s="56" t="str">
        <f t="shared" si="78"/>
        <v/>
      </c>
    </row>
    <row r="849" spans="1:20" x14ac:dyDescent="0.35">
      <c r="A849" s="14" t="str">
        <f>IF(C849="","",COUNT($C$3:C849))</f>
        <v/>
      </c>
      <c r="B849" s="14" t="str">
        <f t="shared" si="77"/>
        <v/>
      </c>
      <c r="C849" s="23"/>
      <c r="F849" s="32"/>
      <c r="J849" s="26"/>
      <c r="K849" s="22" t="str">
        <f t="shared" si="79"/>
        <v/>
      </c>
      <c r="L849" s="23"/>
      <c r="S849" s="34"/>
      <c r="T849" s="56" t="str">
        <f t="shared" si="78"/>
        <v/>
      </c>
    </row>
    <row r="850" spans="1:20" x14ac:dyDescent="0.35">
      <c r="A850" s="14" t="str">
        <f>IF(C850="","",COUNT($C$3:C850))</f>
        <v/>
      </c>
      <c r="B850" s="14" t="str">
        <f t="shared" si="77"/>
        <v/>
      </c>
      <c r="C850" s="23"/>
      <c r="F850" s="32"/>
      <c r="J850" s="26"/>
      <c r="K850" s="22" t="str">
        <f t="shared" si="79"/>
        <v/>
      </c>
      <c r="L850" s="23"/>
      <c r="S850" s="34"/>
      <c r="T850" s="56" t="str">
        <f t="shared" si="78"/>
        <v/>
      </c>
    </row>
    <row r="851" spans="1:20" x14ac:dyDescent="0.35">
      <c r="A851" s="14" t="str">
        <f>IF(C851="","",COUNT($C$3:C851))</f>
        <v/>
      </c>
      <c r="B851" s="14" t="str">
        <f t="shared" si="77"/>
        <v/>
      </c>
      <c r="C851" s="23"/>
      <c r="F851" s="32"/>
      <c r="J851" s="26"/>
      <c r="K851" s="22" t="str">
        <f t="shared" si="79"/>
        <v/>
      </c>
      <c r="L851" s="23"/>
      <c r="S851" s="34"/>
      <c r="T851" s="56" t="str">
        <f t="shared" si="78"/>
        <v/>
      </c>
    </row>
    <row r="852" spans="1:20" x14ac:dyDescent="0.35">
      <c r="A852" s="14" t="str">
        <f>IF(C852="","",COUNT($C$3:C852))</f>
        <v/>
      </c>
      <c r="B852" s="14" t="str">
        <f t="shared" si="77"/>
        <v/>
      </c>
      <c r="C852" s="23"/>
      <c r="F852" s="32"/>
      <c r="J852" s="26"/>
      <c r="K852" s="22" t="str">
        <f t="shared" si="79"/>
        <v/>
      </c>
      <c r="L852" s="23"/>
      <c r="S852" s="34"/>
      <c r="T852" s="56" t="str">
        <f t="shared" si="78"/>
        <v/>
      </c>
    </row>
    <row r="853" spans="1:20" x14ac:dyDescent="0.35">
      <c r="A853" s="14" t="str">
        <f>IF(C853="","",COUNT($C$3:C853))</f>
        <v/>
      </c>
      <c r="B853" s="14" t="str">
        <f t="shared" si="77"/>
        <v/>
      </c>
      <c r="C853" s="23"/>
      <c r="F853" s="32"/>
      <c r="J853" s="26"/>
      <c r="K853" s="22" t="str">
        <f t="shared" si="79"/>
        <v/>
      </c>
      <c r="L853" s="23"/>
      <c r="S853" s="34"/>
      <c r="T853" s="56" t="str">
        <f t="shared" si="78"/>
        <v/>
      </c>
    </row>
    <row r="854" spans="1:20" x14ac:dyDescent="0.35">
      <c r="A854" s="14" t="str">
        <f>IF(C854="","",COUNT($C$3:C854))</f>
        <v/>
      </c>
      <c r="B854" s="14" t="str">
        <f t="shared" si="77"/>
        <v/>
      </c>
      <c r="C854" s="23"/>
      <c r="F854" s="32"/>
      <c r="J854" s="26"/>
      <c r="K854" s="22" t="str">
        <f t="shared" si="79"/>
        <v/>
      </c>
      <c r="L854" s="23"/>
      <c r="S854" s="34"/>
      <c r="T854" s="56" t="str">
        <f t="shared" si="78"/>
        <v/>
      </c>
    </row>
    <row r="855" spans="1:20" x14ac:dyDescent="0.35">
      <c r="A855" s="14" t="str">
        <f>IF(C855="","",COUNT($C$3:C855))</f>
        <v/>
      </c>
      <c r="B855" s="14" t="str">
        <f t="shared" si="77"/>
        <v/>
      </c>
      <c r="C855" s="23"/>
      <c r="F855" s="32"/>
      <c r="J855" s="26"/>
      <c r="K855" s="22" t="str">
        <f t="shared" si="79"/>
        <v/>
      </c>
      <c r="L855" s="23"/>
      <c r="S855" s="34"/>
      <c r="T855" s="56" t="str">
        <f t="shared" si="78"/>
        <v/>
      </c>
    </row>
    <row r="856" spans="1:20" x14ac:dyDescent="0.35">
      <c r="A856" s="14" t="str">
        <f>IF(C856="","",COUNT($C$3:C856))</f>
        <v/>
      </c>
      <c r="B856" s="14" t="str">
        <f t="shared" si="77"/>
        <v/>
      </c>
      <c r="C856" s="23"/>
      <c r="F856" s="32"/>
      <c r="J856" s="26"/>
      <c r="K856" s="22" t="str">
        <f t="shared" si="79"/>
        <v/>
      </c>
      <c r="L856" s="23"/>
      <c r="S856" s="34"/>
      <c r="T856" s="56" t="str">
        <f t="shared" si="78"/>
        <v/>
      </c>
    </row>
    <row r="857" spans="1:20" x14ac:dyDescent="0.35">
      <c r="A857" s="14" t="str">
        <f>IF(C857="","",COUNT($C$3:C857))</f>
        <v/>
      </c>
      <c r="B857" s="14" t="str">
        <f t="shared" si="77"/>
        <v/>
      </c>
      <c r="C857" s="23"/>
      <c r="F857" s="32"/>
      <c r="J857" s="26"/>
      <c r="K857" s="22" t="str">
        <f t="shared" si="79"/>
        <v/>
      </c>
      <c r="L857" s="23"/>
      <c r="S857" s="34"/>
      <c r="T857" s="56" t="str">
        <f t="shared" si="78"/>
        <v/>
      </c>
    </row>
    <row r="858" spans="1:20" x14ac:dyDescent="0.35">
      <c r="A858" s="14" t="str">
        <f>IF(C858="","",COUNT($C$3:C858))</f>
        <v/>
      </c>
      <c r="B858" s="14" t="str">
        <f t="shared" si="77"/>
        <v/>
      </c>
      <c r="C858" s="23"/>
      <c r="F858" s="32"/>
      <c r="J858" s="26"/>
      <c r="K858" s="22" t="str">
        <f t="shared" si="79"/>
        <v/>
      </c>
      <c r="L858" s="23"/>
      <c r="S858" s="34"/>
      <c r="T858" s="56" t="str">
        <f t="shared" si="78"/>
        <v/>
      </c>
    </row>
    <row r="859" spans="1:20" x14ac:dyDescent="0.35">
      <c r="A859" s="14" t="str">
        <f>IF(C859="","",COUNT($C$3:C859))</f>
        <v/>
      </c>
      <c r="B859" s="14" t="str">
        <f t="shared" si="77"/>
        <v/>
      </c>
      <c r="C859" s="23"/>
      <c r="F859" s="32"/>
      <c r="J859" s="26"/>
      <c r="K859" s="22" t="str">
        <f t="shared" si="79"/>
        <v/>
      </c>
      <c r="L859" s="23"/>
      <c r="S859" s="34"/>
      <c r="T859" s="56" t="str">
        <f t="shared" si="78"/>
        <v/>
      </c>
    </row>
    <row r="860" spans="1:20" x14ac:dyDescent="0.35">
      <c r="A860" s="14" t="str">
        <f>IF(C860="","",COUNT($C$3:C860))</f>
        <v/>
      </c>
      <c r="B860" s="14" t="str">
        <f t="shared" si="77"/>
        <v/>
      </c>
      <c r="C860" s="23"/>
      <c r="F860" s="32"/>
      <c r="J860" s="26"/>
      <c r="K860" s="22" t="str">
        <f t="shared" si="79"/>
        <v/>
      </c>
      <c r="L860" s="23"/>
      <c r="S860" s="34"/>
      <c r="T860" s="56" t="str">
        <f t="shared" si="78"/>
        <v/>
      </c>
    </row>
    <row r="861" spans="1:20" x14ac:dyDescent="0.35">
      <c r="A861" s="14" t="str">
        <f>IF(C861="","",COUNT($C$3:C861))</f>
        <v/>
      </c>
      <c r="B861" s="14" t="str">
        <f t="shared" si="77"/>
        <v/>
      </c>
      <c r="C861" s="23"/>
      <c r="F861" s="32"/>
      <c r="J861" s="26"/>
      <c r="K861" s="22" t="str">
        <f t="shared" si="79"/>
        <v/>
      </c>
      <c r="L861" s="23"/>
      <c r="S861" s="34"/>
      <c r="T861" s="56" t="str">
        <f t="shared" si="78"/>
        <v/>
      </c>
    </row>
    <row r="862" spans="1:20" x14ac:dyDescent="0.35">
      <c r="A862" s="14" t="str">
        <f>IF(C862="","",COUNT($C$3:C862))</f>
        <v/>
      </c>
      <c r="B862" s="14" t="str">
        <f t="shared" si="77"/>
        <v/>
      </c>
      <c r="C862" s="23"/>
      <c r="F862" s="32"/>
      <c r="J862" s="26"/>
      <c r="K862" s="22" t="str">
        <f t="shared" si="79"/>
        <v/>
      </c>
      <c r="L862" s="23"/>
      <c r="S862" s="34"/>
      <c r="T862" s="56" t="str">
        <f t="shared" si="78"/>
        <v/>
      </c>
    </row>
    <row r="863" spans="1:20" x14ac:dyDescent="0.35">
      <c r="A863" s="14" t="str">
        <f>IF(C863="","",COUNT($C$3:C863))</f>
        <v/>
      </c>
      <c r="B863" s="14" t="str">
        <f t="shared" si="77"/>
        <v/>
      </c>
      <c r="C863" s="23"/>
      <c r="F863" s="32"/>
      <c r="J863" s="26"/>
      <c r="K863" s="22" t="str">
        <f t="shared" si="79"/>
        <v/>
      </c>
      <c r="L863" s="23"/>
      <c r="S863" s="34"/>
      <c r="T863" s="56" t="str">
        <f t="shared" si="78"/>
        <v/>
      </c>
    </row>
    <row r="864" spans="1:20" x14ac:dyDescent="0.35">
      <c r="A864" s="14" t="str">
        <f>IF(C864="","",COUNT($C$3:C864))</f>
        <v/>
      </c>
      <c r="B864" s="14" t="str">
        <f t="shared" si="77"/>
        <v/>
      </c>
      <c r="C864" s="23"/>
      <c r="F864" s="32"/>
      <c r="J864" s="26"/>
      <c r="K864" s="22" t="str">
        <f t="shared" si="79"/>
        <v/>
      </c>
      <c r="L864" s="23"/>
      <c r="S864" s="34"/>
      <c r="T864" s="56" t="str">
        <f t="shared" si="78"/>
        <v/>
      </c>
    </row>
    <row r="865" spans="1:20" x14ac:dyDescent="0.35">
      <c r="A865" s="14" t="str">
        <f>IF(C865="","",COUNT($C$3:C865))</f>
        <v/>
      </c>
      <c r="B865" s="14" t="str">
        <f t="shared" si="77"/>
        <v/>
      </c>
      <c r="C865" s="23"/>
      <c r="F865" s="32"/>
      <c r="J865" s="26"/>
      <c r="K865" s="22" t="str">
        <f t="shared" si="79"/>
        <v/>
      </c>
      <c r="L865" s="23"/>
      <c r="S865" s="34"/>
      <c r="T865" s="56" t="str">
        <f t="shared" si="78"/>
        <v/>
      </c>
    </row>
    <row r="866" spans="1:20" x14ac:dyDescent="0.35">
      <c r="A866" s="14" t="str">
        <f>IF(C866="","",COUNT($C$3:C866))</f>
        <v/>
      </c>
      <c r="B866" s="14" t="str">
        <f t="shared" si="77"/>
        <v/>
      </c>
      <c r="C866" s="23"/>
      <c r="F866" s="32"/>
      <c r="J866" s="26"/>
      <c r="K866" s="22" t="str">
        <f t="shared" si="79"/>
        <v/>
      </c>
      <c r="L866" s="23"/>
      <c r="S866" s="34"/>
      <c r="T866" s="56" t="str">
        <f t="shared" si="78"/>
        <v/>
      </c>
    </row>
    <row r="867" spans="1:20" x14ac:dyDescent="0.35">
      <c r="A867" s="14" t="str">
        <f>IF(C867="","",COUNT($C$3:C867))</f>
        <v/>
      </c>
      <c r="B867" s="14" t="str">
        <f t="shared" si="77"/>
        <v/>
      </c>
      <c r="C867" s="23"/>
      <c r="F867" s="32"/>
      <c r="J867" s="26"/>
      <c r="K867" s="22" t="str">
        <f t="shared" si="79"/>
        <v/>
      </c>
      <c r="L867" s="23"/>
      <c r="S867" s="34"/>
      <c r="T867" s="56" t="str">
        <f t="shared" si="78"/>
        <v/>
      </c>
    </row>
    <row r="868" spans="1:20" x14ac:dyDescent="0.35">
      <c r="A868" s="14" t="str">
        <f>IF(C868="","",COUNT($C$3:C868))</f>
        <v/>
      </c>
      <c r="B868" s="14" t="str">
        <f t="shared" si="77"/>
        <v/>
      </c>
      <c r="C868" s="23"/>
      <c r="F868" s="32"/>
      <c r="J868" s="26"/>
      <c r="K868" s="22" t="str">
        <f t="shared" si="79"/>
        <v/>
      </c>
      <c r="L868" s="23"/>
      <c r="S868" s="34"/>
      <c r="T868" s="56" t="str">
        <f t="shared" si="78"/>
        <v/>
      </c>
    </row>
    <row r="869" spans="1:20" x14ac:dyDescent="0.35">
      <c r="A869" s="14" t="str">
        <f>IF(C869="","",COUNT($C$3:C869))</f>
        <v/>
      </c>
      <c r="B869" s="14" t="str">
        <f t="shared" si="77"/>
        <v/>
      </c>
      <c r="C869" s="23"/>
      <c r="F869" s="32"/>
      <c r="J869" s="26"/>
      <c r="K869" s="22" t="str">
        <f t="shared" si="79"/>
        <v/>
      </c>
      <c r="L869" s="23"/>
      <c r="S869" s="34"/>
      <c r="T869" s="56" t="str">
        <f t="shared" si="78"/>
        <v/>
      </c>
    </row>
    <row r="870" spans="1:20" x14ac:dyDescent="0.35">
      <c r="A870" s="14" t="str">
        <f>IF(C870="","",COUNT($C$3:C870))</f>
        <v/>
      </c>
      <c r="B870" s="14" t="str">
        <f t="shared" ref="B870:B933" si="80">IF(C870="","",TEXT(C870,"mmmm"))</f>
        <v/>
      </c>
      <c r="C870" s="23"/>
      <c r="F870" s="32"/>
      <c r="J870" s="26"/>
      <c r="K870" s="22" t="str">
        <f t="shared" si="79"/>
        <v/>
      </c>
      <c r="L870" s="23"/>
      <c r="S870" s="34"/>
      <c r="T870" s="56" t="str">
        <f t="shared" ref="T870:T933" si="81">IF(N870="","",SUM(N870,O870,P870,Q870,R870))</f>
        <v/>
      </c>
    </row>
    <row r="871" spans="1:20" x14ac:dyDescent="0.35">
      <c r="A871" s="14" t="str">
        <f>IF(C871="","",COUNT($C$3:C871))</f>
        <v/>
      </c>
      <c r="B871" s="14" t="str">
        <f t="shared" si="80"/>
        <v/>
      </c>
      <c r="C871" s="23"/>
      <c r="F871" s="32"/>
      <c r="J871" s="26"/>
      <c r="K871" s="22" t="str">
        <f t="shared" si="79"/>
        <v/>
      </c>
      <c r="L871" s="23"/>
      <c r="S871" s="34"/>
      <c r="T871" s="56" t="str">
        <f t="shared" si="81"/>
        <v/>
      </c>
    </row>
    <row r="872" spans="1:20" x14ac:dyDescent="0.35">
      <c r="A872" s="14" t="str">
        <f>IF(C872="","",COUNT($C$3:C872))</f>
        <v/>
      </c>
      <c r="B872" s="14" t="str">
        <f t="shared" si="80"/>
        <v/>
      </c>
      <c r="C872" s="23"/>
      <c r="F872" s="32"/>
      <c r="J872" s="26"/>
      <c r="K872" s="22" t="str">
        <f t="shared" si="79"/>
        <v/>
      </c>
      <c r="L872" s="23"/>
      <c r="S872" s="34"/>
      <c r="T872" s="56" t="str">
        <f t="shared" si="81"/>
        <v/>
      </c>
    </row>
    <row r="873" spans="1:20" x14ac:dyDescent="0.35">
      <c r="A873" s="14" t="str">
        <f>IF(C873="","",COUNT($C$3:C873))</f>
        <v/>
      </c>
      <c r="B873" s="14" t="str">
        <f t="shared" si="80"/>
        <v/>
      </c>
      <c r="C873" s="23"/>
      <c r="F873" s="32"/>
      <c r="J873" s="26"/>
      <c r="K873" s="22" t="str">
        <f t="shared" si="79"/>
        <v/>
      </c>
      <c r="L873" s="23"/>
      <c r="S873" s="34"/>
      <c r="T873" s="56" t="str">
        <f t="shared" si="81"/>
        <v/>
      </c>
    </row>
    <row r="874" spans="1:20" x14ac:dyDescent="0.35">
      <c r="A874" s="14" t="str">
        <f>IF(C874="","",COUNT($C$3:C874))</f>
        <v/>
      </c>
      <c r="B874" s="14" t="str">
        <f t="shared" si="80"/>
        <v/>
      </c>
      <c r="C874" s="23"/>
      <c r="F874" s="32"/>
      <c r="J874" s="26"/>
      <c r="K874" s="22" t="str">
        <f t="shared" si="79"/>
        <v/>
      </c>
      <c r="L874" s="23"/>
      <c r="S874" s="34"/>
      <c r="T874" s="56" t="str">
        <f t="shared" si="81"/>
        <v/>
      </c>
    </row>
    <row r="875" spans="1:20" x14ac:dyDescent="0.35">
      <c r="A875" s="14" t="str">
        <f>IF(C875="","",COUNT($C$3:C875))</f>
        <v/>
      </c>
      <c r="B875" s="14" t="str">
        <f t="shared" si="80"/>
        <v/>
      </c>
      <c r="C875" s="23"/>
      <c r="F875" s="32"/>
      <c r="J875" s="26"/>
      <c r="K875" s="22" t="str">
        <f t="shared" si="79"/>
        <v/>
      </c>
      <c r="L875" s="23"/>
      <c r="S875" s="34"/>
      <c r="T875" s="56" t="str">
        <f t="shared" si="81"/>
        <v/>
      </c>
    </row>
    <row r="876" spans="1:20" x14ac:dyDescent="0.35">
      <c r="A876" s="14" t="str">
        <f>IF(C876="","",COUNT($C$3:C876))</f>
        <v/>
      </c>
      <c r="B876" s="14" t="str">
        <f t="shared" si="80"/>
        <v/>
      </c>
      <c r="C876" s="23"/>
      <c r="F876" s="32"/>
      <c r="J876" s="26"/>
      <c r="K876" s="22" t="str">
        <f t="shared" si="79"/>
        <v/>
      </c>
      <c r="L876" s="23"/>
      <c r="S876" s="34"/>
      <c r="T876" s="56" t="str">
        <f t="shared" si="81"/>
        <v/>
      </c>
    </row>
    <row r="877" spans="1:20" x14ac:dyDescent="0.35">
      <c r="A877" s="14" t="str">
        <f>IF(C877="","",COUNT($C$3:C877))</f>
        <v/>
      </c>
      <c r="B877" s="14" t="str">
        <f t="shared" si="80"/>
        <v/>
      </c>
      <c r="C877" s="23"/>
      <c r="F877" s="32"/>
      <c r="J877" s="26"/>
      <c r="K877" s="22" t="str">
        <f t="shared" si="79"/>
        <v/>
      </c>
      <c r="L877" s="23"/>
      <c r="S877" s="34"/>
      <c r="T877" s="56" t="str">
        <f t="shared" si="81"/>
        <v/>
      </c>
    </row>
    <row r="878" spans="1:20" x14ac:dyDescent="0.35">
      <c r="A878" s="14" t="str">
        <f>IF(C878="","",COUNT($C$3:C878))</f>
        <v/>
      </c>
      <c r="B878" s="14" t="str">
        <f t="shared" si="80"/>
        <v/>
      </c>
      <c r="C878" s="23"/>
      <c r="F878" s="32"/>
      <c r="J878" s="26"/>
      <c r="K878" s="22" t="str">
        <f t="shared" si="79"/>
        <v/>
      </c>
      <c r="L878" s="23"/>
      <c r="S878" s="34"/>
      <c r="T878" s="56" t="str">
        <f t="shared" si="81"/>
        <v/>
      </c>
    </row>
    <row r="879" spans="1:20" x14ac:dyDescent="0.35">
      <c r="A879" s="14" t="str">
        <f>IF(C879="","",COUNT($C$3:C879))</f>
        <v/>
      </c>
      <c r="B879" s="14" t="str">
        <f t="shared" si="80"/>
        <v/>
      </c>
      <c r="C879" s="23"/>
      <c r="F879" s="32"/>
      <c r="J879" s="26"/>
      <c r="K879" s="22" t="str">
        <f t="shared" si="79"/>
        <v/>
      </c>
      <c r="L879" s="23"/>
      <c r="S879" s="34"/>
      <c r="T879" s="56" t="str">
        <f t="shared" si="81"/>
        <v/>
      </c>
    </row>
    <row r="880" spans="1:20" x14ac:dyDescent="0.35">
      <c r="A880" s="14" t="str">
        <f>IF(C880="","",COUNT($C$3:C880))</f>
        <v/>
      </c>
      <c r="B880" s="14" t="str">
        <f t="shared" si="80"/>
        <v/>
      </c>
      <c r="C880" s="23"/>
      <c r="F880" s="32"/>
      <c r="J880" s="26"/>
      <c r="K880" s="22" t="str">
        <f t="shared" si="79"/>
        <v/>
      </c>
      <c r="L880" s="23"/>
      <c r="S880" s="34"/>
      <c r="T880" s="56" t="str">
        <f t="shared" si="81"/>
        <v/>
      </c>
    </row>
    <row r="881" spans="1:20" x14ac:dyDescent="0.35">
      <c r="A881" s="14" t="str">
        <f>IF(C881="","",COUNT($C$3:C881))</f>
        <v/>
      </c>
      <c r="B881" s="14" t="str">
        <f t="shared" si="80"/>
        <v/>
      </c>
      <c r="C881" s="23"/>
      <c r="F881" s="32"/>
      <c r="J881" s="26"/>
      <c r="K881" s="22" t="str">
        <f t="shared" si="79"/>
        <v/>
      </c>
      <c r="L881" s="23"/>
      <c r="S881" s="34"/>
      <c r="T881" s="56" t="str">
        <f t="shared" si="81"/>
        <v/>
      </c>
    </row>
    <row r="882" spans="1:20" x14ac:dyDescent="0.35">
      <c r="A882" s="14" t="str">
        <f>IF(C882="","",COUNT($C$3:C882))</f>
        <v/>
      </c>
      <c r="B882" s="14" t="str">
        <f t="shared" si="80"/>
        <v/>
      </c>
      <c r="C882" s="23"/>
      <c r="F882" s="32"/>
      <c r="J882" s="26"/>
      <c r="K882" s="22" t="str">
        <f t="shared" si="79"/>
        <v/>
      </c>
      <c r="L882" s="23"/>
      <c r="S882" s="34"/>
      <c r="T882" s="56" t="str">
        <f t="shared" si="81"/>
        <v/>
      </c>
    </row>
    <row r="883" spans="1:20" x14ac:dyDescent="0.35">
      <c r="A883" s="14" t="str">
        <f>IF(C883="","",COUNT($C$3:C883))</f>
        <v/>
      </c>
      <c r="B883" s="14" t="str">
        <f t="shared" si="80"/>
        <v/>
      </c>
      <c r="C883" s="23"/>
      <c r="F883" s="32"/>
      <c r="J883" s="26"/>
      <c r="K883" s="22" t="str">
        <f t="shared" si="79"/>
        <v/>
      </c>
      <c r="L883" s="23"/>
      <c r="S883" s="34"/>
      <c r="T883" s="56" t="str">
        <f t="shared" si="81"/>
        <v/>
      </c>
    </row>
    <row r="884" spans="1:20" x14ac:dyDescent="0.35">
      <c r="A884" s="14" t="str">
        <f>IF(C884="","",COUNT($C$3:C884))</f>
        <v/>
      </c>
      <c r="B884" s="14" t="str">
        <f t="shared" si="80"/>
        <v/>
      </c>
      <c r="C884" s="23"/>
      <c r="F884" s="32"/>
      <c r="J884" s="26"/>
      <c r="K884" s="22" t="str">
        <f t="shared" si="79"/>
        <v/>
      </c>
      <c r="L884" s="23"/>
      <c r="S884" s="34"/>
      <c r="T884" s="56" t="str">
        <f t="shared" si="81"/>
        <v/>
      </c>
    </row>
    <row r="885" spans="1:20" x14ac:dyDescent="0.35">
      <c r="A885" s="14" t="str">
        <f>IF(C885="","",COUNT($C$3:C885))</f>
        <v/>
      </c>
      <c r="B885" s="14" t="str">
        <f t="shared" si="80"/>
        <v/>
      </c>
      <c r="C885" s="23"/>
      <c r="F885" s="32"/>
      <c r="J885" s="26"/>
      <c r="K885" s="22" t="str">
        <f t="shared" si="79"/>
        <v/>
      </c>
      <c r="L885" s="23"/>
      <c r="S885" s="34"/>
      <c r="T885" s="56" t="str">
        <f t="shared" si="81"/>
        <v/>
      </c>
    </row>
    <row r="886" spans="1:20" x14ac:dyDescent="0.35">
      <c r="A886" s="14" t="str">
        <f>IF(C886="","",COUNT($C$3:C886))</f>
        <v/>
      </c>
      <c r="B886" s="14" t="str">
        <f t="shared" si="80"/>
        <v/>
      </c>
      <c r="C886" s="23"/>
      <c r="F886" s="32"/>
      <c r="J886" s="26"/>
      <c r="K886" s="22" t="str">
        <f t="shared" si="79"/>
        <v/>
      </c>
      <c r="L886" s="23"/>
      <c r="S886" s="34"/>
      <c r="T886" s="56" t="str">
        <f t="shared" si="81"/>
        <v/>
      </c>
    </row>
    <row r="887" spans="1:20" x14ac:dyDescent="0.35">
      <c r="A887" s="14" t="str">
        <f>IF(C887="","",COUNT($C$3:C887))</f>
        <v/>
      </c>
      <c r="B887" s="14" t="str">
        <f t="shared" si="80"/>
        <v/>
      </c>
      <c r="C887" s="23"/>
      <c r="F887" s="32"/>
      <c r="J887" s="26"/>
      <c r="K887" s="22" t="str">
        <f t="shared" si="79"/>
        <v/>
      </c>
      <c r="L887" s="23"/>
      <c r="S887" s="34"/>
      <c r="T887" s="56" t="str">
        <f t="shared" si="81"/>
        <v/>
      </c>
    </row>
    <row r="888" spans="1:20" x14ac:dyDescent="0.35">
      <c r="A888" s="14" t="str">
        <f>IF(C888="","",COUNT($C$3:C888))</f>
        <v/>
      </c>
      <c r="B888" s="14" t="str">
        <f t="shared" si="80"/>
        <v/>
      </c>
      <c r="C888" s="23"/>
      <c r="F888" s="32"/>
      <c r="J888" s="26"/>
      <c r="K888" s="22" t="str">
        <f t="shared" si="79"/>
        <v/>
      </c>
      <c r="L888" s="23"/>
      <c r="S888" s="34"/>
      <c r="T888" s="56" t="str">
        <f t="shared" si="81"/>
        <v/>
      </c>
    </row>
    <row r="889" spans="1:20" x14ac:dyDescent="0.35">
      <c r="A889" s="14" t="str">
        <f>IF(C889="","",COUNT($C$3:C889))</f>
        <v/>
      </c>
      <c r="B889" s="14" t="str">
        <f t="shared" si="80"/>
        <v/>
      </c>
      <c r="C889" s="23"/>
      <c r="F889" s="32"/>
      <c r="J889" s="26"/>
      <c r="K889" s="22" t="str">
        <f t="shared" si="79"/>
        <v/>
      </c>
      <c r="L889" s="23"/>
      <c r="S889" s="34"/>
      <c r="T889" s="56" t="str">
        <f t="shared" si="81"/>
        <v/>
      </c>
    </row>
    <row r="890" spans="1:20" x14ac:dyDescent="0.35">
      <c r="A890" s="14" t="str">
        <f>IF(C890="","",COUNT($C$3:C890))</f>
        <v/>
      </c>
      <c r="B890" s="14" t="str">
        <f t="shared" si="80"/>
        <v/>
      </c>
      <c r="C890" s="23"/>
      <c r="F890" s="32"/>
      <c r="J890" s="26"/>
      <c r="K890" s="22" t="str">
        <f t="shared" si="79"/>
        <v/>
      </c>
      <c r="L890" s="23"/>
      <c r="S890" s="34"/>
      <c r="T890" s="56" t="str">
        <f t="shared" si="81"/>
        <v/>
      </c>
    </row>
    <row r="891" spans="1:20" x14ac:dyDescent="0.35">
      <c r="A891" s="14" t="str">
        <f>IF(C891="","",COUNT($C$3:C891))</f>
        <v/>
      </c>
      <c r="B891" s="14" t="str">
        <f t="shared" si="80"/>
        <v/>
      </c>
      <c r="C891" s="23"/>
      <c r="F891" s="32"/>
      <c r="J891" s="26"/>
      <c r="K891" s="22" t="str">
        <f t="shared" si="79"/>
        <v/>
      </c>
      <c r="L891" s="23"/>
      <c r="S891" s="34"/>
      <c r="T891" s="56" t="str">
        <f t="shared" si="81"/>
        <v/>
      </c>
    </row>
    <row r="892" spans="1:20" x14ac:dyDescent="0.35">
      <c r="A892" s="14" t="str">
        <f>IF(C892="","",COUNT($C$3:C892))</f>
        <v/>
      </c>
      <c r="B892" s="14" t="str">
        <f t="shared" si="80"/>
        <v/>
      </c>
      <c r="C892" s="23"/>
      <c r="F892" s="32"/>
      <c r="J892" s="26"/>
      <c r="K892" s="22" t="str">
        <f t="shared" si="79"/>
        <v/>
      </c>
      <c r="L892" s="23"/>
      <c r="S892" s="34"/>
      <c r="T892" s="56" t="str">
        <f t="shared" si="81"/>
        <v/>
      </c>
    </row>
    <row r="893" spans="1:20" x14ac:dyDescent="0.35">
      <c r="A893" s="14" t="str">
        <f>IF(C893="","",COUNT($C$3:C893))</f>
        <v/>
      </c>
      <c r="B893" s="14" t="str">
        <f t="shared" si="80"/>
        <v/>
      </c>
      <c r="C893" s="23"/>
      <c r="F893" s="32"/>
      <c r="J893" s="26"/>
      <c r="K893" s="22" t="str">
        <f t="shared" si="79"/>
        <v/>
      </c>
      <c r="L893" s="23"/>
      <c r="S893" s="34"/>
      <c r="T893" s="56" t="str">
        <f t="shared" si="81"/>
        <v/>
      </c>
    </row>
    <row r="894" spans="1:20" x14ac:dyDescent="0.35">
      <c r="A894" s="14" t="str">
        <f>IF(C894="","",COUNT($C$3:C894))</f>
        <v/>
      </c>
      <c r="B894" s="14" t="str">
        <f t="shared" si="80"/>
        <v/>
      </c>
      <c r="C894" s="23"/>
      <c r="F894" s="32"/>
      <c r="J894" s="26"/>
      <c r="K894" s="22" t="str">
        <f t="shared" si="79"/>
        <v/>
      </c>
      <c r="L894" s="23"/>
      <c r="S894" s="34"/>
      <c r="T894" s="56" t="str">
        <f t="shared" si="81"/>
        <v/>
      </c>
    </row>
    <row r="895" spans="1:20" x14ac:dyDescent="0.35">
      <c r="A895" s="14" t="str">
        <f>IF(C895="","",COUNT($C$3:C895))</f>
        <v/>
      </c>
      <c r="B895" s="14" t="str">
        <f t="shared" si="80"/>
        <v/>
      </c>
      <c r="C895" s="23"/>
      <c r="F895" s="32"/>
      <c r="J895" s="26"/>
      <c r="K895" s="22" t="str">
        <f t="shared" si="79"/>
        <v/>
      </c>
      <c r="L895" s="23"/>
      <c r="S895" s="34"/>
      <c r="T895" s="56" t="str">
        <f t="shared" si="81"/>
        <v/>
      </c>
    </row>
    <row r="896" spans="1:20" x14ac:dyDescent="0.35">
      <c r="A896" s="14" t="str">
        <f>IF(C896="","",COUNT($C$3:C896))</f>
        <v/>
      </c>
      <c r="B896" s="14" t="str">
        <f t="shared" si="80"/>
        <v/>
      </c>
      <c r="C896" s="23"/>
      <c r="F896" s="32"/>
      <c r="J896" s="26"/>
      <c r="K896" s="22" t="str">
        <f t="shared" si="79"/>
        <v/>
      </c>
      <c r="L896" s="23"/>
      <c r="S896" s="34"/>
      <c r="T896" s="56" t="str">
        <f t="shared" si="81"/>
        <v/>
      </c>
    </row>
    <row r="897" spans="1:20" x14ac:dyDescent="0.35">
      <c r="A897" s="14" t="str">
        <f>IF(C897="","",COUNT($C$3:C897))</f>
        <v/>
      </c>
      <c r="B897" s="14" t="str">
        <f t="shared" si="80"/>
        <v/>
      </c>
      <c r="C897" s="23"/>
      <c r="F897" s="32"/>
      <c r="J897" s="26"/>
      <c r="K897" s="22" t="str">
        <f t="shared" si="79"/>
        <v/>
      </c>
      <c r="L897" s="23"/>
      <c r="S897" s="34"/>
      <c r="T897" s="56" t="str">
        <f t="shared" si="81"/>
        <v/>
      </c>
    </row>
    <row r="898" spans="1:20" x14ac:dyDescent="0.35">
      <c r="A898" s="14" t="str">
        <f>IF(C898="","",COUNT($C$3:C898))</f>
        <v/>
      </c>
      <c r="B898" s="14" t="str">
        <f t="shared" si="80"/>
        <v/>
      </c>
      <c r="C898" s="23"/>
      <c r="F898" s="32"/>
      <c r="J898" s="26"/>
      <c r="K898" s="22" t="str">
        <f t="shared" si="79"/>
        <v/>
      </c>
      <c r="L898" s="23"/>
      <c r="S898" s="34"/>
      <c r="T898" s="56" t="str">
        <f t="shared" si="81"/>
        <v/>
      </c>
    </row>
    <row r="899" spans="1:20" x14ac:dyDescent="0.35">
      <c r="A899" s="14" t="str">
        <f>IF(C899="","",COUNT($C$3:C899))</f>
        <v/>
      </c>
      <c r="B899" s="14" t="str">
        <f t="shared" si="80"/>
        <v/>
      </c>
      <c r="C899" s="23"/>
      <c r="F899" s="32"/>
      <c r="J899" s="26"/>
      <c r="K899" s="22" t="str">
        <f t="shared" ref="K899:K962" si="82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899" s="23"/>
      <c r="S899" s="34"/>
      <c r="T899" s="56" t="str">
        <f t="shared" si="81"/>
        <v/>
      </c>
    </row>
    <row r="900" spans="1:20" x14ac:dyDescent="0.35">
      <c r="A900" s="14" t="str">
        <f>IF(C900="","",COUNT($C$3:C900))</f>
        <v/>
      </c>
      <c r="B900" s="14" t="str">
        <f t="shared" si="80"/>
        <v/>
      </c>
      <c r="C900" s="23"/>
      <c r="F900" s="32"/>
      <c r="J900" s="26"/>
      <c r="K900" s="22" t="str">
        <f t="shared" si="82"/>
        <v/>
      </c>
      <c r="L900" s="23"/>
      <c r="S900" s="34"/>
      <c r="T900" s="56" t="str">
        <f t="shared" si="81"/>
        <v/>
      </c>
    </row>
    <row r="901" spans="1:20" x14ac:dyDescent="0.35">
      <c r="A901" s="14" t="str">
        <f>IF(C901="","",COUNT($C$3:C901))</f>
        <v/>
      </c>
      <c r="B901" s="14" t="str">
        <f t="shared" si="80"/>
        <v/>
      </c>
      <c r="C901" s="23"/>
      <c r="F901" s="32"/>
      <c r="J901" s="26"/>
      <c r="K901" s="22" t="str">
        <f t="shared" si="82"/>
        <v/>
      </c>
      <c r="L901" s="23"/>
      <c r="S901" s="34"/>
      <c r="T901" s="56" t="str">
        <f t="shared" si="81"/>
        <v/>
      </c>
    </row>
    <row r="902" spans="1:20" x14ac:dyDescent="0.35">
      <c r="A902" s="14" t="str">
        <f>IF(C902="","",COUNT($C$3:C902))</f>
        <v/>
      </c>
      <c r="B902" s="14" t="str">
        <f t="shared" si="80"/>
        <v/>
      </c>
      <c r="C902" s="23"/>
      <c r="F902" s="32"/>
      <c r="J902" s="26"/>
      <c r="K902" s="22" t="str">
        <f t="shared" si="82"/>
        <v/>
      </c>
      <c r="L902" s="23"/>
      <c r="S902" s="34"/>
      <c r="T902" s="56" t="str">
        <f t="shared" si="81"/>
        <v/>
      </c>
    </row>
    <row r="903" spans="1:20" x14ac:dyDescent="0.35">
      <c r="A903" s="14" t="str">
        <f>IF(C903="","",COUNT($C$3:C903))</f>
        <v/>
      </c>
      <c r="B903" s="14" t="str">
        <f t="shared" si="80"/>
        <v/>
      </c>
      <c r="C903" s="23"/>
      <c r="F903" s="32"/>
      <c r="J903" s="26"/>
      <c r="K903" s="22" t="str">
        <f t="shared" si="82"/>
        <v/>
      </c>
      <c r="L903" s="23"/>
      <c r="S903" s="34"/>
      <c r="T903" s="56" t="str">
        <f t="shared" si="81"/>
        <v/>
      </c>
    </row>
    <row r="904" spans="1:20" x14ac:dyDescent="0.35">
      <c r="A904" s="14" t="str">
        <f>IF(C904="","",COUNT($C$3:C904))</f>
        <v/>
      </c>
      <c r="B904" s="14" t="str">
        <f t="shared" si="80"/>
        <v/>
      </c>
      <c r="C904" s="23"/>
      <c r="F904" s="32"/>
      <c r="J904" s="26"/>
      <c r="K904" s="22" t="str">
        <f t="shared" si="82"/>
        <v/>
      </c>
      <c r="L904" s="23"/>
      <c r="S904" s="34"/>
      <c r="T904" s="56" t="str">
        <f t="shared" si="81"/>
        <v/>
      </c>
    </row>
    <row r="905" spans="1:20" x14ac:dyDescent="0.35">
      <c r="A905" s="14" t="str">
        <f>IF(C905="","",COUNT($C$3:C905))</f>
        <v/>
      </c>
      <c r="B905" s="14" t="str">
        <f t="shared" si="80"/>
        <v/>
      </c>
      <c r="C905" s="23"/>
      <c r="F905" s="32"/>
      <c r="J905" s="26"/>
      <c r="K905" s="22" t="str">
        <f t="shared" si="82"/>
        <v/>
      </c>
      <c r="L905" s="23"/>
      <c r="S905" s="34"/>
      <c r="T905" s="56" t="str">
        <f t="shared" si="81"/>
        <v/>
      </c>
    </row>
    <row r="906" spans="1:20" x14ac:dyDescent="0.35">
      <c r="A906" s="14" t="str">
        <f>IF(C906="","",COUNT($C$3:C906))</f>
        <v/>
      </c>
      <c r="B906" s="14" t="str">
        <f t="shared" si="80"/>
        <v/>
      </c>
      <c r="C906" s="23"/>
      <c r="F906" s="32"/>
      <c r="J906" s="26"/>
      <c r="K906" s="22" t="str">
        <f t="shared" si="82"/>
        <v/>
      </c>
      <c r="L906" s="23"/>
      <c r="S906" s="34"/>
      <c r="T906" s="56" t="str">
        <f t="shared" si="81"/>
        <v/>
      </c>
    </row>
    <row r="907" spans="1:20" x14ac:dyDescent="0.35">
      <c r="A907" s="14" t="str">
        <f>IF(C907="","",COUNT($C$3:C907))</f>
        <v/>
      </c>
      <c r="B907" s="14" t="str">
        <f t="shared" si="80"/>
        <v/>
      </c>
      <c r="C907" s="23"/>
      <c r="F907" s="32"/>
      <c r="J907" s="26"/>
      <c r="K907" s="22" t="str">
        <f t="shared" si="82"/>
        <v/>
      </c>
      <c r="L907" s="23"/>
      <c r="S907" s="34"/>
      <c r="T907" s="56" t="str">
        <f t="shared" si="81"/>
        <v/>
      </c>
    </row>
    <row r="908" spans="1:20" x14ac:dyDescent="0.35">
      <c r="A908" s="14" t="str">
        <f>IF(C908="","",COUNT($C$3:C908))</f>
        <v/>
      </c>
      <c r="B908" s="14" t="str">
        <f t="shared" si="80"/>
        <v/>
      </c>
      <c r="C908" s="23"/>
      <c r="F908" s="32"/>
      <c r="J908" s="26"/>
      <c r="K908" s="22" t="str">
        <f t="shared" si="82"/>
        <v/>
      </c>
      <c r="L908" s="23"/>
      <c r="S908" s="34"/>
      <c r="T908" s="56" t="str">
        <f t="shared" si="81"/>
        <v/>
      </c>
    </row>
    <row r="909" spans="1:20" x14ac:dyDescent="0.35">
      <c r="A909" s="14" t="str">
        <f>IF(C909="","",COUNT($C$3:C909))</f>
        <v/>
      </c>
      <c r="B909" s="14" t="str">
        <f t="shared" si="80"/>
        <v/>
      </c>
      <c r="C909" s="23"/>
      <c r="F909" s="32"/>
      <c r="J909" s="26"/>
      <c r="K909" s="22" t="str">
        <f t="shared" si="82"/>
        <v/>
      </c>
      <c r="L909" s="23"/>
      <c r="S909" s="34"/>
      <c r="T909" s="56" t="str">
        <f t="shared" si="81"/>
        <v/>
      </c>
    </row>
    <row r="910" spans="1:20" x14ac:dyDescent="0.35">
      <c r="A910" s="14" t="str">
        <f>IF(C910="","",COUNT($C$3:C910))</f>
        <v/>
      </c>
      <c r="B910" s="14" t="str">
        <f t="shared" si="80"/>
        <v/>
      </c>
      <c r="C910" s="23"/>
      <c r="F910" s="32"/>
      <c r="J910" s="26"/>
      <c r="K910" s="22" t="str">
        <f t="shared" si="82"/>
        <v/>
      </c>
      <c r="L910" s="23"/>
      <c r="S910" s="34"/>
      <c r="T910" s="56" t="str">
        <f t="shared" si="81"/>
        <v/>
      </c>
    </row>
    <row r="911" spans="1:20" x14ac:dyDescent="0.35">
      <c r="A911" s="14" t="str">
        <f>IF(C911="","",COUNT($C$3:C911))</f>
        <v/>
      </c>
      <c r="B911" s="14" t="str">
        <f t="shared" si="80"/>
        <v/>
      </c>
      <c r="C911" s="23"/>
      <c r="F911" s="32"/>
      <c r="J911" s="26"/>
      <c r="K911" s="22" t="str">
        <f t="shared" si="82"/>
        <v/>
      </c>
      <c r="L911" s="23"/>
      <c r="S911" s="34"/>
      <c r="T911" s="56" t="str">
        <f t="shared" si="81"/>
        <v/>
      </c>
    </row>
    <row r="912" spans="1:20" x14ac:dyDescent="0.35">
      <c r="A912" s="14" t="str">
        <f>IF(C912="","",COUNT($C$3:C912))</f>
        <v/>
      </c>
      <c r="B912" s="14" t="str">
        <f t="shared" si="80"/>
        <v/>
      </c>
      <c r="C912" s="23"/>
      <c r="F912" s="32"/>
      <c r="J912" s="26"/>
      <c r="K912" s="22" t="str">
        <f t="shared" si="82"/>
        <v/>
      </c>
      <c r="L912" s="23"/>
      <c r="S912" s="34"/>
      <c r="T912" s="56" t="str">
        <f t="shared" si="81"/>
        <v/>
      </c>
    </row>
    <row r="913" spans="1:20" x14ac:dyDescent="0.35">
      <c r="A913" s="14" t="str">
        <f>IF(C913="","",COUNT($C$3:C913))</f>
        <v/>
      </c>
      <c r="B913" s="14" t="str">
        <f t="shared" si="80"/>
        <v/>
      </c>
      <c r="C913" s="23"/>
      <c r="F913" s="32"/>
      <c r="J913" s="26"/>
      <c r="K913" s="22" t="str">
        <f t="shared" si="82"/>
        <v/>
      </c>
      <c r="L913" s="23"/>
      <c r="S913" s="34"/>
      <c r="T913" s="56" t="str">
        <f t="shared" si="81"/>
        <v/>
      </c>
    </row>
    <row r="914" spans="1:20" x14ac:dyDescent="0.35">
      <c r="A914" s="14" t="str">
        <f>IF(C914="","",COUNT($C$3:C914))</f>
        <v/>
      </c>
      <c r="B914" s="14" t="str">
        <f t="shared" si="80"/>
        <v/>
      </c>
      <c r="C914" s="23"/>
      <c r="F914" s="32"/>
      <c r="J914" s="26"/>
      <c r="K914" s="22" t="str">
        <f t="shared" si="82"/>
        <v/>
      </c>
      <c r="L914" s="23"/>
      <c r="S914" s="34"/>
      <c r="T914" s="56" t="str">
        <f t="shared" si="81"/>
        <v/>
      </c>
    </row>
    <row r="915" spans="1:20" x14ac:dyDescent="0.35">
      <c r="A915" s="14" t="str">
        <f>IF(C915="","",COUNT($C$3:C915))</f>
        <v/>
      </c>
      <c r="B915" s="14" t="str">
        <f t="shared" si="80"/>
        <v/>
      </c>
      <c r="C915" s="23"/>
      <c r="F915" s="32"/>
      <c r="J915" s="26"/>
      <c r="K915" s="22" t="str">
        <f t="shared" si="82"/>
        <v/>
      </c>
      <c r="L915" s="23"/>
      <c r="S915" s="34"/>
      <c r="T915" s="56" t="str">
        <f t="shared" si="81"/>
        <v/>
      </c>
    </row>
    <row r="916" spans="1:20" x14ac:dyDescent="0.35">
      <c r="A916" s="14" t="str">
        <f>IF(C916="","",COUNT($C$3:C916))</f>
        <v/>
      </c>
      <c r="B916" s="14" t="str">
        <f t="shared" si="80"/>
        <v/>
      </c>
      <c r="C916" s="23"/>
      <c r="F916" s="32"/>
      <c r="J916" s="26"/>
      <c r="K916" s="22" t="str">
        <f t="shared" si="82"/>
        <v/>
      </c>
      <c r="L916" s="23"/>
      <c r="S916" s="34"/>
      <c r="T916" s="56" t="str">
        <f t="shared" si="81"/>
        <v/>
      </c>
    </row>
    <row r="917" spans="1:20" x14ac:dyDescent="0.35">
      <c r="A917" s="14" t="str">
        <f>IF(C917="","",COUNT($C$3:C917))</f>
        <v/>
      </c>
      <c r="B917" s="14" t="str">
        <f t="shared" si="80"/>
        <v/>
      </c>
      <c r="C917" s="23"/>
      <c r="F917" s="32"/>
      <c r="J917" s="26"/>
      <c r="K917" s="22" t="str">
        <f t="shared" si="82"/>
        <v/>
      </c>
      <c r="L917" s="23"/>
      <c r="S917" s="34"/>
      <c r="T917" s="56" t="str">
        <f t="shared" si="81"/>
        <v/>
      </c>
    </row>
    <row r="918" spans="1:20" x14ac:dyDescent="0.35">
      <c r="A918" s="14" t="str">
        <f>IF(C918="","",COUNT($C$3:C918))</f>
        <v/>
      </c>
      <c r="B918" s="14" t="str">
        <f t="shared" si="80"/>
        <v/>
      </c>
      <c r="C918" s="23"/>
      <c r="F918" s="32"/>
      <c r="J918" s="26"/>
      <c r="K918" s="22" t="str">
        <f t="shared" si="82"/>
        <v/>
      </c>
      <c r="L918" s="23"/>
      <c r="S918" s="34"/>
      <c r="T918" s="56" t="str">
        <f t="shared" si="81"/>
        <v/>
      </c>
    </row>
    <row r="919" spans="1:20" x14ac:dyDescent="0.35">
      <c r="A919" s="14" t="str">
        <f>IF(C919="","",COUNT($C$3:C919))</f>
        <v/>
      </c>
      <c r="B919" s="14" t="str">
        <f t="shared" si="80"/>
        <v/>
      </c>
      <c r="C919" s="23"/>
      <c r="F919" s="32"/>
      <c r="J919" s="26"/>
      <c r="K919" s="22" t="str">
        <f t="shared" si="82"/>
        <v/>
      </c>
      <c r="L919" s="23"/>
      <c r="S919" s="34"/>
      <c r="T919" s="56" t="str">
        <f t="shared" si="81"/>
        <v/>
      </c>
    </row>
    <row r="920" spans="1:20" x14ac:dyDescent="0.35">
      <c r="A920" s="14" t="str">
        <f>IF(C920="","",COUNT($C$3:C920))</f>
        <v/>
      </c>
      <c r="B920" s="14" t="str">
        <f t="shared" si="80"/>
        <v/>
      </c>
      <c r="C920" s="23"/>
      <c r="F920" s="32"/>
      <c r="J920" s="26"/>
      <c r="K920" s="22" t="str">
        <f t="shared" si="82"/>
        <v/>
      </c>
      <c r="L920" s="23"/>
      <c r="S920" s="34"/>
      <c r="T920" s="56" t="str">
        <f t="shared" si="81"/>
        <v/>
      </c>
    </row>
    <row r="921" spans="1:20" x14ac:dyDescent="0.35">
      <c r="A921" s="14" t="str">
        <f>IF(C921="","",COUNT($C$3:C921))</f>
        <v/>
      </c>
      <c r="B921" s="14" t="str">
        <f t="shared" si="80"/>
        <v/>
      </c>
      <c r="C921" s="23"/>
      <c r="F921" s="32"/>
      <c r="J921" s="26"/>
      <c r="K921" s="22" t="str">
        <f t="shared" si="82"/>
        <v/>
      </c>
      <c r="L921" s="23"/>
      <c r="S921" s="34"/>
      <c r="T921" s="56" t="str">
        <f t="shared" si="81"/>
        <v/>
      </c>
    </row>
    <row r="922" spans="1:20" x14ac:dyDescent="0.35">
      <c r="A922" s="14" t="str">
        <f>IF(C922="","",COUNT($C$3:C922))</f>
        <v/>
      </c>
      <c r="B922" s="14" t="str">
        <f t="shared" si="80"/>
        <v/>
      </c>
      <c r="C922" s="23"/>
      <c r="F922" s="32"/>
      <c r="J922" s="26"/>
      <c r="K922" s="22" t="str">
        <f t="shared" si="82"/>
        <v/>
      </c>
      <c r="L922" s="23"/>
      <c r="S922" s="34"/>
      <c r="T922" s="56" t="str">
        <f t="shared" si="81"/>
        <v/>
      </c>
    </row>
    <row r="923" spans="1:20" x14ac:dyDescent="0.35">
      <c r="A923" s="14" t="str">
        <f>IF(C923="","",COUNT($C$3:C923))</f>
        <v/>
      </c>
      <c r="B923" s="14" t="str">
        <f t="shared" si="80"/>
        <v/>
      </c>
      <c r="C923" s="23"/>
      <c r="F923" s="32"/>
      <c r="J923" s="26"/>
      <c r="K923" s="22" t="str">
        <f t="shared" si="82"/>
        <v/>
      </c>
      <c r="L923" s="23"/>
      <c r="S923" s="34"/>
      <c r="T923" s="56" t="str">
        <f t="shared" si="81"/>
        <v/>
      </c>
    </row>
    <row r="924" spans="1:20" x14ac:dyDescent="0.35">
      <c r="A924" s="14" t="str">
        <f>IF(C924="","",COUNT($C$3:C924))</f>
        <v/>
      </c>
      <c r="B924" s="14" t="str">
        <f t="shared" si="80"/>
        <v/>
      </c>
      <c r="C924" s="23"/>
      <c r="F924" s="32"/>
      <c r="J924" s="26"/>
      <c r="K924" s="22" t="str">
        <f t="shared" si="82"/>
        <v/>
      </c>
      <c r="L924" s="23"/>
      <c r="S924" s="34"/>
      <c r="T924" s="56" t="str">
        <f t="shared" si="81"/>
        <v/>
      </c>
    </row>
    <row r="925" spans="1:20" x14ac:dyDescent="0.35">
      <c r="A925" s="14" t="str">
        <f>IF(C925="","",COUNT($C$3:C925))</f>
        <v/>
      </c>
      <c r="B925" s="14" t="str">
        <f t="shared" si="80"/>
        <v/>
      </c>
      <c r="C925" s="23"/>
      <c r="F925" s="32"/>
      <c r="J925" s="26"/>
      <c r="K925" s="22" t="str">
        <f t="shared" si="82"/>
        <v/>
      </c>
      <c r="L925" s="23"/>
      <c r="S925" s="34"/>
      <c r="T925" s="56" t="str">
        <f t="shared" si="81"/>
        <v/>
      </c>
    </row>
    <row r="926" spans="1:20" x14ac:dyDescent="0.35">
      <c r="A926" s="14" t="str">
        <f>IF(C926="","",COUNT($C$3:C926))</f>
        <v/>
      </c>
      <c r="B926" s="14" t="str">
        <f t="shared" si="80"/>
        <v/>
      </c>
      <c r="C926" s="23"/>
      <c r="F926" s="32"/>
      <c r="J926" s="26"/>
      <c r="K926" s="22" t="str">
        <f t="shared" si="82"/>
        <v/>
      </c>
      <c r="L926" s="23"/>
      <c r="S926" s="34"/>
      <c r="T926" s="56" t="str">
        <f t="shared" si="81"/>
        <v/>
      </c>
    </row>
    <row r="927" spans="1:20" x14ac:dyDescent="0.35">
      <c r="A927" s="14" t="str">
        <f>IF(C927="","",COUNT($C$3:C927))</f>
        <v/>
      </c>
      <c r="B927" s="14" t="str">
        <f t="shared" si="80"/>
        <v/>
      </c>
      <c r="C927" s="23"/>
      <c r="F927" s="32"/>
      <c r="J927" s="26"/>
      <c r="K927" s="22" t="str">
        <f t="shared" si="82"/>
        <v/>
      </c>
      <c r="L927" s="23"/>
      <c r="S927" s="34"/>
      <c r="T927" s="56" t="str">
        <f t="shared" si="81"/>
        <v/>
      </c>
    </row>
    <row r="928" spans="1:20" x14ac:dyDescent="0.35">
      <c r="A928" s="14" t="str">
        <f>IF(C928="","",COUNT($C$3:C928))</f>
        <v/>
      </c>
      <c r="B928" s="14" t="str">
        <f t="shared" si="80"/>
        <v/>
      </c>
      <c r="C928" s="23"/>
      <c r="F928" s="32"/>
      <c r="J928" s="26"/>
      <c r="K928" s="22" t="str">
        <f t="shared" si="82"/>
        <v/>
      </c>
      <c r="L928" s="23"/>
      <c r="S928" s="34"/>
      <c r="T928" s="56" t="str">
        <f t="shared" si="81"/>
        <v/>
      </c>
    </row>
    <row r="929" spans="1:20" x14ac:dyDescent="0.35">
      <c r="A929" s="14" t="str">
        <f>IF(C929="","",COUNT($C$3:C929))</f>
        <v/>
      </c>
      <c r="B929" s="14" t="str">
        <f t="shared" si="80"/>
        <v/>
      </c>
      <c r="C929" s="23"/>
      <c r="F929" s="32"/>
      <c r="J929" s="26"/>
      <c r="K929" s="22" t="str">
        <f t="shared" si="82"/>
        <v/>
      </c>
      <c r="L929" s="23"/>
      <c r="S929" s="34"/>
      <c r="T929" s="56" t="str">
        <f t="shared" si="81"/>
        <v/>
      </c>
    </row>
    <row r="930" spans="1:20" x14ac:dyDescent="0.35">
      <c r="A930" s="14" t="str">
        <f>IF(C930="","",COUNT($C$3:C930))</f>
        <v/>
      </c>
      <c r="B930" s="14" t="str">
        <f t="shared" si="80"/>
        <v/>
      </c>
      <c r="C930" s="23"/>
      <c r="F930" s="32"/>
      <c r="J930" s="26"/>
      <c r="K930" s="22" t="str">
        <f t="shared" si="82"/>
        <v/>
      </c>
      <c r="L930" s="23"/>
      <c r="S930" s="34"/>
      <c r="T930" s="56" t="str">
        <f t="shared" si="81"/>
        <v/>
      </c>
    </row>
    <row r="931" spans="1:20" x14ac:dyDescent="0.35">
      <c r="A931" s="14" t="str">
        <f>IF(C931="","",COUNT($C$3:C931))</f>
        <v/>
      </c>
      <c r="B931" s="14" t="str">
        <f t="shared" si="80"/>
        <v/>
      </c>
      <c r="C931" s="23"/>
      <c r="F931" s="32"/>
      <c r="J931" s="26"/>
      <c r="K931" s="22" t="str">
        <f t="shared" si="82"/>
        <v/>
      </c>
      <c r="L931" s="23"/>
      <c r="S931" s="34"/>
      <c r="T931" s="56" t="str">
        <f t="shared" si="81"/>
        <v/>
      </c>
    </row>
    <row r="932" spans="1:20" x14ac:dyDescent="0.35">
      <c r="A932" s="14" t="str">
        <f>IF(C932="","",COUNT($C$3:C932))</f>
        <v/>
      </c>
      <c r="B932" s="14" t="str">
        <f t="shared" si="80"/>
        <v/>
      </c>
      <c r="C932" s="23"/>
      <c r="F932" s="32"/>
      <c r="J932" s="26"/>
      <c r="K932" s="22" t="str">
        <f t="shared" si="82"/>
        <v/>
      </c>
      <c r="L932" s="23"/>
      <c r="S932" s="34"/>
      <c r="T932" s="56" t="str">
        <f t="shared" si="81"/>
        <v/>
      </c>
    </row>
    <row r="933" spans="1:20" x14ac:dyDescent="0.35">
      <c r="A933" s="14" t="str">
        <f>IF(C933="","",COUNT($C$3:C933))</f>
        <v/>
      </c>
      <c r="B933" s="14" t="str">
        <f t="shared" si="80"/>
        <v/>
      </c>
      <c r="C933" s="23"/>
      <c r="F933" s="32"/>
      <c r="J933" s="26"/>
      <c r="K933" s="22" t="str">
        <f t="shared" si="82"/>
        <v/>
      </c>
      <c r="L933" s="23"/>
      <c r="S933" s="34"/>
      <c r="T933" s="56" t="str">
        <f t="shared" si="81"/>
        <v/>
      </c>
    </row>
    <row r="934" spans="1:20" x14ac:dyDescent="0.35">
      <c r="A934" s="14" t="str">
        <f>IF(C934="","",COUNT($C$3:C934))</f>
        <v/>
      </c>
      <c r="B934" s="14" t="str">
        <f t="shared" ref="B934:B997" si="83">IF(C934="","",TEXT(C934,"mmmm"))</f>
        <v/>
      </c>
      <c r="C934" s="23"/>
      <c r="F934" s="32"/>
      <c r="J934" s="26"/>
      <c r="K934" s="22" t="str">
        <f t="shared" si="82"/>
        <v/>
      </c>
      <c r="L934" s="23"/>
      <c r="S934" s="34"/>
      <c r="T934" s="56" t="str">
        <f t="shared" ref="T934:T997" si="84">IF(N934="","",SUM(N934,O934,P934,Q934,R934))</f>
        <v/>
      </c>
    </row>
    <row r="935" spans="1:20" x14ac:dyDescent="0.35">
      <c r="A935" s="14" t="str">
        <f>IF(C935="","",COUNT($C$3:C935))</f>
        <v/>
      </c>
      <c r="B935" s="14" t="str">
        <f t="shared" si="83"/>
        <v/>
      </c>
      <c r="C935" s="23"/>
      <c r="F935" s="32"/>
      <c r="J935" s="26"/>
      <c r="K935" s="22" t="str">
        <f t="shared" si="82"/>
        <v/>
      </c>
      <c r="L935" s="23"/>
      <c r="S935" s="34"/>
      <c r="T935" s="56" t="str">
        <f t="shared" si="84"/>
        <v/>
      </c>
    </row>
    <row r="936" spans="1:20" x14ac:dyDescent="0.35">
      <c r="A936" s="14" t="str">
        <f>IF(C936="","",COUNT($C$3:C936))</f>
        <v/>
      </c>
      <c r="B936" s="14" t="str">
        <f t="shared" si="83"/>
        <v/>
      </c>
      <c r="C936" s="23"/>
      <c r="F936" s="32"/>
      <c r="J936" s="26"/>
      <c r="K936" s="22" t="str">
        <f t="shared" si="82"/>
        <v/>
      </c>
      <c r="L936" s="23"/>
      <c r="S936" s="34"/>
      <c r="T936" s="56" t="str">
        <f t="shared" si="84"/>
        <v/>
      </c>
    </row>
    <row r="937" spans="1:20" x14ac:dyDescent="0.35">
      <c r="A937" s="14" t="str">
        <f>IF(C937="","",COUNT($C$3:C937))</f>
        <v/>
      </c>
      <c r="B937" s="14" t="str">
        <f t="shared" si="83"/>
        <v/>
      </c>
      <c r="C937" s="23"/>
      <c r="F937" s="32"/>
      <c r="J937" s="26"/>
      <c r="K937" s="22" t="str">
        <f t="shared" si="82"/>
        <v/>
      </c>
      <c r="L937" s="23"/>
      <c r="S937" s="34"/>
      <c r="T937" s="56" t="str">
        <f t="shared" si="84"/>
        <v/>
      </c>
    </row>
    <row r="938" spans="1:20" x14ac:dyDescent="0.35">
      <c r="A938" s="14" t="str">
        <f>IF(C938="","",COUNT($C$3:C938))</f>
        <v/>
      </c>
      <c r="B938" s="14" t="str">
        <f t="shared" si="83"/>
        <v/>
      </c>
      <c r="C938" s="23"/>
      <c r="F938" s="32"/>
      <c r="J938" s="26"/>
      <c r="K938" s="22" t="str">
        <f t="shared" si="82"/>
        <v/>
      </c>
      <c r="L938" s="23"/>
      <c r="S938" s="34"/>
      <c r="T938" s="56" t="str">
        <f t="shared" si="84"/>
        <v/>
      </c>
    </row>
    <row r="939" spans="1:20" x14ac:dyDescent="0.35">
      <c r="A939" s="14" t="str">
        <f>IF(C939="","",COUNT($C$3:C939))</f>
        <v/>
      </c>
      <c r="B939" s="14" t="str">
        <f t="shared" si="83"/>
        <v/>
      </c>
      <c r="C939" s="23"/>
      <c r="F939" s="32"/>
      <c r="J939" s="26"/>
      <c r="K939" s="22" t="str">
        <f t="shared" si="82"/>
        <v/>
      </c>
      <c r="L939" s="23"/>
      <c r="S939" s="34"/>
      <c r="T939" s="56" t="str">
        <f t="shared" si="84"/>
        <v/>
      </c>
    </row>
    <row r="940" spans="1:20" x14ac:dyDescent="0.35">
      <c r="A940" s="14" t="str">
        <f>IF(C940="","",COUNT($C$3:C940))</f>
        <v/>
      </c>
      <c r="B940" s="14" t="str">
        <f t="shared" si="83"/>
        <v/>
      </c>
      <c r="C940" s="23"/>
      <c r="F940" s="32"/>
      <c r="J940" s="26"/>
      <c r="K940" s="22" t="str">
        <f t="shared" si="82"/>
        <v/>
      </c>
      <c r="L940" s="23"/>
      <c r="S940" s="34"/>
      <c r="T940" s="56" t="str">
        <f t="shared" si="84"/>
        <v/>
      </c>
    </row>
    <row r="941" spans="1:20" x14ac:dyDescent="0.35">
      <c r="A941" s="14" t="str">
        <f>IF(C941="","",COUNT($C$3:C941))</f>
        <v/>
      </c>
      <c r="B941" s="14" t="str">
        <f t="shared" si="83"/>
        <v/>
      </c>
      <c r="C941" s="23"/>
      <c r="F941" s="32"/>
      <c r="J941" s="26"/>
      <c r="K941" s="22" t="str">
        <f t="shared" si="82"/>
        <v/>
      </c>
      <c r="L941" s="23"/>
      <c r="S941" s="34"/>
      <c r="T941" s="56" t="str">
        <f t="shared" si="84"/>
        <v/>
      </c>
    </row>
    <row r="942" spans="1:20" x14ac:dyDescent="0.35">
      <c r="A942" s="14" t="str">
        <f>IF(C942="","",COUNT($C$3:C942))</f>
        <v/>
      </c>
      <c r="B942" s="14" t="str">
        <f t="shared" si="83"/>
        <v/>
      </c>
      <c r="C942" s="23"/>
      <c r="F942" s="32"/>
      <c r="J942" s="26"/>
      <c r="K942" s="22" t="str">
        <f t="shared" si="82"/>
        <v/>
      </c>
      <c r="L942" s="23"/>
      <c r="S942" s="34"/>
      <c r="T942" s="56" t="str">
        <f t="shared" si="84"/>
        <v/>
      </c>
    </row>
    <row r="943" spans="1:20" x14ac:dyDescent="0.35">
      <c r="A943" s="14" t="str">
        <f>IF(C943="","",COUNT($C$3:C943))</f>
        <v/>
      </c>
      <c r="B943" s="14" t="str">
        <f t="shared" si="83"/>
        <v/>
      </c>
      <c r="C943" s="23"/>
      <c r="F943" s="32"/>
      <c r="J943" s="26"/>
      <c r="K943" s="22" t="str">
        <f t="shared" si="82"/>
        <v/>
      </c>
      <c r="L943" s="23"/>
      <c r="S943" s="34"/>
      <c r="T943" s="56" t="str">
        <f t="shared" si="84"/>
        <v/>
      </c>
    </row>
    <row r="944" spans="1:20" x14ac:dyDescent="0.35">
      <c r="A944" s="14" t="str">
        <f>IF(C944="","",COUNT($C$3:C944))</f>
        <v/>
      </c>
      <c r="B944" s="14" t="str">
        <f t="shared" si="83"/>
        <v/>
      </c>
      <c r="C944" s="23"/>
      <c r="F944" s="32"/>
      <c r="J944" s="26"/>
      <c r="K944" s="22" t="str">
        <f t="shared" si="82"/>
        <v/>
      </c>
      <c r="L944" s="23"/>
      <c r="S944" s="34"/>
      <c r="T944" s="56" t="str">
        <f t="shared" si="84"/>
        <v/>
      </c>
    </row>
    <row r="945" spans="1:20" x14ac:dyDescent="0.35">
      <c r="A945" s="14" t="str">
        <f>IF(C945="","",COUNT($C$3:C945))</f>
        <v/>
      </c>
      <c r="B945" s="14" t="str">
        <f t="shared" si="83"/>
        <v/>
      </c>
      <c r="C945" s="23"/>
      <c r="F945" s="32"/>
      <c r="J945" s="26"/>
      <c r="K945" s="22" t="str">
        <f t="shared" si="82"/>
        <v/>
      </c>
      <c r="L945" s="23"/>
      <c r="S945" s="34"/>
      <c r="T945" s="56" t="str">
        <f t="shared" si="84"/>
        <v/>
      </c>
    </row>
    <row r="946" spans="1:20" x14ac:dyDescent="0.35">
      <c r="A946" s="14" t="str">
        <f>IF(C946="","",COUNT($C$3:C946))</f>
        <v/>
      </c>
      <c r="B946" s="14" t="str">
        <f t="shared" si="83"/>
        <v/>
      </c>
      <c r="C946" s="23"/>
      <c r="F946" s="32"/>
      <c r="J946" s="26"/>
      <c r="K946" s="22" t="str">
        <f t="shared" si="82"/>
        <v/>
      </c>
      <c r="L946" s="23"/>
      <c r="S946" s="34"/>
      <c r="T946" s="56" t="str">
        <f t="shared" si="84"/>
        <v/>
      </c>
    </row>
    <row r="947" spans="1:20" x14ac:dyDescent="0.35">
      <c r="A947" s="14" t="str">
        <f>IF(C947="","",COUNT($C$3:C947))</f>
        <v/>
      </c>
      <c r="B947" s="14" t="str">
        <f t="shared" si="83"/>
        <v/>
      </c>
      <c r="C947" s="23"/>
      <c r="F947" s="32"/>
      <c r="J947" s="26"/>
      <c r="K947" s="22" t="str">
        <f t="shared" si="82"/>
        <v/>
      </c>
      <c r="L947" s="23"/>
      <c r="S947" s="34"/>
      <c r="T947" s="56" t="str">
        <f t="shared" si="84"/>
        <v/>
      </c>
    </row>
    <row r="948" spans="1:20" x14ac:dyDescent="0.35">
      <c r="A948" s="14" t="str">
        <f>IF(C948="","",COUNT($C$3:C948))</f>
        <v/>
      </c>
      <c r="B948" s="14" t="str">
        <f t="shared" si="83"/>
        <v/>
      </c>
      <c r="C948" s="23"/>
      <c r="F948" s="32"/>
      <c r="J948" s="26"/>
      <c r="K948" s="22" t="str">
        <f t="shared" si="82"/>
        <v/>
      </c>
      <c r="L948" s="23"/>
      <c r="S948" s="34"/>
      <c r="T948" s="56" t="str">
        <f t="shared" si="84"/>
        <v/>
      </c>
    </row>
    <row r="949" spans="1:20" x14ac:dyDescent="0.35">
      <c r="A949" s="14" t="str">
        <f>IF(C949="","",COUNT($C$3:C949))</f>
        <v/>
      </c>
      <c r="B949" s="14" t="str">
        <f t="shared" si="83"/>
        <v/>
      </c>
      <c r="C949" s="23"/>
      <c r="F949" s="32"/>
      <c r="J949" s="26"/>
      <c r="K949" s="22" t="str">
        <f t="shared" si="82"/>
        <v/>
      </c>
      <c r="L949" s="23"/>
      <c r="S949" s="34"/>
      <c r="T949" s="56" t="str">
        <f t="shared" si="84"/>
        <v/>
      </c>
    </row>
    <row r="950" spans="1:20" x14ac:dyDescent="0.35">
      <c r="A950" s="14" t="str">
        <f>IF(C950="","",COUNT($C$3:C950))</f>
        <v/>
      </c>
      <c r="B950" s="14" t="str">
        <f t="shared" si="83"/>
        <v/>
      </c>
      <c r="C950" s="23"/>
      <c r="F950" s="32"/>
      <c r="J950" s="26"/>
      <c r="K950" s="22" t="str">
        <f t="shared" si="82"/>
        <v/>
      </c>
      <c r="L950" s="23"/>
      <c r="S950" s="34"/>
      <c r="T950" s="56" t="str">
        <f t="shared" si="84"/>
        <v/>
      </c>
    </row>
    <row r="951" spans="1:20" x14ac:dyDescent="0.35">
      <c r="A951" s="14" t="str">
        <f>IF(C951="","",COUNT($C$3:C951))</f>
        <v/>
      </c>
      <c r="B951" s="14" t="str">
        <f t="shared" si="83"/>
        <v/>
      </c>
      <c r="C951" s="23"/>
      <c r="F951" s="32"/>
      <c r="J951" s="26"/>
      <c r="K951" s="22" t="str">
        <f t="shared" si="82"/>
        <v/>
      </c>
      <c r="L951" s="23"/>
      <c r="S951" s="34"/>
      <c r="T951" s="56" t="str">
        <f t="shared" si="84"/>
        <v/>
      </c>
    </row>
    <row r="952" spans="1:20" x14ac:dyDescent="0.35">
      <c r="A952" s="14" t="str">
        <f>IF(C952="","",COUNT($C$3:C952))</f>
        <v/>
      </c>
      <c r="B952" s="14" t="str">
        <f t="shared" si="83"/>
        <v/>
      </c>
      <c r="C952" s="23"/>
      <c r="F952" s="32"/>
      <c r="J952" s="26"/>
      <c r="K952" s="22" t="str">
        <f t="shared" si="82"/>
        <v/>
      </c>
      <c r="L952" s="23"/>
      <c r="S952" s="34"/>
      <c r="T952" s="56" t="str">
        <f t="shared" si="84"/>
        <v/>
      </c>
    </row>
    <row r="953" spans="1:20" x14ac:dyDescent="0.35">
      <c r="A953" s="14" t="str">
        <f>IF(C953="","",COUNT($C$3:C953))</f>
        <v/>
      </c>
      <c r="B953" s="14" t="str">
        <f t="shared" si="83"/>
        <v/>
      </c>
      <c r="C953" s="23"/>
      <c r="F953" s="32"/>
      <c r="J953" s="26"/>
      <c r="K953" s="22" t="str">
        <f t="shared" si="82"/>
        <v/>
      </c>
      <c r="L953" s="23"/>
      <c r="S953" s="34"/>
      <c r="T953" s="56" t="str">
        <f t="shared" si="84"/>
        <v/>
      </c>
    </row>
    <row r="954" spans="1:20" x14ac:dyDescent="0.35">
      <c r="A954" s="14" t="str">
        <f>IF(C954="","",COUNT($C$3:C954))</f>
        <v/>
      </c>
      <c r="B954" s="14" t="str">
        <f t="shared" si="83"/>
        <v/>
      </c>
      <c r="C954" s="23"/>
      <c r="F954" s="32"/>
      <c r="J954" s="26"/>
      <c r="K954" s="22" t="str">
        <f t="shared" si="82"/>
        <v/>
      </c>
      <c r="L954" s="23"/>
      <c r="S954" s="34"/>
      <c r="T954" s="56" t="str">
        <f t="shared" si="84"/>
        <v/>
      </c>
    </row>
    <row r="955" spans="1:20" x14ac:dyDescent="0.35">
      <c r="A955" s="14" t="str">
        <f>IF(C955="","",COUNT($C$3:C955))</f>
        <v/>
      </c>
      <c r="B955" s="14" t="str">
        <f t="shared" si="83"/>
        <v/>
      </c>
      <c r="C955" s="23"/>
      <c r="F955" s="32"/>
      <c r="J955" s="26"/>
      <c r="K955" s="22" t="str">
        <f t="shared" si="82"/>
        <v/>
      </c>
      <c r="L955" s="23"/>
      <c r="S955" s="34"/>
      <c r="T955" s="56" t="str">
        <f t="shared" si="84"/>
        <v/>
      </c>
    </row>
    <row r="956" spans="1:20" x14ac:dyDescent="0.35">
      <c r="A956" s="14" t="str">
        <f>IF(C956="","",COUNT($C$3:C956))</f>
        <v/>
      </c>
      <c r="B956" s="14" t="str">
        <f t="shared" si="83"/>
        <v/>
      </c>
      <c r="C956" s="23"/>
      <c r="F956" s="32"/>
      <c r="J956" s="26"/>
      <c r="K956" s="22" t="str">
        <f t="shared" si="82"/>
        <v/>
      </c>
      <c r="L956" s="23"/>
      <c r="S956" s="34"/>
      <c r="T956" s="56" t="str">
        <f t="shared" si="84"/>
        <v/>
      </c>
    </row>
    <row r="957" spans="1:20" x14ac:dyDescent="0.35">
      <c r="A957" s="14" t="str">
        <f>IF(C957="","",COUNT($C$3:C957))</f>
        <v/>
      </c>
      <c r="B957" s="14" t="str">
        <f t="shared" si="83"/>
        <v/>
      </c>
      <c r="C957" s="23"/>
      <c r="F957" s="32"/>
      <c r="J957" s="26"/>
      <c r="K957" s="22" t="str">
        <f t="shared" si="82"/>
        <v/>
      </c>
      <c r="L957" s="23"/>
      <c r="S957" s="34"/>
      <c r="T957" s="56" t="str">
        <f t="shared" si="84"/>
        <v/>
      </c>
    </row>
    <row r="958" spans="1:20" x14ac:dyDescent="0.35">
      <c r="A958" s="14" t="str">
        <f>IF(C958="","",COUNT($C$3:C958))</f>
        <v/>
      </c>
      <c r="B958" s="14" t="str">
        <f t="shared" si="83"/>
        <v/>
      </c>
      <c r="C958" s="23"/>
      <c r="F958" s="32"/>
      <c r="J958" s="26"/>
      <c r="K958" s="22" t="str">
        <f t="shared" si="82"/>
        <v/>
      </c>
      <c r="L958" s="23"/>
      <c r="S958" s="34"/>
      <c r="T958" s="56" t="str">
        <f t="shared" si="84"/>
        <v/>
      </c>
    </row>
    <row r="959" spans="1:20" x14ac:dyDescent="0.35">
      <c r="A959" s="14" t="str">
        <f>IF(C959="","",COUNT($C$3:C959))</f>
        <v/>
      </c>
      <c r="B959" s="14" t="str">
        <f t="shared" si="83"/>
        <v/>
      </c>
      <c r="C959" s="23"/>
      <c r="F959" s="32"/>
      <c r="J959" s="26"/>
      <c r="K959" s="22" t="str">
        <f t="shared" si="82"/>
        <v/>
      </c>
      <c r="L959" s="23"/>
      <c r="S959" s="34"/>
      <c r="T959" s="56" t="str">
        <f t="shared" si="84"/>
        <v/>
      </c>
    </row>
    <row r="960" spans="1:20" x14ac:dyDescent="0.35">
      <c r="A960" s="14" t="str">
        <f>IF(C960="","",COUNT($C$3:C960))</f>
        <v/>
      </c>
      <c r="B960" s="14" t="str">
        <f t="shared" si="83"/>
        <v/>
      </c>
      <c r="C960" s="23"/>
      <c r="F960" s="32"/>
      <c r="J960" s="26"/>
      <c r="K960" s="22" t="str">
        <f t="shared" si="82"/>
        <v/>
      </c>
      <c r="L960" s="23"/>
      <c r="S960" s="34"/>
      <c r="T960" s="56" t="str">
        <f t="shared" si="84"/>
        <v/>
      </c>
    </row>
    <row r="961" spans="1:20" x14ac:dyDescent="0.35">
      <c r="A961" s="14" t="str">
        <f>IF(C961="","",COUNT($C$3:C961))</f>
        <v/>
      </c>
      <c r="B961" s="14" t="str">
        <f t="shared" si="83"/>
        <v/>
      </c>
      <c r="C961" s="23"/>
      <c r="F961" s="32"/>
      <c r="J961" s="26"/>
      <c r="K961" s="22" t="str">
        <f t="shared" si="82"/>
        <v/>
      </c>
      <c r="L961" s="23"/>
      <c r="S961" s="34"/>
      <c r="T961" s="56" t="str">
        <f t="shared" si="84"/>
        <v/>
      </c>
    </row>
    <row r="962" spans="1:20" x14ac:dyDescent="0.35">
      <c r="A962" s="14" t="str">
        <f>IF(C962="","",COUNT($C$3:C962))</f>
        <v/>
      </c>
      <c r="B962" s="14" t="str">
        <f t="shared" si="83"/>
        <v/>
      </c>
      <c r="C962" s="23"/>
      <c r="F962" s="32"/>
      <c r="J962" s="26"/>
      <c r="K962" s="22" t="str">
        <f t="shared" si="82"/>
        <v/>
      </c>
      <c r="L962" s="23"/>
      <c r="S962" s="34"/>
      <c r="T962" s="56" t="str">
        <f t="shared" si="84"/>
        <v/>
      </c>
    </row>
    <row r="963" spans="1:20" x14ac:dyDescent="0.35">
      <c r="A963" s="14" t="str">
        <f>IF(C963="","",COUNT($C$3:C963))</f>
        <v/>
      </c>
      <c r="B963" s="14" t="str">
        <f t="shared" si="83"/>
        <v/>
      </c>
      <c r="C963" s="23"/>
      <c r="F963" s="32"/>
      <c r="J963" s="26"/>
      <c r="K963" s="22" t="str">
        <f t="shared" ref="K963:K1026" si="85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963" s="23"/>
      <c r="S963" s="34"/>
      <c r="T963" s="56" t="str">
        <f t="shared" si="84"/>
        <v/>
      </c>
    </row>
    <row r="964" spans="1:20" x14ac:dyDescent="0.35">
      <c r="A964" s="14" t="str">
        <f>IF(C964="","",COUNT($C$3:C964))</f>
        <v/>
      </c>
      <c r="B964" s="14" t="str">
        <f t="shared" si="83"/>
        <v/>
      </c>
      <c r="C964" s="23"/>
      <c r="F964" s="32"/>
      <c r="J964" s="26"/>
      <c r="K964" s="22" t="str">
        <f t="shared" si="85"/>
        <v/>
      </c>
      <c r="L964" s="23"/>
      <c r="S964" s="34"/>
      <c r="T964" s="56" t="str">
        <f t="shared" si="84"/>
        <v/>
      </c>
    </row>
    <row r="965" spans="1:20" x14ac:dyDescent="0.35">
      <c r="A965" s="14" t="str">
        <f>IF(C965="","",COUNT($C$3:C965))</f>
        <v/>
      </c>
      <c r="B965" s="14" t="str">
        <f t="shared" si="83"/>
        <v/>
      </c>
      <c r="C965" s="23"/>
      <c r="F965" s="32"/>
      <c r="J965" s="26"/>
      <c r="K965" s="22" t="str">
        <f t="shared" si="85"/>
        <v/>
      </c>
      <c r="L965" s="23"/>
      <c r="S965" s="34"/>
      <c r="T965" s="56" t="str">
        <f t="shared" si="84"/>
        <v/>
      </c>
    </row>
    <row r="966" spans="1:20" x14ac:dyDescent="0.35">
      <c r="A966" s="14" t="str">
        <f>IF(C966="","",COUNT($C$3:C966))</f>
        <v/>
      </c>
      <c r="B966" s="14" t="str">
        <f t="shared" si="83"/>
        <v/>
      </c>
      <c r="C966" s="23"/>
      <c r="F966" s="32"/>
      <c r="J966" s="26"/>
      <c r="K966" s="22" t="str">
        <f t="shared" si="85"/>
        <v/>
      </c>
      <c r="L966" s="23"/>
      <c r="S966" s="34"/>
      <c r="T966" s="56" t="str">
        <f t="shared" si="84"/>
        <v/>
      </c>
    </row>
    <row r="967" spans="1:20" x14ac:dyDescent="0.35">
      <c r="A967" s="14" t="str">
        <f>IF(C967="","",COUNT($C$3:C967))</f>
        <v/>
      </c>
      <c r="B967" s="14" t="str">
        <f t="shared" si="83"/>
        <v/>
      </c>
      <c r="C967" s="23"/>
      <c r="F967" s="32"/>
      <c r="J967" s="26"/>
      <c r="K967" s="22" t="str">
        <f t="shared" si="85"/>
        <v/>
      </c>
      <c r="L967" s="23"/>
      <c r="S967" s="34"/>
      <c r="T967" s="56" t="str">
        <f t="shared" si="84"/>
        <v/>
      </c>
    </row>
    <row r="968" spans="1:20" x14ac:dyDescent="0.35">
      <c r="A968" s="14" t="str">
        <f>IF(C968="","",COUNT($C$3:C968))</f>
        <v/>
      </c>
      <c r="B968" s="14" t="str">
        <f t="shared" si="83"/>
        <v/>
      </c>
      <c r="C968" s="23"/>
      <c r="F968" s="32"/>
      <c r="J968" s="26"/>
      <c r="K968" s="22" t="str">
        <f t="shared" si="85"/>
        <v/>
      </c>
      <c r="L968" s="23"/>
      <c r="S968" s="34"/>
      <c r="T968" s="56" t="str">
        <f t="shared" si="84"/>
        <v/>
      </c>
    </row>
    <row r="969" spans="1:20" x14ac:dyDescent="0.35">
      <c r="A969" s="14" t="str">
        <f>IF(C969="","",COUNT($C$3:C969))</f>
        <v/>
      </c>
      <c r="B969" s="14" t="str">
        <f t="shared" si="83"/>
        <v/>
      </c>
      <c r="C969" s="23"/>
      <c r="F969" s="32"/>
      <c r="J969" s="26"/>
      <c r="K969" s="22" t="str">
        <f t="shared" si="85"/>
        <v/>
      </c>
      <c r="L969" s="23"/>
      <c r="S969" s="34"/>
      <c r="T969" s="56" t="str">
        <f t="shared" si="84"/>
        <v/>
      </c>
    </row>
    <row r="970" spans="1:20" x14ac:dyDescent="0.35">
      <c r="A970" s="14" t="str">
        <f>IF(C970="","",COUNT($C$3:C970))</f>
        <v/>
      </c>
      <c r="B970" s="14" t="str">
        <f t="shared" si="83"/>
        <v/>
      </c>
      <c r="C970" s="23"/>
      <c r="F970" s="32"/>
      <c r="J970" s="26"/>
      <c r="K970" s="22" t="str">
        <f t="shared" si="85"/>
        <v/>
      </c>
      <c r="L970" s="23"/>
      <c r="S970" s="34"/>
      <c r="T970" s="56" t="str">
        <f t="shared" si="84"/>
        <v/>
      </c>
    </row>
    <row r="971" spans="1:20" x14ac:dyDescent="0.35">
      <c r="A971" s="14" t="str">
        <f>IF(C971="","",COUNT($C$3:C971))</f>
        <v/>
      </c>
      <c r="B971" s="14" t="str">
        <f t="shared" si="83"/>
        <v/>
      </c>
      <c r="C971" s="23"/>
      <c r="F971" s="32"/>
      <c r="J971" s="26"/>
      <c r="K971" s="22" t="str">
        <f t="shared" si="85"/>
        <v/>
      </c>
      <c r="L971" s="23"/>
      <c r="S971" s="34"/>
      <c r="T971" s="56" t="str">
        <f t="shared" si="84"/>
        <v/>
      </c>
    </row>
    <row r="972" spans="1:20" x14ac:dyDescent="0.35">
      <c r="A972" s="14" t="str">
        <f>IF(C972="","",COUNT($C$3:C972))</f>
        <v/>
      </c>
      <c r="B972" s="14" t="str">
        <f t="shared" si="83"/>
        <v/>
      </c>
      <c r="C972" s="23"/>
      <c r="F972" s="32"/>
      <c r="J972" s="26"/>
      <c r="K972" s="22" t="str">
        <f t="shared" si="85"/>
        <v/>
      </c>
      <c r="L972" s="23"/>
      <c r="S972" s="34"/>
      <c r="T972" s="56" t="str">
        <f t="shared" si="84"/>
        <v/>
      </c>
    </row>
    <row r="973" spans="1:20" x14ac:dyDescent="0.35">
      <c r="A973" s="14" t="str">
        <f>IF(C973="","",COUNT($C$3:C973))</f>
        <v/>
      </c>
      <c r="B973" s="14" t="str">
        <f t="shared" si="83"/>
        <v/>
      </c>
      <c r="C973" s="23"/>
      <c r="F973" s="32"/>
      <c r="J973" s="26"/>
      <c r="K973" s="22" t="str">
        <f t="shared" si="85"/>
        <v/>
      </c>
      <c r="L973" s="23"/>
      <c r="S973" s="34"/>
      <c r="T973" s="56" t="str">
        <f t="shared" si="84"/>
        <v/>
      </c>
    </row>
    <row r="974" spans="1:20" x14ac:dyDescent="0.35">
      <c r="A974" s="14" t="str">
        <f>IF(C974="","",COUNT($C$3:C974))</f>
        <v/>
      </c>
      <c r="B974" s="14" t="str">
        <f t="shared" si="83"/>
        <v/>
      </c>
      <c r="C974" s="23"/>
      <c r="F974" s="32"/>
      <c r="J974" s="26"/>
      <c r="K974" s="22" t="str">
        <f t="shared" si="85"/>
        <v/>
      </c>
      <c r="L974" s="23"/>
      <c r="S974" s="34"/>
      <c r="T974" s="56" t="str">
        <f t="shared" si="84"/>
        <v/>
      </c>
    </row>
    <row r="975" spans="1:20" x14ac:dyDescent="0.35">
      <c r="A975" s="14" t="str">
        <f>IF(C975="","",COUNT($C$3:C975))</f>
        <v/>
      </c>
      <c r="B975" s="14" t="str">
        <f t="shared" si="83"/>
        <v/>
      </c>
      <c r="C975" s="23"/>
      <c r="F975" s="32"/>
      <c r="J975" s="26"/>
      <c r="K975" s="22" t="str">
        <f t="shared" si="85"/>
        <v/>
      </c>
      <c r="L975" s="23"/>
      <c r="S975" s="34"/>
      <c r="T975" s="56" t="str">
        <f t="shared" si="84"/>
        <v/>
      </c>
    </row>
    <row r="976" spans="1:20" x14ac:dyDescent="0.35">
      <c r="A976" s="14" t="str">
        <f>IF(C976="","",COUNT($C$3:C976))</f>
        <v/>
      </c>
      <c r="B976" s="14" t="str">
        <f t="shared" si="83"/>
        <v/>
      </c>
      <c r="C976" s="23"/>
      <c r="F976" s="32"/>
      <c r="J976" s="26"/>
      <c r="K976" s="22" t="str">
        <f t="shared" si="85"/>
        <v/>
      </c>
      <c r="L976" s="23"/>
      <c r="S976" s="34"/>
      <c r="T976" s="56" t="str">
        <f t="shared" si="84"/>
        <v/>
      </c>
    </row>
    <row r="977" spans="1:20" x14ac:dyDescent="0.35">
      <c r="A977" s="14" t="str">
        <f>IF(C977="","",COUNT($C$3:C977))</f>
        <v/>
      </c>
      <c r="B977" s="14" t="str">
        <f t="shared" si="83"/>
        <v/>
      </c>
      <c r="C977" s="23"/>
      <c r="F977" s="32"/>
      <c r="J977" s="26"/>
      <c r="K977" s="22" t="str">
        <f t="shared" si="85"/>
        <v/>
      </c>
      <c r="L977" s="23"/>
      <c r="S977" s="34"/>
      <c r="T977" s="56" t="str">
        <f t="shared" si="84"/>
        <v/>
      </c>
    </row>
    <row r="978" spans="1:20" x14ac:dyDescent="0.35">
      <c r="A978" s="14" t="str">
        <f>IF(C978="","",COUNT($C$3:C978))</f>
        <v/>
      </c>
      <c r="B978" s="14" t="str">
        <f t="shared" si="83"/>
        <v/>
      </c>
      <c r="C978" s="23"/>
      <c r="F978" s="32"/>
      <c r="J978" s="26"/>
      <c r="K978" s="22" t="str">
        <f t="shared" si="85"/>
        <v/>
      </c>
      <c r="L978" s="23"/>
      <c r="S978" s="34"/>
      <c r="T978" s="56" t="str">
        <f t="shared" si="84"/>
        <v/>
      </c>
    </row>
    <row r="979" spans="1:20" x14ac:dyDescent="0.35">
      <c r="A979" s="14" t="str">
        <f>IF(C979="","",COUNT($C$3:C979))</f>
        <v/>
      </c>
      <c r="B979" s="14" t="str">
        <f t="shared" si="83"/>
        <v/>
      </c>
      <c r="C979" s="23"/>
      <c r="F979" s="32"/>
      <c r="J979" s="26"/>
      <c r="K979" s="22" t="str">
        <f t="shared" si="85"/>
        <v/>
      </c>
      <c r="L979" s="23"/>
      <c r="S979" s="34"/>
      <c r="T979" s="56" t="str">
        <f t="shared" si="84"/>
        <v/>
      </c>
    </row>
    <row r="980" spans="1:20" x14ac:dyDescent="0.35">
      <c r="A980" s="14" t="str">
        <f>IF(C980="","",COUNT($C$3:C980))</f>
        <v/>
      </c>
      <c r="B980" s="14" t="str">
        <f t="shared" si="83"/>
        <v/>
      </c>
      <c r="C980" s="23"/>
      <c r="F980" s="32"/>
      <c r="J980" s="26"/>
      <c r="K980" s="22" t="str">
        <f t="shared" si="85"/>
        <v/>
      </c>
      <c r="L980" s="23"/>
      <c r="S980" s="34"/>
      <c r="T980" s="56" t="str">
        <f t="shared" si="84"/>
        <v/>
      </c>
    </row>
    <row r="981" spans="1:20" x14ac:dyDescent="0.35">
      <c r="A981" s="14" t="str">
        <f>IF(C981="","",COUNT($C$3:C981))</f>
        <v/>
      </c>
      <c r="B981" s="14" t="str">
        <f t="shared" si="83"/>
        <v/>
      </c>
      <c r="C981" s="23"/>
      <c r="F981" s="32"/>
      <c r="J981" s="26"/>
      <c r="K981" s="22" t="str">
        <f t="shared" si="85"/>
        <v/>
      </c>
      <c r="L981" s="23"/>
      <c r="S981" s="34"/>
      <c r="T981" s="56" t="str">
        <f t="shared" si="84"/>
        <v/>
      </c>
    </row>
    <row r="982" spans="1:20" x14ac:dyDescent="0.35">
      <c r="A982" s="14" t="str">
        <f>IF(C982="","",COUNT($C$3:C982))</f>
        <v/>
      </c>
      <c r="B982" s="14" t="str">
        <f t="shared" si="83"/>
        <v/>
      </c>
      <c r="C982" s="23"/>
      <c r="F982" s="32"/>
      <c r="J982" s="26"/>
      <c r="K982" s="22" t="str">
        <f t="shared" si="85"/>
        <v/>
      </c>
      <c r="L982" s="23"/>
      <c r="S982" s="34"/>
      <c r="T982" s="56" t="str">
        <f t="shared" si="84"/>
        <v/>
      </c>
    </row>
    <row r="983" spans="1:20" x14ac:dyDescent="0.35">
      <c r="A983" s="14" t="str">
        <f>IF(C983="","",COUNT($C$3:C983))</f>
        <v/>
      </c>
      <c r="B983" s="14" t="str">
        <f t="shared" si="83"/>
        <v/>
      </c>
      <c r="C983" s="23"/>
      <c r="F983" s="32"/>
      <c r="J983" s="26"/>
      <c r="K983" s="22" t="str">
        <f t="shared" si="85"/>
        <v/>
      </c>
      <c r="L983" s="23"/>
      <c r="S983" s="34"/>
      <c r="T983" s="56" t="str">
        <f t="shared" si="84"/>
        <v/>
      </c>
    </row>
    <row r="984" spans="1:20" x14ac:dyDescent="0.35">
      <c r="A984" s="14" t="str">
        <f>IF(C984="","",COUNT($C$3:C984))</f>
        <v/>
      </c>
      <c r="B984" s="14" t="str">
        <f t="shared" si="83"/>
        <v/>
      </c>
      <c r="C984" s="23"/>
      <c r="F984" s="32"/>
      <c r="J984" s="26"/>
      <c r="K984" s="22" t="str">
        <f t="shared" si="85"/>
        <v/>
      </c>
      <c r="L984" s="23"/>
      <c r="S984" s="34"/>
      <c r="T984" s="56" t="str">
        <f t="shared" si="84"/>
        <v/>
      </c>
    </row>
    <row r="985" spans="1:20" x14ac:dyDescent="0.35">
      <c r="A985" s="14" t="str">
        <f>IF(C985="","",COUNT($C$3:C985))</f>
        <v/>
      </c>
      <c r="B985" s="14" t="str">
        <f t="shared" si="83"/>
        <v/>
      </c>
      <c r="C985" s="23"/>
      <c r="F985" s="32"/>
      <c r="J985" s="26"/>
      <c r="K985" s="22" t="str">
        <f t="shared" si="85"/>
        <v/>
      </c>
      <c r="L985" s="23"/>
      <c r="S985" s="34"/>
      <c r="T985" s="56" t="str">
        <f t="shared" si="84"/>
        <v/>
      </c>
    </row>
    <row r="986" spans="1:20" x14ac:dyDescent="0.35">
      <c r="A986" s="14" t="str">
        <f>IF(C986="","",COUNT($C$3:C986))</f>
        <v/>
      </c>
      <c r="B986" s="14" t="str">
        <f t="shared" si="83"/>
        <v/>
      </c>
      <c r="C986" s="23"/>
      <c r="F986" s="32"/>
      <c r="J986" s="26"/>
      <c r="K986" s="22" t="str">
        <f t="shared" si="85"/>
        <v/>
      </c>
      <c r="L986" s="23"/>
      <c r="S986" s="34"/>
      <c r="T986" s="56" t="str">
        <f t="shared" si="84"/>
        <v/>
      </c>
    </row>
    <row r="987" spans="1:20" x14ac:dyDescent="0.35">
      <c r="A987" s="14" t="str">
        <f>IF(C987="","",COUNT($C$3:C987))</f>
        <v/>
      </c>
      <c r="B987" s="14" t="str">
        <f t="shared" si="83"/>
        <v/>
      </c>
      <c r="C987" s="23"/>
      <c r="F987" s="32"/>
      <c r="J987" s="26"/>
      <c r="K987" s="22" t="str">
        <f t="shared" si="85"/>
        <v/>
      </c>
      <c r="L987" s="23"/>
      <c r="S987" s="34"/>
      <c r="T987" s="56" t="str">
        <f t="shared" si="84"/>
        <v/>
      </c>
    </row>
    <row r="988" spans="1:20" x14ac:dyDescent="0.35">
      <c r="A988" s="14" t="str">
        <f>IF(C988="","",COUNT($C$3:C988))</f>
        <v/>
      </c>
      <c r="B988" s="14" t="str">
        <f t="shared" si="83"/>
        <v/>
      </c>
      <c r="C988" s="23"/>
      <c r="F988" s="32"/>
      <c r="J988" s="26"/>
      <c r="K988" s="22" t="str">
        <f t="shared" si="85"/>
        <v/>
      </c>
      <c r="L988" s="23"/>
      <c r="S988" s="34"/>
      <c r="T988" s="56" t="str">
        <f t="shared" si="84"/>
        <v/>
      </c>
    </row>
    <row r="989" spans="1:20" x14ac:dyDescent="0.35">
      <c r="A989" s="14" t="str">
        <f>IF(C989="","",COUNT($C$3:C989))</f>
        <v/>
      </c>
      <c r="B989" s="14" t="str">
        <f t="shared" si="83"/>
        <v/>
      </c>
      <c r="C989" s="23"/>
      <c r="F989" s="32"/>
      <c r="J989" s="26"/>
      <c r="K989" s="22" t="str">
        <f t="shared" si="85"/>
        <v/>
      </c>
      <c r="L989" s="23"/>
      <c r="S989" s="34"/>
      <c r="T989" s="56" t="str">
        <f t="shared" si="84"/>
        <v/>
      </c>
    </row>
    <row r="990" spans="1:20" x14ac:dyDescent="0.35">
      <c r="A990" s="14" t="str">
        <f>IF(C990="","",COUNT($C$3:C990))</f>
        <v/>
      </c>
      <c r="B990" s="14" t="str">
        <f t="shared" si="83"/>
        <v/>
      </c>
      <c r="C990" s="23"/>
      <c r="F990" s="32"/>
      <c r="J990" s="26"/>
      <c r="K990" s="22" t="str">
        <f t="shared" si="85"/>
        <v/>
      </c>
      <c r="L990" s="23"/>
      <c r="S990" s="34"/>
      <c r="T990" s="56" t="str">
        <f t="shared" si="84"/>
        <v/>
      </c>
    </row>
    <row r="991" spans="1:20" x14ac:dyDescent="0.35">
      <c r="A991" s="14" t="str">
        <f>IF(C991="","",COUNT($C$3:C991))</f>
        <v/>
      </c>
      <c r="B991" s="14" t="str">
        <f t="shared" si="83"/>
        <v/>
      </c>
      <c r="C991" s="23"/>
      <c r="F991" s="32"/>
      <c r="J991" s="26"/>
      <c r="K991" s="22" t="str">
        <f t="shared" si="85"/>
        <v/>
      </c>
      <c r="L991" s="23"/>
      <c r="S991" s="34"/>
      <c r="T991" s="56" t="str">
        <f t="shared" si="84"/>
        <v/>
      </c>
    </row>
    <row r="992" spans="1:20" x14ac:dyDescent="0.35">
      <c r="A992" s="14" t="str">
        <f>IF(C992="","",COUNT($C$3:C992))</f>
        <v/>
      </c>
      <c r="B992" s="14" t="str">
        <f t="shared" si="83"/>
        <v/>
      </c>
      <c r="C992" s="23"/>
      <c r="F992" s="32"/>
      <c r="J992" s="26"/>
      <c r="K992" s="22" t="str">
        <f t="shared" si="85"/>
        <v/>
      </c>
      <c r="L992" s="23"/>
      <c r="S992" s="34"/>
      <c r="T992" s="56" t="str">
        <f t="shared" si="84"/>
        <v/>
      </c>
    </row>
    <row r="993" spans="1:20" x14ac:dyDescent="0.35">
      <c r="A993" s="14" t="str">
        <f>IF(C993="","",COUNT($C$3:C993))</f>
        <v/>
      </c>
      <c r="B993" s="14" t="str">
        <f t="shared" si="83"/>
        <v/>
      </c>
      <c r="C993" s="23"/>
      <c r="F993" s="32"/>
      <c r="J993" s="26"/>
      <c r="K993" s="22" t="str">
        <f t="shared" si="85"/>
        <v/>
      </c>
      <c r="L993" s="23"/>
      <c r="S993" s="34"/>
      <c r="T993" s="56" t="str">
        <f t="shared" si="84"/>
        <v/>
      </c>
    </row>
    <row r="994" spans="1:20" x14ac:dyDescent="0.35">
      <c r="A994" s="14" t="str">
        <f>IF(C994="","",COUNT($C$3:C994))</f>
        <v/>
      </c>
      <c r="B994" s="14" t="str">
        <f t="shared" si="83"/>
        <v/>
      </c>
      <c r="C994" s="23"/>
      <c r="F994" s="32"/>
      <c r="J994" s="26"/>
      <c r="K994" s="22" t="str">
        <f t="shared" si="85"/>
        <v/>
      </c>
      <c r="L994" s="23"/>
      <c r="S994" s="34"/>
      <c r="T994" s="56" t="str">
        <f t="shared" si="84"/>
        <v/>
      </c>
    </row>
    <row r="995" spans="1:20" x14ac:dyDescent="0.35">
      <c r="A995" s="14" t="str">
        <f>IF(C995="","",COUNT($C$3:C995))</f>
        <v/>
      </c>
      <c r="B995" s="14" t="str">
        <f t="shared" si="83"/>
        <v/>
      </c>
      <c r="C995" s="23"/>
      <c r="F995" s="32"/>
      <c r="J995" s="26"/>
      <c r="K995" s="22" t="str">
        <f t="shared" si="85"/>
        <v/>
      </c>
      <c r="L995" s="23"/>
      <c r="S995" s="34"/>
      <c r="T995" s="56" t="str">
        <f t="shared" si="84"/>
        <v/>
      </c>
    </row>
    <row r="996" spans="1:20" x14ac:dyDescent="0.35">
      <c r="A996" s="14" t="str">
        <f>IF(C996="","",COUNT($C$3:C996))</f>
        <v/>
      </c>
      <c r="B996" s="14" t="str">
        <f t="shared" si="83"/>
        <v/>
      </c>
      <c r="C996" s="23"/>
      <c r="F996" s="32"/>
      <c r="J996" s="26"/>
      <c r="K996" s="22" t="str">
        <f t="shared" si="85"/>
        <v/>
      </c>
      <c r="L996" s="23"/>
      <c r="S996" s="34"/>
      <c r="T996" s="56" t="str">
        <f t="shared" si="84"/>
        <v/>
      </c>
    </row>
    <row r="997" spans="1:20" x14ac:dyDescent="0.35">
      <c r="A997" s="14" t="str">
        <f>IF(C997="","",COUNT($C$3:C997))</f>
        <v/>
      </c>
      <c r="B997" s="14" t="str">
        <f t="shared" si="83"/>
        <v/>
      </c>
      <c r="C997" s="23"/>
      <c r="F997" s="32"/>
      <c r="J997" s="26"/>
      <c r="K997" s="22" t="str">
        <f t="shared" si="85"/>
        <v/>
      </c>
      <c r="L997" s="23"/>
      <c r="S997" s="34"/>
      <c r="T997" s="56" t="str">
        <f t="shared" si="84"/>
        <v/>
      </c>
    </row>
    <row r="998" spans="1:20" x14ac:dyDescent="0.35">
      <c r="A998" s="14" t="str">
        <f>IF(C998="","",COUNT($C$3:C998))</f>
        <v/>
      </c>
      <c r="B998" s="14" t="str">
        <f t="shared" ref="B998:B1061" si="86">IF(C998="","",TEXT(C998,"mmmm"))</f>
        <v/>
      </c>
      <c r="C998" s="23"/>
      <c r="F998" s="32"/>
      <c r="J998" s="26"/>
      <c r="K998" s="22" t="str">
        <f t="shared" si="85"/>
        <v/>
      </c>
      <c r="L998" s="23"/>
      <c r="S998" s="34"/>
      <c r="T998" s="56" t="str">
        <f t="shared" ref="T998:T1061" si="87">IF(N998="","",SUM(N998,O998,P998,Q998,R998))</f>
        <v/>
      </c>
    </row>
    <row r="999" spans="1:20" x14ac:dyDescent="0.35">
      <c r="A999" s="14" t="str">
        <f>IF(C999="","",COUNT($C$3:C999))</f>
        <v/>
      </c>
      <c r="B999" s="14" t="str">
        <f t="shared" si="86"/>
        <v/>
      </c>
      <c r="C999" s="23"/>
      <c r="F999" s="32"/>
      <c r="J999" s="26"/>
      <c r="K999" s="22" t="str">
        <f t="shared" si="85"/>
        <v/>
      </c>
      <c r="L999" s="23"/>
      <c r="S999" s="34"/>
      <c r="T999" s="56" t="str">
        <f t="shared" si="87"/>
        <v/>
      </c>
    </row>
    <row r="1000" spans="1:20" x14ac:dyDescent="0.35">
      <c r="A1000" s="14" t="str">
        <f>IF(C1000="","",COUNT($C$3:C1000))</f>
        <v/>
      </c>
      <c r="B1000" s="14" t="str">
        <f t="shared" si="86"/>
        <v/>
      </c>
      <c r="C1000" s="23"/>
      <c r="F1000" s="32"/>
      <c r="J1000" s="26"/>
      <c r="K1000" s="22" t="str">
        <f t="shared" si="85"/>
        <v/>
      </c>
      <c r="L1000" s="23"/>
      <c r="S1000" s="34"/>
      <c r="T1000" s="56" t="str">
        <f t="shared" si="87"/>
        <v/>
      </c>
    </row>
    <row r="1001" spans="1:20" x14ac:dyDescent="0.35">
      <c r="A1001" s="14" t="str">
        <f>IF(C1001="","",COUNT($C$3:C1001))</f>
        <v/>
      </c>
      <c r="B1001" s="14" t="str">
        <f t="shared" si="86"/>
        <v/>
      </c>
      <c r="C1001" s="23"/>
      <c r="F1001" s="32"/>
      <c r="J1001" s="26"/>
      <c r="K1001" s="22" t="str">
        <f t="shared" si="85"/>
        <v/>
      </c>
      <c r="L1001" s="23"/>
      <c r="S1001" s="34"/>
      <c r="T1001" s="56" t="str">
        <f t="shared" si="87"/>
        <v/>
      </c>
    </row>
    <row r="1002" spans="1:20" x14ac:dyDescent="0.35">
      <c r="A1002" s="14" t="str">
        <f>IF(C1002="","",COUNT($C$3:C1002))</f>
        <v/>
      </c>
      <c r="B1002" s="14" t="str">
        <f t="shared" si="86"/>
        <v/>
      </c>
      <c r="C1002" s="23"/>
      <c r="F1002" s="32"/>
      <c r="J1002" s="26"/>
      <c r="K1002" s="22" t="str">
        <f t="shared" si="85"/>
        <v/>
      </c>
      <c r="L1002" s="23"/>
      <c r="S1002" s="34"/>
      <c r="T1002" s="56" t="str">
        <f t="shared" si="87"/>
        <v/>
      </c>
    </row>
    <row r="1003" spans="1:20" x14ac:dyDescent="0.35">
      <c r="A1003" s="14" t="str">
        <f>IF(C1003="","",COUNT($C$3:C1003))</f>
        <v/>
      </c>
      <c r="B1003" s="14" t="str">
        <f t="shared" si="86"/>
        <v/>
      </c>
      <c r="C1003" s="23"/>
      <c r="F1003" s="32"/>
      <c r="J1003" s="26"/>
      <c r="K1003" s="22" t="str">
        <f t="shared" si="85"/>
        <v/>
      </c>
      <c r="L1003" s="23"/>
      <c r="S1003" s="34"/>
      <c r="T1003" s="56" t="str">
        <f t="shared" si="87"/>
        <v/>
      </c>
    </row>
    <row r="1004" spans="1:20" x14ac:dyDescent="0.35">
      <c r="A1004" s="14" t="str">
        <f>IF(C1004="","",COUNT($C$3:C1004))</f>
        <v/>
      </c>
      <c r="B1004" s="14" t="str">
        <f t="shared" si="86"/>
        <v/>
      </c>
      <c r="C1004" s="23"/>
      <c r="F1004" s="32"/>
      <c r="J1004" s="26"/>
      <c r="K1004" s="22" t="str">
        <f t="shared" si="85"/>
        <v/>
      </c>
      <c r="L1004" s="23"/>
      <c r="S1004" s="34"/>
      <c r="T1004" s="56" t="str">
        <f t="shared" si="87"/>
        <v/>
      </c>
    </row>
    <row r="1005" spans="1:20" x14ac:dyDescent="0.35">
      <c r="A1005" s="14" t="str">
        <f>IF(C1005="","",COUNT($C$3:C1005))</f>
        <v/>
      </c>
      <c r="B1005" s="14" t="str">
        <f t="shared" si="86"/>
        <v/>
      </c>
      <c r="C1005" s="23"/>
      <c r="F1005" s="32"/>
      <c r="J1005" s="26"/>
      <c r="K1005" s="22" t="str">
        <f t="shared" si="85"/>
        <v/>
      </c>
      <c r="L1005" s="23"/>
      <c r="S1005" s="34"/>
      <c r="T1005" s="56" t="str">
        <f t="shared" si="87"/>
        <v/>
      </c>
    </row>
    <row r="1006" spans="1:20" x14ac:dyDescent="0.35">
      <c r="A1006" s="14" t="str">
        <f>IF(C1006="","",COUNT($C$3:C1006))</f>
        <v/>
      </c>
      <c r="B1006" s="14" t="str">
        <f t="shared" si="86"/>
        <v/>
      </c>
      <c r="C1006" s="23"/>
      <c r="F1006" s="32"/>
      <c r="J1006" s="26"/>
      <c r="K1006" s="22" t="str">
        <f t="shared" si="85"/>
        <v/>
      </c>
      <c r="L1006" s="23"/>
      <c r="S1006" s="34"/>
      <c r="T1006" s="56" t="str">
        <f t="shared" si="87"/>
        <v/>
      </c>
    </row>
    <row r="1007" spans="1:20" x14ac:dyDescent="0.35">
      <c r="A1007" s="14" t="str">
        <f>IF(C1007="","",COUNT($C$3:C1007))</f>
        <v/>
      </c>
      <c r="B1007" s="14" t="str">
        <f t="shared" si="86"/>
        <v/>
      </c>
      <c r="C1007" s="23"/>
      <c r="F1007" s="32"/>
      <c r="J1007" s="26"/>
      <c r="K1007" s="22" t="str">
        <f t="shared" si="85"/>
        <v/>
      </c>
      <c r="L1007" s="23"/>
      <c r="S1007" s="34"/>
      <c r="T1007" s="56" t="str">
        <f t="shared" si="87"/>
        <v/>
      </c>
    </row>
    <row r="1008" spans="1:20" x14ac:dyDescent="0.35">
      <c r="A1008" s="14" t="str">
        <f>IF(C1008="","",COUNT($C$3:C1008))</f>
        <v/>
      </c>
      <c r="B1008" s="14" t="str">
        <f t="shared" si="86"/>
        <v/>
      </c>
      <c r="C1008" s="23"/>
      <c r="F1008" s="32"/>
      <c r="J1008" s="26"/>
      <c r="K1008" s="22" t="str">
        <f t="shared" si="85"/>
        <v/>
      </c>
      <c r="L1008" s="23"/>
      <c r="S1008" s="34"/>
      <c r="T1008" s="56" t="str">
        <f t="shared" si="87"/>
        <v/>
      </c>
    </row>
    <row r="1009" spans="1:20" x14ac:dyDescent="0.35">
      <c r="A1009" s="14" t="str">
        <f>IF(C1009="","",COUNT($C$3:C1009))</f>
        <v/>
      </c>
      <c r="B1009" s="14" t="str">
        <f t="shared" si="86"/>
        <v/>
      </c>
      <c r="C1009" s="23"/>
      <c r="F1009" s="32"/>
      <c r="J1009" s="26"/>
      <c r="K1009" s="22" t="str">
        <f t="shared" si="85"/>
        <v/>
      </c>
      <c r="L1009" s="23"/>
      <c r="S1009" s="34"/>
      <c r="T1009" s="56" t="str">
        <f t="shared" si="87"/>
        <v/>
      </c>
    </row>
    <row r="1010" spans="1:20" x14ac:dyDescent="0.35">
      <c r="A1010" s="14" t="str">
        <f>IF(C1010="","",COUNT($C$3:C1010))</f>
        <v/>
      </c>
      <c r="B1010" s="14" t="str">
        <f t="shared" si="86"/>
        <v/>
      </c>
      <c r="C1010" s="23"/>
      <c r="F1010" s="32"/>
      <c r="J1010" s="26"/>
      <c r="K1010" s="22" t="str">
        <f t="shared" si="85"/>
        <v/>
      </c>
      <c r="L1010" s="23"/>
      <c r="S1010" s="34"/>
      <c r="T1010" s="56" t="str">
        <f t="shared" si="87"/>
        <v/>
      </c>
    </row>
    <row r="1011" spans="1:20" x14ac:dyDescent="0.35">
      <c r="A1011" s="14" t="str">
        <f>IF(C1011="","",COUNT($C$3:C1011))</f>
        <v/>
      </c>
      <c r="B1011" s="14" t="str">
        <f t="shared" si="86"/>
        <v/>
      </c>
      <c r="C1011" s="23"/>
      <c r="F1011" s="32"/>
      <c r="J1011" s="26"/>
      <c r="K1011" s="22" t="str">
        <f t="shared" si="85"/>
        <v/>
      </c>
      <c r="L1011" s="23"/>
      <c r="S1011" s="34"/>
      <c r="T1011" s="56" t="str">
        <f t="shared" si="87"/>
        <v/>
      </c>
    </row>
    <row r="1012" spans="1:20" x14ac:dyDescent="0.35">
      <c r="A1012" s="14" t="str">
        <f>IF(C1012="","",COUNT($C$3:C1012))</f>
        <v/>
      </c>
      <c r="B1012" s="14" t="str">
        <f t="shared" si="86"/>
        <v/>
      </c>
      <c r="C1012" s="23"/>
      <c r="F1012" s="32"/>
      <c r="J1012" s="26"/>
      <c r="K1012" s="22" t="str">
        <f t="shared" si="85"/>
        <v/>
      </c>
      <c r="L1012" s="23"/>
      <c r="S1012" s="34"/>
      <c r="T1012" s="56" t="str">
        <f t="shared" si="87"/>
        <v/>
      </c>
    </row>
    <row r="1013" spans="1:20" x14ac:dyDescent="0.35">
      <c r="A1013" s="14" t="str">
        <f>IF(C1013="","",COUNT($C$3:C1013))</f>
        <v/>
      </c>
      <c r="B1013" s="14" t="str">
        <f t="shared" si="86"/>
        <v/>
      </c>
      <c r="C1013" s="23"/>
      <c r="F1013" s="32"/>
      <c r="J1013" s="26"/>
      <c r="K1013" s="22" t="str">
        <f t="shared" si="85"/>
        <v/>
      </c>
      <c r="L1013" s="23"/>
      <c r="S1013" s="34"/>
      <c r="T1013" s="56" t="str">
        <f t="shared" si="87"/>
        <v/>
      </c>
    </row>
    <row r="1014" spans="1:20" x14ac:dyDescent="0.35">
      <c r="A1014" s="14" t="str">
        <f>IF(C1014="","",COUNT($C$3:C1014))</f>
        <v/>
      </c>
      <c r="B1014" s="14" t="str">
        <f t="shared" si="86"/>
        <v/>
      </c>
      <c r="C1014" s="23"/>
      <c r="F1014" s="32"/>
      <c r="J1014" s="26"/>
      <c r="K1014" s="22" t="str">
        <f t="shared" si="85"/>
        <v/>
      </c>
      <c r="L1014" s="23"/>
      <c r="S1014" s="34"/>
      <c r="T1014" s="56" t="str">
        <f t="shared" si="87"/>
        <v/>
      </c>
    </row>
    <row r="1015" spans="1:20" x14ac:dyDescent="0.35">
      <c r="A1015" s="14" t="str">
        <f>IF(C1015="","",COUNT($C$3:C1015))</f>
        <v/>
      </c>
      <c r="B1015" s="14" t="str">
        <f t="shared" si="86"/>
        <v/>
      </c>
      <c r="C1015" s="23"/>
      <c r="F1015" s="32"/>
      <c r="J1015" s="26"/>
      <c r="K1015" s="22" t="str">
        <f t="shared" si="85"/>
        <v/>
      </c>
      <c r="L1015" s="23"/>
      <c r="S1015" s="34"/>
      <c r="T1015" s="56" t="str">
        <f t="shared" si="87"/>
        <v/>
      </c>
    </row>
    <row r="1016" spans="1:20" x14ac:dyDescent="0.35">
      <c r="A1016" s="14" t="str">
        <f>IF(C1016="","",COUNT($C$3:C1016))</f>
        <v/>
      </c>
      <c r="B1016" s="14" t="str">
        <f t="shared" si="86"/>
        <v/>
      </c>
      <c r="C1016" s="23"/>
      <c r="F1016" s="32"/>
      <c r="J1016" s="26"/>
      <c r="K1016" s="22" t="str">
        <f t="shared" si="85"/>
        <v/>
      </c>
      <c r="L1016" s="23"/>
      <c r="S1016" s="34"/>
      <c r="T1016" s="56" t="str">
        <f t="shared" si="87"/>
        <v/>
      </c>
    </row>
    <row r="1017" spans="1:20" x14ac:dyDescent="0.35">
      <c r="A1017" s="14" t="str">
        <f>IF(C1017="","",COUNT($C$3:C1017))</f>
        <v/>
      </c>
      <c r="B1017" s="14" t="str">
        <f t="shared" si="86"/>
        <v/>
      </c>
      <c r="C1017" s="23"/>
      <c r="F1017" s="32"/>
      <c r="J1017" s="26"/>
      <c r="K1017" s="22" t="str">
        <f t="shared" si="85"/>
        <v/>
      </c>
      <c r="L1017" s="23"/>
      <c r="S1017" s="34"/>
      <c r="T1017" s="56" t="str">
        <f t="shared" si="87"/>
        <v/>
      </c>
    </row>
    <row r="1018" spans="1:20" x14ac:dyDescent="0.35">
      <c r="A1018" s="14" t="str">
        <f>IF(C1018="","",COUNT($C$3:C1018))</f>
        <v/>
      </c>
      <c r="B1018" s="14" t="str">
        <f t="shared" si="86"/>
        <v/>
      </c>
      <c r="C1018" s="23"/>
      <c r="F1018" s="32"/>
      <c r="J1018" s="26"/>
      <c r="K1018" s="22" t="str">
        <f t="shared" si="85"/>
        <v/>
      </c>
      <c r="L1018" s="23"/>
      <c r="S1018" s="34"/>
      <c r="T1018" s="56" t="str">
        <f t="shared" si="87"/>
        <v/>
      </c>
    </row>
    <row r="1019" spans="1:20" x14ac:dyDescent="0.35">
      <c r="A1019" s="14" t="str">
        <f>IF(C1019="","",COUNT($C$3:C1019))</f>
        <v/>
      </c>
      <c r="B1019" s="14" t="str">
        <f t="shared" si="86"/>
        <v/>
      </c>
      <c r="C1019" s="23"/>
      <c r="F1019" s="32"/>
      <c r="J1019" s="26"/>
      <c r="K1019" s="22" t="str">
        <f t="shared" si="85"/>
        <v/>
      </c>
      <c r="L1019" s="23"/>
      <c r="S1019" s="34"/>
      <c r="T1019" s="56" t="str">
        <f t="shared" si="87"/>
        <v/>
      </c>
    </row>
    <row r="1020" spans="1:20" x14ac:dyDescent="0.35">
      <c r="A1020" s="14" t="str">
        <f>IF(C1020="","",COUNT($C$3:C1020))</f>
        <v/>
      </c>
      <c r="B1020" s="14" t="str">
        <f t="shared" si="86"/>
        <v/>
      </c>
      <c r="C1020" s="23"/>
      <c r="F1020" s="32"/>
      <c r="J1020" s="26"/>
      <c r="K1020" s="22" t="str">
        <f t="shared" si="85"/>
        <v/>
      </c>
      <c r="L1020" s="23"/>
      <c r="S1020" s="34"/>
      <c r="T1020" s="56" t="str">
        <f t="shared" si="87"/>
        <v/>
      </c>
    </row>
    <row r="1021" spans="1:20" x14ac:dyDescent="0.35">
      <c r="A1021" s="14" t="str">
        <f>IF(C1021="","",COUNT($C$3:C1021))</f>
        <v/>
      </c>
      <c r="B1021" s="14" t="str">
        <f t="shared" si="86"/>
        <v/>
      </c>
      <c r="C1021" s="23"/>
      <c r="F1021" s="32"/>
      <c r="J1021" s="26"/>
      <c r="K1021" s="22" t="str">
        <f t="shared" si="85"/>
        <v/>
      </c>
      <c r="L1021" s="23"/>
      <c r="S1021" s="34"/>
      <c r="T1021" s="56" t="str">
        <f t="shared" si="87"/>
        <v/>
      </c>
    </row>
    <row r="1022" spans="1:20" x14ac:dyDescent="0.35">
      <c r="A1022" s="14" t="str">
        <f>IF(C1022="","",COUNT($C$3:C1022))</f>
        <v/>
      </c>
      <c r="B1022" s="14" t="str">
        <f t="shared" si="86"/>
        <v/>
      </c>
      <c r="C1022" s="23"/>
      <c r="F1022" s="32"/>
      <c r="J1022" s="26"/>
      <c r="K1022" s="22" t="str">
        <f t="shared" si="85"/>
        <v/>
      </c>
      <c r="L1022" s="23"/>
      <c r="S1022" s="34"/>
      <c r="T1022" s="56" t="str">
        <f t="shared" si="87"/>
        <v/>
      </c>
    </row>
    <row r="1023" spans="1:20" x14ac:dyDescent="0.35">
      <c r="A1023" s="14" t="str">
        <f>IF(C1023="","",COUNT($C$3:C1023))</f>
        <v/>
      </c>
      <c r="B1023" s="14" t="str">
        <f t="shared" si="86"/>
        <v/>
      </c>
      <c r="C1023" s="23"/>
      <c r="F1023" s="32"/>
      <c r="J1023" s="26"/>
      <c r="K1023" s="22" t="str">
        <f t="shared" si="85"/>
        <v/>
      </c>
      <c r="L1023" s="23"/>
      <c r="S1023" s="34"/>
      <c r="T1023" s="56" t="str">
        <f t="shared" si="87"/>
        <v/>
      </c>
    </row>
    <row r="1024" spans="1:20" x14ac:dyDescent="0.35">
      <c r="A1024" s="14" t="str">
        <f>IF(C1024="","",COUNT($C$3:C1024))</f>
        <v/>
      </c>
      <c r="B1024" s="14" t="str">
        <f t="shared" si="86"/>
        <v/>
      </c>
      <c r="C1024" s="23"/>
      <c r="F1024" s="32"/>
      <c r="J1024" s="26"/>
      <c r="K1024" s="22" t="str">
        <f t="shared" si="85"/>
        <v/>
      </c>
      <c r="L1024" s="23"/>
      <c r="S1024" s="34"/>
      <c r="T1024" s="56" t="str">
        <f t="shared" si="87"/>
        <v/>
      </c>
    </row>
    <row r="1025" spans="1:20" x14ac:dyDescent="0.35">
      <c r="A1025" s="14" t="str">
        <f>IF(C1025="","",COUNT($C$3:C1025))</f>
        <v/>
      </c>
      <c r="B1025" s="14" t="str">
        <f t="shared" si="86"/>
        <v/>
      </c>
      <c r="C1025" s="23"/>
      <c r="F1025" s="32"/>
      <c r="J1025" s="26"/>
      <c r="K1025" s="22" t="str">
        <f t="shared" si="85"/>
        <v/>
      </c>
      <c r="L1025" s="23"/>
      <c r="S1025" s="34"/>
      <c r="T1025" s="56" t="str">
        <f t="shared" si="87"/>
        <v/>
      </c>
    </row>
    <row r="1026" spans="1:20" x14ac:dyDescent="0.35">
      <c r="A1026" s="14" t="str">
        <f>IF(C1026="","",COUNT($C$3:C1026))</f>
        <v/>
      </c>
      <c r="B1026" s="14" t="str">
        <f t="shared" si="86"/>
        <v/>
      </c>
      <c r="C1026" s="23"/>
      <c r="F1026" s="32"/>
      <c r="J1026" s="26"/>
      <c r="K1026" s="22" t="str">
        <f t="shared" si="85"/>
        <v/>
      </c>
      <c r="L1026" s="23"/>
      <c r="S1026" s="34"/>
      <c r="T1026" s="56" t="str">
        <f t="shared" si="87"/>
        <v/>
      </c>
    </row>
    <row r="1027" spans="1:20" x14ac:dyDescent="0.35">
      <c r="A1027" s="14" t="str">
        <f>IF(C1027="","",COUNT($C$3:C1027))</f>
        <v/>
      </c>
      <c r="B1027" s="14" t="str">
        <f t="shared" si="86"/>
        <v/>
      </c>
      <c r="C1027" s="23"/>
      <c r="F1027" s="32"/>
      <c r="J1027" s="26"/>
      <c r="K1027" s="22" t="str">
        <f t="shared" ref="K1027:K1090" si="88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027" s="23"/>
      <c r="S1027" s="34"/>
      <c r="T1027" s="56" t="str">
        <f t="shared" si="87"/>
        <v/>
      </c>
    </row>
    <row r="1028" spans="1:20" x14ac:dyDescent="0.35">
      <c r="A1028" s="14" t="str">
        <f>IF(C1028="","",COUNT($C$3:C1028))</f>
        <v/>
      </c>
      <c r="B1028" s="14" t="str">
        <f t="shared" si="86"/>
        <v/>
      </c>
      <c r="C1028" s="23"/>
      <c r="F1028" s="32"/>
      <c r="J1028" s="26"/>
      <c r="K1028" s="22" t="str">
        <f t="shared" si="88"/>
        <v/>
      </c>
      <c r="L1028" s="23"/>
      <c r="S1028" s="34"/>
      <c r="T1028" s="56" t="str">
        <f t="shared" si="87"/>
        <v/>
      </c>
    </row>
    <row r="1029" spans="1:20" x14ac:dyDescent="0.35">
      <c r="A1029" s="14" t="str">
        <f>IF(C1029="","",COUNT($C$3:C1029))</f>
        <v/>
      </c>
      <c r="B1029" s="14" t="str">
        <f t="shared" si="86"/>
        <v/>
      </c>
      <c r="C1029" s="23"/>
      <c r="F1029" s="32"/>
      <c r="J1029" s="26"/>
      <c r="K1029" s="22" t="str">
        <f t="shared" si="88"/>
        <v/>
      </c>
      <c r="L1029" s="23"/>
      <c r="S1029" s="34"/>
      <c r="T1029" s="56" t="str">
        <f t="shared" si="87"/>
        <v/>
      </c>
    </row>
    <row r="1030" spans="1:20" x14ac:dyDescent="0.35">
      <c r="A1030" s="14" t="str">
        <f>IF(C1030="","",COUNT($C$3:C1030))</f>
        <v/>
      </c>
      <c r="B1030" s="14" t="str">
        <f t="shared" si="86"/>
        <v/>
      </c>
      <c r="C1030" s="23"/>
      <c r="F1030" s="32"/>
      <c r="J1030" s="26"/>
      <c r="K1030" s="22" t="str">
        <f t="shared" si="88"/>
        <v/>
      </c>
      <c r="L1030" s="23"/>
      <c r="S1030" s="34"/>
      <c r="T1030" s="56" t="str">
        <f t="shared" si="87"/>
        <v/>
      </c>
    </row>
    <row r="1031" spans="1:20" x14ac:dyDescent="0.35">
      <c r="A1031" s="14" t="str">
        <f>IF(C1031="","",COUNT($C$3:C1031))</f>
        <v/>
      </c>
      <c r="B1031" s="14" t="str">
        <f t="shared" si="86"/>
        <v/>
      </c>
      <c r="C1031" s="23"/>
      <c r="F1031" s="32"/>
      <c r="J1031" s="26"/>
      <c r="K1031" s="22" t="str">
        <f t="shared" si="88"/>
        <v/>
      </c>
      <c r="L1031" s="23"/>
      <c r="S1031" s="34"/>
      <c r="T1031" s="56" t="str">
        <f t="shared" si="87"/>
        <v/>
      </c>
    </row>
    <row r="1032" spans="1:20" x14ac:dyDescent="0.35">
      <c r="A1032" s="14" t="str">
        <f>IF(C1032="","",COUNT($C$3:C1032))</f>
        <v/>
      </c>
      <c r="B1032" s="14" t="str">
        <f t="shared" si="86"/>
        <v/>
      </c>
      <c r="C1032" s="23"/>
      <c r="F1032" s="32"/>
      <c r="J1032" s="26"/>
      <c r="K1032" s="22" t="str">
        <f t="shared" si="88"/>
        <v/>
      </c>
      <c r="L1032" s="23"/>
      <c r="S1032" s="34"/>
      <c r="T1032" s="56" t="str">
        <f t="shared" si="87"/>
        <v/>
      </c>
    </row>
    <row r="1033" spans="1:20" x14ac:dyDescent="0.35">
      <c r="A1033" s="14" t="str">
        <f>IF(C1033="","",COUNT($C$3:C1033))</f>
        <v/>
      </c>
      <c r="B1033" s="14" t="str">
        <f t="shared" si="86"/>
        <v/>
      </c>
      <c r="C1033" s="23"/>
      <c r="F1033" s="32"/>
      <c r="J1033" s="26"/>
      <c r="K1033" s="22" t="str">
        <f t="shared" si="88"/>
        <v/>
      </c>
      <c r="L1033" s="23"/>
      <c r="S1033" s="34"/>
      <c r="T1033" s="56" t="str">
        <f t="shared" si="87"/>
        <v/>
      </c>
    </row>
    <row r="1034" spans="1:20" x14ac:dyDescent="0.35">
      <c r="A1034" s="14" t="str">
        <f>IF(C1034="","",COUNT($C$3:C1034))</f>
        <v/>
      </c>
      <c r="B1034" s="14" t="str">
        <f t="shared" si="86"/>
        <v/>
      </c>
      <c r="C1034" s="23"/>
      <c r="F1034" s="32"/>
      <c r="J1034" s="26"/>
      <c r="K1034" s="22" t="str">
        <f t="shared" si="88"/>
        <v/>
      </c>
      <c r="L1034" s="23"/>
      <c r="S1034" s="34"/>
      <c r="T1034" s="56" t="str">
        <f t="shared" si="87"/>
        <v/>
      </c>
    </row>
    <row r="1035" spans="1:20" x14ac:dyDescent="0.35">
      <c r="A1035" s="14" t="str">
        <f>IF(C1035="","",COUNT($C$3:C1035))</f>
        <v/>
      </c>
      <c r="B1035" s="14" t="str">
        <f t="shared" si="86"/>
        <v/>
      </c>
      <c r="C1035" s="23"/>
      <c r="F1035" s="32"/>
      <c r="J1035" s="26"/>
      <c r="K1035" s="22" t="str">
        <f t="shared" si="88"/>
        <v/>
      </c>
      <c r="L1035" s="23"/>
      <c r="S1035" s="34"/>
      <c r="T1035" s="56" t="str">
        <f t="shared" si="87"/>
        <v/>
      </c>
    </row>
    <row r="1036" spans="1:20" x14ac:dyDescent="0.35">
      <c r="A1036" s="14" t="str">
        <f>IF(C1036="","",COUNT($C$3:C1036))</f>
        <v/>
      </c>
      <c r="B1036" s="14" t="str">
        <f t="shared" si="86"/>
        <v/>
      </c>
      <c r="C1036" s="23"/>
      <c r="F1036" s="32"/>
      <c r="J1036" s="26"/>
      <c r="K1036" s="22" t="str">
        <f t="shared" si="88"/>
        <v/>
      </c>
      <c r="L1036" s="23"/>
      <c r="S1036" s="34"/>
      <c r="T1036" s="56" t="str">
        <f t="shared" si="87"/>
        <v/>
      </c>
    </row>
    <row r="1037" spans="1:20" x14ac:dyDescent="0.35">
      <c r="A1037" s="14" t="str">
        <f>IF(C1037="","",COUNT($C$3:C1037))</f>
        <v/>
      </c>
      <c r="B1037" s="14" t="str">
        <f t="shared" si="86"/>
        <v/>
      </c>
      <c r="C1037" s="23"/>
      <c r="F1037" s="32"/>
      <c r="J1037" s="26"/>
      <c r="K1037" s="22" t="str">
        <f t="shared" si="88"/>
        <v/>
      </c>
      <c r="L1037" s="23"/>
      <c r="S1037" s="34"/>
      <c r="T1037" s="56" t="str">
        <f t="shared" si="87"/>
        <v/>
      </c>
    </row>
    <row r="1038" spans="1:20" x14ac:dyDescent="0.35">
      <c r="A1038" s="14" t="str">
        <f>IF(C1038="","",COUNT($C$3:C1038))</f>
        <v/>
      </c>
      <c r="B1038" s="14" t="str">
        <f t="shared" si="86"/>
        <v/>
      </c>
      <c r="C1038" s="23"/>
      <c r="F1038" s="32"/>
      <c r="J1038" s="26"/>
      <c r="K1038" s="22" t="str">
        <f t="shared" si="88"/>
        <v/>
      </c>
      <c r="L1038" s="23"/>
      <c r="S1038" s="34"/>
      <c r="T1038" s="56" t="str">
        <f t="shared" si="87"/>
        <v/>
      </c>
    </row>
    <row r="1039" spans="1:20" x14ac:dyDescent="0.35">
      <c r="A1039" s="14" t="str">
        <f>IF(C1039="","",COUNT($C$3:C1039))</f>
        <v/>
      </c>
      <c r="B1039" s="14" t="str">
        <f t="shared" si="86"/>
        <v/>
      </c>
      <c r="C1039" s="23"/>
      <c r="F1039" s="32"/>
      <c r="J1039" s="26"/>
      <c r="K1039" s="22" t="str">
        <f t="shared" si="88"/>
        <v/>
      </c>
      <c r="L1039" s="23"/>
      <c r="S1039" s="34"/>
      <c r="T1039" s="56" t="str">
        <f t="shared" si="87"/>
        <v/>
      </c>
    </row>
    <row r="1040" spans="1:20" x14ac:dyDescent="0.35">
      <c r="A1040" s="14" t="str">
        <f>IF(C1040="","",COUNT($C$3:C1040))</f>
        <v/>
      </c>
      <c r="B1040" s="14" t="str">
        <f t="shared" si="86"/>
        <v/>
      </c>
      <c r="C1040" s="23"/>
      <c r="F1040" s="32"/>
      <c r="J1040" s="26"/>
      <c r="K1040" s="22" t="str">
        <f t="shared" si="88"/>
        <v/>
      </c>
      <c r="L1040" s="23"/>
      <c r="S1040" s="34"/>
      <c r="T1040" s="56" t="str">
        <f t="shared" si="87"/>
        <v/>
      </c>
    </row>
    <row r="1041" spans="1:20" x14ac:dyDescent="0.35">
      <c r="A1041" s="14" t="str">
        <f>IF(C1041="","",COUNT($C$3:C1041))</f>
        <v/>
      </c>
      <c r="B1041" s="14" t="str">
        <f t="shared" si="86"/>
        <v/>
      </c>
      <c r="C1041" s="23"/>
      <c r="F1041" s="32"/>
      <c r="J1041" s="26"/>
      <c r="K1041" s="22" t="str">
        <f t="shared" si="88"/>
        <v/>
      </c>
      <c r="L1041" s="23"/>
      <c r="S1041" s="34"/>
      <c r="T1041" s="56" t="str">
        <f t="shared" si="87"/>
        <v/>
      </c>
    </row>
    <row r="1042" spans="1:20" x14ac:dyDescent="0.35">
      <c r="A1042" s="14" t="str">
        <f>IF(C1042="","",COUNT($C$3:C1042))</f>
        <v/>
      </c>
      <c r="B1042" s="14" t="str">
        <f t="shared" si="86"/>
        <v/>
      </c>
      <c r="C1042" s="23"/>
      <c r="F1042" s="32"/>
      <c r="J1042" s="26"/>
      <c r="K1042" s="22" t="str">
        <f t="shared" si="88"/>
        <v/>
      </c>
      <c r="L1042" s="23"/>
      <c r="S1042" s="34"/>
      <c r="T1042" s="56" t="str">
        <f t="shared" si="87"/>
        <v/>
      </c>
    </row>
    <row r="1043" spans="1:20" x14ac:dyDescent="0.35">
      <c r="A1043" s="14" t="str">
        <f>IF(C1043="","",COUNT($C$3:C1043))</f>
        <v/>
      </c>
      <c r="B1043" s="14" t="str">
        <f t="shared" si="86"/>
        <v/>
      </c>
      <c r="C1043" s="23"/>
      <c r="F1043" s="32"/>
      <c r="J1043" s="26"/>
      <c r="K1043" s="22" t="str">
        <f t="shared" si="88"/>
        <v/>
      </c>
      <c r="L1043" s="23"/>
      <c r="S1043" s="34"/>
      <c r="T1043" s="56" t="str">
        <f t="shared" si="87"/>
        <v/>
      </c>
    </row>
    <row r="1044" spans="1:20" x14ac:dyDescent="0.35">
      <c r="A1044" s="14" t="str">
        <f>IF(C1044="","",COUNT($C$3:C1044))</f>
        <v/>
      </c>
      <c r="B1044" s="14" t="str">
        <f t="shared" si="86"/>
        <v/>
      </c>
      <c r="C1044" s="23"/>
      <c r="F1044" s="32"/>
      <c r="J1044" s="26"/>
      <c r="K1044" s="22" t="str">
        <f t="shared" si="88"/>
        <v/>
      </c>
      <c r="L1044" s="23"/>
      <c r="S1044" s="34"/>
      <c r="T1044" s="56" t="str">
        <f t="shared" si="87"/>
        <v/>
      </c>
    </row>
    <row r="1045" spans="1:20" x14ac:dyDescent="0.35">
      <c r="A1045" s="14" t="str">
        <f>IF(C1045="","",COUNT($C$3:C1045))</f>
        <v/>
      </c>
      <c r="B1045" s="14" t="str">
        <f t="shared" si="86"/>
        <v/>
      </c>
      <c r="C1045" s="23"/>
      <c r="F1045" s="32"/>
      <c r="J1045" s="26"/>
      <c r="K1045" s="22" t="str">
        <f t="shared" si="88"/>
        <v/>
      </c>
      <c r="L1045" s="23"/>
      <c r="S1045" s="34"/>
      <c r="T1045" s="56" t="str">
        <f t="shared" si="87"/>
        <v/>
      </c>
    </row>
    <row r="1046" spans="1:20" x14ac:dyDescent="0.35">
      <c r="A1046" s="14" t="str">
        <f>IF(C1046="","",COUNT($C$3:C1046))</f>
        <v/>
      </c>
      <c r="B1046" s="14" t="str">
        <f t="shared" si="86"/>
        <v/>
      </c>
      <c r="C1046" s="23"/>
      <c r="F1046" s="32"/>
      <c r="J1046" s="26"/>
      <c r="K1046" s="22" t="str">
        <f t="shared" si="88"/>
        <v/>
      </c>
      <c r="L1046" s="23"/>
      <c r="S1046" s="34"/>
      <c r="T1046" s="56" t="str">
        <f t="shared" si="87"/>
        <v/>
      </c>
    </row>
    <row r="1047" spans="1:20" x14ac:dyDescent="0.35">
      <c r="A1047" s="14" t="str">
        <f>IF(C1047="","",COUNT($C$3:C1047))</f>
        <v/>
      </c>
      <c r="B1047" s="14" t="str">
        <f t="shared" si="86"/>
        <v/>
      </c>
      <c r="C1047" s="23"/>
      <c r="F1047" s="32"/>
      <c r="J1047" s="26"/>
      <c r="K1047" s="22" t="str">
        <f t="shared" si="88"/>
        <v/>
      </c>
      <c r="L1047" s="23"/>
      <c r="S1047" s="34"/>
      <c r="T1047" s="56" t="str">
        <f t="shared" si="87"/>
        <v/>
      </c>
    </row>
    <row r="1048" spans="1:20" x14ac:dyDescent="0.35">
      <c r="A1048" s="14" t="str">
        <f>IF(C1048="","",COUNT($C$3:C1048))</f>
        <v/>
      </c>
      <c r="B1048" s="14" t="str">
        <f t="shared" si="86"/>
        <v/>
      </c>
      <c r="C1048" s="23"/>
      <c r="F1048" s="32"/>
      <c r="J1048" s="26"/>
      <c r="K1048" s="22" t="str">
        <f t="shared" si="88"/>
        <v/>
      </c>
      <c r="L1048" s="23"/>
      <c r="S1048" s="34"/>
      <c r="T1048" s="56" t="str">
        <f t="shared" si="87"/>
        <v/>
      </c>
    </row>
    <row r="1049" spans="1:20" x14ac:dyDescent="0.35">
      <c r="A1049" s="14" t="str">
        <f>IF(C1049="","",COUNT($C$3:C1049))</f>
        <v/>
      </c>
      <c r="B1049" s="14" t="str">
        <f t="shared" si="86"/>
        <v/>
      </c>
      <c r="C1049" s="23"/>
      <c r="F1049" s="32"/>
      <c r="J1049" s="26"/>
      <c r="K1049" s="22" t="str">
        <f t="shared" si="88"/>
        <v/>
      </c>
      <c r="L1049" s="23"/>
      <c r="S1049" s="34"/>
      <c r="T1049" s="56" t="str">
        <f t="shared" si="87"/>
        <v/>
      </c>
    </row>
    <row r="1050" spans="1:20" x14ac:dyDescent="0.35">
      <c r="A1050" s="14" t="str">
        <f>IF(C1050="","",COUNT($C$3:C1050))</f>
        <v/>
      </c>
      <c r="B1050" s="14" t="str">
        <f t="shared" si="86"/>
        <v/>
      </c>
      <c r="C1050" s="23"/>
      <c r="F1050" s="32"/>
      <c r="J1050" s="26"/>
      <c r="K1050" s="22" t="str">
        <f t="shared" si="88"/>
        <v/>
      </c>
      <c r="L1050" s="23"/>
      <c r="S1050" s="34"/>
      <c r="T1050" s="56" t="str">
        <f t="shared" si="87"/>
        <v/>
      </c>
    </row>
    <row r="1051" spans="1:20" x14ac:dyDescent="0.35">
      <c r="A1051" s="14" t="str">
        <f>IF(C1051="","",COUNT($C$3:C1051))</f>
        <v/>
      </c>
      <c r="B1051" s="14" t="str">
        <f t="shared" si="86"/>
        <v/>
      </c>
      <c r="C1051" s="23"/>
      <c r="F1051" s="32"/>
      <c r="J1051" s="26"/>
      <c r="K1051" s="22" t="str">
        <f t="shared" si="88"/>
        <v/>
      </c>
      <c r="L1051" s="23"/>
      <c r="S1051" s="34"/>
      <c r="T1051" s="56" t="str">
        <f t="shared" si="87"/>
        <v/>
      </c>
    </row>
    <row r="1052" spans="1:20" x14ac:dyDescent="0.35">
      <c r="A1052" s="14" t="str">
        <f>IF(C1052="","",COUNT($C$3:C1052))</f>
        <v/>
      </c>
      <c r="B1052" s="14" t="str">
        <f t="shared" si="86"/>
        <v/>
      </c>
      <c r="C1052" s="23"/>
      <c r="F1052" s="32"/>
      <c r="J1052" s="26"/>
      <c r="K1052" s="22" t="str">
        <f t="shared" si="88"/>
        <v/>
      </c>
      <c r="L1052" s="23"/>
      <c r="S1052" s="34"/>
      <c r="T1052" s="56" t="str">
        <f t="shared" si="87"/>
        <v/>
      </c>
    </row>
    <row r="1053" spans="1:20" x14ac:dyDescent="0.35">
      <c r="A1053" s="14" t="str">
        <f>IF(C1053="","",COUNT($C$3:C1053))</f>
        <v/>
      </c>
      <c r="B1053" s="14" t="str">
        <f t="shared" si="86"/>
        <v/>
      </c>
      <c r="C1053" s="23"/>
      <c r="F1053" s="32"/>
      <c r="J1053" s="26"/>
      <c r="K1053" s="22" t="str">
        <f t="shared" si="88"/>
        <v/>
      </c>
      <c r="L1053" s="23"/>
      <c r="S1053" s="34"/>
      <c r="T1053" s="56" t="str">
        <f t="shared" si="87"/>
        <v/>
      </c>
    </row>
    <row r="1054" spans="1:20" x14ac:dyDescent="0.35">
      <c r="A1054" s="14" t="str">
        <f>IF(C1054="","",COUNT($C$3:C1054))</f>
        <v/>
      </c>
      <c r="B1054" s="14" t="str">
        <f t="shared" si="86"/>
        <v/>
      </c>
      <c r="C1054" s="23"/>
      <c r="F1054" s="32"/>
      <c r="J1054" s="26"/>
      <c r="K1054" s="22" t="str">
        <f t="shared" si="88"/>
        <v/>
      </c>
      <c r="L1054" s="23"/>
      <c r="S1054" s="34"/>
      <c r="T1054" s="56" t="str">
        <f t="shared" si="87"/>
        <v/>
      </c>
    </row>
    <row r="1055" spans="1:20" x14ac:dyDescent="0.35">
      <c r="A1055" s="14" t="str">
        <f>IF(C1055="","",COUNT($C$3:C1055))</f>
        <v/>
      </c>
      <c r="B1055" s="14" t="str">
        <f t="shared" si="86"/>
        <v/>
      </c>
      <c r="C1055" s="23"/>
      <c r="F1055" s="32"/>
      <c r="J1055" s="26"/>
      <c r="K1055" s="22" t="str">
        <f t="shared" si="88"/>
        <v/>
      </c>
      <c r="L1055" s="23"/>
      <c r="S1055" s="34"/>
      <c r="T1055" s="56" t="str">
        <f t="shared" si="87"/>
        <v/>
      </c>
    </row>
    <row r="1056" spans="1:20" x14ac:dyDescent="0.35">
      <c r="A1056" s="14" t="str">
        <f>IF(C1056="","",COUNT($C$3:C1056))</f>
        <v/>
      </c>
      <c r="B1056" s="14" t="str">
        <f t="shared" si="86"/>
        <v/>
      </c>
      <c r="C1056" s="23"/>
      <c r="F1056" s="32"/>
      <c r="J1056" s="26"/>
      <c r="K1056" s="22" t="str">
        <f t="shared" si="88"/>
        <v/>
      </c>
      <c r="L1056" s="23"/>
      <c r="S1056" s="34"/>
      <c r="T1056" s="56" t="str">
        <f t="shared" si="87"/>
        <v/>
      </c>
    </row>
    <row r="1057" spans="1:20" x14ac:dyDescent="0.35">
      <c r="A1057" s="14" t="str">
        <f>IF(C1057="","",COUNT($C$3:C1057))</f>
        <v/>
      </c>
      <c r="B1057" s="14" t="str">
        <f t="shared" si="86"/>
        <v/>
      </c>
      <c r="C1057" s="23"/>
      <c r="F1057" s="32"/>
      <c r="J1057" s="26"/>
      <c r="K1057" s="22" t="str">
        <f t="shared" si="88"/>
        <v/>
      </c>
      <c r="L1057" s="23"/>
      <c r="S1057" s="34"/>
      <c r="T1057" s="56" t="str">
        <f t="shared" si="87"/>
        <v/>
      </c>
    </row>
    <row r="1058" spans="1:20" x14ac:dyDescent="0.35">
      <c r="A1058" s="14" t="str">
        <f>IF(C1058="","",COUNT($C$3:C1058))</f>
        <v/>
      </c>
      <c r="B1058" s="14" t="str">
        <f t="shared" si="86"/>
        <v/>
      </c>
      <c r="C1058" s="23"/>
      <c r="F1058" s="32"/>
      <c r="J1058" s="26"/>
      <c r="K1058" s="22" t="str">
        <f t="shared" si="88"/>
        <v/>
      </c>
      <c r="L1058" s="23"/>
      <c r="S1058" s="34"/>
      <c r="T1058" s="56" t="str">
        <f t="shared" si="87"/>
        <v/>
      </c>
    </row>
    <row r="1059" spans="1:20" x14ac:dyDescent="0.35">
      <c r="A1059" s="14" t="str">
        <f>IF(C1059="","",COUNT($C$3:C1059))</f>
        <v/>
      </c>
      <c r="B1059" s="14" t="str">
        <f t="shared" si="86"/>
        <v/>
      </c>
      <c r="C1059" s="23"/>
      <c r="F1059" s="32"/>
      <c r="J1059" s="26"/>
      <c r="K1059" s="22" t="str">
        <f t="shared" si="88"/>
        <v/>
      </c>
      <c r="L1059" s="23"/>
      <c r="S1059" s="34"/>
      <c r="T1059" s="56" t="str">
        <f t="shared" si="87"/>
        <v/>
      </c>
    </row>
    <row r="1060" spans="1:20" x14ac:dyDescent="0.35">
      <c r="A1060" s="14" t="str">
        <f>IF(C1060="","",COUNT($C$3:C1060))</f>
        <v/>
      </c>
      <c r="B1060" s="14" t="str">
        <f t="shared" si="86"/>
        <v/>
      </c>
      <c r="C1060" s="23"/>
      <c r="F1060" s="32"/>
      <c r="J1060" s="26"/>
      <c r="K1060" s="22" t="str">
        <f t="shared" si="88"/>
        <v/>
      </c>
      <c r="L1060" s="23"/>
      <c r="S1060" s="34"/>
      <c r="T1060" s="56" t="str">
        <f t="shared" si="87"/>
        <v/>
      </c>
    </row>
    <row r="1061" spans="1:20" x14ac:dyDescent="0.35">
      <c r="A1061" s="14" t="str">
        <f>IF(C1061="","",COUNT($C$3:C1061))</f>
        <v/>
      </c>
      <c r="B1061" s="14" t="str">
        <f t="shared" si="86"/>
        <v/>
      </c>
      <c r="C1061" s="23"/>
      <c r="F1061" s="32"/>
      <c r="J1061" s="26"/>
      <c r="K1061" s="22" t="str">
        <f t="shared" si="88"/>
        <v/>
      </c>
      <c r="L1061" s="23"/>
      <c r="S1061" s="34"/>
      <c r="T1061" s="56" t="str">
        <f t="shared" si="87"/>
        <v/>
      </c>
    </row>
    <row r="1062" spans="1:20" x14ac:dyDescent="0.35">
      <c r="A1062" s="14" t="str">
        <f>IF(C1062="","",COUNT($C$3:C1062))</f>
        <v/>
      </c>
      <c r="B1062" s="14" t="str">
        <f t="shared" ref="B1062:B1125" si="89">IF(C1062="","",TEXT(C1062,"mmmm"))</f>
        <v/>
      </c>
      <c r="C1062" s="23"/>
      <c r="F1062" s="32"/>
      <c r="J1062" s="26"/>
      <c r="K1062" s="22" t="str">
        <f t="shared" si="88"/>
        <v/>
      </c>
      <c r="L1062" s="23"/>
      <c r="S1062" s="34"/>
      <c r="T1062" s="56" t="str">
        <f t="shared" ref="T1062:T1125" si="90">IF(N1062="","",SUM(N1062,O1062,P1062,Q1062,R1062))</f>
        <v/>
      </c>
    </row>
    <row r="1063" spans="1:20" x14ac:dyDescent="0.35">
      <c r="A1063" s="14" t="str">
        <f>IF(C1063="","",COUNT($C$3:C1063))</f>
        <v/>
      </c>
      <c r="B1063" s="14" t="str">
        <f t="shared" si="89"/>
        <v/>
      </c>
      <c r="C1063" s="23"/>
      <c r="F1063" s="32"/>
      <c r="J1063" s="26"/>
      <c r="K1063" s="22" t="str">
        <f t="shared" si="88"/>
        <v/>
      </c>
      <c r="L1063" s="23"/>
      <c r="S1063" s="34"/>
      <c r="T1063" s="56" t="str">
        <f t="shared" si="90"/>
        <v/>
      </c>
    </row>
    <row r="1064" spans="1:20" x14ac:dyDescent="0.35">
      <c r="A1064" s="14" t="str">
        <f>IF(C1064="","",COUNT($C$3:C1064))</f>
        <v/>
      </c>
      <c r="B1064" s="14" t="str">
        <f t="shared" si="89"/>
        <v/>
      </c>
      <c r="C1064" s="23"/>
      <c r="F1064" s="32"/>
      <c r="J1064" s="26"/>
      <c r="K1064" s="22" t="str">
        <f t="shared" si="88"/>
        <v/>
      </c>
      <c r="L1064" s="23"/>
      <c r="S1064" s="34"/>
      <c r="T1064" s="56" t="str">
        <f t="shared" si="90"/>
        <v/>
      </c>
    </row>
    <row r="1065" spans="1:20" x14ac:dyDescent="0.35">
      <c r="A1065" s="14" t="str">
        <f>IF(C1065="","",COUNT($C$3:C1065))</f>
        <v/>
      </c>
      <c r="B1065" s="14" t="str">
        <f t="shared" si="89"/>
        <v/>
      </c>
      <c r="C1065" s="23"/>
      <c r="F1065" s="32"/>
      <c r="J1065" s="26"/>
      <c r="K1065" s="22" t="str">
        <f t="shared" si="88"/>
        <v/>
      </c>
      <c r="L1065" s="23"/>
      <c r="S1065" s="34"/>
      <c r="T1065" s="56" t="str">
        <f t="shared" si="90"/>
        <v/>
      </c>
    </row>
    <row r="1066" spans="1:20" x14ac:dyDescent="0.35">
      <c r="A1066" s="14" t="str">
        <f>IF(C1066="","",COUNT($C$3:C1066))</f>
        <v/>
      </c>
      <c r="B1066" s="14" t="str">
        <f t="shared" si="89"/>
        <v/>
      </c>
      <c r="C1066" s="23"/>
      <c r="F1066" s="32"/>
      <c r="J1066" s="26"/>
      <c r="K1066" s="22" t="str">
        <f t="shared" si="88"/>
        <v/>
      </c>
      <c r="L1066" s="23"/>
      <c r="S1066" s="34"/>
      <c r="T1066" s="56" t="str">
        <f t="shared" si="90"/>
        <v/>
      </c>
    </row>
    <row r="1067" spans="1:20" x14ac:dyDescent="0.35">
      <c r="A1067" s="14" t="str">
        <f>IF(C1067="","",COUNT($C$3:C1067))</f>
        <v/>
      </c>
      <c r="B1067" s="14" t="str">
        <f t="shared" si="89"/>
        <v/>
      </c>
      <c r="C1067" s="23"/>
      <c r="F1067" s="32"/>
      <c r="J1067" s="26"/>
      <c r="K1067" s="22" t="str">
        <f t="shared" si="88"/>
        <v/>
      </c>
      <c r="L1067" s="23"/>
      <c r="S1067" s="34"/>
      <c r="T1067" s="56" t="str">
        <f t="shared" si="90"/>
        <v/>
      </c>
    </row>
    <row r="1068" spans="1:20" x14ac:dyDescent="0.35">
      <c r="A1068" s="14" t="str">
        <f>IF(C1068="","",COUNT($C$3:C1068))</f>
        <v/>
      </c>
      <c r="B1068" s="14" t="str">
        <f t="shared" si="89"/>
        <v/>
      </c>
      <c r="C1068" s="23"/>
      <c r="F1068" s="32"/>
      <c r="J1068" s="26"/>
      <c r="K1068" s="22" t="str">
        <f t="shared" si="88"/>
        <v/>
      </c>
      <c r="L1068" s="23"/>
      <c r="S1068" s="34"/>
      <c r="T1068" s="56" t="str">
        <f t="shared" si="90"/>
        <v/>
      </c>
    </row>
    <row r="1069" spans="1:20" x14ac:dyDescent="0.35">
      <c r="A1069" s="14" t="str">
        <f>IF(C1069="","",COUNT($C$3:C1069))</f>
        <v/>
      </c>
      <c r="B1069" s="14" t="str">
        <f t="shared" si="89"/>
        <v/>
      </c>
      <c r="C1069" s="23"/>
      <c r="F1069" s="32"/>
      <c r="J1069" s="26"/>
      <c r="K1069" s="22" t="str">
        <f t="shared" si="88"/>
        <v/>
      </c>
      <c r="L1069" s="23"/>
      <c r="S1069" s="34"/>
      <c r="T1069" s="56" t="str">
        <f t="shared" si="90"/>
        <v/>
      </c>
    </row>
    <row r="1070" spans="1:20" x14ac:dyDescent="0.35">
      <c r="A1070" s="14" t="str">
        <f>IF(C1070="","",COUNT($C$3:C1070))</f>
        <v/>
      </c>
      <c r="B1070" s="14" t="str">
        <f t="shared" si="89"/>
        <v/>
      </c>
      <c r="C1070" s="23"/>
      <c r="F1070" s="32"/>
      <c r="J1070" s="26"/>
      <c r="K1070" s="22" t="str">
        <f t="shared" si="88"/>
        <v/>
      </c>
      <c r="L1070" s="23"/>
      <c r="S1070" s="34"/>
      <c r="T1070" s="56" t="str">
        <f t="shared" si="90"/>
        <v/>
      </c>
    </row>
    <row r="1071" spans="1:20" x14ac:dyDescent="0.35">
      <c r="A1071" s="14" t="str">
        <f>IF(C1071="","",COUNT($C$3:C1071))</f>
        <v/>
      </c>
      <c r="B1071" s="14" t="str">
        <f t="shared" si="89"/>
        <v/>
      </c>
      <c r="C1071" s="23"/>
      <c r="F1071" s="32"/>
      <c r="J1071" s="26"/>
      <c r="K1071" s="22" t="str">
        <f t="shared" si="88"/>
        <v/>
      </c>
      <c r="L1071" s="23"/>
      <c r="S1071" s="34"/>
      <c r="T1071" s="56" t="str">
        <f t="shared" si="90"/>
        <v/>
      </c>
    </row>
    <row r="1072" spans="1:20" x14ac:dyDescent="0.35">
      <c r="A1072" s="14" t="str">
        <f>IF(C1072="","",COUNT($C$3:C1072))</f>
        <v/>
      </c>
      <c r="B1072" s="14" t="str">
        <f t="shared" si="89"/>
        <v/>
      </c>
      <c r="C1072" s="23"/>
      <c r="F1072" s="32"/>
      <c r="J1072" s="26"/>
      <c r="K1072" s="22" t="str">
        <f t="shared" si="88"/>
        <v/>
      </c>
      <c r="L1072" s="23"/>
      <c r="S1072" s="34"/>
      <c r="T1072" s="56" t="str">
        <f t="shared" si="90"/>
        <v/>
      </c>
    </row>
    <row r="1073" spans="1:20" x14ac:dyDescent="0.35">
      <c r="A1073" s="14" t="str">
        <f>IF(C1073="","",COUNT($C$3:C1073))</f>
        <v/>
      </c>
      <c r="B1073" s="14" t="str">
        <f t="shared" si="89"/>
        <v/>
      </c>
      <c r="C1073" s="23"/>
      <c r="F1073" s="32"/>
      <c r="J1073" s="26"/>
      <c r="K1073" s="22" t="str">
        <f t="shared" si="88"/>
        <v/>
      </c>
      <c r="L1073" s="23"/>
      <c r="S1073" s="34"/>
      <c r="T1073" s="56" t="str">
        <f t="shared" si="90"/>
        <v/>
      </c>
    </row>
    <row r="1074" spans="1:20" x14ac:dyDescent="0.35">
      <c r="A1074" s="14" t="str">
        <f>IF(C1074="","",COUNT($C$3:C1074))</f>
        <v/>
      </c>
      <c r="B1074" s="14" t="str">
        <f t="shared" si="89"/>
        <v/>
      </c>
      <c r="C1074" s="23"/>
      <c r="F1074" s="32"/>
      <c r="J1074" s="26"/>
      <c r="K1074" s="22" t="str">
        <f t="shared" si="88"/>
        <v/>
      </c>
      <c r="L1074" s="23"/>
      <c r="S1074" s="34"/>
      <c r="T1074" s="56" t="str">
        <f t="shared" si="90"/>
        <v/>
      </c>
    </row>
    <row r="1075" spans="1:20" x14ac:dyDescent="0.35">
      <c r="A1075" s="14" t="str">
        <f>IF(C1075="","",COUNT($C$3:C1075))</f>
        <v/>
      </c>
      <c r="B1075" s="14" t="str">
        <f t="shared" si="89"/>
        <v/>
      </c>
      <c r="C1075" s="23"/>
      <c r="F1075" s="32"/>
      <c r="J1075" s="26"/>
      <c r="K1075" s="22" t="str">
        <f t="shared" si="88"/>
        <v/>
      </c>
      <c r="L1075" s="23"/>
      <c r="S1075" s="34"/>
      <c r="T1075" s="56" t="str">
        <f t="shared" si="90"/>
        <v/>
      </c>
    </row>
    <row r="1076" spans="1:20" x14ac:dyDescent="0.35">
      <c r="A1076" s="14" t="str">
        <f>IF(C1076="","",COUNT($C$3:C1076))</f>
        <v/>
      </c>
      <c r="B1076" s="14" t="str">
        <f t="shared" si="89"/>
        <v/>
      </c>
      <c r="C1076" s="23"/>
      <c r="F1076" s="32"/>
      <c r="J1076" s="26"/>
      <c r="K1076" s="22" t="str">
        <f t="shared" si="88"/>
        <v/>
      </c>
      <c r="L1076" s="23"/>
      <c r="S1076" s="34"/>
      <c r="T1076" s="56" t="str">
        <f t="shared" si="90"/>
        <v/>
      </c>
    </row>
    <row r="1077" spans="1:20" x14ac:dyDescent="0.35">
      <c r="A1077" s="14" t="str">
        <f>IF(C1077="","",COUNT($C$3:C1077))</f>
        <v/>
      </c>
      <c r="B1077" s="14" t="str">
        <f t="shared" si="89"/>
        <v/>
      </c>
      <c r="C1077" s="23"/>
      <c r="F1077" s="32"/>
      <c r="J1077" s="26"/>
      <c r="K1077" s="22" t="str">
        <f t="shared" si="88"/>
        <v/>
      </c>
      <c r="L1077" s="23"/>
      <c r="S1077" s="34"/>
      <c r="T1077" s="56" t="str">
        <f t="shared" si="90"/>
        <v/>
      </c>
    </row>
    <row r="1078" spans="1:20" x14ac:dyDescent="0.35">
      <c r="A1078" s="14" t="str">
        <f>IF(C1078="","",COUNT($C$3:C1078))</f>
        <v/>
      </c>
      <c r="B1078" s="14" t="str">
        <f t="shared" si="89"/>
        <v/>
      </c>
      <c r="C1078" s="23"/>
      <c r="F1078" s="32"/>
      <c r="J1078" s="26"/>
      <c r="K1078" s="22" t="str">
        <f t="shared" si="88"/>
        <v/>
      </c>
      <c r="L1078" s="23"/>
      <c r="S1078" s="34"/>
      <c r="T1078" s="56" t="str">
        <f t="shared" si="90"/>
        <v/>
      </c>
    </row>
    <row r="1079" spans="1:20" x14ac:dyDescent="0.35">
      <c r="A1079" s="14" t="str">
        <f>IF(C1079="","",COUNT($C$3:C1079))</f>
        <v/>
      </c>
      <c r="B1079" s="14" t="str">
        <f t="shared" si="89"/>
        <v/>
      </c>
      <c r="C1079" s="23"/>
      <c r="F1079" s="32"/>
      <c r="J1079" s="26"/>
      <c r="K1079" s="22" t="str">
        <f t="shared" si="88"/>
        <v/>
      </c>
      <c r="L1079" s="23"/>
      <c r="S1079" s="34"/>
      <c r="T1079" s="56" t="str">
        <f t="shared" si="90"/>
        <v/>
      </c>
    </row>
    <row r="1080" spans="1:20" x14ac:dyDescent="0.35">
      <c r="A1080" s="14" t="str">
        <f>IF(C1080="","",COUNT($C$3:C1080))</f>
        <v/>
      </c>
      <c r="B1080" s="14" t="str">
        <f t="shared" si="89"/>
        <v/>
      </c>
      <c r="C1080" s="23"/>
      <c r="F1080" s="32"/>
      <c r="J1080" s="26"/>
      <c r="K1080" s="22" t="str">
        <f t="shared" si="88"/>
        <v/>
      </c>
      <c r="L1080" s="23"/>
      <c r="S1080" s="34"/>
      <c r="T1080" s="56" t="str">
        <f t="shared" si="90"/>
        <v/>
      </c>
    </row>
    <row r="1081" spans="1:20" x14ac:dyDescent="0.35">
      <c r="A1081" s="14" t="str">
        <f>IF(C1081="","",COUNT($C$3:C1081))</f>
        <v/>
      </c>
      <c r="B1081" s="14" t="str">
        <f t="shared" si="89"/>
        <v/>
      </c>
      <c r="C1081" s="23"/>
      <c r="F1081" s="32"/>
      <c r="J1081" s="26"/>
      <c r="K1081" s="22" t="str">
        <f t="shared" si="88"/>
        <v/>
      </c>
      <c r="L1081" s="23"/>
      <c r="S1081" s="34"/>
      <c r="T1081" s="56" t="str">
        <f t="shared" si="90"/>
        <v/>
      </c>
    </row>
    <row r="1082" spans="1:20" x14ac:dyDescent="0.35">
      <c r="A1082" s="14" t="str">
        <f>IF(C1082="","",COUNT($C$3:C1082))</f>
        <v/>
      </c>
      <c r="B1082" s="14" t="str">
        <f t="shared" si="89"/>
        <v/>
      </c>
      <c r="C1082" s="23"/>
      <c r="F1082" s="32"/>
      <c r="J1082" s="26"/>
      <c r="K1082" s="22" t="str">
        <f t="shared" si="88"/>
        <v/>
      </c>
      <c r="L1082" s="23"/>
      <c r="S1082" s="34"/>
      <c r="T1082" s="56" t="str">
        <f t="shared" si="90"/>
        <v/>
      </c>
    </row>
    <row r="1083" spans="1:20" x14ac:dyDescent="0.35">
      <c r="A1083" s="14" t="str">
        <f>IF(C1083="","",COUNT($C$3:C1083))</f>
        <v/>
      </c>
      <c r="B1083" s="14" t="str">
        <f t="shared" si="89"/>
        <v/>
      </c>
      <c r="C1083" s="23"/>
      <c r="F1083" s="32"/>
      <c r="J1083" s="26"/>
      <c r="K1083" s="22" t="str">
        <f t="shared" si="88"/>
        <v/>
      </c>
      <c r="L1083" s="23"/>
      <c r="S1083" s="34"/>
      <c r="T1083" s="56" t="str">
        <f t="shared" si="90"/>
        <v/>
      </c>
    </row>
    <row r="1084" spans="1:20" x14ac:dyDescent="0.35">
      <c r="A1084" s="14" t="str">
        <f>IF(C1084="","",COUNT($C$3:C1084))</f>
        <v/>
      </c>
      <c r="B1084" s="14" t="str">
        <f t="shared" si="89"/>
        <v/>
      </c>
      <c r="C1084" s="23"/>
      <c r="F1084" s="32"/>
      <c r="J1084" s="26"/>
      <c r="K1084" s="22" t="str">
        <f t="shared" si="88"/>
        <v/>
      </c>
      <c r="L1084" s="23"/>
      <c r="S1084" s="34"/>
      <c r="T1084" s="56" t="str">
        <f t="shared" si="90"/>
        <v/>
      </c>
    </row>
    <row r="1085" spans="1:20" x14ac:dyDescent="0.35">
      <c r="A1085" s="14" t="str">
        <f>IF(C1085="","",COUNT($C$3:C1085))</f>
        <v/>
      </c>
      <c r="B1085" s="14" t="str">
        <f t="shared" si="89"/>
        <v/>
      </c>
      <c r="C1085" s="23"/>
      <c r="F1085" s="32"/>
      <c r="J1085" s="26"/>
      <c r="K1085" s="22" t="str">
        <f t="shared" si="88"/>
        <v/>
      </c>
      <c r="L1085" s="23"/>
      <c r="S1085" s="34"/>
      <c r="T1085" s="56" t="str">
        <f t="shared" si="90"/>
        <v/>
      </c>
    </row>
    <row r="1086" spans="1:20" x14ac:dyDescent="0.35">
      <c r="A1086" s="14" t="str">
        <f>IF(C1086="","",COUNT($C$3:C1086))</f>
        <v/>
      </c>
      <c r="B1086" s="14" t="str">
        <f t="shared" si="89"/>
        <v/>
      </c>
      <c r="C1086" s="23"/>
      <c r="F1086" s="32"/>
      <c r="J1086" s="26"/>
      <c r="K1086" s="22" t="str">
        <f t="shared" si="88"/>
        <v/>
      </c>
      <c r="L1086" s="23"/>
      <c r="S1086" s="34"/>
      <c r="T1086" s="56" t="str">
        <f t="shared" si="90"/>
        <v/>
      </c>
    </row>
    <row r="1087" spans="1:20" x14ac:dyDescent="0.35">
      <c r="A1087" s="14" t="str">
        <f>IF(C1087="","",COUNT($C$3:C1087))</f>
        <v/>
      </c>
      <c r="B1087" s="14" t="str">
        <f t="shared" si="89"/>
        <v/>
      </c>
      <c r="C1087" s="23"/>
      <c r="F1087" s="32"/>
      <c r="J1087" s="26"/>
      <c r="K1087" s="22" t="str">
        <f t="shared" si="88"/>
        <v/>
      </c>
      <c r="L1087" s="23"/>
      <c r="S1087" s="34"/>
      <c r="T1087" s="56" t="str">
        <f t="shared" si="90"/>
        <v/>
      </c>
    </row>
    <row r="1088" spans="1:20" x14ac:dyDescent="0.35">
      <c r="A1088" s="14" t="str">
        <f>IF(C1088="","",COUNT($C$3:C1088))</f>
        <v/>
      </c>
      <c r="B1088" s="14" t="str">
        <f t="shared" si="89"/>
        <v/>
      </c>
      <c r="C1088" s="23"/>
      <c r="F1088" s="32"/>
      <c r="J1088" s="26"/>
      <c r="K1088" s="22" t="str">
        <f t="shared" si="88"/>
        <v/>
      </c>
      <c r="L1088" s="23"/>
      <c r="S1088" s="34"/>
      <c r="T1088" s="56" t="str">
        <f t="shared" si="90"/>
        <v/>
      </c>
    </row>
    <row r="1089" spans="1:20" x14ac:dyDescent="0.35">
      <c r="A1089" s="14" t="str">
        <f>IF(C1089="","",COUNT($C$3:C1089))</f>
        <v/>
      </c>
      <c r="B1089" s="14" t="str">
        <f t="shared" si="89"/>
        <v/>
      </c>
      <c r="C1089" s="23"/>
      <c r="F1089" s="32"/>
      <c r="J1089" s="26"/>
      <c r="K1089" s="22" t="str">
        <f t="shared" si="88"/>
        <v/>
      </c>
      <c r="L1089" s="23"/>
      <c r="S1089" s="34"/>
      <c r="T1089" s="56" t="str">
        <f t="shared" si="90"/>
        <v/>
      </c>
    </row>
    <row r="1090" spans="1:20" x14ac:dyDescent="0.35">
      <c r="A1090" s="14" t="str">
        <f>IF(C1090="","",COUNT($C$3:C1090))</f>
        <v/>
      </c>
      <c r="B1090" s="14" t="str">
        <f t="shared" si="89"/>
        <v/>
      </c>
      <c r="C1090" s="23"/>
      <c r="F1090" s="32"/>
      <c r="J1090" s="26"/>
      <c r="K1090" s="22" t="str">
        <f t="shared" si="88"/>
        <v/>
      </c>
      <c r="L1090" s="23"/>
      <c r="S1090" s="34"/>
      <c r="T1090" s="56" t="str">
        <f t="shared" si="90"/>
        <v/>
      </c>
    </row>
    <row r="1091" spans="1:20" x14ac:dyDescent="0.35">
      <c r="A1091" s="14" t="str">
        <f>IF(C1091="","",COUNT($C$3:C1091))</f>
        <v/>
      </c>
      <c r="B1091" s="14" t="str">
        <f t="shared" si="89"/>
        <v/>
      </c>
      <c r="C1091" s="23"/>
      <c r="F1091" s="32"/>
      <c r="J1091" s="26"/>
      <c r="K1091" s="22" t="str">
        <f t="shared" ref="K1091:K1154" si="91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091" s="23"/>
      <c r="S1091" s="34"/>
      <c r="T1091" s="56" t="str">
        <f t="shared" si="90"/>
        <v/>
      </c>
    </row>
    <row r="1092" spans="1:20" x14ac:dyDescent="0.35">
      <c r="A1092" s="14" t="str">
        <f>IF(C1092="","",COUNT($C$3:C1092))</f>
        <v/>
      </c>
      <c r="B1092" s="14" t="str">
        <f t="shared" si="89"/>
        <v/>
      </c>
      <c r="C1092" s="23"/>
      <c r="F1092" s="32"/>
      <c r="J1092" s="26"/>
      <c r="K1092" s="22" t="str">
        <f t="shared" si="91"/>
        <v/>
      </c>
      <c r="L1092" s="23"/>
      <c r="S1092" s="34"/>
      <c r="T1092" s="56" t="str">
        <f t="shared" si="90"/>
        <v/>
      </c>
    </row>
    <row r="1093" spans="1:20" x14ac:dyDescent="0.35">
      <c r="A1093" s="14" t="str">
        <f>IF(C1093="","",COUNT($C$3:C1093))</f>
        <v/>
      </c>
      <c r="B1093" s="14" t="str">
        <f t="shared" si="89"/>
        <v/>
      </c>
      <c r="C1093" s="23"/>
      <c r="F1093" s="32"/>
      <c r="J1093" s="26"/>
      <c r="K1093" s="22" t="str">
        <f t="shared" si="91"/>
        <v/>
      </c>
      <c r="L1093" s="23"/>
      <c r="S1093" s="34"/>
      <c r="T1093" s="56" t="str">
        <f t="shared" si="90"/>
        <v/>
      </c>
    </row>
    <row r="1094" spans="1:20" x14ac:dyDescent="0.35">
      <c r="A1094" s="14" t="str">
        <f>IF(C1094="","",COUNT($C$3:C1094))</f>
        <v/>
      </c>
      <c r="B1094" s="14" t="str">
        <f t="shared" si="89"/>
        <v/>
      </c>
      <c r="C1094" s="23"/>
      <c r="F1094" s="32"/>
      <c r="J1094" s="26"/>
      <c r="K1094" s="22" t="str">
        <f t="shared" si="91"/>
        <v/>
      </c>
      <c r="L1094" s="23"/>
      <c r="S1094" s="34"/>
      <c r="T1094" s="56" t="str">
        <f t="shared" si="90"/>
        <v/>
      </c>
    </row>
    <row r="1095" spans="1:20" x14ac:dyDescent="0.35">
      <c r="A1095" s="14" t="str">
        <f>IF(C1095="","",COUNT($C$3:C1095))</f>
        <v/>
      </c>
      <c r="B1095" s="14" t="str">
        <f t="shared" si="89"/>
        <v/>
      </c>
      <c r="C1095" s="23"/>
      <c r="F1095" s="32"/>
      <c r="J1095" s="26"/>
      <c r="K1095" s="22" t="str">
        <f t="shared" si="91"/>
        <v/>
      </c>
      <c r="L1095" s="23"/>
      <c r="S1095" s="34"/>
      <c r="T1095" s="56" t="str">
        <f t="shared" si="90"/>
        <v/>
      </c>
    </row>
    <row r="1096" spans="1:20" x14ac:dyDescent="0.35">
      <c r="A1096" s="14" t="str">
        <f>IF(C1096="","",COUNT($C$3:C1096))</f>
        <v/>
      </c>
      <c r="B1096" s="14" t="str">
        <f t="shared" si="89"/>
        <v/>
      </c>
      <c r="C1096" s="23"/>
      <c r="F1096" s="32"/>
      <c r="J1096" s="26"/>
      <c r="K1096" s="22" t="str">
        <f t="shared" si="91"/>
        <v/>
      </c>
      <c r="L1096" s="23"/>
      <c r="S1096" s="34"/>
      <c r="T1096" s="56" t="str">
        <f t="shared" si="90"/>
        <v/>
      </c>
    </row>
    <row r="1097" spans="1:20" x14ac:dyDescent="0.35">
      <c r="A1097" s="14" t="str">
        <f>IF(C1097="","",COUNT($C$3:C1097))</f>
        <v/>
      </c>
      <c r="B1097" s="14" t="str">
        <f t="shared" si="89"/>
        <v/>
      </c>
      <c r="C1097" s="23"/>
      <c r="F1097" s="32"/>
      <c r="J1097" s="26"/>
      <c r="K1097" s="22" t="str">
        <f t="shared" si="91"/>
        <v/>
      </c>
      <c r="L1097" s="23"/>
      <c r="S1097" s="34"/>
      <c r="T1097" s="56" t="str">
        <f t="shared" si="90"/>
        <v/>
      </c>
    </row>
    <row r="1098" spans="1:20" x14ac:dyDescent="0.35">
      <c r="A1098" s="14" t="str">
        <f>IF(C1098="","",COUNT($C$3:C1098))</f>
        <v/>
      </c>
      <c r="B1098" s="14" t="str">
        <f t="shared" si="89"/>
        <v/>
      </c>
      <c r="C1098" s="23"/>
      <c r="F1098" s="32"/>
      <c r="J1098" s="26"/>
      <c r="K1098" s="22" t="str">
        <f t="shared" si="91"/>
        <v/>
      </c>
      <c r="L1098" s="23"/>
      <c r="S1098" s="34"/>
      <c r="T1098" s="56" t="str">
        <f t="shared" si="90"/>
        <v/>
      </c>
    </row>
    <row r="1099" spans="1:20" x14ac:dyDescent="0.35">
      <c r="A1099" s="14" t="str">
        <f>IF(C1099="","",COUNT($C$3:C1099))</f>
        <v/>
      </c>
      <c r="B1099" s="14" t="str">
        <f t="shared" si="89"/>
        <v/>
      </c>
      <c r="C1099" s="23"/>
      <c r="F1099" s="32"/>
      <c r="J1099" s="26"/>
      <c r="K1099" s="22" t="str">
        <f t="shared" si="91"/>
        <v/>
      </c>
      <c r="L1099" s="23"/>
      <c r="S1099" s="34"/>
      <c r="T1099" s="56" t="str">
        <f t="shared" si="90"/>
        <v/>
      </c>
    </row>
    <row r="1100" spans="1:20" x14ac:dyDescent="0.35">
      <c r="A1100" s="14" t="str">
        <f>IF(C1100="","",COUNT($C$3:C1100))</f>
        <v/>
      </c>
      <c r="B1100" s="14" t="str">
        <f t="shared" si="89"/>
        <v/>
      </c>
      <c r="C1100" s="23"/>
      <c r="F1100" s="32"/>
      <c r="J1100" s="26"/>
      <c r="K1100" s="22" t="str">
        <f t="shared" si="91"/>
        <v/>
      </c>
      <c r="L1100" s="23"/>
      <c r="S1100" s="34"/>
      <c r="T1100" s="56" t="str">
        <f t="shared" si="90"/>
        <v/>
      </c>
    </row>
    <row r="1101" spans="1:20" x14ac:dyDescent="0.35">
      <c r="A1101" s="14" t="str">
        <f>IF(C1101="","",COUNT($C$3:C1101))</f>
        <v/>
      </c>
      <c r="B1101" s="14" t="str">
        <f t="shared" si="89"/>
        <v/>
      </c>
      <c r="C1101" s="23"/>
      <c r="F1101" s="32"/>
      <c r="J1101" s="26"/>
      <c r="K1101" s="22" t="str">
        <f t="shared" si="91"/>
        <v/>
      </c>
      <c r="L1101" s="23"/>
      <c r="S1101" s="34"/>
      <c r="T1101" s="56" t="str">
        <f t="shared" si="90"/>
        <v/>
      </c>
    </row>
    <row r="1102" spans="1:20" x14ac:dyDescent="0.35">
      <c r="A1102" s="14" t="str">
        <f>IF(C1102="","",COUNT($C$3:C1102))</f>
        <v/>
      </c>
      <c r="B1102" s="14" t="str">
        <f t="shared" si="89"/>
        <v/>
      </c>
      <c r="C1102" s="23"/>
      <c r="F1102" s="32"/>
      <c r="J1102" s="26"/>
      <c r="K1102" s="22" t="str">
        <f t="shared" si="91"/>
        <v/>
      </c>
      <c r="L1102" s="23"/>
      <c r="S1102" s="34"/>
      <c r="T1102" s="56" t="str">
        <f t="shared" si="90"/>
        <v/>
      </c>
    </row>
    <row r="1103" spans="1:20" x14ac:dyDescent="0.35">
      <c r="A1103" s="14" t="str">
        <f>IF(C1103="","",COUNT($C$3:C1103))</f>
        <v/>
      </c>
      <c r="B1103" s="14" t="str">
        <f t="shared" si="89"/>
        <v/>
      </c>
      <c r="C1103" s="23"/>
      <c r="F1103" s="32"/>
      <c r="J1103" s="26"/>
      <c r="K1103" s="22" t="str">
        <f t="shared" si="91"/>
        <v/>
      </c>
      <c r="L1103" s="23"/>
      <c r="S1103" s="34"/>
      <c r="T1103" s="56" t="str">
        <f t="shared" si="90"/>
        <v/>
      </c>
    </row>
    <row r="1104" spans="1:20" x14ac:dyDescent="0.35">
      <c r="A1104" s="14" t="str">
        <f>IF(C1104="","",COUNT($C$3:C1104))</f>
        <v/>
      </c>
      <c r="B1104" s="14" t="str">
        <f t="shared" si="89"/>
        <v/>
      </c>
      <c r="C1104" s="23"/>
      <c r="F1104" s="32"/>
      <c r="J1104" s="26"/>
      <c r="K1104" s="22" t="str">
        <f t="shared" si="91"/>
        <v/>
      </c>
      <c r="L1104" s="23"/>
      <c r="S1104" s="34"/>
      <c r="T1104" s="56" t="str">
        <f t="shared" si="90"/>
        <v/>
      </c>
    </row>
    <row r="1105" spans="1:20" x14ac:dyDescent="0.35">
      <c r="A1105" s="14" t="str">
        <f>IF(C1105="","",COUNT($C$3:C1105))</f>
        <v/>
      </c>
      <c r="B1105" s="14" t="str">
        <f t="shared" si="89"/>
        <v/>
      </c>
      <c r="C1105" s="23"/>
      <c r="F1105" s="32"/>
      <c r="J1105" s="26"/>
      <c r="K1105" s="22" t="str">
        <f t="shared" si="91"/>
        <v/>
      </c>
      <c r="L1105" s="23"/>
      <c r="S1105" s="34"/>
      <c r="T1105" s="56" t="str">
        <f t="shared" si="90"/>
        <v/>
      </c>
    </row>
    <row r="1106" spans="1:20" x14ac:dyDescent="0.35">
      <c r="A1106" s="14" t="str">
        <f>IF(C1106="","",COUNT($C$3:C1106))</f>
        <v/>
      </c>
      <c r="B1106" s="14" t="str">
        <f t="shared" si="89"/>
        <v/>
      </c>
      <c r="C1106" s="23"/>
      <c r="F1106" s="32"/>
      <c r="J1106" s="26"/>
      <c r="K1106" s="22" t="str">
        <f t="shared" si="91"/>
        <v/>
      </c>
      <c r="L1106" s="23"/>
      <c r="S1106" s="34"/>
      <c r="T1106" s="56" t="str">
        <f t="shared" si="90"/>
        <v/>
      </c>
    </row>
    <row r="1107" spans="1:20" x14ac:dyDescent="0.35">
      <c r="A1107" s="14" t="str">
        <f>IF(C1107="","",COUNT($C$3:C1107))</f>
        <v/>
      </c>
      <c r="B1107" s="14" t="str">
        <f t="shared" si="89"/>
        <v/>
      </c>
      <c r="C1107" s="23"/>
      <c r="F1107" s="32"/>
      <c r="J1107" s="26"/>
      <c r="K1107" s="22" t="str">
        <f t="shared" si="91"/>
        <v/>
      </c>
      <c r="L1107" s="23"/>
      <c r="S1107" s="34"/>
      <c r="T1107" s="56" t="str">
        <f t="shared" si="90"/>
        <v/>
      </c>
    </row>
    <row r="1108" spans="1:20" x14ac:dyDescent="0.35">
      <c r="A1108" s="14" t="str">
        <f>IF(C1108="","",COUNT($C$3:C1108))</f>
        <v/>
      </c>
      <c r="B1108" s="14" t="str">
        <f t="shared" si="89"/>
        <v/>
      </c>
      <c r="C1108" s="23"/>
      <c r="F1108" s="32"/>
      <c r="J1108" s="26"/>
      <c r="K1108" s="22" t="str">
        <f t="shared" si="91"/>
        <v/>
      </c>
      <c r="L1108" s="23"/>
      <c r="S1108" s="34"/>
      <c r="T1108" s="56" t="str">
        <f t="shared" si="90"/>
        <v/>
      </c>
    </row>
    <row r="1109" spans="1:20" x14ac:dyDescent="0.35">
      <c r="A1109" s="14" t="str">
        <f>IF(C1109="","",COUNT($C$3:C1109))</f>
        <v/>
      </c>
      <c r="B1109" s="14" t="str">
        <f t="shared" si="89"/>
        <v/>
      </c>
      <c r="C1109" s="23"/>
      <c r="F1109" s="32"/>
      <c r="J1109" s="26"/>
      <c r="K1109" s="22" t="str">
        <f t="shared" si="91"/>
        <v/>
      </c>
      <c r="L1109" s="23"/>
      <c r="S1109" s="34"/>
      <c r="T1109" s="56" t="str">
        <f t="shared" si="90"/>
        <v/>
      </c>
    </row>
    <row r="1110" spans="1:20" x14ac:dyDescent="0.35">
      <c r="A1110" s="14" t="str">
        <f>IF(C1110="","",COUNT($C$3:C1110))</f>
        <v/>
      </c>
      <c r="B1110" s="14" t="str">
        <f t="shared" si="89"/>
        <v/>
      </c>
      <c r="C1110" s="23"/>
      <c r="F1110" s="32"/>
      <c r="J1110" s="26"/>
      <c r="K1110" s="22" t="str">
        <f t="shared" si="91"/>
        <v/>
      </c>
      <c r="L1110" s="23"/>
      <c r="S1110" s="34"/>
      <c r="T1110" s="56" t="str">
        <f t="shared" si="90"/>
        <v/>
      </c>
    </row>
    <row r="1111" spans="1:20" x14ac:dyDescent="0.35">
      <c r="A1111" s="14" t="str">
        <f>IF(C1111="","",COUNT($C$3:C1111))</f>
        <v/>
      </c>
      <c r="B1111" s="14" t="str">
        <f t="shared" si="89"/>
        <v/>
      </c>
      <c r="C1111" s="23"/>
      <c r="F1111" s="32"/>
      <c r="J1111" s="26"/>
      <c r="K1111" s="22" t="str">
        <f t="shared" si="91"/>
        <v/>
      </c>
      <c r="L1111" s="23"/>
      <c r="S1111" s="34"/>
      <c r="T1111" s="56" t="str">
        <f t="shared" si="90"/>
        <v/>
      </c>
    </row>
    <row r="1112" spans="1:20" x14ac:dyDescent="0.35">
      <c r="A1112" s="14" t="str">
        <f>IF(C1112="","",COUNT($C$3:C1112))</f>
        <v/>
      </c>
      <c r="B1112" s="14" t="str">
        <f t="shared" si="89"/>
        <v/>
      </c>
      <c r="C1112" s="23"/>
      <c r="F1112" s="32"/>
      <c r="J1112" s="26"/>
      <c r="K1112" s="22" t="str">
        <f t="shared" si="91"/>
        <v/>
      </c>
      <c r="L1112" s="23"/>
      <c r="S1112" s="34"/>
      <c r="T1112" s="56" t="str">
        <f t="shared" si="90"/>
        <v/>
      </c>
    </row>
    <row r="1113" spans="1:20" x14ac:dyDescent="0.35">
      <c r="A1113" s="14" t="str">
        <f>IF(C1113="","",COUNT($C$3:C1113))</f>
        <v/>
      </c>
      <c r="B1113" s="14" t="str">
        <f t="shared" si="89"/>
        <v/>
      </c>
      <c r="C1113" s="23"/>
      <c r="F1113" s="32"/>
      <c r="J1113" s="26"/>
      <c r="K1113" s="22" t="str">
        <f t="shared" si="91"/>
        <v/>
      </c>
      <c r="L1113" s="23"/>
      <c r="S1113" s="34"/>
      <c r="T1113" s="56" t="str">
        <f t="shared" si="90"/>
        <v/>
      </c>
    </row>
    <row r="1114" spans="1:20" x14ac:dyDescent="0.35">
      <c r="A1114" s="14" t="str">
        <f>IF(C1114="","",COUNT($C$3:C1114))</f>
        <v/>
      </c>
      <c r="B1114" s="14" t="str">
        <f t="shared" si="89"/>
        <v/>
      </c>
      <c r="C1114" s="23"/>
      <c r="F1114" s="32"/>
      <c r="J1114" s="26"/>
      <c r="K1114" s="22" t="str">
        <f t="shared" si="91"/>
        <v/>
      </c>
      <c r="L1114" s="23"/>
      <c r="S1114" s="34"/>
      <c r="T1114" s="56" t="str">
        <f t="shared" si="90"/>
        <v/>
      </c>
    </row>
    <row r="1115" spans="1:20" x14ac:dyDescent="0.35">
      <c r="A1115" s="14" t="str">
        <f>IF(C1115="","",COUNT($C$3:C1115))</f>
        <v/>
      </c>
      <c r="B1115" s="14" t="str">
        <f t="shared" si="89"/>
        <v/>
      </c>
      <c r="C1115" s="23"/>
      <c r="F1115" s="32"/>
      <c r="J1115" s="26"/>
      <c r="K1115" s="22" t="str">
        <f t="shared" si="91"/>
        <v/>
      </c>
      <c r="L1115" s="23"/>
      <c r="S1115" s="34"/>
      <c r="T1115" s="56" t="str">
        <f t="shared" si="90"/>
        <v/>
      </c>
    </row>
    <row r="1116" spans="1:20" x14ac:dyDescent="0.35">
      <c r="A1116" s="14" t="str">
        <f>IF(C1116="","",COUNT($C$3:C1116))</f>
        <v/>
      </c>
      <c r="B1116" s="14" t="str">
        <f t="shared" si="89"/>
        <v/>
      </c>
      <c r="C1116" s="23"/>
      <c r="F1116" s="32"/>
      <c r="J1116" s="26"/>
      <c r="K1116" s="22" t="str">
        <f t="shared" si="91"/>
        <v/>
      </c>
      <c r="L1116" s="23"/>
      <c r="S1116" s="34"/>
      <c r="T1116" s="56" t="str">
        <f t="shared" si="90"/>
        <v/>
      </c>
    </row>
    <row r="1117" spans="1:20" x14ac:dyDescent="0.35">
      <c r="A1117" s="14" t="str">
        <f>IF(C1117="","",COUNT($C$3:C1117))</f>
        <v/>
      </c>
      <c r="B1117" s="14" t="str">
        <f t="shared" si="89"/>
        <v/>
      </c>
      <c r="C1117" s="40"/>
      <c r="F1117" s="32"/>
      <c r="J1117" s="26"/>
      <c r="K1117" s="22" t="str">
        <f t="shared" si="91"/>
        <v/>
      </c>
      <c r="L1117" s="23"/>
      <c r="S1117" s="34"/>
      <c r="T1117" s="56" t="str">
        <f t="shared" si="90"/>
        <v/>
      </c>
    </row>
    <row r="1118" spans="1:20" x14ac:dyDescent="0.35">
      <c r="A1118" s="14" t="str">
        <f>IF(C1118="","",COUNT($C$3:C1118))</f>
        <v/>
      </c>
      <c r="B1118" s="14" t="str">
        <f t="shared" si="89"/>
        <v/>
      </c>
      <c r="C1118" s="23"/>
      <c r="F1118" s="32"/>
      <c r="J1118" s="26"/>
      <c r="K1118" s="22" t="str">
        <f t="shared" si="91"/>
        <v/>
      </c>
      <c r="L1118" s="23"/>
      <c r="S1118" s="34"/>
      <c r="T1118" s="56" t="str">
        <f t="shared" si="90"/>
        <v/>
      </c>
    </row>
    <row r="1119" spans="1:20" x14ac:dyDescent="0.35">
      <c r="A1119" s="14" t="str">
        <f>IF(C1119="","",COUNT($C$3:C1119))</f>
        <v/>
      </c>
      <c r="B1119" s="14" t="str">
        <f t="shared" si="89"/>
        <v/>
      </c>
      <c r="C1119" s="23"/>
      <c r="F1119" s="32"/>
      <c r="J1119" s="26"/>
      <c r="K1119" s="22" t="str">
        <f t="shared" si="91"/>
        <v/>
      </c>
      <c r="L1119" s="23"/>
      <c r="S1119" s="34"/>
      <c r="T1119" s="56" t="str">
        <f t="shared" si="90"/>
        <v/>
      </c>
    </row>
    <row r="1120" spans="1:20" x14ac:dyDescent="0.35">
      <c r="A1120" s="14" t="str">
        <f>IF(C1120="","",COUNT($C$3:C1120))</f>
        <v/>
      </c>
      <c r="B1120" s="14" t="str">
        <f t="shared" si="89"/>
        <v/>
      </c>
      <c r="C1120" s="23"/>
      <c r="F1120" s="32"/>
      <c r="J1120" s="26"/>
      <c r="K1120" s="22" t="str">
        <f t="shared" si="91"/>
        <v/>
      </c>
      <c r="L1120" s="23"/>
      <c r="S1120" s="34"/>
      <c r="T1120" s="56" t="str">
        <f t="shared" si="90"/>
        <v/>
      </c>
    </row>
    <row r="1121" spans="1:20" x14ac:dyDescent="0.35">
      <c r="A1121" s="14" t="str">
        <f>IF(C1121="","",COUNT($C$3:C1121))</f>
        <v/>
      </c>
      <c r="B1121" s="14" t="str">
        <f t="shared" si="89"/>
        <v/>
      </c>
      <c r="C1121" s="23"/>
      <c r="F1121" s="32"/>
      <c r="J1121" s="26"/>
      <c r="K1121" s="22" t="str">
        <f t="shared" si="91"/>
        <v/>
      </c>
      <c r="L1121" s="23"/>
      <c r="S1121" s="34"/>
      <c r="T1121" s="56" t="str">
        <f t="shared" si="90"/>
        <v/>
      </c>
    </row>
    <row r="1122" spans="1:20" x14ac:dyDescent="0.35">
      <c r="A1122" s="14" t="str">
        <f>IF(C1122="","",COUNT($C$3:C1122))</f>
        <v/>
      </c>
      <c r="B1122" s="14" t="str">
        <f t="shared" si="89"/>
        <v/>
      </c>
      <c r="C1122" s="23"/>
      <c r="F1122" s="32"/>
      <c r="J1122" s="26"/>
      <c r="K1122" s="22" t="str">
        <f t="shared" si="91"/>
        <v/>
      </c>
      <c r="L1122" s="23"/>
      <c r="S1122" s="34"/>
      <c r="T1122" s="56" t="str">
        <f t="shared" si="90"/>
        <v/>
      </c>
    </row>
    <row r="1123" spans="1:20" x14ac:dyDescent="0.35">
      <c r="A1123" s="14" t="str">
        <f>IF(C1123="","",COUNT($C$3:C1123))</f>
        <v/>
      </c>
      <c r="B1123" s="14" t="str">
        <f t="shared" si="89"/>
        <v/>
      </c>
      <c r="C1123" s="23"/>
      <c r="F1123" s="32"/>
      <c r="J1123" s="26"/>
      <c r="K1123" s="22" t="str">
        <f t="shared" si="91"/>
        <v/>
      </c>
      <c r="L1123" s="23"/>
      <c r="S1123" s="34"/>
      <c r="T1123" s="56" t="str">
        <f t="shared" si="90"/>
        <v/>
      </c>
    </row>
    <row r="1124" spans="1:20" x14ac:dyDescent="0.35">
      <c r="A1124" s="14" t="str">
        <f>IF(C1124="","",COUNT($C$3:C1124))</f>
        <v/>
      </c>
      <c r="B1124" s="14" t="str">
        <f t="shared" si="89"/>
        <v/>
      </c>
      <c r="C1124" s="23"/>
      <c r="F1124" s="32"/>
      <c r="J1124" s="26"/>
      <c r="K1124" s="22" t="str">
        <f t="shared" si="91"/>
        <v/>
      </c>
      <c r="L1124" s="23"/>
      <c r="S1124" s="34"/>
      <c r="T1124" s="56" t="str">
        <f t="shared" si="90"/>
        <v/>
      </c>
    </row>
    <row r="1125" spans="1:20" x14ac:dyDescent="0.35">
      <c r="A1125" s="14" t="str">
        <f>IF(C1125="","",COUNT($C$3:C1125))</f>
        <v/>
      </c>
      <c r="B1125" s="14" t="str">
        <f t="shared" si="89"/>
        <v/>
      </c>
      <c r="C1125" s="23"/>
      <c r="F1125" s="32"/>
      <c r="J1125" s="26"/>
      <c r="K1125" s="22" t="str">
        <f t="shared" si="91"/>
        <v/>
      </c>
      <c r="L1125" s="23"/>
      <c r="S1125" s="34"/>
      <c r="T1125" s="56" t="str">
        <f t="shared" si="90"/>
        <v/>
      </c>
    </row>
    <row r="1126" spans="1:20" x14ac:dyDescent="0.35">
      <c r="A1126" s="14" t="str">
        <f>IF(C1126="","",COUNT($C$3:C1126))</f>
        <v/>
      </c>
      <c r="B1126" s="14" t="str">
        <f t="shared" ref="B1126:B1189" si="92">IF(C1126="","",TEXT(C1126,"mmmm"))</f>
        <v/>
      </c>
      <c r="C1126" s="23"/>
      <c r="F1126" s="32"/>
      <c r="J1126" s="26"/>
      <c r="K1126" s="22" t="str">
        <f t="shared" si="91"/>
        <v/>
      </c>
      <c r="L1126" s="23"/>
      <c r="S1126" s="34"/>
      <c r="T1126" s="56" t="str">
        <f t="shared" ref="T1126:T1189" si="93">IF(N1126="","",SUM(N1126,O1126,P1126,Q1126,R1126))</f>
        <v/>
      </c>
    </row>
    <row r="1127" spans="1:20" x14ac:dyDescent="0.35">
      <c r="A1127" s="14" t="str">
        <f>IF(C1127="","",COUNT($C$3:C1127))</f>
        <v/>
      </c>
      <c r="B1127" s="14" t="str">
        <f t="shared" si="92"/>
        <v/>
      </c>
      <c r="C1127" s="23"/>
      <c r="F1127" s="32"/>
      <c r="J1127" s="26"/>
      <c r="K1127" s="22" t="str">
        <f t="shared" si="91"/>
        <v/>
      </c>
      <c r="L1127" s="23"/>
      <c r="S1127" s="34"/>
      <c r="T1127" s="56" t="str">
        <f t="shared" si="93"/>
        <v/>
      </c>
    </row>
    <row r="1128" spans="1:20" x14ac:dyDescent="0.35">
      <c r="A1128" s="14" t="str">
        <f>IF(C1128="","",COUNT($C$3:C1128))</f>
        <v/>
      </c>
      <c r="B1128" s="14" t="str">
        <f t="shared" si="92"/>
        <v/>
      </c>
      <c r="C1128" s="23"/>
      <c r="F1128" s="32"/>
      <c r="J1128" s="26"/>
      <c r="K1128" s="22" t="str">
        <f t="shared" si="91"/>
        <v/>
      </c>
      <c r="L1128" s="23"/>
      <c r="S1128" s="34"/>
      <c r="T1128" s="56" t="str">
        <f t="shared" si="93"/>
        <v/>
      </c>
    </row>
    <row r="1129" spans="1:20" x14ac:dyDescent="0.35">
      <c r="A1129" s="14" t="str">
        <f>IF(C1129="","",COUNT($C$3:C1129))</f>
        <v/>
      </c>
      <c r="B1129" s="14" t="str">
        <f t="shared" si="92"/>
        <v/>
      </c>
      <c r="C1129" s="23"/>
      <c r="F1129" s="32"/>
      <c r="J1129" s="26"/>
      <c r="K1129" s="22" t="str">
        <f t="shared" si="91"/>
        <v/>
      </c>
      <c r="L1129" s="23"/>
      <c r="S1129" s="34"/>
      <c r="T1129" s="56" t="str">
        <f t="shared" si="93"/>
        <v/>
      </c>
    </row>
    <row r="1130" spans="1:20" x14ac:dyDescent="0.35">
      <c r="A1130" s="14" t="str">
        <f>IF(C1130="","",COUNT($C$3:C1130))</f>
        <v/>
      </c>
      <c r="B1130" s="14" t="str">
        <f t="shared" si="92"/>
        <v/>
      </c>
      <c r="C1130" s="23"/>
      <c r="F1130" s="32"/>
      <c r="J1130" s="26"/>
      <c r="K1130" s="22" t="str">
        <f t="shared" si="91"/>
        <v/>
      </c>
      <c r="L1130" s="23"/>
      <c r="S1130" s="34"/>
      <c r="T1130" s="56" t="str">
        <f t="shared" si="93"/>
        <v/>
      </c>
    </row>
    <row r="1131" spans="1:20" x14ac:dyDescent="0.35">
      <c r="A1131" s="14" t="str">
        <f>IF(C1131="","",COUNT($C$3:C1131))</f>
        <v/>
      </c>
      <c r="B1131" s="14" t="str">
        <f t="shared" si="92"/>
        <v/>
      </c>
      <c r="C1131" s="23"/>
      <c r="F1131" s="32"/>
      <c r="J1131" s="26"/>
      <c r="K1131" s="22" t="str">
        <f t="shared" si="91"/>
        <v/>
      </c>
      <c r="L1131" s="23"/>
      <c r="S1131" s="34"/>
      <c r="T1131" s="56" t="str">
        <f t="shared" si="93"/>
        <v/>
      </c>
    </row>
    <row r="1132" spans="1:20" x14ac:dyDescent="0.35">
      <c r="A1132" s="14" t="str">
        <f>IF(C1132="","",COUNT($C$3:C1132))</f>
        <v/>
      </c>
      <c r="B1132" s="14" t="str">
        <f t="shared" si="92"/>
        <v/>
      </c>
      <c r="C1132" s="23"/>
      <c r="F1132" s="32"/>
      <c r="J1132" s="26"/>
      <c r="K1132" s="22" t="str">
        <f t="shared" si="91"/>
        <v/>
      </c>
      <c r="L1132" s="23"/>
      <c r="S1132" s="34"/>
      <c r="T1132" s="56" t="str">
        <f t="shared" si="93"/>
        <v/>
      </c>
    </row>
    <row r="1133" spans="1:20" x14ac:dyDescent="0.35">
      <c r="A1133" s="14" t="str">
        <f>IF(C1133="","",COUNT($C$3:C1133))</f>
        <v/>
      </c>
      <c r="B1133" s="14" t="str">
        <f t="shared" si="92"/>
        <v/>
      </c>
      <c r="C1133" s="23"/>
      <c r="F1133" s="32"/>
      <c r="J1133" s="26"/>
      <c r="K1133" s="22" t="str">
        <f t="shared" si="91"/>
        <v/>
      </c>
      <c r="L1133" s="23"/>
      <c r="S1133" s="34"/>
      <c r="T1133" s="56" t="str">
        <f t="shared" si="93"/>
        <v/>
      </c>
    </row>
    <row r="1134" spans="1:20" x14ac:dyDescent="0.35">
      <c r="A1134" s="14" t="str">
        <f>IF(C1134="","",COUNT($C$3:C1134))</f>
        <v/>
      </c>
      <c r="B1134" s="14" t="str">
        <f t="shared" si="92"/>
        <v/>
      </c>
      <c r="C1134" s="23"/>
      <c r="F1134" s="32"/>
      <c r="J1134" s="26"/>
      <c r="K1134" s="22" t="str">
        <f t="shared" si="91"/>
        <v/>
      </c>
      <c r="L1134" s="23"/>
      <c r="S1134" s="34"/>
      <c r="T1134" s="56" t="str">
        <f t="shared" si="93"/>
        <v/>
      </c>
    </row>
    <row r="1135" spans="1:20" x14ac:dyDescent="0.35">
      <c r="A1135" s="14" t="str">
        <f>IF(C1135="","",COUNT($C$3:C1135))</f>
        <v/>
      </c>
      <c r="B1135" s="14" t="str">
        <f t="shared" si="92"/>
        <v/>
      </c>
      <c r="C1135" s="23"/>
      <c r="F1135" s="32"/>
      <c r="J1135" s="26"/>
      <c r="K1135" s="22" t="str">
        <f t="shared" si="91"/>
        <v/>
      </c>
      <c r="L1135" s="23"/>
      <c r="S1135" s="34"/>
      <c r="T1135" s="56" t="str">
        <f t="shared" si="93"/>
        <v/>
      </c>
    </row>
    <row r="1136" spans="1:20" x14ac:dyDescent="0.35">
      <c r="A1136" s="14" t="str">
        <f>IF(C1136="","",COUNT($C$3:C1136))</f>
        <v/>
      </c>
      <c r="B1136" s="14" t="str">
        <f t="shared" si="92"/>
        <v/>
      </c>
      <c r="C1136" s="23"/>
      <c r="F1136" s="32"/>
      <c r="J1136" s="26"/>
      <c r="K1136" s="22" t="str">
        <f t="shared" si="91"/>
        <v/>
      </c>
      <c r="L1136" s="23"/>
      <c r="S1136" s="34"/>
      <c r="T1136" s="56" t="str">
        <f t="shared" si="93"/>
        <v/>
      </c>
    </row>
    <row r="1137" spans="1:20" x14ac:dyDescent="0.35">
      <c r="A1137" s="14" t="str">
        <f>IF(C1137="","",COUNT($C$3:C1137))</f>
        <v/>
      </c>
      <c r="B1137" s="14" t="str">
        <f t="shared" si="92"/>
        <v/>
      </c>
      <c r="C1137" s="23"/>
      <c r="F1137" s="32"/>
      <c r="J1137" s="26"/>
      <c r="K1137" s="22" t="str">
        <f t="shared" si="91"/>
        <v/>
      </c>
      <c r="L1137" s="23"/>
      <c r="S1137" s="34"/>
      <c r="T1137" s="56" t="str">
        <f t="shared" si="93"/>
        <v/>
      </c>
    </row>
    <row r="1138" spans="1:20" x14ac:dyDescent="0.35">
      <c r="A1138" s="14" t="str">
        <f>IF(C1138="","",COUNT($C$3:C1138))</f>
        <v/>
      </c>
      <c r="B1138" s="14" t="str">
        <f t="shared" si="92"/>
        <v/>
      </c>
      <c r="C1138" s="23"/>
      <c r="F1138" s="32"/>
      <c r="J1138" s="26"/>
      <c r="K1138" s="22" t="str">
        <f t="shared" si="91"/>
        <v/>
      </c>
      <c r="L1138" s="23"/>
      <c r="S1138" s="34"/>
      <c r="T1138" s="56" t="str">
        <f t="shared" si="93"/>
        <v/>
      </c>
    </row>
    <row r="1139" spans="1:20" x14ac:dyDescent="0.35">
      <c r="A1139" s="14" t="str">
        <f>IF(C1139="","",COUNT($C$3:C1139))</f>
        <v/>
      </c>
      <c r="B1139" s="14" t="str">
        <f t="shared" si="92"/>
        <v/>
      </c>
      <c r="C1139" s="23"/>
      <c r="F1139" s="32"/>
      <c r="J1139" s="26"/>
      <c r="K1139" s="22" t="str">
        <f t="shared" si="91"/>
        <v/>
      </c>
      <c r="L1139" s="23"/>
      <c r="S1139" s="34"/>
      <c r="T1139" s="56" t="str">
        <f t="shared" si="93"/>
        <v/>
      </c>
    </row>
    <row r="1140" spans="1:20" x14ac:dyDescent="0.35">
      <c r="A1140" s="14" t="str">
        <f>IF(C1140="","",COUNT($C$3:C1140))</f>
        <v/>
      </c>
      <c r="B1140" s="14" t="str">
        <f t="shared" si="92"/>
        <v/>
      </c>
      <c r="C1140" s="23"/>
      <c r="F1140" s="32"/>
      <c r="J1140" s="26"/>
      <c r="K1140" s="22" t="str">
        <f t="shared" si="91"/>
        <v/>
      </c>
      <c r="L1140" s="23"/>
      <c r="S1140" s="34"/>
      <c r="T1140" s="56" t="str">
        <f t="shared" si="93"/>
        <v/>
      </c>
    </row>
    <row r="1141" spans="1:20" x14ac:dyDescent="0.35">
      <c r="A1141" s="14" t="str">
        <f>IF(C1141="","",COUNT($C$3:C1141))</f>
        <v/>
      </c>
      <c r="B1141" s="14" t="str">
        <f t="shared" si="92"/>
        <v/>
      </c>
      <c r="C1141" s="23"/>
      <c r="F1141" s="32"/>
      <c r="J1141" s="26"/>
      <c r="K1141" s="22" t="str">
        <f t="shared" si="91"/>
        <v/>
      </c>
      <c r="L1141" s="23"/>
      <c r="S1141" s="34"/>
      <c r="T1141" s="56" t="str">
        <f t="shared" si="93"/>
        <v/>
      </c>
    </row>
    <row r="1142" spans="1:20" x14ac:dyDescent="0.35">
      <c r="A1142" s="14" t="str">
        <f>IF(C1142="","",COUNT($C$3:C1142))</f>
        <v/>
      </c>
      <c r="B1142" s="14" t="str">
        <f t="shared" si="92"/>
        <v/>
      </c>
      <c r="C1142" s="23"/>
      <c r="F1142" s="32"/>
      <c r="J1142" s="26"/>
      <c r="K1142" s="22" t="str">
        <f t="shared" si="91"/>
        <v/>
      </c>
      <c r="L1142" s="23"/>
      <c r="S1142" s="34"/>
      <c r="T1142" s="56" t="str">
        <f t="shared" si="93"/>
        <v/>
      </c>
    </row>
    <row r="1143" spans="1:20" x14ac:dyDescent="0.35">
      <c r="A1143" s="14" t="str">
        <f>IF(C1143="","",COUNT($C$3:C1143))</f>
        <v/>
      </c>
      <c r="B1143" s="14" t="str">
        <f t="shared" si="92"/>
        <v/>
      </c>
      <c r="C1143" s="23"/>
      <c r="F1143" s="32"/>
      <c r="J1143" s="26"/>
      <c r="K1143" s="22" t="str">
        <f t="shared" si="91"/>
        <v/>
      </c>
      <c r="L1143" s="23"/>
      <c r="S1143" s="34"/>
      <c r="T1143" s="56" t="str">
        <f t="shared" si="93"/>
        <v/>
      </c>
    </row>
    <row r="1144" spans="1:20" x14ac:dyDescent="0.35">
      <c r="A1144" s="14" t="str">
        <f>IF(C1144="","",COUNT($C$3:C1144))</f>
        <v/>
      </c>
      <c r="B1144" s="14" t="str">
        <f t="shared" si="92"/>
        <v/>
      </c>
      <c r="C1144" s="23"/>
      <c r="F1144" s="32"/>
      <c r="J1144" s="26"/>
      <c r="K1144" s="22" t="str">
        <f t="shared" si="91"/>
        <v/>
      </c>
      <c r="L1144" s="23"/>
      <c r="S1144" s="34"/>
      <c r="T1144" s="56" t="str">
        <f t="shared" si="93"/>
        <v/>
      </c>
    </row>
    <row r="1145" spans="1:20" x14ac:dyDescent="0.35">
      <c r="A1145" s="14" t="str">
        <f>IF(C1145="","",COUNT($C$3:C1145))</f>
        <v/>
      </c>
      <c r="B1145" s="14" t="str">
        <f t="shared" si="92"/>
        <v/>
      </c>
      <c r="C1145" s="23"/>
      <c r="F1145" s="32"/>
      <c r="J1145" s="26"/>
      <c r="K1145" s="22" t="str">
        <f t="shared" si="91"/>
        <v/>
      </c>
      <c r="L1145" s="23"/>
      <c r="S1145" s="34"/>
      <c r="T1145" s="56" t="str">
        <f t="shared" si="93"/>
        <v/>
      </c>
    </row>
    <row r="1146" spans="1:20" x14ac:dyDescent="0.35">
      <c r="A1146" s="14" t="str">
        <f>IF(C1146="","",COUNT($C$3:C1146))</f>
        <v/>
      </c>
      <c r="B1146" s="14" t="str">
        <f t="shared" si="92"/>
        <v/>
      </c>
      <c r="C1146" s="23"/>
      <c r="F1146" s="32"/>
      <c r="J1146" s="26"/>
      <c r="K1146" s="22" t="str">
        <f t="shared" si="91"/>
        <v/>
      </c>
      <c r="L1146" s="23"/>
      <c r="S1146" s="34"/>
      <c r="T1146" s="56" t="str">
        <f t="shared" si="93"/>
        <v/>
      </c>
    </row>
    <row r="1147" spans="1:20" x14ac:dyDescent="0.35">
      <c r="A1147" s="14" t="str">
        <f>IF(C1147="","",COUNT($C$3:C1147))</f>
        <v/>
      </c>
      <c r="B1147" s="14" t="str">
        <f t="shared" si="92"/>
        <v/>
      </c>
      <c r="C1147" s="23"/>
      <c r="F1147" s="32"/>
      <c r="J1147" s="26"/>
      <c r="K1147" s="22" t="str">
        <f t="shared" si="91"/>
        <v/>
      </c>
      <c r="L1147" s="23"/>
      <c r="S1147" s="34"/>
      <c r="T1147" s="56" t="str">
        <f t="shared" si="93"/>
        <v/>
      </c>
    </row>
    <row r="1148" spans="1:20" x14ac:dyDescent="0.35">
      <c r="A1148" s="14" t="str">
        <f>IF(C1148="","",COUNT($C$3:C1148))</f>
        <v/>
      </c>
      <c r="B1148" s="14" t="str">
        <f t="shared" si="92"/>
        <v/>
      </c>
      <c r="C1148" s="23"/>
      <c r="F1148" s="32"/>
      <c r="J1148" s="26"/>
      <c r="K1148" s="22" t="str">
        <f t="shared" si="91"/>
        <v/>
      </c>
      <c r="L1148" s="23"/>
      <c r="S1148" s="34"/>
      <c r="T1148" s="56" t="str">
        <f t="shared" si="93"/>
        <v/>
      </c>
    </row>
    <row r="1149" spans="1:20" x14ac:dyDescent="0.35">
      <c r="A1149" s="14" t="str">
        <f>IF(C1149="","",COUNT($C$3:C1149))</f>
        <v/>
      </c>
      <c r="B1149" s="14" t="str">
        <f t="shared" si="92"/>
        <v/>
      </c>
      <c r="C1149" s="23"/>
      <c r="F1149" s="32"/>
      <c r="J1149" s="26"/>
      <c r="K1149" s="22" t="str">
        <f t="shared" si="91"/>
        <v/>
      </c>
      <c r="L1149" s="23"/>
      <c r="S1149" s="34"/>
      <c r="T1149" s="56" t="str">
        <f t="shared" si="93"/>
        <v/>
      </c>
    </row>
    <row r="1150" spans="1:20" x14ac:dyDescent="0.35">
      <c r="A1150" s="14" t="str">
        <f>IF(C1150="","",COUNT($C$3:C1150))</f>
        <v/>
      </c>
      <c r="B1150" s="14" t="str">
        <f t="shared" si="92"/>
        <v/>
      </c>
      <c r="C1150" s="23"/>
      <c r="F1150" s="32"/>
      <c r="J1150" s="26"/>
      <c r="K1150" s="22" t="str">
        <f t="shared" si="91"/>
        <v/>
      </c>
      <c r="L1150" s="23"/>
      <c r="S1150" s="34"/>
      <c r="T1150" s="56" t="str">
        <f t="shared" si="93"/>
        <v/>
      </c>
    </row>
    <row r="1151" spans="1:20" x14ac:dyDescent="0.35">
      <c r="A1151" s="14" t="str">
        <f>IF(C1151="","",COUNT($C$3:C1151))</f>
        <v/>
      </c>
      <c r="B1151" s="14" t="str">
        <f t="shared" si="92"/>
        <v/>
      </c>
      <c r="C1151" s="23"/>
      <c r="F1151" s="32"/>
      <c r="J1151" s="26"/>
      <c r="K1151" s="22" t="str">
        <f t="shared" si="91"/>
        <v/>
      </c>
      <c r="L1151" s="23"/>
      <c r="S1151" s="34"/>
      <c r="T1151" s="56" t="str">
        <f t="shared" si="93"/>
        <v/>
      </c>
    </row>
    <row r="1152" spans="1:20" x14ac:dyDescent="0.35">
      <c r="A1152" s="14" t="str">
        <f>IF(C1152="","",COUNT($C$3:C1152))</f>
        <v/>
      </c>
      <c r="B1152" s="14" t="str">
        <f t="shared" si="92"/>
        <v/>
      </c>
      <c r="C1152" s="23"/>
      <c r="F1152" s="32"/>
      <c r="J1152" s="26"/>
      <c r="K1152" s="22" t="str">
        <f t="shared" si="91"/>
        <v/>
      </c>
      <c r="L1152" s="23"/>
      <c r="S1152" s="34"/>
      <c r="T1152" s="56" t="str">
        <f t="shared" si="93"/>
        <v/>
      </c>
    </row>
    <row r="1153" spans="1:20" x14ac:dyDescent="0.35">
      <c r="A1153" s="14" t="str">
        <f>IF(C1153="","",COUNT($C$3:C1153))</f>
        <v/>
      </c>
      <c r="B1153" s="14" t="str">
        <f t="shared" si="92"/>
        <v/>
      </c>
      <c r="C1153" s="23"/>
      <c r="F1153" s="32"/>
      <c r="J1153" s="26"/>
      <c r="K1153" s="22" t="str">
        <f t="shared" si="91"/>
        <v/>
      </c>
      <c r="L1153" s="23"/>
      <c r="S1153" s="34"/>
      <c r="T1153" s="56" t="str">
        <f t="shared" si="93"/>
        <v/>
      </c>
    </row>
    <row r="1154" spans="1:20" x14ac:dyDescent="0.35">
      <c r="A1154" s="14" t="str">
        <f>IF(C1154="","",COUNT($C$3:C1154))</f>
        <v/>
      </c>
      <c r="B1154" s="14" t="str">
        <f t="shared" si="92"/>
        <v/>
      </c>
      <c r="C1154" s="23"/>
      <c r="F1154" s="32"/>
      <c r="J1154" s="26"/>
      <c r="K1154" s="22" t="str">
        <f t="shared" si="91"/>
        <v/>
      </c>
      <c r="L1154" s="23"/>
      <c r="S1154" s="34"/>
      <c r="T1154" s="56" t="str">
        <f t="shared" si="93"/>
        <v/>
      </c>
    </row>
    <row r="1155" spans="1:20" x14ac:dyDescent="0.35">
      <c r="A1155" s="14" t="str">
        <f>IF(C1155="","",COUNT($C$3:C1155))</f>
        <v/>
      </c>
      <c r="B1155" s="14" t="str">
        <f t="shared" si="92"/>
        <v/>
      </c>
      <c r="C1155" s="23"/>
      <c r="F1155" s="32"/>
      <c r="J1155" s="26"/>
      <c r="K1155" s="22" t="str">
        <f t="shared" ref="K1155:K1218" si="94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155" s="23"/>
      <c r="S1155" s="34"/>
      <c r="T1155" s="56" t="str">
        <f t="shared" si="93"/>
        <v/>
      </c>
    </row>
    <row r="1156" spans="1:20" x14ac:dyDescent="0.35">
      <c r="A1156" s="14" t="str">
        <f>IF(C1156="","",COUNT($C$3:C1156))</f>
        <v/>
      </c>
      <c r="B1156" s="14" t="str">
        <f t="shared" si="92"/>
        <v/>
      </c>
      <c r="C1156" s="23"/>
      <c r="F1156" s="32"/>
      <c r="J1156" s="26"/>
      <c r="K1156" s="22" t="str">
        <f t="shared" si="94"/>
        <v/>
      </c>
      <c r="L1156" s="23"/>
      <c r="S1156" s="34"/>
      <c r="T1156" s="56" t="str">
        <f t="shared" si="93"/>
        <v/>
      </c>
    </row>
    <row r="1157" spans="1:20" x14ac:dyDescent="0.35">
      <c r="A1157" s="14" t="str">
        <f>IF(C1157="","",COUNT($C$3:C1157))</f>
        <v/>
      </c>
      <c r="B1157" s="14" t="str">
        <f t="shared" si="92"/>
        <v/>
      </c>
      <c r="C1157" s="23"/>
      <c r="F1157" s="32"/>
      <c r="J1157" s="26"/>
      <c r="K1157" s="22" t="str">
        <f t="shared" si="94"/>
        <v/>
      </c>
      <c r="L1157" s="23"/>
      <c r="S1157" s="34"/>
      <c r="T1157" s="56" t="str">
        <f t="shared" si="93"/>
        <v/>
      </c>
    </row>
    <row r="1158" spans="1:20" x14ac:dyDescent="0.35">
      <c r="A1158" s="14" t="str">
        <f>IF(C1158="","",COUNT($C$3:C1158))</f>
        <v/>
      </c>
      <c r="B1158" s="14" t="str">
        <f t="shared" si="92"/>
        <v/>
      </c>
      <c r="C1158" s="23"/>
      <c r="F1158" s="32"/>
      <c r="J1158" s="26"/>
      <c r="K1158" s="22" t="str">
        <f t="shared" si="94"/>
        <v/>
      </c>
      <c r="L1158" s="23"/>
      <c r="S1158" s="34"/>
      <c r="T1158" s="56" t="str">
        <f t="shared" si="93"/>
        <v/>
      </c>
    </row>
    <row r="1159" spans="1:20" x14ac:dyDescent="0.35">
      <c r="A1159" s="14" t="str">
        <f>IF(C1159="","",COUNT($C$3:C1159))</f>
        <v/>
      </c>
      <c r="B1159" s="14" t="str">
        <f t="shared" si="92"/>
        <v/>
      </c>
      <c r="C1159" s="23"/>
      <c r="F1159" s="32"/>
      <c r="J1159" s="26"/>
      <c r="K1159" s="22" t="str">
        <f t="shared" si="94"/>
        <v/>
      </c>
      <c r="L1159" s="23"/>
      <c r="S1159" s="34"/>
      <c r="T1159" s="56" t="str">
        <f t="shared" si="93"/>
        <v/>
      </c>
    </row>
    <row r="1160" spans="1:20" x14ac:dyDescent="0.35">
      <c r="A1160" s="14" t="str">
        <f>IF(C1160="","",COUNT($C$3:C1160))</f>
        <v/>
      </c>
      <c r="B1160" s="14" t="str">
        <f t="shared" si="92"/>
        <v/>
      </c>
      <c r="C1160" s="23"/>
      <c r="F1160" s="32"/>
      <c r="J1160" s="26"/>
      <c r="K1160" s="22" t="str">
        <f t="shared" si="94"/>
        <v/>
      </c>
      <c r="L1160" s="23"/>
      <c r="S1160" s="34"/>
      <c r="T1160" s="56" t="str">
        <f t="shared" si="93"/>
        <v/>
      </c>
    </row>
    <row r="1161" spans="1:20" x14ac:dyDescent="0.35">
      <c r="A1161" s="14" t="str">
        <f>IF(C1161="","",COUNT($C$3:C1161))</f>
        <v/>
      </c>
      <c r="B1161" s="14" t="str">
        <f t="shared" si="92"/>
        <v/>
      </c>
      <c r="C1161" s="23"/>
      <c r="F1161" s="32"/>
      <c r="J1161" s="26"/>
      <c r="K1161" s="22" t="str">
        <f t="shared" si="94"/>
        <v/>
      </c>
      <c r="L1161" s="23"/>
      <c r="S1161" s="34"/>
      <c r="T1161" s="56" t="str">
        <f t="shared" si="93"/>
        <v/>
      </c>
    </row>
    <row r="1162" spans="1:20" x14ac:dyDescent="0.35">
      <c r="A1162" s="14" t="str">
        <f>IF(C1162="","",COUNT($C$3:C1162))</f>
        <v/>
      </c>
      <c r="B1162" s="14" t="str">
        <f t="shared" si="92"/>
        <v/>
      </c>
      <c r="C1162" s="23"/>
      <c r="F1162" s="32"/>
      <c r="J1162" s="26"/>
      <c r="K1162" s="22" t="str">
        <f t="shared" si="94"/>
        <v/>
      </c>
      <c r="L1162" s="23"/>
      <c r="S1162" s="34"/>
      <c r="T1162" s="56" t="str">
        <f t="shared" si="93"/>
        <v/>
      </c>
    </row>
    <row r="1163" spans="1:20" x14ac:dyDescent="0.35">
      <c r="A1163" s="14" t="str">
        <f>IF(C1163="","",COUNT($C$3:C1163))</f>
        <v/>
      </c>
      <c r="B1163" s="14" t="str">
        <f t="shared" si="92"/>
        <v/>
      </c>
      <c r="C1163" s="23"/>
      <c r="F1163" s="32"/>
      <c r="J1163" s="26"/>
      <c r="K1163" s="22" t="str">
        <f t="shared" si="94"/>
        <v/>
      </c>
      <c r="L1163" s="23"/>
      <c r="S1163" s="34"/>
      <c r="T1163" s="56" t="str">
        <f t="shared" si="93"/>
        <v/>
      </c>
    </row>
    <row r="1164" spans="1:20" x14ac:dyDescent="0.35">
      <c r="A1164" s="14" t="str">
        <f>IF(C1164="","",COUNT($C$3:C1164))</f>
        <v/>
      </c>
      <c r="B1164" s="14" t="str">
        <f t="shared" si="92"/>
        <v/>
      </c>
      <c r="C1164" s="23"/>
      <c r="F1164" s="32"/>
      <c r="J1164" s="26"/>
      <c r="K1164" s="22" t="str">
        <f t="shared" si="94"/>
        <v/>
      </c>
      <c r="L1164" s="23"/>
      <c r="S1164" s="34"/>
      <c r="T1164" s="56" t="str">
        <f t="shared" si="93"/>
        <v/>
      </c>
    </row>
    <row r="1165" spans="1:20" x14ac:dyDescent="0.35">
      <c r="A1165" s="14" t="str">
        <f>IF(C1165="","",COUNT($C$3:C1165))</f>
        <v/>
      </c>
      <c r="B1165" s="14" t="str">
        <f t="shared" si="92"/>
        <v/>
      </c>
      <c r="C1165" s="23"/>
      <c r="F1165" s="32"/>
      <c r="J1165" s="26"/>
      <c r="K1165" s="22" t="str">
        <f t="shared" si="94"/>
        <v/>
      </c>
      <c r="L1165" s="23"/>
      <c r="S1165" s="34"/>
      <c r="T1165" s="56" t="str">
        <f t="shared" si="93"/>
        <v/>
      </c>
    </row>
    <row r="1166" spans="1:20" x14ac:dyDescent="0.35">
      <c r="A1166" s="14" t="str">
        <f>IF(C1166="","",COUNT($C$3:C1166))</f>
        <v/>
      </c>
      <c r="B1166" s="14" t="str">
        <f t="shared" si="92"/>
        <v/>
      </c>
      <c r="C1166" s="23"/>
      <c r="F1166" s="32"/>
      <c r="J1166" s="26"/>
      <c r="K1166" s="22" t="str">
        <f t="shared" si="94"/>
        <v/>
      </c>
      <c r="L1166" s="23"/>
      <c r="S1166" s="34"/>
      <c r="T1166" s="56" t="str">
        <f t="shared" si="93"/>
        <v/>
      </c>
    </row>
    <row r="1167" spans="1:20" x14ac:dyDescent="0.35">
      <c r="A1167" s="14" t="str">
        <f>IF(C1167="","",COUNT($C$3:C1167))</f>
        <v/>
      </c>
      <c r="B1167" s="14" t="str">
        <f t="shared" si="92"/>
        <v/>
      </c>
      <c r="C1167" s="23"/>
      <c r="F1167" s="32"/>
      <c r="J1167" s="26"/>
      <c r="K1167" s="22" t="str">
        <f t="shared" si="94"/>
        <v/>
      </c>
      <c r="L1167" s="23"/>
      <c r="S1167" s="34"/>
      <c r="T1167" s="56" t="str">
        <f t="shared" si="93"/>
        <v/>
      </c>
    </row>
    <row r="1168" spans="1:20" x14ac:dyDescent="0.35">
      <c r="A1168" s="14" t="str">
        <f>IF(C1168="","",COUNT($C$3:C1168))</f>
        <v/>
      </c>
      <c r="B1168" s="14" t="str">
        <f t="shared" si="92"/>
        <v/>
      </c>
      <c r="C1168" s="23"/>
      <c r="F1168" s="32"/>
      <c r="J1168" s="26"/>
      <c r="K1168" s="22" t="str">
        <f t="shared" si="94"/>
        <v/>
      </c>
      <c r="L1168" s="23"/>
      <c r="S1168" s="34"/>
      <c r="T1168" s="56" t="str">
        <f t="shared" si="93"/>
        <v/>
      </c>
    </row>
    <row r="1169" spans="1:20" x14ac:dyDescent="0.35">
      <c r="A1169" s="14" t="str">
        <f>IF(C1169="","",COUNT($C$3:C1169))</f>
        <v/>
      </c>
      <c r="B1169" s="14" t="str">
        <f t="shared" si="92"/>
        <v/>
      </c>
      <c r="C1169" s="23"/>
      <c r="F1169" s="32"/>
      <c r="J1169" s="26"/>
      <c r="K1169" s="22" t="str">
        <f t="shared" si="94"/>
        <v/>
      </c>
      <c r="L1169" s="23"/>
      <c r="S1169" s="34"/>
      <c r="T1169" s="56" t="str">
        <f t="shared" si="93"/>
        <v/>
      </c>
    </row>
    <row r="1170" spans="1:20" x14ac:dyDescent="0.35">
      <c r="A1170" s="14" t="str">
        <f>IF(C1170="","",COUNT($C$3:C1170))</f>
        <v/>
      </c>
      <c r="B1170" s="14" t="str">
        <f t="shared" si="92"/>
        <v/>
      </c>
      <c r="C1170" s="23"/>
      <c r="F1170" s="32"/>
      <c r="J1170" s="26"/>
      <c r="K1170" s="22" t="str">
        <f t="shared" si="94"/>
        <v/>
      </c>
      <c r="L1170" s="23"/>
      <c r="S1170" s="34"/>
      <c r="T1170" s="56" t="str">
        <f t="shared" si="93"/>
        <v/>
      </c>
    </row>
    <row r="1171" spans="1:20" x14ac:dyDescent="0.35">
      <c r="A1171" s="14" t="str">
        <f>IF(C1171="","",COUNT($C$3:C1171))</f>
        <v/>
      </c>
      <c r="B1171" s="14" t="str">
        <f t="shared" si="92"/>
        <v/>
      </c>
      <c r="C1171" s="23"/>
      <c r="F1171" s="32"/>
      <c r="J1171" s="26"/>
      <c r="K1171" s="22" t="str">
        <f t="shared" si="94"/>
        <v/>
      </c>
      <c r="L1171" s="23"/>
      <c r="S1171" s="34"/>
      <c r="T1171" s="56" t="str">
        <f t="shared" si="93"/>
        <v/>
      </c>
    </row>
    <row r="1172" spans="1:20" x14ac:dyDescent="0.35">
      <c r="A1172" s="14" t="str">
        <f>IF(C1172="","",COUNT($C$3:C1172))</f>
        <v/>
      </c>
      <c r="B1172" s="14" t="str">
        <f t="shared" si="92"/>
        <v/>
      </c>
      <c r="C1172" s="23"/>
      <c r="F1172" s="32"/>
      <c r="J1172" s="26"/>
      <c r="K1172" s="22" t="str">
        <f t="shared" si="94"/>
        <v/>
      </c>
      <c r="L1172" s="23"/>
      <c r="S1172" s="34"/>
      <c r="T1172" s="56" t="str">
        <f t="shared" si="93"/>
        <v/>
      </c>
    </row>
    <row r="1173" spans="1:20" x14ac:dyDescent="0.35">
      <c r="A1173" s="14" t="str">
        <f>IF(C1173="","",COUNT($C$3:C1173))</f>
        <v/>
      </c>
      <c r="B1173" s="14" t="str">
        <f t="shared" si="92"/>
        <v/>
      </c>
      <c r="C1173" s="23"/>
      <c r="F1173" s="32"/>
      <c r="J1173" s="26"/>
      <c r="K1173" s="22" t="str">
        <f t="shared" si="94"/>
        <v/>
      </c>
      <c r="L1173" s="23"/>
      <c r="S1173" s="34"/>
      <c r="T1173" s="56" t="str">
        <f t="shared" si="93"/>
        <v/>
      </c>
    </row>
    <row r="1174" spans="1:20" x14ac:dyDescent="0.35">
      <c r="A1174" s="14" t="str">
        <f>IF(C1174="","",COUNT($C$3:C1174))</f>
        <v/>
      </c>
      <c r="B1174" s="14" t="str">
        <f t="shared" si="92"/>
        <v/>
      </c>
      <c r="C1174" s="23"/>
      <c r="F1174" s="32"/>
      <c r="J1174" s="26"/>
      <c r="K1174" s="22" t="str">
        <f t="shared" si="94"/>
        <v/>
      </c>
      <c r="L1174" s="23"/>
      <c r="S1174" s="34"/>
      <c r="T1174" s="56" t="str">
        <f t="shared" si="93"/>
        <v/>
      </c>
    </row>
    <row r="1175" spans="1:20" x14ac:dyDescent="0.35">
      <c r="A1175" s="14" t="str">
        <f>IF(C1175="","",COUNT($C$3:C1175))</f>
        <v/>
      </c>
      <c r="B1175" s="14" t="str">
        <f t="shared" si="92"/>
        <v/>
      </c>
      <c r="C1175" s="23"/>
      <c r="F1175" s="32"/>
      <c r="J1175" s="26"/>
      <c r="K1175" s="22" t="str">
        <f t="shared" si="94"/>
        <v/>
      </c>
      <c r="L1175" s="23"/>
      <c r="S1175" s="34"/>
      <c r="T1175" s="56" t="str">
        <f t="shared" si="93"/>
        <v/>
      </c>
    </row>
    <row r="1176" spans="1:20" x14ac:dyDescent="0.35">
      <c r="A1176" s="14" t="str">
        <f>IF(C1176="","",COUNT($C$3:C1176))</f>
        <v/>
      </c>
      <c r="B1176" s="14" t="str">
        <f t="shared" si="92"/>
        <v/>
      </c>
      <c r="C1176" s="23"/>
      <c r="F1176" s="32"/>
      <c r="J1176" s="26"/>
      <c r="K1176" s="22" t="str">
        <f t="shared" si="94"/>
        <v/>
      </c>
      <c r="L1176" s="23"/>
      <c r="S1176" s="34"/>
      <c r="T1176" s="56" t="str">
        <f t="shared" si="93"/>
        <v/>
      </c>
    </row>
    <row r="1177" spans="1:20" x14ac:dyDescent="0.35">
      <c r="A1177" s="14" t="str">
        <f>IF(C1177="","",COUNT($C$3:C1177))</f>
        <v/>
      </c>
      <c r="B1177" s="14" t="str">
        <f t="shared" si="92"/>
        <v/>
      </c>
      <c r="C1177" s="23"/>
      <c r="F1177" s="32"/>
      <c r="J1177" s="26"/>
      <c r="K1177" s="22" t="str">
        <f t="shared" si="94"/>
        <v/>
      </c>
      <c r="L1177" s="23"/>
      <c r="S1177" s="34"/>
      <c r="T1177" s="56" t="str">
        <f t="shared" si="93"/>
        <v/>
      </c>
    </row>
    <row r="1178" spans="1:20" x14ac:dyDescent="0.35">
      <c r="A1178" s="14" t="str">
        <f>IF(C1178="","",COUNT($C$3:C1178))</f>
        <v/>
      </c>
      <c r="B1178" s="14" t="str">
        <f t="shared" si="92"/>
        <v/>
      </c>
      <c r="C1178" s="23"/>
      <c r="F1178" s="32"/>
      <c r="J1178" s="26"/>
      <c r="K1178" s="22" t="str">
        <f t="shared" si="94"/>
        <v/>
      </c>
      <c r="L1178" s="23"/>
      <c r="S1178" s="34"/>
      <c r="T1178" s="56" t="str">
        <f t="shared" si="93"/>
        <v/>
      </c>
    </row>
    <row r="1179" spans="1:20" x14ac:dyDescent="0.35">
      <c r="A1179" s="14" t="str">
        <f>IF(C1179="","",COUNT($C$3:C1179))</f>
        <v/>
      </c>
      <c r="B1179" s="14" t="str">
        <f t="shared" si="92"/>
        <v/>
      </c>
      <c r="C1179" s="23"/>
      <c r="F1179" s="32"/>
      <c r="J1179" s="26"/>
      <c r="K1179" s="22" t="str">
        <f t="shared" si="94"/>
        <v/>
      </c>
      <c r="L1179" s="23"/>
      <c r="S1179" s="34"/>
      <c r="T1179" s="56" t="str">
        <f t="shared" si="93"/>
        <v/>
      </c>
    </row>
    <row r="1180" spans="1:20" x14ac:dyDescent="0.35">
      <c r="A1180" s="14" t="str">
        <f>IF(C1180="","",COUNT($C$3:C1180))</f>
        <v/>
      </c>
      <c r="B1180" s="14" t="str">
        <f t="shared" si="92"/>
        <v/>
      </c>
      <c r="C1180" s="23"/>
      <c r="F1180" s="32"/>
      <c r="J1180" s="26"/>
      <c r="K1180" s="22" t="str">
        <f t="shared" si="94"/>
        <v/>
      </c>
      <c r="L1180" s="23"/>
      <c r="S1180" s="34"/>
      <c r="T1180" s="56" t="str">
        <f t="shared" si="93"/>
        <v/>
      </c>
    </row>
    <row r="1181" spans="1:20" x14ac:dyDescent="0.35">
      <c r="A1181" s="14" t="str">
        <f>IF(C1181="","",COUNT($C$3:C1181))</f>
        <v/>
      </c>
      <c r="B1181" s="14" t="str">
        <f t="shared" si="92"/>
        <v/>
      </c>
      <c r="C1181" s="23"/>
      <c r="F1181" s="32"/>
      <c r="J1181" s="26"/>
      <c r="K1181" s="22" t="str">
        <f t="shared" si="94"/>
        <v/>
      </c>
      <c r="L1181" s="23"/>
      <c r="S1181" s="34"/>
      <c r="T1181" s="56" t="str">
        <f t="shared" si="93"/>
        <v/>
      </c>
    </row>
    <row r="1182" spans="1:20" x14ac:dyDescent="0.35">
      <c r="A1182" s="14" t="str">
        <f>IF(C1182="","",COUNT($C$3:C1182))</f>
        <v/>
      </c>
      <c r="B1182" s="14" t="str">
        <f t="shared" si="92"/>
        <v/>
      </c>
      <c r="C1182" s="23"/>
      <c r="F1182" s="32"/>
      <c r="J1182" s="26"/>
      <c r="K1182" s="22" t="str">
        <f t="shared" si="94"/>
        <v/>
      </c>
      <c r="L1182" s="23"/>
      <c r="S1182" s="34"/>
      <c r="T1182" s="56" t="str">
        <f t="shared" si="93"/>
        <v/>
      </c>
    </row>
    <row r="1183" spans="1:20" x14ac:dyDescent="0.35">
      <c r="A1183" s="14" t="str">
        <f>IF(C1183="","",COUNT($C$3:C1183))</f>
        <v/>
      </c>
      <c r="B1183" s="14" t="str">
        <f t="shared" si="92"/>
        <v/>
      </c>
      <c r="C1183" s="23"/>
      <c r="F1183" s="32"/>
      <c r="J1183" s="26"/>
      <c r="K1183" s="22" t="str">
        <f t="shared" si="94"/>
        <v/>
      </c>
      <c r="L1183" s="23"/>
      <c r="S1183" s="34"/>
      <c r="T1183" s="56" t="str">
        <f t="shared" si="93"/>
        <v/>
      </c>
    </row>
    <row r="1184" spans="1:20" x14ac:dyDescent="0.35">
      <c r="A1184" s="14" t="str">
        <f>IF(C1184="","",COUNT($C$3:C1184))</f>
        <v/>
      </c>
      <c r="B1184" s="14" t="str">
        <f t="shared" si="92"/>
        <v/>
      </c>
      <c r="C1184" s="23"/>
      <c r="F1184" s="32"/>
      <c r="J1184" s="26"/>
      <c r="K1184" s="22" t="str">
        <f t="shared" si="94"/>
        <v/>
      </c>
      <c r="L1184" s="23"/>
      <c r="S1184" s="34"/>
      <c r="T1184" s="56" t="str">
        <f t="shared" si="93"/>
        <v/>
      </c>
    </row>
    <row r="1185" spans="1:20" x14ac:dyDescent="0.35">
      <c r="A1185" s="14" t="str">
        <f>IF(C1185="","",COUNT($C$3:C1185))</f>
        <v/>
      </c>
      <c r="B1185" s="14" t="str">
        <f t="shared" si="92"/>
        <v/>
      </c>
      <c r="C1185" s="23"/>
      <c r="F1185" s="32"/>
      <c r="J1185" s="26"/>
      <c r="K1185" s="22" t="str">
        <f t="shared" si="94"/>
        <v/>
      </c>
      <c r="L1185" s="23"/>
      <c r="S1185" s="34"/>
      <c r="T1185" s="56" t="str">
        <f t="shared" si="93"/>
        <v/>
      </c>
    </row>
    <row r="1186" spans="1:20" x14ac:dyDescent="0.35">
      <c r="A1186" s="14" t="str">
        <f>IF(C1186="","",COUNT($C$3:C1186))</f>
        <v/>
      </c>
      <c r="B1186" s="14" t="str">
        <f t="shared" si="92"/>
        <v/>
      </c>
      <c r="C1186" s="23"/>
      <c r="F1186" s="32"/>
      <c r="J1186" s="26"/>
      <c r="K1186" s="22" t="str">
        <f t="shared" si="94"/>
        <v/>
      </c>
      <c r="L1186" s="23"/>
      <c r="S1186" s="34"/>
      <c r="T1186" s="56" t="str">
        <f t="shared" si="93"/>
        <v/>
      </c>
    </row>
    <row r="1187" spans="1:20" x14ac:dyDescent="0.35">
      <c r="A1187" s="14" t="str">
        <f>IF(C1187="","",COUNT($C$3:C1187))</f>
        <v/>
      </c>
      <c r="B1187" s="14" t="str">
        <f t="shared" si="92"/>
        <v/>
      </c>
      <c r="C1187" s="23"/>
      <c r="F1187" s="32"/>
      <c r="J1187" s="26"/>
      <c r="K1187" s="22" t="str">
        <f t="shared" si="94"/>
        <v/>
      </c>
      <c r="L1187" s="23"/>
      <c r="S1187" s="34"/>
      <c r="T1187" s="56" t="str">
        <f t="shared" si="93"/>
        <v/>
      </c>
    </row>
    <row r="1188" spans="1:20" x14ac:dyDescent="0.35">
      <c r="A1188" s="14" t="str">
        <f>IF(C1188="","",COUNT($C$3:C1188))</f>
        <v/>
      </c>
      <c r="B1188" s="14" t="str">
        <f t="shared" si="92"/>
        <v/>
      </c>
      <c r="C1188" s="23"/>
      <c r="F1188" s="32"/>
      <c r="J1188" s="26"/>
      <c r="K1188" s="22" t="str">
        <f t="shared" si="94"/>
        <v/>
      </c>
      <c r="L1188" s="23"/>
      <c r="S1188" s="34"/>
      <c r="T1188" s="56" t="str">
        <f t="shared" si="93"/>
        <v/>
      </c>
    </row>
    <row r="1189" spans="1:20" x14ac:dyDescent="0.35">
      <c r="A1189" s="14" t="str">
        <f>IF(C1189="","",COUNT($C$3:C1189))</f>
        <v/>
      </c>
      <c r="B1189" s="14" t="str">
        <f t="shared" si="92"/>
        <v/>
      </c>
      <c r="C1189" s="23"/>
      <c r="F1189" s="32"/>
      <c r="J1189" s="26"/>
      <c r="K1189" s="22" t="str">
        <f t="shared" si="94"/>
        <v/>
      </c>
      <c r="L1189" s="23"/>
      <c r="S1189" s="34"/>
      <c r="T1189" s="56" t="str">
        <f t="shared" si="93"/>
        <v/>
      </c>
    </row>
    <row r="1190" spans="1:20" x14ac:dyDescent="0.35">
      <c r="A1190" s="14" t="str">
        <f>IF(C1190="","",COUNT($C$3:C1190))</f>
        <v/>
      </c>
      <c r="B1190" s="14" t="str">
        <f t="shared" ref="B1190:B1253" si="95">IF(C1190="","",TEXT(C1190,"mmmm"))</f>
        <v/>
      </c>
      <c r="C1190" s="23"/>
      <c r="F1190" s="32"/>
      <c r="J1190" s="26"/>
      <c r="K1190" s="22" t="str">
        <f t="shared" si="94"/>
        <v/>
      </c>
      <c r="L1190" s="23"/>
      <c r="S1190" s="34"/>
      <c r="T1190" s="56" t="str">
        <f t="shared" ref="T1190:T1253" si="96">IF(N1190="","",SUM(N1190,O1190,P1190,Q1190,R1190))</f>
        <v/>
      </c>
    </row>
    <row r="1191" spans="1:20" x14ac:dyDescent="0.35">
      <c r="A1191" s="14" t="str">
        <f>IF(C1191="","",COUNT($C$3:C1191))</f>
        <v/>
      </c>
      <c r="B1191" s="14" t="str">
        <f t="shared" si="95"/>
        <v/>
      </c>
      <c r="C1191" s="23"/>
      <c r="F1191" s="32"/>
      <c r="J1191" s="26"/>
      <c r="K1191" s="22" t="str">
        <f t="shared" si="94"/>
        <v/>
      </c>
      <c r="L1191" s="23"/>
      <c r="S1191" s="34"/>
      <c r="T1191" s="56" t="str">
        <f t="shared" si="96"/>
        <v/>
      </c>
    </row>
    <row r="1192" spans="1:20" x14ac:dyDescent="0.35">
      <c r="A1192" s="14" t="str">
        <f>IF(C1192="","",COUNT($C$3:C1192))</f>
        <v/>
      </c>
      <c r="B1192" s="14" t="str">
        <f t="shared" si="95"/>
        <v/>
      </c>
      <c r="C1192" s="23"/>
      <c r="F1192" s="32"/>
      <c r="J1192" s="26"/>
      <c r="K1192" s="22" t="str">
        <f t="shared" si="94"/>
        <v/>
      </c>
      <c r="L1192" s="23"/>
      <c r="S1192" s="34"/>
      <c r="T1192" s="56" t="str">
        <f t="shared" si="96"/>
        <v/>
      </c>
    </row>
    <row r="1193" spans="1:20" x14ac:dyDescent="0.35">
      <c r="A1193" s="14" t="str">
        <f>IF(C1193="","",COUNT($C$3:C1193))</f>
        <v/>
      </c>
      <c r="B1193" s="14" t="str">
        <f t="shared" si="95"/>
        <v/>
      </c>
      <c r="C1193" s="23"/>
      <c r="F1193" s="32"/>
      <c r="J1193" s="26"/>
      <c r="K1193" s="22" t="str">
        <f t="shared" si="94"/>
        <v/>
      </c>
      <c r="L1193" s="23"/>
      <c r="S1193" s="34"/>
      <c r="T1193" s="56" t="str">
        <f t="shared" si="96"/>
        <v/>
      </c>
    </row>
    <row r="1194" spans="1:20" x14ac:dyDescent="0.35">
      <c r="A1194" s="14" t="str">
        <f>IF(C1194="","",COUNT($C$3:C1194))</f>
        <v/>
      </c>
      <c r="B1194" s="14" t="str">
        <f t="shared" si="95"/>
        <v/>
      </c>
      <c r="C1194" s="23"/>
      <c r="F1194" s="32"/>
      <c r="J1194" s="26"/>
      <c r="K1194" s="22" t="str">
        <f t="shared" si="94"/>
        <v/>
      </c>
      <c r="L1194" s="23"/>
      <c r="S1194" s="34"/>
      <c r="T1194" s="56" t="str">
        <f t="shared" si="96"/>
        <v/>
      </c>
    </row>
    <row r="1195" spans="1:20" x14ac:dyDescent="0.35">
      <c r="A1195" s="14" t="str">
        <f>IF(C1195="","",COUNT($C$3:C1195))</f>
        <v/>
      </c>
      <c r="B1195" s="14" t="str">
        <f t="shared" si="95"/>
        <v/>
      </c>
      <c r="C1195" s="23"/>
      <c r="F1195" s="32"/>
      <c r="J1195" s="26"/>
      <c r="K1195" s="22" t="str">
        <f t="shared" si="94"/>
        <v/>
      </c>
      <c r="L1195" s="23"/>
      <c r="S1195" s="34"/>
      <c r="T1195" s="56" t="str">
        <f t="shared" si="96"/>
        <v/>
      </c>
    </row>
    <row r="1196" spans="1:20" x14ac:dyDescent="0.35">
      <c r="A1196" s="14" t="str">
        <f>IF(C1196="","",COUNT($C$3:C1196))</f>
        <v/>
      </c>
      <c r="B1196" s="14" t="str">
        <f t="shared" si="95"/>
        <v/>
      </c>
      <c r="C1196" s="23"/>
      <c r="F1196" s="32"/>
      <c r="J1196" s="26"/>
      <c r="K1196" s="22" t="str">
        <f t="shared" si="94"/>
        <v/>
      </c>
      <c r="L1196" s="23"/>
      <c r="S1196" s="34"/>
      <c r="T1196" s="56" t="str">
        <f t="shared" si="96"/>
        <v/>
      </c>
    </row>
    <row r="1197" spans="1:20" x14ac:dyDescent="0.35">
      <c r="A1197" s="14" t="str">
        <f>IF(C1197="","",COUNT($C$3:C1197))</f>
        <v/>
      </c>
      <c r="B1197" s="14" t="str">
        <f t="shared" si="95"/>
        <v/>
      </c>
      <c r="C1197" s="23"/>
      <c r="F1197" s="32"/>
      <c r="J1197" s="26"/>
      <c r="K1197" s="22" t="str">
        <f t="shared" si="94"/>
        <v/>
      </c>
      <c r="L1197" s="23"/>
      <c r="S1197" s="34"/>
      <c r="T1197" s="56" t="str">
        <f t="shared" si="96"/>
        <v/>
      </c>
    </row>
    <row r="1198" spans="1:20" x14ac:dyDescent="0.35">
      <c r="A1198" s="14" t="str">
        <f>IF(C1198="","",COUNT($C$3:C1198))</f>
        <v/>
      </c>
      <c r="B1198" s="14" t="str">
        <f t="shared" si="95"/>
        <v/>
      </c>
      <c r="C1198" s="23"/>
      <c r="F1198" s="32"/>
      <c r="J1198" s="26"/>
      <c r="K1198" s="22" t="str">
        <f t="shared" si="94"/>
        <v/>
      </c>
      <c r="L1198" s="23"/>
      <c r="S1198" s="34"/>
      <c r="T1198" s="56" t="str">
        <f t="shared" si="96"/>
        <v/>
      </c>
    </row>
    <row r="1199" spans="1:20" x14ac:dyDescent="0.35">
      <c r="A1199" s="14" t="str">
        <f>IF(C1199="","",COUNT($C$3:C1199))</f>
        <v/>
      </c>
      <c r="B1199" s="14" t="str">
        <f t="shared" si="95"/>
        <v/>
      </c>
      <c r="C1199" s="23"/>
      <c r="F1199" s="32"/>
      <c r="J1199" s="26"/>
      <c r="K1199" s="22" t="str">
        <f t="shared" si="94"/>
        <v/>
      </c>
      <c r="L1199" s="23"/>
      <c r="S1199" s="34"/>
      <c r="T1199" s="56" t="str">
        <f t="shared" si="96"/>
        <v/>
      </c>
    </row>
    <row r="1200" spans="1:20" x14ac:dyDescent="0.35">
      <c r="A1200" s="14" t="str">
        <f>IF(C1200="","",COUNT($C$3:C1200))</f>
        <v/>
      </c>
      <c r="B1200" s="14" t="str">
        <f t="shared" si="95"/>
        <v/>
      </c>
      <c r="C1200" s="23"/>
      <c r="F1200" s="32"/>
      <c r="J1200" s="26"/>
      <c r="K1200" s="22" t="str">
        <f t="shared" si="94"/>
        <v/>
      </c>
      <c r="L1200" s="23"/>
      <c r="S1200" s="34"/>
      <c r="T1200" s="56" t="str">
        <f t="shared" si="96"/>
        <v/>
      </c>
    </row>
    <row r="1201" spans="1:20" x14ac:dyDescent="0.35">
      <c r="A1201" s="14" t="str">
        <f>IF(C1201="","",COUNT($C$3:C1201))</f>
        <v/>
      </c>
      <c r="B1201" s="14" t="str">
        <f t="shared" si="95"/>
        <v/>
      </c>
      <c r="C1201" s="23"/>
      <c r="F1201" s="32"/>
      <c r="J1201" s="26"/>
      <c r="K1201" s="22" t="str">
        <f t="shared" si="94"/>
        <v/>
      </c>
      <c r="L1201" s="23"/>
      <c r="S1201" s="34"/>
      <c r="T1201" s="56" t="str">
        <f t="shared" si="96"/>
        <v/>
      </c>
    </row>
    <row r="1202" spans="1:20" x14ac:dyDescent="0.35">
      <c r="A1202" s="14" t="str">
        <f>IF(C1202="","",COUNT($C$3:C1202))</f>
        <v/>
      </c>
      <c r="B1202" s="14" t="str">
        <f t="shared" si="95"/>
        <v/>
      </c>
      <c r="C1202" s="23"/>
      <c r="F1202" s="32"/>
      <c r="J1202" s="26"/>
      <c r="K1202" s="22" t="str">
        <f t="shared" si="94"/>
        <v/>
      </c>
      <c r="L1202" s="23"/>
      <c r="S1202" s="34"/>
      <c r="T1202" s="56" t="str">
        <f t="shared" si="96"/>
        <v/>
      </c>
    </row>
    <row r="1203" spans="1:20" x14ac:dyDescent="0.35">
      <c r="A1203" s="14" t="str">
        <f>IF(C1203="","",COUNT($C$3:C1203))</f>
        <v/>
      </c>
      <c r="B1203" s="14" t="str">
        <f t="shared" si="95"/>
        <v/>
      </c>
      <c r="C1203" s="23"/>
      <c r="F1203" s="32"/>
      <c r="J1203" s="26"/>
      <c r="K1203" s="22" t="str">
        <f t="shared" si="94"/>
        <v/>
      </c>
      <c r="L1203" s="23"/>
      <c r="S1203" s="34"/>
      <c r="T1203" s="56" t="str">
        <f t="shared" si="96"/>
        <v/>
      </c>
    </row>
    <row r="1204" spans="1:20" x14ac:dyDescent="0.35">
      <c r="A1204" s="14" t="str">
        <f>IF(C1204="","",COUNT($C$3:C1204))</f>
        <v/>
      </c>
      <c r="B1204" s="14" t="str">
        <f t="shared" si="95"/>
        <v/>
      </c>
      <c r="C1204" s="23"/>
      <c r="F1204" s="32"/>
      <c r="J1204" s="26"/>
      <c r="K1204" s="22" t="str">
        <f t="shared" si="94"/>
        <v/>
      </c>
      <c r="L1204" s="23"/>
      <c r="S1204" s="34"/>
      <c r="T1204" s="56" t="str">
        <f t="shared" si="96"/>
        <v/>
      </c>
    </row>
    <row r="1205" spans="1:20" x14ac:dyDescent="0.35">
      <c r="A1205" s="14" t="str">
        <f>IF(C1205="","",COUNT($C$3:C1205))</f>
        <v/>
      </c>
      <c r="B1205" s="14" t="str">
        <f t="shared" si="95"/>
        <v/>
      </c>
      <c r="C1205" s="23"/>
      <c r="F1205" s="32"/>
      <c r="J1205" s="26"/>
      <c r="K1205" s="22" t="str">
        <f t="shared" si="94"/>
        <v/>
      </c>
      <c r="L1205" s="23"/>
      <c r="S1205" s="34"/>
      <c r="T1205" s="56" t="str">
        <f t="shared" si="96"/>
        <v/>
      </c>
    </row>
    <row r="1206" spans="1:20" x14ac:dyDescent="0.35">
      <c r="A1206" s="14" t="str">
        <f>IF(C1206="","",COUNT($C$3:C1206))</f>
        <v/>
      </c>
      <c r="B1206" s="14" t="str">
        <f t="shared" si="95"/>
        <v/>
      </c>
      <c r="C1206" s="23"/>
      <c r="F1206" s="32"/>
      <c r="J1206" s="26"/>
      <c r="K1206" s="22" t="str">
        <f t="shared" si="94"/>
        <v/>
      </c>
      <c r="L1206" s="23"/>
      <c r="S1206" s="34"/>
      <c r="T1206" s="56" t="str">
        <f t="shared" si="96"/>
        <v/>
      </c>
    </row>
    <row r="1207" spans="1:20" x14ac:dyDescent="0.35">
      <c r="A1207" s="14" t="str">
        <f>IF(C1207="","",COUNT($C$3:C1207))</f>
        <v/>
      </c>
      <c r="B1207" s="14" t="str">
        <f t="shared" si="95"/>
        <v/>
      </c>
      <c r="C1207" s="23"/>
      <c r="F1207" s="32"/>
      <c r="J1207" s="26"/>
      <c r="K1207" s="22" t="str">
        <f t="shared" si="94"/>
        <v/>
      </c>
      <c r="L1207" s="23"/>
      <c r="S1207" s="34"/>
      <c r="T1207" s="56" t="str">
        <f t="shared" si="96"/>
        <v/>
      </c>
    </row>
    <row r="1208" spans="1:20" x14ac:dyDescent="0.35">
      <c r="A1208" s="14" t="str">
        <f>IF(C1208="","",COUNT($C$3:C1208))</f>
        <v/>
      </c>
      <c r="B1208" s="14" t="str">
        <f t="shared" si="95"/>
        <v/>
      </c>
      <c r="C1208" s="23"/>
      <c r="F1208" s="32"/>
      <c r="J1208" s="26"/>
      <c r="K1208" s="22" t="str">
        <f t="shared" si="94"/>
        <v/>
      </c>
      <c r="L1208" s="23"/>
      <c r="S1208" s="34"/>
      <c r="T1208" s="56" t="str">
        <f t="shared" si="96"/>
        <v/>
      </c>
    </row>
    <row r="1209" spans="1:20" x14ac:dyDescent="0.35">
      <c r="A1209" s="14" t="str">
        <f>IF(C1209="","",COUNT($C$3:C1209))</f>
        <v/>
      </c>
      <c r="B1209" s="14" t="str">
        <f t="shared" si="95"/>
        <v/>
      </c>
      <c r="C1209" s="23"/>
      <c r="F1209" s="32"/>
      <c r="J1209" s="26"/>
      <c r="K1209" s="22" t="str">
        <f t="shared" si="94"/>
        <v/>
      </c>
      <c r="L1209" s="23"/>
      <c r="S1209" s="34"/>
      <c r="T1209" s="56" t="str">
        <f t="shared" si="96"/>
        <v/>
      </c>
    </row>
    <row r="1210" spans="1:20" x14ac:dyDescent="0.35">
      <c r="A1210" s="14" t="str">
        <f>IF(C1210="","",COUNT($C$3:C1210))</f>
        <v/>
      </c>
      <c r="B1210" s="14" t="str">
        <f t="shared" si="95"/>
        <v/>
      </c>
      <c r="C1210" s="23"/>
      <c r="F1210" s="32"/>
      <c r="J1210" s="26"/>
      <c r="K1210" s="22" t="str">
        <f t="shared" si="94"/>
        <v/>
      </c>
      <c r="L1210" s="23"/>
      <c r="S1210" s="34"/>
      <c r="T1210" s="56" t="str">
        <f t="shared" si="96"/>
        <v/>
      </c>
    </row>
    <row r="1211" spans="1:20" x14ac:dyDescent="0.35">
      <c r="A1211" s="14" t="str">
        <f>IF(C1211="","",COUNT($C$3:C1211))</f>
        <v/>
      </c>
      <c r="B1211" s="14" t="str">
        <f t="shared" si="95"/>
        <v/>
      </c>
      <c r="C1211" s="23"/>
      <c r="F1211" s="32"/>
      <c r="J1211" s="26"/>
      <c r="K1211" s="22" t="str">
        <f t="shared" si="94"/>
        <v/>
      </c>
      <c r="L1211" s="23"/>
      <c r="S1211" s="34"/>
      <c r="T1211" s="56" t="str">
        <f t="shared" si="96"/>
        <v/>
      </c>
    </row>
    <row r="1212" spans="1:20" x14ac:dyDescent="0.35">
      <c r="A1212" s="14" t="str">
        <f>IF(C1212="","",COUNT($C$3:C1212))</f>
        <v/>
      </c>
      <c r="B1212" s="14" t="str">
        <f t="shared" si="95"/>
        <v/>
      </c>
      <c r="C1212" s="23"/>
      <c r="F1212" s="32"/>
      <c r="J1212" s="26"/>
      <c r="K1212" s="22" t="str">
        <f t="shared" si="94"/>
        <v/>
      </c>
      <c r="L1212" s="23"/>
      <c r="S1212" s="34"/>
      <c r="T1212" s="56" t="str">
        <f t="shared" si="96"/>
        <v/>
      </c>
    </row>
    <row r="1213" spans="1:20" x14ac:dyDescent="0.35">
      <c r="A1213" s="14" t="str">
        <f>IF(C1213="","",COUNT($C$3:C1213))</f>
        <v/>
      </c>
      <c r="B1213" s="14" t="str">
        <f t="shared" si="95"/>
        <v/>
      </c>
      <c r="C1213" s="23"/>
      <c r="F1213" s="32"/>
      <c r="J1213" s="26"/>
      <c r="K1213" s="22" t="str">
        <f t="shared" si="94"/>
        <v/>
      </c>
      <c r="L1213" s="23"/>
      <c r="S1213" s="34"/>
      <c r="T1213" s="56" t="str">
        <f t="shared" si="96"/>
        <v/>
      </c>
    </row>
    <row r="1214" spans="1:20" x14ac:dyDescent="0.35">
      <c r="A1214" s="14" t="str">
        <f>IF(C1214="","",COUNT($C$3:C1214))</f>
        <v/>
      </c>
      <c r="B1214" s="14" t="str">
        <f t="shared" si="95"/>
        <v/>
      </c>
      <c r="C1214" s="23"/>
      <c r="F1214" s="32"/>
      <c r="J1214" s="26"/>
      <c r="K1214" s="22" t="str">
        <f t="shared" si="94"/>
        <v/>
      </c>
      <c r="L1214" s="23"/>
      <c r="S1214" s="34"/>
      <c r="T1214" s="56" t="str">
        <f t="shared" si="96"/>
        <v/>
      </c>
    </row>
    <row r="1215" spans="1:20" x14ac:dyDescent="0.35">
      <c r="A1215" s="14" t="str">
        <f>IF(C1215="","",COUNT($C$3:C1215))</f>
        <v/>
      </c>
      <c r="B1215" s="14" t="str">
        <f t="shared" si="95"/>
        <v/>
      </c>
      <c r="C1215" s="23"/>
      <c r="F1215" s="32"/>
      <c r="J1215" s="26"/>
      <c r="K1215" s="22" t="str">
        <f t="shared" si="94"/>
        <v/>
      </c>
      <c r="L1215" s="23"/>
      <c r="S1215" s="34"/>
      <c r="T1215" s="56" t="str">
        <f t="shared" si="96"/>
        <v/>
      </c>
    </row>
    <row r="1216" spans="1:20" x14ac:dyDescent="0.35">
      <c r="A1216" s="14" t="str">
        <f>IF(C1216="","",COUNT($C$3:C1216))</f>
        <v/>
      </c>
      <c r="B1216" s="14" t="str">
        <f t="shared" si="95"/>
        <v/>
      </c>
      <c r="C1216" s="23"/>
      <c r="F1216" s="32"/>
      <c r="J1216" s="26"/>
      <c r="K1216" s="22" t="str">
        <f t="shared" si="94"/>
        <v/>
      </c>
      <c r="L1216" s="23"/>
      <c r="S1216" s="34"/>
      <c r="T1216" s="56" t="str">
        <f t="shared" si="96"/>
        <v/>
      </c>
    </row>
    <row r="1217" spans="1:20" x14ac:dyDescent="0.35">
      <c r="A1217" s="14" t="str">
        <f>IF(C1217="","",COUNT($C$3:C1217))</f>
        <v/>
      </c>
      <c r="B1217" s="14" t="str">
        <f t="shared" si="95"/>
        <v/>
      </c>
      <c r="C1217" s="23"/>
      <c r="F1217" s="32"/>
      <c r="J1217" s="26"/>
      <c r="K1217" s="22" t="str">
        <f t="shared" si="94"/>
        <v/>
      </c>
      <c r="L1217" s="23"/>
      <c r="S1217" s="34"/>
      <c r="T1217" s="56" t="str">
        <f t="shared" si="96"/>
        <v/>
      </c>
    </row>
    <row r="1218" spans="1:20" x14ac:dyDescent="0.35">
      <c r="A1218" s="14" t="str">
        <f>IF(C1218="","",COUNT($C$3:C1218))</f>
        <v/>
      </c>
      <c r="B1218" s="14" t="str">
        <f t="shared" si="95"/>
        <v/>
      </c>
      <c r="C1218" s="23"/>
      <c r="F1218" s="32"/>
      <c r="J1218" s="26"/>
      <c r="K1218" s="22" t="str">
        <f t="shared" si="94"/>
        <v/>
      </c>
      <c r="L1218" s="23"/>
      <c r="S1218" s="34"/>
      <c r="T1218" s="56" t="str">
        <f t="shared" si="96"/>
        <v/>
      </c>
    </row>
    <row r="1219" spans="1:20" x14ac:dyDescent="0.35">
      <c r="A1219" s="14" t="str">
        <f>IF(C1219="","",COUNT($C$3:C1219))</f>
        <v/>
      </c>
      <c r="B1219" s="14" t="str">
        <f t="shared" si="95"/>
        <v/>
      </c>
      <c r="C1219" s="23"/>
      <c r="F1219" s="32"/>
      <c r="J1219" s="26"/>
      <c r="K1219" s="22" t="str">
        <f t="shared" ref="K1219:K1282" si="97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219" s="23"/>
      <c r="S1219" s="34"/>
      <c r="T1219" s="56" t="str">
        <f t="shared" si="96"/>
        <v/>
      </c>
    </row>
    <row r="1220" spans="1:20" x14ac:dyDescent="0.35">
      <c r="A1220" s="14" t="str">
        <f>IF(C1220="","",COUNT($C$3:C1220))</f>
        <v/>
      </c>
      <c r="B1220" s="14" t="str">
        <f t="shared" si="95"/>
        <v/>
      </c>
      <c r="C1220" s="23"/>
      <c r="F1220" s="32"/>
      <c r="J1220" s="26"/>
      <c r="K1220" s="22" t="str">
        <f t="shared" si="97"/>
        <v/>
      </c>
      <c r="L1220" s="23"/>
      <c r="S1220" s="34"/>
      <c r="T1220" s="56" t="str">
        <f t="shared" si="96"/>
        <v/>
      </c>
    </row>
    <row r="1221" spans="1:20" x14ac:dyDescent="0.35">
      <c r="A1221" s="14" t="str">
        <f>IF(C1221="","",COUNT($C$3:C1221))</f>
        <v/>
      </c>
      <c r="B1221" s="14" t="str">
        <f t="shared" si="95"/>
        <v/>
      </c>
      <c r="C1221" s="23"/>
      <c r="F1221" s="32"/>
      <c r="J1221" s="26"/>
      <c r="K1221" s="22" t="str">
        <f t="shared" si="97"/>
        <v/>
      </c>
      <c r="L1221" s="23"/>
      <c r="S1221" s="34"/>
      <c r="T1221" s="56" t="str">
        <f t="shared" si="96"/>
        <v/>
      </c>
    </row>
    <row r="1222" spans="1:20" x14ac:dyDescent="0.35">
      <c r="A1222" s="14" t="str">
        <f>IF(C1222="","",COUNT($C$3:C1222))</f>
        <v/>
      </c>
      <c r="B1222" s="14" t="str">
        <f t="shared" si="95"/>
        <v/>
      </c>
      <c r="C1222" s="23"/>
      <c r="F1222" s="32"/>
      <c r="J1222" s="26"/>
      <c r="K1222" s="22" t="str">
        <f t="shared" si="97"/>
        <v/>
      </c>
      <c r="L1222" s="23"/>
      <c r="S1222" s="34"/>
      <c r="T1222" s="56" t="str">
        <f t="shared" si="96"/>
        <v/>
      </c>
    </row>
    <row r="1223" spans="1:20" x14ac:dyDescent="0.35">
      <c r="A1223" s="14" t="str">
        <f>IF(C1223="","",COUNT($C$3:C1223))</f>
        <v/>
      </c>
      <c r="B1223" s="14" t="str">
        <f t="shared" si="95"/>
        <v/>
      </c>
      <c r="C1223" s="23"/>
      <c r="F1223" s="32"/>
      <c r="J1223" s="26"/>
      <c r="K1223" s="22" t="str">
        <f t="shared" si="97"/>
        <v/>
      </c>
      <c r="L1223" s="23"/>
      <c r="S1223" s="34"/>
      <c r="T1223" s="56" t="str">
        <f t="shared" si="96"/>
        <v/>
      </c>
    </row>
    <row r="1224" spans="1:20" x14ac:dyDescent="0.35">
      <c r="A1224" s="14" t="str">
        <f>IF(C1224="","",COUNT($C$3:C1224))</f>
        <v/>
      </c>
      <c r="B1224" s="14" t="str">
        <f t="shared" si="95"/>
        <v/>
      </c>
      <c r="C1224" s="23"/>
      <c r="F1224" s="32"/>
      <c r="J1224" s="26"/>
      <c r="K1224" s="22" t="str">
        <f t="shared" si="97"/>
        <v/>
      </c>
      <c r="L1224" s="23"/>
      <c r="S1224" s="34"/>
      <c r="T1224" s="56" t="str">
        <f t="shared" si="96"/>
        <v/>
      </c>
    </row>
    <row r="1225" spans="1:20" x14ac:dyDescent="0.35">
      <c r="A1225" s="14" t="str">
        <f>IF(C1225="","",COUNT($C$3:C1225))</f>
        <v/>
      </c>
      <c r="B1225" s="14" t="str">
        <f t="shared" si="95"/>
        <v/>
      </c>
      <c r="C1225" s="23"/>
      <c r="F1225" s="32"/>
      <c r="J1225" s="26"/>
      <c r="K1225" s="22" t="str">
        <f t="shared" si="97"/>
        <v/>
      </c>
      <c r="L1225" s="23"/>
      <c r="S1225" s="34"/>
      <c r="T1225" s="56" t="str">
        <f t="shared" si="96"/>
        <v/>
      </c>
    </row>
    <row r="1226" spans="1:20" x14ac:dyDescent="0.35">
      <c r="A1226" s="14" t="str">
        <f>IF(C1226="","",COUNT($C$3:C1226))</f>
        <v/>
      </c>
      <c r="B1226" s="14" t="str">
        <f t="shared" si="95"/>
        <v/>
      </c>
      <c r="C1226" s="23"/>
      <c r="F1226" s="32"/>
      <c r="J1226" s="26"/>
      <c r="K1226" s="22" t="str">
        <f t="shared" si="97"/>
        <v/>
      </c>
      <c r="L1226" s="23"/>
      <c r="S1226" s="34"/>
      <c r="T1226" s="56" t="str">
        <f t="shared" si="96"/>
        <v/>
      </c>
    </row>
    <row r="1227" spans="1:20" x14ac:dyDescent="0.35">
      <c r="A1227" s="14" t="str">
        <f>IF(C1227="","",COUNT($C$3:C1227))</f>
        <v/>
      </c>
      <c r="B1227" s="14" t="str">
        <f t="shared" si="95"/>
        <v/>
      </c>
      <c r="C1227" s="23"/>
      <c r="F1227" s="32"/>
      <c r="J1227" s="26"/>
      <c r="K1227" s="22" t="str">
        <f t="shared" si="97"/>
        <v/>
      </c>
      <c r="L1227" s="23"/>
      <c r="S1227" s="34"/>
      <c r="T1227" s="56" t="str">
        <f t="shared" si="96"/>
        <v/>
      </c>
    </row>
    <row r="1228" spans="1:20" x14ac:dyDescent="0.35">
      <c r="A1228" s="14" t="str">
        <f>IF(C1228="","",COUNT($C$3:C1228))</f>
        <v/>
      </c>
      <c r="B1228" s="14" t="str">
        <f t="shared" si="95"/>
        <v/>
      </c>
      <c r="C1228" s="23"/>
      <c r="F1228" s="32"/>
      <c r="J1228" s="26"/>
      <c r="K1228" s="22" t="str">
        <f t="shared" si="97"/>
        <v/>
      </c>
      <c r="L1228" s="23"/>
      <c r="S1228" s="34"/>
      <c r="T1228" s="56" t="str">
        <f t="shared" si="96"/>
        <v/>
      </c>
    </row>
    <row r="1229" spans="1:20" x14ac:dyDescent="0.35">
      <c r="A1229" s="14" t="str">
        <f>IF(C1229="","",COUNT($C$3:C1229))</f>
        <v/>
      </c>
      <c r="B1229" s="14" t="str">
        <f t="shared" si="95"/>
        <v/>
      </c>
      <c r="C1229" s="23"/>
      <c r="F1229" s="32"/>
      <c r="J1229" s="26"/>
      <c r="K1229" s="22" t="str">
        <f t="shared" si="97"/>
        <v/>
      </c>
      <c r="L1229" s="23"/>
      <c r="S1229" s="34"/>
      <c r="T1229" s="56" t="str">
        <f t="shared" si="96"/>
        <v/>
      </c>
    </row>
    <row r="1230" spans="1:20" x14ac:dyDescent="0.35">
      <c r="A1230" s="14" t="str">
        <f>IF(C1230="","",COUNT($C$3:C1230))</f>
        <v/>
      </c>
      <c r="B1230" s="14" t="str">
        <f t="shared" si="95"/>
        <v/>
      </c>
      <c r="C1230" s="23"/>
      <c r="F1230" s="32"/>
      <c r="J1230" s="26"/>
      <c r="K1230" s="22" t="str">
        <f t="shared" si="97"/>
        <v/>
      </c>
      <c r="L1230" s="23"/>
      <c r="S1230" s="34"/>
      <c r="T1230" s="56" t="str">
        <f t="shared" si="96"/>
        <v/>
      </c>
    </row>
    <row r="1231" spans="1:20" x14ac:dyDescent="0.35">
      <c r="A1231" s="14" t="str">
        <f>IF(C1231="","",COUNT($C$3:C1231))</f>
        <v/>
      </c>
      <c r="B1231" s="14" t="str">
        <f t="shared" si="95"/>
        <v/>
      </c>
      <c r="C1231" s="23"/>
      <c r="F1231" s="32"/>
      <c r="J1231" s="26"/>
      <c r="K1231" s="22" t="str">
        <f t="shared" si="97"/>
        <v/>
      </c>
      <c r="L1231" s="23"/>
      <c r="S1231" s="34"/>
      <c r="T1231" s="56" t="str">
        <f t="shared" si="96"/>
        <v/>
      </c>
    </row>
    <row r="1232" spans="1:20" x14ac:dyDescent="0.35">
      <c r="A1232" s="14" t="str">
        <f>IF(C1232="","",COUNT($C$3:C1232))</f>
        <v/>
      </c>
      <c r="B1232" s="14" t="str">
        <f t="shared" si="95"/>
        <v/>
      </c>
      <c r="C1232" s="23"/>
      <c r="F1232" s="32"/>
      <c r="J1232" s="26"/>
      <c r="K1232" s="22" t="str">
        <f t="shared" si="97"/>
        <v/>
      </c>
      <c r="L1232" s="23"/>
      <c r="S1232" s="34"/>
      <c r="T1232" s="56" t="str">
        <f t="shared" si="96"/>
        <v/>
      </c>
    </row>
    <row r="1233" spans="1:20" x14ac:dyDescent="0.35">
      <c r="A1233" s="14" t="str">
        <f>IF(C1233="","",COUNT($C$3:C1233))</f>
        <v/>
      </c>
      <c r="B1233" s="14" t="str">
        <f t="shared" si="95"/>
        <v/>
      </c>
      <c r="C1233" s="23"/>
      <c r="F1233" s="32"/>
      <c r="J1233" s="26"/>
      <c r="K1233" s="22" t="str">
        <f t="shared" si="97"/>
        <v/>
      </c>
      <c r="L1233" s="23"/>
      <c r="S1233" s="34"/>
      <c r="T1233" s="56" t="str">
        <f t="shared" si="96"/>
        <v/>
      </c>
    </row>
    <row r="1234" spans="1:20" x14ac:dyDescent="0.35">
      <c r="A1234" s="14" t="str">
        <f>IF(C1234="","",COUNT($C$3:C1234))</f>
        <v/>
      </c>
      <c r="B1234" s="14" t="str">
        <f t="shared" si="95"/>
        <v/>
      </c>
      <c r="C1234" s="23"/>
      <c r="F1234" s="32"/>
      <c r="J1234" s="26"/>
      <c r="K1234" s="22" t="str">
        <f t="shared" si="97"/>
        <v/>
      </c>
      <c r="L1234" s="23"/>
      <c r="S1234" s="34"/>
      <c r="T1234" s="56" t="str">
        <f t="shared" si="96"/>
        <v/>
      </c>
    </row>
    <row r="1235" spans="1:20" x14ac:dyDescent="0.35">
      <c r="A1235" s="14" t="str">
        <f>IF(C1235="","",COUNT($C$3:C1235))</f>
        <v/>
      </c>
      <c r="B1235" s="14" t="str">
        <f t="shared" si="95"/>
        <v/>
      </c>
      <c r="C1235" s="23"/>
      <c r="F1235" s="32"/>
      <c r="J1235" s="26"/>
      <c r="K1235" s="22" t="str">
        <f t="shared" si="97"/>
        <v/>
      </c>
      <c r="L1235" s="23"/>
      <c r="S1235" s="34"/>
      <c r="T1235" s="56" t="str">
        <f t="shared" si="96"/>
        <v/>
      </c>
    </row>
    <row r="1236" spans="1:20" x14ac:dyDescent="0.35">
      <c r="A1236" s="14" t="str">
        <f>IF(C1236="","",COUNT($C$3:C1236))</f>
        <v/>
      </c>
      <c r="B1236" s="14" t="str">
        <f t="shared" si="95"/>
        <v/>
      </c>
      <c r="C1236" s="23"/>
      <c r="F1236" s="32"/>
      <c r="J1236" s="26"/>
      <c r="K1236" s="22" t="str">
        <f t="shared" si="97"/>
        <v/>
      </c>
      <c r="L1236" s="23"/>
      <c r="S1236" s="34"/>
      <c r="T1236" s="56" t="str">
        <f t="shared" si="96"/>
        <v/>
      </c>
    </row>
    <row r="1237" spans="1:20" x14ac:dyDescent="0.35">
      <c r="A1237" s="14" t="str">
        <f>IF(C1237="","",COUNT($C$3:C1237))</f>
        <v/>
      </c>
      <c r="B1237" s="14" t="str">
        <f t="shared" si="95"/>
        <v/>
      </c>
      <c r="C1237" s="23"/>
      <c r="F1237" s="32"/>
      <c r="J1237" s="26"/>
      <c r="K1237" s="22" t="str">
        <f t="shared" si="97"/>
        <v/>
      </c>
      <c r="L1237" s="23"/>
      <c r="S1237" s="34"/>
      <c r="T1237" s="56" t="str">
        <f t="shared" si="96"/>
        <v/>
      </c>
    </row>
    <row r="1238" spans="1:20" x14ac:dyDescent="0.35">
      <c r="A1238" s="14" t="str">
        <f>IF(C1238="","",COUNT($C$3:C1238))</f>
        <v/>
      </c>
      <c r="B1238" s="14" t="str">
        <f t="shared" si="95"/>
        <v/>
      </c>
      <c r="C1238" s="23"/>
      <c r="F1238" s="32"/>
      <c r="J1238" s="26"/>
      <c r="K1238" s="22" t="str">
        <f t="shared" si="97"/>
        <v/>
      </c>
      <c r="L1238" s="23"/>
      <c r="S1238" s="34"/>
      <c r="T1238" s="56" t="str">
        <f t="shared" si="96"/>
        <v/>
      </c>
    </row>
    <row r="1239" spans="1:20" x14ac:dyDescent="0.35">
      <c r="A1239" s="14" t="str">
        <f>IF(C1239="","",COUNT($C$3:C1239))</f>
        <v/>
      </c>
      <c r="B1239" s="14" t="str">
        <f t="shared" si="95"/>
        <v/>
      </c>
      <c r="C1239" s="23"/>
      <c r="F1239" s="32"/>
      <c r="J1239" s="26"/>
      <c r="K1239" s="22" t="str">
        <f t="shared" si="97"/>
        <v/>
      </c>
      <c r="L1239" s="23"/>
      <c r="S1239" s="34"/>
      <c r="T1239" s="56" t="str">
        <f t="shared" si="96"/>
        <v/>
      </c>
    </row>
    <row r="1240" spans="1:20" x14ac:dyDescent="0.35">
      <c r="A1240" s="14" t="str">
        <f>IF(C1240="","",COUNT($C$3:C1240))</f>
        <v/>
      </c>
      <c r="B1240" s="14" t="str">
        <f t="shared" si="95"/>
        <v/>
      </c>
      <c r="C1240" s="23"/>
      <c r="F1240" s="32"/>
      <c r="J1240" s="26"/>
      <c r="K1240" s="22" t="str">
        <f t="shared" si="97"/>
        <v/>
      </c>
      <c r="L1240" s="23"/>
      <c r="S1240" s="34"/>
      <c r="T1240" s="56" t="str">
        <f t="shared" si="96"/>
        <v/>
      </c>
    </row>
    <row r="1241" spans="1:20" x14ac:dyDescent="0.35">
      <c r="A1241" s="14" t="str">
        <f>IF(C1241="","",COUNT($C$3:C1241))</f>
        <v/>
      </c>
      <c r="B1241" s="14" t="str">
        <f t="shared" si="95"/>
        <v/>
      </c>
      <c r="C1241" s="23"/>
      <c r="F1241" s="32"/>
      <c r="J1241" s="26"/>
      <c r="K1241" s="22" t="str">
        <f t="shared" si="97"/>
        <v/>
      </c>
      <c r="L1241" s="23"/>
      <c r="S1241" s="34"/>
      <c r="T1241" s="56" t="str">
        <f t="shared" si="96"/>
        <v/>
      </c>
    </row>
    <row r="1242" spans="1:20" x14ac:dyDescent="0.35">
      <c r="A1242" s="14" t="str">
        <f>IF(C1242="","",COUNT($C$3:C1242))</f>
        <v/>
      </c>
      <c r="B1242" s="14" t="str">
        <f t="shared" si="95"/>
        <v/>
      </c>
      <c r="C1242" s="23"/>
      <c r="F1242" s="32"/>
      <c r="J1242" s="26"/>
      <c r="K1242" s="22" t="str">
        <f t="shared" si="97"/>
        <v/>
      </c>
      <c r="L1242" s="23"/>
      <c r="S1242" s="34"/>
      <c r="T1242" s="56" t="str">
        <f t="shared" si="96"/>
        <v/>
      </c>
    </row>
    <row r="1243" spans="1:20" x14ac:dyDescent="0.35">
      <c r="A1243" s="14" t="str">
        <f>IF(C1243="","",COUNT($C$3:C1243))</f>
        <v/>
      </c>
      <c r="B1243" s="14" t="str">
        <f t="shared" si="95"/>
        <v/>
      </c>
      <c r="C1243" s="23"/>
      <c r="F1243" s="32"/>
      <c r="J1243" s="26"/>
      <c r="K1243" s="22" t="str">
        <f t="shared" si="97"/>
        <v/>
      </c>
      <c r="L1243" s="23"/>
      <c r="S1243" s="34"/>
      <c r="T1243" s="56" t="str">
        <f t="shared" si="96"/>
        <v/>
      </c>
    </row>
    <row r="1244" spans="1:20" x14ac:dyDescent="0.35">
      <c r="A1244" s="14" t="str">
        <f>IF(C1244="","",COUNT($C$3:C1244))</f>
        <v/>
      </c>
      <c r="B1244" s="14" t="str">
        <f t="shared" si="95"/>
        <v/>
      </c>
      <c r="C1244" s="23"/>
      <c r="F1244" s="32"/>
      <c r="J1244" s="26"/>
      <c r="K1244" s="22" t="str">
        <f t="shared" si="97"/>
        <v/>
      </c>
      <c r="L1244" s="23"/>
      <c r="S1244" s="34"/>
      <c r="T1244" s="56" t="str">
        <f t="shared" si="96"/>
        <v/>
      </c>
    </row>
    <row r="1245" spans="1:20" x14ac:dyDescent="0.35">
      <c r="A1245" s="14" t="str">
        <f>IF(C1245="","",COUNT($C$3:C1245))</f>
        <v/>
      </c>
      <c r="B1245" s="14" t="str">
        <f t="shared" si="95"/>
        <v/>
      </c>
      <c r="C1245" s="23"/>
      <c r="F1245" s="32"/>
      <c r="J1245" s="26"/>
      <c r="K1245" s="22" t="str">
        <f t="shared" si="97"/>
        <v/>
      </c>
      <c r="L1245" s="23"/>
      <c r="S1245" s="34"/>
      <c r="T1245" s="56" t="str">
        <f t="shared" si="96"/>
        <v/>
      </c>
    </row>
    <row r="1246" spans="1:20" x14ac:dyDescent="0.35">
      <c r="A1246" s="14" t="str">
        <f>IF(C1246="","",COUNT($C$3:C1246))</f>
        <v/>
      </c>
      <c r="B1246" s="14" t="str">
        <f t="shared" si="95"/>
        <v/>
      </c>
      <c r="C1246" s="23"/>
      <c r="F1246" s="32"/>
      <c r="J1246" s="26"/>
      <c r="K1246" s="22" t="str">
        <f t="shared" si="97"/>
        <v/>
      </c>
      <c r="L1246" s="23"/>
      <c r="S1246" s="34"/>
      <c r="T1246" s="56" t="str">
        <f t="shared" si="96"/>
        <v/>
      </c>
    </row>
    <row r="1247" spans="1:20" x14ac:dyDescent="0.35">
      <c r="A1247" s="14" t="str">
        <f>IF(C1247="","",COUNT($C$3:C1247))</f>
        <v/>
      </c>
      <c r="B1247" s="14" t="str">
        <f t="shared" si="95"/>
        <v/>
      </c>
      <c r="C1247" s="23"/>
      <c r="F1247" s="32"/>
      <c r="J1247" s="26"/>
      <c r="K1247" s="22" t="str">
        <f t="shared" si="97"/>
        <v/>
      </c>
      <c r="L1247" s="23"/>
      <c r="S1247" s="34"/>
      <c r="T1247" s="56" t="str">
        <f t="shared" si="96"/>
        <v/>
      </c>
    </row>
    <row r="1248" spans="1:20" x14ac:dyDescent="0.35">
      <c r="A1248" s="14" t="str">
        <f>IF(C1248="","",COUNT($C$3:C1248))</f>
        <v/>
      </c>
      <c r="B1248" s="14" t="str">
        <f t="shared" si="95"/>
        <v/>
      </c>
      <c r="C1248" s="23"/>
      <c r="F1248" s="32"/>
      <c r="J1248" s="26"/>
      <c r="K1248" s="22" t="str">
        <f t="shared" si="97"/>
        <v/>
      </c>
      <c r="L1248" s="23"/>
      <c r="S1248" s="34"/>
      <c r="T1248" s="56" t="str">
        <f t="shared" si="96"/>
        <v/>
      </c>
    </row>
    <row r="1249" spans="1:20" x14ac:dyDescent="0.35">
      <c r="A1249" s="14" t="str">
        <f>IF(C1249="","",COUNT($C$3:C1249))</f>
        <v/>
      </c>
      <c r="B1249" s="14" t="str">
        <f t="shared" si="95"/>
        <v/>
      </c>
      <c r="C1249" s="23"/>
      <c r="F1249" s="32"/>
      <c r="J1249" s="26"/>
      <c r="K1249" s="22" t="str">
        <f t="shared" si="97"/>
        <v/>
      </c>
      <c r="L1249" s="23"/>
      <c r="S1249" s="34"/>
      <c r="T1249" s="56" t="str">
        <f t="shared" si="96"/>
        <v/>
      </c>
    </row>
    <row r="1250" spans="1:20" x14ac:dyDescent="0.35">
      <c r="A1250" s="14" t="str">
        <f>IF(C1250="","",COUNT($C$3:C1250))</f>
        <v/>
      </c>
      <c r="B1250" s="14" t="str">
        <f t="shared" si="95"/>
        <v/>
      </c>
      <c r="C1250" s="23"/>
      <c r="F1250" s="32"/>
      <c r="J1250" s="26"/>
      <c r="K1250" s="22" t="str">
        <f t="shared" si="97"/>
        <v/>
      </c>
      <c r="L1250" s="23"/>
      <c r="S1250" s="34"/>
      <c r="T1250" s="56" t="str">
        <f t="shared" si="96"/>
        <v/>
      </c>
    </row>
    <row r="1251" spans="1:20" x14ac:dyDescent="0.35">
      <c r="A1251" s="14" t="str">
        <f>IF(C1251="","",COUNT($C$3:C1251))</f>
        <v/>
      </c>
      <c r="B1251" s="14" t="str">
        <f t="shared" si="95"/>
        <v/>
      </c>
      <c r="C1251" s="23"/>
      <c r="F1251" s="32"/>
      <c r="J1251" s="26"/>
      <c r="K1251" s="22" t="str">
        <f t="shared" si="97"/>
        <v/>
      </c>
      <c r="L1251" s="23"/>
      <c r="S1251" s="34"/>
      <c r="T1251" s="56" t="str">
        <f t="shared" si="96"/>
        <v/>
      </c>
    </row>
    <row r="1252" spans="1:20" x14ac:dyDescent="0.35">
      <c r="A1252" s="14" t="str">
        <f>IF(C1252="","",COUNT($C$3:C1252))</f>
        <v/>
      </c>
      <c r="B1252" s="14" t="str">
        <f t="shared" si="95"/>
        <v/>
      </c>
      <c r="C1252" s="23"/>
      <c r="F1252" s="32"/>
      <c r="J1252" s="26"/>
      <c r="K1252" s="22" t="str">
        <f t="shared" si="97"/>
        <v/>
      </c>
      <c r="L1252" s="23"/>
      <c r="S1252" s="34"/>
      <c r="T1252" s="56" t="str">
        <f t="shared" si="96"/>
        <v/>
      </c>
    </row>
    <row r="1253" spans="1:20" x14ac:dyDescent="0.35">
      <c r="A1253" s="14" t="str">
        <f>IF(C1253="","",COUNT($C$3:C1253))</f>
        <v/>
      </c>
      <c r="B1253" s="14" t="str">
        <f t="shared" si="95"/>
        <v/>
      </c>
      <c r="C1253" s="23"/>
      <c r="F1253" s="32"/>
      <c r="J1253" s="26"/>
      <c r="K1253" s="22" t="str">
        <f t="shared" si="97"/>
        <v/>
      </c>
      <c r="L1253" s="23"/>
      <c r="S1253" s="34"/>
      <c r="T1253" s="56" t="str">
        <f t="shared" si="96"/>
        <v/>
      </c>
    </row>
    <row r="1254" spans="1:20" x14ac:dyDescent="0.35">
      <c r="A1254" s="14" t="str">
        <f>IF(C1254="","",COUNT($C$3:C1254))</f>
        <v/>
      </c>
      <c r="B1254" s="14" t="str">
        <f t="shared" ref="B1254:B1317" si="98">IF(C1254="","",TEXT(C1254,"mmmm"))</f>
        <v/>
      </c>
      <c r="C1254" s="23"/>
      <c r="F1254" s="32"/>
      <c r="J1254" s="26"/>
      <c r="K1254" s="22" t="str">
        <f t="shared" si="97"/>
        <v/>
      </c>
      <c r="L1254" s="23"/>
      <c r="S1254" s="34"/>
      <c r="T1254" s="56" t="str">
        <f t="shared" ref="T1254:T1317" si="99">IF(N1254="","",SUM(N1254,O1254,P1254,Q1254,R1254))</f>
        <v/>
      </c>
    </row>
    <row r="1255" spans="1:20" x14ac:dyDescent="0.35">
      <c r="A1255" s="14" t="str">
        <f>IF(C1255="","",COUNT($C$3:C1255))</f>
        <v/>
      </c>
      <c r="B1255" s="14" t="str">
        <f t="shared" si="98"/>
        <v/>
      </c>
      <c r="C1255" s="23"/>
      <c r="F1255" s="32"/>
      <c r="J1255" s="26"/>
      <c r="K1255" s="22" t="str">
        <f t="shared" si="97"/>
        <v/>
      </c>
      <c r="L1255" s="23"/>
      <c r="S1255" s="34"/>
      <c r="T1255" s="56" t="str">
        <f t="shared" si="99"/>
        <v/>
      </c>
    </row>
    <row r="1256" spans="1:20" x14ac:dyDescent="0.35">
      <c r="A1256" s="14" t="str">
        <f>IF(C1256="","",COUNT($C$3:C1256))</f>
        <v/>
      </c>
      <c r="B1256" s="14" t="str">
        <f t="shared" si="98"/>
        <v/>
      </c>
      <c r="C1256" s="23"/>
      <c r="F1256" s="32"/>
      <c r="J1256" s="26"/>
      <c r="K1256" s="22" t="str">
        <f t="shared" si="97"/>
        <v/>
      </c>
      <c r="L1256" s="23"/>
      <c r="S1256" s="34"/>
      <c r="T1256" s="56" t="str">
        <f t="shared" si="99"/>
        <v/>
      </c>
    </row>
    <row r="1257" spans="1:20" x14ac:dyDescent="0.35">
      <c r="A1257" s="14" t="str">
        <f>IF(C1257="","",COUNT($C$3:C1257))</f>
        <v/>
      </c>
      <c r="B1257" s="14" t="str">
        <f t="shared" si="98"/>
        <v/>
      </c>
      <c r="C1257" s="23"/>
      <c r="F1257" s="32"/>
      <c r="J1257" s="26"/>
      <c r="K1257" s="22" t="str">
        <f t="shared" si="97"/>
        <v/>
      </c>
      <c r="L1257" s="23"/>
      <c r="S1257" s="34"/>
      <c r="T1257" s="56" t="str">
        <f t="shared" si="99"/>
        <v/>
      </c>
    </row>
    <row r="1258" spans="1:20" x14ac:dyDescent="0.35">
      <c r="A1258" s="14" t="str">
        <f>IF(C1258="","",COUNT($C$3:C1258))</f>
        <v/>
      </c>
      <c r="B1258" s="14" t="str">
        <f t="shared" si="98"/>
        <v/>
      </c>
      <c r="C1258" s="23"/>
      <c r="F1258" s="32"/>
      <c r="J1258" s="26"/>
      <c r="K1258" s="22" t="str">
        <f t="shared" si="97"/>
        <v/>
      </c>
      <c r="L1258" s="23"/>
      <c r="S1258" s="34"/>
      <c r="T1258" s="56" t="str">
        <f t="shared" si="99"/>
        <v/>
      </c>
    </row>
    <row r="1259" spans="1:20" x14ac:dyDescent="0.35">
      <c r="A1259" s="14" t="str">
        <f>IF(C1259="","",COUNT($C$3:C1259))</f>
        <v/>
      </c>
      <c r="B1259" s="14" t="str">
        <f t="shared" si="98"/>
        <v/>
      </c>
      <c r="C1259" s="23"/>
      <c r="F1259" s="32"/>
      <c r="J1259" s="26"/>
      <c r="K1259" s="22" t="str">
        <f t="shared" si="97"/>
        <v/>
      </c>
      <c r="L1259" s="23"/>
      <c r="S1259" s="34"/>
      <c r="T1259" s="56" t="str">
        <f t="shared" si="99"/>
        <v/>
      </c>
    </row>
    <row r="1260" spans="1:20" x14ac:dyDescent="0.35">
      <c r="A1260" s="14" t="str">
        <f>IF(C1260="","",COUNT($C$3:C1260))</f>
        <v/>
      </c>
      <c r="B1260" s="14" t="str">
        <f t="shared" si="98"/>
        <v/>
      </c>
      <c r="C1260" s="23"/>
      <c r="F1260" s="32"/>
      <c r="J1260" s="26"/>
      <c r="K1260" s="22" t="str">
        <f t="shared" si="97"/>
        <v/>
      </c>
      <c r="L1260" s="23"/>
      <c r="S1260" s="34"/>
      <c r="T1260" s="56" t="str">
        <f t="shared" si="99"/>
        <v/>
      </c>
    </row>
    <row r="1261" spans="1:20" x14ac:dyDescent="0.35">
      <c r="A1261" s="14" t="str">
        <f>IF(C1261="","",COUNT($C$3:C1261))</f>
        <v/>
      </c>
      <c r="B1261" s="14" t="str">
        <f t="shared" si="98"/>
        <v/>
      </c>
      <c r="C1261" s="23"/>
      <c r="F1261" s="32"/>
      <c r="J1261" s="26"/>
      <c r="K1261" s="22" t="str">
        <f t="shared" si="97"/>
        <v/>
      </c>
      <c r="L1261" s="23"/>
      <c r="S1261" s="34"/>
      <c r="T1261" s="56" t="str">
        <f t="shared" si="99"/>
        <v/>
      </c>
    </row>
    <row r="1262" spans="1:20" x14ac:dyDescent="0.35">
      <c r="A1262" s="14" t="str">
        <f>IF(C1262="","",COUNT($C$3:C1262))</f>
        <v/>
      </c>
      <c r="B1262" s="14" t="str">
        <f t="shared" si="98"/>
        <v/>
      </c>
      <c r="C1262" s="23"/>
      <c r="F1262" s="32"/>
      <c r="J1262" s="26"/>
      <c r="K1262" s="22" t="str">
        <f t="shared" si="97"/>
        <v/>
      </c>
      <c r="L1262" s="23"/>
      <c r="S1262" s="34"/>
      <c r="T1262" s="56" t="str">
        <f t="shared" si="99"/>
        <v/>
      </c>
    </row>
    <row r="1263" spans="1:20" x14ac:dyDescent="0.35">
      <c r="A1263" s="14" t="str">
        <f>IF(C1263="","",COUNT($C$3:C1263))</f>
        <v/>
      </c>
      <c r="B1263" s="14" t="str">
        <f t="shared" si="98"/>
        <v/>
      </c>
      <c r="C1263" s="23"/>
      <c r="F1263" s="32"/>
      <c r="J1263" s="26"/>
      <c r="K1263" s="22" t="str">
        <f t="shared" si="97"/>
        <v/>
      </c>
      <c r="L1263" s="23"/>
      <c r="S1263" s="34"/>
      <c r="T1263" s="56" t="str">
        <f t="shared" si="99"/>
        <v/>
      </c>
    </row>
    <row r="1264" spans="1:20" x14ac:dyDescent="0.35">
      <c r="A1264" s="14" t="str">
        <f>IF(C1264="","",COUNT($C$3:C1264))</f>
        <v/>
      </c>
      <c r="B1264" s="14" t="str">
        <f t="shared" si="98"/>
        <v/>
      </c>
      <c r="C1264" s="23"/>
      <c r="F1264" s="32"/>
      <c r="J1264" s="26"/>
      <c r="K1264" s="22" t="str">
        <f t="shared" si="97"/>
        <v/>
      </c>
      <c r="L1264" s="23"/>
      <c r="S1264" s="34"/>
      <c r="T1264" s="56" t="str">
        <f t="shared" si="99"/>
        <v/>
      </c>
    </row>
    <row r="1265" spans="1:20" x14ac:dyDescent="0.35">
      <c r="A1265" s="14" t="str">
        <f>IF(C1265="","",COUNT($C$3:C1265))</f>
        <v/>
      </c>
      <c r="B1265" s="14" t="str">
        <f t="shared" si="98"/>
        <v/>
      </c>
      <c r="C1265" s="23"/>
      <c r="F1265" s="32"/>
      <c r="J1265" s="26"/>
      <c r="K1265" s="22" t="str">
        <f t="shared" si="97"/>
        <v/>
      </c>
      <c r="L1265" s="23"/>
      <c r="S1265" s="34"/>
      <c r="T1265" s="56" t="str">
        <f t="shared" si="99"/>
        <v/>
      </c>
    </row>
    <row r="1266" spans="1:20" x14ac:dyDescent="0.35">
      <c r="A1266" s="14" t="str">
        <f>IF(C1266="","",COUNT($C$3:C1266))</f>
        <v/>
      </c>
      <c r="B1266" s="14" t="str">
        <f t="shared" si="98"/>
        <v/>
      </c>
      <c r="C1266" s="23"/>
      <c r="F1266" s="32"/>
      <c r="J1266" s="26"/>
      <c r="K1266" s="22" t="str">
        <f t="shared" si="97"/>
        <v/>
      </c>
      <c r="L1266" s="23"/>
      <c r="S1266" s="34"/>
      <c r="T1266" s="56" t="str">
        <f t="shared" si="99"/>
        <v/>
      </c>
    </row>
    <row r="1267" spans="1:20" x14ac:dyDescent="0.35">
      <c r="A1267" s="14" t="str">
        <f>IF(C1267="","",COUNT($C$3:C1267))</f>
        <v/>
      </c>
      <c r="B1267" s="14" t="str">
        <f t="shared" si="98"/>
        <v/>
      </c>
      <c r="C1267" s="23"/>
      <c r="F1267" s="32"/>
      <c r="J1267" s="26"/>
      <c r="K1267" s="22" t="str">
        <f t="shared" si="97"/>
        <v/>
      </c>
      <c r="L1267" s="23"/>
      <c r="S1267" s="34"/>
      <c r="T1267" s="56" t="str">
        <f t="shared" si="99"/>
        <v/>
      </c>
    </row>
    <row r="1268" spans="1:20" x14ac:dyDescent="0.35">
      <c r="A1268" s="14" t="str">
        <f>IF(C1268="","",COUNT($C$3:C1268))</f>
        <v/>
      </c>
      <c r="B1268" s="14" t="str">
        <f t="shared" si="98"/>
        <v/>
      </c>
      <c r="C1268" s="23"/>
      <c r="F1268" s="32"/>
      <c r="J1268" s="26"/>
      <c r="K1268" s="22" t="str">
        <f t="shared" si="97"/>
        <v/>
      </c>
      <c r="L1268" s="23"/>
      <c r="S1268" s="34"/>
      <c r="T1268" s="56" t="str">
        <f t="shared" si="99"/>
        <v/>
      </c>
    </row>
    <row r="1269" spans="1:20" x14ac:dyDescent="0.35">
      <c r="A1269" s="14" t="str">
        <f>IF(C1269="","",COUNT($C$3:C1269))</f>
        <v/>
      </c>
      <c r="B1269" s="14" t="str">
        <f t="shared" si="98"/>
        <v/>
      </c>
      <c r="C1269" s="23"/>
      <c r="F1269" s="32"/>
      <c r="J1269" s="26"/>
      <c r="K1269" s="22" t="str">
        <f t="shared" si="97"/>
        <v/>
      </c>
      <c r="L1269" s="23"/>
      <c r="S1269" s="34"/>
      <c r="T1269" s="56" t="str">
        <f t="shared" si="99"/>
        <v/>
      </c>
    </row>
    <row r="1270" spans="1:20" x14ac:dyDescent="0.35">
      <c r="A1270" s="14" t="str">
        <f>IF(C1270="","",COUNT($C$3:C1270))</f>
        <v/>
      </c>
      <c r="B1270" s="14" t="str">
        <f t="shared" si="98"/>
        <v/>
      </c>
      <c r="C1270" s="23"/>
      <c r="F1270" s="32"/>
      <c r="J1270" s="26"/>
      <c r="K1270" s="22" t="str">
        <f t="shared" si="97"/>
        <v/>
      </c>
      <c r="L1270" s="23"/>
      <c r="S1270" s="34"/>
      <c r="T1270" s="56" t="str">
        <f t="shared" si="99"/>
        <v/>
      </c>
    </row>
    <row r="1271" spans="1:20" x14ac:dyDescent="0.35">
      <c r="A1271" s="14" t="str">
        <f>IF(C1271="","",COUNT($C$3:C1271))</f>
        <v/>
      </c>
      <c r="B1271" s="14" t="str">
        <f t="shared" si="98"/>
        <v/>
      </c>
      <c r="C1271" s="23"/>
      <c r="F1271" s="32"/>
      <c r="J1271" s="26"/>
      <c r="K1271" s="22" t="str">
        <f t="shared" si="97"/>
        <v/>
      </c>
      <c r="L1271" s="23"/>
      <c r="S1271" s="34"/>
      <c r="T1271" s="56" t="str">
        <f t="shared" si="99"/>
        <v/>
      </c>
    </row>
    <row r="1272" spans="1:20" x14ac:dyDescent="0.35">
      <c r="A1272" s="14" t="str">
        <f>IF(C1272="","",COUNT($C$3:C1272))</f>
        <v/>
      </c>
      <c r="B1272" s="14" t="str">
        <f t="shared" si="98"/>
        <v/>
      </c>
      <c r="C1272" s="23"/>
      <c r="F1272" s="32"/>
      <c r="J1272" s="26"/>
      <c r="K1272" s="22" t="str">
        <f t="shared" si="97"/>
        <v/>
      </c>
      <c r="L1272" s="23"/>
      <c r="S1272" s="34"/>
      <c r="T1272" s="56" t="str">
        <f t="shared" si="99"/>
        <v/>
      </c>
    </row>
    <row r="1273" spans="1:20" x14ac:dyDescent="0.35">
      <c r="A1273" s="14" t="str">
        <f>IF(C1273="","",COUNT($C$3:C1273))</f>
        <v/>
      </c>
      <c r="B1273" s="14" t="str">
        <f t="shared" si="98"/>
        <v/>
      </c>
      <c r="C1273" s="23"/>
      <c r="F1273" s="32"/>
      <c r="J1273" s="26"/>
      <c r="K1273" s="22" t="str">
        <f t="shared" si="97"/>
        <v/>
      </c>
      <c r="L1273" s="23"/>
      <c r="S1273" s="34"/>
      <c r="T1273" s="56" t="str">
        <f t="shared" si="99"/>
        <v/>
      </c>
    </row>
    <row r="1274" spans="1:20" x14ac:dyDescent="0.35">
      <c r="A1274" s="14" t="str">
        <f>IF(C1274="","",COUNT($C$3:C1274))</f>
        <v/>
      </c>
      <c r="B1274" s="14" t="str">
        <f t="shared" si="98"/>
        <v/>
      </c>
      <c r="C1274" s="23"/>
      <c r="F1274" s="32"/>
      <c r="J1274" s="26"/>
      <c r="K1274" s="22" t="str">
        <f t="shared" si="97"/>
        <v/>
      </c>
      <c r="L1274" s="23"/>
      <c r="S1274" s="34"/>
      <c r="T1274" s="56" t="str">
        <f t="shared" si="99"/>
        <v/>
      </c>
    </row>
    <row r="1275" spans="1:20" x14ac:dyDescent="0.35">
      <c r="A1275" s="14" t="str">
        <f>IF(C1275="","",COUNT($C$3:C1275))</f>
        <v/>
      </c>
      <c r="B1275" s="14" t="str">
        <f t="shared" si="98"/>
        <v/>
      </c>
      <c r="C1275" s="23"/>
      <c r="F1275" s="32"/>
      <c r="J1275" s="26"/>
      <c r="K1275" s="22" t="str">
        <f t="shared" si="97"/>
        <v/>
      </c>
      <c r="L1275" s="23"/>
      <c r="S1275" s="34"/>
      <c r="T1275" s="56" t="str">
        <f t="shared" si="99"/>
        <v/>
      </c>
    </row>
    <row r="1276" spans="1:20" x14ac:dyDescent="0.35">
      <c r="A1276" s="14" t="str">
        <f>IF(C1276="","",COUNT($C$3:C1276))</f>
        <v/>
      </c>
      <c r="B1276" s="14" t="str">
        <f t="shared" si="98"/>
        <v/>
      </c>
      <c r="C1276" s="23"/>
      <c r="F1276" s="32"/>
      <c r="J1276" s="26"/>
      <c r="K1276" s="22" t="str">
        <f t="shared" si="97"/>
        <v/>
      </c>
      <c r="L1276" s="23"/>
      <c r="S1276" s="34"/>
      <c r="T1276" s="56" t="str">
        <f t="shared" si="99"/>
        <v/>
      </c>
    </row>
    <row r="1277" spans="1:20" x14ac:dyDescent="0.35">
      <c r="A1277" s="14" t="str">
        <f>IF(C1277="","",COUNT($C$3:C1277))</f>
        <v/>
      </c>
      <c r="B1277" s="14" t="str">
        <f t="shared" si="98"/>
        <v/>
      </c>
      <c r="C1277" s="23"/>
      <c r="F1277" s="32"/>
      <c r="J1277" s="26"/>
      <c r="K1277" s="22" t="str">
        <f t="shared" si="97"/>
        <v/>
      </c>
      <c r="L1277" s="23"/>
      <c r="S1277" s="34"/>
      <c r="T1277" s="56" t="str">
        <f t="shared" si="99"/>
        <v/>
      </c>
    </row>
    <row r="1278" spans="1:20" x14ac:dyDescent="0.35">
      <c r="A1278" s="14" t="str">
        <f>IF(C1278="","",COUNT($C$3:C1278))</f>
        <v/>
      </c>
      <c r="B1278" s="14" t="str">
        <f t="shared" si="98"/>
        <v/>
      </c>
      <c r="C1278" s="23"/>
      <c r="F1278" s="32"/>
      <c r="J1278" s="26"/>
      <c r="K1278" s="22" t="str">
        <f t="shared" si="97"/>
        <v/>
      </c>
      <c r="L1278" s="23"/>
      <c r="S1278" s="34"/>
      <c r="T1278" s="56" t="str">
        <f t="shared" si="99"/>
        <v/>
      </c>
    </row>
    <row r="1279" spans="1:20" x14ac:dyDescent="0.35">
      <c r="A1279" s="14" t="str">
        <f>IF(C1279="","",COUNT($C$3:C1279))</f>
        <v/>
      </c>
      <c r="B1279" s="14" t="str">
        <f t="shared" si="98"/>
        <v/>
      </c>
      <c r="C1279" s="23"/>
      <c r="F1279" s="32"/>
      <c r="J1279" s="26"/>
      <c r="K1279" s="22" t="str">
        <f t="shared" si="97"/>
        <v/>
      </c>
      <c r="L1279" s="23"/>
      <c r="S1279" s="34"/>
      <c r="T1279" s="56" t="str">
        <f t="shared" si="99"/>
        <v/>
      </c>
    </row>
    <row r="1280" spans="1:20" x14ac:dyDescent="0.35">
      <c r="A1280" s="14" t="str">
        <f>IF(C1280="","",COUNT($C$3:C1280))</f>
        <v/>
      </c>
      <c r="B1280" s="14" t="str">
        <f t="shared" si="98"/>
        <v/>
      </c>
      <c r="C1280" s="23"/>
      <c r="F1280" s="32"/>
      <c r="J1280" s="26"/>
      <c r="K1280" s="22" t="str">
        <f t="shared" si="97"/>
        <v/>
      </c>
      <c r="L1280" s="23"/>
      <c r="S1280" s="34"/>
      <c r="T1280" s="56" t="str">
        <f t="shared" si="99"/>
        <v/>
      </c>
    </row>
    <row r="1281" spans="1:20" x14ac:dyDescent="0.35">
      <c r="A1281" s="14" t="str">
        <f>IF(C1281="","",COUNT($C$3:C1281))</f>
        <v/>
      </c>
      <c r="B1281" s="14" t="str">
        <f t="shared" si="98"/>
        <v/>
      </c>
      <c r="C1281" s="23"/>
      <c r="F1281" s="32"/>
      <c r="J1281" s="26"/>
      <c r="K1281" s="22" t="str">
        <f t="shared" si="97"/>
        <v/>
      </c>
      <c r="L1281" s="23"/>
      <c r="S1281" s="34"/>
      <c r="T1281" s="56" t="str">
        <f t="shared" si="99"/>
        <v/>
      </c>
    </row>
    <row r="1282" spans="1:20" x14ac:dyDescent="0.35">
      <c r="A1282" s="14" t="str">
        <f>IF(C1282="","",COUNT($C$3:C1282))</f>
        <v/>
      </c>
      <c r="B1282" s="14" t="str">
        <f t="shared" si="98"/>
        <v/>
      </c>
      <c r="C1282" s="23"/>
      <c r="F1282" s="32"/>
      <c r="J1282" s="26"/>
      <c r="K1282" s="22" t="str">
        <f t="shared" si="97"/>
        <v/>
      </c>
      <c r="L1282" s="23"/>
      <c r="S1282" s="34"/>
      <c r="T1282" s="56" t="str">
        <f t="shared" si="99"/>
        <v/>
      </c>
    </row>
    <row r="1283" spans="1:20" x14ac:dyDescent="0.35">
      <c r="A1283" s="14" t="str">
        <f>IF(C1283="","",COUNT($C$3:C1283))</f>
        <v/>
      </c>
      <c r="B1283" s="14" t="str">
        <f t="shared" si="98"/>
        <v/>
      </c>
      <c r="C1283" s="23"/>
      <c r="F1283" s="32"/>
      <c r="J1283" s="26"/>
      <c r="K1283" s="22" t="str">
        <f t="shared" ref="K1283:K1346" si="100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283" s="23"/>
      <c r="S1283" s="34"/>
      <c r="T1283" s="56" t="str">
        <f t="shared" si="99"/>
        <v/>
      </c>
    </row>
    <row r="1284" spans="1:20" x14ac:dyDescent="0.35">
      <c r="A1284" s="14" t="str">
        <f>IF(C1284="","",COUNT($C$3:C1284))</f>
        <v/>
      </c>
      <c r="B1284" s="14" t="str">
        <f t="shared" si="98"/>
        <v/>
      </c>
      <c r="C1284" s="23"/>
      <c r="F1284" s="32"/>
      <c r="J1284" s="26"/>
      <c r="K1284" s="22" t="str">
        <f t="shared" si="100"/>
        <v/>
      </c>
      <c r="L1284" s="23"/>
      <c r="S1284" s="34"/>
      <c r="T1284" s="56" t="str">
        <f t="shared" si="99"/>
        <v/>
      </c>
    </row>
    <row r="1285" spans="1:20" x14ac:dyDescent="0.35">
      <c r="A1285" s="14" t="str">
        <f>IF(C1285="","",COUNT($C$3:C1285))</f>
        <v/>
      </c>
      <c r="B1285" s="14" t="str">
        <f t="shared" si="98"/>
        <v/>
      </c>
      <c r="C1285" s="23"/>
      <c r="F1285" s="32"/>
      <c r="J1285" s="26"/>
      <c r="K1285" s="22" t="str">
        <f t="shared" si="100"/>
        <v/>
      </c>
      <c r="L1285" s="23"/>
      <c r="S1285" s="34"/>
      <c r="T1285" s="56" t="str">
        <f t="shared" si="99"/>
        <v/>
      </c>
    </row>
    <row r="1286" spans="1:20" x14ac:dyDescent="0.35">
      <c r="A1286" s="14" t="str">
        <f>IF(C1286="","",COUNT($C$3:C1286))</f>
        <v/>
      </c>
      <c r="B1286" s="14" t="str">
        <f t="shared" si="98"/>
        <v/>
      </c>
      <c r="C1286" s="23"/>
      <c r="F1286" s="32"/>
      <c r="J1286" s="26"/>
      <c r="K1286" s="22" t="str">
        <f t="shared" si="100"/>
        <v/>
      </c>
      <c r="L1286" s="23"/>
      <c r="S1286" s="34"/>
      <c r="T1286" s="56" t="str">
        <f t="shared" si="99"/>
        <v/>
      </c>
    </row>
    <row r="1287" spans="1:20" x14ac:dyDescent="0.35">
      <c r="A1287" s="14" t="str">
        <f>IF(C1287="","",COUNT($C$3:C1287))</f>
        <v/>
      </c>
      <c r="B1287" s="14" t="str">
        <f t="shared" si="98"/>
        <v/>
      </c>
      <c r="C1287" s="23"/>
      <c r="F1287" s="32"/>
      <c r="J1287" s="26"/>
      <c r="K1287" s="22" t="str">
        <f t="shared" si="100"/>
        <v/>
      </c>
      <c r="L1287" s="23"/>
      <c r="S1287" s="34"/>
      <c r="T1287" s="56" t="str">
        <f t="shared" si="99"/>
        <v/>
      </c>
    </row>
    <row r="1288" spans="1:20" x14ac:dyDescent="0.35">
      <c r="A1288" s="14" t="str">
        <f>IF(C1288="","",COUNT($C$3:C1288))</f>
        <v/>
      </c>
      <c r="B1288" s="14" t="str">
        <f t="shared" si="98"/>
        <v/>
      </c>
      <c r="C1288" s="23"/>
      <c r="F1288" s="32"/>
      <c r="J1288" s="26"/>
      <c r="K1288" s="22" t="str">
        <f t="shared" si="100"/>
        <v/>
      </c>
      <c r="L1288" s="23"/>
      <c r="S1288" s="34"/>
      <c r="T1288" s="56" t="str">
        <f t="shared" si="99"/>
        <v/>
      </c>
    </row>
    <row r="1289" spans="1:20" x14ac:dyDescent="0.35">
      <c r="A1289" s="14" t="str">
        <f>IF(C1289="","",COUNT($C$3:C1289))</f>
        <v/>
      </c>
      <c r="B1289" s="14" t="str">
        <f t="shared" si="98"/>
        <v/>
      </c>
      <c r="C1289" s="23"/>
      <c r="F1289" s="32"/>
      <c r="J1289" s="26"/>
      <c r="K1289" s="22" t="str">
        <f t="shared" si="100"/>
        <v/>
      </c>
      <c r="L1289" s="23"/>
      <c r="S1289" s="34"/>
      <c r="T1289" s="56" t="str">
        <f t="shared" si="99"/>
        <v/>
      </c>
    </row>
    <row r="1290" spans="1:20" x14ac:dyDescent="0.35">
      <c r="A1290" s="14" t="str">
        <f>IF(C1290="","",COUNT($C$3:C1290))</f>
        <v/>
      </c>
      <c r="B1290" s="14" t="str">
        <f t="shared" si="98"/>
        <v/>
      </c>
      <c r="C1290" s="23"/>
      <c r="F1290" s="32"/>
      <c r="J1290" s="26"/>
      <c r="K1290" s="22" t="str">
        <f t="shared" si="100"/>
        <v/>
      </c>
      <c r="L1290" s="23"/>
      <c r="S1290" s="34"/>
      <c r="T1290" s="56" t="str">
        <f t="shared" si="99"/>
        <v/>
      </c>
    </row>
    <row r="1291" spans="1:20" x14ac:dyDescent="0.35">
      <c r="A1291" s="14" t="str">
        <f>IF(C1291="","",COUNT($C$3:C1291))</f>
        <v/>
      </c>
      <c r="B1291" s="14" t="str">
        <f t="shared" si="98"/>
        <v/>
      </c>
      <c r="C1291" s="23"/>
      <c r="F1291" s="32"/>
      <c r="J1291" s="26"/>
      <c r="K1291" s="22" t="str">
        <f t="shared" si="100"/>
        <v/>
      </c>
      <c r="L1291" s="23"/>
      <c r="S1291" s="34"/>
      <c r="T1291" s="56" t="str">
        <f t="shared" si="99"/>
        <v/>
      </c>
    </row>
    <row r="1292" spans="1:20" x14ac:dyDescent="0.35">
      <c r="A1292" s="14" t="str">
        <f>IF(C1292="","",COUNT($C$3:C1292))</f>
        <v/>
      </c>
      <c r="B1292" s="14" t="str">
        <f t="shared" si="98"/>
        <v/>
      </c>
      <c r="C1292" s="23"/>
      <c r="F1292" s="32"/>
      <c r="J1292" s="26"/>
      <c r="K1292" s="22" t="str">
        <f t="shared" si="100"/>
        <v/>
      </c>
      <c r="L1292" s="23"/>
      <c r="S1292" s="34"/>
      <c r="T1292" s="56" t="str">
        <f t="shared" si="99"/>
        <v/>
      </c>
    </row>
    <row r="1293" spans="1:20" x14ac:dyDescent="0.35">
      <c r="A1293" s="14" t="str">
        <f>IF(C1293="","",COUNT($C$3:C1293))</f>
        <v/>
      </c>
      <c r="B1293" s="14" t="str">
        <f t="shared" si="98"/>
        <v/>
      </c>
      <c r="C1293" s="23"/>
      <c r="F1293" s="32"/>
      <c r="J1293" s="26"/>
      <c r="K1293" s="22" t="str">
        <f t="shared" si="100"/>
        <v/>
      </c>
      <c r="L1293" s="23"/>
      <c r="S1293" s="34"/>
      <c r="T1293" s="56" t="str">
        <f t="shared" si="99"/>
        <v/>
      </c>
    </row>
    <row r="1294" spans="1:20" x14ac:dyDescent="0.35">
      <c r="A1294" s="14" t="str">
        <f>IF(C1294="","",COUNT($C$3:C1294))</f>
        <v/>
      </c>
      <c r="B1294" s="14" t="str">
        <f t="shared" si="98"/>
        <v/>
      </c>
      <c r="C1294" s="23"/>
      <c r="F1294" s="32"/>
      <c r="J1294" s="26"/>
      <c r="K1294" s="22" t="str">
        <f t="shared" si="100"/>
        <v/>
      </c>
      <c r="L1294" s="23"/>
      <c r="S1294" s="34"/>
      <c r="T1294" s="56" t="str">
        <f t="shared" si="99"/>
        <v/>
      </c>
    </row>
    <row r="1295" spans="1:20" x14ac:dyDescent="0.35">
      <c r="A1295" s="14" t="str">
        <f>IF(C1295="","",COUNT($C$3:C1295))</f>
        <v/>
      </c>
      <c r="B1295" s="14" t="str">
        <f t="shared" si="98"/>
        <v/>
      </c>
      <c r="C1295" s="23"/>
      <c r="F1295" s="32"/>
      <c r="J1295" s="26"/>
      <c r="K1295" s="22" t="str">
        <f t="shared" si="100"/>
        <v/>
      </c>
      <c r="L1295" s="23"/>
      <c r="S1295" s="34"/>
      <c r="T1295" s="56" t="str">
        <f t="shared" si="99"/>
        <v/>
      </c>
    </row>
    <row r="1296" spans="1:20" x14ac:dyDescent="0.35">
      <c r="A1296" s="14" t="str">
        <f>IF(C1296="","",COUNT($C$3:C1296))</f>
        <v/>
      </c>
      <c r="B1296" s="14" t="str">
        <f t="shared" si="98"/>
        <v/>
      </c>
      <c r="C1296" s="23"/>
      <c r="F1296" s="32"/>
      <c r="J1296" s="26"/>
      <c r="K1296" s="22" t="str">
        <f t="shared" si="100"/>
        <v/>
      </c>
      <c r="L1296" s="23"/>
      <c r="S1296" s="34"/>
      <c r="T1296" s="56" t="str">
        <f t="shared" si="99"/>
        <v/>
      </c>
    </row>
    <row r="1297" spans="1:20" x14ac:dyDescent="0.35">
      <c r="A1297" s="14" t="str">
        <f>IF(C1297="","",COUNT($C$3:C1297))</f>
        <v/>
      </c>
      <c r="B1297" s="14" t="str">
        <f t="shared" si="98"/>
        <v/>
      </c>
      <c r="C1297" s="23"/>
      <c r="F1297" s="32"/>
      <c r="J1297" s="26"/>
      <c r="K1297" s="22" t="str">
        <f t="shared" si="100"/>
        <v/>
      </c>
      <c r="L1297" s="23"/>
      <c r="S1297" s="34"/>
      <c r="T1297" s="56" t="str">
        <f t="shared" si="99"/>
        <v/>
      </c>
    </row>
    <row r="1298" spans="1:20" x14ac:dyDescent="0.35">
      <c r="A1298" s="14" t="str">
        <f>IF(C1298="","",COUNT($C$3:C1298))</f>
        <v/>
      </c>
      <c r="B1298" s="14" t="str">
        <f t="shared" si="98"/>
        <v/>
      </c>
      <c r="C1298" s="23"/>
      <c r="F1298" s="32"/>
      <c r="J1298" s="26"/>
      <c r="K1298" s="22" t="str">
        <f t="shared" si="100"/>
        <v/>
      </c>
      <c r="L1298" s="23"/>
      <c r="S1298" s="34"/>
      <c r="T1298" s="56" t="str">
        <f t="shared" si="99"/>
        <v/>
      </c>
    </row>
    <row r="1299" spans="1:20" x14ac:dyDescent="0.35">
      <c r="A1299" s="14" t="str">
        <f>IF(C1299="","",COUNT($C$3:C1299))</f>
        <v/>
      </c>
      <c r="B1299" s="14" t="str">
        <f t="shared" si="98"/>
        <v/>
      </c>
      <c r="C1299" s="23"/>
      <c r="F1299" s="32"/>
      <c r="J1299" s="26"/>
      <c r="K1299" s="22" t="str">
        <f t="shared" si="100"/>
        <v/>
      </c>
      <c r="L1299" s="23"/>
      <c r="S1299" s="34"/>
      <c r="T1299" s="56" t="str">
        <f t="shared" si="99"/>
        <v/>
      </c>
    </row>
    <row r="1300" spans="1:20" x14ac:dyDescent="0.35">
      <c r="A1300" s="14" t="str">
        <f>IF(C1300="","",COUNT($C$3:C1300))</f>
        <v/>
      </c>
      <c r="B1300" s="14" t="str">
        <f t="shared" si="98"/>
        <v/>
      </c>
      <c r="C1300" s="23"/>
      <c r="F1300" s="32"/>
      <c r="J1300" s="26"/>
      <c r="K1300" s="22" t="str">
        <f t="shared" si="100"/>
        <v/>
      </c>
      <c r="L1300" s="23"/>
      <c r="S1300" s="34"/>
      <c r="T1300" s="56" t="str">
        <f t="shared" si="99"/>
        <v/>
      </c>
    </row>
    <row r="1301" spans="1:20" x14ac:dyDescent="0.35">
      <c r="A1301" s="14" t="str">
        <f>IF(C1301="","",COUNT($C$3:C1301))</f>
        <v/>
      </c>
      <c r="B1301" s="14" t="str">
        <f t="shared" si="98"/>
        <v/>
      </c>
      <c r="C1301" s="23"/>
      <c r="F1301" s="32"/>
      <c r="J1301" s="26"/>
      <c r="K1301" s="22" t="str">
        <f t="shared" si="100"/>
        <v/>
      </c>
      <c r="L1301" s="23"/>
      <c r="S1301" s="34"/>
      <c r="T1301" s="56" t="str">
        <f t="shared" si="99"/>
        <v/>
      </c>
    </row>
    <row r="1302" spans="1:20" x14ac:dyDescent="0.35">
      <c r="A1302" s="14" t="str">
        <f>IF(C1302="","",COUNT($C$3:C1302))</f>
        <v/>
      </c>
      <c r="B1302" s="14" t="str">
        <f t="shared" si="98"/>
        <v/>
      </c>
      <c r="C1302" s="23"/>
      <c r="F1302" s="32"/>
      <c r="J1302" s="26"/>
      <c r="K1302" s="22" t="str">
        <f t="shared" si="100"/>
        <v/>
      </c>
      <c r="L1302" s="23"/>
      <c r="S1302" s="34"/>
      <c r="T1302" s="56" t="str">
        <f t="shared" si="99"/>
        <v/>
      </c>
    </row>
    <row r="1303" spans="1:20" x14ac:dyDescent="0.35">
      <c r="A1303" s="14" t="str">
        <f>IF(C1303="","",COUNT($C$3:C1303))</f>
        <v/>
      </c>
      <c r="B1303" s="14" t="str">
        <f t="shared" si="98"/>
        <v/>
      </c>
      <c r="C1303" s="23"/>
      <c r="F1303" s="32"/>
      <c r="J1303" s="26"/>
      <c r="K1303" s="22" t="str">
        <f t="shared" si="100"/>
        <v/>
      </c>
      <c r="L1303" s="23"/>
      <c r="S1303" s="34"/>
      <c r="T1303" s="56" t="str">
        <f t="shared" si="99"/>
        <v/>
      </c>
    </row>
    <row r="1304" spans="1:20" x14ac:dyDescent="0.35">
      <c r="A1304" s="14" t="str">
        <f>IF(C1304="","",COUNT($C$3:C1304))</f>
        <v/>
      </c>
      <c r="B1304" s="14" t="str">
        <f t="shared" si="98"/>
        <v/>
      </c>
      <c r="C1304" s="23"/>
      <c r="F1304" s="32"/>
      <c r="J1304" s="26"/>
      <c r="K1304" s="22" t="str">
        <f t="shared" si="100"/>
        <v/>
      </c>
      <c r="L1304" s="23"/>
      <c r="S1304" s="34"/>
      <c r="T1304" s="56" t="str">
        <f t="shared" si="99"/>
        <v/>
      </c>
    </row>
    <row r="1305" spans="1:20" x14ac:dyDescent="0.35">
      <c r="A1305" s="14" t="str">
        <f>IF(C1305="","",COUNT($C$3:C1305))</f>
        <v/>
      </c>
      <c r="B1305" s="14" t="str">
        <f t="shared" si="98"/>
        <v/>
      </c>
      <c r="C1305" s="23"/>
      <c r="F1305" s="32"/>
      <c r="J1305" s="26"/>
      <c r="K1305" s="22" t="str">
        <f t="shared" si="100"/>
        <v/>
      </c>
      <c r="L1305" s="23"/>
      <c r="S1305" s="34"/>
      <c r="T1305" s="56" t="str">
        <f t="shared" si="99"/>
        <v/>
      </c>
    </row>
    <row r="1306" spans="1:20" x14ac:dyDescent="0.35">
      <c r="A1306" s="14" t="str">
        <f>IF(C1306="","",COUNT($C$3:C1306))</f>
        <v/>
      </c>
      <c r="B1306" s="14" t="str">
        <f t="shared" si="98"/>
        <v/>
      </c>
      <c r="C1306" s="23"/>
      <c r="F1306" s="32"/>
      <c r="J1306" s="26"/>
      <c r="K1306" s="22" t="str">
        <f t="shared" si="100"/>
        <v/>
      </c>
      <c r="L1306" s="23"/>
      <c r="S1306" s="34"/>
      <c r="T1306" s="56" t="str">
        <f t="shared" si="99"/>
        <v/>
      </c>
    </row>
    <row r="1307" spans="1:20" x14ac:dyDescent="0.35">
      <c r="A1307" s="14" t="str">
        <f>IF(C1307="","",COUNT($C$3:C1307))</f>
        <v/>
      </c>
      <c r="B1307" s="14" t="str">
        <f t="shared" si="98"/>
        <v/>
      </c>
      <c r="C1307" s="23"/>
      <c r="F1307" s="32"/>
      <c r="J1307" s="26"/>
      <c r="K1307" s="22" t="str">
        <f t="shared" si="100"/>
        <v/>
      </c>
      <c r="L1307" s="23"/>
      <c r="S1307" s="34"/>
      <c r="T1307" s="56" t="str">
        <f t="shared" si="99"/>
        <v/>
      </c>
    </row>
    <row r="1308" spans="1:20" x14ac:dyDescent="0.35">
      <c r="A1308" s="14" t="str">
        <f>IF(C1308="","",COUNT($C$3:C1308))</f>
        <v/>
      </c>
      <c r="B1308" s="14" t="str">
        <f t="shared" si="98"/>
        <v/>
      </c>
      <c r="C1308" s="23"/>
      <c r="F1308" s="32"/>
      <c r="J1308" s="26"/>
      <c r="K1308" s="22" t="str">
        <f t="shared" si="100"/>
        <v/>
      </c>
      <c r="L1308" s="23"/>
      <c r="S1308" s="34"/>
      <c r="T1308" s="56" t="str">
        <f t="shared" si="99"/>
        <v/>
      </c>
    </row>
    <row r="1309" spans="1:20" x14ac:dyDescent="0.35">
      <c r="A1309" s="14" t="str">
        <f>IF(C1309="","",COUNT($C$3:C1309))</f>
        <v/>
      </c>
      <c r="B1309" s="14" t="str">
        <f t="shared" si="98"/>
        <v/>
      </c>
      <c r="C1309" s="23"/>
      <c r="F1309" s="32"/>
      <c r="J1309" s="26"/>
      <c r="K1309" s="22" t="str">
        <f t="shared" si="100"/>
        <v/>
      </c>
      <c r="L1309" s="23"/>
      <c r="S1309" s="34"/>
      <c r="T1309" s="56" t="str">
        <f t="shared" si="99"/>
        <v/>
      </c>
    </row>
    <row r="1310" spans="1:20" x14ac:dyDescent="0.35">
      <c r="A1310" s="14" t="str">
        <f>IF(C1310="","",COUNT($C$3:C1310))</f>
        <v/>
      </c>
      <c r="B1310" s="14" t="str">
        <f t="shared" si="98"/>
        <v/>
      </c>
      <c r="C1310" s="23"/>
      <c r="F1310" s="32"/>
      <c r="J1310" s="26"/>
      <c r="K1310" s="22" t="str">
        <f t="shared" si="100"/>
        <v/>
      </c>
      <c r="L1310" s="23"/>
      <c r="S1310" s="34"/>
      <c r="T1310" s="56" t="str">
        <f t="shared" si="99"/>
        <v/>
      </c>
    </row>
    <row r="1311" spans="1:20" x14ac:dyDescent="0.35">
      <c r="A1311" s="14" t="str">
        <f>IF(C1311="","",COUNT($C$3:C1311))</f>
        <v/>
      </c>
      <c r="B1311" s="14" t="str">
        <f t="shared" si="98"/>
        <v/>
      </c>
      <c r="C1311" s="23"/>
      <c r="F1311" s="32"/>
      <c r="J1311" s="26"/>
      <c r="K1311" s="22" t="str">
        <f t="shared" si="100"/>
        <v/>
      </c>
      <c r="L1311" s="23"/>
      <c r="S1311" s="34"/>
      <c r="T1311" s="56" t="str">
        <f t="shared" si="99"/>
        <v/>
      </c>
    </row>
    <row r="1312" spans="1:20" x14ac:dyDescent="0.35">
      <c r="A1312" s="14" t="str">
        <f>IF(C1312="","",COUNT($C$3:C1312))</f>
        <v/>
      </c>
      <c r="B1312" s="14" t="str">
        <f t="shared" si="98"/>
        <v/>
      </c>
      <c r="C1312" s="23"/>
      <c r="F1312" s="32"/>
      <c r="J1312" s="26"/>
      <c r="K1312" s="22" t="str">
        <f t="shared" si="100"/>
        <v/>
      </c>
      <c r="L1312" s="23"/>
      <c r="S1312" s="34"/>
      <c r="T1312" s="56" t="str">
        <f t="shared" si="99"/>
        <v/>
      </c>
    </row>
    <row r="1313" spans="1:20" x14ac:dyDescent="0.35">
      <c r="A1313" s="14" t="str">
        <f>IF(C1313="","",COUNT($C$3:C1313))</f>
        <v/>
      </c>
      <c r="B1313" s="14" t="str">
        <f t="shared" si="98"/>
        <v/>
      </c>
      <c r="C1313" s="23"/>
      <c r="F1313" s="32"/>
      <c r="J1313" s="26"/>
      <c r="K1313" s="22" t="str">
        <f t="shared" si="100"/>
        <v/>
      </c>
      <c r="L1313" s="23"/>
      <c r="S1313" s="34"/>
      <c r="T1313" s="56" t="str">
        <f t="shared" si="99"/>
        <v/>
      </c>
    </row>
    <row r="1314" spans="1:20" x14ac:dyDescent="0.35">
      <c r="A1314" s="14" t="str">
        <f>IF(C1314="","",COUNT($C$3:C1314))</f>
        <v/>
      </c>
      <c r="B1314" s="14" t="str">
        <f t="shared" si="98"/>
        <v/>
      </c>
      <c r="C1314" s="23"/>
      <c r="F1314" s="32"/>
      <c r="J1314" s="26"/>
      <c r="K1314" s="22" t="str">
        <f t="shared" si="100"/>
        <v/>
      </c>
      <c r="L1314" s="23"/>
      <c r="S1314" s="34"/>
      <c r="T1314" s="56" t="str">
        <f t="shared" si="99"/>
        <v/>
      </c>
    </row>
    <row r="1315" spans="1:20" x14ac:dyDescent="0.35">
      <c r="A1315" s="14" t="str">
        <f>IF(C1315="","",COUNT($C$3:C1315))</f>
        <v/>
      </c>
      <c r="B1315" s="14" t="str">
        <f t="shared" si="98"/>
        <v/>
      </c>
      <c r="C1315" s="23"/>
      <c r="F1315" s="32"/>
      <c r="J1315" s="26"/>
      <c r="K1315" s="22" t="str">
        <f t="shared" si="100"/>
        <v/>
      </c>
      <c r="L1315" s="23"/>
      <c r="S1315" s="34"/>
      <c r="T1315" s="56" t="str">
        <f t="shared" si="99"/>
        <v/>
      </c>
    </row>
    <row r="1316" spans="1:20" x14ac:dyDescent="0.35">
      <c r="A1316" s="14" t="str">
        <f>IF(C1316="","",COUNT($C$3:C1316))</f>
        <v/>
      </c>
      <c r="B1316" s="14" t="str">
        <f t="shared" si="98"/>
        <v/>
      </c>
      <c r="C1316" s="23"/>
      <c r="F1316" s="32"/>
      <c r="J1316" s="26"/>
      <c r="K1316" s="22" t="str">
        <f t="shared" si="100"/>
        <v/>
      </c>
      <c r="L1316" s="23"/>
      <c r="S1316" s="34"/>
      <c r="T1316" s="56" t="str">
        <f t="shared" si="99"/>
        <v/>
      </c>
    </row>
    <row r="1317" spans="1:20" x14ac:dyDescent="0.35">
      <c r="A1317" s="14" t="str">
        <f>IF(C1317="","",COUNT($C$3:C1317))</f>
        <v/>
      </c>
      <c r="B1317" s="14" t="str">
        <f t="shared" si="98"/>
        <v/>
      </c>
      <c r="C1317" s="23"/>
      <c r="F1317" s="32"/>
      <c r="J1317" s="26"/>
      <c r="K1317" s="22" t="str">
        <f t="shared" si="100"/>
        <v/>
      </c>
      <c r="L1317" s="23"/>
      <c r="S1317" s="34"/>
      <c r="T1317" s="56" t="str">
        <f t="shared" si="99"/>
        <v/>
      </c>
    </row>
    <row r="1318" spans="1:20" x14ac:dyDescent="0.35">
      <c r="A1318" s="14" t="str">
        <f>IF(C1318="","",COUNT($C$3:C1318))</f>
        <v/>
      </c>
      <c r="B1318" s="14" t="str">
        <f t="shared" ref="B1318:B1381" si="101">IF(C1318="","",TEXT(C1318,"mmmm"))</f>
        <v/>
      </c>
      <c r="C1318" s="23"/>
      <c r="F1318" s="32"/>
      <c r="J1318" s="26"/>
      <c r="K1318" s="22" t="str">
        <f t="shared" si="100"/>
        <v/>
      </c>
      <c r="L1318" s="23"/>
      <c r="S1318" s="34"/>
      <c r="T1318" s="56" t="str">
        <f t="shared" ref="T1318:T1381" si="102">IF(N1318="","",SUM(N1318,O1318,P1318,Q1318,R1318))</f>
        <v/>
      </c>
    </row>
    <row r="1319" spans="1:20" x14ac:dyDescent="0.35">
      <c r="A1319" s="14" t="str">
        <f>IF(C1319="","",COUNT($C$3:C1319))</f>
        <v/>
      </c>
      <c r="B1319" s="14" t="str">
        <f t="shared" si="101"/>
        <v/>
      </c>
      <c r="C1319" s="23"/>
      <c r="F1319" s="32"/>
      <c r="J1319" s="26"/>
      <c r="K1319" s="22" t="str">
        <f t="shared" si="100"/>
        <v/>
      </c>
      <c r="L1319" s="23"/>
      <c r="S1319" s="34"/>
      <c r="T1319" s="56" t="str">
        <f t="shared" si="102"/>
        <v/>
      </c>
    </row>
    <row r="1320" spans="1:20" x14ac:dyDescent="0.35">
      <c r="A1320" s="14" t="str">
        <f>IF(C1320="","",COUNT($C$3:C1320))</f>
        <v/>
      </c>
      <c r="B1320" s="14" t="str">
        <f t="shared" si="101"/>
        <v/>
      </c>
      <c r="C1320" s="23"/>
      <c r="F1320" s="32"/>
      <c r="J1320" s="26"/>
      <c r="K1320" s="22" t="str">
        <f t="shared" si="100"/>
        <v/>
      </c>
      <c r="L1320" s="23"/>
      <c r="S1320" s="34"/>
      <c r="T1320" s="56" t="str">
        <f t="shared" si="102"/>
        <v/>
      </c>
    </row>
    <row r="1321" spans="1:20" x14ac:dyDescent="0.35">
      <c r="A1321" s="14" t="str">
        <f>IF(C1321="","",COUNT($C$3:C1321))</f>
        <v/>
      </c>
      <c r="B1321" s="14" t="str">
        <f t="shared" si="101"/>
        <v/>
      </c>
      <c r="C1321" s="23"/>
      <c r="F1321" s="32"/>
      <c r="J1321" s="26"/>
      <c r="K1321" s="22" t="str">
        <f t="shared" si="100"/>
        <v/>
      </c>
      <c r="L1321" s="23"/>
      <c r="S1321" s="34"/>
      <c r="T1321" s="56" t="str">
        <f t="shared" si="102"/>
        <v/>
      </c>
    </row>
    <row r="1322" spans="1:20" x14ac:dyDescent="0.35">
      <c r="A1322" s="14" t="str">
        <f>IF(C1322="","",COUNT($C$3:C1322))</f>
        <v/>
      </c>
      <c r="B1322" s="14" t="str">
        <f t="shared" si="101"/>
        <v/>
      </c>
      <c r="C1322" s="23"/>
      <c r="F1322" s="32"/>
      <c r="J1322" s="26"/>
      <c r="K1322" s="22" t="str">
        <f t="shared" si="100"/>
        <v/>
      </c>
      <c r="L1322" s="23"/>
      <c r="S1322" s="34"/>
      <c r="T1322" s="56" t="str">
        <f t="shared" si="102"/>
        <v/>
      </c>
    </row>
    <row r="1323" spans="1:20" x14ac:dyDescent="0.35">
      <c r="A1323" s="14" t="str">
        <f>IF(C1323="","",COUNT($C$3:C1323))</f>
        <v/>
      </c>
      <c r="B1323" s="14" t="str">
        <f t="shared" si="101"/>
        <v/>
      </c>
      <c r="C1323" s="23"/>
      <c r="F1323" s="32"/>
      <c r="J1323" s="26"/>
      <c r="K1323" s="22" t="str">
        <f t="shared" si="100"/>
        <v/>
      </c>
      <c r="L1323" s="23"/>
      <c r="S1323" s="34"/>
      <c r="T1323" s="56" t="str">
        <f t="shared" si="102"/>
        <v/>
      </c>
    </row>
    <row r="1324" spans="1:20" x14ac:dyDescent="0.35">
      <c r="A1324" s="14" t="str">
        <f>IF(C1324="","",COUNT($C$3:C1324))</f>
        <v/>
      </c>
      <c r="B1324" s="14" t="str">
        <f t="shared" si="101"/>
        <v/>
      </c>
      <c r="C1324" s="23"/>
      <c r="F1324" s="32"/>
      <c r="J1324" s="26"/>
      <c r="K1324" s="22" t="str">
        <f t="shared" si="100"/>
        <v/>
      </c>
      <c r="L1324" s="23"/>
      <c r="S1324" s="34"/>
      <c r="T1324" s="56" t="str">
        <f t="shared" si="102"/>
        <v/>
      </c>
    </row>
    <row r="1325" spans="1:20" x14ac:dyDescent="0.35">
      <c r="A1325" s="14" t="str">
        <f>IF(C1325="","",COUNT($C$3:C1325))</f>
        <v/>
      </c>
      <c r="B1325" s="14" t="str">
        <f t="shared" si="101"/>
        <v/>
      </c>
      <c r="C1325" s="23"/>
      <c r="F1325" s="32"/>
      <c r="J1325" s="26"/>
      <c r="K1325" s="22" t="str">
        <f t="shared" si="100"/>
        <v/>
      </c>
      <c r="L1325" s="23"/>
      <c r="S1325" s="34"/>
      <c r="T1325" s="56" t="str">
        <f t="shared" si="102"/>
        <v/>
      </c>
    </row>
    <row r="1326" spans="1:20" x14ac:dyDescent="0.35">
      <c r="A1326" s="14" t="str">
        <f>IF(C1326="","",COUNT($C$3:C1326))</f>
        <v/>
      </c>
      <c r="B1326" s="14" t="str">
        <f t="shared" si="101"/>
        <v/>
      </c>
      <c r="C1326" s="23"/>
      <c r="F1326" s="32"/>
      <c r="J1326" s="26"/>
      <c r="K1326" s="22" t="str">
        <f t="shared" si="100"/>
        <v/>
      </c>
      <c r="L1326" s="23"/>
      <c r="S1326" s="34"/>
      <c r="T1326" s="56" t="str">
        <f t="shared" si="102"/>
        <v/>
      </c>
    </row>
    <row r="1327" spans="1:20" x14ac:dyDescent="0.35">
      <c r="A1327" s="14" t="str">
        <f>IF(C1327="","",COUNT($C$3:C1327))</f>
        <v/>
      </c>
      <c r="B1327" s="14" t="str">
        <f t="shared" si="101"/>
        <v/>
      </c>
      <c r="C1327" s="23"/>
      <c r="F1327" s="32"/>
      <c r="J1327" s="26"/>
      <c r="K1327" s="22" t="str">
        <f t="shared" si="100"/>
        <v/>
      </c>
      <c r="L1327" s="23"/>
      <c r="S1327" s="34"/>
      <c r="T1327" s="56" t="str">
        <f t="shared" si="102"/>
        <v/>
      </c>
    </row>
    <row r="1328" spans="1:20" x14ac:dyDescent="0.35">
      <c r="A1328" s="14" t="str">
        <f>IF(C1328="","",COUNT($C$3:C1328))</f>
        <v/>
      </c>
      <c r="B1328" s="14" t="str">
        <f t="shared" si="101"/>
        <v/>
      </c>
      <c r="C1328" s="23"/>
      <c r="F1328" s="32"/>
      <c r="J1328" s="26"/>
      <c r="K1328" s="22" t="str">
        <f t="shared" si="100"/>
        <v/>
      </c>
      <c r="L1328" s="23"/>
      <c r="S1328" s="34"/>
      <c r="T1328" s="56" t="str">
        <f t="shared" si="102"/>
        <v/>
      </c>
    </row>
    <row r="1329" spans="1:20" x14ac:dyDescent="0.35">
      <c r="A1329" s="14" t="str">
        <f>IF(C1329="","",COUNT($C$3:C1329))</f>
        <v/>
      </c>
      <c r="B1329" s="14" t="str">
        <f t="shared" si="101"/>
        <v/>
      </c>
      <c r="C1329" s="23"/>
      <c r="F1329" s="32"/>
      <c r="J1329" s="26"/>
      <c r="K1329" s="22" t="str">
        <f t="shared" si="100"/>
        <v/>
      </c>
      <c r="L1329" s="23"/>
      <c r="S1329" s="34"/>
      <c r="T1329" s="56" t="str">
        <f t="shared" si="102"/>
        <v/>
      </c>
    </row>
    <row r="1330" spans="1:20" x14ac:dyDescent="0.35">
      <c r="A1330" s="14" t="str">
        <f>IF(C1330="","",COUNT($C$3:C1330))</f>
        <v/>
      </c>
      <c r="B1330" s="14" t="str">
        <f t="shared" si="101"/>
        <v/>
      </c>
      <c r="C1330" s="23"/>
      <c r="F1330" s="32"/>
      <c r="J1330" s="26"/>
      <c r="K1330" s="22" t="str">
        <f t="shared" si="100"/>
        <v/>
      </c>
      <c r="L1330" s="23"/>
      <c r="S1330" s="34"/>
      <c r="T1330" s="56" t="str">
        <f t="shared" si="102"/>
        <v/>
      </c>
    </row>
    <row r="1331" spans="1:20" x14ac:dyDescent="0.35">
      <c r="A1331" s="14" t="str">
        <f>IF(C1331="","",COUNT($C$3:C1331))</f>
        <v/>
      </c>
      <c r="B1331" s="14" t="str">
        <f t="shared" si="101"/>
        <v/>
      </c>
      <c r="C1331" s="23"/>
      <c r="F1331" s="32"/>
      <c r="J1331" s="26"/>
      <c r="K1331" s="22" t="str">
        <f t="shared" si="100"/>
        <v/>
      </c>
      <c r="L1331" s="23"/>
      <c r="S1331" s="34"/>
      <c r="T1331" s="56" t="str">
        <f t="shared" si="102"/>
        <v/>
      </c>
    </row>
    <row r="1332" spans="1:20" x14ac:dyDescent="0.35">
      <c r="A1332" s="14" t="str">
        <f>IF(C1332="","",COUNT($C$3:C1332))</f>
        <v/>
      </c>
      <c r="B1332" s="14" t="str">
        <f t="shared" si="101"/>
        <v/>
      </c>
      <c r="C1332" s="23"/>
      <c r="F1332" s="32"/>
      <c r="J1332" s="26"/>
      <c r="K1332" s="22" t="str">
        <f t="shared" si="100"/>
        <v/>
      </c>
      <c r="L1332" s="23"/>
      <c r="S1332" s="34"/>
      <c r="T1332" s="56" t="str">
        <f t="shared" si="102"/>
        <v/>
      </c>
    </row>
    <row r="1333" spans="1:20" x14ac:dyDescent="0.35">
      <c r="A1333" s="14" t="str">
        <f>IF(C1333="","",COUNT($C$3:C1333))</f>
        <v/>
      </c>
      <c r="B1333" s="14" t="str">
        <f t="shared" si="101"/>
        <v/>
      </c>
      <c r="C1333" s="23"/>
      <c r="F1333" s="32"/>
      <c r="J1333" s="26"/>
      <c r="K1333" s="22" t="str">
        <f t="shared" si="100"/>
        <v/>
      </c>
      <c r="L1333" s="23"/>
      <c r="S1333" s="34"/>
      <c r="T1333" s="56" t="str">
        <f t="shared" si="102"/>
        <v/>
      </c>
    </row>
    <row r="1334" spans="1:20" x14ac:dyDescent="0.35">
      <c r="A1334" s="14" t="str">
        <f>IF(C1334="","",COUNT($C$3:C1334))</f>
        <v/>
      </c>
      <c r="B1334" s="14" t="str">
        <f t="shared" si="101"/>
        <v/>
      </c>
      <c r="C1334" s="23"/>
      <c r="F1334" s="32"/>
      <c r="J1334" s="26"/>
      <c r="K1334" s="22" t="str">
        <f t="shared" si="100"/>
        <v/>
      </c>
      <c r="L1334" s="23"/>
      <c r="S1334" s="34"/>
      <c r="T1334" s="56" t="str">
        <f t="shared" si="102"/>
        <v/>
      </c>
    </row>
    <row r="1335" spans="1:20" x14ac:dyDescent="0.35">
      <c r="A1335" s="14" t="str">
        <f>IF(C1335="","",COUNT($C$3:C1335))</f>
        <v/>
      </c>
      <c r="B1335" s="14" t="str">
        <f t="shared" si="101"/>
        <v/>
      </c>
      <c r="C1335" s="23"/>
      <c r="F1335" s="32"/>
      <c r="J1335" s="26"/>
      <c r="K1335" s="22" t="str">
        <f t="shared" si="100"/>
        <v/>
      </c>
      <c r="L1335" s="23"/>
      <c r="S1335" s="34"/>
      <c r="T1335" s="56" t="str">
        <f t="shared" si="102"/>
        <v/>
      </c>
    </row>
    <row r="1336" spans="1:20" x14ac:dyDescent="0.35">
      <c r="A1336" s="14" t="str">
        <f>IF(C1336="","",COUNT($C$3:C1336))</f>
        <v/>
      </c>
      <c r="B1336" s="14" t="str">
        <f t="shared" si="101"/>
        <v/>
      </c>
      <c r="C1336" s="23"/>
      <c r="F1336" s="32"/>
      <c r="J1336" s="26"/>
      <c r="K1336" s="22" t="str">
        <f t="shared" si="100"/>
        <v/>
      </c>
      <c r="L1336" s="23"/>
      <c r="S1336" s="34"/>
      <c r="T1336" s="56" t="str">
        <f t="shared" si="102"/>
        <v/>
      </c>
    </row>
    <row r="1337" spans="1:20" x14ac:dyDescent="0.35">
      <c r="A1337" s="14" t="str">
        <f>IF(C1337="","",COUNT($C$3:C1337))</f>
        <v/>
      </c>
      <c r="B1337" s="14" t="str">
        <f t="shared" si="101"/>
        <v/>
      </c>
      <c r="C1337" s="23"/>
      <c r="F1337" s="32"/>
      <c r="J1337" s="26"/>
      <c r="K1337" s="22" t="str">
        <f t="shared" si="100"/>
        <v/>
      </c>
      <c r="L1337" s="23"/>
      <c r="S1337" s="34"/>
      <c r="T1337" s="56" t="str">
        <f t="shared" si="102"/>
        <v/>
      </c>
    </row>
    <row r="1338" spans="1:20" x14ac:dyDescent="0.35">
      <c r="A1338" s="14" t="str">
        <f>IF(C1338="","",COUNT($C$3:C1338))</f>
        <v/>
      </c>
      <c r="B1338" s="14" t="str">
        <f t="shared" si="101"/>
        <v/>
      </c>
      <c r="C1338" s="23"/>
      <c r="F1338" s="32"/>
      <c r="J1338" s="26"/>
      <c r="K1338" s="22" t="str">
        <f t="shared" si="100"/>
        <v/>
      </c>
      <c r="L1338" s="23"/>
      <c r="S1338" s="34"/>
      <c r="T1338" s="56" t="str">
        <f t="shared" si="102"/>
        <v/>
      </c>
    </row>
    <row r="1339" spans="1:20" x14ac:dyDescent="0.35">
      <c r="A1339" s="14" t="str">
        <f>IF(C1339="","",COUNT($C$3:C1339))</f>
        <v/>
      </c>
      <c r="B1339" s="14" t="str">
        <f t="shared" si="101"/>
        <v/>
      </c>
      <c r="C1339" s="23"/>
      <c r="F1339" s="32"/>
      <c r="J1339" s="26"/>
      <c r="K1339" s="22" t="str">
        <f t="shared" si="100"/>
        <v/>
      </c>
      <c r="L1339" s="23"/>
      <c r="S1339" s="34"/>
      <c r="T1339" s="56" t="str">
        <f t="shared" si="102"/>
        <v/>
      </c>
    </row>
    <row r="1340" spans="1:20" x14ac:dyDescent="0.35">
      <c r="A1340" s="14" t="str">
        <f>IF(C1340="","",COUNT($C$3:C1340))</f>
        <v/>
      </c>
      <c r="B1340" s="14" t="str">
        <f t="shared" si="101"/>
        <v/>
      </c>
      <c r="C1340" s="23"/>
      <c r="F1340" s="32"/>
      <c r="J1340" s="26"/>
      <c r="K1340" s="22" t="str">
        <f t="shared" si="100"/>
        <v/>
      </c>
      <c r="L1340" s="23"/>
      <c r="S1340" s="34"/>
      <c r="T1340" s="56" t="str">
        <f t="shared" si="102"/>
        <v/>
      </c>
    </row>
    <row r="1341" spans="1:20" x14ac:dyDescent="0.35">
      <c r="A1341" s="14" t="str">
        <f>IF(C1341="","",COUNT($C$3:C1341))</f>
        <v/>
      </c>
      <c r="B1341" s="14" t="str">
        <f t="shared" si="101"/>
        <v/>
      </c>
      <c r="C1341" s="23"/>
      <c r="F1341" s="32"/>
      <c r="J1341" s="26"/>
      <c r="K1341" s="22" t="str">
        <f t="shared" si="100"/>
        <v/>
      </c>
      <c r="L1341" s="23"/>
      <c r="S1341" s="34"/>
      <c r="T1341" s="56" t="str">
        <f t="shared" si="102"/>
        <v/>
      </c>
    </row>
    <row r="1342" spans="1:20" x14ac:dyDescent="0.35">
      <c r="A1342" s="14" t="str">
        <f>IF(C1342="","",COUNT($C$3:C1342))</f>
        <v/>
      </c>
      <c r="B1342" s="14" t="str">
        <f t="shared" si="101"/>
        <v/>
      </c>
      <c r="C1342" s="23"/>
      <c r="F1342" s="32"/>
      <c r="J1342" s="26"/>
      <c r="K1342" s="22" t="str">
        <f t="shared" si="100"/>
        <v/>
      </c>
      <c r="L1342" s="23"/>
      <c r="S1342" s="34"/>
      <c r="T1342" s="56" t="str">
        <f t="shared" si="102"/>
        <v/>
      </c>
    </row>
    <row r="1343" spans="1:20" x14ac:dyDescent="0.35">
      <c r="A1343" s="14" t="str">
        <f>IF(C1343="","",COUNT($C$3:C1343))</f>
        <v/>
      </c>
      <c r="B1343" s="14" t="str">
        <f t="shared" si="101"/>
        <v/>
      </c>
      <c r="C1343" s="23"/>
      <c r="F1343" s="32"/>
      <c r="J1343" s="26"/>
      <c r="K1343" s="22" t="str">
        <f t="shared" si="100"/>
        <v/>
      </c>
      <c r="L1343" s="23"/>
      <c r="S1343" s="34"/>
      <c r="T1343" s="56" t="str">
        <f t="shared" si="102"/>
        <v/>
      </c>
    </row>
    <row r="1344" spans="1:20" x14ac:dyDescent="0.35">
      <c r="A1344" s="14" t="str">
        <f>IF(C1344="","",COUNT($C$3:C1344))</f>
        <v/>
      </c>
      <c r="B1344" s="14" t="str">
        <f t="shared" si="101"/>
        <v/>
      </c>
      <c r="C1344" s="23"/>
      <c r="F1344" s="32"/>
      <c r="J1344" s="26"/>
      <c r="K1344" s="22" t="str">
        <f t="shared" si="100"/>
        <v/>
      </c>
      <c r="L1344" s="23"/>
      <c r="S1344" s="34"/>
      <c r="T1344" s="56" t="str">
        <f t="shared" si="102"/>
        <v/>
      </c>
    </row>
    <row r="1345" spans="1:20" x14ac:dyDescent="0.35">
      <c r="A1345" s="14" t="str">
        <f>IF(C1345="","",COUNT($C$3:C1345))</f>
        <v/>
      </c>
      <c r="B1345" s="14" t="str">
        <f t="shared" si="101"/>
        <v/>
      </c>
      <c r="C1345" s="23"/>
      <c r="F1345" s="32"/>
      <c r="J1345" s="26"/>
      <c r="K1345" s="22" t="str">
        <f t="shared" si="100"/>
        <v/>
      </c>
      <c r="L1345" s="23"/>
      <c r="S1345" s="34"/>
      <c r="T1345" s="56" t="str">
        <f t="shared" si="102"/>
        <v/>
      </c>
    </row>
    <row r="1346" spans="1:20" x14ac:dyDescent="0.35">
      <c r="A1346" s="14" t="str">
        <f>IF(C1346="","",COUNT($C$3:C1346))</f>
        <v/>
      </c>
      <c r="B1346" s="14" t="str">
        <f t="shared" si="101"/>
        <v/>
      </c>
      <c r="C1346" s="23"/>
      <c r="F1346" s="32"/>
      <c r="J1346" s="26"/>
      <c r="K1346" s="22" t="str">
        <f t="shared" si="100"/>
        <v/>
      </c>
      <c r="L1346" s="23"/>
      <c r="S1346" s="34"/>
      <c r="T1346" s="56" t="str">
        <f t="shared" si="102"/>
        <v/>
      </c>
    </row>
    <row r="1347" spans="1:20" x14ac:dyDescent="0.35">
      <c r="A1347" s="14" t="str">
        <f>IF(C1347="","",COUNT($C$3:C1347))</f>
        <v/>
      </c>
      <c r="B1347" s="14" t="str">
        <f t="shared" si="101"/>
        <v/>
      </c>
      <c r="C1347" s="23"/>
      <c r="F1347" s="32"/>
      <c r="J1347" s="26"/>
      <c r="K1347" s="22" t="str">
        <f t="shared" ref="K1347:K1410" si="103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347" s="23"/>
      <c r="S1347" s="34"/>
      <c r="T1347" s="56" t="str">
        <f t="shared" si="102"/>
        <v/>
      </c>
    </row>
    <row r="1348" spans="1:20" x14ac:dyDescent="0.35">
      <c r="A1348" s="14" t="str">
        <f>IF(C1348="","",COUNT($C$3:C1348))</f>
        <v/>
      </c>
      <c r="B1348" s="14" t="str">
        <f t="shared" si="101"/>
        <v/>
      </c>
      <c r="C1348" s="23"/>
      <c r="F1348" s="32"/>
      <c r="J1348" s="26"/>
      <c r="K1348" s="22" t="str">
        <f t="shared" si="103"/>
        <v/>
      </c>
      <c r="L1348" s="23"/>
      <c r="S1348" s="34"/>
      <c r="T1348" s="56" t="str">
        <f t="shared" si="102"/>
        <v/>
      </c>
    </row>
    <row r="1349" spans="1:20" x14ac:dyDescent="0.35">
      <c r="A1349" s="14" t="str">
        <f>IF(C1349="","",COUNT($C$3:C1349))</f>
        <v/>
      </c>
      <c r="B1349" s="14" t="str">
        <f t="shared" si="101"/>
        <v/>
      </c>
      <c r="C1349" s="23"/>
      <c r="F1349" s="32"/>
      <c r="J1349" s="26"/>
      <c r="K1349" s="22" t="str">
        <f t="shared" si="103"/>
        <v/>
      </c>
      <c r="L1349" s="23"/>
      <c r="S1349" s="34"/>
      <c r="T1349" s="56" t="str">
        <f t="shared" si="102"/>
        <v/>
      </c>
    </row>
    <row r="1350" spans="1:20" x14ac:dyDescent="0.35">
      <c r="A1350" s="14" t="str">
        <f>IF(C1350="","",COUNT($C$3:C1350))</f>
        <v/>
      </c>
      <c r="B1350" s="14" t="str">
        <f t="shared" si="101"/>
        <v/>
      </c>
      <c r="C1350" s="23"/>
      <c r="F1350" s="32"/>
      <c r="J1350" s="26"/>
      <c r="K1350" s="22" t="str">
        <f t="shared" si="103"/>
        <v/>
      </c>
      <c r="L1350" s="23"/>
      <c r="S1350" s="34"/>
      <c r="T1350" s="56" t="str">
        <f t="shared" si="102"/>
        <v/>
      </c>
    </row>
    <row r="1351" spans="1:20" x14ac:dyDescent="0.35">
      <c r="A1351" s="14" t="str">
        <f>IF(C1351="","",COUNT($C$3:C1351))</f>
        <v/>
      </c>
      <c r="B1351" s="14" t="str">
        <f t="shared" si="101"/>
        <v/>
      </c>
      <c r="C1351" s="23"/>
      <c r="F1351" s="32"/>
      <c r="J1351" s="26"/>
      <c r="K1351" s="22" t="str">
        <f t="shared" si="103"/>
        <v/>
      </c>
      <c r="L1351" s="23"/>
      <c r="S1351" s="34"/>
      <c r="T1351" s="56" t="str">
        <f t="shared" si="102"/>
        <v/>
      </c>
    </row>
    <row r="1352" spans="1:20" x14ac:dyDescent="0.35">
      <c r="A1352" s="14" t="str">
        <f>IF(C1352="","",COUNT($C$3:C1352))</f>
        <v/>
      </c>
      <c r="B1352" s="14" t="str">
        <f t="shared" si="101"/>
        <v/>
      </c>
      <c r="C1352" s="23"/>
      <c r="F1352" s="32"/>
      <c r="J1352" s="26"/>
      <c r="K1352" s="22" t="str">
        <f t="shared" si="103"/>
        <v/>
      </c>
      <c r="L1352" s="23"/>
      <c r="S1352" s="34"/>
      <c r="T1352" s="56" t="str">
        <f t="shared" si="102"/>
        <v/>
      </c>
    </row>
    <row r="1353" spans="1:20" x14ac:dyDescent="0.35">
      <c r="A1353" s="14" t="str">
        <f>IF(C1353="","",COUNT($C$3:C1353))</f>
        <v/>
      </c>
      <c r="B1353" s="14" t="str">
        <f t="shared" si="101"/>
        <v/>
      </c>
      <c r="C1353" s="23"/>
      <c r="F1353" s="32"/>
      <c r="J1353" s="26"/>
      <c r="K1353" s="22" t="str">
        <f t="shared" si="103"/>
        <v/>
      </c>
      <c r="L1353" s="23"/>
      <c r="S1353" s="34"/>
      <c r="T1353" s="56" t="str">
        <f t="shared" si="102"/>
        <v/>
      </c>
    </row>
    <row r="1354" spans="1:20" x14ac:dyDescent="0.35">
      <c r="A1354" s="14" t="str">
        <f>IF(C1354="","",COUNT($C$3:C1354))</f>
        <v/>
      </c>
      <c r="B1354" s="14" t="str">
        <f t="shared" si="101"/>
        <v/>
      </c>
      <c r="C1354" s="23"/>
      <c r="F1354" s="32"/>
      <c r="J1354" s="26"/>
      <c r="K1354" s="22" t="str">
        <f t="shared" si="103"/>
        <v/>
      </c>
      <c r="L1354" s="23"/>
      <c r="S1354" s="34"/>
      <c r="T1354" s="56" t="str">
        <f t="shared" si="102"/>
        <v/>
      </c>
    </row>
    <row r="1355" spans="1:20" x14ac:dyDescent="0.35">
      <c r="A1355" s="14" t="str">
        <f>IF(C1355="","",COUNT($C$3:C1355))</f>
        <v/>
      </c>
      <c r="B1355" s="14" t="str">
        <f t="shared" si="101"/>
        <v/>
      </c>
      <c r="C1355" s="23"/>
      <c r="F1355" s="32"/>
      <c r="J1355" s="26"/>
      <c r="K1355" s="22" t="str">
        <f t="shared" si="103"/>
        <v/>
      </c>
      <c r="L1355" s="23"/>
      <c r="S1355" s="34"/>
      <c r="T1355" s="56" t="str">
        <f t="shared" si="102"/>
        <v/>
      </c>
    </row>
    <row r="1356" spans="1:20" x14ac:dyDescent="0.35">
      <c r="A1356" s="14" t="str">
        <f>IF(C1356="","",COUNT($C$3:C1356))</f>
        <v/>
      </c>
      <c r="B1356" s="14" t="str">
        <f t="shared" si="101"/>
        <v/>
      </c>
      <c r="C1356" s="23"/>
      <c r="F1356" s="32"/>
      <c r="J1356" s="26"/>
      <c r="K1356" s="22" t="str">
        <f t="shared" si="103"/>
        <v/>
      </c>
      <c r="L1356" s="23"/>
      <c r="S1356" s="34"/>
      <c r="T1356" s="56" t="str">
        <f t="shared" si="102"/>
        <v/>
      </c>
    </row>
    <row r="1357" spans="1:20" x14ac:dyDescent="0.35">
      <c r="A1357" s="14" t="str">
        <f>IF(C1357="","",COUNT($C$3:C1357))</f>
        <v/>
      </c>
      <c r="B1357" s="14" t="str">
        <f t="shared" si="101"/>
        <v/>
      </c>
      <c r="C1357" s="23"/>
      <c r="F1357" s="32"/>
      <c r="J1357" s="26"/>
      <c r="K1357" s="22" t="str">
        <f t="shared" si="103"/>
        <v/>
      </c>
      <c r="L1357" s="23"/>
      <c r="S1357" s="34"/>
      <c r="T1357" s="56" t="str">
        <f t="shared" si="102"/>
        <v/>
      </c>
    </row>
    <row r="1358" spans="1:20" x14ac:dyDescent="0.35">
      <c r="A1358" s="14" t="str">
        <f>IF(C1358="","",COUNT($C$3:C1358))</f>
        <v/>
      </c>
      <c r="B1358" s="14" t="str">
        <f t="shared" si="101"/>
        <v/>
      </c>
      <c r="C1358" s="23"/>
      <c r="F1358" s="32"/>
      <c r="J1358" s="26"/>
      <c r="K1358" s="22" t="str">
        <f t="shared" si="103"/>
        <v/>
      </c>
      <c r="L1358" s="23"/>
      <c r="S1358" s="34"/>
      <c r="T1358" s="56" t="str">
        <f t="shared" si="102"/>
        <v/>
      </c>
    </row>
    <row r="1359" spans="1:20" x14ac:dyDescent="0.35">
      <c r="A1359" s="14" t="str">
        <f>IF(C1359="","",COUNT($C$3:C1359))</f>
        <v/>
      </c>
      <c r="B1359" s="14" t="str">
        <f t="shared" si="101"/>
        <v/>
      </c>
      <c r="C1359" s="23"/>
      <c r="F1359" s="32"/>
      <c r="J1359" s="26"/>
      <c r="K1359" s="22" t="str">
        <f t="shared" si="103"/>
        <v/>
      </c>
      <c r="L1359" s="23"/>
      <c r="S1359" s="34"/>
      <c r="T1359" s="56" t="str">
        <f t="shared" si="102"/>
        <v/>
      </c>
    </row>
    <row r="1360" spans="1:20" x14ac:dyDescent="0.35">
      <c r="A1360" s="14" t="str">
        <f>IF(C1360="","",COUNT($C$3:C1360))</f>
        <v/>
      </c>
      <c r="B1360" s="14" t="str">
        <f t="shared" si="101"/>
        <v/>
      </c>
      <c r="C1360" s="23"/>
      <c r="F1360" s="32"/>
      <c r="J1360" s="26"/>
      <c r="K1360" s="22" t="str">
        <f t="shared" si="103"/>
        <v/>
      </c>
      <c r="L1360" s="23"/>
      <c r="S1360" s="34"/>
      <c r="T1360" s="56" t="str">
        <f t="shared" si="102"/>
        <v/>
      </c>
    </row>
    <row r="1361" spans="1:20" x14ac:dyDescent="0.35">
      <c r="A1361" s="14" t="str">
        <f>IF(C1361="","",COUNT($C$3:C1361))</f>
        <v/>
      </c>
      <c r="B1361" s="14" t="str">
        <f t="shared" si="101"/>
        <v/>
      </c>
      <c r="C1361" s="23"/>
      <c r="F1361" s="32"/>
      <c r="J1361" s="26"/>
      <c r="K1361" s="22" t="str">
        <f t="shared" si="103"/>
        <v/>
      </c>
      <c r="L1361" s="23"/>
      <c r="S1361" s="34"/>
      <c r="T1361" s="56" t="str">
        <f t="shared" si="102"/>
        <v/>
      </c>
    </row>
    <row r="1362" spans="1:20" x14ac:dyDescent="0.35">
      <c r="A1362" s="14" t="str">
        <f>IF(C1362="","",COUNT($C$3:C1362))</f>
        <v/>
      </c>
      <c r="B1362" s="14" t="str">
        <f t="shared" si="101"/>
        <v/>
      </c>
      <c r="C1362" s="23"/>
      <c r="F1362" s="32"/>
      <c r="J1362" s="26"/>
      <c r="K1362" s="22" t="str">
        <f t="shared" si="103"/>
        <v/>
      </c>
      <c r="L1362" s="23"/>
      <c r="S1362" s="34"/>
      <c r="T1362" s="56" t="str">
        <f t="shared" si="102"/>
        <v/>
      </c>
    </row>
    <row r="1363" spans="1:20" x14ac:dyDescent="0.35">
      <c r="A1363" s="14" t="str">
        <f>IF(C1363="","",COUNT($C$3:C1363))</f>
        <v/>
      </c>
      <c r="B1363" s="14" t="str">
        <f t="shared" si="101"/>
        <v/>
      </c>
      <c r="C1363" s="23"/>
      <c r="F1363" s="32"/>
      <c r="J1363" s="26"/>
      <c r="K1363" s="22" t="str">
        <f t="shared" si="103"/>
        <v/>
      </c>
      <c r="L1363" s="23"/>
      <c r="S1363" s="34"/>
      <c r="T1363" s="56" t="str">
        <f t="shared" si="102"/>
        <v/>
      </c>
    </row>
    <row r="1364" spans="1:20" x14ac:dyDescent="0.35">
      <c r="A1364" s="14" t="str">
        <f>IF(C1364="","",COUNT($C$3:C1364))</f>
        <v/>
      </c>
      <c r="B1364" s="14" t="str">
        <f t="shared" si="101"/>
        <v/>
      </c>
      <c r="C1364" s="23"/>
      <c r="F1364" s="32"/>
      <c r="J1364" s="26"/>
      <c r="K1364" s="22" t="str">
        <f t="shared" si="103"/>
        <v/>
      </c>
      <c r="L1364" s="23"/>
      <c r="S1364" s="34"/>
      <c r="T1364" s="56" t="str">
        <f t="shared" si="102"/>
        <v/>
      </c>
    </row>
    <row r="1365" spans="1:20" x14ac:dyDescent="0.35">
      <c r="A1365" s="14" t="str">
        <f>IF(C1365="","",COUNT($C$3:C1365))</f>
        <v/>
      </c>
      <c r="B1365" s="14" t="str">
        <f t="shared" si="101"/>
        <v/>
      </c>
      <c r="C1365" s="23"/>
      <c r="F1365" s="32"/>
      <c r="J1365" s="26"/>
      <c r="K1365" s="22" t="str">
        <f t="shared" si="103"/>
        <v/>
      </c>
      <c r="L1365" s="23"/>
      <c r="S1365" s="34"/>
      <c r="T1365" s="56" t="str">
        <f t="shared" si="102"/>
        <v/>
      </c>
    </row>
    <row r="1366" spans="1:20" x14ac:dyDescent="0.35">
      <c r="A1366" s="14" t="str">
        <f>IF(C1366="","",COUNT($C$3:C1366))</f>
        <v/>
      </c>
      <c r="B1366" s="14" t="str">
        <f t="shared" si="101"/>
        <v/>
      </c>
      <c r="C1366" s="23"/>
      <c r="F1366" s="32"/>
      <c r="J1366" s="26"/>
      <c r="K1366" s="22" t="str">
        <f t="shared" si="103"/>
        <v/>
      </c>
      <c r="L1366" s="23"/>
      <c r="S1366" s="34"/>
      <c r="T1366" s="56" t="str">
        <f t="shared" si="102"/>
        <v/>
      </c>
    </row>
    <row r="1367" spans="1:20" x14ac:dyDescent="0.35">
      <c r="A1367" s="14" t="str">
        <f>IF(C1367="","",COUNT($C$3:C1367))</f>
        <v/>
      </c>
      <c r="B1367" s="14" t="str">
        <f t="shared" si="101"/>
        <v/>
      </c>
      <c r="C1367" s="23"/>
      <c r="F1367" s="32"/>
      <c r="J1367" s="26"/>
      <c r="K1367" s="22" t="str">
        <f t="shared" si="103"/>
        <v/>
      </c>
      <c r="L1367" s="23"/>
      <c r="S1367" s="34"/>
      <c r="T1367" s="56" t="str">
        <f t="shared" si="102"/>
        <v/>
      </c>
    </row>
    <row r="1368" spans="1:20" x14ac:dyDescent="0.35">
      <c r="A1368" s="14" t="str">
        <f>IF(C1368="","",COUNT($C$3:C1368))</f>
        <v/>
      </c>
      <c r="B1368" s="14" t="str">
        <f t="shared" si="101"/>
        <v/>
      </c>
      <c r="C1368" s="23"/>
      <c r="F1368" s="32"/>
      <c r="J1368" s="26"/>
      <c r="K1368" s="22" t="str">
        <f t="shared" si="103"/>
        <v/>
      </c>
      <c r="L1368" s="23"/>
      <c r="S1368" s="34"/>
      <c r="T1368" s="56" t="str">
        <f t="shared" si="102"/>
        <v/>
      </c>
    </row>
    <row r="1369" spans="1:20" x14ac:dyDescent="0.35">
      <c r="A1369" s="14" t="str">
        <f>IF(C1369="","",COUNT($C$3:C1369))</f>
        <v/>
      </c>
      <c r="B1369" s="14" t="str">
        <f t="shared" si="101"/>
        <v/>
      </c>
      <c r="C1369" s="23"/>
      <c r="F1369" s="32"/>
      <c r="J1369" s="26"/>
      <c r="K1369" s="22" t="str">
        <f t="shared" si="103"/>
        <v/>
      </c>
      <c r="L1369" s="23"/>
      <c r="S1369" s="34"/>
      <c r="T1369" s="56" t="str">
        <f t="shared" si="102"/>
        <v/>
      </c>
    </row>
    <row r="1370" spans="1:20" x14ac:dyDescent="0.35">
      <c r="A1370" s="14" t="str">
        <f>IF(C1370="","",COUNT($C$3:C1370))</f>
        <v/>
      </c>
      <c r="B1370" s="14" t="str">
        <f t="shared" si="101"/>
        <v/>
      </c>
      <c r="C1370" s="23"/>
      <c r="F1370" s="32"/>
      <c r="J1370" s="26"/>
      <c r="K1370" s="22" t="str">
        <f t="shared" si="103"/>
        <v/>
      </c>
      <c r="L1370" s="23"/>
      <c r="S1370" s="34"/>
      <c r="T1370" s="56" t="str">
        <f t="shared" si="102"/>
        <v/>
      </c>
    </row>
    <row r="1371" spans="1:20" x14ac:dyDescent="0.35">
      <c r="A1371" s="14" t="str">
        <f>IF(C1371="","",COUNT($C$3:C1371))</f>
        <v/>
      </c>
      <c r="B1371" s="14" t="str">
        <f t="shared" si="101"/>
        <v/>
      </c>
      <c r="C1371" s="23"/>
      <c r="F1371" s="32"/>
      <c r="J1371" s="26"/>
      <c r="K1371" s="22" t="str">
        <f t="shared" si="103"/>
        <v/>
      </c>
      <c r="L1371" s="23"/>
      <c r="S1371" s="34"/>
      <c r="T1371" s="56" t="str">
        <f t="shared" si="102"/>
        <v/>
      </c>
    </row>
    <row r="1372" spans="1:20" x14ac:dyDescent="0.35">
      <c r="A1372" s="14" t="str">
        <f>IF(C1372="","",COUNT($C$3:C1372))</f>
        <v/>
      </c>
      <c r="B1372" s="14" t="str">
        <f t="shared" si="101"/>
        <v/>
      </c>
      <c r="C1372" s="23"/>
      <c r="F1372" s="32"/>
      <c r="J1372" s="26"/>
      <c r="K1372" s="22" t="str">
        <f t="shared" si="103"/>
        <v/>
      </c>
      <c r="L1372" s="23"/>
      <c r="S1372" s="34"/>
      <c r="T1372" s="56" t="str">
        <f t="shared" si="102"/>
        <v/>
      </c>
    </row>
    <row r="1373" spans="1:20" x14ac:dyDescent="0.35">
      <c r="A1373" s="14" t="str">
        <f>IF(C1373="","",COUNT($C$3:C1373))</f>
        <v/>
      </c>
      <c r="B1373" s="14" t="str">
        <f t="shared" si="101"/>
        <v/>
      </c>
      <c r="C1373" s="23"/>
      <c r="F1373" s="32"/>
      <c r="J1373" s="26"/>
      <c r="K1373" s="22" t="str">
        <f t="shared" si="103"/>
        <v/>
      </c>
      <c r="L1373" s="23"/>
      <c r="S1373" s="34"/>
      <c r="T1373" s="56" t="str">
        <f t="shared" si="102"/>
        <v/>
      </c>
    </row>
    <row r="1374" spans="1:20" x14ac:dyDescent="0.35">
      <c r="A1374" s="14" t="str">
        <f>IF(C1374="","",COUNT($C$3:C1374))</f>
        <v/>
      </c>
      <c r="B1374" s="14" t="str">
        <f t="shared" si="101"/>
        <v/>
      </c>
      <c r="C1374" s="23"/>
      <c r="F1374" s="32"/>
      <c r="J1374" s="26"/>
      <c r="K1374" s="22" t="str">
        <f t="shared" si="103"/>
        <v/>
      </c>
      <c r="L1374" s="23"/>
      <c r="S1374" s="34"/>
      <c r="T1374" s="56" t="str">
        <f t="shared" si="102"/>
        <v/>
      </c>
    </row>
    <row r="1375" spans="1:20" x14ac:dyDescent="0.35">
      <c r="A1375" s="14" t="str">
        <f>IF(C1375="","",COUNT($C$3:C1375))</f>
        <v/>
      </c>
      <c r="B1375" s="14" t="str">
        <f t="shared" si="101"/>
        <v/>
      </c>
      <c r="C1375" s="23"/>
      <c r="F1375" s="32"/>
      <c r="J1375" s="26"/>
      <c r="K1375" s="22" t="str">
        <f t="shared" si="103"/>
        <v/>
      </c>
      <c r="L1375" s="23"/>
      <c r="S1375" s="34"/>
      <c r="T1375" s="56" t="str">
        <f t="shared" si="102"/>
        <v/>
      </c>
    </row>
    <row r="1376" spans="1:20" x14ac:dyDescent="0.35">
      <c r="A1376" s="14" t="str">
        <f>IF(C1376="","",COUNT($C$3:C1376))</f>
        <v/>
      </c>
      <c r="B1376" s="14" t="str">
        <f t="shared" si="101"/>
        <v/>
      </c>
      <c r="C1376" s="23"/>
      <c r="F1376" s="32"/>
      <c r="J1376" s="26"/>
      <c r="K1376" s="22" t="str">
        <f t="shared" si="103"/>
        <v/>
      </c>
      <c r="L1376" s="23"/>
      <c r="S1376" s="34"/>
      <c r="T1376" s="56" t="str">
        <f t="shared" si="102"/>
        <v/>
      </c>
    </row>
    <row r="1377" spans="1:20" x14ac:dyDescent="0.35">
      <c r="A1377" s="14" t="str">
        <f>IF(C1377="","",COUNT($C$3:C1377))</f>
        <v/>
      </c>
      <c r="B1377" s="14" t="str">
        <f t="shared" si="101"/>
        <v/>
      </c>
      <c r="C1377" s="23"/>
      <c r="F1377" s="32"/>
      <c r="J1377" s="26"/>
      <c r="K1377" s="22" t="str">
        <f t="shared" si="103"/>
        <v/>
      </c>
      <c r="L1377" s="23"/>
      <c r="S1377" s="34"/>
      <c r="T1377" s="56" t="str">
        <f t="shared" si="102"/>
        <v/>
      </c>
    </row>
    <row r="1378" spans="1:20" x14ac:dyDescent="0.35">
      <c r="A1378" s="14" t="str">
        <f>IF(C1378="","",COUNT($C$3:C1378))</f>
        <v/>
      </c>
      <c r="B1378" s="14" t="str">
        <f t="shared" si="101"/>
        <v/>
      </c>
      <c r="C1378" s="23"/>
      <c r="F1378" s="32"/>
      <c r="J1378" s="26"/>
      <c r="K1378" s="22" t="str">
        <f t="shared" si="103"/>
        <v/>
      </c>
      <c r="L1378" s="23"/>
      <c r="S1378" s="34"/>
      <c r="T1378" s="56" t="str">
        <f t="shared" si="102"/>
        <v/>
      </c>
    </row>
    <row r="1379" spans="1:20" x14ac:dyDescent="0.35">
      <c r="A1379" s="14" t="str">
        <f>IF(C1379="","",COUNT($C$3:C1379))</f>
        <v/>
      </c>
      <c r="B1379" s="14" t="str">
        <f t="shared" si="101"/>
        <v/>
      </c>
      <c r="C1379" s="23"/>
      <c r="F1379" s="32"/>
      <c r="J1379" s="26"/>
      <c r="K1379" s="22" t="str">
        <f t="shared" si="103"/>
        <v/>
      </c>
      <c r="L1379" s="23"/>
      <c r="S1379" s="34"/>
      <c r="T1379" s="56" t="str">
        <f t="shared" si="102"/>
        <v/>
      </c>
    </row>
    <row r="1380" spans="1:20" x14ac:dyDescent="0.35">
      <c r="A1380" s="14" t="str">
        <f>IF(C1380="","",COUNT($C$3:C1380))</f>
        <v/>
      </c>
      <c r="B1380" s="14" t="str">
        <f t="shared" si="101"/>
        <v/>
      </c>
      <c r="C1380" s="23"/>
      <c r="F1380" s="32"/>
      <c r="J1380" s="26"/>
      <c r="K1380" s="22" t="str">
        <f t="shared" si="103"/>
        <v/>
      </c>
      <c r="L1380" s="23"/>
      <c r="S1380" s="34"/>
      <c r="T1380" s="56" t="str">
        <f t="shared" si="102"/>
        <v/>
      </c>
    </row>
    <row r="1381" spans="1:20" x14ac:dyDescent="0.35">
      <c r="A1381" s="14" t="str">
        <f>IF(C1381="","",COUNT($C$3:C1381))</f>
        <v/>
      </c>
      <c r="B1381" s="14" t="str">
        <f t="shared" si="101"/>
        <v/>
      </c>
      <c r="C1381" s="23"/>
      <c r="F1381" s="32"/>
      <c r="J1381" s="26"/>
      <c r="K1381" s="22" t="str">
        <f t="shared" si="103"/>
        <v/>
      </c>
      <c r="L1381" s="23"/>
      <c r="S1381" s="34"/>
      <c r="T1381" s="56" t="str">
        <f t="shared" si="102"/>
        <v/>
      </c>
    </row>
    <row r="1382" spans="1:20" x14ac:dyDescent="0.35">
      <c r="A1382" s="14" t="str">
        <f>IF(C1382="","",COUNT($C$3:C1382))</f>
        <v/>
      </c>
      <c r="B1382" s="14" t="str">
        <f t="shared" ref="B1382:B1445" si="104">IF(C1382="","",TEXT(C1382,"mmmm"))</f>
        <v/>
      </c>
      <c r="C1382" s="23"/>
      <c r="F1382" s="32"/>
      <c r="J1382" s="26"/>
      <c r="K1382" s="22" t="str">
        <f t="shared" si="103"/>
        <v/>
      </c>
      <c r="L1382" s="23"/>
      <c r="S1382" s="34"/>
      <c r="T1382" s="56" t="str">
        <f t="shared" ref="T1382:T1445" si="105">IF(N1382="","",SUM(N1382,O1382,P1382,Q1382,R1382))</f>
        <v/>
      </c>
    </row>
    <row r="1383" spans="1:20" x14ac:dyDescent="0.35">
      <c r="A1383" s="14" t="str">
        <f>IF(C1383="","",COUNT($C$3:C1383))</f>
        <v/>
      </c>
      <c r="B1383" s="14" t="str">
        <f t="shared" si="104"/>
        <v/>
      </c>
      <c r="C1383" s="23"/>
      <c r="F1383" s="32"/>
      <c r="J1383" s="26"/>
      <c r="K1383" s="22" t="str">
        <f t="shared" si="103"/>
        <v/>
      </c>
      <c r="L1383" s="23"/>
      <c r="S1383" s="34"/>
      <c r="T1383" s="56" t="str">
        <f t="shared" si="105"/>
        <v/>
      </c>
    </row>
    <row r="1384" spans="1:20" x14ac:dyDescent="0.35">
      <c r="A1384" s="14" t="str">
        <f>IF(C1384="","",COUNT($C$3:C1384))</f>
        <v/>
      </c>
      <c r="B1384" s="14" t="str">
        <f t="shared" si="104"/>
        <v/>
      </c>
      <c r="C1384" s="23"/>
      <c r="F1384" s="32"/>
      <c r="J1384" s="26"/>
      <c r="K1384" s="22" t="str">
        <f t="shared" si="103"/>
        <v/>
      </c>
      <c r="L1384" s="23"/>
      <c r="S1384" s="34"/>
      <c r="T1384" s="56" t="str">
        <f t="shared" si="105"/>
        <v/>
      </c>
    </row>
    <row r="1385" spans="1:20" x14ac:dyDescent="0.35">
      <c r="A1385" s="14" t="str">
        <f>IF(C1385="","",COUNT($C$3:C1385))</f>
        <v/>
      </c>
      <c r="B1385" s="14" t="str">
        <f t="shared" si="104"/>
        <v/>
      </c>
      <c r="C1385" s="23"/>
      <c r="F1385" s="32"/>
      <c r="J1385" s="26"/>
      <c r="K1385" s="22" t="str">
        <f t="shared" si="103"/>
        <v/>
      </c>
      <c r="L1385" s="23"/>
      <c r="S1385" s="34"/>
      <c r="T1385" s="56" t="str">
        <f t="shared" si="105"/>
        <v/>
      </c>
    </row>
    <row r="1386" spans="1:20" x14ac:dyDescent="0.35">
      <c r="A1386" s="14" t="str">
        <f>IF(C1386="","",COUNT($C$3:C1386))</f>
        <v/>
      </c>
      <c r="B1386" s="14" t="str">
        <f t="shared" si="104"/>
        <v/>
      </c>
      <c r="C1386" s="23"/>
      <c r="F1386" s="32"/>
      <c r="J1386" s="26"/>
      <c r="K1386" s="22" t="str">
        <f t="shared" si="103"/>
        <v/>
      </c>
      <c r="L1386" s="23"/>
      <c r="S1386" s="34"/>
      <c r="T1386" s="56" t="str">
        <f t="shared" si="105"/>
        <v/>
      </c>
    </row>
    <row r="1387" spans="1:20" x14ac:dyDescent="0.35">
      <c r="A1387" s="14" t="str">
        <f>IF(C1387="","",COUNT($C$3:C1387))</f>
        <v/>
      </c>
      <c r="B1387" s="14" t="str">
        <f t="shared" si="104"/>
        <v/>
      </c>
      <c r="C1387" s="23"/>
      <c r="F1387" s="32"/>
      <c r="J1387" s="26"/>
      <c r="K1387" s="22" t="str">
        <f t="shared" si="103"/>
        <v/>
      </c>
      <c r="L1387" s="23"/>
      <c r="S1387" s="34"/>
      <c r="T1387" s="56" t="str">
        <f t="shared" si="105"/>
        <v/>
      </c>
    </row>
    <row r="1388" spans="1:20" x14ac:dyDescent="0.35">
      <c r="A1388" s="14" t="str">
        <f>IF(C1388="","",COUNT($C$3:C1388))</f>
        <v/>
      </c>
      <c r="B1388" s="14" t="str">
        <f t="shared" si="104"/>
        <v/>
      </c>
      <c r="C1388" s="23"/>
      <c r="F1388" s="32"/>
      <c r="J1388" s="26"/>
      <c r="K1388" s="22" t="str">
        <f t="shared" si="103"/>
        <v/>
      </c>
      <c r="L1388" s="23"/>
      <c r="S1388" s="34"/>
      <c r="T1388" s="56" t="str">
        <f t="shared" si="105"/>
        <v/>
      </c>
    </row>
    <row r="1389" spans="1:20" x14ac:dyDescent="0.35">
      <c r="A1389" s="14" t="str">
        <f>IF(C1389="","",COUNT($C$3:C1389))</f>
        <v/>
      </c>
      <c r="B1389" s="14" t="str">
        <f t="shared" si="104"/>
        <v/>
      </c>
      <c r="C1389" s="23"/>
      <c r="F1389" s="32"/>
      <c r="J1389" s="26"/>
      <c r="K1389" s="22" t="str">
        <f t="shared" si="103"/>
        <v/>
      </c>
      <c r="L1389" s="23"/>
      <c r="S1389" s="34"/>
      <c r="T1389" s="56" t="str">
        <f t="shared" si="105"/>
        <v/>
      </c>
    </row>
    <row r="1390" spans="1:20" x14ac:dyDescent="0.35">
      <c r="A1390" s="14" t="str">
        <f>IF(C1390="","",COUNT($C$3:C1390))</f>
        <v/>
      </c>
      <c r="B1390" s="14" t="str">
        <f t="shared" si="104"/>
        <v/>
      </c>
      <c r="C1390" s="23"/>
      <c r="F1390" s="32"/>
      <c r="J1390" s="26"/>
      <c r="K1390" s="22" t="str">
        <f t="shared" si="103"/>
        <v/>
      </c>
      <c r="L1390" s="23"/>
      <c r="S1390" s="34"/>
      <c r="T1390" s="56" t="str">
        <f t="shared" si="105"/>
        <v/>
      </c>
    </row>
    <row r="1391" spans="1:20" x14ac:dyDescent="0.35">
      <c r="A1391" s="14" t="str">
        <f>IF(C1391="","",COUNT($C$3:C1391))</f>
        <v/>
      </c>
      <c r="B1391" s="14" t="str">
        <f t="shared" si="104"/>
        <v/>
      </c>
      <c r="C1391" s="23"/>
      <c r="F1391" s="32"/>
      <c r="J1391" s="26"/>
      <c r="K1391" s="22" t="str">
        <f t="shared" si="103"/>
        <v/>
      </c>
      <c r="L1391" s="23"/>
      <c r="S1391" s="34"/>
      <c r="T1391" s="56" t="str">
        <f t="shared" si="105"/>
        <v/>
      </c>
    </row>
    <row r="1392" spans="1:20" x14ac:dyDescent="0.35">
      <c r="A1392" s="14" t="str">
        <f>IF(C1392="","",COUNT($C$3:C1392))</f>
        <v/>
      </c>
      <c r="B1392" s="14" t="str">
        <f t="shared" si="104"/>
        <v/>
      </c>
      <c r="C1392" s="23"/>
      <c r="F1392" s="32"/>
      <c r="J1392" s="26"/>
      <c r="K1392" s="22" t="str">
        <f t="shared" si="103"/>
        <v/>
      </c>
      <c r="L1392" s="23"/>
      <c r="S1392" s="34"/>
      <c r="T1392" s="56" t="str">
        <f t="shared" si="105"/>
        <v/>
      </c>
    </row>
    <row r="1393" spans="1:20" x14ac:dyDescent="0.35">
      <c r="A1393" s="14" t="str">
        <f>IF(C1393="","",COUNT($C$3:C1393))</f>
        <v/>
      </c>
      <c r="B1393" s="14" t="str">
        <f t="shared" si="104"/>
        <v/>
      </c>
      <c r="C1393" s="23"/>
      <c r="F1393" s="32"/>
      <c r="J1393" s="26"/>
      <c r="K1393" s="22" t="str">
        <f t="shared" si="103"/>
        <v/>
      </c>
      <c r="L1393" s="23"/>
      <c r="S1393" s="34"/>
      <c r="T1393" s="56" t="str">
        <f t="shared" si="105"/>
        <v/>
      </c>
    </row>
    <row r="1394" spans="1:20" x14ac:dyDescent="0.35">
      <c r="A1394" s="14" t="str">
        <f>IF(C1394="","",COUNT($C$3:C1394))</f>
        <v/>
      </c>
      <c r="B1394" s="14" t="str">
        <f t="shared" si="104"/>
        <v/>
      </c>
      <c r="C1394" s="23"/>
      <c r="F1394" s="32"/>
      <c r="J1394" s="26"/>
      <c r="K1394" s="22" t="str">
        <f t="shared" si="103"/>
        <v/>
      </c>
      <c r="L1394" s="23"/>
      <c r="S1394" s="34"/>
      <c r="T1394" s="56" t="str">
        <f t="shared" si="105"/>
        <v/>
      </c>
    </row>
    <row r="1395" spans="1:20" x14ac:dyDescent="0.35">
      <c r="A1395" s="14" t="str">
        <f>IF(C1395="","",COUNT($C$3:C1395))</f>
        <v/>
      </c>
      <c r="B1395" s="14" t="str">
        <f t="shared" si="104"/>
        <v/>
      </c>
      <c r="C1395" s="23"/>
      <c r="F1395" s="32"/>
      <c r="J1395" s="26"/>
      <c r="K1395" s="22" t="str">
        <f t="shared" si="103"/>
        <v/>
      </c>
      <c r="L1395" s="23"/>
      <c r="S1395" s="34"/>
      <c r="T1395" s="56" t="str">
        <f t="shared" si="105"/>
        <v/>
      </c>
    </row>
    <row r="1396" spans="1:20" x14ac:dyDescent="0.35">
      <c r="A1396" s="14" t="str">
        <f>IF(C1396="","",COUNT($C$3:C1396))</f>
        <v/>
      </c>
      <c r="B1396" s="14" t="str">
        <f t="shared" si="104"/>
        <v/>
      </c>
      <c r="C1396" s="23"/>
      <c r="F1396" s="32"/>
      <c r="J1396" s="26"/>
      <c r="K1396" s="22" t="str">
        <f t="shared" si="103"/>
        <v/>
      </c>
      <c r="L1396" s="23"/>
      <c r="S1396" s="34"/>
      <c r="T1396" s="56" t="str">
        <f t="shared" si="105"/>
        <v/>
      </c>
    </row>
    <row r="1397" spans="1:20" x14ac:dyDescent="0.35">
      <c r="A1397" s="14" t="str">
        <f>IF(C1397="","",COUNT($C$3:C1397))</f>
        <v/>
      </c>
      <c r="B1397" s="14" t="str">
        <f t="shared" si="104"/>
        <v/>
      </c>
      <c r="C1397" s="23"/>
      <c r="F1397" s="32"/>
      <c r="J1397" s="26"/>
      <c r="K1397" s="22" t="str">
        <f t="shared" si="103"/>
        <v/>
      </c>
      <c r="L1397" s="23"/>
      <c r="S1397" s="34"/>
      <c r="T1397" s="56" t="str">
        <f t="shared" si="105"/>
        <v/>
      </c>
    </row>
    <row r="1398" spans="1:20" x14ac:dyDescent="0.35">
      <c r="A1398" s="14" t="str">
        <f>IF(C1398="","",COUNT($C$3:C1398))</f>
        <v/>
      </c>
      <c r="B1398" s="14" t="str">
        <f t="shared" si="104"/>
        <v/>
      </c>
      <c r="C1398" s="23"/>
      <c r="F1398" s="32"/>
      <c r="J1398" s="26"/>
      <c r="K1398" s="22" t="str">
        <f t="shared" si="103"/>
        <v/>
      </c>
      <c r="L1398" s="23"/>
      <c r="S1398" s="34"/>
      <c r="T1398" s="56" t="str">
        <f t="shared" si="105"/>
        <v/>
      </c>
    </row>
    <row r="1399" spans="1:20" x14ac:dyDescent="0.35">
      <c r="A1399" s="14" t="str">
        <f>IF(C1399="","",COUNT($C$3:C1399))</f>
        <v/>
      </c>
      <c r="B1399" s="14" t="str">
        <f t="shared" si="104"/>
        <v/>
      </c>
      <c r="C1399" s="23"/>
      <c r="F1399" s="32"/>
      <c r="J1399" s="26"/>
      <c r="K1399" s="22" t="str">
        <f t="shared" si="103"/>
        <v/>
      </c>
      <c r="L1399" s="23"/>
      <c r="S1399" s="34"/>
      <c r="T1399" s="56" t="str">
        <f t="shared" si="105"/>
        <v/>
      </c>
    </row>
    <row r="1400" spans="1:20" x14ac:dyDescent="0.35">
      <c r="A1400" s="14" t="str">
        <f>IF(C1400="","",COUNT($C$3:C1400))</f>
        <v/>
      </c>
      <c r="B1400" s="14" t="str">
        <f t="shared" si="104"/>
        <v/>
      </c>
      <c r="C1400" s="23"/>
      <c r="F1400" s="32"/>
      <c r="J1400" s="26"/>
      <c r="K1400" s="22" t="str">
        <f t="shared" si="103"/>
        <v/>
      </c>
      <c r="L1400" s="23"/>
      <c r="S1400" s="34"/>
      <c r="T1400" s="56" t="str">
        <f t="shared" si="105"/>
        <v/>
      </c>
    </row>
    <row r="1401" spans="1:20" x14ac:dyDescent="0.35">
      <c r="A1401" s="14" t="str">
        <f>IF(C1401="","",COUNT($C$3:C1401))</f>
        <v/>
      </c>
      <c r="B1401" s="14" t="str">
        <f t="shared" si="104"/>
        <v/>
      </c>
      <c r="C1401" s="23"/>
      <c r="F1401" s="32"/>
      <c r="J1401" s="26"/>
      <c r="K1401" s="22" t="str">
        <f t="shared" si="103"/>
        <v/>
      </c>
      <c r="L1401" s="23"/>
      <c r="S1401" s="34"/>
      <c r="T1401" s="56" t="str">
        <f t="shared" si="105"/>
        <v/>
      </c>
    </row>
    <row r="1402" spans="1:20" x14ac:dyDescent="0.35">
      <c r="A1402" s="14" t="str">
        <f>IF(C1402="","",COUNT($C$3:C1402))</f>
        <v/>
      </c>
      <c r="B1402" s="14" t="str">
        <f t="shared" si="104"/>
        <v/>
      </c>
      <c r="C1402" s="23"/>
      <c r="F1402" s="32"/>
      <c r="J1402" s="26"/>
      <c r="K1402" s="22" t="str">
        <f t="shared" si="103"/>
        <v/>
      </c>
      <c r="L1402" s="23"/>
      <c r="S1402" s="34"/>
      <c r="T1402" s="56" t="str">
        <f t="shared" si="105"/>
        <v/>
      </c>
    </row>
    <row r="1403" spans="1:20" x14ac:dyDescent="0.35">
      <c r="A1403" s="14" t="str">
        <f>IF(C1403="","",COUNT($C$3:C1403))</f>
        <v/>
      </c>
      <c r="B1403" s="14" t="str">
        <f t="shared" si="104"/>
        <v/>
      </c>
      <c r="C1403" s="23"/>
      <c r="F1403" s="32"/>
      <c r="J1403" s="26"/>
      <c r="K1403" s="22" t="str">
        <f t="shared" si="103"/>
        <v/>
      </c>
      <c r="L1403" s="23"/>
      <c r="S1403" s="34"/>
      <c r="T1403" s="56" t="str">
        <f t="shared" si="105"/>
        <v/>
      </c>
    </row>
    <row r="1404" spans="1:20" x14ac:dyDescent="0.35">
      <c r="A1404" s="14" t="str">
        <f>IF(C1404="","",COUNT($C$3:C1404))</f>
        <v/>
      </c>
      <c r="B1404" s="14" t="str">
        <f t="shared" si="104"/>
        <v/>
      </c>
      <c r="C1404" s="23"/>
      <c r="F1404" s="32"/>
      <c r="J1404" s="26"/>
      <c r="K1404" s="22" t="str">
        <f t="shared" si="103"/>
        <v/>
      </c>
      <c r="L1404" s="23"/>
      <c r="S1404" s="34"/>
      <c r="T1404" s="56" t="str">
        <f t="shared" si="105"/>
        <v/>
      </c>
    </row>
    <row r="1405" spans="1:20" x14ac:dyDescent="0.35">
      <c r="A1405" s="14" t="str">
        <f>IF(C1405="","",COUNT($C$3:C1405))</f>
        <v/>
      </c>
      <c r="B1405" s="14" t="str">
        <f t="shared" si="104"/>
        <v/>
      </c>
      <c r="C1405" s="23"/>
      <c r="F1405" s="32"/>
      <c r="J1405" s="26"/>
      <c r="K1405" s="22" t="str">
        <f t="shared" si="103"/>
        <v/>
      </c>
      <c r="L1405" s="23"/>
      <c r="S1405" s="34"/>
      <c r="T1405" s="56" t="str">
        <f t="shared" si="105"/>
        <v/>
      </c>
    </row>
    <row r="1406" spans="1:20" x14ac:dyDescent="0.35">
      <c r="A1406" s="14" t="str">
        <f>IF(C1406="","",COUNT($C$3:C1406))</f>
        <v/>
      </c>
      <c r="B1406" s="14" t="str">
        <f t="shared" si="104"/>
        <v/>
      </c>
      <c r="C1406" s="23"/>
      <c r="F1406" s="32"/>
      <c r="J1406" s="26"/>
      <c r="K1406" s="22" t="str">
        <f t="shared" si="103"/>
        <v/>
      </c>
      <c r="L1406" s="23"/>
      <c r="S1406" s="34"/>
      <c r="T1406" s="56" t="str">
        <f t="shared" si="105"/>
        <v/>
      </c>
    </row>
    <row r="1407" spans="1:20" x14ac:dyDescent="0.35">
      <c r="A1407" s="14" t="str">
        <f>IF(C1407="","",COUNT($C$3:C1407))</f>
        <v/>
      </c>
      <c r="B1407" s="14" t="str">
        <f t="shared" si="104"/>
        <v/>
      </c>
      <c r="C1407" s="23"/>
      <c r="F1407" s="32"/>
      <c r="J1407" s="26"/>
      <c r="K1407" s="22" t="str">
        <f t="shared" si="103"/>
        <v/>
      </c>
      <c r="L1407" s="23"/>
      <c r="S1407" s="34"/>
      <c r="T1407" s="56" t="str">
        <f t="shared" si="105"/>
        <v/>
      </c>
    </row>
    <row r="1408" spans="1:20" x14ac:dyDescent="0.35">
      <c r="A1408" s="14" t="str">
        <f>IF(C1408="","",COUNT($C$3:C1408))</f>
        <v/>
      </c>
      <c r="B1408" s="14" t="str">
        <f t="shared" si="104"/>
        <v/>
      </c>
      <c r="C1408" s="23"/>
      <c r="F1408" s="32"/>
      <c r="J1408" s="26"/>
      <c r="K1408" s="22" t="str">
        <f t="shared" si="103"/>
        <v/>
      </c>
      <c r="L1408" s="23"/>
      <c r="S1408" s="34"/>
      <c r="T1408" s="56" t="str">
        <f t="shared" si="105"/>
        <v/>
      </c>
    </row>
    <row r="1409" spans="1:20" x14ac:dyDescent="0.35">
      <c r="A1409" s="14" t="str">
        <f>IF(C1409="","",COUNT($C$3:C1409))</f>
        <v/>
      </c>
      <c r="B1409" s="14" t="str">
        <f t="shared" si="104"/>
        <v/>
      </c>
      <c r="C1409" s="23"/>
      <c r="F1409" s="32"/>
      <c r="J1409" s="26"/>
      <c r="K1409" s="22" t="str">
        <f t="shared" si="103"/>
        <v/>
      </c>
      <c r="L1409" s="23"/>
      <c r="S1409" s="34"/>
      <c r="T1409" s="56" t="str">
        <f t="shared" si="105"/>
        <v/>
      </c>
    </row>
    <row r="1410" spans="1:20" x14ac:dyDescent="0.35">
      <c r="A1410" s="14" t="str">
        <f>IF(C1410="","",COUNT($C$3:C1410))</f>
        <v/>
      </c>
      <c r="B1410" s="14" t="str">
        <f t="shared" si="104"/>
        <v/>
      </c>
      <c r="C1410" s="23"/>
      <c r="F1410" s="32"/>
      <c r="J1410" s="26"/>
      <c r="K1410" s="22" t="str">
        <f t="shared" si="103"/>
        <v/>
      </c>
      <c r="L1410" s="23"/>
      <c r="S1410" s="34"/>
      <c r="T1410" s="56" t="str">
        <f t="shared" si="105"/>
        <v/>
      </c>
    </row>
    <row r="1411" spans="1:20" x14ac:dyDescent="0.35">
      <c r="A1411" s="14" t="str">
        <f>IF(C1411="","",COUNT($C$3:C1411))</f>
        <v/>
      </c>
      <c r="B1411" s="14" t="str">
        <f t="shared" si="104"/>
        <v/>
      </c>
      <c r="C1411" s="23"/>
      <c r="F1411" s="32"/>
      <c r="J1411" s="26"/>
      <c r="K1411" s="22" t="str">
        <f t="shared" ref="K1411:K1474" si="106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411" s="23"/>
      <c r="S1411" s="34"/>
      <c r="T1411" s="56" t="str">
        <f t="shared" si="105"/>
        <v/>
      </c>
    </row>
    <row r="1412" spans="1:20" x14ac:dyDescent="0.35">
      <c r="A1412" s="14" t="str">
        <f>IF(C1412="","",COUNT($C$3:C1412))</f>
        <v/>
      </c>
      <c r="B1412" s="14" t="str">
        <f t="shared" si="104"/>
        <v/>
      </c>
      <c r="C1412" s="23"/>
      <c r="F1412" s="32"/>
      <c r="J1412" s="26"/>
      <c r="K1412" s="22" t="str">
        <f t="shared" si="106"/>
        <v/>
      </c>
      <c r="L1412" s="23"/>
      <c r="S1412" s="34"/>
      <c r="T1412" s="56" t="str">
        <f t="shared" si="105"/>
        <v/>
      </c>
    </row>
    <row r="1413" spans="1:20" x14ac:dyDescent="0.35">
      <c r="A1413" s="14" t="str">
        <f>IF(C1413="","",COUNT($C$3:C1413))</f>
        <v/>
      </c>
      <c r="B1413" s="14" t="str">
        <f t="shared" si="104"/>
        <v/>
      </c>
      <c r="C1413" s="23"/>
      <c r="F1413" s="32"/>
      <c r="J1413" s="26"/>
      <c r="K1413" s="22" t="str">
        <f t="shared" si="106"/>
        <v/>
      </c>
      <c r="L1413" s="23"/>
      <c r="S1413" s="34"/>
      <c r="T1413" s="56" t="str">
        <f t="shared" si="105"/>
        <v/>
      </c>
    </row>
    <row r="1414" spans="1:20" x14ac:dyDescent="0.35">
      <c r="A1414" s="14" t="str">
        <f>IF(C1414="","",COUNT($C$3:C1414))</f>
        <v/>
      </c>
      <c r="B1414" s="14" t="str">
        <f t="shared" si="104"/>
        <v/>
      </c>
      <c r="C1414" s="23"/>
      <c r="F1414" s="32"/>
      <c r="J1414" s="26"/>
      <c r="K1414" s="22" t="str">
        <f t="shared" si="106"/>
        <v/>
      </c>
      <c r="L1414" s="23"/>
      <c r="S1414" s="34"/>
      <c r="T1414" s="56" t="str">
        <f t="shared" si="105"/>
        <v/>
      </c>
    </row>
    <row r="1415" spans="1:20" x14ac:dyDescent="0.35">
      <c r="A1415" s="14" t="str">
        <f>IF(C1415="","",COUNT($C$3:C1415))</f>
        <v/>
      </c>
      <c r="B1415" s="14" t="str">
        <f t="shared" si="104"/>
        <v/>
      </c>
      <c r="C1415" s="23"/>
      <c r="F1415" s="32"/>
      <c r="J1415" s="26"/>
      <c r="K1415" s="22" t="str">
        <f t="shared" si="106"/>
        <v/>
      </c>
      <c r="L1415" s="23"/>
      <c r="S1415" s="34"/>
      <c r="T1415" s="56" t="str">
        <f t="shared" si="105"/>
        <v/>
      </c>
    </row>
    <row r="1416" spans="1:20" x14ac:dyDescent="0.35">
      <c r="A1416" s="14" t="str">
        <f>IF(C1416="","",COUNT($C$3:C1416))</f>
        <v/>
      </c>
      <c r="B1416" s="14" t="str">
        <f t="shared" si="104"/>
        <v/>
      </c>
      <c r="C1416" s="23"/>
      <c r="F1416" s="32"/>
      <c r="J1416" s="26"/>
      <c r="K1416" s="22" t="str">
        <f t="shared" si="106"/>
        <v/>
      </c>
      <c r="L1416" s="23"/>
      <c r="S1416" s="34"/>
      <c r="T1416" s="56" t="str">
        <f t="shared" si="105"/>
        <v/>
      </c>
    </row>
    <row r="1417" spans="1:20" x14ac:dyDescent="0.35">
      <c r="A1417" s="14" t="str">
        <f>IF(C1417="","",COUNT($C$3:C1417))</f>
        <v/>
      </c>
      <c r="B1417" s="14" t="str">
        <f t="shared" si="104"/>
        <v/>
      </c>
      <c r="C1417" s="23"/>
      <c r="F1417" s="32"/>
      <c r="J1417" s="26"/>
      <c r="K1417" s="22" t="str">
        <f t="shared" si="106"/>
        <v/>
      </c>
      <c r="L1417" s="23"/>
      <c r="S1417" s="34"/>
      <c r="T1417" s="56" t="str">
        <f t="shared" si="105"/>
        <v/>
      </c>
    </row>
    <row r="1418" spans="1:20" x14ac:dyDescent="0.35">
      <c r="A1418" s="14" t="str">
        <f>IF(C1418="","",COUNT($C$3:C1418))</f>
        <v/>
      </c>
      <c r="B1418" s="14" t="str">
        <f t="shared" si="104"/>
        <v/>
      </c>
      <c r="C1418" s="23"/>
      <c r="F1418" s="32"/>
      <c r="J1418" s="26"/>
      <c r="K1418" s="22" t="str">
        <f t="shared" si="106"/>
        <v/>
      </c>
      <c r="L1418" s="23"/>
      <c r="S1418" s="34"/>
      <c r="T1418" s="56" t="str">
        <f t="shared" si="105"/>
        <v/>
      </c>
    </row>
    <row r="1419" spans="1:20" x14ac:dyDescent="0.35">
      <c r="A1419" s="14" t="str">
        <f>IF(C1419="","",COUNT($C$3:C1419))</f>
        <v/>
      </c>
      <c r="B1419" s="14" t="str">
        <f t="shared" si="104"/>
        <v/>
      </c>
      <c r="C1419" s="23"/>
      <c r="F1419" s="32"/>
      <c r="J1419" s="26"/>
      <c r="K1419" s="22" t="str">
        <f t="shared" si="106"/>
        <v/>
      </c>
      <c r="L1419" s="23"/>
      <c r="S1419" s="34"/>
      <c r="T1419" s="56" t="str">
        <f t="shared" si="105"/>
        <v/>
      </c>
    </row>
    <row r="1420" spans="1:20" x14ac:dyDescent="0.35">
      <c r="A1420" s="14" t="str">
        <f>IF(C1420="","",COUNT($C$3:C1420))</f>
        <v/>
      </c>
      <c r="B1420" s="14" t="str">
        <f t="shared" si="104"/>
        <v/>
      </c>
      <c r="C1420" s="23"/>
      <c r="F1420" s="32"/>
      <c r="J1420" s="26"/>
      <c r="K1420" s="22" t="str">
        <f t="shared" si="106"/>
        <v/>
      </c>
      <c r="L1420" s="23"/>
      <c r="S1420" s="34"/>
      <c r="T1420" s="56" t="str">
        <f t="shared" si="105"/>
        <v/>
      </c>
    </row>
    <row r="1421" spans="1:20" x14ac:dyDescent="0.35">
      <c r="A1421" s="14" t="str">
        <f>IF(C1421="","",COUNT($C$3:C1421))</f>
        <v/>
      </c>
      <c r="B1421" s="14" t="str">
        <f t="shared" si="104"/>
        <v/>
      </c>
      <c r="C1421" s="23"/>
      <c r="F1421" s="32"/>
      <c r="J1421" s="26"/>
      <c r="K1421" s="22" t="str">
        <f t="shared" si="106"/>
        <v/>
      </c>
      <c r="L1421" s="23"/>
      <c r="S1421" s="34"/>
      <c r="T1421" s="56" t="str">
        <f t="shared" si="105"/>
        <v/>
      </c>
    </row>
    <row r="1422" spans="1:20" x14ac:dyDescent="0.35">
      <c r="A1422" s="14" t="str">
        <f>IF(C1422="","",COUNT($C$3:C1422))</f>
        <v/>
      </c>
      <c r="B1422" s="14" t="str">
        <f t="shared" si="104"/>
        <v/>
      </c>
      <c r="C1422" s="23"/>
      <c r="F1422" s="32"/>
      <c r="J1422" s="26"/>
      <c r="K1422" s="22" t="str">
        <f t="shared" si="106"/>
        <v/>
      </c>
      <c r="L1422" s="23"/>
      <c r="S1422" s="34"/>
      <c r="T1422" s="56" t="str">
        <f t="shared" si="105"/>
        <v/>
      </c>
    </row>
    <row r="1423" spans="1:20" x14ac:dyDescent="0.35">
      <c r="A1423" s="14" t="str">
        <f>IF(C1423="","",COUNT($C$3:C1423))</f>
        <v/>
      </c>
      <c r="B1423" s="14" t="str">
        <f t="shared" si="104"/>
        <v/>
      </c>
      <c r="C1423" s="23"/>
      <c r="F1423" s="32"/>
      <c r="J1423" s="26"/>
      <c r="K1423" s="22" t="str">
        <f t="shared" si="106"/>
        <v/>
      </c>
      <c r="L1423" s="23"/>
      <c r="S1423" s="34"/>
      <c r="T1423" s="56" t="str">
        <f t="shared" si="105"/>
        <v/>
      </c>
    </row>
    <row r="1424" spans="1:20" x14ac:dyDescent="0.35">
      <c r="A1424" s="14" t="str">
        <f>IF(C1424="","",COUNT($C$3:C1424))</f>
        <v/>
      </c>
      <c r="B1424" s="14" t="str">
        <f t="shared" si="104"/>
        <v/>
      </c>
      <c r="C1424" s="23"/>
      <c r="F1424" s="32"/>
      <c r="J1424" s="26"/>
      <c r="K1424" s="22" t="str">
        <f t="shared" si="106"/>
        <v/>
      </c>
      <c r="L1424" s="23"/>
      <c r="S1424" s="34"/>
      <c r="T1424" s="56" t="str">
        <f t="shared" si="105"/>
        <v/>
      </c>
    </row>
    <row r="1425" spans="1:20" x14ac:dyDescent="0.35">
      <c r="A1425" s="14" t="str">
        <f>IF(C1425="","",COUNT($C$3:C1425))</f>
        <v/>
      </c>
      <c r="B1425" s="14" t="str">
        <f t="shared" si="104"/>
        <v/>
      </c>
      <c r="C1425" s="23"/>
      <c r="F1425" s="32"/>
      <c r="J1425" s="26"/>
      <c r="K1425" s="22" t="str">
        <f t="shared" si="106"/>
        <v/>
      </c>
      <c r="L1425" s="23"/>
      <c r="S1425" s="34"/>
      <c r="T1425" s="56" t="str">
        <f t="shared" si="105"/>
        <v/>
      </c>
    </row>
    <row r="1426" spans="1:20" x14ac:dyDescent="0.35">
      <c r="A1426" s="14" t="str">
        <f>IF(C1426="","",COUNT($C$3:C1426))</f>
        <v/>
      </c>
      <c r="B1426" s="14" t="str">
        <f t="shared" si="104"/>
        <v/>
      </c>
      <c r="C1426" s="23"/>
      <c r="F1426" s="32"/>
      <c r="J1426" s="26"/>
      <c r="K1426" s="22" t="str">
        <f t="shared" si="106"/>
        <v/>
      </c>
      <c r="L1426" s="23"/>
      <c r="S1426" s="34"/>
      <c r="T1426" s="56" t="str">
        <f t="shared" si="105"/>
        <v/>
      </c>
    </row>
    <row r="1427" spans="1:20" x14ac:dyDescent="0.35">
      <c r="A1427" s="14" t="str">
        <f>IF(C1427="","",COUNT($C$3:C1427))</f>
        <v/>
      </c>
      <c r="B1427" s="14" t="str">
        <f t="shared" si="104"/>
        <v/>
      </c>
      <c r="C1427" s="23"/>
      <c r="F1427" s="32"/>
      <c r="J1427" s="26"/>
      <c r="K1427" s="22" t="str">
        <f t="shared" si="106"/>
        <v/>
      </c>
      <c r="L1427" s="23"/>
      <c r="S1427" s="34"/>
      <c r="T1427" s="56" t="str">
        <f t="shared" si="105"/>
        <v/>
      </c>
    </row>
    <row r="1428" spans="1:20" x14ac:dyDescent="0.35">
      <c r="A1428" s="14" t="str">
        <f>IF(C1428="","",COUNT($C$3:C1428))</f>
        <v/>
      </c>
      <c r="B1428" s="14" t="str">
        <f t="shared" si="104"/>
        <v/>
      </c>
      <c r="C1428" s="23"/>
      <c r="F1428" s="32"/>
      <c r="J1428" s="26"/>
      <c r="K1428" s="22" t="str">
        <f t="shared" si="106"/>
        <v/>
      </c>
      <c r="L1428" s="23"/>
      <c r="S1428" s="34"/>
      <c r="T1428" s="56" t="str">
        <f t="shared" si="105"/>
        <v/>
      </c>
    </row>
    <row r="1429" spans="1:20" x14ac:dyDescent="0.35">
      <c r="A1429" s="14" t="str">
        <f>IF(C1429="","",COUNT($C$3:C1429))</f>
        <v/>
      </c>
      <c r="B1429" s="14" t="str">
        <f t="shared" si="104"/>
        <v/>
      </c>
      <c r="C1429" s="23"/>
      <c r="F1429" s="32"/>
      <c r="J1429" s="26"/>
      <c r="K1429" s="22" t="str">
        <f t="shared" si="106"/>
        <v/>
      </c>
      <c r="L1429" s="23"/>
      <c r="S1429" s="34"/>
      <c r="T1429" s="56" t="str">
        <f t="shared" si="105"/>
        <v/>
      </c>
    </row>
    <row r="1430" spans="1:20" x14ac:dyDescent="0.35">
      <c r="A1430" s="14" t="str">
        <f>IF(C1430="","",COUNT($C$3:C1430))</f>
        <v/>
      </c>
      <c r="B1430" s="14" t="str">
        <f t="shared" si="104"/>
        <v/>
      </c>
      <c r="C1430" s="23"/>
      <c r="F1430" s="32"/>
      <c r="J1430" s="26"/>
      <c r="K1430" s="22" t="str">
        <f t="shared" si="106"/>
        <v/>
      </c>
      <c r="L1430" s="23"/>
      <c r="S1430" s="34"/>
      <c r="T1430" s="56" t="str">
        <f t="shared" si="105"/>
        <v/>
      </c>
    </row>
    <row r="1431" spans="1:20" x14ac:dyDescent="0.35">
      <c r="A1431" s="14" t="str">
        <f>IF(C1431="","",COUNT($C$3:C1431))</f>
        <v/>
      </c>
      <c r="B1431" s="14" t="str">
        <f t="shared" si="104"/>
        <v/>
      </c>
      <c r="C1431" s="23"/>
      <c r="F1431" s="32"/>
      <c r="J1431" s="26"/>
      <c r="K1431" s="22" t="str">
        <f t="shared" si="106"/>
        <v/>
      </c>
      <c r="L1431" s="23"/>
      <c r="S1431" s="34"/>
      <c r="T1431" s="56" t="str">
        <f t="shared" si="105"/>
        <v/>
      </c>
    </row>
    <row r="1432" spans="1:20" x14ac:dyDescent="0.35">
      <c r="A1432" s="14" t="str">
        <f>IF(C1432="","",COUNT($C$3:C1432))</f>
        <v/>
      </c>
      <c r="B1432" s="14" t="str">
        <f t="shared" si="104"/>
        <v/>
      </c>
      <c r="C1432" s="23"/>
      <c r="F1432" s="32"/>
      <c r="J1432" s="26"/>
      <c r="K1432" s="22" t="str">
        <f t="shared" si="106"/>
        <v/>
      </c>
      <c r="L1432" s="23"/>
      <c r="S1432" s="34"/>
      <c r="T1432" s="56" t="str">
        <f t="shared" si="105"/>
        <v/>
      </c>
    </row>
    <row r="1433" spans="1:20" x14ac:dyDescent="0.35">
      <c r="A1433" s="14" t="str">
        <f>IF(C1433="","",COUNT($C$3:C1433))</f>
        <v/>
      </c>
      <c r="B1433" s="14" t="str">
        <f t="shared" si="104"/>
        <v/>
      </c>
      <c r="C1433" s="23"/>
      <c r="F1433" s="32"/>
      <c r="J1433" s="26"/>
      <c r="K1433" s="22" t="str">
        <f t="shared" si="106"/>
        <v/>
      </c>
      <c r="L1433" s="23"/>
      <c r="S1433" s="34"/>
      <c r="T1433" s="56" t="str">
        <f t="shared" si="105"/>
        <v/>
      </c>
    </row>
    <row r="1434" spans="1:20" x14ac:dyDescent="0.35">
      <c r="A1434" s="14" t="str">
        <f>IF(C1434="","",COUNT($C$3:C1434))</f>
        <v/>
      </c>
      <c r="B1434" s="14" t="str">
        <f t="shared" si="104"/>
        <v/>
      </c>
      <c r="C1434" s="23"/>
      <c r="F1434" s="32"/>
      <c r="J1434" s="26"/>
      <c r="K1434" s="22" t="str">
        <f t="shared" si="106"/>
        <v/>
      </c>
      <c r="L1434" s="23"/>
      <c r="S1434" s="34"/>
      <c r="T1434" s="56" t="str">
        <f t="shared" si="105"/>
        <v/>
      </c>
    </row>
    <row r="1435" spans="1:20" x14ac:dyDescent="0.35">
      <c r="A1435" s="14" t="str">
        <f>IF(C1435="","",COUNT($C$3:C1435))</f>
        <v/>
      </c>
      <c r="B1435" s="14" t="str">
        <f t="shared" si="104"/>
        <v/>
      </c>
      <c r="C1435" s="23"/>
      <c r="F1435" s="32"/>
      <c r="J1435" s="26"/>
      <c r="K1435" s="22" t="str">
        <f t="shared" si="106"/>
        <v/>
      </c>
      <c r="L1435" s="23"/>
      <c r="S1435" s="34"/>
      <c r="T1435" s="56" t="str">
        <f t="shared" si="105"/>
        <v/>
      </c>
    </row>
    <row r="1436" spans="1:20" x14ac:dyDescent="0.35">
      <c r="A1436" s="14" t="str">
        <f>IF(C1436="","",COUNT($C$3:C1436))</f>
        <v/>
      </c>
      <c r="B1436" s="14" t="str">
        <f t="shared" si="104"/>
        <v/>
      </c>
      <c r="C1436" s="23"/>
      <c r="F1436" s="32"/>
      <c r="J1436" s="26"/>
      <c r="K1436" s="22" t="str">
        <f t="shared" si="106"/>
        <v/>
      </c>
      <c r="L1436" s="23"/>
      <c r="S1436" s="34"/>
      <c r="T1436" s="56" t="str">
        <f t="shared" si="105"/>
        <v/>
      </c>
    </row>
    <row r="1437" spans="1:20" x14ac:dyDescent="0.35">
      <c r="A1437" s="14" t="str">
        <f>IF(C1437="","",COUNT($C$3:C1437))</f>
        <v/>
      </c>
      <c r="B1437" s="14" t="str">
        <f t="shared" si="104"/>
        <v/>
      </c>
      <c r="C1437" s="23"/>
      <c r="F1437" s="32"/>
      <c r="J1437" s="26"/>
      <c r="K1437" s="22" t="str">
        <f t="shared" si="106"/>
        <v/>
      </c>
      <c r="L1437" s="23"/>
      <c r="S1437" s="34"/>
      <c r="T1437" s="56" t="str">
        <f t="shared" si="105"/>
        <v/>
      </c>
    </row>
    <row r="1438" spans="1:20" x14ac:dyDescent="0.35">
      <c r="A1438" s="14" t="str">
        <f>IF(C1438="","",COUNT($C$3:C1438))</f>
        <v/>
      </c>
      <c r="B1438" s="14" t="str">
        <f t="shared" si="104"/>
        <v/>
      </c>
      <c r="C1438" s="23"/>
      <c r="F1438" s="32"/>
      <c r="J1438" s="26"/>
      <c r="K1438" s="22" t="str">
        <f t="shared" si="106"/>
        <v/>
      </c>
      <c r="L1438" s="23"/>
      <c r="S1438" s="34"/>
      <c r="T1438" s="56" t="str">
        <f t="shared" si="105"/>
        <v/>
      </c>
    </row>
    <row r="1439" spans="1:20" x14ac:dyDescent="0.35">
      <c r="A1439" s="14" t="str">
        <f>IF(C1439="","",COUNT($C$3:C1439))</f>
        <v/>
      </c>
      <c r="B1439" s="14" t="str">
        <f t="shared" si="104"/>
        <v/>
      </c>
      <c r="C1439" s="23"/>
      <c r="F1439" s="32"/>
      <c r="J1439" s="26"/>
      <c r="K1439" s="22" t="str">
        <f t="shared" si="106"/>
        <v/>
      </c>
      <c r="L1439" s="23"/>
      <c r="S1439" s="34"/>
      <c r="T1439" s="56" t="str">
        <f t="shared" si="105"/>
        <v/>
      </c>
    </row>
    <row r="1440" spans="1:20" x14ac:dyDescent="0.35">
      <c r="A1440" s="14" t="str">
        <f>IF(C1440="","",COUNT($C$3:C1440))</f>
        <v/>
      </c>
      <c r="B1440" s="14" t="str">
        <f t="shared" si="104"/>
        <v/>
      </c>
      <c r="C1440" s="23"/>
      <c r="F1440" s="32"/>
      <c r="J1440" s="26"/>
      <c r="K1440" s="22" t="str">
        <f t="shared" si="106"/>
        <v/>
      </c>
      <c r="L1440" s="23"/>
      <c r="S1440" s="34"/>
      <c r="T1440" s="56" t="str">
        <f t="shared" si="105"/>
        <v/>
      </c>
    </row>
    <row r="1441" spans="1:20" x14ac:dyDescent="0.35">
      <c r="A1441" s="14" t="str">
        <f>IF(C1441="","",COUNT($C$3:C1441))</f>
        <v/>
      </c>
      <c r="B1441" s="14" t="str">
        <f t="shared" si="104"/>
        <v/>
      </c>
      <c r="C1441" s="23"/>
      <c r="F1441" s="32"/>
      <c r="J1441" s="26"/>
      <c r="K1441" s="22" t="str">
        <f t="shared" si="106"/>
        <v/>
      </c>
      <c r="L1441" s="23"/>
      <c r="S1441" s="34"/>
      <c r="T1441" s="56" t="str">
        <f t="shared" si="105"/>
        <v/>
      </c>
    </row>
    <row r="1442" spans="1:20" x14ac:dyDescent="0.35">
      <c r="A1442" s="14" t="str">
        <f>IF(C1442="","",COUNT($C$3:C1442))</f>
        <v/>
      </c>
      <c r="B1442" s="14" t="str">
        <f t="shared" si="104"/>
        <v/>
      </c>
      <c r="C1442" s="23"/>
      <c r="F1442" s="32"/>
      <c r="J1442" s="26"/>
      <c r="K1442" s="22" t="str">
        <f t="shared" si="106"/>
        <v/>
      </c>
      <c r="L1442" s="23"/>
      <c r="S1442" s="34"/>
      <c r="T1442" s="56" t="str">
        <f t="shared" si="105"/>
        <v/>
      </c>
    </row>
    <row r="1443" spans="1:20" x14ac:dyDescent="0.35">
      <c r="A1443" s="14" t="str">
        <f>IF(C1443="","",COUNT($C$3:C1443))</f>
        <v/>
      </c>
      <c r="B1443" s="14" t="str">
        <f t="shared" si="104"/>
        <v/>
      </c>
      <c r="C1443" s="23"/>
      <c r="F1443" s="32"/>
      <c r="J1443" s="26"/>
      <c r="K1443" s="22" t="str">
        <f t="shared" si="106"/>
        <v/>
      </c>
      <c r="L1443" s="23"/>
      <c r="S1443" s="34"/>
      <c r="T1443" s="56" t="str">
        <f t="shared" si="105"/>
        <v/>
      </c>
    </row>
    <row r="1444" spans="1:20" x14ac:dyDescent="0.35">
      <c r="A1444" s="14" t="str">
        <f>IF(C1444="","",COUNT($C$3:C1444))</f>
        <v/>
      </c>
      <c r="B1444" s="14" t="str">
        <f t="shared" si="104"/>
        <v/>
      </c>
      <c r="C1444" s="23"/>
      <c r="F1444" s="32"/>
      <c r="J1444" s="26"/>
      <c r="K1444" s="22" t="str">
        <f t="shared" si="106"/>
        <v/>
      </c>
      <c r="L1444" s="23"/>
      <c r="S1444" s="34"/>
      <c r="T1444" s="56" t="str">
        <f t="shared" si="105"/>
        <v/>
      </c>
    </row>
    <row r="1445" spans="1:20" x14ac:dyDescent="0.35">
      <c r="A1445" s="14" t="str">
        <f>IF(C1445="","",COUNT($C$3:C1445))</f>
        <v/>
      </c>
      <c r="B1445" s="14" t="str">
        <f t="shared" si="104"/>
        <v/>
      </c>
      <c r="C1445" s="23"/>
      <c r="F1445" s="32"/>
      <c r="J1445" s="26"/>
      <c r="K1445" s="22" t="str">
        <f t="shared" si="106"/>
        <v/>
      </c>
      <c r="L1445" s="23"/>
      <c r="S1445" s="34"/>
      <c r="T1445" s="56" t="str">
        <f t="shared" si="105"/>
        <v/>
      </c>
    </row>
    <row r="1446" spans="1:20" x14ac:dyDescent="0.35">
      <c r="A1446" s="14" t="str">
        <f>IF(C1446="","",COUNT($C$3:C1446))</f>
        <v/>
      </c>
      <c r="B1446" s="14" t="str">
        <f t="shared" ref="B1446:B1509" si="107">IF(C1446="","",TEXT(C1446,"mmmm"))</f>
        <v/>
      </c>
      <c r="C1446" s="23"/>
      <c r="F1446" s="32"/>
      <c r="J1446" s="26"/>
      <c r="K1446" s="22" t="str">
        <f t="shared" si="106"/>
        <v/>
      </c>
      <c r="L1446" s="23"/>
      <c r="S1446" s="34"/>
      <c r="T1446" s="56" t="str">
        <f t="shared" ref="T1446:T1509" si="108">IF(N1446="","",SUM(N1446,O1446,P1446,Q1446,R1446))</f>
        <v/>
      </c>
    </row>
    <row r="1447" spans="1:20" x14ac:dyDescent="0.35">
      <c r="A1447" s="14" t="str">
        <f>IF(C1447="","",COUNT($C$3:C1447))</f>
        <v/>
      </c>
      <c r="B1447" s="14" t="str">
        <f t="shared" si="107"/>
        <v/>
      </c>
      <c r="C1447" s="23"/>
      <c r="F1447" s="32"/>
      <c r="J1447" s="26"/>
      <c r="K1447" s="22" t="str">
        <f t="shared" si="106"/>
        <v/>
      </c>
      <c r="L1447" s="23"/>
      <c r="S1447" s="34"/>
      <c r="T1447" s="56" t="str">
        <f t="shared" si="108"/>
        <v/>
      </c>
    </row>
    <row r="1448" spans="1:20" x14ac:dyDescent="0.35">
      <c r="A1448" s="14" t="str">
        <f>IF(C1448="","",COUNT($C$3:C1448))</f>
        <v/>
      </c>
      <c r="B1448" s="14" t="str">
        <f t="shared" si="107"/>
        <v/>
      </c>
      <c r="C1448" s="23"/>
      <c r="F1448" s="32"/>
      <c r="J1448" s="26"/>
      <c r="K1448" s="22" t="str">
        <f t="shared" si="106"/>
        <v/>
      </c>
      <c r="L1448" s="23"/>
      <c r="S1448" s="34"/>
      <c r="T1448" s="56" t="str">
        <f t="shared" si="108"/>
        <v/>
      </c>
    </row>
    <row r="1449" spans="1:20" x14ac:dyDescent="0.35">
      <c r="A1449" s="14" t="str">
        <f>IF(C1449="","",COUNT($C$3:C1449))</f>
        <v/>
      </c>
      <c r="B1449" s="14" t="str">
        <f t="shared" si="107"/>
        <v/>
      </c>
      <c r="C1449" s="23"/>
      <c r="F1449" s="32"/>
      <c r="J1449" s="26"/>
      <c r="K1449" s="22" t="str">
        <f t="shared" si="106"/>
        <v/>
      </c>
      <c r="L1449" s="23"/>
      <c r="S1449" s="34"/>
      <c r="T1449" s="56" t="str">
        <f t="shared" si="108"/>
        <v/>
      </c>
    </row>
    <row r="1450" spans="1:20" x14ac:dyDescent="0.35">
      <c r="A1450" s="14" t="str">
        <f>IF(C1450="","",COUNT($C$3:C1450))</f>
        <v/>
      </c>
      <c r="B1450" s="14" t="str">
        <f t="shared" si="107"/>
        <v/>
      </c>
      <c r="C1450" s="23"/>
      <c r="F1450" s="32"/>
      <c r="J1450" s="26"/>
      <c r="K1450" s="22" t="str">
        <f t="shared" si="106"/>
        <v/>
      </c>
      <c r="L1450" s="23"/>
      <c r="S1450" s="34"/>
      <c r="T1450" s="56" t="str">
        <f t="shared" si="108"/>
        <v/>
      </c>
    </row>
    <row r="1451" spans="1:20" x14ac:dyDescent="0.35">
      <c r="A1451" s="14" t="str">
        <f>IF(C1451="","",COUNT($C$3:C1451))</f>
        <v/>
      </c>
      <c r="B1451" s="14" t="str">
        <f t="shared" si="107"/>
        <v/>
      </c>
      <c r="C1451" s="23"/>
      <c r="F1451" s="32"/>
      <c r="J1451" s="26"/>
      <c r="K1451" s="22" t="str">
        <f t="shared" si="106"/>
        <v/>
      </c>
      <c r="L1451" s="23"/>
      <c r="S1451" s="34"/>
      <c r="T1451" s="56" t="str">
        <f t="shared" si="108"/>
        <v/>
      </c>
    </row>
    <row r="1452" spans="1:20" x14ac:dyDescent="0.35">
      <c r="A1452" s="14" t="str">
        <f>IF(C1452="","",COUNT($C$3:C1452))</f>
        <v/>
      </c>
      <c r="B1452" s="14" t="str">
        <f t="shared" si="107"/>
        <v/>
      </c>
      <c r="C1452" s="23"/>
      <c r="F1452" s="32"/>
      <c r="J1452" s="26"/>
      <c r="K1452" s="22" t="str">
        <f t="shared" si="106"/>
        <v/>
      </c>
      <c r="L1452" s="23"/>
      <c r="S1452" s="34"/>
      <c r="T1452" s="56" t="str">
        <f t="shared" si="108"/>
        <v/>
      </c>
    </row>
    <row r="1453" spans="1:20" x14ac:dyDescent="0.35">
      <c r="A1453" s="14" t="str">
        <f>IF(C1453="","",COUNT($C$3:C1453))</f>
        <v/>
      </c>
      <c r="B1453" s="14" t="str">
        <f t="shared" si="107"/>
        <v/>
      </c>
      <c r="C1453" s="23"/>
      <c r="F1453" s="32"/>
      <c r="J1453" s="26"/>
      <c r="K1453" s="22" t="str">
        <f t="shared" si="106"/>
        <v/>
      </c>
      <c r="L1453" s="23"/>
      <c r="S1453" s="34"/>
      <c r="T1453" s="56" t="str">
        <f t="shared" si="108"/>
        <v/>
      </c>
    </row>
    <row r="1454" spans="1:20" x14ac:dyDescent="0.35">
      <c r="A1454" s="14" t="str">
        <f>IF(C1454="","",COUNT($C$3:C1454))</f>
        <v/>
      </c>
      <c r="B1454" s="14" t="str">
        <f t="shared" si="107"/>
        <v/>
      </c>
      <c r="C1454" s="23"/>
      <c r="F1454" s="32"/>
      <c r="J1454" s="26"/>
      <c r="K1454" s="22" t="str">
        <f t="shared" si="106"/>
        <v/>
      </c>
      <c r="L1454" s="23"/>
      <c r="S1454" s="34"/>
      <c r="T1454" s="56" t="str">
        <f t="shared" si="108"/>
        <v/>
      </c>
    </row>
    <row r="1455" spans="1:20" x14ac:dyDescent="0.35">
      <c r="A1455" s="14" t="str">
        <f>IF(C1455="","",COUNT($C$3:C1455))</f>
        <v/>
      </c>
      <c r="B1455" s="14" t="str">
        <f t="shared" si="107"/>
        <v/>
      </c>
      <c r="C1455" s="23"/>
      <c r="F1455" s="32"/>
      <c r="J1455" s="26"/>
      <c r="K1455" s="22" t="str">
        <f t="shared" si="106"/>
        <v/>
      </c>
      <c r="L1455" s="23"/>
      <c r="S1455" s="34"/>
      <c r="T1455" s="56" t="str">
        <f t="shared" si="108"/>
        <v/>
      </c>
    </row>
    <row r="1456" spans="1:20" x14ac:dyDescent="0.35">
      <c r="A1456" s="14" t="str">
        <f>IF(C1456="","",COUNT($C$3:C1456))</f>
        <v/>
      </c>
      <c r="B1456" s="14" t="str">
        <f t="shared" si="107"/>
        <v/>
      </c>
      <c r="C1456" s="23"/>
      <c r="F1456" s="32"/>
      <c r="J1456" s="26"/>
      <c r="K1456" s="22" t="str">
        <f t="shared" si="106"/>
        <v/>
      </c>
      <c r="L1456" s="23"/>
      <c r="S1456" s="34"/>
      <c r="T1456" s="56" t="str">
        <f t="shared" si="108"/>
        <v/>
      </c>
    </row>
    <row r="1457" spans="1:20" x14ac:dyDescent="0.35">
      <c r="A1457" s="14" t="str">
        <f>IF(C1457="","",COUNT($C$3:C1457))</f>
        <v/>
      </c>
      <c r="B1457" s="14" t="str">
        <f t="shared" si="107"/>
        <v/>
      </c>
      <c r="C1457" s="23"/>
      <c r="F1457" s="32"/>
      <c r="J1457" s="26"/>
      <c r="K1457" s="22" t="str">
        <f t="shared" si="106"/>
        <v/>
      </c>
      <c r="L1457" s="23"/>
      <c r="S1457" s="34"/>
      <c r="T1457" s="56" t="str">
        <f t="shared" si="108"/>
        <v/>
      </c>
    </row>
    <row r="1458" spans="1:20" x14ac:dyDescent="0.35">
      <c r="A1458" s="14" t="str">
        <f>IF(C1458="","",COUNT($C$3:C1458))</f>
        <v/>
      </c>
      <c r="B1458" s="14" t="str">
        <f t="shared" si="107"/>
        <v/>
      </c>
      <c r="C1458" s="23"/>
      <c r="F1458" s="32"/>
      <c r="J1458" s="26"/>
      <c r="K1458" s="22" t="str">
        <f t="shared" si="106"/>
        <v/>
      </c>
      <c r="L1458" s="23"/>
      <c r="S1458" s="34"/>
      <c r="T1458" s="56" t="str">
        <f t="shared" si="108"/>
        <v/>
      </c>
    </row>
    <row r="1459" spans="1:20" x14ac:dyDescent="0.35">
      <c r="A1459" s="14" t="str">
        <f>IF(C1459="","",COUNT($C$3:C1459))</f>
        <v/>
      </c>
      <c r="B1459" s="14" t="str">
        <f t="shared" si="107"/>
        <v/>
      </c>
      <c r="C1459" s="23"/>
      <c r="F1459" s="32"/>
      <c r="J1459" s="26"/>
      <c r="K1459" s="22" t="str">
        <f t="shared" si="106"/>
        <v/>
      </c>
      <c r="L1459" s="23"/>
      <c r="S1459" s="34"/>
      <c r="T1459" s="56" t="str">
        <f t="shared" si="108"/>
        <v/>
      </c>
    </row>
    <row r="1460" spans="1:20" x14ac:dyDescent="0.35">
      <c r="A1460" s="14" t="str">
        <f>IF(C1460="","",COUNT($C$3:C1460))</f>
        <v/>
      </c>
      <c r="B1460" s="14" t="str">
        <f t="shared" si="107"/>
        <v/>
      </c>
      <c r="C1460" s="23"/>
      <c r="F1460" s="32"/>
      <c r="J1460" s="26"/>
      <c r="K1460" s="22" t="str">
        <f t="shared" si="106"/>
        <v/>
      </c>
      <c r="L1460" s="23"/>
      <c r="S1460" s="34"/>
      <c r="T1460" s="56" t="str">
        <f t="shared" si="108"/>
        <v/>
      </c>
    </row>
    <row r="1461" spans="1:20" x14ac:dyDescent="0.35">
      <c r="A1461" s="14" t="str">
        <f>IF(C1461="","",COUNT($C$3:C1461))</f>
        <v/>
      </c>
      <c r="B1461" s="14" t="str">
        <f t="shared" si="107"/>
        <v/>
      </c>
      <c r="C1461" s="23"/>
      <c r="F1461" s="32"/>
      <c r="J1461" s="26"/>
      <c r="K1461" s="22" t="str">
        <f t="shared" si="106"/>
        <v/>
      </c>
      <c r="L1461" s="23"/>
      <c r="S1461" s="34"/>
      <c r="T1461" s="56" t="str">
        <f t="shared" si="108"/>
        <v/>
      </c>
    </row>
    <row r="1462" spans="1:20" x14ac:dyDescent="0.35">
      <c r="A1462" s="14" t="str">
        <f>IF(C1462="","",COUNT($C$3:C1462))</f>
        <v/>
      </c>
      <c r="B1462" s="14" t="str">
        <f t="shared" si="107"/>
        <v/>
      </c>
      <c r="C1462" s="23"/>
      <c r="F1462" s="32"/>
      <c r="J1462" s="26"/>
      <c r="K1462" s="22" t="str">
        <f t="shared" si="106"/>
        <v/>
      </c>
      <c r="L1462" s="23"/>
      <c r="S1462" s="34"/>
      <c r="T1462" s="56" t="str">
        <f t="shared" si="108"/>
        <v/>
      </c>
    </row>
    <row r="1463" spans="1:20" x14ac:dyDescent="0.35">
      <c r="A1463" s="14" t="str">
        <f>IF(C1463="","",COUNT($C$3:C1463))</f>
        <v/>
      </c>
      <c r="B1463" s="14" t="str">
        <f t="shared" si="107"/>
        <v/>
      </c>
      <c r="C1463" s="23"/>
      <c r="F1463" s="32"/>
      <c r="J1463" s="26"/>
      <c r="K1463" s="22" t="str">
        <f t="shared" si="106"/>
        <v/>
      </c>
      <c r="L1463" s="23"/>
      <c r="S1463" s="34"/>
      <c r="T1463" s="56" t="str">
        <f t="shared" si="108"/>
        <v/>
      </c>
    </row>
    <row r="1464" spans="1:20" x14ac:dyDescent="0.35">
      <c r="A1464" s="14" t="str">
        <f>IF(C1464="","",COUNT($C$3:C1464))</f>
        <v/>
      </c>
      <c r="B1464" s="14" t="str">
        <f t="shared" si="107"/>
        <v/>
      </c>
      <c r="C1464" s="23"/>
      <c r="F1464" s="32"/>
      <c r="J1464" s="26"/>
      <c r="K1464" s="22" t="str">
        <f t="shared" si="106"/>
        <v/>
      </c>
      <c r="L1464" s="23"/>
      <c r="S1464" s="34"/>
      <c r="T1464" s="56" t="str">
        <f t="shared" si="108"/>
        <v/>
      </c>
    </row>
    <row r="1465" spans="1:20" x14ac:dyDescent="0.35">
      <c r="A1465" s="14" t="str">
        <f>IF(C1465="","",COUNT($C$3:C1465))</f>
        <v/>
      </c>
      <c r="B1465" s="14" t="str">
        <f t="shared" si="107"/>
        <v/>
      </c>
      <c r="C1465" s="23"/>
      <c r="F1465" s="32"/>
      <c r="J1465" s="26"/>
      <c r="K1465" s="22" t="str">
        <f t="shared" si="106"/>
        <v/>
      </c>
      <c r="L1465" s="23"/>
      <c r="S1465" s="34"/>
      <c r="T1465" s="56" t="str">
        <f t="shared" si="108"/>
        <v/>
      </c>
    </row>
    <row r="1466" spans="1:20" x14ac:dyDescent="0.35">
      <c r="A1466" s="14" t="str">
        <f>IF(C1466="","",COUNT($C$3:C1466))</f>
        <v/>
      </c>
      <c r="B1466" s="14" t="str">
        <f t="shared" si="107"/>
        <v/>
      </c>
      <c r="C1466" s="23"/>
      <c r="F1466" s="32"/>
      <c r="J1466" s="26"/>
      <c r="K1466" s="22" t="str">
        <f t="shared" si="106"/>
        <v/>
      </c>
      <c r="L1466" s="23"/>
      <c r="S1466" s="34"/>
      <c r="T1466" s="56" t="str">
        <f t="shared" si="108"/>
        <v/>
      </c>
    </row>
    <row r="1467" spans="1:20" x14ac:dyDescent="0.35">
      <c r="A1467" s="14" t="str">
        <f>IF(C1467="","",COUNT($C$3:C1467))</f>
        <v/>
      </c>
      <c r="B1467" s="14" t="str">
        <f t="shared" si="107"/>
        <v/>
      </c>
      <c r="C1467" s="23"/>
      <c r="F1467" s="32"/>
      <c r="J1467" s="26"/>
      <c r="K1467" s="22" t="str">
        <f t="shared" si="106"/>
        <v/>
      </c>
      <c r="L1467" s="23"/>
      <c r="S1467" s="34"/>
      <c r="T1467" s="56" t="str">
        <f t="shared" si="108"/>
        <v/>
      </c>
    </row>
    <row r="1468" spans="1:20" x14ac:dyDescent="0.35">
      <c r="A1468" s="14" t="str">
        <f>IF(C1468="","",COUNT($C$3:C1468))</f>
        <v/>
      </c>
      <c r="B1468" s="14" t="str">
        <f t="shared" si="107"/>
        <v/>
      </c>
      <c r="C1468" s="23"/>
      <c r="F1468" s="32"/>
      <c r="J1468" s="26"/>
      <c r="K1468" s="22" t="str">
        <f t="shared" si="106"/>
        <v/>
      </c>
      <c r="L1468" s="23"/>
      <c r="S1468" s="34"/>
      <c r="T1468" s="56" t="str">
        <f t="shared" si="108"/>
        <v/>
      </c>
    </row>
    <row r="1469" spans="1:20" x14ac:dyDescent="0.35">
      <c r="A1469" s="14" t="str">
        <f>IF(C1469="","",COUNT($C$3:C1469))</f>
        <v/>
      </c>
      <c r="B1469" s="14" t="str">
        <f t="shared" si="107"/>
        <v/>
      </c>
      <c r="C1469" s="23"/>
      <c r="F1469" s="32"/>
      <c r="J1469" s="26"/>
      <c r="K1469" s="22" t="str">
        <f t="shared" si="106"/>
        <v/>
      </c>
      <c r="L1469" s="23"/>
      <c r="S1469" s="34"/>
      <c r="T1469" s="56" t="str">
        <f t="shared" si="108"/>
        <v/>
      </c>
    </row>
    <row r="1470" spans="1:20" x14ac:dyDescent="0.35">
      <c r="A1470" s="14" t="str">
        <f>IF(C1470="","",COUNT($C$3:C1470))</f>
        <v/>
      </c>
      <c r="B1470" s="14" t="str">
        <f t="shared" si="107"/>
        <v/>
      </c>
      <c r="C1470" s="23"/>
      <c r="F1470" s="32"/>
      <c r="J1470" s="26"/>
      <c r="K1470" s="22" t="str">
        <f t="shared" si="106"/>
        <v/>
      </c>
      <c r="L1470" s="23"/>
      <c r="S1470" s="34"/>
      <c r="T1470" s="56" t="str">
        <f t="shared" si="108"/>
        <v/>
      </c>
    </row>
    <row r="1471" spans="1:20" x14ac:dyDescent="0.35">
      <c r="A1471" s="14" t="str">
        <f>IF(C1471="","",COUNT($C$3:C1471))</f>
        <v/>
      </c>
      <c r="B1471" s="14" t="str">
        <f t="shared" si="107"/>
        <v/>
      </c>
      <c r="C1471" s="23"/>
      <c r="F1471" s="32"/>
      <c r="J1471" s="26"/>
      <c r="K1471" s="22" t="str">
        <f t="shared" si="106"/>
        <v/>
      </c>
      <c r="L1471" s="23"/>
      <c r="S1471" s="34"/>
      <c r="T1471" s="56" t="str">
        <f t="shared" si="108"/>
        <v/>
      </c>
    </row>
    <row r="1472" spans="1:20" x14ac:dyDescent="0.35">
      <c r="A1472" s="14" t="str">
        <f>IF(C1472="","",COUNT($C$3:C1472))</f>
        <v/>
      </c>
      <c r="B1472" s="14" t="str">
        <f t="shared" si="107"/>
        <v/>
      </c>
      <c r="C1472" s="23"/>
      <c r="F1472" s="32"/>
      <c r="J1472" s="26"/>
      <c r="K1472" s="22" t="str">
        <f t="shared" si="106"/>
        <v/>
      </c>
      <c r="L1472" s="23"/>
      <c r="S1472" s="34"/>
      <c r="T1472" s="56" t="str">
        <f t="shared" si="108"/>
        <v/>
      </c>
    </row>
    <row r="1473" spans="1:20" x14ac:dyDescent="0.35">
      <c r="A1473" s="14" t="str">
        <f>IF(C1473="","",COUNT($C$3:C1473))</f>
        <v/>
      </c>
      <c r="B1473" s="14" t="str">
        <f t="shared" si="107"/>
        <v/>
      </c>
      <c r="C1473" s="23"/>
      <c r="F1473" s="32"/>
      <c r="J1473" s="26"/>
      <c r="K1473" s="22" t="str">
        <f t="shared" si="106"/>
        <v/>
      </c>
      <c r="L1473" s="23"/>
      <c r="S1473" s="34"/>
      <c r="T1473" s="56" t="str">
        <f t="shared" si="108"/>
        <v/>
      </c>
    </row>
    <row r="1474" spans="1:20" x14ac:dyDescent="0.35">
      <c r="A1474" s="14" t="str">
        <f>IF(C1474="","",COUNT($C$3:C1474))</f>
        <v/>
      </c>
      <c r="B1474" s="14" t="str">
        <f t="shared" si="107"/>
        <v/>
      </c>
      <c r="C1474" s="23"/>
      <c r="F1474" s="32"/>
      <c r="J1474" s="26"/>
      <c r="K1474" s="22" t="str">
        <f t="shared" si="106"/>
        <v/>
      </c>
      <c r="L1474" s="23"/>
      <c r="S1474" s="34"/>
      <c r="T1474" s="56" t="str">
        <f t="shared" si="108"/>
        <v/>
      </c>
    </row>
    <row r="1475" spans="1:20" x14ac:dyDescent="0.35">
      <c r="A1475" s="14" t="str">
        <f>IF(C1475="","",COUNT($C$3:C1475))</f>
        <v/>
      </c>
      <c r="B1475" s="14" t="str">
        <f t="shared" si="107"/>
        <v/>
      </c>
      <c r="C1475" s="23"/>
      <c r="F1475" s="32"/>
      <c r="J1475" s="26"/>
      <c r="K1475" s="22" t="str">
        <f t="shared" ref="K1475:K1538" si="109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475" s="23"/>
      <c r="S1475" s="34"/>
      <c r="T1475" s="56" t="str">
        <f t="shared" si="108"/>
        <v/>
      </c>
    </row>
    <row r="1476" spans="1:20" x14ac:dyDescent="0.35">
      <c r="A1476" s="14" t="str">
        <f>IF(C1476="","",COUNT($C$3:C1476))</f>
        <v/>
      </c>
      <c r="B1476" s="14" t="str">
        <f t="shared" si="107"/>
        <v/>
      </c>
      <c r="C1476" s="23"/>
      <c r="F1476" s="32"/>
      <c r="J1476" s="26"/>
      <c r="K1476" s="22" t="str">
        <f t="shared" si="109"/>
        <v/>
      </c>
      <c r="L1476" s="23"/>
      <c r="S1476" s="34"/>
      <c r="T1476" s="56" t="str">
        <f t="shared" si="108"/>
        <v/>
      </c>
    </row>
    <row r="1477" spans="1:20" x14ac:dyDescent="0.35">
      <c r="A1477" s="14" t="str">
        <f>IF(C1477="","",COUNT($C$3:C1477))</f>
        <v/>
      </c>
      <c r="B1477" s="14" t="str">
        <f t="shared" si="107"/>
        <v/>
      </c>
      <c r="C1477" s="23"/>
      <c r="F1477" s="32"/>
      <c r="J1477" s="26"/>
      <c r="K1477" s="22" t="str">
        <f t="shared" si="109"/>
        <v/>
      </c>
      <c r="L1477" s="23"/>
      <c r="S1477" s="34"/>
      <c r="T1477" s="56" t="str">
        <f t="shared" si="108"/>
        <v/>
      </c>
    </row>
    <row r="1478" spans="1:20" x14ac:dyDescent="0.35">
      <c r="A1478" s="14" t="str">
        <f>IF(C1478="","",COUNT($C$3:C1478))</f>
        <v/>
      </c>
      <c r="B1478" s="14" t="str">
        <f t="shared" si="107"/>
        <v/>
      </c>
      <c r="C1478" s="23"/>
      <c r="F1478" s="32"/>
      <c r="J1478" s="26"/>
      <c r="K1478" s="22" t="str">
        <f t="shared" si="109"/>
        <v/>
      </c>
      <c r="L1478" s="23"/>
      <c r="S1478" s="34"/>
      <c r="T1478" s="56" t="str">
        <f t="shared" si="108"/>
        <v/>
      </c>
    </row>
    <row r="1479" spans="1:20" x14ac:dyDescent="0.35">
      <c r="A1479" s="14" t="str">
        <f>IF(C1479="","",COUNT($C$3:C1479))</f>
        <v/>
      </c>
      <c r="B1479" s="14" t="str">
        <f t="shared" si="107"/>
        <v/>
      </c>
      <c r="C1479" s="23"/>
      <c r="F1479" s="32"/>
      <c r="J1479" s="26"/>
      <c r="K1479" s="22" t="str">
        <f t="shared" si="109"/>
        <v/>
      </c>
      <c r="L1479" s="23"/>
      <c r="S1479" s="34"/>
      <c r="T1479" s="56" t="str">
        <f t="shared" si="108"/>
        <v/>
      </c>
    </row>
    <row r="1480" spans="1:20" x14ac:dyDescent="0.35">
      <c r="A1480" s="14" t="str">
        <f>IF(C1480="","",COUNT($C$3:C1480))</f>
        <v/>
      </c>
      <c r="B1480" s="14" t="str">
        <f t="shared" si="107"/>
        <v/>
      </c>
      <c r="C1480" s="23"/>
      <c r="F1480" s="32"/>
      <c r="J1480" s="26"/>
      <c r="K1480" s="22" t="str">
        <f t="shared" si="109"/>
        <v/>
      </c>
      <c r="L1480" s="23"/>
      <c r="S1480" s="34"/>
      <c r="T1480" s="56" t="str">
        <f t="shared" si="108"/>
        <v/>
      </c>
    </row>
    <row r="1481" spans="1:20" x14ac:dyDescent="0.35">
      <c r="A1481" s="14" t="str">
        <f>IF(C1481="","",COUNT($C$3:C1481))</f>
        <v/>
      </c>
      <c r="B1481" s="14" t="str">
        <f t="shared" si="107"/>
        <v/>
      </c>
      <c r="C1481" s="23"/>
      <c r="F1481" s="32"/>
      <c r="J1481" s="26"/>
      <c r="K1481" s="22" t="str">
        <f t="shared" si="109"/>
        <v/>
      </c>
      <c r="L1481" s="23"/>
      <c r="S1481" s="34"/>
      <c r="T1481" s="56" t="str">
        <f t="shared" si="108"/>
        <v/>
      </c>
    </row>
    <row r="1482" spans="1:20" x14ac:dyDescent="0.35">
      <c r="A1482" s="14" t="str">
        <f>IF(C1482="","",COUNT($C$3:C1482))</f>
        <v/>
      </c>
      <c r="B1482" s="14" t="str">
        <f t="shared" si="107"/>
        <v/>
      </c>
      <c r="C1482" s="23"/>
      <c r="F1482" s="32"/>
      <c r="J1482" s="26"/>
      <c r="K1482" s="22" t="str">
        <f t="shared" si="109"/>
        <v/>
      </c>
      <c r="L1482" s="23"/>
      <c r="S1482" s="34"/>
      <c r="T1482" s="56" t="str">
        <f t="shared" si="108"/>
        <v/>
      </c>
    </row>
    <row r="1483" spans="1:20" x14ac:dyDescent="0.35">
      <c r="A1483" s="14" t="str">
        <f>IF(C1483="","",COUNT($C$3:C1483))</f>
        <v/>
      </c>
      <c r="B1483" s="14" t="str">
        <f t="shared" si="107"/>
        <v/>
      </c>
      <c r="C1483" s="23"/>
      <c r="F1483" s="32"/>
      <c r="J1483" s="26"/>
      <c r="K1483" s="22" t="str">
        <f t="shared" si="109"/>
        <v/>
      </c>
      <c r="L1483" s="23"/>
      <c r="S1483" s="34"/>
      <c r="T1483" s="56" t="str">
        <f t="shared" si="108"/>
        <v/>
      </c>
    </row>
    <row r="1484" spans="1:20" x14ac:dyDescent="0.35">
      <c r="A1484" s="14" t="str">
        <f>IF(C1484="","",COUNT($C$3:C1484))</f>
        <v/>
      </c>
      <c r="B1484" s="14" t="str">
        <f t="shared" si="107"/>
        <v/>
      </c>
      <c r="C1484" s="23"/>
      <c r="F1484" s="32"/>
      <c r="J1484" s="26"/>
      <c r="K1484" s="22" t="str">
        <f t="shared" si="109"/>
        <v/>
      </c>
      <c r="L1484" s="23"/>
      <c r="S1484" s="34"/>
      <c r="T1484" s="56" t="str">
        <f t="shared" si="108"/>
        <v/>
      </c>
    </row>
    <row r="1485" spans="1:20" x14ac:dyDescent="0.35">
      <c r="A1485" s="14" t="str">
        <f>IF(C1485="","",COUNT($C$3:C1485))</f>
        <v/>
      </c>
      <c r="B1485" s="14" t="str">
        <f t="shared" si="107"/>
        <v/>
      </c>
      <c r="C1485" s="23"/>
      <c r="F1485" s="32"/>
      <c r="J1485" s="26"/>
      <c r="K1485" s="22" t="str">
        <f t="shared" si="109"/>
        <v/>
      </c>
      <c r="L1485" s="23"/>
      <c r="S1485" s="34"/>
      <c r="T1485" s="56" t="str">
        <f t="shared" si="108"/>
        <v/>
      </c>
    </row>
    <row r="1486" spans="1:20" x14ac:dyDescent="0.35">
      <c r="A1486" s="14" t="str">
        <f>IF(C1486="","",COUNT($C$3:C1486))</f>
        <v/>
      </c>
      <c r="B1486" s="14" t="str">
        <f t="shared" si="107"/>
        <v/>
      </c>
      <c r="C1486" s="23"/>
      <c r="F1486" s="32"/>
      <c r="J1486" s="26"/>
      <c r="K1486" s="22" t="str">
        <f t="shared" si="109"/>
        <v/>
      </c>
      <c r="L1486" s="23"/>
      <c r="S1486" s="34"/>
      <c r="T1486" s="56" t="str">
        <f t="shared" si="108"/>
        <v/>
      </c>
    </row>
    <row r="1487" spans="1:20" x14ac:dyDescent="0.35">
      <c r="A1487" s="14" t="str">
        <f>IF(C1487="","",COUNT($C$3:C1487))</f>
        <v/>
      </c>
      <c r="B1487" s="14" t="str">
        <f t="shared" si="107"/>
        <v/>
      </c>
      <c r="C1487" s="23"/>
      <c r="F1487" s="32"/>
      <c r="J1487" s="26"/>
      <c r="K1487" s="22" t="str">
        <f t="shared" si="109"/>
        <v/>
      </c>
      <c r="L1487" s="23"/>
      <c r="S1487" s="34"/>
      <c r="T1487" s="56" t="str">
        <f t="shared" si="108"/>
        <v/>
      </c>
    </row>
    <row r="1488" spans="1:20" x14ac:dyDescent="0.35">
      <c r="A1488" s="14" t="str">
        <f>IF(C1488="","",COUNT($C$3:C1488))</f>
        <v/>
      </c>
      <c r="B1488" s="14" t="str">
        <f t="shared" si="107"/>
        <v/>
      </c>
      <c r="C1488" s="23"/>
      <c r="F1488" s="32"/>
      <c r="J1488" s="26"/>
      <c r="K1488" s="22" t="str">
        <f t="shared" si="109"/>
        <v/>
      </c>
      <c r="L1488" s="23"/>
      <c r="S1488" s="34"/>
      <c r="T1488" s="56" t="str">
        <f t="shared" si="108"/>
        <v/>
      </c>
    </row>
    <row r="1489" spans="1:20" x14ac:dyDescent="0.35">
      <c r="A1489" s="14" t="str">
        <f>IF(C1489="","",COUNT($C$3:C1489))</f>
        <v/>
      </c>
      <c r="B1489" s="14" t="str">
        <f t="shared" si="107"/>
        <v/>
      </c>
      <c r="C1489" s="23"/>
      <c r="F1489" s="32"/>
      <c r="J1489" s="26"/>
      <c r="K1489" s="22" t="str">
        <f t="shared" si="109"/>
        <v/>
      </c>
      <c r="L1489" s="23"/>
      <c r="S1489" s="34"/>
      <c r="T1489" s="56" t="str">
        <f t="shared" si="108"/>
        <v/>
      </c>
    </row>
    <row r="1490" spans="1:20" x14ac:dyDescent="0.35">
      <c r="A1490" s="14" t="str">
        <f>IF(C1490="","",COUNT($C$3:C1490))</f>
        <v/>
      </c>
      <c r="B1490" s="14" t="str">
        <f t="shared" si="107"/>
        <v/>
      </c>
      <c r="C1490" s="23"/>
      <c r="F1490" s="32"/>
      <c r="J1490" s="26"/>
      <c r="K1490" s="22" t="str">
        <f t="shared" si="109"/>
        <v/>
      </c>
      <c r="L1490" s="23"/>
      <c r="S1490" s="34"/>
      <c r="T1490" s="56" t="str">
        <f t="shared" si="108"/>
        <v/>
      </c>
    </row>
    <row r="1491" spans="1:20" x14ac:dyDescent="0.35">
      <c r="A1491" s="14" t="str">
        <f>IF(C1491="","",COUNT($C$3:C1491))</f>
        <v/>
      </c>
      <c r="B1491" s="14" t="str">
        <f t="shared" si="107"/>
        <v/>
      </c>
      <c r="C1491" s="23"/>
      <c r="F1491" s="32"/>
      <c r="J1491" s="26"/>
      <c r="K1491" s="22" t="str">
        <f t="shared" si="109"/>
        <v/>
      </c>
      <c r="L1491" s="23"/>
      <c r="S1491" s="34"/>
      <c r="T1491" s="56" t="str">
        <f t="shared" si="108"/>
        <v/>
      </c>
    </row>
    <row r="1492" spans="1:20" x14ac:dyDescent="0.35">
      <c r="A1492" s="14" t="str">
        <f>IF(C1492="","",COUNT($C$3:C1492))</f>
        <v/>
      </c>
      <c r="B1492" s="14" t="str">
        <f t="shared" si="107"/>
        <v/>
      </c>
      <c r="C1492" s="23"/>
      <c r="F1492" s="32"/>
      <c r="J1492" s="26"/>
      <c r="K1492" s="22" t="str">
        <f t="shared" si="109"/>
        <v/>
      </c>
      <c r="L1492" s="23"/>
      <c r="S1492" s="34"/>
      <c r="T1492" s="56" t="str">
        <f t="shared" si="108"/>
        <v/>
      </c>
    </row>
    <row r="1493" spans="1:20" x14ac:dyDescent="0.35">
      <c r="A1493" s="14" t="str">
        <f>IF(C1493="","",COUNT($C$3:C1493))</f>
        <v/>
      </c>
      <c r="B1493" s="14" t="str">
        <f t="shared" si="107"/>
        <v/>
      </c>
      <c r="C1493" s="23"/>
      <c r="F1493" s="32"/>
      <c r="J1493" s="26"/>
      <c r="K1493" s="22" t="str">
        <f t="shared" si="109"/>
        <v/>
      </c>
      <c r="L1493" s="23"/>
      <c r="S1493" s="34"/>
      <c r="T1493" s="56" t="str">
        <f t="shared" si="108"/>
        <v/>
      </c>
    </row>
    <row r="1494" spans="1:20" x14ac:dyDescent="0.35">
      <c r="A1494" s="14" t="str">
        <f>IF(C1494="","",COUNT($C$3:C1494))</f>
        <v/>
      </c>
      <c r="B1494" s="14" t="str">
        <f t="shared" si="107"/>
        <v/>
      </c>
      <c r="C1494" s="23"/>
      <c r="F1494" s="32"/>
      <c r="J1494" s="26"/>
      <c r="K1494" s="22" t="str">
        <f t="shared" si="109"/>
        <v/>
      </c>
      <c r="L1494" s="23"/>
      <c r="S1494" s="34"/>
      <c r="T1494" s="56" t="str">
        <f t="shared" si="108"/>
        <v/>
      </c>
    </row>
    <row r="1495" spans="1:20" x14ac:dyDescent="0.35">
      <c r="A1495" s="14" t="str">
        <f>IF(C1495="","",COUNT($C$3:C1495))</f>
        <v/>
      </c>
      <c r="B1495" s="14" t="str">
        <f t="shared" si="107"/>
        <v/>
      </c>
      <c r="C1495" s="23"/>
      <c r="F1495" s="32"/>
      <c r="J1495" s="26"/>
      <c r="K1495" s="22" t="str">
        <f t="shared" si="109"/>
        <v/>
      </c>
      <c r="L1495" s="23"/>
      <c r="S1495" s="34"/>
      <c r="T1495" s="56" t="str">
        <f t="shared" si="108"/>
        <v/>
      </c>
    </row>
    <row r="1496" spans="1:20" x14ac:dyDescent="0.35">
      <c r="A1496" s="14" t="str">
        <f>IF(C1496="","",COUNT($C$3:C1496))</f>
        <v/>
      </c>
      <c r="B1496" s="14" t="str">
        <f t="shared" si="107"/>
        <v/>
      </c>
      <c r="C1496" s="23"/>
      <c r="F1496" s="32"/>
      <c r="J1496" s="26"/>
      <c r="K1496" s="22" t="str">
        <f t="shared" si="109"/>
        <v/>
      </c>
      <c r="L1496" s="23"/>
      <c r="S1496" s="34"/>
      <c r="T1496" s="56" t="str">
        <f t="shared" si="108"/>
        <v/>
      </c>
    </row>
    <row r="1497" spans="1:20" x14ac:dyDescent="0.35">
      <c r="A1497" s="14" t="str">
        <f>IF(C1497="","",COUNT($C$3:C1497))</f>
        <v/>
      </c>
      <c r="B1497" s="14" t="str">
        <f t="shared" si="107"/>
        <v/>
      </c>
      <c r="C1497" s="23"/>
      <c r="F1497" s="32"/>
      <c r="J1497" s="26"/>
      <c r="K1497" s="22" t="str">
        <f t="shared" si="109"/>
        <v/>
      </c>
      <c r="L1497" s="23"/>
      <c r="S1497" s="34"/>
      <c r="T1497" s="56" t="str">
        <f t="shared" si="108"/>
        <v/>
      </c>
    </row>
    <row r="1498" spans="1:20" x14ac:dyDescent="0.35">
      <c r="A1498" s="14" t="str">
        <f>IF(C1498="","",COUNT($C$3:C1498))</f>
        <v/>
      </c>
      <c r="B1498" s="14" t="str">
        <f t="shared" si="107"/>
        <v/>
      </c>
      <c r="C1498" s="23"/>
      <c r="F1498" s="32"/>
      <c r="J1498" s="26"/>
      <c r="K1498" s="22" t="str">
        <f t="shared" si="109"/>
        <v/>
      </c>
      <c r="L1498" s="23"/>
      <c r="S1498" s="34"/>
      <c r="T1498" s="56" t="str">
        <f t="shared" si="108"/>
        <v/>
      </c>
    </row>
    <row r="1499" spans="1:20" x14ac:dyDescent="0.35">
      <c r="A1499" s="14" t="str">
        <f>IF(C1499="","",COUNT($C$3:C1499))</f>
        <v/>
      </c>
      <c r="B1499" s="14" t="str">
        <f t="shared" si="107"/>
        <v/>
      </c>
      <c r="C1499" s="23"/>
      <c r="F1499" s="32"/>
      <c r="J1499" s="26"/>
      <c r="K1499" s="22" t="str">
        <f t="shared" si="109"/>
        <v/>
      </c>
      <c r="L1499" s="23"/>
      <c r="S1499" s="34"/>
      <c r="T1499" s="56" t="str">
        <f t="shared" si="108"/>
        <v/>
      </c>
    </row>
    <row r="1500" spans="1:20" x14ac:dyDescent="0.35">
      <c r="A1500" s="14" t="str">
        <f>IF(C1500="","",COUNT($C$3:C1500))</f>
        <v/>
      </c>
      <c r="B1500" s="14" t="str">
        <f t="shared" si="107"/>
        <v/>
      </c>
      <c r="C1500" s="23"/>
      <c r="F1500" s="32"/>
      <c r="J1500" s="26"/>
      <c r="K1500" s="22" t="str">
        <f t="shared" si="109"/>
        <v/>
      </c>
      <c r="L1500" s="23"/>
      <c r="S1500" s="34"/>
      <c r="T1500" s="56" t="str">
        <f t="shared" si="108"/>
        <v/>
      </c>
    </row>
    <row r="1501" spans="1:20" x14ac:dyDescent="0.35">
      <c r="A1501" s="14" t="str">
        <f>IF(C1501="","",COUNT($C$3:C1501))</f>
        <v/>
      </c>
      <c r="B1501" s="14" t="str">
        <f t="shared" si="107"/>
        <v/>
      </c>
      <c r="C1501" s="23"/>
      <c r="F1501" s="32"/>
      <c r="J1501" s="26"/>
      <c r="K1501" s="22" t="str">
        <f t="shared" si="109"/>
        <v/>
      </c>
      <c r="L1501" s="23"/>
      <c r="S1501" s="34"/>
      <c r="T1501" s="56" t="str">
        <f t="shared" si="108"/>
        <v/>
      </c>
    </row>
    <row r="1502" spans="1:20" x14ac:dyDescent="0.35">
      <c r="A1502" s="14" t="str">
        <f>IF(C1502="","",COUNT($C$3:C1502))</f>
        <v/>
      </c>
      <c r="B1502" s="14" t="str">
        <f t="shared" si="107"/>
        <v/>
      </c>
      <c r="C1502" s="23"/>
      <c r="F1502" s="32"/>
      <c r="J1502" s="26"/>
      <c r="K1502" s="22" t="str">
        <f t="shared" si="109"/>
        <v/>
      </c>
      <c r="L1502" s="23"/>
      <c r="S1502" s="34"/>
      <c r="T1502" s="56" t="str">
        <f t="shared" si="108"/>
        <v/>
      </c>
    </row>
    <row r="1503" spans="1:20" x14ac:dyDescent="0.35">
      <c r="A1503" s="14" t="str">
        <f>IF(C1503="","",COUNT($C$3:C1503))</f>
        <v/>
      </c>
      <c r="B1503" s="14" t="str">
        <f t="shared" si="107"/>
        <v/>
      </c>
      <c r="C1503" s="23"/>
      <c r="F1503" s="32"/>
      <c r="J1503" s="26"/>
      <c r="K1503" s="22" t="str">
        <f t="shared" si="109"/>
        <v/>
      </c>
      <c r="L1503" s="23"/>
      <c r="S1503" s="34"/>
      <c r="T1503" s="56" t="str">
        <f t="shared" si="108"/>
        <v/>
      </c>
    </row>
    <row r="1504" spans="1:20" x14ac:dyDescent="0.35">
      <c r="A1504" s="14" t="str">
        <f>IF(C1504="","",COUNT($C$3:C1504))</f>
        <v/>
      </c>
      <c r="B1504" s="14" t="str">
        <f t="shared" si="107"/>
        <v/>
      </c>
      <c r="C1504" s="23"/>
      <c r="F1504" s="32"/>
      <c r="J1504" s="26"/>
      <c r="K1504" s="22" t="str">
        <f t="shared" si="109"/>
        <v/>
      </c>
      <c r="L1504" s="23"/>
      <c r="S1504" s="34"/>
      <c r="T1504" s="56" t="str">
        <f t="shared" si="108"/>
        <v/>
      </c>
    </row>
    <row r="1505" spans="1:20" x14ac:dyDescent="0.35">
      <c r="A1505" s="14" t="str">
        <f>IF(C1505="","",COUNT($C$3:C1505))</f>
        <v/>
      </c>
      <c r="B1505" s="14" t="str">
        <f t="shared" si="107"/>
        <v/>
      </c>
      <c r="C1505" s="23"/>
      <c r="F1505" s="32"/>
      <c r="J1505" s="26"/>
      <c r="K1505" s="22" t="str">
        <f t="shared" si="109"/>
        <v/>
      </c>
      <c r="L1505" s="23"/>
      <c r="S1505" s="34"/>
      <c r="T1505" s="56" t="str">
        <f t="shared" si="108"/>
        <v/>
      </c>
    </row>
    <row r="1506" spans="1:20" x14ac:dyDescent="0.35">
      <c r="A1506" s="14" t="str">
        <f>IF(C1506="","",COUNT($C$3:C1506))</f>
        <v/>
      </c>
      <c r="B1506" s="14" t="str">
        <f t="shared" si="107"/>
        <v/>
      </c>
      <c r="C1506" s="23"/>
      <c r="F1506" s="32"/>
      <c r="J1506" s="26"/>
      <c r="K1506" s="22" t="str">
        <f t="shared" si="109"/>
        <v/>
      </c>
      <c r="L1506" s="23"/>
      <c r="S1506" s="34"/>
      <c r="T1506" s="56" t="str">
        <f t="shared" si="108"/>
        <v/>
      </c>
    </row>
    <row r="1507" spans="1:20" x14ac:dyDescent="0.35">
      <c r="A1507" s="14" t="str">
        <f>IF(C1507="","",COUNT($C$3:C1507))</f>
        <v/>
      </c>
      <c r="B1507" s="14" t="str">
        <f t="shared" si="107"/>
        <v/>
      </c>
      <c r="C1507" s="23"/>
      <c r="F1507" s="32"/>
      <c r="J1507" s="26"/>
      <c r="K1507" s="22" t="str">
        <f t="shared" si="109"/>
        <v/>
      </c>
      <c r="L1507" s="23"/>
      <c r="S1507" s="34"/>
      <c r="T1507" s="56" t="str">
        <f t="shared" si="108"/>
        <v/>
      </c>
    </row>
    <row r="1508" spans="1:20" x14ac:dyDescent="0.35">
      <c r="A1508" s="14" t="str">
        <f>IF(C1508="","",COUNT($C$3:C1508))</f>
        <v/>
      </c>
      <c r="B1508" s="14" t="str">
        <f t="shared" si="107"/>
        <v/>
      </c>
      <c r="C1508" s="23"/>
      <c r="F1508" s="32"/>
      <c r="J1508" s="26"/>
      <c r="K1508" s="22" t="str">
        <f t="shared" si="109"/>
        <v/>
      </c>
      <c r="L1508" s="23"/>
      <c r="S1508" s="34"/>
      <c r="T1508" s="56" t="str">
        <f t="shared" si="108"/>
        <v/>
      </c>
    </row>
    <row r="1509" spans="1:20" x14ac:dyDescent="0.35">
      <c r="A1509" s="14" t="str">
        <f>IF(C1509="","",COUNT($C$3:C1509))</f>
        <v/>
      </c>
      <c r="B1509" s="14" t="str">
        <f t="shared" si="107"/>
        <v/>
      </c>
      <c r="C1509" s="23"/>
      <c r="F1509" s="32"/>
      <c r="J1509" s="26"/>
      <c r="K1509" s="22" t="str">
        <f t="shared" si="109"/>
        <v/>
      </c>
      <c r="L1509" s="23"/>
      <c r="S1509" s="34"/>
      <c r="T1509" s="56" t="str">
        <f t="shared" si="108"/>
        <v/>
      </c>
    </row>
    <row r="1510" spans="1:20" x14ac:dyDescent="0.35">
      <c r="A1510" s="14" t="str">
        <f>IF(C1510="","",COUNT($C$3:C1510))</f>
        <v/>
      </c>
      <c r="B1510" s="14" t="str">
        <f t="shared" ref="B1510:B1573" si="110">IF(C1510="","",TEXT(C1510,"mmmm"))</f>
        <v/>
      </c>
      <c r="C1510" s="23"/>
      <c r="F1510" s="32"/>
      <c r="J1510" s="26"/>
      <c r="K1510" s="22" t="str">
        <f t="shared" si="109"/>
        <v/>
      </c>
      <c r="L1510" s="23"/>
      <c r="S1510" s="34"/>
      <c r="T1510" s="56" t="str">
        <f t="shared" ref="T1510:T1573" si="111">IF(N1510="","",SUM(N1510,O1510,P1510,Q1510,R1510))</f>
        <v/>
      </c>
    </row>
    <row r="1511" spans="1:20" x14ac:dyDescent="0.35">
      <c r="A1511" s="14" t="str">
        <f>IF(C1511="","",COUNT($C$3:C1511))</f>
        <v/>
      </c>
      <c r="B1511" s="14" t="str">
        <f t="shared" si="110"/>
        <v/>
      </c>
      <c r="C1511" s="23"/>
      <c r="F1511" s="32"/>
      <c r="J1511" s="26"/>
      <c r="K1511" s="22" t="str">
        <f t="shared" si="109"/>
        <v/>
      </c>
      <c r="L1511" s="23"/>
      <c r="S1511" s="34"/>
      <c r="T1511" s="56" t="str">
        <f t="shared" si="111"/>
        <v/>
      </c>
    </row>
    <row r="1512" spans="1:20" x14ac:dyDescent="0.35">
      <c r="A1512" s="14" t="str">
        <f>IF(C1512="","",COUNT($C$3:C1512))</f>
        <v/>
      </c>
      <c r="B1512" s="14" t="str">
        <f t="shared" si="110"/>
        <v/>
      </c>
      <c r="C1512" s="23"/>
      <c r="F1512" s="32"/>
      <c r="J1512" s="26"/>
      <c r="K1512" s="22" t="str">
        <f t="shared" si="109"/>
        <v/>
      </c>
      <c r="L1512" s="23"/>
      <c r="S1512" s="34"/>
      <c r="T1512" s="56" t="str">
        <f t="shared" si="111"/>
        <v/>
      </c>
    </row>
    <row r="1513" spans="1:20" x14ac:dyDescent="0.35">
      <c r="A1513" s="14" t="str">
        <f>IF(C1513="","",COUNT($C$3:C1513))</f>
        <v/>
      </c>
      <c r="B1513" s="14" t="str">
        <f t="shared" si="110"/>
        <v/>
      </c>
      <c r="C1513" s="23"/>
      <c r="F1513" s="32"/>
      <c r="J1513" s="26"/>
      <c r="K1513" s="22" t="str">
        <f t="shared" si="109"/>
        <v/>
      </c>
      <c r="L1513" s="23"/>
      <c r="S1513" s="34"/>
      <c r="T1513" s="56" t="str">
        <f t="shared" si="111"/>
        <v/>
      </c>
    </row>
    <row r="1514" spans="1:20" x14ac:dyDescent="0.35">
      <c r="A1514" s="14" t="str">
        <f>IF(C1514="","",COUNT($C$3:C1514))</f>
        <v/>
      </c>
      <c r="B1514" s="14" t="str">
        <f t="shared" si="110"/>
        <v/>
      </c>
      <c r="C1514" s="23"/>
      <c r="F1514" s="32"/>
      <c r="J1514" s="26"/>
      <c r="K1514" s="22" t="str">
        <f t="shared" si="109"/>
        <v/>
      </c>
      <c r="L1514" s="23"/>
      <c r="S1514" s="34"/>
      <c r="T1514" s="56" t="str">
        <f t="shared" si="111"/>
        <v/>
      </c>
    </row>
    <row r="1515" spans="1:20" x14ac:dyDescent="0.35">
      <c r="A1515" s="14" t="str">
        <f>IF(C1515="","",COUNT($C$3:C1515))</f>
        <v/>
      </c>
      <c r="B1515" s="14" t="str">
        <f t="shared" si="110"/>
        <v/>
      </c>
      <c r="C1515" s="23"/>
      <c r="F1515" s="32"/>
      <c r="J1515" s="26"/>
      <c r="K1515" s="22" t="str">
        <f t="shared" si="109"/>
        <v/>
      </c>
      <c r="L1515" s="23"/>
      <c r="S1515" s="34"/>
      <c r="T1515" s="56" t="str">
        <f t="shared" si="111"/>
        <v/>
      </c>
    </row>
    <row r="1516" spans="1:20" x14ac:dyDescent="0.35">
      <c r="A1516" s="14" t="str">
        <f>IF(C1516="","",COUNT($C$3:C1516))</f>
        <v/>
      </c>
      <c r="B1516" s="14" t="str">
        <f t="shared" si="110"/>
        <v/>
      </c>
      <c r="C1516" s="23"/>
      <c r="F1516" s="32"/>
      <c r="J1516" s="26"/>
      <c r="K1516" s="22" t="str">
        <f t="shared" si="109"/>
        <v/>
      </c>
      <c r="L1516" s="23"/>
      <c r="S1516" s="34"/>
      <c r="T1516" s="56" t="str">
        <f t="shared" si="111"/>
        <v/>
      </c>
    </row>
    <row r="1517" spans="1:20" x14ac:dyDescent="0.35">
      <c r="A1517" s="14" t="str">
        <f>IF(C1517="","",COUNT($C$3:C1517))</f>
        <v/>
      </c>
      <c r="B1517" s="14" t="str">
        <f t="shared" si="110"/>
        <v/>
      </c>
      <c r="C1517" s="23"/>
      <c r="F1517" s="32"/>
      <c r="J1517" s="26"/>
      <c r="K1517" s="22" t="str">
        <f t="shared" si="109"/>
        <v/>
      </c>
      <c r="L1517" s="23"/>
      <c r="S1517" s="34"/>
      <c r="T1517" s="56" t="str">
        <f t="shared" si="111"/>
        <v/>
      </c>
    </row>
    <row r="1518" spans="1:20" x14ac:dyDescent="0.35">
      <c r="A1518" s="14" t="str">
        <f>IF(C1518="","",COUNT($C$3:C1518))</f>
        <v/>
      </c>
      <c r="B1518" s="14" t="str">
        <f t="shared" si="110"/>
        <v/>
      </c>
      <c r="C1518" s="23"/>
      <c r="F1518" s="32"/>
      <c r="J1518" s="26"/>
      <c r="K1518" s="22" t="str">
        <f t="shared" si="109"/>
        <v/>
      </c>
      <c r="L1518" s="23"/>
      <c r="S1518" s="34"/>
      <c r="T1518" s="56" t="str">
        <f t="shared" si="111"/>
        <v/>
      </c>
    </row>
    <row r="1519" spans="1:20" x14ac:dyDescent="0.35">
      <c r="A1519" s="14" t="str">
        <f>IF(C1519="","",COUNT($C$3:C1519))</f>
        <v/>
      </c>
      <c r="B1519" s="14" t="str">
        <f t="shared" si="110"/>
        <v/>
      </c>
      <c r="C1519" s="23"/>
      <c r="F1519" s="32"/>
      <c r="J1519" s="26"/>
      <c r="K1519" s="22" t="str">
        <f t="shared" si="109"/>
        <v/>
      </c>
      <c r="L1519" s="23"/>
      <c r="S1519" s="34"/>
      <c r="T1519" s="56" t="str">
        <f t="shared" si="111"/>
        <v/>
      </c>
    </row>
    <row r="1520" spans="1:20" x14ac:dyDescent="0.35">
      <c r="A1520" s="14" t="str">
        <f>IF(C1520="","",COUNT($C$3:C1520))</f>
        <v/>
      </c>
      <c r="B1520" s="14" t="str">
        <f t="shared" si="110"/>
        <v/>
      </c>
      <c r="C1520" s="23"/>
      <c r="F1520" s="32"/>
      <c r="J1520" s="26"/>
      <c r="K1520" s="22" t="str">
        <f t="shared" si="109"/>
        <v/>
      </c>
      <c r="L1520" s="23"/>
      <c r="S1520" s="34"/>
      <c r="T1520" s="56" t="str">
        <f t="shared" si="111"/>
        <v/>
      </c>
    </row>
    <row r="1521" spans="1:20" x14ac:dyDescent="0.35">
      <c r="A1521" s="14" t="str">
        <f>IF(C1521="","",COUNT($C$3:C1521))</f>
        <v/>
      </c>
      <c r="B1521" s="14" t="str">
        <f t="shared" si="110"/>
        <v/>
      </c>
      <c r="C1521" s="23"/>
      <c r="F1521" s="32"/>
      <c r="J1521" s="26"/>
      <c r="K1521" s="22" t="str">
        <f t="shared" si="109"/>
        <v/>
      </c>
      <c r="L1521" s="23"/>
      <c r="S1521" s="34"/>
      <c r="T1521" s="56" t="str">
        <f t="shared" si="111"/>
        <v/>
      </c>
    </row>
    <row r="1522" spans="1:20" x14ac:dyDescent="0.35">
      <c r="A1522" s="14" t="str">
        <f>IF(C1522="","",COUNT($C$3:C1522))</f>
        <v/>
      </c>
      <c r="B1522" s="14" t="str">
        <f t="shared" si="110"/>
        <v/>
      </c>
      <c r="C1522" s="23"/>
      <c r="F1522" s="32"/>
      <c r="J1522" s="26"/>
      <c r="K1522" s="22" t="str">
        <f t="shared" si="109"/>
        <v/>
      </c>
      <c r="L1522" s="23"/>
      <c r="S1522" s="34"/>
      <c r="T1522" s="56" t="str">
        <f t="shared" si="111"/>
        <v/>
      </c>
    </row>
    <row r="1523" spans="1:20" x14ac:dyDescent="0.35">
      <c r="A1523" s="14" t="str">
        <f>IF(C1523="","",COUNT($C$3:C1523))</f>
        <v/>
      </c>
      <c r="B1523" s="14" t="str">
        <f t="shared" si="110"/>
        <v/>
      </c>
      <c r="C1523" s="23"/>
      <c r="F1523" s="32"/>
      <c r="J1523" s="26"/>
      <c r="K1523" s="22" t="str">
        <f t="shared" si="109"/>
        <v/>
      </c>
      <c r="L1523" s="23"/>
      <c r="S1523" s="34"/>
      <c r="T1523" s="56" t="str">
        <f t="shared" si="111"/>
        <v/>
      </c>
    </row>
    <row r="1524" spans="1:20" x14ac:dyDescent="0.35">
      <c r="A1524" s="14" t="str">
        <f>IF(C1524="","",COUNT($C$3:C1524))</f>
        <v/>
      </c>
      <c r="B1524" s="14" t="str">
        <f t="shared" si="110"/>
        <v/>
      </c>
      <c r="C1524" s="23"/>
      <c r="F1524" s="32"/>
      <c r="J1524" s="26"/>
      <c r="K1524" s="22" t="str">
        <f t="shared" si="109"/>
        <v/>
      </c>
      <c r="L1524" s="23"/>
      <c r="S1524" s="34"/>
      <c r="T1524" s="56" t="str">
        <f t="shared" si="111"/>
        <v/>
      </c>
    </row>
    <row r="1525" spans="1:20" x14ac:dyDescent="0.35">
      <c r="A1525" s="14" t="str">
        <f>IF(C1525="","",COUNT($C$3:C1525))</f>
        <v/>
      </c>
      <c r="B1525" s="14" t="str">
        <f t="shared" si="110"/>
        <v/>
      </c>
      <c r="C1525" s="23"/>
      <c r="F1525" s="32"/>
      <c r="J1525" s="26"/>
      <c r="K1525" s="22" t="str">
        <f t="shared" si="109"/>
        <v/>
      </c>
      <c r="L1525" s="23"/>
      <c r="S1525" s="34"/>
      <c r="T1525" s="56" t="str">
        <f t="shared" si="111"/>
        <v/>
      </c>
    </row>
    <row r="1526" spans="1:20" x14ac:dyDescent="0.35">
      <c r="A1526" s="14" t="str">
        <f>IF(C1526="","",COUNT($C$3:C1526))</f>
        <v/>
      </c>
      <c r="B1526" s="14" t="str">
        <f t="shared" si="110"/>
        <v/>
      </c>
      <c r="C1526" s="23"/>
      <c r="F1526" s="32"/>
      <c r="J1526" s="26"/>
      <c r="K1526" s="22" t="str">
        <f t="shared" si="109"/>
        <v/>
      </c>
      <c r="L1526" s="23"/>
      <c r="S1526" s="34"/>
      <c r="T1526" s="56" t="str">
        <f t="shared" si="111"/>
        <v/>
      </c>
    </row>
    <row r="1527" spans="1:20" x14ac:dyDescent="0.35">
      <c r="A1527" s="14" t="str">
        <f>IF(C1527="","",COUNT($C$3:C1527))</f>
        <v/>
      </c>
      <c r="B1527" s="14" t="str">
        <f t="shared" si="110"/>
        <v/>
      </c>
      <c r="C1527" s="23"/>
      <c r="F1527" s="32"/>
      <c r="J1527" s="26"/>
      <c r="K1527" s="22" t="str">
        <f t="shared" si="109"/>
        <v/>
      </c>
      <c r="L1527" s="23"/>
      <c r="S1527" s="34"/>
      <c r="T1527" s="56" t="str">
        <f t="shared" si="111"/>
        <v/>
      </c>
    </row>
    <row r="1528" spans="1:20" x14ac:dyDescent="0.35">
      <c r="A1528" s="14" t="str">
        <f>IF(C1528="","",COUNT($C$3:C1528))</f>
        <v/>
      </c>
      <c r="B1528" s="14" t="str">
        <f t="shared" si="110"/>
        <v/>
      </c>
      <c r="C1528" s="23"/>
      <c r="F1528" s="32"/>
      <c r="J1528" s="26"/>
      <c r="K1528" s="22" t="str">
        <f t="shared" si="109"/>
        <v/>
      </c>
      <c r="L1528" s="23"/>
      <c r="S1528" s="34"/>
      <c r="T1528" s="56" t="str">
        <f t="shared" si="111"/>
        <v/>
      </c>
    </row>
    <row r="1529" spans="1:20" x14ac:dyDescent="0.35">
      <c r="A1529" s="14" t="str">
        <f>IF(C1529="","",COUNT($C$3:C1529))</f>
        <v/>
      </c>
      <c r="B1529" s="14" t="str">
        <f t="shared" si="110"/>
        <v/>
      </c>
      <c r="C1529" s="23"/>
      <c r="F1529" s="32"/>
      <c r="J1529" s="26"/>
      <c r="K1529" s="22" t="str">
        <f t="shared" si="109"/>
        <v/>
      </c>
      <c r="L1529" s="23"/>
      <c r="S1529" s="34"/>
      <c r="T1529" s="56" t="str">
        <f t="shared" si="111"/>
        <v/>
      </c>
    </row>
    <row r="1530" spans="1:20" x14ac:dyDescent="0.35">
      <c r="A1530" s="14" t="str">
        <f>IF(C1530="","",COUNT($C$3:C1530))</f>
        <v/>
      </c>
      <c r="B1530" s="14" t="str">
        <f t="shared" si="110"/>
        <v/>
      </c>
      <c r="C1530" s="23"/>
      <c r="F1530" s="32"/>
      <c r="J1530" s="26"/>
      <c r="K1530" s="22" t="str">
        <f t="shared" si="109"/>
        <v/>
      </c>
      <c r="L1530" s="23"/>
      <c r="S1530" s="34"/>
      <c r="T1530" s="56" t="str">
        <f t="shared" si="111"/>
        <v/>
      </c>
    </row>
    <row r="1531" spans="1:20" x14ac:dyDescent="0.35">
      <c r="A1531" s="14" t="str">
        <f>IF(C1531="","",COUNT($C$3:C1531))</f>
        <v/>
      </c>
      <c r="B1531" s="14" t="str">
        <f t="shared" si="110"/>
        <v/>
      </c>
      <c r="C1531" s="23"/>
      <c r="F1531" s="32"/>
      <c r="J1531" s="26"/>
      <c r="K1531" s="22" t="str">
        <f t="shared" si="109"/>
        <v/>
      </c>
      <c r="L1531" s="23"/>
      <c r="S1531" s="34"/>
      <c r="T1531" s="56" t="str">
        <f t="shared" si="111"/>
        <v/>
      </c>
    </row>
    <row r="1532" spans="1:20" x14ac:dyDescent="0.35">
      <c r="A1532" s="14" t="str">
        <f>IF(C1532="","",COUNT($C$3:C1532))</f>
        <v/>
      </c>
      <c r="B1532" s="14" t="str">
        <f t="shared" si="110"/>
        <v/>
      </c>
      <c r="C1532" s="23"/>
      <c r="F1532" s="32"/>
      <c r="J1532" s="26"/>
      <c r="K1532" s="22" t="str">
        <f t="shared" si="109"/>
        <v/>
      </c>
      <c r="L1532" s="23"/>
      <c r="S1532" s="34"/>
      <c r="T1532" s="56" t="str">
        <f t="shared" si="111"/>
        <v/>
      </c>
    </row>
    <row r="1533" spans="1:20" x14ac:dyDescent="0.35">
      <c r="A1533" s="14" t="str">
        <f>IF(C1533="","",COUNT($C$3:C1533))</f>
        <v/>
      </c>
      <c r="B1533" s="14" t="str">
        <f t="shared" si="110"/>
        <v/>
      </c>
      <c r="C1533" s="23"/>
      <c r="F1533" s="32"/>
      <c r="J1533" s="26"/>
      <c r="K1533" s="22" t="str">
        <f t="shared" si="109"/>
        <v/>
      </c>
      <c r="L1533" s="23"/>
      <c r="S1533" s="34"/>
      <c r="T1533" s="56" t="str">
        <f t="shared" si="111"/>
        <v/>
      </c>
    </row>
    <row r="1534" spans="1:20" x14ac:dyDescent="0.35">
      <c r="A1534" s="14" t="str">
        <f>IF(C1534="","",COUNT($C$3:C1534))</f>
        <v/>
      </c>
      <c r="B1534" s="14" t="str">
        <f t="shared" si="110"/>
        <v/>
      </c>
      <c r="C1534" s="23"/>
      <c r="F1534" s="32"/>
      <c r="J1534" s="26"/>
      <c r="K1534" s="22" t="str">
        <f t="shared" si="109"/>
        <v/>
      </c>
      <c r="L1534" s="23"/>
      <c r="S1534" s="34"/>
      <c r="T1534" s="56" t="str">
        <f t="shared" si="111"/>
        <v/>
      </c>
    </row>
    <row r="1535" spans="1:20" x14ac:dyDescent="0.35">
      <c r="A1535" s="14" t="str">
        <f>IF(C1535="","",COUNT($C$3:C1535))</f>
        <v/>
      </c>
      <c r="B1535" s="14" t="str">
        <f t="shared" si="110"/>
        <v/>
      </c>
      <c r="C1535" s="23"/>
      <c r="F1535" s="32"/>
      <c r="J1535" s="26"/>
      <c r="K1535" s="22" t="str">
        <f t="shared" si="109"/>
        <v/>
      </c>
      <c r="L1535" s="23"/>
      <c r="S1535" s="34"/>
      <c r="T1535" s="56" t="str">
        <f t="shared" si="111"/>
        <v/>
      </c>
    </row>
    <row r="1536" spans="1:20" x14ac:dyDescent="0.35">
      <c r="A1536" s="14" t="str">
        <f>IF(C1536="","",COUNT($C$3:C1536))</f>
        <v/>
      </c>
      <c r="B1536" s="14" t="str">
        <f t="shared" si="110"/>
        <v/>
      </c>
      <c r="C1536" s="23"/>
      <c r="F1536" s="32"/>
      <c r="J1536" s="26"/>
      <c r="K1536" s="22" t="str">
        <f t="shared" si="109"/>
        <v/>
      </c>
      <c r="L1536" s="23"/>
      <c r="S1536" s="34"/>
      <c r="T1536" s="56" t="str">
        <f t="shared" si="111"/>
        <v/>
      </c>
    </row>
    <row r="1537" spans="1:20" x14ac:dyDescent="0.35">
      <c r="A1537" s="14" t="str">
        <f>IF(C1537="","",COUNT($C$3:C1537))</f>
        <v/>
      </c>
      <c r="B1537" s="14" t="str">
        <f t="shared" si="110"/>
        <v/>
      </c>
      <c r="C1537" s="23"/>
      <c r="F1537" s="32"/>
      <c r="J1537" s="26"/>
      <c r="K1537" s="22" t="str">
        <f t="shared" si="109"/>
        <v/>
      </c>
      <c r="L1537" s="23"/>
      <c r="S1537" s="34"/>
      <c r="T1537" s="56" t="str">
        <f t="shared" si="111"/>
        <v/>
      </c>
    </row>
    <row r="1538" spans="1:20" x14ac:dyDescent="0.35">
      <c r="A1538" s="14" t="str">
        <f>IF(C1538="","",COUNT($C$3:C1538))</f>
        <v/>
      </c>
      <c r="B1538" s="14" t="str">
        <f t="shared" si="110"/>
        <v/>
      </c>
      <c r="C1538" s="23"/>
      <c r="F1538" s="32"/>
      <c r="J1538" s="26"/>
      <c r="K1538" s="22" t="str">
        <f t="shared" si="109"/>
        <v/>
      </c>
      <c r="L1538" s="23"/>
      <c r="S1538" s="34"/>
      <c r="T1538" s="56" t="str">
        <f t="shared" si="111"/>
        <v/>
      </c>
    </row>
    <row r="1539" spans="1:20" x14ac:dyDescent="0.35">
      <c r="A1539" s="14" t="str">
        <f>IF(C1539="","",COUNT($C$3:C1539))</f>
        <v/>
      </c>
      <c r="B1539" s="14" t="str">
        <f t="shared" si="110"/>
        <v/>
      </c>
      <c r="C1539" s="23"/>
      <c r="F1539" s="32"/>
      <c r="J1539" s="26"/>
      <c r="K1539" s="22" t="str">
        <f t="shared" ref="K1539:K1602" si="112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539" s="23"/>
      <c r="S1539" s="34"/>
      <c r="T1539" s="56" t="str">
        <f t="shared" si="111"/>
        <v/>
      </c>
    </row>
    <row r="1540" spans="1:20" x14ac:dyDescent="0.35">
      <c r="A1540" s="14" t="str">
        <f>IF(C1540="","",COUNT($C$3:C1540))</f>
        <v/>
      </c>
      <c r="B1540" s="14" t="str">
        <f t="shared" si="110"/>
        <v/>
      </c>
      <c r="C1540" s="23"/>
      <c r="F1540" s="32"/>
      <c r="J1540" s="26"/>
      <c r="K1540" s="22" t="str">
        <f t="shared" si="112"/>
        <v/>
      </c>
      <c r="L1540" s="23"/>
      <c r="S1540" s="34"/>
      <c r="T1540" s="56" t="str">
        <f t="shared" si="111"/>
        <v/>
      </c>
    </row>
    <row r="1541" spans="1:20" x14ac:dyDescent="0.35">
      <c r="A1541" s="14" t="str">
        <f>IF(C1541="","",COUNT($C$3:C1541))</f>
        <v/>
      </c>
      <c r="B1541" s="14" t="str">
        <f t="shared" si="110"/>
        <v/>
      </c>
      <c r="C1541" s="23"/>
      <c r="F1541" s="32"/>
      <c r="J1541" s="26"/>
      <c r="K1541" s="22" t="str">
        <f t="shared" si="112"/>
        <v/>
      </c>
      <c r="L1541" s="23"/>
      <c r="S1541" s="34"/>
      <c r="T1541" s="56" t="str">
        <f t="shared" si="111"/>
        <v/>
      </c>
    </row>
    <row r="1542" spans="1:20" x14ac:dyDescent="0.35">
      <c r="A1542" s="14" t="str">
        <f>IF(C1542="","",COUNT($C$3:C1542))</f>
        <v/>
      </c>
      <c r="B1542" s="14" t="str">
        <f t="shared" si="110"/>
        <v/>
      </c>
      <c r="C1542" s="23"/>
      <c r="F1542" s="32"/>
      <c r="J1542" s="26"/>
      <c r="K1542" s="22" t="str">
        <f t="shared" si="112"/>
        <v/>
      </c>
      <c r="L1542" s="23"/>
      <c r="S1542" s="34"/>
      <c r="T1542" s="56" t="str">
        <f t="shared" si="111"/>
        <v/>
      </c>
    </row>
    <row r="1543" spans="1:20" x14ac:dyDescent="0.35">
      <c r="A1543" s="14" t="str">
        <f>IF(C1543="","",COUNT($C$3:C1543))</f>
        <v/>
      </c>
      <c r="B1543" s="14" t="str">
        <f t="shared" si="110"/>
        <v/>
      </c>
      <c r="C1543" s="23"/>
      <c r="F1543" s="32"/>
      <c r="J1543" s="26"/>
      <c r="K1543" s="22" t="str">
        <f t="shared" si="112"/>
        <v/>
      </c>
      <c r="L1543" s="23"/>
      <c r="S1543" s="34"/>
      <c r="T1543" s="56" t="str">
        <f t="shared" si="111"/>
        <v/>
      </c>
    </row>
    <row r="1544" spans="1:20" x14ac:dyDescent="0.35">
      <c r="A1544" s="14" t="str">
        <f>IF(C1544="","",COUNT($C$3:C1544))</f>
        <v/>
      </c>
      <c r="B1544" s="14" t="str">
        <f t="shared" si="110"/>
        <v/>
      </c>
      <c r="C1544" s="23"/>
      <c r="F1544" s="32"/>
      <c r="J1544" s="26"/>
      <c r="K1544" s="22" t="str">
        <f t="shared" si="112"/>
        <v/>
      </c>
      <c r="L1544" s="23"/>
      <c r="S1544" s="34"/>
      <c r="T1544" s="56" t="str">
        <f t="shared" si="111"/>
        <v/>
      </c>
    </row>
    <row r="1545" spans="1:20" x14ac:dyDescent="0.35">
      <c r="A1545" s="14" t="str">
        <f>IF(C1545="","",COUNT($C$3:C1545))</f>
        <v/>
      </c>
      <c r="B1545" s="14" t="str">
        <f t="shared" si="110"/>
        <v/>
      </c>
      <c r="C1545" s="23"/>
      <c r="F1545" s="32"/>
      <c r="J1545" s="26"/>
      <c r="K1545" s="22" t="str">
        <f t="shared" si="112"/>
        <v/>
      </c>
      <c r="L1545" s="23"/>
      <c r="S1545" s="34"/>
      <c r="T1545" s="56" t="str">
        <f t="shared" si="111"/>
        <v/>
      </c>
    </row>
    <row r="1546" spans="1:20" x14ac:dyDescent="0.35">
      <c r="A1546" s="14" t="str">
        <f>IF(C1546="","",COUNT($C$3:C1546))</f>
        <v/>
      </c>
      <c r="B1546" s="14" t="str">
        <f t="shared" si="110"/>
        <v/>
      </c>
      <c r="C1546" s="23"/>
      <c r="F1546" s="32"/>
      <c r="J1546" s="26"/>
      <c r="K1546" s="22" t="str">
        <f t="shared" si="112"/>
        <v/>
      </c>
      <c r="L1546" s="23"/>
      <c r="S1546" s="34"/>
      <c r="T1546" s="56" t="str">
        <f t="shared" si="111"/>
        <v/>
      </c>
    </row>
    <row r="1547" spans="1:20" x14ac:dyDescent="0.35">
      <c r="A1547" s="14" t="str">
        <f>IF(C1547="","",COUNT($C$3:C1547))</f>
        <v/>
      </c>
      <c r="B1547" s="14" t="str">
        <f t="shared" si="110"/>
        <v/>
      </c>
      <c r="C1547" s="23"/>
      <c r="F1547" s="32"/>
      <c r="J1547" s="26"/>
      <c r="K1547" s="22" t="str">
        <f t="shared" si="112"/>
        <v/>
      </c>
      <c r="L1547" s="23"/>
      <c r="S1547" s="34"/>
      <c r="T1547" s="56" t="str">
        <f t="shared" si="111"/>
        <v/>
      </c>
    </row>
    <row r="1548" spans="1:20" x14ac:dyDescent="0.35">
      <c r="A1548" s="14" t="str">
        <f>IF(C1548="","",COUNT($C$3:C1548))</f>
        <v/>
      </c>
      <c r="B1548" s="14" t="str">
        <f t="shared" si="110"/>
        <v/>
      </c>
      <c r="C1548" s="23"/>
      <c r="F1548" s="32"/>
      <c r="J1548" s="26"/>
      <c r="K1548" s="22" t="str">
        <f t="shared" si="112"/>
        <v/>
      </c>
      <c r="L1548" s="23"/>
      <c r="S1548" s="34"/>
      <c r="T1548" s="56" t="str">
        <f t="shared" si="111"/>
        <v/>
      </c>
    </row>
    <row r="1549" spans="1:20" x14ac:dyDescent="0.35">
      <c r="A1549" s="14" t="str">
        <f>IF(C1549="","",COUNT($C$3:C1549))</f>
        <v/>
      </c>
      <c r="B1549" s="14" t="str">
        <f t="shared" si="110"/>
        <v/>
      </c>
      <c r="C1549" s="23"/>
      <c r="F1549" s="32"/>
      <c r="J1549" s="26"/>
      <c r="K1549" s="22" t="str">
        <f t="shared" si="112"/>
        <v/>
      </c>
      <c r="L1549" s="23"/>
      <c r="S1549" s="34"/>
      <c r="T1549" s="56" t="str">
        <f t="shared" si="111"/>
        <v/>
      </c>
    </row>
    <row r="1550" spans="1:20" x14ac:dyDescent="0.35">
      <c r="A1550" s="14" t="str">
        <f>IF(C1550="","",COUNT($C$3:C1550))</f>
        <v/>
      </c>
      <c r="B1550" s="14" t="str">
        <f t="shared" si="110"/>
        <v/>
      </c>
      <c r="C1550" s="23"/>
      <c r="F1550" s="32"/>
      <c r="J1550" s="26"/>
      <c r="K1550" s="22" t="str">
        <f t="shared" si="112"/>
        <v/>
      </c>
      <c r="L1550" s="23"/>
      <c r="S1550" s="34"/>
      <c r="T1550" s="56" t="str">
        <f t="shared" si="111"/>
        <v/>
      </c>
    </row>
    <row r="1551" spans="1:20" x14ac:dyDescent="0.35">
      <c r="A1551" s="14" t="str">
        <f>IF(C1551="","",COUNT($C$3:C1551))</f>
        <v/>
      </c>
      <c r="B1551" s="14" t="str">
        <f t="shared" si="110"/>
        <v/>
      </c>
      <c r="C1551" s="23"/>
      <c r="F1551" s="32"/>
      <c r="J1551" s="26"/>
      <c r="K1551" s="22" t="str">
        <f t="shared" si="112"/>
        <v/>
      </c>
      <c r="L1551" s="23"/>
      <c r="S1551" s="34"/>
      <c r="T1551" s="56" t="str">
        <f t="shared" si="111"/>
        <v/>
      </c>
    </row>
    <row r="1552" spans="1:20" x14ac:dyDescent="0.35">
      <c r="A1552" s="14" t="str">
        <f>IF(C1552="","",COUNT($C$3:C1552))</f>
        <v/>
      </c>
      <c r="B1552" s="14" t="str">
        <f t="shared" si="110"/>
        <v/>
      </c>
      <c r="C1552" s="23"/>
      <c r="F1552" s="32"/>
      <c r="J1552" s="26"/>
      <c r="K1552" s="22" t="str">
        <f t="shared" si="112"/>
        <v/>
      </c>
      <c r="L1552" s="23"/>
      <c r="S1552" s="34"/>
      <c r="T1552" s="56" t="str">
        <f t="shared" si="111"/>
        <v/>
      </c>
    </row>
    <row r="1553" spans="1:20" x14ac:dyDescent="0.35">
      <c r="A1553" s="14" t="str">
        <f>IF(C1553="","",COUNT($C$3:C1553))</f>
        <v/>
      </c>
      <c r="B1553" s="14" t="str">
        <f t="shared" si="110"/>
        <v/>
      </c>
      <c r="C1553" s="23"/>
      <c r="F1553" s="32"/>
      <c r="J1553" s="26"/>
      <c r="K1553" s="22" t="str">
        <f t="shared" si="112"/>
        <v/>
      </c>
      <c r="L1553" s="23"/>
      <c r="S1553" s="34"/>
      <c r="T1553" s="56" t="str">
        <f t="shared" si="111"/>
        <v/>
      </c>
    </row>
    <row r="1554" spans="1:20" x14ac:dyDescent="0.35">
      <c r="A1554" s="14" t="str">
        <f>IF(C1554="","",COUNT($C$3:C1554))</f>
        <v/>
      </c>
      <c r="B1554" s="14" t="str">
        <f t="shared" si="110"/>
        <v/>
      </c>
      <c r="C1554" s="23"/>
      <c r="F1554" s="32"/>
      <c r="J1554" s="26"/>
      <c r="K1554" s="22" t="str">
        <f t="shared" si="112"/>
        <v/>
      </c>
      <c r="L1554" s="23"/>
      <c r="S1554" s="34"/>
      <c r="T1554" s="56" t="str">
        <f t="shared" si="111"/>
        <v/>
      </c>
    </row>
    <row r="1555" spans="1:20" x14ac:dyDescent="0.35">
      <c r="A1555" s="14" t="str">
        <f>IF(C1555="","",COUNT($C$3:C1555))</f>
        <v/>
      </c>
      <c r="B1555" s="14" t="str">
        <f t="shared" si="110"/>
        <v/>
      </c>
      <c r="C1555" s="23"/>
      <c r="F1555" s="32"/>
      <c r="J1555" s="26"/>
      <c r="K1555" s="22" t="str">
        <f t="shared" si="112"/>
        <v/>
      </c>
      <c r="L1555" s="23"/>
      <c r="S1555" s="34"/>
      <c r="T1555" s="56" t="str">
        <f t="shared" si="111"/>
        <v/>
      </c>
    </row>
    <row r="1556" spans="1:20" x14ac:dyDescent="0.35">
      <c r="A1556" s="14" t="str">
        <f>IF(C1556="","",COUNT($C$3:C1556))</f>
        <v/>
      </c>
      <c r="B1556" s="14" t="str">
        <f t="shared" si="110"/>
        <v/>
      </c>
      <c r="C1556" s="23"/>
      <c r="F1556" s="32"/>
      <c r="J1556" s="26"/>
      <c r="K1556" s="22" t="str">
        <f t="shared" si="112"/>
        <v/>
      </c>
      <c r="L1556" s="23"/>
      <c r="S1556" s="34"/>
      <c r="T1556" s="56" t="str">
        <f t="shared" si="111"/>
        <v/>
      </c>
    </row>
    <row r="1557" spans="1:20" x14ac:dyDescent="0.35">
      <c r="A1557" s="14" t="str">
        <f>IF(C1557="","",COUNT($C$3:C1557))</f>
        <v/>
      </c>
      <c r="B1557" s="14" t="str">
        <f t="shared" si="110"/>
        <v/>
      </c>
      <c r="C1557" s="23"/>
      <c r="F1557" s="32"/>
      <c r="J1557" s="26"/>
      <c r="K1557" s="22" t="str">
        <f t="shared" si="112"/>
        <v/>
      </c>
      <c r="L1557" s="23"/>
      <c r="S1557" s="34"/>
      <c r="T1557" s="56" t="str">
        <f t="shared" si="111"/>
        <v/>
      </c>
    </row>
    <row r="1558" spans="1:20" x14ac:dyDescent="0.35">
      <c r="A1558" s="14" t="str">
        <f>IF(C1558="","",COUNT($C$3:C1558))</f>
        <v/>
      </c>
      <c r="B1558" s="14" t="str">
        <f t="shared" si="110"/>
        <v/>
      </c>
      <c r="C1558" s="23"/>
      <c r="F1558" s="32"/>
      <c r="J1558" s="26"/>
      <c r="K1558" s="22" t="str">
        <f t="shared" si="112"/>
        <v/>
      </c>
      <c r="L1558" s="23"/>
      <c r="S1558" s="34"/>
      <c r="T1558" s="56" t="str">
        <f t="shared" si="111"/>
        <v/>
      </c>
    </row>
    <row r="1559" spans="1:20" x14ac:dyDescent="0.35">
      <c r="A1559" s="14" t="str">
        <f>IF(C1559="","",COUNT($C$3:C1559))</f>
        <v/>
      </c>
      <c r="B1559" s="14" t="str">
        <f t="shared" si="110"/>
        <v/>
      </c>
      <c r="C1559" s="23"/>
      <c r="F1559" s="32"/>
      <c r="J1559" s="26"/>
      <c r="K1559" s="22" t="str">
        <f t="shared" si="112"/>
        <v/>
      </c>
      <c r="L1559" s="23"/>
      <c r="S1559" s="34"/>
      <c r="T1559" s="56" t="str">
        <f t="shared" si="111"/>
        <v/>
      </c>
    </row>
    <row r="1560" spans="1:20" x14ac:dyDescent="0.35">
      <c r="A1560" s="14" t="str">
        <f>IF(C1560="","",COUNT($C$3:C1560))</f>
        <v/>
      </c>
      <c r="B1560" s="14" t="str">
        <f t="shared" si="110"/>
        <v/>
      </c>
      <c r="C1560" s="23"/>
      <c r="F1560" s="32"/>
      <c r="J1560" s="26"/>
      <c r="K1560" s="22" t="str">
        <f t="shared" si="112"/>
        <v/>
      </c>
      <c r="L1560" s="23"/>
      <c r="S1560" s="34"/>
      <c r="T1560" s="56" t="str">
        <f t="shared" si="111"/>
        <v/>
      </c>
    </row>
    <row r="1561" spans="1:20" x14ac:dyDescent="0.35">
      <c r="A1561" s="14" t="str">
        <f>IF(C1561="","",COUNT($C$3:C1561))</f>
        <v/>
      </c>
      <c r="B1561" s="14" t="str">
        <f t="shared" si="110"/>
        <v/>
      </c>
      <c r="C1561" s="23"/>
      <c r="F1561" s="32"/>
      <c r="J1561" s="26"/>
      <c r="K1561" s="22" t="str">
        <f t="shared" si="112"/>
        <v/>
      </c>
      <c r="L1561" s="23"/>
      <c r="S1561" s="34"/>
      <c r="T1561" s="56" t="str">
        <f t="shared" si="111"/>
        <v/>
      </c>
    </row>
    <row r="1562" spans="1:20" x14ac:dyDescent="0.35">
      <c r="A1562" s="14" t="str">
        <f>IF(C1562="","",COUNT($C$3:C1562))</f>
        <v/>
      </c>
      <c r="B1562" s="14" t="str">
        <f t="shared" si="110"/>
        <v/>
      </c>
      <c r="C1562" s="23"/>
      <c r="F1562" s="32"/>
      <c r="J1562" s="26"/>
      <c r="K1562" s="22" t="str">
        <f t="shared" si="112"/>
        <v/>
      </c>
      <c r="L1562" s="23"/>
      <c r="S1562" s="34"/>
      <c r="T1562" s="56" t="str">
        <f t="shared" si="111"/>
        <v/>
      </c>
    </row>
    <row r="1563" spans="1:20" x14ac:dyDescent="0.35">
      <c r="A1563" s="14" t="str">
        <f>IF(C1563="","",COUNT($C$3:C1563))</f>
        <v/>
      </c>
      <c r="B1563" s="14" t="str">
        <f t="shared" si="110"/>
        <v/>
      </c>
      <c r="C1563" s="23"/>
      <c r="F1563" s="32"/>
      <c r="J1563" s="26"/>
      <c r="K1563" s="22" t="str">
        <f t="shared" si="112"/>
        <v/>
      </c>
      <c r="L1563" s="23"/>
      <c r="S1563" s="34"/>
      <c r="T1563" s="56" t="str">
        <f t="shared" si="111"/>
        <v/>
      </c>
    </row>
    <row r="1564" spans="1:20" x14ac:dyDescent="0.35">
      <c r="A1564" s="14" t="str">
        <f>IF(C1564="","",COUNT($C$3:C1564))</f>
        <v/>
      </c>
      <c r="B1564" s="14" t="str">
        <f t="shared" si="110"/>
        <v/>
      </c>
      <c r="C1564" s="23"/>
      <c r="F1564" s="32"/>
      <c r="J1564" s="26"/>
      <c r="K1564" s="22" t="str">
        <f t="shared" si="112"/>
        <v/>
      </c>
      <c r="L1564" s="23"/>
      <c r="S1564" s="34"/>
      <c r="T1564" s="56" t="str">
        <f t="shared" si="111"/>
        <v/>
      </c>
    </row>
    <row r="1565" spans="1:20" x14ac:dyDescent="0.35">
      <c r="A1565" s="14" t="str">
        <f>IF(C1565="","",COUNT($C$3:C1565))</f>
        <v/>
      </c>
      <c r="B1565" s="14" t="str">
        <f t="shared" si="110"/>
        <v/>
      </c>
      <c r="C1565" s="23"/>
      <c r="F1565" s="32"/>
      <c r="J1565" s="26"/>
      <c r="K1565" s="22" t="str">
        <f t="shared" si="112"/>
        <v/>
      </c>
      <c r="L1565" s="23"/>
      <c r="S1565" s="34"/>
      <c r="T1565" s="56" t="str">
        <f t="shared" si="111"/>
        <v/>
      </c>
    </row>
    <row r="1566" spans="1:20" x14ac:dyDescent="0.35">
      <c r="A1566" s="14" t="str">
        <f>IF(C1566="","",COUNT($C$3:C1566))</f>
        <v/>
      </c>
      <c r="B1566" s="14" t="str">
        <f t="shared" si="110"/>
        <v/>
      </c>
      <c r="C1566" s="23"/>
      <c r="F1566" s="32"/>
      <c r="J1566" s="26"/>
      <c r="K1566" s="22" t="str">
        <f t="shared" si="112"/>
        <v/>
      </c>
      <c r="L1566" s="23"/>
      <c r="S1566" s="34"/>
      <c r="T1566" s="56" t="str">
        <f t="shared" si="111"/>
        <v/>
      </c>
    </row>
    <row r="1567" spans="1:20" x14ac:dyDescent="0.35">
      <c r="A1567" s="14" t="str">
        <f>IF(C1567="","",COUNT($C$3:C1567))</f>
        <v/>
      </c>
      <c r="B1567" s="14" t="str">
        <f t="shared" si="110"/>
        <v/>
      </c>
      <c r="C1567" s="23"/>
      <c r="F1567" s="32"/>
      <c r="J1567" s="26"/>
      <c r="K1567" s="22" t="str">
        <f t="shared" si="112"/>
        <v/>
      </c>
      <c r="L1567" s="23"/>
      <c r="S1567" s="34"/>
      <c r="T1567" s="56" t="str">
        <f t="shared" si="111"/>
        <v/>
      </c>
    </row>
    <row r="1568" spans="1:20" x14ac:dyDescent="0.35">
      <c r="A1568" s="14" t="str">
        <f>IF(C1568="","",COUNT($C$3:C1568))</f>
        <v/>
      </c>
      <c r="B1568" s="14" t="str">
        <f t="shared" si="110"/>
        <v/>
      </c>
      <c r="C1568" s="23"/>
      <c r="F1568" s="32"/>
      <c r="J1568" s="26"/>
      <c r="K1568" s="22" t="str">
        <f t="shared" si="112"/>
        <v/>
      </c>
      <c r="L1568" s="23"/>
      <c r="S1568" s="34"/>
      <c r="T1568" s="56" t="str">
        <f t="shared" si="111"/>
        <v/>
      </c>
    </row>
    <row r="1569" spans="1:20" x14ac:dyDescent="0.35">
      <c r="A1569" s="14" t="str">
        <f>IF(C1569="","",COUNT($C$3:C1569))</f>
        <v/>
      </c>
      <c r="B1569" s="14" t="str">
        <f t="shared" si="110"/>
        <v/>
      </c>
      <c r="C1569" s="23"/>
      <c r="F1569" s="32"/>
      <c r="J1569" s="26"/>
      <c r="K1569" s="22" t="str">
        <f t="shared" si="112"/>
        <v/>
      </c>
      <c r="L1569" s="23"/>
      <c r="S1569" s="34"/>
      <c r="T1569" s="56" t="str">
        <f t="shared" si="111"/>
        <v/>
      </c>
    </row>
    <row r="1570" spans="1:20" x14ac:dyDescent="0.35">
      <c r="A1570" s="14" t="str">
        <f>IF(C1570="","",COUNT($C$3:C1570))</f>
        <v/>
      </c>
      <c r="B1570" s="14" t="str">
        <f t="shared" si="110"/>
        <v/>
      </c>
      <c r="C1570" s="23"/>
      <c r="F1570" s="32"/>
      <c r="J1570" s="26"/>
      <c r="K1570" s="22" t="str">
        <f t="shared" si="112"/>
        <v/>
      </c>
      <c r="L1570" s="23"/>
      <c r="S1570" s="34"/>
      <c r="T1570" s="56" t="str">
        <f t="shared" si="111"/>
        <v/>
      </c>
    </row>
    <row r="1571" spans="1:20" x14ac:dyDescent="0.35">
      <c r="A1571" s="14" t="str">
        <f>IF(C1571="","",COUNT($C$3:C1571))</f>
        <v/>
      </c>
      <c r="B1571" s="14" t="str">
        <f t="shared" si="110"/>
        <v/>
      </c>
      <c r="C1571" s="40"/>
      <c r="F1571" s="32"/>
      <c r="J1571" s="26"/>
      <c r="K1571" s="22" t="str">
        <f t="shared" si="112"/>
        <v/>
      </c>
      <c r="L1571" s="23"/>
      <c r="S1571" s="34"/>
      <c r="T1571" s="56" t="str">
        <f t="shared" si="111"/>
        <v/>
      </c>
    </row>
    <row r="1572" spans="1:20" x14ac:dyDescent="0.35">
      <c r="A1572" s="14" t="str">
        <f>IF(C1572="","",COUNT($C$3:C1572))</f>
        <v/>
      </c>
      <c r="B1572" s="14" t="str">
        <f t="shared" si="110"/>
        <v/>
      </c>
      <c r="C1572" s="23"/>
      <c r="F1572" s="32"/>
      <c r="J1572" s="26"/>
      <c r="K1572" s="22" t="str">
        <f t="shared" si="112"/>
        <v/>
      </c>
      <c r="L1572" s="23"/>
      <c r="S1572" s="34"/>
      <c r="T1572" s="56" t="str">
        <f t="shared" si="111"/>
        <v/>
      </c>
    </row>
    <row r="1573" spans="1:20" x14ac:dyDescent="0.35">
      <c r="A1573" s="14" t="str">
        <f>IF(C1573="","",COUNT($C$3:C1573))</f>
        <v/>
      </c>
      <c r="B1573" s="14" t="str">
        <f t="shared" si="110"/>
        <v/>
      </c>
      <c r="C1573" s="23"/>
      <c r="F1573" s="32"/>
      <c r="J1573" s="26"/>
      <c r="K1573" s="22" t="str">
        <f t="shared" si="112"/>
        <v/>
      </c>
      <c r="L1573" s="23"/>
      <c r="S1573" s="34"/>
      <c r="T1573" s="56" t="str">
        <f t="shared" si="111"/>
        <v/>
      </c>
    </row>
    <row r="1574" spans="1:20" x14ac:dyDescent="0.35">
      <c r="A1574" s="14" t="str">
        <f>IF(C1574="","",COUNT($C$3:C1574))</f>
        <v/>
      </c>
      <c r="B1574" s="14" t="str">
        <f t="shared" ref="B1574:B1637" si="113">IF(C1574="","",TEXT(C1574,"mmmm"))</f>
        <v/>
      </c>
      <c r="C1574" s="23"/>
      <c r="F1574" s="32"/>
      <c r="J1574" s="26"/>
      <c r="K1574" s="22" t="str">
        <f t="shared" si="112"/>
        <v/>
      </c>
      <c r="L1574" s="23"/>
      <c r="S1574" s="34"/>
      <c r="T1574" s="56" t="str">
        <f t="shared" ref="T1574:T1637" si="114">IF(N1574="","",SUM(N1574,O1574,P1574,Q1574,R1574))</f>
        <v/>
      </c>
    </row>
    <row r="1575" spans="1:20" x14ac:dyDescent="0.35">
      <c r="A1575" s="14" t="str">
        <f>IF(C1575="","",COUNT($C$3:C1575))</f>
        <v/>
      </c>
      <c r="B1575" s="14" t="str">
        <f t="shared" si="113"/>
        <v/>
      </c>
      <c r="C1575" s="23"/>
      <c r="F1575" s="32"/>
      <c r="J1575" s="26"/>
      <c r="K1575" s="22" t="str">
        <f t="shared" si="112"/>
        <v/>
      </c>
      <c r="L1575" s="23"/>
      <c r="S1575" s="34"/>
      <c r="T1575" s="56" t="str">
        <f t="shared" si="114"/>
        <v/>
      </c>
    </row>
    <row r="1576" spans="1:20" x14ac:dyDescent="0.35">
      <c r="A1576" s="14" t="str">
        <f>IF(C1576="","",COUNT($C$3:C1576))</f>
        <v/>
      </c>
      <c r="B1576" s="14" t="str">
        <f t="shared" si="113"/>
        <v/>
      </c>
      <c r="C1576" s="23"/>
      <c r="F1576" s="32"/>
      <c r="J1576" s="26"/>
      <c r="K1576" s="22" t="str">
        <f t="shared" si="112"/>
        <v/>
      </c>
      <c r="L1576" s="23"/>
      <c r="S1576" s="34"/>
      <c r="T1576" s="56" t="str">
        <f t="shared" si="114"/>
        <v/>
      </c>
    </row>
    <row r="1577" spans="1:20" x14ac:dyDescent="0.35">
      <c r="A1577" s="14" t="str">
        <f>IF(C1577="","",COUNT($C$3:C1577))</f>
        <v/>
      </c>
      <c r="B1577" s="14" t="str">
        <f t="shared" si="113"/>
        <v/>
      </c>
      <c r="C1577" s="23"/>
      <c r="F1577" s="32"/>
      <c r="J1577" s="26"/>
      <c r="K1577" s="22" t="str">
        <f t="shared" si="112"/>
        <v/>
      </c>
      <c r="L1577" s="23"/>
      <c r="S1577" s="34"/>
      <c r="T1577" s="56" t="str">
        <f t="shared" si="114"/>
        <v/>
      </c>
    </row>
    <row r="1578" spans="1:20" x14ac:dyDescent="0.35">
      <c r="A1578" s="14" t="str">
        <f>IF(C1578="","",COUNT($C$3:C1578))</f>
        <v/>
      </c>
      <c r="B1578" s="14" t="str">
        <f t="shared" si="113"/>
        <v/>
      </c>
      <c r="C1578" s="23"/>
      <c r="F1578" s="32"/>
      <c r="J1578" s="26"/>
      <c r="K1578" s="22" t="str">
        <f t="shared" si="112"/>
        <v/>
      </c>
      <c r="L1578" s="23"/>
      <c r="S1578" s="34"/>
      <c r="T1578" s="56" t="str">
        <f t="shared" si="114"/>
        <v/>
      </c>
    </row>
    <row r="1579" spans="1:20" x14ac:dyDescent="0.35">
      <c r="A1579" s="14" t="str">
        <f>IF(C1579="","",COUNT($C$3:C1579))</f>
        <v/>
      </c>
      <c r="B1579" s="14" t="str">
        <f t="shared" si="113"/>
        <v/>
      </c>
      <c r="C1579" s="23"/>
      <c r="F1579" s="32"/>
      <c r="J1579" s="26"/>
      <c r="K1579" s="22" t="str">
        <f t="shared" si="112"/>
        <v/>
      </c>
      <c r="L1579" s="23"/>
      <c r="S1579" s="34"/>
      <c r="T1579" s="56" t="str">
        <f t="shared" si="114"/>
        <v/>
      </c>
    </row>
    <row r="1580" spans="1:20" x14ac:dyDescent="0.35">
      <c r="A1580" s="14" t="str">
        <f>IF(C1580="","",COUNT($C$3:C1580))</f>
        <v/>
      </c>
      <c r="B1580" s="14" t="str">
        <f t="shared" si="113"/>
        <v/>
      </c>
      <c r="C1580" s="23"/>
      <c r="F1580" s="32"/>
      <c r="J1580" s="26"/>
      <c r="K1580" s="22" t="str">
        <f t="shared" si="112"/>
        <v/>
      </c>
      <c r="L1580" s="23"/>
      <c r="S1580" s="34"/>
      <c r="T1580" s="56" t="str">
        <f t="shared" si="114"/>
        <v/>
      </c>
    </row>
    <row r="1581" spans="1:20" x14ac:dyDescent="0.35">
      <c r="A1581" s="14" t="str">
        <f>IF(C1581="","",COUNT($C$3:C1581))</f>
        <v/>
      </c>
      <c r="B1581" s="14" t="str">
        <f t="shared" si="113"/>
        <v/>
      </c>
      <c r="C1581" s="23"/>
      <c r="F1581" s="32"/>
      <c r="J1581" s="26"/>
      <c r="K1581" s="22" t="str">
        <f t="shared" si="112"/>
        <v/>
      </c>
      <c r="L1581" s="23"/>
      <c r="S1581" s="34"/>
      <c r="T1581" s="56" t="str">
        <f t="shared" si="114"/>
        <v/>
      </c>
    </row>
    <row r="1582" spans="1:20" x14ac:dyDescent="0.35">
      <c r="A1582" s="14" t="str">
        <f>IF(C1582="","",COUNT($C$3:C1582))</f>
        <v/>
      </c>
      <c r="B1582" s="14" t="str">
        <f t="shared" si="113"/>
        <v/>
      </c>
      <c r="C1582" s="23"/>
      <c r="F1582" s="32"/>
      <c r="J1582" s="26"/>
      <c r="K1582" s="22" t="str">
        <f t="shared" si="112"/>
        <v/>
      </c>
      <c r="L1582" s="23"/>
      <c r="S1582" s="34"/>
      <c r="T1582" s="56" t="str">
        <f t="shared" si="114"/>
        <v/>
      </c>
    </row>
    <row r="1583" spans="1:20" x14ac:dyDescent="0.35">
      <c r="A1583" s="14" t="str">
        <f>IF(C1583="","",COUNT($C$3:C1583))</f>
        <v/>
      </c>
      <c r="B1583" s="14" t="str">
        <f t="shared" si="113"/>
        <v/>
      </c>
      <c r="C1583" s="23"/>
      <c r="F1583" s="32"/>
      <c r="J1583" s="26"/>
      <c r="K1583" s="22" t="str">
        <f t="shared" si="112"/>
        <v/>
      </c>
      <c r="L1583" s="23"/>
      <c r="S1583" s="34"/>
      <c r="T1583" s="56" t="str">
        <f t="shared" si="114"/>
        <v/>
      </c>
    </row>
    <row r="1584" spans="1:20" x14ac:dyDescent="0.35">
      <c r="A1584" s="14" t="str">
        <f>IF(C1584="","",COUNT($C$3:C1584))</f>
        <v/>
      </c>
      <c r="B1584" s="14" t="str">
        <f t="shared" si="113"/>
        <v/>
      </c>
      <c r="C1584" s="23"/>
      <c r="F1584" s="32"/>
      <c r="J1584" s="26"/>
      <c r="K1584" s="22" t="str">
        <f t="shared" si="112"/>
        <v/>
      </c>
      <c r="L1584" s="23"/>
      <c r="S1584" s="34"/>
      <c r="T1584" s="56" t="str">
        <f t="shared" si="114"/>
        <v/>
      </c>
    </row>
    <row r="1585" spans="1:20" x14ac:dyDescent="0.35">
      <c r="A1585" s="14" t="str">
        <f>IF(C1585="","",COUNT($C$3:C1585))</f>
        <v/>
      </c>
      <c r="B1585" s="14" t="str">
        <f t="shared" si="113"/>
        <v/>
      </c>
      <c r="C1585" s="23"/>
      <c r="F1585" s="32"/>
      <c r="J1585" s="26"/>
      <c r="K1585" s="22" t="str">
        <f t="shared" si="112"/>
        <v/>
      </c>
      <c r="L1585" s="23"/>
      <c r="S1585" s="34"/>
      <c r="T1585" s="56" t="str">
        <f t="shared" si="114"/>
        <v/>
      </c>
    </row>
    <row r="1586" spans="1:20" x14ac:dyDescent="0.35">
      <c r="A1586" s="14" t="str">
        <f>IF(C1586="","",COUNT($C$3:C1586))</f>
        <v/>
      </c>
      <c r="B1586" s="14" t="str">
        <f t="shared" si="113"/>
        <v/>
      </c>
      <c r="C1586" s="23"/>
      <c r="F1586" s="32"/>
      <c r="J1586" s="26"/>
      <c r="K1586" s="22" t="str">
        <f t="shared" si="112"/>
        <v/>
      </c>
      <c r="L1586" s="23"/>
      <c r="S1586" s="34"/>
      <c r="T1586" s="56" t="str">
        <f t="shared" si="114"/>
        <v/>
      </c>
    </row>
    <row r="1587" spans="1:20" x14ac:dyDescent="0.35">
      <c r="A1587" s="14" t="str">
        <f>IF(C1587="","",COUNT($C$3:C1587))</f>
        <v/>
      </c>
      <c r="B1587" s="14" t="str">
        <f t="shared" si="113"/>
        <v/>
      </c>
      <c r="C1587" s="23"/>
      <c r="F1587" s="32"/>
      <c r="J1587" s="26"/>
      <c r="K1587" s="22" t="str">
        <f t="shared" si="112"/>
        <v/>
      </c>
      <c r="L1587" s="23"/>
      <c r="S1587" s="34"/>
      <c r="T1587" s="56" t="str">
        <f t="shared" si="114"/>
        <v/>
      </c>
    </row>
    <row r="1588" spans="1:20" x14ac:dyDescent="0.35">
      <c r="A1588" s="14" t="str">
        <f>IF(C1588="","",COUNT($C$3:C1588))</f>
        <v/>
      </c>
      <c r="B1588" s="14" t="str">
        <f t="shared" si="113"/>
        <v/>
      </c>
      <c r="C1588" s="23"/>
      <c r="F1588" s="32"/>
      <c r="J1588" s="26"/>
      <c r="K1588" s="22" t="str">
        <f t="shared" si="112"/>
        <v/>
      </c>
      <c r="L1588" s="23"/>
      <c r="S1588" s="34"/>
      <c r="T1588" s="56" t="str">
        <f t="shared" si="114"/>
        <v/>
      </c>
    </row>
    <row r="1589" spans="1:20" x14ac:dyDescent="0.35">
      <c r="A1589" s="14" t="str">
        <f>IF(C1589="","",COUNT($C$3:C1589))</f>
        <v/>
      </c>
      <c r="B1589" s="14" t="str">
        <f t="shared" si="113"/>
        <v/>
      </c>
      <c r="C1589" s="23"/>
      <c r="F1589" s="32"/>
      <c r="J1589" s="26"/>
      <c r="K1589" s="22" t="str">
        <f t="shared" si="112"/>
        <v/>
      </c>
      <c r="L1589" s="23"/>
      <c r="S1589" s="34"/>
      <c r="T1589" s="56" t="str">
        <f t="shared" si="114"/>
        <v/>
      </c>
    </row>
    <row r="1590" spans="1:20" x14ac:dyDescent="0.35">
      <c r="A1590" s="14" t="str">
        <f>IF(C1590="","",COUNT($C$3:C1590))</f>
        <v/>
      </c>
      <c r="B1590" s="14" t="str">
        <f t="shared" si="113"/>
        <v/>
      </c>
      <c r="C1590" s="23"/>
      <c r="F1590" s="32"/>
      <c r="J1590" s="26"/>
      <c r="K1590" s="22" t="str">
        <f t="shared" si="112"/>
        <v/>
      </c>
      <c r="L1590" s="23"/>
      <c r="S1590" s="34"/>
      <c r="T1590" s="56" t="str">
        <f t="shared" si="114"/>
        <v/>
      </c>
    </row>
    <row r="1591" spans="1:20" x14ac:dyDescent="0.35">
      <c r="A1591" s="14" t="str">
        <f>IF(C1591="","",COUNT($C$3:C1591))</f>
        <v/>
      </c>
      <c r="B1591" s="14" t="str">
        <f t="shared" si="113"/>
        <v/>
      </c>
      <c r="C1591" s="23"/>
      <c r="F1591" s="32"/>
      <c r="J1591" s="26"/>
      <c r="K1591" s="22" t="str">
        <f t="shared" si="112"/>
        <v/>
      </c>
      <c r="L1591" s="23"/>
      <c r="S1591" s="34"/>
      <c r="T1591" s="56" t="str">
        <f t="shared" si="114"/>
        <v/>
      </c>
    </row>
    <row r="1592" spans="1:20" x14ac:dyDescent="0.35">
      <c r="A1592" s="14" t="str">
        <f>IF(C1592="","",COUNT($C$3:C1592))</f>
        <v/>
      </c>
      <c r="B1592" s="14" t="str">
        <f t="shared" si="113"/>
        <v/>
      </c>
      <c r="C1592" s="23"/>
      <c r="F1592" s="32"/>
      <c r="J1592" s="26"/>
      <c r="K1592" s="22" t="str">
        <f t="shared" si="112"/>
        <v/>
      </c>
      <c r="L1592" s="23"/>
      <c r="S1592" s="34"/>
      <c r="T1592" s="56" t="str">
        <f t="shared" si="114"/>
        <v/>
      </c>
    </row>
    <row r="1593" spans="1:20" x14ac:dyDescent="0.35">
      <c r="A1593" s="14" t="str">
        <f>IF(C1593="","",COUNT($C$3:C1593))</f>
        <v/>
      </c>
      <c r="B1593" s="14" t="str">
        <f t="shared" si="113"/>
        <v/>
      </c>
      <c r="C1593" s="23"/>
      <c r="F1593" s="32"/>
      <c r="J1593" s="26"/>
      <c r="K1593" s="22" t="str">
        <f t="shared" si="112"/>
        <v/>
      </c>
      <c r="L1593" s="23"/>
      <c r="S1593" s="34"/>
      <c r="T1593" s="56" t="str">
        <f t="shared" si="114"/>
        <v/>
      </c>
    </row>
    <row r="1594" spans="1:20" x14ac:dyDescent="0.35">
      <c r="A1594" s="14" t="str">
        <f>IF(C1594="","",COUNT($C$3:C1594))</f>
        <v/>
      </c>
      <c r="B1594" s="14" t="str">
        <f t="shared" si="113"/>
        <v/>
      </c>
      <c r="C1594" s="23"/>
      <c r="F1594" s="32"/>
      <c r="J1594" s="26"/>
      <c r="K1594" s="22" t="str">
        <f t="shared" si="112"/>
        <v/>
      </c>
      <c r="L1594" s="23"/>
      <c r="S1594" s="34"/>
      <c r="T1594" s="56" t="str">
        <f t="shared" si="114"/>
        <v/>
      </c>
    </row>
    <row r="1595" spans="1:20" x14ac:dyDescent="0.35">
      <c r="A1595" s="14" t="str">
        <f>IF(C1595="","",COUNT($C$3:C1595))</f>
        <v/>
      </c>
      <c r="B1595" s="14" t="str">
        <f t="shared" si="113"/>
        <v/>
      </c>
      <c r="C1595" s="23"/>
      <c r="F1595" s="32"/>
      <c r="J1595" s="26"/>
      <c r="K1595" s="22" t="str">
        <f t="shared" si="112"/>
        <v/>
      </c>
      <c r="L1595" s="23"/>
      <c r="S1595" s="34"/>
      <c r="T1595" s="56" t="str">
        <f t="shared" si="114"/>
        <v/>
      </c>
    </row>
    <row r="1596" spans="1:20" x14ac:dyDescent="0.35">
      <c r="A1596" s="14" t="str">
        <f>IF(C1596="","",COUNT($C$3:C1596))</f>
        <v/>
      </c>
      <c r="B1596" s="14" t="str">
        <f t="shared" si="113"/>
        <v/>
      </c>
      <c r="C1596" s="23"/>
      <c r="F1596" s="32"/>
      <c r="J1596" s="26"/>
      <c r="K1596" s="22" t="str">
        <f t="shared" si="112"/>
        <v/>
      </c>
      <c r="L1596" s="23"/>
      <c r="S1596" s="34"/>
      <c r="T1596" s="56" t="str">
        <f t="shared" si="114"/>
        <v/>
      </c>
    </row>
    <row r="1597" spans="1:20" x14ac:dyDescent="0.35">
      <c r="A1597" s="14" t="str">
        <f>IF(C1597="","",COUNT($C$3:C1597))</f>
        <v/>
      </c>
      <c r="B1597" s="14" t="str">
        <f t="shared" si="113"/>
        <v/>
      </c>
      <c r="C1597" s="23"/>
      <c r="F1597" s="32"/>
      <c r="J1597" s="26"/>
      <c r="K1597" s="22" t="str">
        <f t="shared" si="112"/>
        <v/>
      </c>
      <c r="L1597" s="23"/>
      <c r="S1597" s="34"/>
      <c r="T1597" s="56" t="str">
        <f t="shared" si="114"/>
        <v/>
      </c>
    </row>
    <row r="1598" spans="1:20" x14ac:dyDescent="0.35">
      <c r="A1598" s="14" t="str">
        <f>IF(C1598="","",COUNT($C$3:C1598))</f>
        <v/>
      </c>
      <c r="B1598" s="14" t="str">
        <f t="shared" si="113"/>
        <v/>
      </c>
      <c r="C1598" s="23"/>
      <c r="F1598" s="32"/>
      <c r="J1598" s="26"/>
      <c r="K1598" s="22" t="str">
        <f t="shared" si="112"/>
        <v/>
      </c>
      <c r="L1598" s="23"/>
      <c r="S1598" s="34"/>
      <c r="T1598" s="56" t="str">
        <f t="shared" si="114"/>
        <v/>
      </c>
    </row>
    <row r="1599" spans="1:20" x14ac:dyDescent="0.35">
      <c r="A1599" s="14" t="str">
        <f>IF(C1599="","",COUNT($C$3:C1599))</f>
        <v/>
      </c>
      <c r="B1599" s="14" t="str">
        <f t="shared" si="113"/>
        <v/>
      </c>
      <c r="C1599" s="23"/>
      <c r="F1599" s="32"/>
      <c r="J1599" s="26"/>
      <c r="K1599" s="22" t="str">
        <f t="shared" si="112"/>
        <v/>
      </c>
      <c r="L1599" s="23"/>
      <c r="S1599" s="34"/>
      <c r="T1599" s="56" t="str">
        <f t="shared" si="114"/>
        <v/>
      </c>
    </row>
    <row r="1600" spans="1:20" x14ac:dyDescent="0.35">
      <c r="A1600" s="14" t="str">
        <f>IF(C1600="","",COUNT($C$3:C1600))</f>
        <v/>
      </c>
      <c r="B1600" s="14" t="str">
        <f t="shared" si="113"/>
        <v/>
      </c>
      <c r="C1600" s="23"/>
      <c r="F1600" s="32"/>
      <c r="J1600" s="26"/>
      <c r="K1600" s="22" t="str">
        <f t="shared" si="112"/>
        <v/>
      </c>
      <c r="L1600" s="23"/>
      <c r="S1600" s="34"/>
      <c r="T1600" s="56" t="str">
        <f t="shared" si="114"/>
        <v/>
      </c>
    </row>
    <row r="1601" spans="1:20" x14ac:dyDescent="0.35">
      <c r="A1601" s="14" t="str">
        <f>IF(C1601="","",COUNT($C$3:C1601))</f>
        <v/>
      </c>
      <c r="B1601" s="14" t="str">
        <f t="shared" si="113"/>
        <v/>
      </c>
      <c r="C1601" s="23"/>
      <c r="F1601" s="32"/>
      <c r="J1601" s="26"/>
      <c r="K1601" s="22" t="str">
        <f t="shared" si="112"/>
        <v/>
      </c>
      <c r="L1601" s="23"/>
      <c r="S1601" s="34"/>
      <c r="T1601" s="56" t="str">
        <f t="shared" si="114"/>
        <v/>
      </c>
    </row>
    <row r="1602" spans="1:20" x14ac:dyDescent="0.35">
      <c r="A1602" s="14" t="str">
        <f>IF(C1602="","",COUNT($C$3:C1602))</f>
        <v/>
      </c>
      <c r="B1602" s="14" t="str">
        <f t="shared" si="113"/>
        <v/>
      </c>
      <c r="C1602" s="23"/>
      <c r="F1602" s="32"/>
      <c r="J1602" s="26"/>
      <c r="K1602" s="22" t="str">
        <f t="shared" si="112"/>
        <v/>
      </c>
      <c r="L1602" s="23"/>
      <c r="S1602" s="34"/>
      <c r="T1602" s="56" t="str">
        <f t="shared" si="114"/>
        <v/>
      </c>
    </row>
    <row r="1603" spans="1:20" x14ac:dyDescent="0.35">
      <c r="A1603" s="14" t="str">
        <f>IF(C1603="","",COUNT($C$3:C1603))</f>
        <v/>
      </c>
      <c r="B1603" s="14" t="str">
        <f t="shared" si="113"/>
        <v/>
      </c>
      <c r="C1603" s="23"/>
      <c r="F1603" s="32"/>
      <c r="J1603" s="26"/>
      <c r="K1603" s="22" t="str">
        <f t="shared" ref="K1603:K1666" si="115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603" s="23"/>
      <c r="S1603" s="34"/>
      <c r="T1603" s="56" t="str">
        <f t="shared" si="114"/>
        <v/>
      </c>
    </row>
    <row r="1604" spans="1:20" x14ac:dyDescent="0.35">
      <c r="A1604" s="14" t="str">
        <f>IF(C1604="","",COUNT($C$3:C1604))</f>
        <v/>
      </c>
      <c r="B1604" s="14" t="str">
        <f t="shared" si="113"/>
        <v/>
      </c>
      <c r="C1604" s="23"/>
      <c r="F1604" s="32"/>
      <c r="J1604" s="26"/>
      <c r="K1604" s="22" t="str">
        <f t="shared" si="115"/>
        <v/>
      </c>
      <c r="L1604" s="23"/>
      <c r="S1604" s="34"/>
      <c r="T1604" s="56" t="str">
        <f t="shared" si="114"/>
        <v/>
      </c>
    </row>
    <row r="1605" spans="1:20" x14ac:dyDescent="0.35">
      <c r="A1605" s="14" t="str">
        <f>IF(C1605="","",COUNT($C$3:C1605))</f>
        <v/>
      </c>
      <c r="B1605" s="14" t="str">
        <f t="shared" si="113"/>
        <v/>
      </c>
      <c r="C1605" s="23"/>
      <c r="F1605" s="32"/>
      <c r="J1605" s="26"/>
      <c r="K1605" s="22" t="str">
        <f t="shared" si="115"/>
        <v/>
      </c>
      <c r="L1605" s="23"/>
      <c r="S1605" s="34"/>
      <c r="T1605" s="56" t="str">
        <f t="shared" si="114"/>
        <v/>
      </c>
    </row>
    <row r="1606" spans="1:20" x14ac:dyDescent="0.35">
      <c r="A1606" s="14" t="str">
        <f>IF(C1606="","",COUNT($C$3:C1606))</f>
        <v/>
      </c>
      <c r="B1606" s="14" t="str">
        <f t="shared" si="113"/>
        <v/>
      </c>
      <c r="C1606" s="23"/>
      <c r="F1606" s="32"/>
      <c r="J1606" s="26"/>
      <c r="K1606" s="22" t="str">
        <f t="shared" si="115"/>
        <v/>
      </c>
      <c r="L1606" s="23"/>
      <c r="S1606" s="34"/>
      <c r="T1606" s="56" t="str">
        <f t="shared" si="114"/>
        <v/>
      </c>
    </row>
    <row r="1607" spans="1:20" x14ac:dyDescent="0.35">
      <c r="A1607" s="14" t="str">
        <f>IF(C1607="","",COUNT($C$3:C1607))</f>
        <v/>
      </c>
      <c r="B1607" s="14" t="str">
        <f t="shared" si="113"/>
        <v/>
      </c>
      <c r="C1607" s="23"/>
      <c r="F1607" s="32"/>
      <c r="J1607" s="26"/>
      <c r="K1607" s="22" t="str">
        <f t="shared" si="115"/>
        <v/>
      </c>
      <c r="L1607" s="23"/>
      <c r="S1607" s="34"/>
      <c r="T1607" s="56" t="str">
        <f t="shared" si="114"/>
        <v/>
      </c>
    </row>
    <row r="1608" spans="1:20" x14ac:dyDescent="0.35">
      <c r="A1608" s="14" t="str">
        <f>IF(C1608="","",COUNT($C$3:C1608))</f>
        <v/>
      </c>
      <c r="B1608" s="14" t="str">
        <f t="shared" si="113"/>
        <v/>
      </c>
      <c r="C1608" s="23"/>
      <c r="F1608" s="32"/>
      <c r="J1608" s="26"/>
      <c r="K1608" s="22" t="str">
        <f t="shared" si="115"/>
        <v/>
      </c>
      <c r="L1608" s="23"/>
      <c r="S1608" s="34"/>
      <c r="T1608" s="56" t="str">
        <f t="shared" si="114"/>
        <v/>
      </c>
    </row>
    <row r="1609" spans="1:20" x14ac:dyDescent="0.35">
      <c r="A1609" s="14" t="str">
        <f>IF(C1609="","",COUNT($C$3:C1609))</f>
        <v/>
      </c>
      <c r="B1609" s="14" t="str">
        <f t="shared" si="113"/>
        <v/>
      </c>
      <c r="C1609" s="23"/>
      <c r="F1609" s="32"/>
      <c r="J1609" s="26"/>
      <c r="K1609" s="22" t="str">
        <f t="shared" si="115"/>
        <v/>
      </c>
      <c r="L1609" s="23"/>
      <c r="S1609" s="34"/>
      <c r="T1609" s="56" t="str">
        <f t="shared" si="114"/>
        <v/>
      </c>
    </row>
    <row r="1610" spans="1:20" x14ac:dyDescent="0.35">
      <c r="A1610" s="14" t="str">
        <f>IF(C1610="","",COUNT($C$3:C1610))</f>
        <v/>
      </c>
      <c r="B1610" s="14" t="str">
        <f t="shared" si="113"/>
        <v/>
      </c>
      <c r="C1610" s="23"/>
      <c r="F1610" s="32"/>
      <c r="J1610" s="26"/>
      <c r="K1610" s="22" t="str">
        <f t="shared" si="115"/>
        <v/>
      </c>
      <c r="L1610" s="23"/>
      <c r="S1610" s="34"/>
      <c r="T1610" s="56" t="str">
        <f t="shared" si="114"/>
        <v/>
      </c>
    </row>
    <row r="1611" spans="1:20" x14ac:dyDescent="0.35">
      <c r="A1611" s="14" t="str">
        <f>IF(C1611="","",COUNT($C$3:C1611))</f>
        <v/>
      </c>
      <c r="B1611" s="14" t="str">
        <f t="shared" si="113"/>
        <v/>
      </c>
      <c r="C1611" s="23"/>
      <c r="F1611" s="32"/>
      <c r="J1611" s="26"/>
      <c r="K1611" s="22" t="str">
        <f t="shared" si="115"/>
        <v/>
      </c>
      <c r="L1611" s="23"/>
      <c r="S1611" s="34"/>
      <c r="T1611" s="56" t="str">
        <f t="shared" si="114"/>
        <v/>
      </c>
    </row>
    <row r="1612" spans="1:20" x14ac:dyDescent="0.35">
      <c r="A1612" s="14" t="str">
        <f>IF(C1612="","",COUNT($C$3:C1612))</f>
        <v/>
      </c>
      <c r="B1612" s="14" t="str">
        <f t="shared" si="113"/>
        <v/>
      </c>
      <c r="C1612" s="23"/>
      <c r="F1612" s="32"/>
      <c r="J1612" s="26"/>
      <c r="K1612" s="22" t="str">
        <f t="shared" si="115"/>
        <v/>
      </c>
      <c r="L1612" s="23"/>
      <c r="S1612" s="34"/>
      <c r="T1612" s="56" t="str">
        <f t="shared" si="114"/>
        <v/>
      </c>
    </row>
    <row r="1613" spans="1:20" x14ac:dyDescent="0.35">
      <c r="A1613" s="14" t="str">
        <f>IF(C1613="","",COUNT($C$3:C1613))</f>
        <v/>
      </c>
      <c r="B1613" s="14" t="str">
        <f t="shared" si="113"/>
        <v/>
      </c>
      <c r="C1613" s="23"/>
      <c r="F1613" s="32"/>
      <c r="J1613" s="26"/>
      <c r="K1613" s="22" t="str">
        <f t="shared" si="115"/>
        <v/>
      </c>
      <c r="L1613" s="23"/>
      <c r="S1613" s="34"/>
      <c r="T1613" s="56" t="str">
        <f t="shared" si="114"/>
        <v/>
      </c>
    </row>
    <row r="1614" spans="1:20" x14ac:dyDescent="0.35">
      <c r="A1614" s="14" t="str">
        <f>IF(C1614="","",COUNT($C$3:C1614))</f>
        <v/>
      </c>
      <c r="B1614" s="14" t="str">
        <f t="shared" si="113"/>
        <v/>
      </c>
      <c r="C1614" s="23"/>
      <c r="F1614" s="32"/>
      <c r="J1614" s="26"/>
      <c r="K1614" s="22" t="str">
        <f t="shared" si="115"/>
        <v/>
      </c>
      <c r="L1614" s="23"/>
      <c r="S1614" s="34"/>
      <c r="T1614" s="56" t="str">
        <f t="shared" si="114"/>
        <v/>
      </c>
    </row>
    <row r="1615" spans="1:20" x14ac:dyDescent="0.35">
      <c r="A1615" s="14" t="str">
        <f>IF(C1615="","",COUNT($C$3:C1615))</f>
        <v/>
      </c>
      <c r="B1615" s="14" t="str">
        <f t="shared" si="113"/>
        <v/>
      </c>
      <c r="C1615" s="23"/>
      <c r="F1615" s="32"/>
      <c r="J1615" s="26"/>
      <c r="K1615" s="22" t="str">
        <f t="shared" si="115"/>
        <v/>
      </c>
      <c r="L1615" s="23"/>
      <c r="S1615" s="34"/>
      <c r="T1615" s="56" t="str">
        <f t="shared" si="114"/>
        <v/>
      </c>
    </row>
    <row r="1616" spans="1:20" x14ac:dyDescent="0.35">
      <c r="A1616" s="14" t="str">
        <f>IF(C1616="","",COUNT($C$3:C1616))</f>
        <v/>
      </c>
      <c r="B1616" s="14" t="str">
        <f t="shared" si="113"/>
        <v/>
      </c>
      <c r="C1616" s="23"/>
      <c r="F1616" s="32"/>
      <c r="J1616" s="26"/>
      <c r="K1616" s="22" t="str">
        <f t="shared" si="115"/>
        <v/>
      </c>
      <c r="L1616" s="23"/>
      <c r="S1616" s="34"/>
      <c r="T1616" s="56" t="str">
        <f t="shared" si="114"/>
        <v/>
      </c>
    </row>
    <row r="1617" spans="1:20" x14ac:dyDescent="0.35">
      <c r="A1617" s="14" t="str">
        <f>IF(C1617="","",COUNT($C$3:C1617))</f>
        <v/>
      </c>
      <c r="B1617" s="14" t="str">
        <f t="shared" si="113"/>
        <v/>
      </c>
      <c r="C1617" s="23"/>
      <c r="F1617" s="32"/>
      <c r="J1617" s="26"/>
      <c r="K1617" s="22" t="str">
        <f t="shared" si="115"/>
        <v/>
      </c>
      <c r="L1617" s="23"/>
      <c r="S1617" s="34"/>
      <c r="T1617" s="56" t="str">
        <f t="shared" si="114"/>
        <v/>
      </c>
    </row>
    <row r="1618" spans="1:20" x14ac:dyDescent="0.35">
      <c r="A1618" s="14" t="str">
        <f>IF(C1618="","",COUNT($C$3:C1618))</f>
        <v/>
      </c>
      <c r="B1618" s="14" t="str">
        <f t="shared" si="113"/>
        <v/>
      </c>
      <c r="C1618" s="23"/>
      <c r="F1618" s="32"/>
      <c r="J1618" s="26"/>
      <c r="K1618" s="22" t="str">
        <f t="shared" si="115"/>
        <v/>
      </c>
      <c r="L1618" s="23"/>
      <c r="S1618" s="34"/>
      <c r="T1618" s="56" t="str">
        <f t="shared" si="114"/>
        <v/>
      </c>
    </row>
    <row r="1619" spans="1:20" x14ac:dyDescent="0.35">
      <c r="A1619" s="14" t="str">
        <f>IF(C1619="","",COUNT($C$3:C1619))</f>
        <v/>
      </c>
      <c r="B1619" s="14" t="str">
        <f t="shared" si="113"/>
        <v/>
      </c>
      <c r="C1619" s="23"/>
      <c r="F1619" s="32"/>
      <c r="J1619" s="26"/>
      <c r="K1619" s="22" t="str">
        <f t="shared" si="115"/>
        <v/>
      </c>
      <c r="L1619" s="23"/>
      <c r="S1619" s="34"/>
      <c r="T1619" s="56" t="str">
        <f t="shared" si="114"/>
        <v/>
      </c>
    </row>
    <row r="1620" spans="1:20" x14ac:dyDescent="0.35">
      <c r="A1620" s="14" t="str">
        <f>IF(C1620="","",COUNT($C$3:C1620))</f>
        <v/>
      </c>
      <c r="B1620" s="14" t="str">
        <f t="shared" si="113"/>
        <v/>
      </c>
      <c r="C1620" s="23"/>
      <c r="F1620" s="32"/>
      <c r="J1620" s="26"/>
      <c r="K1620" s="22" t="str">
        <f t="shared" si="115"/>
        <v/>
      </c>
      <c r="L1620" s="23"/>
      <c r="S1620" s="34"/>
      <c r="T1620" s="56" t="str">
        <f t="shared" si="114"/>
        <v/>
      </c>
    </row>
    <row r="1621" spans="1:20" x14ac:dyDescent="0.35">
      <c r="A1621" s="14" t="str">
        <f>IF(C1621="","",COUNT($C$3:C1621))</f>
        <v/>
      </c>
      <c r="B1621" s="14" t="str">
        <f t="shared" si="113"/>
        <v/>
      </c>
      <c r="C1621" s="23"/>
      <c r="F1621" s="32"/>
      <c r="J1621" s="26"/>
      <c r="K1621" s="22" t="str">
        <f t="shared" si="115"/>
        <v/>
      </c>
      <c r="L1621" s="23"/>
      <c r="S1621" s="34"/>
      <c r="T1621" s="56" t="str">
        <f t="shared" si="114"/>
        <v/>
      </c>
    </row>
    <row r="1622" spans="1:20" x14ac:dyDescent="0.35">
      <c r="A1622" s="14" t="str">
        <f>IF(C1622="","",COUNT($C$3:C1622))</f>
        <v/>
      </c>
      <c r="B1622" s="14" t="str">
        <f t="shared" si="113"/>
        <v/>
      </c>
      <c r="C1622" s="23"/>
      <c r="F1622" s="32"/>
      <c r="J1622" s="26"/>
      <c r="K1622" s="22" t="str">
        <f t="shared" si="115"/>
        <v/>
      </c>
      <c r="L1622" s="23"/>
      <c r="S1622" s="34"/>
      <c r="T1622" s="56" t="str">
        <f t="shared" si="114"/>
        <v/>
      </c>
    </row>
    <row r="1623" spans="1:20" x14ac:dyDescent="0.35">
      <c r="A1623" s="14" t="str">
        <f>IF(C1623="","",COUNT($C$3:C1623))</f>
        <v/>
      </c>
      <c r="B1623" s="14" t="str">
        <f t="shared" si="113"/>
        <v/>
      </c>
      <c r="C1623" s="23"/>
      <c r="F1623" s="32"/>
      <c r="J1623" s="26"/>
      <c r="K1623" s="22" t="str">
        <f t="shared" si="115"/>
        <v/>
      </c>
      <c r="L1623" s="23"/>
      <c r="S1623" s="34"/>
      <c r="T1623" s="56" t="str">
        <f t="shared" si="114"/>
        <v/>
      </c>
    </row>
    <row r="1624" spans="1:20" x14ac:dyDescent="0.35">
      <c r="A1624" s="14" t="str">
        <f>IF(C1624="","",COUNT($C$3:C1624))</f>
        <v/>
      </c>
      <c r="B1624" s="14" t="str">
        <f t="shared" si="113"/>
        <v/>
      </c>
      <c r="C1624" s="23"/>
      <c r="F1624" s="32"/>
      <c r="J1624" s="26"/>
      <c r="K1624" s="22" t="str">
        <f t="shared" si="115"/>
        <v/>
      </c>
      <c r="L1624" s="23"/>
      <c r="S1624" s="34"/>
      <c r="T1624" s="56" t="str">
        <f t="shared" si="114"/>
        <v/>
      </c>
    </row>
    <row r="1625" spans="1:20" x14ac:dyDescent="0.35">
      <c r="A1625" s="14" t="str">
        <f>IF(C1625="","",COUNT($C$3:C1625))</f>
        <v/>
      </c>
      <c r="B1625" s="14" t="str">
        <f t="shared" si="113"/>
        <v/>
      </c>
      <c r="C1625" s="23"/>
      <c r="F1625" s="32"/>
      <c r="J1625" s="26"/>
      <c r="K1625" s="22" t="str">
        <f t="shared" si="115"/>
        <v/>
      </c>
      <c r="L1625" s="23"/>
      <c r="S1625" s="34"/>
      <c r="T1625" s="56" t="str">
        <f t="shared" si="114"/>
        <v/>
      </c>
    </row>
    <row r="1626" spans="1:20" x14ac:dyDescent="0.35">
      <c r="A1626" s="14" t="str">
        <f>IF(C1626="","",COUNT($C$3:C1626))</f>
        <v/>
      </c>
      <c r="B1626" s="14" t="str">
        <f t="shared" si="113"/>
        <v/>
      </c>
      <c r="C1626" s="23"/>
      <c r="F1626" s="32"/>
      <c r="J1626" s="26"/>
      <c r="K1626" s="22" t="str">
        <f t="shared" si="115"/>
        <v/>
      </c>
      <c r="L1626" s="23"/>
      <c r="S1626" s="34"/>
      <c r="T1626" s="56" t="str">
        <f t="shared" si="114"/>
        <v/>
      </c>
    </row>
    <row r="1627" spans="1:20" x14ac:dyDescent="0.35">
      <c r="A1627" s="14" t="str">
        <f>IF(C1627="","",COUNT($C$3:C1627))</f>
        <v/>
      </c>
      <c r="B1627" s="14" t="str">
        <f t="shared" si="113"/>
        <v/>
      </c>
      <c r="C1627" s="23"/>
      <c r="F1627" s="32"/>
      <c r="J1627" s="26"/>
      <c r="K1627" s="22" t="str">
        <f t="shared" si="115"/>
        <v/>
      </c>
      <c r="L1627" s="23"/>
      <c r="S1627" s="34"/>
      <c r="T1627" s="56" t="str">
        <f t="shared" si="114"/>
        <v/>
      </c>
    </row>
    <row r="1628" spans="1:20" x14ac:dyDescent="0.35">
      <c r="A1628" s="14" t="str">
        <f>IF(C1628="","",COUNT($C$3:C1628))</f>
        <v/>
      </c>
      <c r="B1628" s="14" t="str">
        <f t="shared" si="113"/>
        <v/>
      </c>
      <c r="C1628" s="23"/>
      <c r="F1628" s="32"/>
      <c r="J1628" s="26"/>
      <c r="K1628" s="22" t="str">
        <f t="shared" si="115"/>
        <v/>
      </c>
      <c r="L1628" s="23"/>
      <c r="S1628" s="34"/>
      <c r="T1628" s="56" t="str">
        <f t="shared" si="114"/>
        <v/>
      </c>
    </row>
    <row r="1629" spans="1:20" x14ac:dyDescent="0.35">
      <c r="A1629" s="14" t="str">
        <f>IF(C1629="","",COUNT($C$3:C1629))</f>
        <v/>
      </c>
      <c r="B1629" s="14" t="str">
        <f t="shared" si="113"/>
        <v/>
      </c>
      <c r="C1629" s="23"/>
      <c r="F1629" s="32"/>
      <c r="J1629" s="26"/>
      <c r="K1629" s="22" t="str">
        <f t="shared" si="115"/>
        <v/>
      </c>
      <c r="L1629" s="23"/>
      <c r="S1629" s="34"/>
      <c r="T1629" s="56" t="str">
        <f t="shared" si="114"/>
        <v/>
      </c>
    </row>
    <row r="1630" spans="1:20" x14ac:dyDescent="0.35">
      <c r="A1630" s="14" t="str">
        <f>IF(C1630="","",COUNT($C$3:C1630))</f>
        <v/>
      </c>
      <c r="B1630" s="14" t="str">
        <f t="shared" si="113"/>
        <v/>
      </c>
      <c r="C1630" s="23"/>
      <c r="F1630" s="32"/>
      <c r="J1630" s="26"/>
      <c r="K1630" s="22" t="str">
        <f t="shared" si="115"/>
        <v/>
      </c>
      <c r="L1630" s="23"/>
      <c r="S1630" s="34"/>
      <c r="T1630" s="56" t="str">
        <f t="shared" si="114"/>
        <v/>
      </c>
    </row>
    <row r="1631" spans="1:20" x14ac:dyDescent="0.35">
      <c r="A1631" s="14" t="str">
        <f>IF(C1631="","",COUNT($C$3:C1631))</f>
        <v/>
      </c>
      <c r="B1631" s="14" t="str">
        <f t="shared" si="113"/>
        <v/>
      </c>
      <c r="C1631" s="23"/>
      <c r="F1631" s="32"/>
      <c r="J1631" s="26"/>
      <c r="K1631" s="22" t="str">
        <f t="shared" si="115"/>
        <v/>
      </c>
      <c r="L1631" s="23"/>
      <c r="S1631" s="34"/>
      <c r="T1631" s="56" t="str">
        <f t="shared" si="114"/>
        <v/>
      </c>
    </row>
    <row r="1632" spans="1:20" x14ac:dyDescent="0.35">
      <c r="A1632" s="14" t="str">
        <f>IF(C1632="","",COUNT($C$3:C1632))</f>
        <v/>
      </c>
      <c r="B1632" s="14" t="str">
        <f t="shared" si="113"/>
        <v/>
      </c>
      <c r="C1632" s="23"/>
      <c r="F1632" s="32"/>
      <c r="J1632" s="26"/>
      <c r="K1632" s="22" t="str">
        <f t="shared" si="115"/>
        <v/>
      </c>
      <c r="L1632" s="23"/>
      <c r="S1632" s="34"/>
      <c r="T1632" s="56" t="str">
        <f t="shared" si="114"/>
        <v/>
      </c>
    </row>
    <row r="1633" spans="1:20" x14ac:dyDescent="0.35">
      <c r="A1633" s="14" t="str">
        <f>IF(C1633="","",COUNT($C$3:C1633))</f>
        <v/>
      </c>
      <c r="B1633" s="14" t="str">
        <f t="shared" si="113"/>
        <v/>
      </c>
      <c r="C1633" s="23"/>
      <c r="F1633" s="32"/>
      <c r="J1633" s="26"/>
      <c r="K1633" s="22" t="str">
        <f t="shared" si="115"/>
        <v/>
      </c>
      <c r="L1633" s="23"/>
      <c r="S1633" s="34"/>
      <c r="T1633" s="56" t="str">
        <f t="shared" si="114"/>
        <v/>
      </c>
    </row>
    <row r="1634" spans="1:20" x14ac:dyDescent="0.35">
      <c r="A1634" s="14" t="str">
        <f>IF(C1634="","",COUNT($C$3:C1634))</f>
        <v/>
      </c>
      <c r="B1634" s="14" t="str">
        <f t="shared" si="113"/>
        <v/>
      </c>
      <c r="C1634" s="23"/>
      <c r="F1634" s="32"/>
      <c r="J1634" s="26"/>
      <c r="K1634" s="22" t="str">
        <f t="shared" si="115"/>
        <v/>
      </c>
      <c r="L1634" s="23"/>
      <c r="S1634" s="34"/>
      <c r="T1634" s="56" t="str">
        <f t="shared" si="114"/>
        <v/>
      </c>
    </row>
    <row r="1635" spans="1:20" x14ac:dyDescent="0.35">
      <c r="A1635" s="14" t="str">
        <f>IF(C1635="","",COUNT($C$3:C1635))</f>
        <v/>
      </c>
      <c r="B1635" s="14" t="str">
        <f t="shared" si="113"/>
        <v/>
      </c>
      <c r="C1635" s="23"/>
      <c r="F1635" s="32"/>
      <c r="J1635" s="26"/>
      <c r="K1635" s="22" t="str">
        <f t="shared" si="115"/>
        <v/>
      </c>
      <c r="L1635" s="23"/>
      <c r="S1635" s="34"/>
      <c r="T1635" s="56" t="str">
        <f t="shared" si="114"/>
        <v/>
      </c>
    </row>
    <row r="1636" spans="1:20" x14ac:dyDescent="0.35">
      <c r="A1636" s="14" t="str">
        <f>IF(C1636="","",COUNT($C$3:C1636))</f>
        <v/>
      </c>
      <c r="B1636" s="14" t="str">
        <f t="shared" si="113"/>
        <v/>
      </c>
      <c r="C1636" s="23"/>
      <c r="F1636" s="32"/>
      <c r="J1636" s="26"/>
      <c r="K1636" s="22" t="str">
        <f t="shared" si="115"/>
        <v/>
      </c>
      <c r="L1636" s="23"/>
      <c r="S1636" s="34"/>
      <c r="T1636" s="56" t="str">
        <f t="shared" si="114"/>
        <v/>
      </c>
    </row>
    <row r="1637" spans="1:20" x14ac:dyDescent="0.35">
      <c r="A1637" s="14" t="str">
        <f>IF(C1637="","",COUNT($C$3:C1637))</f>
        <v/>
      </c>
      <c r="B1637" s="14" t="str">
        <f t="shared" si="113"/>
        <v/>
      </c>
      <c r="C1637" s="23"/>
      <c r="F1637" s="32"/>
      <c r="J1637" s="26"/>
      <c r="K1637" s="22" t="str">
        <f t="shared" si="115"/>
        <v/>
      </c>
      <c r="L1637" s="23"/>
      <c r="S1637" s="34"/>
      <c r="T1637" s="56" t="str">
        <f t="shared" si="114"/>
        <v/>
      </c>
    </row>
    <row r="1638" spans="1:20" x14ac:dyDescent="0.35">
      <c r="A1638" s="14" t="str">
        <f>IF(C1638="","",COUNT($C$3:C1638))</f>
        <v/>
      </c>
      <c r="B1638" s="14" t="str">
        <f t="shared" ref="B1638:B1701" si="116">IF(C1638="","",TEXT(C1638,"mmmm"))</f>
        <v/>
      </c>
      <c r="C1638" s="23"/>
      <c r="F1638" s="32"/>
      <c r="J1638" s="26"/>
      <c r="K1638" s="22" t="str">
        <f t="shared" si="115"/>
        <v/>
      </c>
      <c r="L1638" s="23"/>
      <c r="S1638" s="34"/>
      <c r="T1638" s="56" t="str">
        <f t="shared" ref="T1638:T1701" si="117">IF(N1638="","",SUM(N1638,O1638,P1638,Q1638,R1638))</f>
        <v/>
      </c>
    </row>
    <row r="1639" spans="1:20" x14ac:dyDescent="0.35">
      <c r="A1639" s="14" t="str">
        <f>IF(C1639="","",COUNT($C$3:C1639))</f>
        <v/>
      </c>
      <c r="B1639" s="14" t="str">
        <f t="shared" si="116"/>
        <v/>
      </c>
      <c r="C1639" s="23"/>
      <c r="F1639" s="32"/>
      <c r="J1639" s="26"/>
      <c r="K1639" s="22" t="str">
        <f t="shared" si="115"/>
        <v/>
      </c>
      <c r="L1639" s="23"/>
      <c r="S1639" s="34"/>
      <c r="T1639" s="56" t="str">
        <f t="shared" si="117"/>
        <v/>
      </c>
    </row>
    <row r="1640" spans="1:20" x14ac:dyDescent="0.35">
      <c r="A1640" s="14" t="str">
        <f>IF(C1640="","",COUNT($C$3:C1640))</f>
        <v/>
      </c>
      <c r="B1640" s="14" t="str">
        <f t="shared" si="116"/>
        <v/>
      </c>
      <c r="C1640" s="23"/>
      <c r="F1640" s="32"/>
      <c r="J1640" s="26"/>
      <c r="K1640" s="22" t="str">
        <f t="shared" si="115"/>
        <v/>
      </c>
      <c r="L1640" s="23"/>
      <c r="S1640" s="34"/>
      <c r="T1640" s="56" t="str">
        <f t="shared" si="117"/>
        <v/>
      </c>
    </row>
    <row r="1641" spans="1:20" x14ac:dyDescent="0.35">
      <c r="A1641" s="14" t="str">
        <f>IF(C1641="","",COUNT($C$3:C1641))</f>
        <v/>
      </c>
      <c r="B1641" s="14" t="str">
        <f t="shared" si="116"/>
        <v/>
      </c>
      <c r="C1641" s="23"/>
      <c r="F1641" s="32"/>
      <c r="J1641" s="26"/>
      <c r="K1641" s="22" t="str">
        <f t="shared" si="115"/>
        <v/>
      </c>
      <c r="L1641" s="23"/>
      <c r="S1641" s="34"/>
      <c r="T1641" s="56" t="str">
        <f t="shared" si="117"/>
        <v/>
      </c>
    </row>
    <row r="1642" spans="1:20" x14ac:dyDescent="0.35">
      <c r="A1642" s="14" t="str">
        <f>IF(C1642="","",COUNT($C$3:C1642))</f>
        <v/>
      </c>
      <c r="B1642" s="14" t="str">
        <f t="shared" si="116"/>
        <v/>
      </c>
      <c r="C1642" s="23"/>
      <c r="F1642" s="32"/>
      <c r="J1642" s="26"/>
      <c r="K1642" s="22" t="str">
        <f t="shared" si="115"/>
        <v/>
      </c>
      <c r="L1642" s="23"/>
      <c r="S1642" s="34"/>
      <c r="T1642" s="56" t="str">
        <f t="shared" si="117"/>
        <v/>
      </c>
    </row>
    <row r="1643" spans="1:20" x14ac:dyDescent="0.35">
      <c r="A1643" s="14" t="str">
        <f>IF(C1643="","",COUNT($C$3:C1643))</f>
        <v/>
      </c>
      <c r="B1643" s="14" t="str">
        <f t="shared" si="116"/>
        <v/>
      </c>
      <c r="C1643" s="23"/>
      <c r="F1643" s="32"/>
      <c r="J1643" s="26"/>
      <c r="K1643" s="22" t="str">
        <f t="shared" si="115"/>
        <v/>
      </c>
      <c r="L1643" s="23"/>
      <c r="S1643" s="34"/>
      <c r="T1643" s="56" t="str">
        <f t="shared" si="117"/>
        <v/>
      </c>
    </row>
    <row r="1644" spans="1:20" x14ac:dyDescent="0.35">
      <c r="A1644" s="14" t="str">
        <f>IF(C1644="","",COUNT($C$3:C1644))</f>
        <v/>
      </c>
      <c r="B1644" s="14" t="str">
        <f t="shared" si="116"/>
        <v/>
      </c>
      <c r="C1644" s="23"/>
      <c r="F1644" s="32"/>
      <c r="J1644" s="26"/>
      <c r="K1644" s="22" t="str">
        <f t="shared" si="115"/>
        <v/>
      </c>
      <c r="L1644" s="23"/>
      <c r="S1644" s="34"/>
      <c r="T1644" s="56" t="str">
        <f t="shared" si="117"/>
        <v/>
      </c>
    </row>
    <row r="1645" spans="1:20" x14ac:dyDescent="0.35">
      <c r="A1645" s="14" t="str">
        <f>IF(C1645="","",COUNT($C$3:C1645))</f>
        <v/>
      </c>
      <c r="B1645" s="14" t="str">
        <f t="shared" si="116"/>
        <v/>
      </c>
      <c r="C1645" s="23"/>
      <c r="F1645" s="32"/>
      <c r="J1645" s="26"/>
      <c r="K1645" s="22" t="str">
        <f t="shared" si="115"/>
        <v/>
      </c>
      <c r="L1645" s="23"/>
      <c r="S1645" s="34"/>
      <c r="T1645" s="56" t="str">
        <f t="shared" si="117"/>
        <v/>
      </c>
    </row>
    <row r="1646" spans="1:20" x14ac:dyDescent="0.35">
      <c r="A1646" s="14" t="str">
        <f>IF(C1646="","",COUNT($C$3:C1646))</f>
        <v/>
      </c>
      <c r="B1646" s="14" t="str">
        <f t="shared" si="116"/>
        <v/>
      </c>
      <c r="C1646" s="23"/>
      <c r="F1646" s="32"/>
      <c r="J1646" s="26"/>
      <c r="K1646" s="22" t="str">
        <f t="shared" si="115"/>
        <v/>
      </c>
      <c r="L1646" s="23"/>
      <c r="S1646" s="34"/>
      <c r="T1646" s="56" t="str">
        <f t="shared" si="117"/>
        <v/>
      </c>
    </row>
    <row r="1647" spans="1:20" x14ac:dyDescent="0.35">
      <c r="A1647" s="14" t="str">
        <f>IF(C1647="","",COUNT($C$3:C1647))</f>
        <v/>
      </c>
      <c r="B1647" s="14" t="str">
        <f t="shared" si="116"/>
        <v/>
      </c>
      <c r="C1647" s="23"/>
      <c r="F1647" s="32"/>
      <c r="J1647" s="26"/>
      <c r="K1647" s="22" t="str">
        <f t="shared" si="115"/>
        <v/>
      </c>
      <c r="L1647" s="23"/>
      <c r="S1647" s="34"/>
      <c r="T1647" s="56" t="str">
        <f t="shared" si="117"/>
        <v/>
      </c>
    </row>
    <row r="1648" spans="1:20" x14ac:dyDescent="0.35">
      <c r="A1648" s="14" t="str">
        <f>IF(C1648="","",COUNT($C$3:C1648))</f>
        <v/>
      </c>
      <c r="B1648" s="14" t="str">
        <f t="shared" si="116"/>
        <v/>
      </c>
      <c r="C1648" s="23"/>
      <c r="F1648" s="32"/>
      <c r="J1648" s="26"/>
      <c r="K1648" s="22" t="str">
        <f t="shared" si="115"/>
        <v/>
      </c>
      <c r="L1648" s="23"/>
      <c r="S1648" s="34"/>
      <c r="T1648" s="56" t="str">
        <f t="shared" si="117"/>
        <v/>
      </c>
    </row>
    <row r="1649" spans="1:20" x14ac:dyDescent="0.35">
      <c r="A1649" s="14" t="str">
        <f>IF(C1649="","",COUNT($C$3:C1649))</f>
        <v/>
      </c>
      <c r="B1649" s="14" t="str">
        <f t="shared" si="116"/>
        <v/>
      </c>
      <c r="C1649" s="23"/>
      <c r="F1649" s="32"/>
      <c r="J1649" s="26"/>
      <c r="K1649" s="22" t="str">
        <f t="shared" si="115"/>
        <v/>
      </c>
      <c r="L1649" s="23"/>
      <c r="S1649" s="34"/>
      <c r="T1649" s="56" t="str">
        <f t="shared" si="117"/>
        <v/>
      </c>
    </row>
    <row r="1650" spans="1:20" x14ac:dyDescent="0.35">
      <c r="A1650" s="14" t="str">
        <f>IF(C1650="","",COUNT($C$3:C1650))</f>
        <v/>
      </c>
      <c r="B1650" s="14" t="str">
        <f t="shared" si="116"/>
        <v/>
      </c>
      <c r="C1650" s="23"/>
      <c r="F1650" s="32"/>
      <c r="J1650" s="26"/>
      <c r="K1650" s="22" t="str">
        <f t="shared" si="115"/>
        <v/>
      </c>
      <c r="L1650" s="23"/>
      <c r="S1650" s="34"/>
      <c r="T1650" s="56" t="str">
        <f t="shared" si="117"/>
        <v/>
      </c>
    </row>
    <row r="1651" spans="1:20" x14ac:dyDescent="0.35">
      <c r="A1651" s="14" t="str">
        <f>IF(C1651="","",COUNT($C$3:C1651))</f>
        <v/>
      </c>
      <c r="B1651" s="14" t="str">
        <f t="shared" si="116"/>
        <v/>
      </c>
      <c r="C1651" s="23"/>
      <c r="F1651" s="32"/>
      <c r="J1651" s="26"/>
      <c r="K1651" s="22" t="str">
        <f t="shared" si="115"/>
        <v/>
      </c>
      <c r="L1651" s="23"/>
      <c r="S1651" s="34"/>
      <c r="T1651" s="56" t="str">
        <f t="shared" si="117"/>
        <v/>
      </c>
    </row>
    <row r="1652" spans="1:20" x14ac:dyDescent="0.35">
      <c r="A1652" s="14" t="str">
        <f>IF(C1652="","",COUNT($C$3:C1652))</f>
        <v/>
      </c>
      <c r="B1652" s="14" t="str">
        <f t="shared" si="116"/>
        <v/>
      </c>
      <c r="C1652" s="23"/>
      <c r="F1652" s="32"/>
      <c r="J1652" s="26"/>
      <c r="K1652" s="22" t="str">
        <f t="shared" si="115"/>
        <v/>
      </c>
      <c r="L1652" s="23"/>
      <c r="S1652" s="34"/>
      <c r="T1652" s="56" t="str">
        <f t="shared" si="117"/>
        <v/>
      </c>
    </row>
    <row r="1653" spans="1:20" x14ac:dyDescent="0.35">
      <c r="A1653" s="14" t="str">
        <f>IF(C1653="","",COUNT($C$3:C1653))</f>
        <v/>
      </c>
      <c r="B1653" s="14" t="str">
        <f t="shared" si="116"/>
        <v/>
      </c>
      <c r="C1653" s="23"/>
      <c r="F1653" s="32"/>
      <c r="J1653" s="26"/>
      <c r="K1653" s="22" t="str">
        <f t="shared" si="115"/>
        <v/>
      </c>
      <c r="L1653" s="23"/>
      <c r="S1653" s="34"/>
      <c r="T1653" s="56" t="str">
        <f t="shared" si="117"/>
        <v/>
      </c>
    </row>
    <row r="1654" spans="1:20" x14ac:dyDescent="0.35">
      <c r="A1654" s="14" t="str">
        <f>IF(C1654="","",COUNT($C$3:C1654))</f>
        <v/>
      </c>
      <c r="B1654" s="14" t="str">
        <f t="shared" si="116"/>
        <v/>
      </c>
      <c r="C1654" s="23"/>
      <c r="F1654" s="32"/>
      <c r="J1654" s="26"/>
      <c r="K1654" s="22" t="str">
        <f t="shared" si="115"/>
        <v/>
      </c>
      <c r="L1654" s="23"/>
      <c r="S1654" s="34"/>
      <c r="T1654" s="56" t="str">
        <f t="shared" si="117"/>
        <v/>
      </c>
    </row>
    <row r="1655" spans="1:20" x14ac:dyDescent="0.35">
      <c r="A1655" s="14" t="str">
        <f>IF(C1655="","",COUNT($C$3:C1655))</f>
        <v/>
      </c>
      <c r="B1655" s="14" t="str">
        <f t="shared" si="116"/>
        <v/>
      </c>
      <c r="C1655" s="23"/>
      <c r="F1655" s="32"/>
      <c r="J1655" s="26"/>
      <c r="K1655" s="22" t="str">
        <f t="shared" si="115"/>
        <v/>
      </c>
      <c r="L1655" s="23"/>
      <c r="S1655" s="34"/>
      <c r="T1655" s="56" t="str">
        <f t="shared" si="117"/>
        <v/>
      </c>
    </row>
    <row r="1656" spans="1:20" x14ac:dyDescent="0.35">
      <c r="A1656" s="14" t="str">
        <f>IF(C1656="","",COUNT($C$3:C1656))</f>
        <v/>
      </c>
      <c r="B1656" s="14" t="str">
        <f t="shared" si="116"/>
        <v/>
      </c>
      <c r="C1656" s="23"/>
      <c r="F1656" s="32"/>
      <c r="J1656" s="26"/>
      <c r="K1656" s="22" t="str">
        <f t="shared" si="115"/>
        <v/>
      </c>
      <c r="L1656" s="23"/>
      <c r="S1656" s="34"/>
      <c r="T1656" s="56" t="str">
        <f t="shared" si="117"/>
        <v/>
      </c>
    </row>
    <row r="1657" spans="1:20" x14ac:dyDescent="0.35">
      <c r="A1657" s="14" t="str">
        <f>IF(C1657="","",COUNT($C$3:C1657))</f>
        <v/>
      </c>
      <c r="B1657" s="14" t="str">
        <f t="shared" si="116"/>
        <v/>
      </c>
      <c r="C1657" s="23"/>
      <c r="F1657" s="32"/>
      <c r="J1657" s="26"/>
      <c r="K1657" s="22" t="str">
        <f t="shared" si="115"/>
        <v/>
      </c>
      <c r="L1657" s="23"/>
      <c r="S1657" s="34"/>
      <c r="T1657" s="56" t="str">
        <f t="shared" si="117"/>
        <v/>
      </c>
    </row>
    <row r="1658" spans="1:20" x14ac:dyDescent="0.35">
      <c r="A1658" s="14" t="str">
        <f>IF(C1658="","",COUNT($C$3:C1658))</f>
        <v/>
      </c>
      <c r="B1658" s="14" t="str">
        <f t="shared" si="116"/>
        <v/>
      </c>
      <c r="C1658" s="23"/>
      <c r="F1658" s="32"/>
      <c r="J1658" s="26"/>
      <c r="K1658" s="22" t="str">
        <f t="shared" si="115"/>
        <v/>
      </c>
      <c r="L1658" s="23"/>
      <c r="S1658" s="34"/>
      <c r="T1658" s="56" t="str">
        <f t="shared" si="117"/>
        <v/>
      </c>
    </row>
    <row r="1659" spans="1:20" x14ac:dyDescent="0.35">
      <c r="A1659" s="14" t="str">
        <f>IF(C1659="","",COUNT($C$3:C1659))</f>
        <v/>
      </c>
      <c r="B1659" s="14" t="str">
        <f t="shared" si="116"/>
        <v/>
      </c>
      <c r="C1659" s="23"/>
      <c r="F1659" s="32"/>
      <c r="J1659" s="26"/>
      <c r="K1659" s="22" t="str">
        <f t="shared" si="115"/>
        <v/>
      </c>
      <c r="L1659" s="23"/>
      <c r="S1659" s="34"/>
      <c r="T1659" s="56" t="str">
        <f t="shared" si="117"/>
        <v/>
      </c>
    </row>
    <row r="1660" spans="1:20" x14ac:dyDescent="0.35">
      <c r="A1660" s="14" t="str">
        <f>IF(C1660="","",COUNT($C$3:C1660))</f>
        <v/>
      </c>
      <c r="B1660" s="14" t="str">
        <f t="shared" si="116"/>
        <v/>
      </c>
      <c r="C1660" s="23"/>
      <c r="F1660" s="32"/>
      <c r="J1660" s="26"/>
      <c r="K1660" s="22" t="str">
        <f t="shared" si="115"/>
        <v/>
      </c>
      <c r="L1660" s="23"/>
      <c r="S1660" s="34"/>
      <c r="T1660" s="56" t="str">
        <f t="shared" si="117"/>
        <v/>
      </c>
    </row>
    <row r="1661" spans="1:20" x14ac:dyDescent="0.35">
      <c r="A1661" s="14" t="str">
        <f>IF(C1661="","",COUNT($C$3:C1661))</f>
        <v/>
      </c>
      <c r="B1661" s="14" t="str">
        <f t="shared" si="116"/>
        <v/>
      </c>
      <c r="C1661" s="23"/>
      <c r="F1661" s="32"/>
      <c r="J1661" s="26"/>
      <c r="K1661" s="22" t="str">
        <f t="shared" si="115"/>
        <v/>
      </c>
      <c r="L1661" s="23"/>
      <c r="S1661" s="34"/>
      <c r="T1661" s="56" t="str">
        <f t="shared" si="117"/>
        <v/>
      </c>
    </row>
    <row r="1662" spans="1:20" x14ac:dyDescent="0.35">
      <c r="A1662" s="14" t="str">
        <f>IF(C1662="","",COUNT($C$3:C1662))</f>
        <v/>
      </c>
      <c r="B1662" s="14" t="str">
        <f t="shared" si="116"/>
        <v/>
      </c>
      <c r="C1662" s="23"/>
      <c r="F1662" s="32"/>
      <c r="J1662" s="26"/>
      <c r="K1662" s="22" t="str">
        <f t="shared" si="115"/>
        <v/>
      </c>
      <c r="L1662" s="23"/>
      <c r="S1662" s="34"/>
      <c r="T1662" s="56" t="str">
        <f t="shared" si="117"/>
        <v/>
      </c>
    </row>
    <row r="1663" spans="1:20" x14ac:dyDescent="0.35">
      <c r="A1663" s="14" t="str">
        <f>IF(C1663="","",COUNT($C$3:C1663))</f>
        <v/>
      </c>
      <c r="B1663" s="14" t="str">
        <f t="shared" si="116"/>
        <v/>
      </c>
      <c r="C1663" s="23"/>
      <c r="F1663" s="32"/>
      <c r="J1663" s="26"/>
      <c r="K1663" s="22" t="str">
        <f t="shared" si="115"/>
        <v/>
      </c>
      <c r="L1663" s="23"/>
      <c r="S1663" s="34"/>
      <c r="T1663" s="56" t="str">
        <f t="shared" si="117"/>
        <v/>
      </c>
    </row>
    <row r="1664" spans="1:20" x14ac:dyDescent="0.35">
      <c r="A1664" s="14" t="str">
        <f>IF(C1664="","",COUNT($C$3:C1664))</f>
        <v/>
      </c>
      <c r="B1664" s="14" t="str">
        <f t="shared" si="116"/>
        <v/>
      </c>
      <c r="C1664" s="23"/>
      <c r="F1664" s="32"/>
      <c r="J1664" s="26"/>
      <c r="K1664" s="22" t="str">
        <f t="shared" si="115"/>
        <v/>
      </c>
      <c r="L1664" s="23"/>
      <c r="S1664" s="34"/>
      <c r="T1664" s="56" t="str">
        <f t="shared" si="117"/>
        <v/>
      </c>
    </row>
    <row r="1665" spans="1:20" x14ac:dyDescent="0.35">
      <c r="A1665" s="14" t="str">
        <f>IF(C1665="","",COUNT($C$3:C1665))</f>
        <v/>
      </c>
      <c r="B1665" s="14" t="str">
        <f t="shared" si="116"/>
        <v/>
      </c>
      <c r="C1665" s="23"/>
      <c r="F1665" s="32"/>
      <c r="J1665" s="26"/>
      <c r="K1665" s="22" t="str">
        <f t="shared" si="115"/>
        <v/>
      </c>
      <c r="L1665" s="23"/>
      <c r="S1665" s="34"/>
      <c r="T1665" s="56" t="str">
        <f t="shared" si="117"/>
        <v/>
      </c>
    </row>
    <row r="1666" spans="1:20" x14ac:dyDescent="0.35">
      <c r="A1666" s="14" t="str">
        <f>IF(C1666="","",COUNT($C$3:C1666))</f>
        <v/>
      </c>
      <c r="B1666" s="14" t="str">
        <f t="shared" si="116"/>
        <v/>
      </c>
      <c r="C1666" s="23"/>
      <c r="F1666" s="32"/>
      <c r="J1666" s="26"/>
      <c r="K1666" s="22" t="str">
        <f t="shared" si="115"/>
        <v/>
      </c>
      <c r="L1666" s="23"/>
      <c r="S1666" s="34"/>
      <c r="T1666" s="56" t="str">
        <f t="shared" si="117"/>
        <v/>
      </c>
    </row>
    <row r="1667" spans="1:20" x14ac:dyDescent="0.35">
      <c r="A1667" s="14" t="str">
        <f>IF(C1667="","",COUNT($C$3:C1667))</f>
        <v/>
      </c>
      <c r="B1667" s="14" t="str">
        <f t="shared" si="116"/>
        <v/>
      </c>
      <c r="C1667" s="23"/>
      <c r="F1667" s="32"/>
      <c r="J1667" s="26"/>
      <c r="K1667" s="22" t="str">
        <f t="shared" ref="K1667:K1730" si="118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667" s="23"/>
      <c r="S1667" s="34"/>
      <c r="T1667" s="56" t="str">
        <f t="shared" si="117"/>
        <v/>
      </c>
    </row>
    <row r="1668" spans="1:20" x14ac:dyDescent="0.35">
      <c r="A1668" s="14" t="str">
        <f>IF(C1668="","",COUNT($C$3:C1668))</f>
        <v/>
      </c>
      <c r="B1668" s="14" t="str">
        <f t="shared" si="116"/>
        <v/>
      </c>
      <c r="C1668" s="23"/>
      <c r="F1668" s="32"/>
      <c r="J1668" s="26"/>
      <c r="K1668" s="22" t="str">
        <f t="shared" si="118"/>
        <v/>
      </c>
      <c r="L1668" s="23"/>
      <c r="S1668" s="34"/>
      <c r="T1668" s="56" t="str">
        <f t="shared" si="117"/>
        <v/>
      </c>
    </row>
    <row r="1669" spans="1:20" x14ac:dyDescent="0.35">
      <c r="A1669" s="14" t="str">
        <f>IF(C1669="","",COUNT($C$3:C1669))</f>
        <v/>
      </c>
      <c r="B1669" s="14" t="str">
        <f t="shared" si="116"/>
        <v/>
      </c>
      <c r="C1669" s="23"/>
      <c r="F1669" s="32"/>
      <c r="J1669" s="26"/>
      <c r="K1669" s="22" t="str">
        <f t="shared" si="118"/>
        <v/>
      </c>
      <c r="L1669" s="23"/>
      <c r="S1669" s="34"/>
      <c r="T1669" s="56" t="str">
        <f t="shared" si="117"/>
        <v/>
      </c>
    </row>
    <row r="1670" spans="1:20" x14ac:dyDescent="0.35">
      <c r="A1670" s="14" t="str">
        <f>IF(C1670="","",COUNT($C$3:C1670))</f>
        <v/>
      </c>
      <c r="B1670" s="14" t="str">
        <f t="shared" si="116"/>
        <v/>
      </c>
      <c r="C1670" s="23"/>
      <c r="F1670" s="32"/>
      <c r="J1670" s="26"/>
      <c r="K1670" s="22" t="str">
        <f t="shared" si="118"/>
        <v/>
      </c>
      <c r="L1670" s="23"/>
      <c r="S1670" s="34"/>
      <c r="T1670" s="56" t="str">
        <f t="shared" si="117"/>
        <v/>
      </c>
    </row>
    <row r="1671" spans="1:20" x14ac:dyDescent="0.35">
      <c r="A1671" s="14" t="str">
        <f>IF(C1671="","",COUNT($C$3:C1671))</f>
        <v/>
      </c>
      <c r="B1671" s="14" t="str">
        <f t="shared" si="116"/>
        <v/>
      </c>
      <c r="C1671" s="23"/>
      <c r="F1671" s="32"/>
      <c r="J1671" s="26"/>
      <c r="K1671" s="22" t="str">
        <f t="shared" si="118"/>
        <v/>
      </c>
      <c r="L1671" s="23"/>
      <c r="S1671" s="34"/>
      <c r="T1671" s="56" t="str">
        <f t="shared" si="117"/>
        <v/>
      </c>
    </row>
    <row r="1672" spans="1:20" x14ac:dyDescent="0.35">
      <c r="A1672" s="14" t="str">
        <f>IF(C1672="","",COUNT($C$3:C1672))</f>
        <v/>
      </c>
      <c r="B1672" s="14" t="str">
        <f t="shared" si="116"/>
        <v/>
      </c>
      <c r="C1672" s="23"/>
      <c r="F1672" s="32"/>
      <c r="J1672" s="26"/>
      <c r="K1672" s="22" t="str">
        <f t="shared" si="118"/>
        <v/>
      </c>
      <c r="L1672" s="23"/>
      <c r="S1672" s="34"/>
      <c r="T1672" s="56" t="str">
        <f t="shared" si="117"/>
        <v/>
      </c>
    </row>
    <row r="1673" spans="1:20" x14ac:dyDescent="0.35">
      <c r="A1673" s="14" t="str">
        <f>IF(C1673="","",COUNT($C$3:C1673))</f>
        <v/>
      </c>
      <c r="B1673" s="14" t="str">
        <f t="shared" si="116"/>
        <v/>
      </c>
      <c r="C1673" s="23"/>
      <c r="F1673" s="32"/>
      <c r="J1673" s="26"/>
      <c r="K1673" s="22" t="str">
        <f t="shared" si="118"/>
        <v/>
      </c>
      <c r="L1673" s="23"/>
      <c r="S1673" s="34"/>
      <c r="T1673" s="56" t="str">
        <f t="shared" si="117"/>
        <v/>
      </c>
    </row>
    <row r="1674" spans="1:20" x14ac:dyDescent="0.35">
      <c r="A1674" s="14" t="str">
        <f>IF(C1674="","",COUNT($C$3:C1674))</f>
        <v/>
      </c>
      <c r="B1674" s="14" t="str">
        <f t="shared" si="116"/>
        <v/>
      </c>
      <c r="C1674" s="23"/>
      <c r="F1674" s="32"/>
      <c r="J1674" s="26"/>
      <c r="K1674" s="22" t="str">
        <f t="shared" si="118"/>
        <v/>
      </c>
      <c r="L1674" s="23"/>
      <c r="S1674" s="34"/>
      <c r="T1674" s="56" t="str">
        <f t="shared" si="117"/>
        <v/>
      </c>
    </row>
    <row r="1675" spans="1:20" x14ac:dyDescent="0.35">
      <c r="A1675" s="14" t="str">
        <f>IF(C1675="","",COUNT($C$3:C1675))</f>
        <v/>
      </c>
      <c r="B1675" s="14" t="str">
        <f t="shared" si="116"/>
        <v/>
      </c>
      <c r="C1675" s="23"/>
      <c r="F1675" s="32"/>
      <c r="J1675" s="26"/>
      <c r="K1675" s="22" t="str">
        <f t="shared" si="118"/>
        <v/>
      </c>
      <c r="L1675" s="23"/>
      <c r="S1675" s="34"/>
      <c r="T1675" s="56" t="str">
        <f t="shared" si="117"/>
        <v/>
      </c>
    </row>
    <row r="1676" spans="1:20" x14ac:dyDescent="0.35">
      <c r="A1676" s="14" t="str">
        <f>IF(C1676="","",COUNT($C$3:C1676))</f>
        <v/>
      </c>
      <c r="B1676" s="14" t="str">
        <f t="shared" si="116"/>
        <v/>
      </c>
      <c r="C1676" s="23"/>
      <c r="F1676" s="32"/>
      <c r="J1676" s="26"/>
      <c r="K1676" s="22" t="str">
        <f t="shared" si="118"/>
        <v/>
      </c>
      <c r="L1676" s="23"/>
      <c r="S1676" s="34"/>
      <c r="T1676" s="56" t="str">
        <f t="shared" si="117"/>
        <v/>
      </c>
    </row>
    <row r="1677" spans="1:20" x14ac:dyDescent="0.35">
      <c r="A1677" s="14" t="str">
        <f>IF(C1677="","",COUNT($C$3:C1677))</f>
        <v/>
      </c>
      <c r="B1677" s="14" t="str">
        <f t="shared" si="116"/>
        <v/>
      </c>
      <c r="C1677" s="23"/>
      <c r="F1677" s="32"/>
      <c r="J1677" s="26"/>
      <c r="K1677" s="22" t="str">
        <f t="shared" si="118"/>
        <v/>
      </c>
      <c r="L1677" s="23"/>
      <c r="S1677" s="34"/>
      <c r="T1677" s="56" t="str">
        <f t="shared" si="117"/>
        <v/>
      </c>
    </row>
    <row r="1678" spans="1:20" x14ac:dyDescent="0.35">
      <c r="A1678" s="14" t="str">
        <f>IF(C1678="","",COUNT($C$3:C1678))</f>
        <v/>
      </c>
      <c r="B1678" s="14" t="str">
        <f t="shared" si="116"/>
        <v/>
      </c>
      <c r="C1678" s="23"/>
      <c r="F1678" s="32"/>
      <c r="J1678" s="26"/>
      <c r="K1678" s="22" t="str">
        <f t="shared" si="118"/>
        <v/>
      </c>
      <c r="L1678" s="23"/>
      <c r="S1678" s="34"/>
      <c r="T1678" s="56" t="str">
        <f t="shared" si="117"/>
        <v/>
      </c>
    </row>
    <row r="1679" spans="1:20" x14ac:dyDescent="0.35">
      <c r="A1679" s="14" t="str">
        <f>IF(C1679="","",COUNT($C$3:C1679))</f>
        <v/>
      </c>
      <c r="B1679" s="14" t="str">
        <f t="shared" si="116"/>
        <v/>
      </c>
      <c r="C1679" s="23"/>
      <c r="F1679" s="32"/>
      <c r="J1679" s="26"/>
      <c r="K1679" s="22" t="str">
        <f t="shared" si="118"/>
        <v/>
      </c>
      <c r="L1679" s="23"/>
      <c r="S1679" s="34"/>
      <c r="T1679" s="56" t="str">
        <f t="shared" si="117"/>
        <v/>
      </c>
    </row>
    <row r="1680" spans="1:20" x14ac:dyDescent="0.35">
      <c r="A1680" s="14" t="str">
        <f>IF(C1680="","",COUNT($C$3:C1680))</f>
        <v/>
      </c>
      <c r="B1680" s="14" t="str">
        <f t="shared" si="116"/>
        <v/>
      </c>
      <c r="C1680" s="23"/>
      <c r="F1680" s="32"/>
      <c r="J1680" s="26"/>
      <c r="K1680" s="22" t="str">
        <f t="shared" si="118"/>
        <v/>
      </c>
      <c r="L1680" s="23"/>
      <c r="S1680" s="34"/>
      <c r="T1680" s="56" t="str">
        <f t="shared" si="117"/>
        <v/>
      </c>
    </row>
    <row r="1681" spans="1:20" x14ac:dyDescent="0.35">
      <c r="A1681" s="14" t="str">
        <f>IF(C1681="","",COUNT($C$3:C1681))</f>
        <v/>
      </c>
      <c r="B1681" s="14" t="str">
        <f t="shared" si="116"/>
        <v/>
      </c>
      <c r="C1681" s="23"/>
      <c r="F1681" s="32"/>
      <c r="J1681" s="26"/>
      <c r="K1681" s="22" t="str">
        <f t="shared" si="118"/>
        <v/>
      </c>
      <c r="L1681" s="23"/>
      <c r="S1681" s="34"/>
      <c r="T1681" s="56" t="str">
        <f t="shared" si="117"/>
        <v/>
      </c>
    </row>
    <row r="1682" spans="1:20" x14ac:dyDescent="0.35">
      <c r="A1682" s="14" t="str">
        <f>IF(C1682="","",COUNT($C$3:C1682))</f>
        <v/>
      </c>
      <c r="B1682" s="14" t="str">
        <f t="shared" si="116"/>
        <v/>
      </c>
      <c r="C1682" s="23"/>
      <c r="F1682" s="32"/>
      <c r="J1682" s="26"/>
      <c r="K1682" s="22" t="str">
        <f t="shared" si="118"/>
        <v/>
      </c>
      <c r="L1682" s="23"/>
      <c r="S1682" s="34"/>
      <c r="T1682" s="56" t="str">
        <f t="shared" si="117"/>
        <v/>
      </c>
    </row>
    <row r="1683" spans="1:20" x14ac:dyDescent="0.35">
      <c r="A1683" s="14" t="str">
        <f>IF(C1683="","",COUNT($C$3:C1683))</f>
        <v/>
      </c>
      <c r="B1683" s="14" t="str">
        <f t="shared" si="116"/>
        <v/>
      </c>
      <c r="C1683" s="23"/>
      <c r="F1683" s="32"/>
      <c r="J1683" s="26"/>
      <c r="K1683" s="22" t="str">
        <f t="shared" si="118"/>
        <v/>
      </c>
      <c r="L1683" s="23"/>
      <c r="S1683" s="34"/>
      <c r="T1683" s="56" t="str">
        <f t="shared" si="117"/>
        <v/>
      </c>
    </row>
    <row r="1684" spans="1:20" x14ac:dyDescent="0.35">
      <c r="A1684" s="14" t="str">
        <f>IF(C1684="","",COUNT($C$3:C1684))</f>
        <v/>
      </c>
      <c r="B1684" s="14" t="str">
        <f t="shared" si="116"/>
        <v/>
      </c>
      <c r="C1684" s="23"/>
      <c r="F1684" s="32"/>
      <c r="J1684" s="26"/>
      <c r="K1684" s="22" t="str">
        <f t="shared" si="118"/>
        <v/>
      </c>
      <c r="L1684" s="23"/>
      <c r="S1684" s="34"/>
      <c r="T1684" s="56" t="str">
        <f t="shared" si="117"/>
        <v/>
      </c>
    </row>
    <row r="1685" spans="1:20" x14ac:dyDescent="0.35">
      <c r="A1685" s="14" t="str">
        <f>IF(C1685="","",COUNT($C$3:C1685))</f>
        <v/>
      </c>
      <c r="B1685" s="14" t="str">
        <f t="shared" si="116"/>
        <v/>
      </c>
      <c r="C1685" s="23"/>
      <c r="F1685" s="32"/>
      <c r="J1685" s="26"/>
      <c r="K1685" s="22" t="str">
        <f t="shared" si="118"/>
        <v/>
      </c>
      <c r="L1685" s="23"/>
      <c r="S1685" s="34"/>
      <c r="T1685" s="56" t="str">
        <f t="shared" si="117"/>
        <v/>
      </c>
    </row>
    <row r="1686" spans="1:20" x14ac:dyDescent="0.35">
      <c r="A1686" s="14" t="str">
        <f>IF(C1686="","",COUNT($C$3:C1686))</f>
        <v/>
      </c>
      <c r="B1686" s="14" t="str">
        <f t="shared" si="116"/>
        <v/>
      </c>
      <c r="C1686" s="23"/>
      <c r="F1686" s="32"/>
      <c r="J1686" s="26"/>
      <c r="K1686" s="22" t="str">
        <f t="shared" si="118"/>
        <v/>
      </c>
      <c r="L1686" s="23"/>
      <c r="S1686" s="34"/>
      <c r="T1686" s="56" t="str">
        <f t="shared" si="117"/>
        <v/>
      </c>
    </row>
    <row r="1687" spans="1:20" x14ac:dyDescent="0.35">
      <c r="A1687" s="14" t="str">
        <f>IF(C1687="","",COUNT($C$3:C1687))</f>
        <v/>
      </c>
      <c r="B1687" s="14" t="str">
        <f t="shared" si="116"/>
        <v/>
      </c>
      <c r="C1687" s="23"/>
      <c r="F1687" s="32"/>
      <c r="J1687" s="26"/>
      <c r="K1687" s="22" t="str">
        <f t="shared" si="118"/>
        <v/>
      </c>
      <c r="L1687" s="23"/>
      <c r="S1687" s="34"/>
      <c r="T1687" s="56" t="str">
        <f t="shared" si="117"/>
        <v/>
      </c>
    </row>
    <row r="1688" spans="1:20" x14ac:dyDescent="0.35">
      <c r="A1688" s="14" t="str">
        <f>IF(C1688="","",COUNT($C$3:C1688))</f>
        <v/>
      </c>
      <c r="B1688" s="14" t="str">
        <f t="shared" si="116"/>
        <v/>
      </c>
      <c r="C1688" s="23"/>
      <c r="F1688" s="32"/>
      <c r="J1688" s="26"/>
      <c r="K1688" s="22" t="str">
        <f t="shared" si="118"/>
        <v/>
      </c>
      <c r="L1688" s="23"/>
      <c r="S1688" s="34"/>
      <c r="T1688" s="56" t="str">
        <f t="shared" si="117"/>
        <v/>
      </c>
    </row>
    <row r="1689" spans="1:20" x14ac:dyDescent="0.35">
      <c r="A1689" s="14" t="str">
        <f>IF(C1689="","",COUNT($C$3:C1689))</f>
        <v/>
      </c>
      <c r="B1689" s="14" t="str">
        <f t="shared" si="116"/>
        <v/>
      </c>
      <c r="C1689" s="23"/>
      <c r="F1689" s="32"/>
      <c r="J1689" s="26"/>
      <c r="K1689" s="22" t="str">
        <f t="shared" si="118"/>
        <v/>
      </c>
      <c r="L1689" s="23"/>
      <c r="S1689" s="34"/>
      <c r="T1689" s="56" t="str">
        <f t="shared" si="117"/>
        <v/>
      </c>
    </row>
    <row r="1690" spans="1:20" x14ac:dyDescent="0.35">
      <c r="A1690" s="14" t="str">
        <f>IF(C1690="","",COUNT($C$3:C1690))</f>
        <v/>
      </c>
      <c r="B1690" s="14" t="str">
        <f t="shared" si="116"/>
        <v/>
      </c>
      <c r="C1690" s="23"/>
      <c r="F1690" s="32"/>
      <c r="J1690" s="26"/>
      <c r="K1690" s="22" t="str">
        <f t="shared" si="118"/>
        <v/>
      </c>
      <c r="L1690" s="23"/>
      <c r="S1690" s="34"/>
      <c r="T1690" s="56" t="str">
        <f t="shared" si="117"/>
        <v/>
      </c>
    </row>
    <row r="1691" spans="1:20" x14ac:dyDescent="0.35">
      <c r="A1691" s="14" t="str">
        <f>IF(C1691="","",COUNT($C$3:C1691))</f>
        <v/>
      </c>
      <c r="B1691" s="14" t="str">
        <f t="shared" si="116"/>
        <v/>
      </c>
      <c r="C1691" s="23"/>
      <c r="F1691" s="32"/>
      <c r="J1691" s="26"/>
      <c r="K1691" s="22" t="str">
        <f t="shared" si="118"/>
        <v/>
      </c>
      <c r="L1691" s="23"/>
      <c r="S1691" s="34"/>
      <c r="T1691" s="56" t="str">
        <f t="shared" si="117"/>
        <v/>
      </c>
    </row>
    <row r="1692" spans="1:20" x14ac:dyDescent="0.35">
      <c r="A1692" s="14" t="str">
        <f>IF(C1692="","",COUNT($C$3:C1692))</f>
        <v/>
      </c>
      <c r="B1692" s="14" t="str">
        <f t="shared" si="116"/>
        <v/>
      </c>
      <c r="C1692" s="23"/>
      <c r="F1692" s="32"/>
      <c r="J1692" s="26"/>
      <c r="K1692" s="22" t="str">
        <f t="shared" si="118"/>
        <v/>
      </c>
      <c r="L1692" s="23"/>
      <c r="S1692" s="34"/>
      <c r="T1692" s="56" t="str">
        <f t="shared" si="117"/>
        <v/>
      </c>
    </row>
    <row r="1693" spans="1:20" x14ac:dyDescent="0.35">
      <c r="A1693" s="14" t="str">
        <f>IF(C1693="","",COUNT($C$3:C1693))</f>
        <v/>
      </c>
      <c r="B1693" s="14" t="str">
        <f t="shared" si="116"/>
        <v/>
      </c>
      <c r="C1693" s="23"/>
      <c r="F1693" s="32"/>
      <c r="J1693" s="26"/>
      <c r="K1693" s="22" t="str">
        <f t="shared" si="118"/>
        <v/>
      </c>
      <c r="L1693" s="23"/>
      <c r="S1693" s="34"/>
      <c r="T1693" s="56" t="str">
        <f t="shared" si="117"/>
        <v/>
      </c>
    </row>
    <row r="1694" spans="1:20" x14ac:dyDescent="0.35">
      <c r="A1694" s="14" t="str">
        <f>IF(C1694="","",COUNT($C$3:C1694))</f>
        <v/>
      </c>
      <c r="B1694" s="14" t="str">
        <f t="shared" si="116"/>
        <v/>
      </c>
      <c r="C1694" s="23"/>
      <c r="F1694" s="32"/>
      <c r="J1694" s="26"/>
      <c r="K1694" s="22" t="str">
        <f t="shared" si="118"/>
        <v/>
      </c>
      <c r="L1694" s="23"/>
      <c r="S1694" s="34"/>
      <c r="T1694" s="56" t="str">
        <f t="shared" si="117"/>
        <v/>
      </c>
    </row>
    <row r="1695" spans="1:20" x14ac:dyDescent="0.35">
      <c r="A1695" s="14" t="str">
        <f>IF(C1695="","",COUNT($C$3:C1695))</f>
        <v/>
      </c>
      <c r="B1695" s="14" t="str">
        <f t="shared" si="116"/>
        <v/>
      </c>
      <c r="C1695" s="23"/>
      <c r="F1695" s="32"/>
      <c r="J1695" s="26"/>
      <c r="K1695" s="22" t="str">
        <f t="shared" si="118"/>
        <v/>
      </c>
      <c r="L1695" s="23"/>
      <c r="S1695" s="34"/>
      <c r="T1695" s="56" t="str">
        <f t="shared" si="117"/>
        <v/>
      </c>
    </row>
    <row r="1696" spans="1:20" x14ac:dyDescent="0.35">
      <c r="A1696" s="14" t="str">
        <f>IF(C1696="","",COUNT($C$3:C1696))</f>
        <v/>
      </c>
      <c r="B1696" s="14" t="str">
        <f t="shared" si="116"/>
        <v/>
      </c>
      <c r="C1696" s="23"/>
      <c r="F1696" s="32"/>
      <c r="J1696" s="26"/>
      <c r="K1696" s="22" t="str">
        <f t="shared" si="118"/>
        <v/>
      </c>
      <c r="L1696" s="23"/>
      <c r="S1696" s="34"/>
      <c r="T1696" s="56" t="str">
        <f t="shared" si="117"/>
        <v/>
      </c>
    </row>
    <row r="1697" spans="1:20" x14ac:dyDescent="0.35">
      <c r="A1697" s="14" t="str">
        <f>IF(C1697="","",COUNT($C$3:C1697))</f>
        <v/>
      </c>
      <c r="B1697" s="14" t="str">
        <f t="shared" si="116"/>
        <v/>
      </c>
      <c r="C1697" s="23"/>
      <c r="F1697" s="32"/>
      <c r="J1697" s="26"/>
      <c r="K1697" s="22" t="str">
        <f t="shared" si="118"/>
        <v/>
      </c>
      <c r="L1697" s="23"/>
      <c r="S1697" s="34"/>
      <c r="T1697" s="56" t="str">
        <f t="shared" si="117"/>
        <v/>
      </c>
    </row>
    <row r="1698" spans="1:20" x14ac:dyDescent="0.35">
      <c r="A1698" s="14" t="str">
        <f>IF(C1698="","",COUNT($C$3:C1698))</f>
        <v/>
      </c>
      <c r="B1698" s="14" t="str">
        <f t="shared" si="116"/>
        <v/>
      </c>
      <c r="C1698" s="23"/>
      <c r="F1698" s="32"/>
      <c r="J1698" s="26"/>
      <c r="K1698" s="22" t="str">
        <f t="shared" si="118"/>
        <v/>
      </c>
      <c r="L1698" s="23"/>
      <c r="S1698" s="34"/>
      <c r="T1698" s="56" t="str">
        <f t="shared" si="117"/>
        <v/>
      </c>
    </row>
    <row r="1699" spans="1:20" x14ac:dyDescent="0.35">
      <c r="A1699" s="14" t="str">
        <f>IF(C1699="","",COUNT($C$3:C1699))</f>
        <v/>
      </c>
      <c r="B1699" s="14" t="str">
        <f t="shared" si="116"/>
        <v/>
      </c>
      <c r="C1699" s="23"/>
      <c r="F1699" s="32"/>
      <c r="J1699" s="26"/>
      <c r="K1699" s="22" t="str">
        <f t="shared" si="118"/>
        <v/>
      </c>
      <c r="L1699" s="23"/>
      <c r="S1699" s="34"/>
      <c r="T1699" s="56" t="str">
        <f t="shared" si="117"/>
        <v/>
      </c>
    </row>
    <row r="1700" spans="1:20" x14ac:dyDescent="0.35">
      <c r="A1700" s="14" t="str">
        <f>IF(C1700="","",COUNT($C$3:C1700))</f>
        <v/>
      </c>
      <c r="B1700" s="14" t="str">
        <f t="shared" si="116"/>
        <v/>
      </c>
      <c r="C1700" s="23"/>
      <c r="F1700" s="32"/>
      <c r="J1700" s="26"/>
      <c r="K1700" s="22" t="str">
        <f t="shared" si="118"/>
        <v/>
      </c>
      <c r="L1700" s="23"/>
      <c r="S1700" s="34"/>
      <c r="T1700" s="56" t="str">
        <f t="shared" si="117"/>
        <v/>
      </c>
    </row>
    <row r="1701" spans="1:20" x14ac:dyDescent="0.35">
      <c r="A1701" s="14" t="str">
        <f>IF(C1701="","",COUNT($C$3:C1701))</f>
        <v/>
      </c>
      <c r="B1701" s="14" t="str">
        <f t="shared" si="116"/>
        <v/>
      </c>
      <c r="C1701" s="23"/>
      <c r="F1701" s="32"/>
      <c r="J1701" s="26"/>
      <c r="K1701" s="22" t="str">
        <f t="shared" si="118"/>
        <v/>
      </c>
      <c r="L1701" s="23"/>
      <c r="S1701" s="34"/>
      <c r="T1701" s="56" t="str">
        <f t="shared" si="117"/>
        <v/>
      </c>
    </row>
    <row r="1702" spans="1:20" x14ac:dyDescent="0.35">
      <c r="A1702" s="14" t="str">
        <f>IF(C1702="","",COUNT($C$3:C1702))</f>
        <v/>
      </c>
      <c r="B1702" s="14" t="str">
        <f t="shared" ref="B1702:B1765" si="119">IF(C1702="","",TEXT(C1702,"mmmm"))</f>
        <v/>
      </c>
      <c r="C1702" s="23"/>
      <c r="F1702" s="32"/>
      <c r="J1702" s="26"/>
      <c r="K1702" s="22" t="str">
        <f t="shared" si="118"/>
        <v/>
      </c>
      <c r="L1702" s="23"/>
      <c r="S1702" s="34"/>
      <c r="T1702" s="56" t="str">
        <f t="shared" ref="T1702:T1765" si="120">IF(N1702="","",SUM(N1702,O1702,P1702,Q1702,R1702))</f>
        <v/>
      </c>
    </row>
    <row r="1703" spans="1:20" x14ac:dyDescent="0.35">
      <c r="A1703" s="14" t="str">
        <f>IF(C1703="","",COUNT($C$3:C1703))</f>
        <v/>
      </c>
      <c r="B1703" s="14" t="str">
        <f t="shared" si="119"/>
        <v/>
      </c>
      <c r="C1703" s="23"/>
      <c r="F1703" s="32"/>
      <c r="J1703" s="26"/>
      <c r="K1703" s="22" t="str">
        <f t="shared" si="118"/>
        <v/>
      </c>
      <c r="L1703" s="23"/>
      <c r="S1703" s="34"/>
      <c r="T1703" s="56" t="str">
        <f t="shared" si="120"/>
        <v/>
      </c>
    </row>
    <row r="1704" spans="1:20" x14ac:dyDescent="0.35">
      <c r="A1704" s="14" t="str">
        <f>IF(C1704="","",COUNT($C$3:C1704))</f>
        <v/>
      </c>
      <c r="B1704" s="14" t="str">
        <f t="shared" si="119"/>
        <v/>
      </c>
      <c r="C1704" s="23"/>
      <c r="F1704" s="32"/>
      <c r="J1704" s="26"/>
      <c r="K1704" s="22" t="str">
        <f t="shared" si="118"/>
        <v/>
      </c>
      <c r="L1704" s="23"/>
      <c r="S1704" s="34"/>
      <c r="T1704" s="56" t="str">
        <f t="shared" si="120"/>
        <v/>
      </c>
    </row>
    <row r="1705" spans="1:20" x14ac:dyDescent="0.35">
      <c r="A1705" s="14" t="str">
        <f>IF(C1705="","",COUNT($C$3:C1705))</f>
        <v/>
      </c>
      <c r="B1705" s="14" t="str">
        <f t="shared" si="119"/>
        <v/>
      </c>
      <c r="C1705" s="23"/>
      <c r="F1705" s="32"/>
      <c r="J1705" s="26"/>
      <c r="K1705" s="22" t="str">
        <f t="shared" si="118"/>
        <v/>
      </c>
      <c r="L1705" s="23"/>
      <c r="S1705" s="34"/>
      <c r="T1705" s="56" t="str">
        <f t="shared" si="120"/>
        <v/>
      </c>
    </row>
    <row r="1706" spans="1:20" x14ac:dyDescent="0.35">
      <c r="A1706" s="14" t="str">
        <f>IF(C1706="","",COUNT($C$3:C1706))</f>
        <v/>
      </c>
      <c r="B1706" s="14" t="str">
        <f t="shared" si="119"/>
        <v/>
      </c>
      <c r="C1706" s="23"/>
      <c r="F1706" s="32"/>
      <c r="J1706" s="26"/>
      <c r="K1706" s="22" t="str">
        <f t="shared" si="118"/>
        <v/>
      </c>
      <c r="L1706" s="23"/>
      <c r="S1706" s="34"/>
      <c r="T1706" s="56" t="str">
        <f t="shared" si="120"/>
        <v/>
      </c>
    </row>
    <row r="1707" spans="1:20" x14ac:dyDescent="0.35">
      <c r="A1707" s="14" t="str">
        <f>IF(C1707="","",COUNT($C$3:C1707))</f>
        <v/>
      </c>
      <c r="B1707" s="14" t="str">
        <f t="shared" si="119"/>
        <v/>
      </c>
      <c r="C1707" s="23"/>
      <c r="F1707" s="32"/>
      <c r="J1707" s="26"/>
      <c r="K1707" s="22" t="str">
        <f t="shared" si="118"/>
        <v/>
      </c>
      <c r="L1707" s="23"/>
      <c r="S1707" s="34"/>
      <c r="T1707" s="56" t="str">
        <f t="shared" si="120"/>
        <v/>
      </c>
    </row>
    <row r="1708" spans="1:20" x14ac:dyDescent="0.35">
      <c r="A1708" s="14" t="str">
        <f>IF(C1708="","",COUNT($C$3:C1708))</f>
        <v/>
      </c>
      <c r="B1708" s="14" t="str">
        <f t="shared" si="119"/>
        <v/>
      </c>
      <c r="C1708" s="23"/>
      <c r="F1708" s="32"/>
      <c r="J1708" s="26"/>
      <c r="K1708" s="22" t="str">
        <f t="shared" si="118"/>
        <v/>
      </c>
      <c r="L1708" s="23"/>
      <c r="S1708" s="34"/>
      <c r="T1708" s="56" t="str">
        <f t="shared" si="120"/>
        <v/>
      </c>
    </row>
    <row r="1709" spans="1:20" x14ac:dyDescent="0.35">
      <c r="A1709" s="14" t="str">
        <f>IF(C1709="","",COUNT($C$3:C1709))</f>
        <v/>
      </c>
      <c r="B1709" s="14" t="str">
        <f t="shared" si="119"/>
        <v/>
      </c>
      <c r="C1709" s="23"/>
      <c r="F1709" s="32"/>
      <c r="J1709" s="26"/>
      <c r="K1709" s="22" t="str">
        <f t="shared" si="118"/>
        <v/>
      </c>
      <c r="L1709" s="23"/>
      <c r="S1709" s="34"/>
      <c r="T1709" s="56" t="str">
        <f t="shared" si="120"/>
        <v/>
      </c>
    </row>
    <row r="1710" spans="1:20" x14ac:dyDescent="0.35">
      <c r="A1710" s="14" t="str">
        <f>IF(C1710="","",COUNT($C$3:C1710))</f>
        <v/>
      </c>
      <c r="B1710" s="14" t="str">
        <f t="shared" si="119"/>
        <v/>
      </c>
      <c r="C1710" s="23"/>
      <c r="F1710" s="32"/>
      <c r="J1710" s="26"/>
      <c r="K1710" s="22" t="str">
        <f t="shared" si="118"/>
        <v/>
      </c>
      <c r="L1710" s="23"/>
      <c r="S1710" s="34"/>
      <c r="T1710" s="56" t="str">
        <f t="shared" si="120"/>
        <v/>
      </c>
    </row>
    <row r="1711" spans="1:20" x14ac:dyDescent="0.35">
      <c r="A1711" s="14" t="str">
        <f>IF(C1711="","",COUNT($C$3:C1711))</f>
        <v/>
      </c>
      <c r="B1711" s="14" t="str">
        <f t="shared" si="119"/>
        <v/>
      </c>
      <c r="C1711" s="23"/>
      <c r="F1711" s="32"/>
      <c r="J1711" s="26"/>
      <c r="K1711" s="22" t="str">
        <f t="shared" si="118"/>
        <v/>
      </c>
      <c r="L1711" s="23"/>
      <c r="S1711" s="34"/>
      <c r="T1711" s="56" t="str">
        <f t="shared" si="120"/>
        <v/>
      </c>
    </row>
    <row r="1712" spans="1:20" x14ac:dyDescent="0.35">
      <c r="A1712" s="14" t="str">
        <f>IF(C1712="","",COUNT($C$3:C1712))</f>
        <v/>
      </c>
      <c r="B1712" s="14" t="str">
        <f t="shared" si="119"/>
        <v/>
      </c>
      <c r="C1712" s="23"/>
      <c r="F1712" s="32"/>
      <c r="J1712" s="26"/>
      <c r="K1712" s="22" t="str">
        <f t="shared" si="118"/>
        <v/>
      </c>
      <c r="L1712" s="23"/>
      <c r="S1712" s="34"/>
      <c r="T1712" s="56" t="str">
        <f t="shared" si="120"/>
        <v/>
      </c>
    </row>
    <row r="1713" spans="1:20" x14ac:dyDescent="0.35">
      <c r="A1713" s="14" t="str">
        <f>IF(C1713="","",COUNT($C$3:C1713))</f>
        <v/>
      </c>
      <c r="B1713" s="14" t="str">
        <f t="shared" si="119"/>
        <v/>
      </c>
      <c r="C1713" s="23"/>
      <c r="F1713" s="32"/>
      <c r="J1713" s="26"/>
      <c r="K1713" s="22" t="str">
        <f t="shared" si="118"/>
        <v/>
      </c>
      <c r="L1713" s="23"/>
      <c r="S1713" s="34"/>
      <c r="T1713" s="56" t="str">
        <f t="shared" si="120"/>
        <v/>
      </c>
    </row>
    <row r="1714" spans="1:20" x14ac:dyDescent="0.35">
      <c r="A1714" s="14" t="str">
        <f>IF(C1714="","",COUNT($C$3:C1714))</f>
        <v/>
      </c>
      <c r="B1714" s="14" t="str">
        <f t="shared" si="119"/>
        <v/>
      </c>
      <c r="C1714" s="23"/>
      <c r="F1714" s="32"/>
      <c r="J1714" s="26"/>
      <c r="K1714" s="22" t="str">
        <f t="shared" si="118"/>
        <v/>
      </c>
      <c r="L1714" s="23"/>
      <c r="S1714" s="34"/>
      <c r="T1714" s="56" t="str">
        <f t="shared" si="120"/>
        <v/>
      </c>
    </row>
    <row r="1715" spans="1:20" x14ac:dyDescent="0.35">
      <c r="A1715" s="14" t="str">
        <f>IF(C1715="","",COUNT($C$3:C1715))</f>
        <v/>
      </c>
      <c r="B1715" s="14" t="str">
        <f t="shared" si="119"/>
        <v/>
      </c>
      <c r="C1715" s="23"/>
      <c r="F1715" s="32"/>
      <c r="J1715" s="26"/>
      <c r="K1715" s="22" t="str">
        <f t="shared" si="118"/>
        <v/>
      </c>
      <c r="L1715" s="23"/>
      <c r="S1715" s="34"/>
      <c r="T1715" s="56" t="str">
        <f t="shared" si="120"/>
        <v/>
      </c>
    </row>
    <row r="1716" spans="1:20" x14ac:dyDescent="0.35">
      <c r="A1716" s="14" t="str">
        <f>IF(C1716="","",COUNT($C$3:C1716))</f>
        <v/>
      </c>
      <c r="B1716" s="14" t="str">
        <f t="shared" si="119"/>
        <v/>
      </c>
      <c r="C1716" s="23"/>
      <c r="F1716" s="32"/>
      <c r="J1716" s="26"/>
      <c r="K1716" s="22" t="str">
        <f t="shared" si="118"/>
        <v/>
      </c>
      <c r="L1716" s="23"/>
      <c r="S1716" s="34"/>
      <c r="T1716" s="56" t="str">
        <f t="shared" si="120"/>
        <v/>
      </c>
    </row>
    <row r="1717" spans="1:20" x14ac:dyDescent="0.35">
      <c r="A1717" s="14" t="str">
        <f>IF(C1717="","",COUNT($C$3:C1717))</f>
        <v/>
      </c>
      <c r="B1717" s="14" t="str">
        <f t="shared" si="119"/>
        <v/>
      </c>
      <c r="C1717" s="23"/>
      <c r="F1717" s="32"/>
      <c r="J1717" s="26"/>
      <c r="K1717" s="22" t="str">
        <f t="shared" si="118"/>
        <v/>
      </c>
      <c r="L1717" s="23"/>
      <c r="S1717" s="34"/>
      <c r="T1717" s="56" t="str">
        <f t="shared" si="120"/>
        <v/>
      </c>
    </row>
    <row r="1718" spans="1:20" x14ac:dyDescent="0.35">
      <c r="A1718" s="14" t="str">
        <f>IF(C1718="","",COUNT($C$3:C1718))</f>
        <v/>
      </c>
      <c r="B1718" s="14" t="str">
        <f t="shared" si="119"/>
        <v/>
      </c>
      <c r="C1718" s="23"/>
      <c r="F1718" s="32"/>
      <c r="J1718" s="26"/>
      <c r="K1718" s="22" t="str">
        <f t="shared" si="118"/>
        <v/>
      </c>
      <c r="L1718" s="23"/>
      <c r="S1718" s="34"/>
      <c r="T1718" s="56" t="str">
        <f t="shared" si="120"/>
        <v/>
      </c>
    </row>
    <row r="1719" spans="1:20" x14ac:dyDescent="0.35">
      <c r="A1719" s="14" t="str">
        <f>IF(C1719="","",COUNT($C$3:C1719))</f>
        <v/>
      </c>
      <c r="B1719" s="14" t="str">
        <f t="shared" si="119"/>
        <v/>
      </c>
      <c r="C1719" s="23"/>
      <c r="F1719" s="32"/>
      <c r="J1719" s="26"/>
      <c r="K1719" s="22" t="str">
        <f t="shared" si="118"/>
        <v/>
      </c>
      <c r="L1719" s="23"/>
      <c r="S1719" s="34"/>
      <c r="T1719" s="56" t="str">
        <f t="shared" si="120"/>
        <v/>
      </c>
    </row>
    <row r="1720" spans="1:20" x14ac:dyDescent="0.35">
      <c r="A1720" s="14" t="str">
        <f>IF(C1720="","",COUNT($C$3:C1720))</f>
        <v/>
      </c>
      <c r="B1720" s="14" t="str">
        <f t="shared" si="119"/>
        <v/>
      </c>
      <c r="C1720" s="23"/>
      <c r="F1720" s="32"/>
      <c r="J1720" s="26"/>
      <c r="K1720" s="22" t="str">
        <f t="shared" si="118"/>
        <v/>
      </c>
      <c r="L1720" s="23"/>
      <c r="S1720" s="34"/>
      <c r="T1720" s="56" t="str">
        <f t="shared" si="120"/>
        <v/>
      </c>
    </row>
    <row r="1721" spans="1:20" x14ac:dyDescent="0.35">
      <c r="A1721" s="14" t="str">
        <f>IF(C1721="","",COUNT($C$3:C1721))</f>
        <v/>
      </c>
      <c r="B1721" s="14" t="str">
        <f t="shared" si="119"/>
        <v/>
      </c>
      <c r="C1721" s="23"/>
      <c r="F1721" s="32"/>
      <c r="J1721" s="26"/>
      <c r="K1721" s="22" t="str">
        <f t="shared" si="118"/>
        <v/>
      </c>
      <c r="L1721" s="23"/>
      <c r="S1721" s="34"/>
      <c r="T1721" s="56" t="str">
        <f t="shared" si="120"/>
        <v/>
      </c>
    </row>
    <row r="1722" spans="1:20" x14ac:dyDescent="0.35">
      <c r="A1722" s="14" t="str">
        <f>IF(C1722="","",COUNT($C$3:C1722))</f>
        <v/>
      </c>
      <c r="B1722" s="14" t="str">
        <f t="shared" si="119"/>
        <v/>
      </c>
      <c r="C1722" s="23"/>
      <c r="F1722" s="32"/>
      <c r="J1722" s="26"/>
      <c r="K1722" s="22" t="str">
        <f t="shared" si="118"/>
        <v/>
      </c>
      <c r="L1722" s="23"/>
      <c r="S1722" s="34"/>
      <c r="T1722" s="56" t="str">
        <f t="shared" si="120"/>
        <v/>
      </c>
    </row>
    <row r="1723" spans="1:20" x14ac:dyDescent="0.35">
      <c r="A1723" s="14" t="str">
        <f>IF(C1723="","",COUNT($C$3:C1723))</f>
        <v/>
      </c>
      <c r="B1723" s="14" t="str">
        <f t="shared" si="119"/>
        <v/>
      </c>
      <c r="C1723" s="23"/>
      <c r="F1723" s="32"/>
      <c r="J1723" s="26"/>
      <c r="K1723" s="22" t="str">
        <f t="shared" si="118"/>
        <v/>
      </c>
      <c r="L1723" s="23"/>
      <c r="S1723" s="34"/>
      <c r="T1723" s="56" t="str">
        <f t="shared" si="120"/>
        <v/>
      </c>
    </row>
    <row r="1724" spans="1:20" x14ac:dyDescent="0.35">
      <c r="A1724" s="14" t="str">
        <f>IF(C1724="","",COUNT($C$3:C1724))</f>
        <v/>
      </c>
      <c r="B1724" s="14" t="str">
        <f t="shared" si="119"/>
        <v/>
      </c>
      <c r="C1724" s="23"/>
      <c r="F1724" s="32"/>
      <c r="J1724" s="26"/>
      <c r="K1724" s="22" t="str">
        <f t="shared" si="118"/>
        <v/>
      </c>
      <c r="L1724" s="23"/>
      <c r="S1724" s="34"/>
      <c r="T1724" s="56" t="str">
        <f t="shared" si="120"/>
        <v/>
      </c>
    </row>
    <row r="1725" spans="1:20" x14ac:dyDescent="0.35">
      <c r="A1725" s="14" t="str">
        <f>IF(C1725="","",COUNT($C$3:C1725))</f>
        <v/>
      </c>
      <c r="B1725" s="14" t="str">
        <f t="shared" si="119"/>
        <v/>
      </c>
      <c r="C1725" s="23"/>
      <c r="F1725" s="32"/>
      <c r="J1725" s="26"/>
      <c r="K1725" s="22" t="str">
        <f t="shared" si="118"/>
        <v/>
      </c>
      <c r="L1725" s="23"/>
      <c r="S1725" s="34"/>
      <c r="T1725" s="56" t="str">
        <f t="shared" si="120"/>
        <v/>
      </c>
    </row>
    <row r="1726" spans="1:20" x14ac:dyDescent="0.35">
      <c r="A1726" s="14" t="str">
        <f>IF(C1726="","",COUNT($C$3:C1726))</f>
        <v/>
      </c>
      <c r="B1726" s="14" t="str">
        <f t="shared" si="119"/>
        <v/>
      </c>
      <c r="C1726" s="23"/>
      <c r="F1726" s="32"/>
      <c r="J1726" s="26"/>
      <c r="K1726" s="22" t="str">
        <f t="shared" si="118"/>
        <v/>
      </c>
      <c r="L1726" s="23"/>
      <c r="S1726" s="34"/>
      <c r="T1726" s="56" t="str">
        <f t="shared" si="120"/>
        <v/>
      </c>
    </row>
    <row r="1727" spans="1:20" x14ac:dyDescent="0.35">
      <c r="A1727" s="14" t="str">
        <f>IF(C1727="","",COUNT($C$3:C1727))</f>
        <v/>
      </c>
      <c r="B1727" s="14" t="str">
        <f t="shared" si="119"/>
        <v/>
      </c>
      <c r="C1727" s="23"/>
      <c r="F1727" s="32"/>
      <c r="J1727" s="26"/>
      <c r="K1727" s="22" t="str">
        <f t="shared" si="118"/>
        <v/>
      </c>
      <c r="L1727" s="23"/>
      <c r="S1727" s="34"/>
      <c r="T1727" s="56" t="str">
        <f t="shared" si="120"/>
        <v/>
      </c>
    </row>
    <row r="1728" spans="1:20" x14ac:dyDescent="0.35">
      <c r="A1728" s="14" t="str">
        <f>IF(C1728="","",COUNT($C$3:C1728))</f>
        <v/>
      </c>
      <c r="B1728" s="14" t="str">
        <f t="shared" si="119"/>
        <v/>
      </c>
      <c r="C1728" s="23"/>
      <c r="F1728" s="32"/>
      <c r="J1728" s="26"/>
      <c r="K1728" s="22" t="str">
        <f t="shared" si="118"/>
        <v/>
      </c>
      <c r="L1728" s="23"/>
      <c r="S1728" s="34"/>
      <c r="T1728" s="56" t="str">
        <f t="shared" si="120"/>
        <v/>
      </c>
    </row>
    <row r="1729" spans="1:20" x14ac:dyDescent="0.35">
      <c r="A1729" s="14" t="str">
        <f>IF(C1729="","",COUNT($C$3:C1729))</f>
        <v/>
      </c>
      <c r="B1729" s="14" t="str">
        <f t="shared" si="119"/>
        <v/>
      </c>
      <c r="C1729" s="23"/>
      <c r="F1729" s="32"/>
      <c r="J1729" s="26"/>
      <c r="K1729" s="22" t="str">
        <f t="shared" si="118"/>
        <v/>
      </c>
      <c r="L1729" s="23"/>
      <c r="S1729" s="34"/>
      <c r="T1729" s="56" t="str">
        <f t="shared" si="120"/>
        <v/>
      </c>
    </row>
    <row r="1730" spans="1:20" x14ac:dyDescent="0.35">
      <c r="A1730" s="14" t="str">
        <f>IF(C1730="","",COUNT($C$3:C1730))</f>
        <v/>
      </c>
      <c r="B1730" s="14" t="str">
        <f t="shared" si="119"/>
        <v/>
      </c>
      <c r="C1730" s="23"/>
      <c r="F1730" s="32"/>
      <c r="J1730" s="26"/>
      <c r="K1730" s="22" t="str">
        <f t="shared" si="118"/>
        <v/>
      </c>
      <c r="L1730" s="23"/>
      <c r="S1730" s="34"/>
      <c r="T1730" s="56" t="str">
        <f t="shared" si="120"/>
        <v/>
      </c>
    </row>
    <row r="1731" spans="1:20" x14ac:dyDescent="0.35">
      <c r="A1731" s="14" t="str">
        <f>IF(C1731="","",COUNT($C$3:C1731))</f>
        <v/>
      </c>
      <c r="B1731" s="14" t="str">
        <f t="shared" si="119"/>
        <v/>
      </c>
      <c r="C1731" s="23"/>
      <c r="F1731" s="32"/>
      <c r="J1731" s="26"/>
      <c r="K1731" s="22" t="str">
        <f t="shared" ref="K1731:K1794" si="121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731" s="23"/>
      <c r="S1731" s="34"/>
      <c r="T1731" s="56" t="str">
        <f t="shared" si="120"/>
        <v/>
      </c>
    </row>
    <row r="1732" spans="1:20" x14ac:dyDescent="0.35">
      <c r="A1732" s="14" t="str">
        <f>IF(C1732="","",COUNT($C$3:C1732))</f>
        <v/>
      </c>
      <c r="B1732" s="14" t="str">
        <f t="shared" si="119"/>
        <v/>
      </c>
      <c r="C1732" s="23"/>
      <c r="F1732" s="32"/>
      <c r="J1732" s="26"/>
      <c r="K1732" s="22" t="str">
        <f t="shared" si="121"/>
        <v/>
      </c>
      <c r="L1732" s="23"/>
      <c r="S1732" s="34"/>
      <c r="T1732" s="56" t="str">
        <f t="shared" si="120"/>
        <v/>
      </c>
    </row>
    <row r="1733" spans="1:20" x14ac:dyDescent="0.35">
      <c r="A1733" s="14" t="str">
        <f>IF(C1733="","",COUNT($C$3:C1733))</f>
        <v/>
      </c>
      <c r="B1733" s="14" t="str">
        <f t="shared" si="119"/>
        <v/>
      </c>
      <c r="C1733" s="23"/>
      <c r="F1733" s="32"/>
      <c r="J1733" s="26"/>
      <c r="K1733" s="22" t="str">
        <f t="shared" si="121"/>
        <v/>
      </c>
      <c r="L1733" s="23"/>
      <c r="S1733" s="34"/>
      <c r="T1733" s="56" t="str">
        <f t="shared" si="120"/>
        <v/>
      </c>
    </row>
    <row r="1734" spans="1:20" x14ac:dyDescent="0.35">
      <c r="A1734" s="14" t="str">
        <f>IF(C1734="","",COUNT($C$3:C1734))</f>
        <v/>
      </c>
      <c r="B1734" s="14" t="str">
        <f t="shared" si="119"/>
        <v/>
      </c>
      <c r="C1734" s="23"/>
      <c r="F1734" s="32"/>
      <c r="J1734" s="26"/>
      <c r="K1734" s="22" t="str">
        <f t="shared" si="121"/>
        <v/>
      </c>
      <c r="L1734" s="23"/>
      <c r="S1734" s="34"/>
      <c r="T1734" s="56" t="str">
        <f t="shared" si="120"/>
        <v/>
      </c>
    </row>
    <row r="1735" spans="1:20" x14ac:dyDescent="0.35">
      <c r="A1735" s="14" t="str">
        <f>IF(C1735="","",COUNT($C$3:C1735))</f>
        <v/>
      </c>
      <c r="B1735" s="14" t="str">
        <f t="shared" si="119"/>
        <v/>
      </c>
      <c r="C1735" s="23"/>
      <c r="F1735" s="32"/>
      <c r="J1735" s="26"/>
      <c r="K1735" s="22" t="str">
        <f t="shared" si="121"/>
        <v/>
      </c>
      <c r="L1735" s="23"/>
      <c r="S1735" s="34"/>
      <c r="T1735" s="56" t="str">
        <f t="shared" si="120"/>
        <v/>
      </c>
    </row>
    <row r="1736" spans="1:20" x14ac:dyDescent="0.35">
      <c r="A1736" s="14" t="str">
        <f>IF(C1736="","",COUNT($C$3:C1736))</f>
        <v/>
      </c>
      <c r="B1736" s="14" t="str">
        <f t="shared" si="119"/>
        <v/>
      </c>
      <c r="C1736" s="23"/>
      <c r="F1736" s="32"/>
      <c r="J1736" s="26"/>
      <c r="K1736" s="22" t="str">
        <f t="shared" si="121"/>
        <v/>
      </c>
      <c r="L1736" s="23"/>
      <c r="S1736" s="34"/>
      <c r="T1736" s="56" t="str">
        <f t="shared" si="120"/>
        <v/>
      </c>
    </row>
    <row r="1737" spans="1:20" x14ac:dyDescent="0.35">
      <c r="A1737" s="14" t="str">
        <f>IF(C1737="","",COUNT($C$3:C1737))</f>
        <v/>
      </c>
      <c r="B1737" s="14" t="str">
        <f t="shared" si="119"/>
        <v/>
      </c>
      <c r="C1737" s="23"/>
      <c r="F1737" s="32"/>
      <c r="J1737" s="26"/>
      <c r="K1737" s="22" t="str">
        <f t="shared" si="121"/>
        <v/>
      </c>
      <c r="L1737" s="23"/>
      <c r="S1737" s="34"/>
      <c r="T1737" s="56" t="str">
        <f t="shared" si="120"/>
        <v/>
      </c>
    </row>
    <row r="1738" spans="1:20" x14ac:dyDescent="0.35">
      <c r="A1738" s="14" t="str">
        <f>IF(C1738="","",COUNT($C$3:C1738))</f>
        <v/>
      </c>
      <c r="B1738" s="14" t="str">
        <f t="shared" si="119"/>
        <v/>
      </c>
      <c r="C1738" s="23"/>
      <c r="F1738" s="32"/>
      <c r="J1738" s="26"/>
      <c r="K1738" s="22" t="str">
        <f t="shared" si="121"/>
        <v/>
      </c>
      <c r="L1738" s="23"/>
      <c r="S1738" s="34"/>
      <c r="T1738" s="56" t="str">
        <f t="shared" si="120"/>
        <v/>
      </c>
    </row>
    <row r="1739" spans="1:20" x14ac:dyDescent="0.35">
      <c r="A1739" s="14" t="str">
        <f>IF(C1739="","",COUNT($C$3:C1739))</f>
        <v/>
      </c>
      <c r="B1739" s="14" t="str">
        <f t="shared" si="119"/>
        <v/>
      </c>
      <c r="C1739" s="23"/>
      <c r="F1739" s="32"/>
      <c r="J1739" s="26"/>
      <c r="K1739" s="22" t="str">
        <f t="shared" si="121"/>
        <v/>
      </c>
      <c r="L1739" s="23"/>
      <c r="S1739" s="34"/>
      <c r="T1739" s="56" t="str">
        <f t="shared" si="120"/>
        <v/>
      </c>
    </row>
    <row r="1740" spans="1:20" x14ac:dyDescent="0.35">
      <c r="A1740" s="14" t="str">
        <f>IF(C1740="","",COUNT($C$3:C1740))</f>
        <v/>
      </c>
      <c r="B1740" s="14" t="str">
        <f t="shared" si="119"/>
        <v/>
      </c>
      <c r="C1740" s="23"/>
      <c r="F1740" s="32"/>
      <c r="J1740" s="26"/>
      <c r="K1740" s="22" t="str">
        <f t="shared" si="121"/>
        <v/>
      </c>
      <c r="L1740" s="23"/>
      <c r="S1740" s="34"/>
      <c r="T1740" s="56" t="str">
        <f t="shared" si="120"/>
        <v/>
      </c>
    </row>
    <row r="1741" spans="1:20" x14ac:dyDescent="0.35">
      <c r="A1741" s="14" t="str">
        <f>IF(C1741="","",COUNT($C$3:C1741))</f>
        <v/>
      </c>
      <c r="B1741" s="14" t="str">
        <f t="shared" si="119"/>
        <v/>
      </c>
      <c r="C1741" s="23"/>
      <c r="F1741" s="32"/>
      <c r="J1741" s="26"/>
      <c r="K1741" s="22" t="str">
        <f t="shared" si="121"/>
        <v/>
      </c>
      <c r="L1741" s="23"/>
      <c r="S1741" s="34"/>
      <c r="T1741" s="56" t="str">
        <f t="shared" si="120"/>
        <v/>
      </c>
    </row>
    <row r="1742" spans="1:20" x14ac:dyDescent="0.35">
      <c r="A1742" s="14" t="str">
        <f>IF(C1742="","",COUNT($C$3:C1742))</f>
        <v/>
      </c>
      <c r="B1742" s="14" t="str">
        <f t="shared" si="119"/>
        <v/>
      </c>
      <c r="C1742" s="23"/>
      <c r="F1742" s="32"/>
      <c r="J1742" s="26"/>
      <c r="K1742" s="22" t="str">
        <f t="shared" si="121"/>
        <v/>
      </c>
      <c r="L1742" s="23"/>
      <c r="S1742" s="34"/>
      <c r="T1742" s="56" t="str">
        <f t="shared" si="120"/>
        <v/>
      </c>
    </row>
    <row r="1743" spans="1:20" x14ac:dyDescent="0.35">
      <c r="A1743" s="14" t="str">
        <f>IF(C1743="","",COUNT($C$3:C1743))</f>
        <v/>
      </c>
      <c r="B1743" s="14" t="str">
        <f t="shared" si="119"/>
        <v/>
      </c>
      <c r="C1743" s="23"/>
      <c r="F1743" s="32"/>
      <c r="J1743" s="26"/>
      <c r="K1743" s="22" t="str">
        <f t="shared" si="121"/>
        <v/>
      </c>
      <c r="L1743" s="23"/>
      <c r="S1743" s="34"/>
      <c r="T1743" s="56" t="str">
        <f t="shared" si="120"/>
        <v/>
      </c>
    </row>
    <row r="1744" spans="1:20" x14ac:dyDescent="0.35">
      <c r="A1744" s="14" t="str">
        <f>IF(C1744="","",COUNT($C$3:C1744))</f>
        <v/>
      </c>
      <c r="B1744" s="14" t="str">
        <f t="shared" si="119"/>
        <v/>
      </c>
      <c r="C1744" s="23"/>
      <c r="F1744" s="32"/>
      <c r="J1744" s="26"/>
      <c r="K1744" s="22" t="str">
        <f t="shared" si="121"/>
        <v/>
      </c>
      <c r="L1744" s="23"/>
      <c r="S1744" s="34"/>
      <c r="T1744" s="56" t="str">
        <f t="shared" si="120"/>
        <v/>
      </c>
    </row>
    <row r="1745" spans="1:20" x14ac:dyDescent="0.35">
      <c r="A1745" s="14" t="str">
        <f>IF(C1745="","",COUNT($C$3:C1745))</f>
        <v/>
      </c>
      <c r="B1745" s="14" t="str">
        <f t="shared" si="119"/>
        <v/>
      </c>
      <c r="C1745" s="23"/>
      <c r="F1745" s="32"/>
      <c r="J1745" s="26"/>
      <c r="K1745" s="22" t="str">
        <f t="shared" si="121"/>
        <v/>
      </c>
      <c r="L1745" s="23"/>
      <c r="S1745" s="34"/>
      <c r="T1745" s="56" t="str">
        <f t="shared" si="120"/>
        <v/>
      </c>
    </row>
    <row r="1746" spans="1:20" x14ac:dyDescent="0.35">
      <c r="A1746" s="14" t="str">
        <f>IF(C1746="","",COUNT($C$3:C1746))</f>
        <v/>
      </c>
      <c r="B1746" s="14" t="str">
        <f t="shared" si="119"/>
        <v/>
      </c>
      <c r="C1746" s="23"/>
      <c r="F1746" s="32"/>
      <c r="J1746" s="26"/>
      <c r="K1746" s="22" t="str">
        <f t="shared" si="121"/>
        <v/>
      </c>
      <c r="L1746" s="23"/>
      <c r="S1746" s="34"/>
      <c r="T1746" s="56" t="str">
        <f t="shared" si="120"/>
        <v/>
      </c>
    </row>
    <row r="1747" spans="1:20" x14ac:dyDescent="0.35">
      <c r="A1747" s="14" t="str">
        <f>IF(C1747="","",COUNT($C$3:C1747))</f>
        <v/>
      </c>
      <c r="B1747" s="14" t="str">
        <f t="shared" si="119"/>
        <v/>
      </c>
      <c r="C1747" s="23"/>
      <c r="F1747" s="32"/>
      <c r="J1747" s="26"/>
      <c r="K1747" s="22" t="str">
        <f t="shared" si="121"/>
        <v/>
      </c>
      <c r="L1747" s="23"/>
      <c r="S1747" s="34"/>
      <c r="T1747" s="56" t="str">
        <f t="shared" si="120"/>
        <v/>
      </c>
    </row>
    <row r="1748" spans="1:20" x14ac:dyDescent="0.35">
      <c r="A1748" s="14" t="str">
        <f>IF(C1748="","",COUNT($C$3:C1748))</f>
        <v/>
      </c>
      <c r="B1748" s="14" t="str">
        <f t="shared" si="119"/>
        <v/>
      </c>
      <c r="C1748" s="23"/>
      <c r="F1748" s="32"/>
      <c r="J1748" s="26"/>
      <c r="K1748" s="22" t="str">
        <f t="shared" si="121"/>
        <v/>
      </c>
      <c r="L1748" s="23"/>
      <c r="S1748" s="34"/>
      <c r="T1748" s="56" t="str">
        <f t="shared" si="120"/>
        <v/>
      </c>
    </row>
    <row r="1749" spans="1:20" x14ac:dyDescent="0.35">
      <c r="A1749" s="14" t="str">
        <f>IF(C1749="","",COUNT($C$3:C1749))</f>
        <v/>
      </c>
      <c r="B1749" s="14" t="str">
        <f t="shared" si="119"/>
        <v/>
      </c>
      <c r="C1749" s="23"/>
      <c r="F1749" s="32"/>
      <c r="J1749" s="26"/>
      <c r="K1749" s="22" t="str">
        <f t="shared" si="121"/>
        <v/>
      </c>
      <c r="L1749" s="23"/>
      <c r="S1749" s="34"/>
      <c r="T1749" s="56" t="str">
        <f t="shared" si="120"/>
        <v/>
      </c>
    </row>
    <row r="1750" spans="1:20" x14ac:dyDescent="0.35">
      <c r="A1750" s="14" t="str">
        <f>IF(C1750="","",COUNT($C$3:C1750))</f>
        <v/>
      </c>
      <c r="B1750" s="14" t="str">
        <f t="shared" si="119"/>
        <v/>
      </c>
      <c r="C1750" s="23"/>
      <c r="F1750" s="32"/>
      <c r="J1750" s="26"/>
      <c r="K1750" s="22" t="str">
        <f t="shared" si="121"/>
        <v/>
      </c>
      <c r="L1750" s="23"/>
      <c r="S1750" s="34"/>
      <c r="T1750" s="56" t="str">
        <f t="shared" si="120"/>
        <v/>
      </c>
    </row>
    <row r="1751" spans="1:20" x14ac:dyDescent="0.35">
      <c r="A1751" s="14" t="str">
        <f>IF(C1751="","",COUNT($C$3:C1751))</f>
        <v/>
      </c>
      <c r="B1751" s="14" t="str">
        <f t="shared" si="119"/>
        <v/>
      </c>
      <c r="C1751" s="23"/>
      <c r="F1751" s="32"/>
      <c r="J1751" s="26"/>
      <c r="K1751" s="22" t="str">
        <f t="shared" si="121"/>
        <v/>
      </c>
      <c r="L1751" s="23"/>
      <c r="S1751" s="34"/>
      <c r="T1751" s="56" t="str">
        <f t="shared" si="120"/>
        <v/>
      </c>
    </row>
    <row r="1752" spans="1:20" x14ac:dyDescent="0.35">
      <c r="A1752" s="14" t="str">
        <f>IF(C1752="","",COUNT($C$3:C1752))</f>
        <v/>
      </c>
      <c r="B1752" s="14" t="str">
        <f t="shared" si="119"/>
        <v/>
      </c>
      <c r="C1752" s="23"/>
      <c r="F1752" s="32"/>
      <c r="J1752" s="26"/>
      <c r="K1752" s="22" t="str">
        <f t="shared" si="121"/>
        <v/>
      </c>
      <c r="L1752" s="23"/>
      <c r="S1752" s="34"/>
      <c r="T1752" s="56" t="str">
        <f t="shared" si="120"/>
        <v/>
      </c>
    </row>
    <row r="1753" spans="1:20" x14ac:dyDescent="0.35">
      <c r="A1753" s="14" t="str">
        <f>IF(C1753="","",COUNT($C$3:C1753))</f>
        <v/>
      </c>
      <c r="B1753" s="14" t="str">
        <f t="shared" si="119"/>
        <v/>
      </c>
      <c r="C1753" s="23"/>
      <c r="F1753" s="32"/>
      <c r="J1753" s="26"/>
      <c r="K1753" s="22" t="str">
        <f t="shared" si="121"/>
        <v/>
      </c>
      <c r="L1753" s="23"/>
      <c r="S1753" s="34"/>
      <c r="T1753" s="56" t="str">
        <f t="shared" si="120"/>
        <v/>
      </c>
    </row>
    <row r="1754" spans="1:20" x14ac:dyDescent="0.35">
      <c r="A1754" s="14" t="str">
        <f>IF(C1754="","",COUNT($C$3:C1754))</f>
        <v/>
      </c>
      <c r="B1754" s="14" t="str">
        <f t="shared" si="119"/>
        <v/>
      </c>
      <c r="C1754" s="23"/>
      <c r="F1754" s="32"/>
      <c r="J1754" s="26"/>
      <c r="K1754" s="22" t="str">
        <f t="shared" si="121"/>
        <v/>
      </c>
      <c r="L1754" s="23"/>
      <c r="S1754" s="34"/>
      <c r="T1754" s="56" t="str">
        <f t="shared" si="120"/>
        <v/>
      </c>
    </row>
    <row r="1755" spans="1:20" x14ac:dyDescent="0.35">
      <c r="A1755" s="14" t="str">
        <f>IF(C1755="","",COUNT($C$3:C1755))</f>
        <v/>
      </c>
      <c r="B1755" s="14" t="str">
        <f t="shared" si="119"/>
        <v/>
      </c>
      <c r="C1755" s="23"/>
      <c r="F1755" s="32"/>
      <c r="J1755" s="26"/>
      <c r="K1755" s="22" t="str">
        <f t="shared" si="121"/>
        <v/>
      </c>
      <c r="L1755" s="23"/>
      <c r="S1755" s="34"/>
      <c r="T1755" s="56" t="str">
        <f t="shared" si="120"/>
        <v/>
      </c>
    </row>
    <row r="1756" spans="1:20" x14ac:dyDescent="0.35">
      <c r="A1756" s="14" t="str">
        <f>IF(C1756="","",COUNT($C$3:C1756))</f>
        <v/>
      </c>
      <c r="B1756" s="14" t="str">
        <f t="shared" si="119"/>
        <v/>
      </c>
      <c r="C1756" s="23"/>
      <c r="F1756" s="32"/>
      <c r="J1756" s="26"/>
      <c r="K1756" s="22" t="str">
        <f t="shared" si="121"/>
        <v/>
      </c>
      <c r="L1756" s="23"/>
      <c r="S1756" s="34"/>
      <c r="T1756" s="56" t="str">
        <f t="shared" si="120"/>
        <v/>
      </c>
    </row>
    <row r="1757" spans="1:20" x14ac:dyDescent="0.35">
      <c r="A1757" s="14" t="str">
        <f>IF(C1757="","",COUNT($C$3:C1757))</f>
        <v/>
      </c>
      <c r="B1757" s="14" t="str">
        <f t="shared" si="119"/>
        <v/>
      </c>
      <c r="C1757" s="23"/>
      <c r="F1757" s="32"/>
      <c r="J1757" s="26"/>
      <c r="K1757" s="22" t="str">
        <f t="shared" si="121"/>
        <v/>
      </c>
      <c r="L1757" s="23"/>
      <c r="S1757" s="34"/>
      <c r="T1757" s="56" t="str">
        <f t="shared" si="120"/>
        <v/>
      </c>
    </row>
    <row r="1758" spans="1:20" x14ac:dyDescent="0.35">
      <c r="A1758" s="14" t="str">
        <f>IF(C1758="","",COUNT($C$3:C1758))</f>
        <v/>
      </c>
      <c r="B1758" s="14" t="str">
        <f t="shared" si="119"/>
        <v/>
      </c>
      <c r="C1758" s="23"/>
      <c r="F1758" s="32"/>
      <c r="J1758" s="26"/>
      <c r="K1758" s="22" t="str">
        <f t="shared" si="121"/>
        <v/>
      </c>
      <c r="L1758" s="23"/>
      <c r="S1758" s="34"/>
      <c r="T1758" s="56" t="str">
        <f t="shared" si="120"/>
        <v/>
      </c>
    </row>
    <row r="1759" spans="1:20" x14ac:dyDescent="0.35">
      <c r="A1759" s="14" t="str">
        <f>IF(C1759="","",COUNT($C$3:C1759))</f>
        <v/>
      </c>
      <c r="B1759" s="14" t="str">
        <f t="shared" si="119"/>
        <v/>
      </c>
      <c r="C1759" s="23"/>
      <c r="F1759" s="32"/>
      <c r="J1759" s="26"/>
      <c r="K1759" s="22" t="str">
        <f t="shared" si="121"/>
        <v/>
      </c>
      <c r="L1759" s="23"/>
      <c r="S1759" s="34"/>
      <c r="T1759" s="56" t="str">
        <f t="shared" si="120"/>
        <v/>
      </c>
    </row>
    <row r="1760" spans="1:20" x14ac:dyDescent="0.35">
      <c r="A1760" s="14" t="str">
        <f>IF(C1760="","",COUNT($C$3:C1760))</f>
        <v/>
      </c>
      <c r="B1760" s="14" t="str">
        <f t="shared" si="119"/>
        <v/>
      </c>
      <c r="C1760" s="23"/>
      <c r="F1760" s="32"/>
      <c r="J1760" s="26"/>
      <c r="K1760" s="22" t="str">
        <f t="shared" si="121"/>
        <v/>
      </c>
      <c r="L1760" s="23"/>
      <c r="S1760" s="34"/>
      <c r="T1760" s="56" t="str">
        <f t="shared" si="120"/>
        <v/>
      </c>
    </row>
    <row r="1761" spans="1:20" x14ac:dyDescent="0.35">
      <c r="A1761" s="14" t="str">
        <f>IF(C1761="","",COUNT($C$3:C1761))</f>
        <v/>
      </c>
      <c r="B1761" s="14" t="str">
        <f t="shared" si="119"/>
        <v/>
      </c>
      <c r="C1761" s="23"/>
      <c r="F1761" s="32"/>
      <c r="J1761" s="26"/>
      <c r="K1761" s="22" t="str">
        <f t="shared" si="121"/>
        <v/>
      </c>
      <c r="L1761" s="23"/>
      <c r="S1761" s="34"/>
      <c r="T1761" s="56" t="str">
        <f t="shared" si="120"/>
        <v/>
      </c>
    </row>
    <row r="1762" spans="1:20" x14ac:dyDescent="0.35">
      <c r="A1762" s="14" t="str">
        <f>IF(C1762="","",COUNT($C$3:C1762))</f>
        <v/>
      </c>
      <c r="B1762" s="14" t="str">
        <f t="shared" si="119"/>
        <v/>
      </c>
      <c r="C1762" s="23"/>
      <c r="F1762" s="32"/>
      <c r="J1762" s="26"/>
      <c r="K1762" s="22" t="str">
        <f t="shared" si="121"/>
        <v/>
      </c>
      <c r="L1762" s="23"/>
      <c r="S1762" s="34"/>
      <c r="T1762" s="56" t="str">
        <f t="shared" si="120"/>
        <v/>
      </c>
    </row>
    <row r="1763" spans="1:20" x14ac:dyDescent="0.35">
      <c r="A1763" s="14" t="str">
        <f>IF(C1763="","",COUNT($C$3:C1763))</f>
        <v/>
      </c>
      <c r="B1763" s="14" t="str">
        <f t="shared" si="119"/>
        <v/>
      </c>
      <c r="C1763" s="23"/>
      <c r="F1763" s="32"/>
      <c r="J1763" s="26"/>
      <c r="K1763" s="22" t="str">
        <f t="shared" si="121"/>
        <v/>
      </c>
      <c r="L1763" s="23"/>
      <c r="S1763" s="34"/>
      <c r="T1763" s="56" t="str">
        <f t="shared" si="120"/>
        <v/>
      </c>
    </row>
    <row r="1764" spans="1:20" x14ac:dyDescent="0.35">
      <c r="A1764" s="14" t="str">
        <f>IF(C1764="","",COUNT($C$3:C1764))</f>
        <v/>
      </c>
      <c r="B1764" s="14" t="str">
        <f t="shared" si="119"/>
        <v/>
      </c>
      <c r="C1764" s="23"/>
      <c r="F1764" s="32"/>
      <c r="J1764" s="26"/>
      <c r="K1764" s="22" t="str">
        <f t="shared" si="121"/>
        <v/>
      </c>
      <c r="L1764" s="23"/>
      <c r="S1764" s="34"/>
      <c r="T1764" s="56" t="str">
        <f t="shared" si="120"/>
        <v/>
      </c>
    </row>
    <row r="1765" spans="1:20" x14ac:dyDescent="0.35">
      <c r="A1765" s="14" t="str">
        <f>IF(C1765="","",COUNT($C$3:C1765))</f>
        <v/>
      </c>
      <c r="B1765" s="14" t="str">
        <f t="shared" si="119"/>
        <v/>
      </c>
      <c r="C1765" s="23"/>
      <c r="F1765" s="32"/>
      <c r="J1765" s="26"/>
      <c r="K1765" s="22" t="str">
        <f t="shared" si="121"/>
        <v/>
      </c>
      <c r="L1765" s="23"/>
      <c r="S1765" s="34"/>
      <c r="T1765" s="56" t="str">
        <f t="shared" si="120"/>
        <v/>
      </c>
    </row>
    <row r="1766" spans="1:20" x14ac:dyDescent="0.35">
      <c r="A1766" s="14" t="str">
        <f>IF(C1766="","",COUNT($C$3:C1766))</f>
        <v/>
      </c>
      <c r="B1766" s="14" t="str">
        <f t="shared" ref="B1766:B1829" si="122">IF(C1766="","",TEXT(C1766,"mmmm"))</f>
        <v/>
      </c>
      <c r="C1766" s="23"/>
      <c r="F1766" s="32"/>
      <c r="J1766" s="26"/>
      <c r="K1766" s="22" t="str">
        <f t="shared" si="121"/>
        <v/>
      </c>
      <c r="L1766" s="23"/>
      <c r="S1766" s="34"/>
      <c r="T1766" s="56" t="str">
        <f t="shared" ref="T1766:T1829" si="123">IF(N1766="","",SUM(N1766,O1766,P1766,Q1766,R1766))</f>
        <v/>
      </c>
    </row>
    <row r="1767" spans="1:20" x14ac:dyDescent="0.35">
      <c r="A1767" s="14" t="str">
        <f>IF(C1767="","",COUNT($C$3:C1767))</f>
        <v/>
      </c>
      <c r="B1767" s="14" t="str">
        <f t="shared" si="122"/>
        <v/>
      </c>
      <c r="C1767" s="23"/>
      <c r="F1767" s="32"/>
      <c r="J1767" s="26"/>
      <c r="K1767" s="22" t="str">
        <f t="shared" si="121"/>
        <v/>
      </c>
      <c r="L1767" s="23"/>
      <c r="S1767" s="34"/>
      <c r="T1767" s="56" t="str">
        <f t="shared" si="123"/>
        <v/>
      </c>
    </row>
    <row r="1768" spans="1:20" x14ac:dyDescent="0.35">
      <c r="A1768" s="14" t="str">
        <f>IF(C1768="","",COUNT($C$3:C1768))</f>
        <v/>
      </c>
      <c r="B1768" s="14" t="str">
        <f t="shared" si="122"/>
        <v/>
      </c>
      <c r="C1768" s="23"/>
      <c r="F1768" s="32"/>
      <c r="J1768" s="26"/>
      <c r="K1768" s="22" t="str">
        <f t="shared" si="121"/>
        <v/>
      </c>
      <c r="L1768" s="23"/>
      <c r="S1768" s="34"/>
      <c r="T1768" s="56" t="str">
        <f t="shared" si="123"/>
        <v/>
      </c>
    </row>
    <row r="1769" spans="1:20" x14ac:dyDescent="0.35">
      <c r="A1769" s="14" t="str">
        <f>IF(C1769="","",COUNT($C$3:C1769))</f>
        <v/>
      </c>
      <c r="B1769" s="14" t="str">
        <f t="shared" si="122"/>
        <v/>
      </c>
      <c r="C1769" s="23"/>
      <c r="F1769" s="32"/>
      <c r="J1769" s="26"/>
      <c r="K1769" s="22" t="str">
        <f t="shared" si="121"/>
        <v/>
      </c>
      <c r="L1769" s="23"/>
      <c r="S1769" s="34"/>
      <c r="T1769" s="56" t="str">
        <f t="shared" si="123"/>
        <v/>
      </c>
    </row>
    <row r="1770" spans="1:20" x14ac:dyDescent="0.35">
      <c r="A1770" s="14" t="str">
        <f>IF(C1770="","",COUNT($C$3:C1770))</f>
        <v/>
      </c>
      <c r="B1770" s="14" t="str">
        <f t="shared" si="122"/>
        <v/>
      </c>
      <c r="C1770" s="23"/>
      <c r="F1770" s="32"/>
      <c r="J1770" s="26"/>
      <c r="K1770" s="22" t="str">
        <f t="shared" si="121"/>
        <v/>
      </c>
      <c r="L1770" s="23"/>
      <c r="S1770" s="34"/>
      <c r="T1770" s="56" t="str">
        <f t="shared" si="123"/>
        <v/>
      </c>
    </row>
    <row r="1771" spans="1:20" x14ac:dyDescent="0.35">
      <c r="A1771" s="14" t="str">
        <f>IF(C1771="","",COUNT($C$3:C1771))</f>
        <v/>
      </c>
      <c r="B1771" s="14" t="str">
        <f t="shared" si="122"/>
        <v/>
      </c>
      <c r="C1771" s="23"/>
      <c r="F1771" s="32"/>
      <c r="J1771" s="26"/>
      <c r="K1771" s="22" t="str">
        <f t="shared" si="121"/>
        <v/>
      </c>
      <c r="L1771" s="23"/>
      <c r="S1771" s="34"/>
      <c r="T1771" s="56" t="str">
        <f t="shared" si="123"/>
        <v/>
      </c>
    </row>
    <row r="1772" spans="1:20" x14ac:dyDescent="0.35">
      <c r="A1772" s="14" t="str">
        <f>IF(C1772="","",COUNT($C$3:C1772))</f>
        <v/>
      </c>
      <c r="B1772" s="14" t="str">
        <f t="shared" si="122"/>
        <v/>
      </c>
      <c r="C1772" s="23"/>
      <c r="F1772" s="32"/>
      <c r="J1772" s="26"/>
      <c r="K1772" s="22" t="str">
        <f t="shared" si="121"/>
        <v/>
      </c>
      <c r="L1772" s="23"/>
      <c r="S1772" s="34"/>
      <c r="T1772" s="56" t="str">
        <f t="shared" si="123"/>
        <v/>
      </c>
    </row>
    <row r="1773" spans="1:20" x14ac:dyDescent="0.35">
      <c r="A1773" s="14" t="str">
        <f>IF(C1773="","",COUNT($C$3:C1773))</f>
        <v/>
      </c>
      <c r="B1773" s="14" t="str">
        <f t="shared" si="122"/>
        <v/>
      </c>
      <c r="C1773" s="23"/>
      <c r="F1773" s="32"/>
      <c r="J1773" s="26"/>
      <c r="K1773" s="22" t="str">
        <f t="shared" si="121"/>
        <v/>
      </c>
      <c r="L1773" s="23"/>
      <c r="S1773" s="34"/>
      <c r="T1773" s="56" t="str">
        <f t="shared" si="123"/>
        <v/>
      </c>
    </row>
    <row r="1774" spans="1:20" x14ac:dyDescent="0.35">
      <c r="A1774" s="14" t="str">
        <f>IF(C1774="","",COUNT($C$3:C1774))</f>
        <v/>
      </c>
      <c r="B1774" s="14" t="str">
        <f t="shared" si="122"/>
        <v/>
      </c>
      <c r="C1774" s="23"/>
      <c r="F1774" s="32"/>
      <c r="J1774" s="26"/>
      <c r="K1774" s="22" t="str">
        <f t="shared" si="121"/>
        <v/>
      </c>
      <c r="L1774" s="23"/>
      <c r="S1774" s="34"/>
      <c r="T1774" s="56" t="str">
        <f t="shared" si="123"/>
        <v/>
      </c>
    </row>
    <row r="1775" spans="1:20" x14ac:dyDescent="0.35">
      <c r="A1775" s="14" t="str">
        <f>IF(C1775="","",COUNT($C$3:C1775))</f>
        <v/>
      </c>
      <c r="B1775" s="14" t="str">
        <f t="shared" si="122"/>
        <v/>
      </c>
      <c r="C1775" s="23"/>
      <c r="F1775" s="32"/>
      <c r="J1775" s="26"/>
      <c r="K1775" s="22" t="str">
        <f t="shared" si="121"/>
        <v/>
      </c>
      <c r="L1775" s="23"/>
      <c r="S1775" s="34"/>
      <c r="T1775" s="56" t="str">
        <f t="shared" si="123"/>
        <v/>
      </c>
    </row>
    <row r="1776" spans="1:20" x14ac:dyDescent="0.35">
      <c r="A1776" s="14" t="str">
        <f>IF(C1776="","",COUNT($C$3:C1776))</f>
        <v/>
      </c>
      <c r="B1776" s="14" t="str">
        <f t="shared" si="122"/>
        <v/>
      </c>
      <c r="C1776" s="23"/>
      <c r="F1776" s="32"/>
      <c r="J1776" s="26"/>
      <c r="K1776" s="22" t="str">
        <f t="shared" si="121"/>
        <v/>
      </c>
      <c r="L1776" s="23"/>
      <c r="S1776" s="34"/>
      <c r="T1776" s="56" t="str">
        <f t="shared" si="123"/>
        <v/>
      </c>
    </row>
    <row r="1777" spans="1:20" x14ac:dyDescent="0.35">
      <c r="A1777" s="14" t="str">
        <f>IF(C1777="","",COUNT($C$3:C1777))</f>
        <v/>
      </c>
      <c r="B1777" s="14" t="str">
        <f t="shared" si="122"/>
        <v/>
      </c>
      <c r="C1777" s="23"/>
      <c r="F1777" s="32"/>
      <c r="J1777" s="26"/>
      <c r="K1777" s="22" t="str">
        <f t="shared" si="121"/>
        <v/>
      </c>
      <c r="L1777" s="23"/>
      <c r="S1777" s="34"/>
      <c r="T1777" s="56" t="str">
        <f t="shared" si="123"/>
        <v/>
      </c>
    </row>
    <row r="1778" spans="1:20" x14ac:dyDescent="0.35">
      <c r="A1778" s="14" t="str">
        <f>IF(C1778="","",COUNT($C$3:C1778))</f>
        <v/>
      </c>
      <c r="B1778" s="14" t="str">
        <f t="shared" si="122"/>
        <v/>
      </c>
      <c r="C1778" s="23"/>
      <c r="F1778" s="32"/>
      <c r="J1778" s="26"/>
      <c r="K1778" s="22" t="str">
        <f t="shared" si="121"/>
        <v/>
      </c>
      <c r="L1778" s="23"/>
      <c r="S1778" s="34"/>
      <c r="T1778" s="56" t="str">
        <f t="shared" si="123"/>
        <v/>
      </c>
    </row>
    <row r="1779" spans="1:20" x14ac:dyDescent="0.35">
      <c r="A1779" s="14" t="str">
        <f>IF(C1779="","",COUNT($C$3:C1779))</f>
        <v/>
      </c>
      <c r="B1779" s="14" t="str">
        <f t="shared" si="122"/>
        <v/>
      </c>
      <c r="C1779" s="23"/>
      <c r="F1779" s="32"/>
      <c r="J1779" s="26"/>
      <c r="K1779" s="22" t="str">
        <f t="shared" si="121"/>
        <v/>
      </c>
      <c r="L1779" s="23"/>
      <c r="S1779" s="34"/>
      <c r="T1779" s="56" t="str">
        <f t="shared" si="123"/>
        <v/>
      </c>
    </row>
    <row r="1780" spans="1:20" x14ac:dyDescent="0.35">
      <c r="A1780" s="14" t="str">
        <f>IF(C1780="","",COUNT($C$3:C1780))</f>
        <v/>
      </c>
      <c r="B1780" s="14" t="str">
        <f t="shared" si="122"/>
        <v/>
      </c>
      <c r="C1780" s="23"/>
      <c r="F1780" s="32"/>
      <c r="J1780" s="26"/>
      <c r="K1780" s="22" t="str">
        <f t="shared" si="121"/>
        <v/>
      </c>
      <c r="L1780" s="23"/>
      <c r="S1780" s="34"/>
      <c r="T1780" s="56" t="str">
        <f t="shared" si="123"/>
        <v/>
      </c>
    </row>
    <row r="1781" spans="1:20" x14ac:dyDescent="0.35">
      <c r="A1781" s="14" t="str">
        <f>IF(C1781="","",COUNT($C$3:C1781))</f>
        <v/>
      </c>
      <c r="B1781" s="14" t="str">
        <f t="shared" si="122"/>
        <v/>
      </c>
      <c r="C1781" s="23"/>
      <c r="F1781" s="32"/>
      <c r="J1781" s="26"/>
      <c r="K1781" s="22" t="str">
        <f t="shared" si="121"/>
        <v/>
      </c>
      <c r="L1781" s="23"/>
      <c r="S1781" s="34"/>
      <c r="T1781" s="56" t="str">
        <f t="shared" si="123"/>
        <v/>
      </c>
    </row>
    <row r="1782" spans="1:20" x14ac:dyDescent="0.35">
      <c r="A1782" s="14" t="str">
        <f>IF(C1782="","",COUNT($C$3:C1782))</f>
        <v/>
      </c>
      <c r="B1782" s="14" t="str">
        <f t="shared" si="122"/>
        <v/>
      </c>
      <c r="C1782" s="23"/>
      <c r="F1782" s="32"/>
      <c r="J1782" s="26"/>
      <c r="K1782" s="22" t="str">
        <f t="shared" si="121"/>
        <v/>
      </c>
      <c r="L1782" s="23"/>
      <c r="S1782" s="34"/>
      <c r="T1782" s="56" t="str">
        <f t="shared" si="123"/>
        <v/>
      </c>
    </row>
    <row r="1783" spans="1:20" x14ac:dyDescent="0.35">
      <c r="A1783" s="14" t="str">
        <f>IF(C1783="","",COUNT($C$3:C1783))</f>
        <v/>
      </c>
      <c r="B1783" s="14" t="str">
        <f t="shared" si="122"/>
        <v/>
      </c>
      <c r="C1783" s="23"/>
      <c r="F1783" s="32"/>
      <c r="J1783" s="26"/>
      <c r="K1783" s="22" t="str">
        <f t="shared" si="121"/>
        <v/>
      </c>
      <c r="L1783" s="23"/>
      <c r="S1783" s="34"/>
      <c r="T1783" s="56" t="str">
        <f t="shared" si="123"/>
        <v/>
      </c>
    </row>
    <row r="1784" spans="1:20" x14ac:dyDescent="0.35">
      <c r="A1784" s="14" t="str">
        <f>IF(C1784="","",COUNT($C$3:C1784))</f>
        <v/>
      </c>
      <c r="B1784" s="14" t="str">
        <f t="shared" si="122"/>
        <v/>
      </c>
      <c r="C1784" s="23"/>
      <c r="F1784" s="32"/>
      <c r="J1784" s="26"/>
      <c r="K1784" s="22" t="str">
        <f t="shared" si="121"/>
        <v/>
      </c>
      <c r="L1784" s="23"/>
      <c r="S1784" s="34"/>
      <c r="T1784" s="56" t="str">
        <f t="shared" si="123"/>
        <v/>
      </c>
    </row>
    <row r="1785" spans="1:20" x14ac:dyDescent="0.35">
      <c r="A1785" s="14" t="str">
        <f>IF(C1785="","",COUNT($C$3:C1785))</f>
        <v/>
      </c>
      <c r="B1785" s="14" t="str">
        <f t="shared" si="122"/>
        <v/>
      </c>
      <c r="C1785" s="23"/>
      <c r="F1785" s="32"/>
      <c r="J1785" s="26"/>
      <c r="K1785" s="22" t="str">
        <f t="shared" si="121"/>
        <v/>
      </c>
      <c r="L1785" s="23"/>
      <c r="S1785" s="34"/>
      <c r="T1785" s="56" t="str">
        <f t="shared" si="123"/>
        <v/>
      </c>
    </row>
    <row r="1786" spans="1:20" x14ac:dyDescent="0.35">
      <c r="A1786" s="14" t="str">
        <f>IF(C1786="","",COUNT($C$3:C1786))</f>
        <v/>
      </c>
      <c r="B1786" s="14" t="str">
        <f t="shared" si="122"/>
        <v/>
      </c>
      <c r="C1786" s="23"/>
      <c r="F1786" s="32"/>
      <c r="J1786" s="26"/>
      <c r="K1786" s="22" t="str">
        <f t="shared" si="121"/>
        <v/>
      </c>
      <c r="L1786" s="23"/>
      <c r="S1786" s="34"/>
      <c r="T1786" s="56" t="str">
        <f t="shared" si="123"/>
        <v/>
      </c>
    </row>
    <row r="1787" spans="1:20" x14ac:dyDescent="0.35">
      <c r="A1787" s="14" t="str">
        <f>IF(C1787="","",COUNT($C$3:C1787))</f>
        <v/>
      </c>
      <c r="B1787" s="14" t="str">
        <f t="shared" si="122"/>
        <v/>
      </c>
      <c r="C1787" s="23"/>
      <c r="F1787" s="32"/>
      <c r="J1787" s="26"/>
      <c r="K1787" s="22" t="str">
        <f t="shared" si="121"/>
        <v/>
      </c>
      <c r="L1787" s="23"/>
      <c r="S1787" s="34"/>
      <c r="T1787" s="56" t="str">
        <f t="shared" si="123"/>
        <v/>
      </c>
    </row>
    <row r="1788" spans="1:20" x14ac:dyDescent="0.35">
      <c r="A1788" s="14" t="str">
        <f>IF(C1788="","",COUNT($C$3:C1788))</f>
        <v/>
      </c>
      <c r="B1788" s="14" t="str">
        <f t="shared" si="122"/>
        <v/>
      </c>
      <c r="C1788" s="23"/>
      <c r="F1788" s="32"/>
      <c r="J1788" s="26"/>
      <c r="K1788" s="22" t="str">
        <f t="shared" si="121"/>
        <v/>
      </c>
      <c r="L1788" s="23"/>
      <c r="S1788" s="34"/>
      <c r="T1788" s="56" t="str">
        <f t="shared" si="123"/>
        <v/>
      </c>
    </row>
    <row r="1789" spans="1:20" x14ac:dyDescent="0.35">
      <c r="A1789" s="14" t="str">
        <f>IF(C1789="","",COUNT($C$3:C1789))</f>
        <v/>
      </c>
      <c r="B1789" s="14" t="str">
        <f t="shared" si="122"/>
        <v/>
      </c>
      <c r="C1789" s="23"/>
      <c r="F1789" s="32"/>
      <c r="J1789" s="26"/>
      <c r="K1789" s="22" t="str">
        <f t="shared" si="121"/>
        <v/>
      </c>
      <c r="L1789" s="23"/>
      <c r="S1789" s="34"/>
      <c r="T1789" s="56" t="str">
        <f t="shared" si="123"/>
        <v/>
      </c>
    </row>
    <row r="1790" spans="1:20" x14ac:dyDescent="0.35">
      <c r="A1790" s="14" t="str">
        <f>IF(C1790="","",COUNT($C$3:C1790))</f>
        <v/>
      </c>
      <c r="B1790" s="14" t="str">
        <f t="shared" si="122"/>
        <v/>
      </c>
      <c r="C1790" s="23"/>
      <c r="F1790" s="32"/>
      <c r="J1790" s="26"/>
      <c r="K1790" s="22" t="str">
        <f t="shared" si="121"/>
        <v/>
      </c>
      <c r="L1790" s="23"/>
      <c r="S1790" s="34"/>
      <c r="T1790" s="56" t="str">
        <f t="shared" si="123"/>
        <v/>
      </c>
    </row>
    <row r="1791" spans="1:20" x14ac:dyDescent="0.35">
      <c r="A1791" s="14" t="str">
        <f>IF(C1791="","",COUNT($C$3:C1791))</f>
        <v/>
      </c>
      <c r="B1791" s="14" t="str">
        <f t="shared" si="122"/>
        <v/>
      </c>
      <c r="C1791" s="23"/>
      <c r="F1791" s="32"/>
      <c r="J1791" s="26"/>
      <c r="K1791" s="22" t="str">
        <f t="shared" si="121"/>
        <v/>
      </c>
      <c r="L1791" s="23"/>
      <c r="S1791" s="34"/>
      <c r="T1791" s="56" t="str">
        <f t="shared" si="123"/>
        <v/>
      </c>
    </row>
    <row r="1792" spans="1:20" x14ac:dyDescent="0.35">
      <c r="A1792" s="14" t="str">
        <f>IF(C1792="","",COUNT($C$3:C1792))</f>
        <v/>
      </c>
      <c r="B1792" s="14" t="str">
        <f t="shared" si="122"/>
        <v/>
      </c>
      <c r="C1792" s="23"/>
      <c r="F1792" s="32"/>
      <c r="J1792" s="26"/>
      <c r="K1792" s="22" t="str">
        <f t="shared" si="121"/>
        <v/>
      </c>
      <c r="L1792" s="23"/>
      <c r="S1792" s="34"/>
      <c r="T1792" s="56" t="str">
        <f t="shared" si="123"/>
        <v/>
      </c>
    </row>
    <row r="1793" spans="1:20" x14ac:dyDescent="0.35">
      <c r="A1793" s="14" t="str">
        <f>IF(C1793="","",COUNT($C$3:C1793))</f>
        <v/>
      </c>
      <c r="B1793" s="14" t="str">
        <f t="shared" si="122"/>
        <v/>
      </c>
      <c r="C1793" s="23"/>
      <c r="F1793" s="32"/>
      <c r="J1793" s="26"/>
      <c r="K1793" s="22" t="str">
        <f t="shared" si="121"/>
        <v/>
      </c>
      <c r="L1793" s="23"/>
      <c r="S1793" s="34"/>
      <c r="T1793" s="56" t="str">
        <f t="shared" si="123"/>
        <v/>
      </c>
    </row>
    <row r="1794" spans="1:20" x14ac:dyDescent="0.35">
      <c r="A1794" s="14" t="str">
        <f>IF(C1794="","",COUNT($C$3:C1794))</f>
        <v/>
      </c>
      <c r="B1794" s="14" t="str">
        <f t="shared" si="122"/>
        <v/>
      </c>
      <c r="C1794" s="23"/>
      <c r="F1794" s="32"/>
      <c r="J1794" s="26"/>
      <c r="K1794" s="22" t="str">
        <f t="shared" si="121"/>
        <v/>
      </c>
      <c r="L1794" s="23"/>
      <c r="S1794" s="34"/>
      <c r="T1794" s="56" t="str">
        <f t="shared" si="123"/>
        <v/>
      </c>
    </row>
    <row r="1795" spans="1:20" x14ac:dyDescent="0.35">
      <c r="A1795" s="14" t="str">
        <f>IF(C1795="","",COUNT($C$3:C1795))</f>
        <v/>
      </c>
      <c r="B1795" s="14" t="str">
        <f t="shared" si="122"/>
        <v/>
      </c>
      <c r="C1795" s="23"/>
      <c r="F1795" s="32"/>
      <c r="J1795" s="26"/>
      <c r="K1795" s="22" t="str">
        <f t="shared" ref="K1795:K1858" si="124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795" s="23"/>
      <c r="S1795" s="34"/>
      <c r="T1795" s="56" t="str">
        <f t="shared" si="123"/>
        <v/>
      </c>
    </row>
    <row r="1796" spans="1:20" x14ac:dyDescent="0.35">
      <c r="A1796" s="14" t="str">
        <f>IF(C1796="","",COUNT($C$3:C1796))</f>
        <v/>
      </c>
      <c r="B1796" s="14" t="str">
        <f t="shared" si="122"/>
        <v/>
      </c>
      <c r="C1796" s="23"/>
      <c r="F1796" s="32"/>
      <c r="J1796" s="26"/>
      <c r="K1796" s="22" t="str">
        <f t="shared" si="124"/>
        <v/>
      </c>
      <c r="L1796" s="23"/>
      <c r="S1796" s="34"/>
      <c r="T1796" s="56" t="str">
        <f t="shared" si="123"/>
        <v/>
      </c>
    </row>
    <row r="1797" spans="1:20" x14ac:dyDescent="0.35">
      <c r="A1797" s="14" t="str">
        <f>IF(C1797="","",COUNT($C$3:C1797))</f>
        <v/>
      </c>
      <c r="B1797" s="14" t="str">
        <f t="shared" si="122"/>
        <v/>
      </c>
      <c r="C1797" s="23"/>
      <c r="F1797" s="32"/>
      <c r="J1797" s="26"/>
      <c r="K1797" s="22" t="str">
        <f t="shared" si="124"/>
        <v/>
      </c>
      <c r="L1797" s="23"/>
      <c r="S1797" s="34"/>
      <c r="T1797" s="56" t="str">
        <f t="shared" si="123"/>
        <v/>
      </c>
    </row>
    <row r="1798" spans="1:20" x14ac:dyDescent="0.35">
      <c r="A1798" s="14" t="str">
        <f>IF(C1798="","",COUNT($C$3:C1798))</f>
        <v/>
      </c>
      <c r="B1798" s="14" t="str">
        <f t="shared" si="122"/>
        <v/>
      </c>
      <c r="C1798" s="23"/>
      <c r="F1798" s="32"/>
      <c r="J1798" s="26"/>
      <c r="K1798" s="22" t="str">
        <f t="shared" si="124"/>
        <v/>
      </c>
      <c r="L1798" s="23"/>
      <c r="S1798" s="34"/>
      <c r="T1798" s="56" t="str">
        <f t="shared" si="123"/>
        <v/>
      </c>
    </row>
    <row r="1799" spans="1:20" x14ac:dyDescent="0.35">
      <c r="A1799" s="14" t="str">
        <f>IF(C1799="","",COUNT($C$3:C1799))</f>
        <v/>
      </c>
      <c r="B1799" s="14" t="str">
        <f t="shared" si="122"/>
        <v/>
      </c>
      <c r="C1799" s="23"/>
      <c r="F1799" s="32"/>
      <c r="J1799" s="26"/>
      <c r="K1799" s="22" t="str">
        <f t="shared" si="124"/>
        <v/>
      </c>
      <c r="L1799" s="23"/>
      <c r="S1799" s="34"/>
      <c r="T1799" s="56" t="str">
        <f t="shared" si="123"/>
        <v/>
      </c>
    </row>
    <row r="1800" spans="1:20" x14ac:dyDescent="0.35">
      <c r="A1800" s="14" t="str">
        <f>IF(C1800="","",COUNT($C$3:C1800))</f>
        <v/>
      </c>
      <c r="B1800" s="14" t="str">
        <f t="shared" si="122"/>
        <v/>
      </c>
      <c r="C1800" s="23"/>
      <c r="F1800" s="32"/>
      <c r="J1800" s="26"/>
      <c r="K1800" s="22" t="str">
        <f t="shared" si="124"/>
        <v/>
      </c>
      <c r="L1800" s="23"/>
      <c r="S1800" s="34"/>
      <c r="T1800" s="56" t="str">
        <f t="shared" si="123"/>
        <v/>
      </c>
    </row>
    <row r="1801" spans="1:20" x14ac:dyDescent="0.35">
      <c r="A1801" s="14" t="str">
        <f>IF(C1801="","",COUNT($C$3:C1801))</f>
        <v/>
      </c>
      <c r="B1801" s="14" t="str">
        <f t="shared" si="122"/>
        <v/>
      </c>
      <c r="C1801" s="23"/>
      <c r="F1801" s="32"/>
      <c r="J1801" s="26"/>
      <c r="K1801" s="22" t="str">
        <f t="shared" si="124"/>
        <v/>
      </c>
      <c r="L1801" s="23"/>
      <c r="S1801" s="34"/>
      <c r="T1801" s="56" t="str">
        <f t="shared" si="123"/>
        <v/>
      </c>
    </row>
    <row r="1802" spans="1:20" x14ac:dyDescent="0.35">
      <c r="A1802" s="14" t="str">
        <f>IF(C1802="","",COUNT($C$3:C1802))</f>
        <v/>
      </c>
      <c r="B1802" s="14" t="str">
        <f t="shared" si="122"/>
        <v/>
      </c>
      <c r="C1802" s="23"/>
      <c r="F1802" s="32"/>
      <c r="J1802" s="26"/>
      <c r="K1802" s="22" t="str">
        <f t="shared" si="124"/>
        <v/>
      </c>
      <c r="L1802" s="23"/>
      <c r="S1802" s="34"/>
      <c r="T1802" s="56" t="str">
        <f t="shared" si="123"/>
        <v/>
      </c>
    </row>
    <row r="1803" spans="1:20" x14ac:dyDescent="0.35">
      <c r="A1803" s="14" t="str">
        <f>IF(C1803="","",COUNT($C$3:C1803))</f>
        <v/>
      </c>
      <c r="B1803" s="14" t="str">
        <f t="shared" si="122"/>
        <v/>
      </c>
      <c r="C1803" s="23"/>
      <c r="F1803" s="32"/>
      <c r="J1803" s="26"/>
      <c r="K1803" s="22" t="str">
        <f t="shared" si="124"/>
        <v/>
      </c>
      <c r="L1803" s="23"/>
      <c r="S1803" s="34"/>
      <c r="T1803" s="56" t="str">
        <f t="shared" si="123"/>
        <v/>
      </c>
    </row>
    <row r="1804" spans="1:20" x14ac:dyDescent="0.35">
      <c r="A1804" s="14" t="str">
        <f>IF(C1804="","",COUNT($C$3:C1804))</f>
        <v/>
      </c>
      <c r="B1804" s="14" t="str">
        <f t="shared" si="122"/>
        <v/>
      </c>
      <c r="C1804" s="23"/>
      <c r="F1804" s="32"/>
      <c r="J1804" s="26"/>
      <c r="K1804" s="22" t="str">
        <f t="shared" si="124"/>
        <v/>
      </c>
      <c r="L1804" s="23"/>
      <c r="S1804" s="34"/>
      <c r="T1804" s="56" t="str">
        <f t="shared" si="123"/>
        <v/>
      </c>
    </row>
    <row r="1805" spans="1:20" x14ac:dyDescent="0.35">
      <c r="A1805" s="14" t="str">
        <f>IF(C1805="","",COUNT($C$3:C1805))</f>
        <v/>
      </c>
      <c r="B1805" s="14" t="str">
        <f t="shared" si="122"/>
        <v/>
      </c>
      <c r="C1805" s="23"/>
      <c r="F1805" s="32"/>
      <c r="J1805" s="26"/>
      <c r="K1805" s="22" t="str">
        <f t="shared" si="124"/>
        <v/>
      </c>
      <c r="L1805" s="23"/>
      <c r="S1805" s="34"/>
      <c r="T1805" s="56" t="str">
        <f t="shared" si="123"/>
        <v/>
      </c>
    </row>
    <row r="1806" spans="1:20" x14ac:dyDescent="0.35">
      <c r="A1806" s="14" t="str">
        <f>IF(C1806="","",COUNT($C$3:C1806))</f>
        <v/>
      </c>
      <c r="B1806" s="14" t="str">
        <f t="shared" si="122"/>
        <v/>
      </c>
      <c r="C1806" s="23"/>
      <c r="F1806" s="32"/>
      <c r="J1806" s="26"/>
      <c r="K1806" s="22" t="str">
        <f t="shared" si="124"/>
        <v/>
      </c>
      <c r="L1806" s="23"/>
      <c r="S1806" s="34"/>
      <c r="T1806" s="56" t="str">
        <f t="shared" si="123"/>
        <v/>
      </c>
    </row>
    <row r="1807" spans="1:20" x14ac:dyDescent="0.35">
      <c r="A1807" s="14" t="str">
        <f>IF(C1807="","",COUNT($C$3:C1807))</f>
        <v/>
      </c>
      <c r="B1807" s="14" t="str">
        <f t="shared" si="122"/>
        <v/>
      </c>
      <c r="C1807" s="23"/>
      <c r="F1807" s="32"/>
      <c r="J1807" s="26"/>
      <c r="K1807" s="22" t="str">
        <f t="shared" si="124"/>
        <v/>
      </c>
      <c r="L1807" s="23"/>
      <c r="S1807" s="34"/>
      <c r="T1807" s="56" t="str">
        <f t="shared" si="123"/>
        <v/>
      </c>
    </row>
    <row r="1808" spans="1:20" x14ac:dyDescent="0.35">
      <c r="A1808" s="14" t="str">
        <f>IF(C1808="","",COUNT($C$3:C1808))</f>
        <v/>
      </c>
      <c r="B1808" s="14" t="str">
        <f t="shared" si="122"/>
        <v/>
      </c>
      <c r="C1808" s="23"/>
      <c r="F1808" s="32"/>
      <c r="J1808" s="26"/>
      <c r="K1808" s="22" t="str">
        <f t="shared" si="124"/>
        <v/>
      </c>
      <c r="L1808" s="23"/>
      <c r="S1808" s="34"/>
      <c r="T1808" s="56" t="str">
        <f t="shared" si="123"/>
        <v/>
      </c>
    </row>
    <row r="1809" spans="1:20" x14ac:dyDescent="0.35">
      <c r="A1809" s="14" t="str">
        <f>IF(C1809="","",COUNT($C$3:C1809))</f>
        <v/>
      </c>
      <c r="B1809" s="14" t="str">
        <f t="shared" si="122"/>
        <v/>
      </c>
      <c r="C1809" s="23"/>
      <c r="F1809" s="32"/>
      <c r="J1809" s="26"/>
      <c r="K1809" s="22" t="str">
        <f t="shared" si="124"/>
        <v/>
      </c>
      <c r="L1809" s="23"/>
      <c r="S1809" s="34"/>
      <c r="T1809" s="56" t="str">
        <f t="shared" si="123"/>
        <v/>
      </c>
    </row>
    <row r="1810" spans="1:20" x14ac:dyDescent="0.35">
      <c r="A1810" s="14" t="str">
        <f>IF(C1810="","",COUNT($C$3:C1810))</f>
        <v/>
      </c>
      <c r="B1810" s="14" t="str">
        <f t="shared" si="122"/>
        <v/>
      </c>
      <c r="C1810" s="23"/>
      <c r="F1810" s="32"/>
      <c r="J1810" s="26"/>
      <c r="K1810" s="22" t="str">
        <f t="shared" si="124"/>
        <v/>
      </c>
      <c r="L1810" s="23"/>
      <c r="S1810" s="34"/>
      <c r="T1810" s="56" t="str">
        <f t="shared" si="123"/>
        <v/>
      </c>
    </row>
    <row r="1811" spans="1:20" x14ac:dyDescent="0.35">
      <c r="A1811" s="14" t="str">
        <f>IF(C1811="","",COUNT($C$3:C1811))</f>
        <v/>
      </c>
      <c r="B1811" s="14" t="str">
        <f t="shared" si="122"/>
        <v/>
      </c>
      <c r="C1811" s="23"/>
      <c r="F1811" s="32"/>
      <c r="J1811" s="26"/>
      <c r="K1811" s="22" t="str">
        <f t="shared" si="124"/>
        <v/>
      </c>
      <c r="L1811" s="23"/>
      <c r="S1811" s="34"/>
      <c r="T1811" s="56" t="str">
        <f t="shared" si="123"/>
        <v/>
      </c>
    </row>
    <row r="1812" spans="1:20" x14ac:dyDescent="0.35">
      <c r="A1812" s="14" t="str">
        <f>IF(C1812="","",COUNT($C$3:C1812))</f>
        <v/>
      </c>
      <c r="B1812" s="14" t="str">
        <f t="shared" si="122"/>
        <v/>
      </c>
      <c r="C1812" s="23"/>
      <c r="F1812" s="32"/>
      <c r="J1812" s="26"/>
      <c r="K1812" s="22" t="str">
        <f t="shared" si="124"/>
        <v/>
      </c>
      <c r="L1812" s="23"/>
      <c r="S1812" s="34"/>
      <c r="T1812" s="56" t="str">
        <f t="shared" si="123"/>
        <v/>
      </c>
    </row>
    <row r="1813" spans="1:20" x14ac:dyDescent="0.35">
      <c r="A1813" s="14" t="str">
        <f>IF(C1813="","",COUNT($C$3:C1813))</f>
        <v/>
      </c>
      <c r="B1813" s="14" t="str">
        <f t="shared" si="122"/>
        <v/>
      </c>
      <c r="C1813" s="23"/>
      <c r="F1813" s="32"/>
      <c r="J1813" s="26"/>
      <c r="K1813" s="22" t="str">
        <f t="shared" si="124"/>
        <v/>
      </c>
      <c r="L1813" s="23"/>
      <c r="S1813" s="34"/>
      <c r="T1813" s="56" t="str">
        <f t="shared" si="123"/>
        <v/>
      </c>
    </row>
    <row r="1814" spans="1:20" x14ac:dyDescent="0.35">
      <c r="A1814" s="14" t="str">
        <f>IF(C1814="","",COUNT($C$3:C1814))</f>
        <v/>
      </c>
      <c r="B1814" s="14" t="str">
        <f t="shared" si="122"/>
        <v/>
      </c>
      <c r="C1814" s="23"/>
      <c r="F1814" s="32"/>
      <c r="J1814" s="26"/>
      <c r="K1814" s="22" t="str">
        <f t="shared" si="124"/>
        <v/>
      </c>
      <c r="L1814" s="23"/>
      <c r="S1814" s="34"/>
      <c r="T1814" s="56" t="str">
        <f t="shared" si="123"/>
        <v/>
      </c>
    </row>
    <row r="1815" spans="1:20" x14ac:dyDescent="0.35">
      <c r="A1815" s="14" t="str">
        <f>IF(C1815="","",COUNT($C$3:C1815))</f>
        <v/>
      </c>
      <c r="B1815" s="14" t="str">
        <f t="shared" si="122"/>
        <v/>
      </c>
      <c r="C1815" s="23"/>
      <c r="F1815" s="32"/>
      <c r="J1815" s="26"/>
      <c r="K1815" s="22" t="str">
        <f t="shared" si="124"/>
        <v/>
      </c>
      <c r="L1815" s="23"/>
      <c r="S1815" s="34"/>
      <c r="T1815" s="56" t="str">
        <f t="shared" si="123"/>
        <v/>
      </c>
    </row>
    <row r="1816" spans="1:20" x14ac:dyDescent="0.35">
      <c r="A1816" s="14" t="str">
        <f>IF(C1816="","",COUNT($C$3:C1816))</f>
        <v/>
      </c>
      <c r="B1816" s="14" t="str">
        <f t="shared" si="122"/>
        <v/>
      </c>
      <c r="C1816" s="23"/>
      <c r="F1816" s="32"/>
      <c r="J1816" s="26"/>
      <c r="K1816" s="22" t="str">
        <f t="shared" si="124"/>
        <v/>
      </c>
      <c r="L1816" s="23"/>
      <c r="S1816" s="34"/>
      <c r="T1816" s="56" t="str">
        <f t="shared" si="123"/>
        <v/>
      </c>
    </row>
    <row r="1817" spans="1:20" x14ac:dyDescent="0.35">
      <c r="A1817" s="14" t="str">
        <f>IF(C1817="","",COUNT($C$3:C1817))</f>
        <v/>
      </c>
      <c r="B1817" s="14" t="str">
        <f t="shared" si="122"/>
        <v/>
      </c>
      <c r="C1817" s="23"/>
      <c r="F1817" s="32"/>
      <c r="J1817" s="26"/>
      <c r="K1817" s="22" t="str">
        <f t="shared" si="124"/>
        <v/>
      </c>
      <c r="L1817" s="23"/>
      <c r="S1817" s="34"/>
      <c r="T1817" s="56" t="str">
        <f t="shared" si="123"/>
        <v/>
      </c>
    </row>
    <row r="1818" spans="1:20" x14ac:dyDescent="0.35">
      <c r="A1818" s="14" t="str">
        <f>IF(C1818="","",COUNT($C$3:C1818))</f>
        <v/>
      </c>
      <c r="B1818" s="14" t="str">
        <f t="shared" si="122"/>
        <v/>
      </c>
      <c r="C1818" s="23"/>
      <c r="F1818" s="32"/>
      <c r="J1818" s="26"/>
      <c r="K1818" s="22" t="str">
        <f t="shared" si="124"/>
        <v/>
      </c>
      <c r="L1818" s="23"/>
      <c r="S1818" s="34"/>
      <c r="T1818" s="56" t="str">
        <f t="shared" si="123"/>
        <v/>
      </c>
    </row>
    <row r="1819" spans="1:20" x14ac:dyDescent="0.35">
      <c r="A1819" s="14" t="str">
        <f>IF(C1819="","",COUNT($C$3:C1819))</f>
        <v/>
      </c>
      <c r="B1819" s="14" t="str">
        <f t="shared" si="122"/>
        <v/>
      </c>
      <c r="C1819" s="23"/>
      <c r="F1819" s="32"/>
      <c r="J1819" s="26"/>
      <c r="K1819" s="22" t="str">
        <f t="shared" si="124"/>
        <v/>
      </c>
      <c r="L1819" s="23"/>
      <c r="S1819" s="34"/>
      <c r="T1819" s="56" t="str">
        <f t="shared" si="123"/>
        <v/>
      </c>
    </row>
    <row r="1820" spans="1:20" x14ac:dyDescent="0.35">
      <c r="A1820" s="14" t="str">
        <f>IF(C1820="","",COUNT($C$3:C1820))</f>
        <v/>
      </c>
      <c r="B1820" s="14" t="str">
        <f t="shared" si="122"/>
        <v/>
      </c>
      <c r="C1820" s="23"/>
      <c r="F1820" s="32"/>
      <c r="J1820" s="26"/>
      <c r="K1820" s="22" t="str">
        <f t="shared" si="124"/>
        <v/>
      </c>
      <c r="L1820" s="23"/>
      <c r="S1820" s="34"/>
      <c r="T1820" s="56" t="str">
        <f t="shared" si="123"/>
        <v/>
      </c>
    </row>
    <row r="1821" spans="1:20" x14ac:dyDescent="0.35">
      <c r="A1821" s="14" t="str">
        <f>IF(C1821="","",COUNT($C$3:C1821))</f>
        <v/>
      </c>
      <c r="B1821" s="14" t="str">
        <f t="shared" si="122"/>
        <v/>
      </c>
      <c r="C1821" s="23"/>
      <c r="F1821" s="32"/>
      <c r="J1821" s="26"/>
      <c r="K1821" s="22" t="str">
        <f t="shared" si="124"/>
        <v/>
      </c>
      <c r="L1821" s="23"/>
      <c r="S1821" s="34"/>
      <c r="T1821" s="56" t="str">
        <f t="shared" si="123"/>
        <v/>
      </c>
    </row>
    <row r="1822" spans="1:20" x14ac:dyDescent="0.35">
      <c r="A1822" s="14" t="str">
        <f>IF(C1822="","",COUNT($C$3:C1822))</f>
        <v/>
      </c>
      <c r="B1822" s="14" t="str">
        <f t="shared" si="122"/>
        <v/>
      </c>
      <c r="C1822" s="23"/>
      <c r="F1822" s="32"/>
      <c r="J1822" s="26"/>
      <c r="K1822" s="22" t="str">
        <f t="shared" si="124"/>
        <v/>
      </c>
      <c r="L1822" s="23"/>
      <c r="S1822" s="34"/>
      <c r="T1822" s="56" t="str">
        <f t="shared" si="123"/>
        <v/>
      </c>
    </row>
    <row r="1823" spans="1:20" x14ac:dyDescent="0.35">
      <c r="A1823" s="14" t="str">
        <f>IF(C1823="","",COUNT($C$3:C1823))</f>
        <v/>
      </c>
      <c r="B1823" s="14" t="str">
        <f t="shared" si="122"/>
        <v/>
      </c>
      <c r="C1823" s="23"/>
      <c r="F1823" s="32"/>
      <c r="J1823" s="26"/>
      <c r="K1823" s="22" t="str">
        <f t="shared" si="124"/>
        <v/>
      </c>
      <c r="L1823" s="23"/>
      <c r="S1823" s="34"/>
      <c r="T1823" s="56" t="str">
        <f t="shared" si="123"/>
        <v/>
      </c>
    </row>
    <row r="1824" spans="1:20" x14ac:dyDescent="0.35">
      <c r="A1824" s="14" t="str">
        <f>IF(C1824="","",COUNT($C$3:C1824))</f>
        <v/>
      </c>
      <c r="B1824" s="14" t="str">
        <f t="shared" si="122"/>
        <v/>
      </c>
      <c r="C1824" s="23"/>
      <c r="F1824" s="32"/>
      <c r="J1824" s="26"/>
      <c r="K1824" s="22" t="str">
        <f t="shared" si="124"/>
        <v/>
      </c>
      <c r="L1824" s="23"/>
      <c r="S1824" s="34"/>
      <c r="T1824" s="56" t="str">
        <f t="shared" si="123"/>
        <v/>
      </c>
    </row>
    <row r="1825" spans="1:20" x14ac:dyDescent="0.35">
      <c r="A1825" s="14" t="str">
        <f>IF(C1825="","",COUNT($C$3:C1825))</f>
        <v/>
      </c>
      <c r="B1825" s="14" t="str">
        <f t="shared" si="122"/>
        <v/>
      </c>
      <c r="C1825" s="23"/>
      <c r="F1825" s="32"/>
      <c r="J1825" s="26"/>
      <c r="K1825" s="22" t="str">
        <f t="shared" si="124"/>
        <v/>
      </c>
      <c r="L1825" s="23"/>
      <c r="S1825" s="34"/>
      <c r="T1825" s="56" t="str">
        <f t="shared" si="123"/>
        <v/>
      </c>
    </row>
    <row r="1826" spans="1:20" x14ac:dyDescent="0.35">
      <c r="A1826" s="14" t="str">
        <f>IF(C1826="","",COUNT($C$3:C1826))</f>
        <v/>
      </c>
      <c r="B1826" s="14" t="str">
        <f t="shared" si="122"/>
        <v/>
      </c>
      <c r="C1826" s="23"/>
      <c r="F1826" s="32"/>
      <c r="J1826" s="26"/>
      <c r="K1826" s="22" t="str">
        <f t="shared" si="124"/>
        <v/>
      </c>
      <c r="L1826" s="23"/>
      <c r="S1826" s="34"/>
      <c r="T1826" s="56" t="str">
        <f t="shared" si="123"/>
        <v/>
      </c>
    </row>
    <row r="1827" spans="1:20" x14ac:dyDescent="0.35">
      <c r="A1827" s="14" t="str">
        <f>IF(C1827="","",COUNT($C$3:C1827))</f>
        <v/>
      </c>
      <c r="B1827" s="14" t="str">
        <f t="shared" si="122"/>
        <v/>
      </c>
      <c r="C1827" s="23"/>
      <c r="F1827" s="32"/>
      <c r="J1827" s="26"/>
      <c r="K1827" s="22" t="str">
        <f t="shared" si="124"/>
        <v/>
      </c>
      <c r="L1827" s="23"/>
      <c r="S1827" s="34"/>
      <c r="T1827" s="56" t="str">
        <f t="shared" si="123"/>
        <v/>
      </c>
    </row>
    <row r="1828" spans="1:20" x14ac:dyDescent="0.35">
      <c r="A1828" s="14" t="str">
        <f>IF(C1828="","",COUNT($C$3:C1828))</f>
        <v/>
      </c>
      <c r="B1828" s="14" t="str">
        <f t="shared" si="122"/>
        <v/>
      </c>
      <c r="C1828" s="23"/>
      <c r="F1828" s="32"/>
      <c r="J1828" s="26"/>
      <c r="K1828" s="22" t="str">
        <f t="shared" si="124"/>
        <v/>
      </c>
      <c r="L1828" s="23"/>
      <c r="S1828" s="34"/>
      <c r="T1828" s="56" t="str">
        <f t="shared" si="123"/>
        <v/>
      </c>
    </row>
    <row r="1829" spans="1:20" x14ac:dyDescent="0.35">
      <c r="A1829" s="14" t="str">
        <f>IF(C1829="","",COUNT($C$3:C1829))</f>
        <v/>
      </c>
      <c r="B1829" s="14" t="str">
        <f t="shared" si="122"/>
        <v/>
      </c>
      <c r="C1829" s="23"/>
      <c r="F1829" s="32"/>
      <c r="J1829" s="26"/>
      <c r="K1829" s="22" t="str">
        <f t="shared" si="124"/>
        <v/>
      </c>
      <c r="L1829" s="23"/>
      <c r="S1829" s="34"/>
      <c r="T1829" s="56" t="str">
        <f t="shared" si="123"/>
        <v/>
      </c>
    </row>
    <row r="1830" spans="1:20" x14ac:dyDescent="0.35">
      <c r="A1830" s="14" t="str">
        <f>IF(C1830="","",COUNT($C$3:C1830))</f>
        <v/>
      </c>
      <c r="B1830" s="14" t="str">
        <f t="shared" ref="B1830:B1893" si="125">IF(C1830="","",TEXT(C1830,"mmmm"))</f>
        <v/>
      </c>
      <c r="C1830" s="23"/>
      <c r="F1830" s="32"/>
      <c r="J1830" s="26"/>
      <c r="K1830" s="22" t="str">
        <f t="shared" si="124"/>
        <v/>
      </c>
      <c r="L1830" s="23"/>
      <c r="S1830" s="34"/>
      <c r="T1830" s="56" t="str">
        <f t="shared" ref="T1830:T1893" si="126">IF(N1830="","",SUM(N1830,O1830,P1830,Q1830,R1830))</f>
        <v/>
      </c>
    </row>
    <row r="1831" spans="1:20" x14ac:dyDescent="0.35">
      <c r="A1831" s="14" t="str">
        <f>IF(C1831="","",COUNT($C$3:C1831))</f>
        <v/>
      </c>
      <c r="B1831" s="14" t="str">
        <f t="shared" si="125"/>
        <v/>
      </c>
      <c r="C1831" s="23"/>
      <c r="F1831" s="32"/>
      <c r="J1831" s="26"/>
      <c r="K1831" s="22" t="str">
        <f t="shared" si="124"/>
        <v/>
      </c>
      <c r="L1831" s="23"/>
      <c r="S1831" s="34"/>
      <c r="T1831" s="56" t="str">
        <f t="shared" si="126"/>
        <v/>
      </c>
    </row>
    <row r="1832" spans="1:20" x14ac:dyDescent="0.35">
      <c r="A1832" s="14" t="str">
        <f>IF(C1832="","",COUNT($C$3:C1832))</f>
        <v/>
      </c>
      <c r="B1832" s="14" t="str">
        <f t="shared" si="125"/>
        <v/>
      </c>
      <c r="C1832" s="23"/>
      <c r="F1832" s="32"/>
      <c r="J1832" s="26"/>
      <c r="K1832" s="22" t="str">
        <f t="shared" si="124"/>
        <v/>
      </c>
      <c r="L1832" s="23"/>
      <c r="S1832" s="34"/>
      <c r="T1832" s="56" t="str">
        <f t="shared" si="126"/>
        <v/>
      </c>
    </row>
    <row r="1833" spans="1:20" x14ac:dyDescent="0.35">
      <c r="A1833" s="14" t="str">
        <f>IF(C1833="","",COUNT($C$3:C1833))</f>
        <v/>
      </c>
      <c r="B1833" s="14" t="str">
        <f t="shared" si="125"/>
        <v/>
      </c>
      <c r="C1833" s="23"/>
      <c r="F1833" s="32"/>
      <c r="J1833" s="26"/>
      <c r="K1833" s="22" t="str">
        <f t="shared" si="124"/>
        <v/>
      </c>
      <c r="L1833" s="23"/>
      <c r="S1833" s="34"/>
      <c r="T1833" s="56" t="str">
        <f t="shared" si="126"/>
        <v/>
      </c>
    </row>
    <row r="1834" spans="1:20" x14ac:dyDescent="0.35">
      <c r="A1834" s="14" t="str">
        <f>IF(C1834="","",COUNT($C$3:C1834))</f>
        <v/>
      </c>
      <c r="B1834" s="14" t="str">
        <f t="shared" si="125"/>
        <v/>
      </c>
      <c r="C1834" s="23"/>
      <c r="F1834" s="32"/>
      <c r="J1834" s="26"/>
      <c r="K1834" s="22" t="str">
        <f t="shared" si="124"/>
        <v/>
      </c>
      <c r="L1834" s="23"/>
      <c r="S1834" s="34"/>
      <c r="T1834" s="56" t="str">
        <f t="shared" si="126"/>
        <v/>
      </c>
    </row>
    <row r="1835" spans="1:20" x14ac:dyDescent="0.35">
      <c r="A1835" s="14" t="str">
        <f>IF(C1835="","",COUNT($C$3:C1835))</f>
        <v/>
      </c>
      <c r="B1835" s="14" t="str">
        <f t="shared" si="125"/>
        <v/>
      </c>
      <c r="C1835" s="23"/>
      <c r="F1835" s="32"/>
      <c r="J1835" s="26"/>
      <c r="K1835" s="22" t="str">
        <f t="shared" si="124"/>
        <v/>
      </c>
      <c r="L1835" s="23"/>
      <c r="S1835" s="34"/>
      <c r="T1835" s="56" t="str">
        <f t="shared" si="126"/>
        <v/>
      </c>
    </row>
    <row r="1836" spans="1:20" x14ac:dyDescent="0.35">
      <c r="A1836" s="14" t="str">
        <f>IF(C1836="","",COUNT($C$3:C1836))</f>
        <v/>
      </c>
      <c r="B1836" s="14" t="str">
        <f t="shared" si="125"/>
        <v/>
      </c>
      <c r="C1836" s="23"/>
      <c r="F1836" s="32"/>
      <c r="J1836" s="26"/>
      <c r="K1836" s="22" t="str">
        <f t="shared" si="124"/>
        <v/>
      </c>
      <c r="L1836" s="23"/>
      <c r="S1836" s="34"/>
      <c r="T1836" s="56" t="str">
        <f t="shared" si="126"/>
        <v/>
      </c>
    </row>
    <row r="1837" spans="1:20" x14ac:dyDescent="0.35">
      <c r="A1837" s="14" t="str">
        <f>IF(C1837="","",COUNT($C$3:C1837))</f>
        <v/>
      </c>
      <c r="B1837" s="14" t="str">
        <f t="shared" si="125"/>
        <v/>
      </c>
      <c r="C1837" s="23"/>
      <c r="F1837" s="32"/>
      <c r="J1837" s="26"/>
      <c r="K1837" s="22" t="str">
        <f t="shared" si="124"/>
        <v/>
      </c>
      <c r="L1837" s="23"/>
      <c r="S1837" s="34"/>
      <c r="T1837" s="56" t="str">
        <f t="shared" si="126"/>
        <v/>
      </c>
    </row>
    <row r="1838" spans="1:20" x14ac:dyDescent="0.35">
      <c r="A1838" s="14" t="str">
        <f>IF(C1838="","",COUNT($C$3:C1838))</f>
        <v/>
      </c>
      <c r="B1838" s="14" t="str">
        <f t="shared" si="125"/>
        <v/>
      </c>
      <c r="C1838" s="23"/>
      <c r="F1838" s="32"/>
      <c r="J1838" s="26"/>
      <c r="K1838" s="22" t="str">
        <f t="shared" si="124"/>
        <v/>
      </c>
      <c r="L1838" s="23"/>
      <c r="S1838" s="34"/>
      <c r="T1838" s="56" t="str">
        <f t="shared" si="126"/>
        <v/>
      </c>
    </row>
    <row r="1839" spans="1:20" x14ac:dyDescent="0.35">
      <c r="A1839" s="14" t="str">
        <f>IF(C1839="","",COUNT($C$3:C1839))</f>
        <v/>
      </c>
      <c r="B1839" s="14" t="str">
        <f t="shared" si="125"/>
        <v/>
      </c>
      <c r="C1839" s="23"/>
      <c r="F1839" s="32"/>
      <c r="J1839" s="26"/>
      <c r="K1839" s="22" t="str">
        <f t="shared" si="124"/>
        <v/>
      </c>
      <c r="L1839" s="23"/>
      <c r="S1839" s="34"/>
      <c r="T1839" s="56" t="str">
        <f t="shared" si="126"/>
        <v/>
      </c>
    </row>
    <row r="1840" spans="1:20" x14ac:dyDescent="0.35">
      <c r="A1840" s="14" t="str">
        <f>IF(C1840="","",COUNT($C$3:C1840))</f>
        <v/>
      </c>
      <c r="B1840" s="14" t="str">
        <f t="shared" si="125"/>
        <v/>
      </c>
      <c r="C1840" s="23"/>
      <c r="F1840" s="32"/>
      <c r="J1840" s="26"/>
      <c r="K1840" s="22" t="str">
        <f t="shared" si="124"/>
        <v/>
      </c>
      <c r="L1840" s="23"/>
      <c r="S1840" s="34"/>
      <c r="T1840" s="56" t="str">
        <f t="shared" si="126"/>
        <v/>
      </c>
    </row>
    <row r="1841" spans="1:20" x14ac:dyDescent="0.35">
      <c r="A1841" s="14" t="str">
        <f>IF(C1841="","",COUNT($C$3:C1841))</f>
        <v/>
      </c>
      <c r="B1841" s="14" t="str">
        <f t="shared" si="125"/>
        <v/>
      </c>
      <c r="C1841" s="23"/>
      <c r="F1841" s="32"/>
      <c r="J1841" s="26"/>
      <c r="K1841" s="22" t="str">
        <f t="shared" si="124"/>
        <v/>
      </c>
      <c r="L1841" s="23"/>
      <c r="S1841" s="34"/>
      <c r="T1841" s="56" t="str">
        <f t="shared" si="126"/>
        <v/>
      </c>
    </row>
    <row r="1842" spans="1:20" x14ac:dyDescent="0.35">
      <c r="A1842" s="14" t="str">
        <f>IF(C1842="","",COUNT($C$3:C1842))</f>
        <v/>
      </c>
      <c r="B1842" s="14" t="str">
        <f t="shared" si="125"/>
        <v/>
      </c>
      <c r="C1842" s="23"/>
      <c r="F1842" s="32"/>
      <c r="J1842" s="26"/>
      <c r="K1842" s="22" t="str">
        <f t="shared" si="124"/>
        <v/>
      </c>
      <c r="L1842" s="23"/>
      <c r="S1842" s="34"/>
      <c r="T1842" s="56" t="str">
        <f t="shared" si="126"/>
        <v/>
      </c>
    </row>
    <row r="1843" spans="1:20" x14ac:dyDescent="0.35">
      <c r="A1843" s="14" t="str">
        <f>IF(C1843="","",COUNT($C$3:C1843))</f>
        <v/>
      </c>
      <c r="B1843" s="14" t="str">
        <f t="shared" si="125"/>
        <v/>
      </c>
      <c r="C1843" s="23"/>
      <c r="F1843" s="32"/>
      <c r="J1843" s="26"/>
      <c r="K1843" s="22" t="str">
        <f t="shared" si="124"/>
        <v/>
      </c>
      <c r="L1843" s="23"/>
      <c r="S1843" s="34"/>
      <c r="T1843" s="56" t="str">
        <f t="shared" si="126"/>
        <v/>
      </c>
    </row>
    <row r="1844" spans="1:20" x14ac:dyDescent="0.35">
      <c r="A1844" s="14" t="str">
        <f>IF(C1844="","",COUNT($C$3:C1844))</f>
        <v/>
      </c>
      <c r="B1844" s="14" t="str">
        <f t="shared" si="125"/>
        <v/>
      </c>
      <c r="C1844" s="23"/>
      <c r="F1844" s="32"/>
      <c r="J1844" s="26"/>
      <c r="K1844" s="22" t="str">
        <f t="shared" si="124"/>
        <v/>
      </c>
      <c r="L1844" s="23"/>
      <c r="S1844" s="34"/>
      <c r="T1844" s="56" t="str">
        <f t="shared" si="126"/>
        <v/>
      </c>
    </row>
    <row r="1845" spans="1:20" x14ac:dyDescent="0.35">
      <c r="A1845" s="14" t="str">
        <f>IF(C1845="","",COUNT($C$3:C1845))</f>
        <v/>
      </c>
      <c r="B1845" s="14" t="str">
        <f t="shared" si="125"/>
        <v/>
      </c>
      <c r="C1845" s="23"/>
      <c r="F1845" s="32"/>
      <c r="J1845" s="26"/>
      <c r="K1845" s="22" t="str">
        <f t="shared" si="124"/>
        <v/>
      </c>
      <c r="L1845" s="23"/>
      <c r="S1845" s="34"/>
      <c r="T1845" s="56" t="str">
        <f t="shared" si="126"/>
        <v/>
      </c>
    </row>
    <row r="1846" spans="1:20" x14ac:dyDescent="0.35">
      <c r="A1846" s="14" t="str">
        <f>IF(C1846="","",COUNT($C$3:C1846))</f>
        <v/>
      </c>
      <c r="B1846" s="14" t="str">
        <f t="shared" si="125"/>
        <v/>
      </c>
      <c r="C1846" s="23"/>
      <c r="F1846" s="32"/>
      <c r="J1846" s="26"/>
      <c r="K1846" s="22" t="str">
        <f t="shared" si="124"/>
        <v/>
      </c>
      <c r="L1846" s="23"/>
      <c r="S1846" s="34"/>
      <c r="T1846" s="56" t="str">
        <f t="shared" si="126"/>
        <v/>
      </c>
    </row>
    <row r="1847" spans="1:20" x14ac:dyDescent="0.35">
      <c r="A1847" s="14" t="str">
        <f>IF(C1847="","",COUNT($C$3:C1847))</f>
        <v/>
      </c>
      <c r="B1847" s="14" t="str">
        <f t="shared" si="125"/>
        <v/>
      </c>
      <c r="C1847" s="23"/>
      <c r="F1847" s="32"/>
      <c r="J1847" s="26"/>
      <c r="K1847" s="22" t="str">
        <f t="shared" si="124"/>
        <v/>
      </c>
      <c r="L1847" s="23"/>
      <c r="S1847" s="34"/>
      <c r="T1847" s="56" t="str">
        <f t="shared" si="126"/>
        <v/>
      </c>
    </row>
    <row r="1848" spans="1:20" x14ac:dyDescent="0.35">
      <c r="A1848" s="14" t="str">
        <f>IF(C1848="","",COUNT($C$3:C1848))</f>
        <v/>
      </c>
      <c r="B1848" s="14" t="str">
        <f t="shared" si="125"/>
        <v/>
      </c>
      <c r="C1848" s="23"/>
      <c r="F1848" s="32"/>
      <c r="J1848" s="26"/>
      <c r="K1848" s="22" t="str">
        <f t="shared" si="124"/>
        <v/>
      </c>
      <c r="L1848" s="23"/>
      <c r="S1848" s="34"/>
      <c r="T1848" s="56" t="str">
        <f t="shared" si="126"/>
        <v/>
      </c>
    </row>
    <row r="1849" spans="1:20" x14ac:dyDescent="0.35">
      <c r="A1849" s="14" t="str">
        <f>IF(C1849="","",COUNT($C$3:C1849))</f>
        <v/>
      </c>
      <c r="B1849" s="14" t="str">
        <f t="shared" si="125"/>
        <v/>
      </c>
      <c r="C1849" s="23"/>
      <c r="F1849" s="32"/>
      <c r="J1849" s="26"/>
      <c r="K1849" s="22" t="str">
        <f t="shared" si="124"/>
        <v/>
      </c>
      <c r="L1849" s="23"/>
      <c r="S1849" s="34"/>
      <c r="T1849" s="56" t="str">
        <f t="shared" si="126"/>
        <v/>
      </c>
    </row>
    <row r="1850" spans="1:20" x14ac:dyDescent="0.35">
      <c r="A1850" s="14" t="str">
        <f>IF(C1850="","",COUNT($C$3:C1850))</f>
        <v/>
      </c>
      <c r="B1850" s="14" t="str">
        <f t="shared" si="125"/>
        <v/>
      </c>
      <c r="C1850" s="23"/>
      <c r="F1850" s="32"/>
      <c r="J1850" s="26"/>
      <c r="K1850" s="22" t="str">
        <f t="shared" si="124"/>
        <v/>
      </c>
      <c r="L1850" s="23"/>
      <c r="S1850" s="34"/>
      <c r="T1850" s="56" t="str">
        <f t="shared" si="126"/>
        <v/>
      </c>
    </row>
    <row r="1851" spans="1:20" x14ac:dyDescent="0.35">
      <c r="A1851" s="14" t="str">
        <f>IF(C1851="","",COUNT($C$3:C1851))</f>
        <v/>
      </c>
      <c r="B1851" s="14" t="str">
        <f t="shared" si="125"/>
        <v/>
      </c>
      <c r="C1851" s="23"/>
      <c r="F1851" s="32"/>
      <c r="J1851" s="26"/>
      <c r="K1851" s="22" t="str">
        <f t="shared" si="124"/>
        <v/>
      </c>
      <c r="L1851" s="23"/>
      <c r="S1851" s="34"/>
      <c r="T1851" s="56" t="str">
        <f t="shared" si="126"/>
        <v/>
      </c>
    </row>
    <row r="1852" spans="1:20" x14ac:dyDescent="0.35">
      <c r="A1852" s="14" t="str">
        <f>IF(C1852="","",COUNT($C$3:C1852))</f>
        <v/>
      </c>
      <c r="B1852" s="14" t="str">
        <f t="shared" si="125"/>
        <v/>
      </c>
      <c r="C1852" s="23"/>
      <c r="F1852" s="32"/>
      <c r="J1852" s="26"/>
      <c r="K1852" s="22" t="str">
        <f t="shared" si="124"/>
        <v/>
      </c>
      <c r="L1852" s="23"/>
      <c r="S1852" s="34"/>
      <c r="T1852" s="56" t="str">
        <f t="shared" si="126"/>
        <v/>
      </c>
    </row>
    <row r="1853" spans="1:20" x14ac:dyDescent="0.35">
      <c r="A1853" s="14" t="str">
        <f>IF(C1853="","",COUNT($C$3:C1853))</f>
        <v/>
      </c>
      <c r="B1853" s="14" t="str">
        <f t="shared" si="125"/>
        <v/>
      </c>
      <c r="C1853" s="23"/>
      <c r="F1853" s="32"/>
      <c r="J1853" s="26"/>
      <c r="K1853" s="22" t="str">
        <f t="shared" si="124"/>
        <v/>
      </c>
      <c r="L1853" s="23"/>
      <c r="S1853" s="34"/>
      <c r="T1853" s="56" t="str">
        <f t="shared" si="126"/>
        <v/>
      </c>
    </row>
    <row r="1854" spans="1:20" x14ac:dyDescent="0.35">
      <c r="A1854" s="14" t="str">
        <f>IF(C1854="","",COUNT($C$3:C1854))</f>
        <v/>
      </c>
      <c r="B1854" s="14" t="str">
        <f t="shared" si="125"/>
        <v/>
      </c>
      <c r="C1854" s="23"/>
      <c r="F1854" s="32"/>
      <c r="J1854" s="26"/>
      <c r="K1854" s="22" t="str">
        <f t="shared" si="124"/>
        <v/>
      </c>
      <c r="L1854" s="23"/>
      <c r="S1854" s="34"/>
      <c r="T1854" s="56" t="str">
        <f t="shared" si="126"/>
        <v/>
      </c>
    </row>
    <row r="1855" spans="1:20" x14ac:dyDescent="0.35">
      <c r="A1855" s="14" t="str">
        <f>IF(C1855="","",COUNT($C$3:C1855))</f>
        <v/>
      </c>
      <c r="B1855" s="14" t="str">
        <f t="shared" si="125"/>
        <v/>
      </c>
      <c r="C1855" s="23"/>
      <c r="F1855" s="32"/>
      <c r="J1855" s="26"/>
      <c r="K1855" s="22" t="str">
        <f t="shared" si="124"/>
        <v/>
      </c>
      <c r="L1855" s="23"/>
      <c r="S1855" s="34"/>
      <c r="T1855" s="56" t="str">
        <f t="shared" si="126"/>
        <v/>
      </c>
    </row>
    <row r="1856" spans="1:20" x14ac:dyDescent="0.35">
      <c r="A1856" s="14" t="str">
        <f>IF(C1856="","",COUNT($C$3:C1856))</f>
        <v/>
      </c>
      <c r="B1856" s="14" t="str">
        <f t="shared" si="125"/>
        <v/>
      </c>
      <c r="C1856" s="23"/>
      <c r="F1856" s="32"/>
      <c r="J1856" s="26"/>
      <c r="K1856" s="22" t="str">
        <f t="shared" si="124"/>
        <v/>
      </c>
      <c r="L1856" s="23"/>
      <c r="S1856" s="34"/>
      <c r="T1856" s="56" t="str">
        <f t="shared" si="126"/>
        <v/>
      </c>
    </row>
    <row r="1857" spans="1:20" x14ac:dyDescent="0.35">
      <c r="A1857" s="14" t="str">
        <f>IF(C1857="","",COUNT($C$3:C1857))</f>
        <v/>
      </c>
      <c r="B1857" s="14" t="str">
        <f t="shared" si="125"/>
        <v/>
      </c>
      <c r="C1857" s="23"/>
      <c r="F1857" s="32"/>
      <c r="J1857" s="26"/>
      <c r="K1857" s="22" t="str">
        <f t="shared" si="124"/>
        <v/>
      </c>
      <c r="L1857" s="23"/>
      <c r="S1857" s="34"/>
      <c r="T1857" s="56" t="str">
        <f t="shared" si="126"/>
        <v/>
      </c>
    </row>
    <row r="1858" spans="1:20" x14ac:dyDescent="0.35">
      <c r="A1858" s="14" t="str">
        <f>IF(C1858="","",COUNT($C$3:C1858))</f>
        <v/>
      </c>
      <c r="B1858" s="14" t="str">
        <f t="shared" si="125"/>
        <v/>
      </c>
      <c r="C1858" s="23"/>
      <c r="F1858" s="32"/>
      <c r="J1858" s="26"/>
      <c r="K1858" s="22" t="str">
        <f t="shared" si="124"/>
        <v/>
      </c>
      <c r="L1858" s="23"/>
      <c r="S1858" s="34"/>
      <c r="T1858" s="56" t="str">
        <f t="shared" si="126"/>
        <v/>
      </c>
    </row>
    <row r="1859" spans="1:20" x14ac:dyDescent="0.35">
      <c r="A1859" s="14" t="str">
        <f>IF(C1859="","",COUNT($C$3:C1859))</f>
        <v/>
      </c>
      <c r="B1859" s="14" t="str">
        <f t="shared" si="125"/>
        <v/>
      </c>
      <c r="C1859" s="23"/>
      <c r="F1859" s="32"/>
      <c r="J1859" s="26"/>
      <c r="K1859" s="22" t="str">
        <f t="shared" ref="K1859:K1922" si="127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859" s="23"/>
      <c r="S1859" s="34"/>
      <c r="T1859" s="56" t="str">
        <f t="shared" si="126"/>
        <v/>
      </c>
    </row>
    <row r="1860" spans="1:20" x14ac:dyDescent="0.35">
      <c r="A1860" s="14" t="str">
        <f>IF(C1860="","",COUNT($C$3:C1860))</f>
        <v/>
      </c>
      <c r="B1860" s="14" t="str">
        <f t="shared" si="125"/>
        <v/>
      </c>
      <c r="C1860" s="23"/>
      <c r="F1860" s="32"/>
      <c r="J1860" s="26"/>
      <c r="K1860" s="22" t="str">
        <f t="shared" si="127"/>
        <v/>
      </c>
      <c r="L1860" s="23"/>
      <c r="S1860" s="34"/>
      <c r="T1860" s="56" t="str">
        <f t="shared" si="126"/>
        <v/>
      </c>
    </row>
    <row r="1861" spans="1:20" x14ac:dyDescent="0.35">
      <c r="A1861" s="14" t="str">
        <f>IF(C1861="","",COUNT($C$3:C1861))</f>
        <v/>
      </c>
      <c r="B1861" s="14" t="str">
        <f t="shared" si="125"/>
        <v/>
      </c>
      <c r="C1861" s="23"/>
      <c r="F1861" s="32"/>
      <c r="J1861" s="26"/>
      <c r="K1861" s="22" t="str">
        <f t="shared" si="127"/>
        <v/>
      </c>
      <c r="L1861" s="23"/>
      <c r="S1861" s="34"/>
      <c r="T1861" s="56" t="str">
        <f t="shared" si="126"/>
        <v/>
      </c>
    </row>
    <row r="1862" spans="1:20" x14ac:dyDescent="0.35">
      <c r="A1862" s="14" t="str">
        <f>IF(C1862="","",COUNT($C$3:C1862))</f>
        <v/>
      </c>
      <c r="B1862" s="14" t="str">
        <f t="shared" si="125"/>
        <v/>
      </c>
      <c r="C1862" s="23"/>
      <c r="F1862" s="32"/>
      <c r="J1862" s="26"/>
      <c r="K1862" s="22" t="str">
        <f t="shared" si="127"/>
        <v/>
      </c>
      <c r="L1862" s="23"/>
      <c r="S1862" s="34"/>
      <c r="T1862" s="56" t="str">
        <f t="shared" si="126"/>
        <v/>
      </c>
    </row>
    <row r="1863" spans="1:20" x14ac:dyDescent="0.35">
      <c r="A1863" s="14" t="str">
        <f>IF(C1863="","",COUNT($C$3:C1863))</f>
        <v/>
      </c>
      <c r="B1863" s="14" t="str">
        <f t="shared" si="125"/>
        <v/>
      </c>
      <c r="C1863" s="23"/>
      <c r="F1863" s="32"/>
      <c r="J1863" s="26"/>
      <c r="K1863" s="22" t="str">
        <f t="shared" si="127"/>
        <v/>
      </c>
      <c r="L1863" s="23"/>
      <c r="S1863" s="34"/>
      <c r="T1863" s="56" t="str">
        <f t="shared" si="126"/>
        <v/>
      </c>
    </row>
    <row r="1864" spans="1:20" x14ac:dyDescent="0.35">
      <c r="A1864" s="14" t="str">
        <f>IF(C1864="","",COUNT($C$3:C1864))</f>
        <v/>
      </c>
      <c r="B1864" s="14" t="str">
        <f t="shared" si="125"/>
        <v/>
      </c>
      <c r="C1864" s="23"/>
      <c r="F1864" s="32"/>
      <c r="J1864" s="26"/>
      <c r="K1864" s="22" t="str">
        <f t="shared" si="127"/>
        <v/>
      </c>
      <c r="L1864" s="23"/>
      <c r="S1864" s="34"/>
      <c r="T1864" s="56" t="str">
        <f t="shared" si="126"/>
        <v/>
      </c>
    </row>
    <row r="1865" spans="1:20" x14ac:dyDescent="0.35">
      <c r="A1865" s="14" t="str">
        <f>IF(C1865="","",COUNT($C$3:C1865))</f>
        <v/>
      </c>
      <c r="B1865" s="14" t="str">
        <f t="shared" si="125"/>
        <v/>
      </c>
      <c r="C1865" s="23"/>
      <c r="F1865" s="32"/>
      <c r="J1865" s="26"/>
      <c r="K1865" s="22" t="str">
        <f t="shared" si="127"/>
        <v/>
      </c>
      <c r="L1865" s="23"/>
      <c r="S1865" s="34"/>
      <c r="T1865" s="56" t="str">
        <f t="shared" si="126"/>
        <v/>
      </c>
    </row>
    <row r="1866" spans="1:20" x14ac:dyDescent="0.35">
      <c r="A1866" s="14" t="str">
        <f>IF(C1866="","",COUNT($C$3:C1866))</f>
        <v/>
      </c>
      <c r="B1866" s="14" t="str">
        <f t="shared" si="125"/>
        <v/>
      </c>
      <c r="C1866" s="23"/>
      <c r="F1866" s="32"/>
      <c r="J1866" s="26"/>
      <c r="K1866" s="22" t="str">
        <f t="shared" si="127"/>
        <v/>
      </c>
      <c r="L1866" s="23"/>
      <c r="S1866" s="34"/>
      <c r="T1866" s="56" t="str">
        <f t="shared" si="126"/>
        <v/>
      </c>
    </row>
    <row r="1867" spans="1:20" x14ac:dyDescent="0.35">
      <c r="A1867" s="14" t="str">
        <f>IF(C1867="","",COUNT($C$3:C1867))</f>
        <v/>
      </c>
      <c r="B1867" s="14" t="str">
        <f t="shared" si="125"/>
        <v/>
      </c>
      <c r="C1867" s="23"/>
      <c r="F1867" s="32"/>
      <c r="J1867" s="26"/>
      <c r="K1867" s="22" t="str">
        <f t="shared" si="127"/>
        <v/>
      </c>
      <c r="L1867" s="23"/>
      <c r="S1867" s="34"/>
      <c r="T1867" s="56" t="str">
        <f t="shared" si="126"/>
        <v/>
      </c>
    </row>
    <row r="1868" spans="1:20" x14ac:dyDescent="0.35">
      <c r="A1868" s="14" t="str">
        <f>IF(C1868="","",COUNT($C$3:C1868))</f>
        <v/>
      </c>
      <c r="B1868" s="14" t="str">
        <f t="shared" si="125"/>
        <v/>
      </c>
      <c r="C1868" s="23"/>
      <c r="F1868" s="32"/>
      <c r="J1868" s="26"/>
      <c r="K1868" s="22" t="str">
        <f t="shared" si="127"/>
        <v/>
      </c>
      <c r="L1868" s="23"/>
      <c r="S1868" s="34"/>
      <c r="T1868" s="56" t="str">
        <f t="shared" si="126"/>
        <v/>
      </c>
    </row>
    <row r="1869" spans="1:20" x14ac:dyDescent="0.35">
      <c r="A1869" s="14" t="str">
        <f>IF(C1869="","",COUNT($C$3:C1869))</f>
        <v/>
      </c>
      <c r="B1869" s="14" t="str">
        <f t="shared" si="125"/>
        <v/>
      </c>
      <c r="C1869" s="23"/>
      <c r="F1869" s="32"/>
      <c r="J1869" s="26"/>
      <c r="K1869" s="22" t="str">
        <f t="shared" si="127"/>
        <v/>
      </c>
      <c r="L1869" s="23"/>
      <c r="S1869" s="34"/>
      <c r="T1869" s="56" t="str">
        <f t="shared" si="126"/>
        <v/>
      </c>
    </row>
    <row r="1870" spans="1:20" x14ac:dyDescent="0.35">
      <c r="A1870" s="14" t="str">
        <f>IF(C1870="","",COUNT($C$3:C1870))</f>
        <v/>
      </c>
      <c r="B1870" s="14" t="str">
        <f t="shared" si="125"/>
        <v/>
      </c>
      <c r="C1870" s="23"/>
      <c r="F1870" s="32"/>
      <c r="J1870" s="26"/>
      <c r="K1870" s="22" t="str">
        <f t="shared" si="127"/>
        <v/>
      </c>
      <c r="L1870" s="23"/>
      <c r="S1870" s="34"/>
      <c r="T1870" s="56" t="str">
        <f t="shared" si="126"/>
        <v/>
      </c>
    </row>
    <row r="1871" spans="1:20" x14ac:dyDescent="0.35">
      <c r="A1871" s="14" t="str">
        <f>IF(C1871="","",COUNT($C$3:C1871))</f>
        <v/>
      </c>
      <c r="B1871" s="14" t="str">
        <f t="shared" si="125"/>
        <v/>
      </c>
      <c r="C1871" s="23"/>
      <c r="F1871" s="32"/>
      <c r="J1871" s="26"/>
      <c r="K1871" s="22" t="str">
        <f t="shared" si="127"/>
        <v/>
      </c>
      <c r="L1871" s="23"/>
      <c r="S1871" s="34"/>
      <c r="T1871" s="56" t="str">
        <f t="shared" si="126"/>
        <v/>
      </c>
    </row>
    <row r="1872" spans="1:20" x14ac:dyDescent="0.35">
      <c r="A1872" s="14" t="str">
        <f>IF(C1872="","",COUNT($C$3:C1872))</f>
        <v/>
      </c>
      <c r="B1872" s="14" t="str">
        <f t="shared" si="125"/>
        <v/>
      </c>
      <c r="C1872" s="23"/>
      <c r="F1872" s="32"/>
      <c r="J1872" s="26"/>
      <c r="K1872" s="22" t="str">
        <f t="shared" si="127"/>
        <v/>
      </c>
      <c r="L1872" s="23"/>
      <c r="S1872" s="34"/>
      <c r="T1872" s="56" t="str">
        <f t="shared" si="126"/>
        <v/>
      </c>
    </row>
    <row r="1873" spans="1:20" x14ac:dyDescent="0.35">
      <c r="A1873" s="14" t="str">
        <f>IF(C1873="","",COUNT($C$3:C1873))</f>
        <v/>
      </c>
      <c r="B1873" s="14" t="str">
        <f t="shared" si="125"/>
        <v/>
      </c>
      <c r="C1873" s="23"/>
      <c r="F1873" s="32"/>
      <c r="J1873" s="26"/>
      <c r="K1873" s="22" t="str">
        <f t="shared" si="127"/>
        <v/>
      </c>
      <c r="L1873" s="23"/>
      <c r="S1873" s="34"/>
      <c r="T1873" s="56" t="str">
        <f t="shared" si="126"/>
        <v/>
      </c>
    </row>
    <row r="1874" spans="1:20" x14ac:dyDescent="0.35">
      <c r="A1874" s="14" t="str">
        <f>IF(C1874="","",COUNT($C$3:C1874))</f>
        <v/>
      </c>
      <c r="B1874" s="14" t="str">
        <f t="shared" si="125"/>
        <v/>
      </c>
      <c r="C1874" s="23"/>
      <c r="F1874" s="32"/>
      <c r="J1874" s="26"/>
      <c r="K1874" s="22" t="str">
        <f t="shared" si="127"/>
        <v/>
      </c>
      <c r="L1874" s="23"/>
      <c r="S1874" s="34"/>
      <c r="T1874" s="56" t="str">
        <f t="shared" si="126"/>
        <v/>
      </c>
    </row>
    <row r="1875" spans="1:20" x14ac:dyDescent="0.35">
      <c r="A1875" s="14" t="str">
        <f>IF(C1875="","",COUNT($C$3:C1875))</f>
        <v/>
      </c>
      <c r="B1875" s="14" t="str">
        <f t="shared" si="125"/>
        <v/>
      </c>
      <c r="C1875" s="23"/>
      <c r="F1875" s="32"/>
      <c r="J1875" s="26"/>
      <c r="K1875" s="22" t="str">
        <f t="shared" si="127"/>
        <v/>
      </c>
      <c r="L1875" s="23"/>
      <c r="S1875" s="34"/>
      <c r="T1875" s="56" t="str">
        <f t="shared" si="126"/>
        <v/>
      </c>
    </row>
    <row r="1876" spans="1:20" x14ac:dyDescent="0.35">
      <c r="A1876" s="14" t="str">
        <f>IF(C1876="","",COUNT($C$3:C1876))</f>
        <v/>
      </c>
      <c r="B1876" s="14" t="str">
        <f t="shared" si="125"/>
        <v/>
      </c>
      <c r="C1876" s="23"/>
      <c r="F1876" s="32"/>
      <c r="J1876" s="26"/>
      <c r="K1876" s="22" t="str">
        <f t="shared" si="127"/>
        <v/>
      </c>
      <c r="L1876" s="23"/>
      <c r="S1876" s="34"/>
      <c r="T1876" s="56" t="str">
        <f t="shared" si="126"/>
        <v/>
      </c>
    </row>
    <row r="1877" spans="1:20" x14ac:dyDescent="0.35">
      <c r="A1877" s="14" t="str">
        <f>IF(C1877="","",COUNT($C$3:C1877))</f>
        <v/>
      </c>
      <c r="B1877" s="14" t="str">
        <f t="shared" si="125"/>
        <v/>
      </c>
      <c r="C1877" s="23"/>
      <c r="F1877" s="32"/>
      <c r="J1877" s="26"/>
      <c r="K1877" s="22" t="str">
        <f t="shared" si="127"/>
        <v/>
      </c>
      <c r="L1877" s="23"/>
      <c r="S1877" s="34"/>
      <c r="T1877" s="56" t="str">
        <f t="shared" si="126"/>
        <v/>
      </c>
    </row>
    <row r="1878" spans="1:20" x14ac:dyDescent="0.35">
      <c r="A1878" s="14" t="str">
        <f>IF(C1878="","",COUNT($C$3:C1878))</f>
        <v/>
      </c>
      <c r="B1878" s="14" t="str">
        <f t="shared" si="125"/>
        <v/>
      </c>
      <c r="C1878" s="23"/>
      <c r="F1878" s="32"/>
      <c r="J1878" s="26"/>
      <c r="K1878" s="22" t="str">
        <f t="shared" si="127"/>
        <v/>
      </c>
      <c r="L1878" s="23"/>
      <c r="S1878" s="34"/>
      <c r="T1878" s="56" t="str">
        <f t="shared" si="126"/>
        <v/>
      </c>
    </row>
    <row r="1879" spans="1:20" x14ac:dyDescent="0.35">
      <c r="A1879" s="14" t="str">
        <f>IF(C1879="","",COUNT($C$3:C1879))</f>
        <v/>
      </c>
      <c r="B1879" s="14" t="str">
        <f t="shared" si="125"/>
        <v/>
      </c>
      <c r="C1879" s="23"/>
      <c r="F1879" s="32"/>
      <c r="J1879" s="26"/>
      <c r="K1879" s="22" t="str">
        <f t="shared" si="127"/>
        <v/>
      </c>
      <c r="L1879" s="23"/>
      <c r="S1879" s="34"/>
      <c r="T1879" s="56" t="str">
        <f t="shared" si="126"/>
        <v/>
      </c>
    </row>
    <row r="1880" spans="1:20" x14ac:dyDescent="0.35">
      <c r="A1880" s="14" t="str">
        <f>IF(C1880="","",COUNT($C$3:C1880))</f>
        <v/>
      </c>
      <c r="B1880" s="14" t="str">
        <f t="shared" si="125"/>
        <v/>
      </c>
      <c r="C1880" s="23"/>
      <c r="F1880" s="32"/>
      <c r="J1880" s="26"/>
      <c r="K1880" s="22" t="str">
        <f t="shared" si="127"/>
        <v/>
      </c>
      <c r="L1880" s="23"/>
      <c r="S1880" s="34"/>
      <c r="T1880" s="56" t="str">
        <f t="shared" si="126"/>
        <v/>
      </c>
    </row>
    <row r="1881" spans="1:20" x14ac:dyDescent="0.35">
      <c r="A1881" s="14" t="str">
        <f>IF(C1881="","",COUNT($C$3:C1881))</f>
        <v/>
      </c>
      <c r="B1881" s="14" t="str">
        <f t="shared" si="125"/>
        <v/>
      </c>
      <c r="C1881" s="23"/>
      <c r="F1881" s="32"/>
      <c r="J1881" s="26"/>
      <c r="K1881" s="22" t="str">
        <f t="shared" si="127"/>
        <v/>
      </c>
      <c r="L1881" s="23"/>
      <c r="S1881" s="34"/>
      <c r="T1881" s="56" t="str">
        <f t="shared" si="126"/>
        <v/>
      </c>
    </row>
    <row r="1882" spans="1:20" x14ac:dyDescent="0.35">
      <c r="A1882" s="14" t="str">
        <f>IF(C1882="","",COUNT($C$3:C1882))</f>
        <v/>
      </c>
      <c r="B1882" s="14" t="str">
        <f t="shared" si="125"/>
        <v/>
      </c>
      <c r="C1882" s="23"/>
      <c r="F1882" s="32"/>
      <c r="J1882" s="26"/>
      <c r="K1882" s="22" t="str">
        <f t="shared" si="127"/>
        <v/>
      </c>
      <c r="L1882" s="23"/>
      <c r="S1882" s="34"/>
      <c r="T1882" s="56" t="str">
        <f t="shared" si="126"/>
        <v/>
      </c>
    </row>
    <row r="1883" spans="1:20" x14ac:dyDescent="0.35">
      <c r="A1883" s="14" t="str">
        <f>IF(C1883="","",COUNT($C$3:C1883))</f>
        <v/>
      </c>
      <c r="B1883" s="14" t="str">
        <f t="shared" si="125"/>
        <v/>
      </c>
      <c r="C1883" s="23"/>
      <c r="F1883" s="32"/>
      <c r="J1883" s="26"/>
      <c r="K1883" s="22" t="str">
        <f t="shared" si="127"/>
        <v/>
      </c>
      <c r="L1883" s="23"/>
      <c r="S1883" s="34"/>
      <c r="T1883" s="56" t="str">
        <f t="shared" si="126"/>
        <v/>
      </c>
    </row>
    <row r="1884" spans="1:20" x14ac:dyDescent="0.35">
      <c r="A1884" s="14" t="str">
        <f>IF(C1884="","",COUNT($C$3:C1884))</f>
        <v/>
      </c>
      <c r="B1884" s="14" t="str">
        <f t="shared" si="125"/>
        <v/>
      </c>
      <c r="C1884" s="23"/>
      <c r="F1884" s="32"/>
      <c r="J1884" s="26"/>
      <c r="K1884" s="22" t="str">
        <f t="shared" si="127"/>
        <v/>
      </c>
      <c r="L1884" s="23"/>
      <c r="S1884" s="34"/>
      <c r="T1884" s="56" t="str">
        <f t="shared" si="126"/>
        <v/>
      </c>
    </row>
    <row r="1885" spans="1:20" x14ac:dyDescent="0.35">
      <c r="A1885" s="14" t="str">
        <f>IF(C1885="","",COUNT($C$3:C1885))</f>
        <v/>
      </c>
      <c r="B1885" s="14" t="str">
        <f t="shared" si="125"/>
        <v/>
      </c>
      <c r="C1885" s="23"/>
      <c r="F1885" s="32"/>
      <c r="J1885" s="26"/>
      <c r="K1885" s="22" t="str">
        <f t="shared" si="127"/>
        <v/>
      </c>
      <c r="L1885" s="23"/>
      <c r="S1885" s="34"/>
      <c r="T1885" s="56" t="str">
        <f t="shared" si="126"/>
        <v/>
      </c>
    </row>
    <row r="1886" spans="1:20" x14ac:dyDescent="0.35">
      <c r="A1886" s="14" t="str">
        <f>IF(C1886="","",COUNT($C$3:C1886))</f>
        <v/>
      </c>
      <c r="B1886" s="14" t="str">
        <f t="shared" si="125"/>
        <v/>
      </c>
      <c r="C1886" s="23"/>
      <c r="F1886" s="32"/>
      <c r="J1886" s="26"/>
      <c r="K1886" s="22" t="str">
        <f t="shared" si="127"/>
        <v/>
      </c>
      <c r="L1886" s="23"/>
      <c r="S1886" s="34"/>
      <c r="T1886" s="56" t="str">
        <f t="shared" si="126"/>
        <v/>
      </c>
    </row>
    <row r="1887" spans="1:20" x14ac:dyDescent="0.35">
      <c r="A1887" s="14" t="str">
        <f>IF(C1887="","",COUNT($C$3:C1887))</f>
        <v/>
      </c>
      <c r="B1887" s="14" t="str">
        <f t="shared" si="125"/>
        <v/>
      </c>
      <c r="C1887" s="23"/>
      <c r="F1887" s="32"/>
      <c r="J1887" s="26"/>
      <c r="K1887" s="22" t="str">
        <f t="shared" si="127"/>
        <v/>
      </c>
      <c r="L1887" s="23"/>
      <c r="S1887" s="34"/>
      <c r="T1887" s="56" t="str">
        <f t="shared" si="126"/>
        <v/>
      </c>
    </row>
    <row r="1888" spans="1:20" x14ac:dyDescent="0.35">
      <c r="A1888" s="14" t="str">
        <f>IF(C1888="","",COUNT($C$3:C1888))</f>
        <v/>
      </c>
      <c r="B1888" s="14" t="str">
        <f t="shared" si="125"/>
        <v/>
      </c>
      <c r="C1888" s="23"/>
      <c r="F1888" s="32"/>
      <c r="J1888" s="26"/>
      <c r="K1888" s="22" t="str">
        <f t="shared" si="127"/>
        <v/>
      </c>
      <c r="L1888" s="23"/>
      <c r="S1888" s="34"/>
      <c r="T1888" s="56" t="str">
        <f t="shared" si="126"/>
        <v/>
      </c>
    </row>
    <row r="1889" spans="1:20" x14ac:dyDescent="0.35">
      <c r="A1889" s="14" t="str">
        <f>IF(C1889="","",COUNT($C$3:C1889))</f>
        <v/>
      </c>
      <c r="B1889" s="14" t="str">
        <f t="shared" si="125"/>
        <v/>
      </c>
      <c r="C1889" s="23"/>
      <c r="F1889" s="32"/>
      <c r="J1889" s="26"/>
      <c r="K1889" s="22" t="str">
        <f t="shared" si="127"/>
        <v/>
      </c>
      <c r="L1889" s="23"/>
      <c r="S1889" s="34"/>
      <c r="T1889" s="56" t="str">
        <f t="shared" si="126"/>
        <v/>
      </c>
    </row>
    <row r="1890" spans="1:20" x14ac:dyDescent="0.35">
      <c r="A1890" s="14" t="str">
        <f>IF(C1890="","",COUNT($C$3:C1890))</f>
        <v/>
      </c>
      <c r="B1890" s="14" t="str">
        <f t="shared" si="125"/>
        <v/>
      </c>
      <c r="C1890" s="23"/>
      <c r="F1890" s="32"/>
      <c r="J1890" s="26"/>
      <c r="K1890" s="22" t="str">
        <f t="shared" si="127"/>
        <v/>
      </c>
      <c r="L1890" s="23"/>
      <c r="S1890" s="34"/>
      <c r="T1890" s="56" t="str">
        <f t="shared" si="126"/>
        <v/>
      </c>
    </row>
    <row r="1891" spans="1:20" x14ac:dyDescent="0.35">
      <c r="A1891" s="14" t="str">
        <f>IF(C1891="","",COUNT($C$3:C1891))</f>
        <v/>
      </c>
      <c r="B1891" s="14" t="str">
        <f t="shared" si="125"/>
        <v/>
      </c>
      <c r="C1891" s="23"/>
      <c r="F1891" s="32"/>
      <c r="J1891" s="26"/>
      <c r="K1891" s="22" t="str">
        <f t="shared" si="127"/>
        <v/>
      </c>
      <c r="L1891" s="23"/>
      <c r="S1891" s="34"/>
      <c r="T1891" s="56" t="str">
        <f t="shared" si="126"/>
        <v/>
      </c>
    </row>
    <row r="1892" spans="1:20" x14ac:dyDescent="0.35">
      <c r="A1892" s="14" t="str">
        <f>IF(C1892="","",COUNT($C$3:C1892))</f>
        <v/>
      </c>
      <c r="B1892" s="14" t="str">
        <f t="shared" si="125"/>
        <v/>
      </c>
      <c r="C1892" s="23"/>
      <c r="F1892" s="32"/>
      <c r="J1892" s="26"/>
      <c r="K1892" s="22" t="str">
        <f t="shared" si="127"/>
        <v/>
      </c>
      <c r="L1892" s="23"/>
      <c r="S1892" s="34"/>
      <c r="T1892" s="56" t="str">
        <f t="shared" si="126"/>
        <v/>
      </c>
    </row>
    <row r="1893" spans="1:20" x14ac:dyDescent="0.35">
      <c r="A1893" s="14" t="str">
        <f>IF(C1893="","",COUNT($C$3:C1893))</f>
        <v/>
      </c>
      <c r="B1893" s="14" t="str">
        <f t="shared" si="125"/>
        <v/>
      </c>
      <c r="C1893" s="23"/>
      <c r="F1893" s="32"/>
      <c r="J1893" s="26"/>
      <c r="K1893" s="22" t="str">
        <f t="shared" si="127"/>
        <v/>
      </c>
      <c r="L1893" s="23"/>
      <c r="S1893" s="34"/>
      <c r="T1893" s="56" t="str">
        <f t="shared" si="126"/>
        <v/>
      </c>
    </row>
    <row r="1894" spans="1:20" x14ac:dyDescent="0.35">
      <c r="A1894" s="14" t="str">
        <f>IF(C1894="","",COUNT($C$3:C1894))</f>
        <v/>
      </c>
      <c r="B1894" s="14" t="str">
        <f t="shared" ref="B1894:B1957" si="128">IF(C1894="","",TEXT(C1894,"mmmm"))</f>
        <v/>
      </c>
      <c r="C1894" s="23"/>
      <c r="F1894" s="32"/>
      <c r="J1894" s="26"/>
      <c r="K1894" s="22" t="str">
        <f t="shared" si="127"/>
        <v/>
      </c>
      <c r="L1894" s="23"/>
      <c r="S1894" s="34"/>
      <c r="T1894" s="56" t="str">
        <f t="shared" ref="T1894:T1957" si="129">IF(N1894="","",SUM(N1894,O1894,P1894,Q1894,R1894))</f>
        <v/>
      </c>
    </row>
    <row r="1895" spans="1:20" x14ac:dyDescent="0.35">
      <c r="A1895" s="14" t="str">
        <f>IF(C1895="","",COUNT($C$3:C1895))</f>
        <v/>
      </c>
      <c r="B1895" s="14" t="str">
        <f t="shared" si="128"/>
        <v/>
      </c>
      <c r="C1895" s="23"/>
      <c r="F1895" s="32"/>
      <c r="J1895" s="26"/>
      <c r="K1895" s="22" t="str">
        <f t="shared" si="127"/>
        <v/>
      </c>
      <c r="L1895" s="23"/>
      <c r="S1895" s="34"/>
      <c r="T1895" s="56" t="str">
        <f t="shared" si="129"/>
        <v/>
      </c>
    </row>
    <row r="1896" spans="1:20" x14ac:dyDescent="0.35">
      <c r="A1896" s="14" t="str">
        <f>IF(C1896="","",COUNT($C$3:C1896))</f>
        <v/>
      </c>
      <c r="B1896" s="14" t="str">
        <f t="shared" si="128"/>
        <v/>
      </c>
      <c r="C1896" s="23"/>
      <c r="F1896" s="32"/>
      <c r="J1896" s="26"/>
      <c r="K1896" s="22" t="str">
        <f t="shared" si="127"/>
        <v/>
      </c>
      <c r="L1896" s="23"/>
      <c r="S1896" s="34"/>
      <c r="T1896" s="56" t="str">
        <f t="shared" si="129"/>
        <v/>
      </c>
    </row>
    <row r="1897" spans="1:20" x14ac:dyDescent="0.35">
      <c r="A1897" s="14" t="str">
        <f>IF(C1897="","",COUNT($C$3:C1897))</f>
        <v/>
      </c>
      <c r="B1897" s="14" t="str">
        <f t="shared" si="128"/>
        <v/>
      </c>
      <c r="C1897" s="23"/>
      <c r="F1897" s="32"/>
      <c r="J1897" s="26"/>
      <c r="K1897" s="22" t="str">
        <f t="shared" si="127"/>
        <v/>
      </c>
      <c r="L1897" s="23"/>
      <c r="S1897" s="34"/>
      <c r="T1897" s="56" t="str">
        <f t="shared" si="129"/>
        <v/>
      </c>
    </row>
    <row r="1898" spans="1:20" x14ac:dyDescent="0.35">
      <c r="A1898" s="14" t="str">
        <f>IF(C1898="","",COUNT($C$3:C1898))</f>
        <v/>
      </c>
      <c r="B1898" s="14" t="str">
        <f t="shared" si="128"/>
        <v/>
      </c>
      <c r="C1898" s="23"/>
      <c r="F1898" s="32"/>
      <c r="J1898" s="26"/>
      <c r="K1898" s="22" t="str">
        <f t="shared" si="127"/>
        <v/>
      </c>
      <c r="L1898" s="23"/>
      <c r="S1898" s="34"/>
      <c r="T1898" s="56" t="str">
        <f t="shared" si="129"/>
        <v/>
      </c>
    </row>
    <row r="1899" spans="1:20" x14ac:dyDescent="0.35">
      <c r="A1899" s="14" t="str">
        <f>IF(C1899="","",COUNT($C$3:C1899))</f>
        <v/>
      </c>
      <c r="B1899" s="14" t="str">
        <f t="shared" si="128"/>
        <v/>
      </c>
      <c r="C1899" s="23"/>
      <c r="F1899" s="32"/>
      <c r="J1899" s="26"/>
      <c r="K1899" s="22" t="str">
        <f t="shared" si="127"/>
        <v/>
      </c>
      <c r="L1899" s="23"/>
      <c r="S1899" s="34"/>
      <c r="T1899" s="56" t="str">
        <f t="shared" si="129"/>
        <v/>
      </c>
    </row>
    <row r="1900" spans="1:20" x14ac:dyDescent="0.35">
      <c r="A1900" s="14" t="str">
        <f>IF(C1900="","",COUNT($C$3:C1900))</f>
        <v/>
      </c>
      <c r="B1900" s="14" t="str">
        <f t="shared" si="128"/>
        <v/>
      </c>
      <c r="C1900" s="23"/>
      <c r="F1900" s="32"/>
      <c r="J1900" s="26"/>
      <c r="K1900" s="22" t="str">
        <f t="shared" si="127"/>
        <v/>
      </c>
      <c r="L1900" s="23"/>
      <c r="S1900" s="34"/>
      <c r="T1900" s="56" t="str">
        <f t="shared" si="129"/>
        <v/>
      </c>
    </row>
    <row r="1901" spans="1:20" x14ac:dyDescent="0.35">
      <c r="A1901" s="14" t="str">
        <f>IF(C1901="","",COUNT($C$3:C1901))</f>
        <v/>
      </c>
      <c r="B1901" s="14" t="str">
        <f t="shared" si="128"/>
        <v/>
      </c>
      <c r="C1901" s="23"/>
      <c r="F1901" s="32"/>
      <c r="J1901" s="26"/>
      <c r="K1901" s="22" t="str">
        <f t="shared" si="127"/>
        <v/>
      </c>
      <c r="L1901" s="23"/>
      <c r="S1901" s="34"/>
      <c r="T1901" s="56" t="str">
        <f t="shared" si="129"/>
        <v/>
      </c>
    </row>
    <row r="1902" spans="1:20" x14ac:dyDescent="0.35">
      <c r="A1902" s="14" t="str">
        <f>IF(C1902="","",COUNT($C$3:C1902))</f>
        <v/>
      </c>
      <c r="B1902" s="14" t="str">
        <f t="shared" si="128"/>
        <v/>
      </c>
      <c r="C1902" s="23"/>
      <c r="F1902" s="32"/>
      <c r="J1902" s="26"/>
      <c r="K1902" s="22" t="str">
        <f t="shared" si="127"/>
        <v/>
      </c>
      <c r="L1902" s="23"/>
      <c r="S1902" s="34"/>
      <c r="T1902" s="56" t="str">
        <f t="shared" si="129"/>
        <v/>
      </c>
    </row>
    <row r="1903" spans="1:20" x14ac:dyDescent="0.35">
      <c r="A1903" s="14" t="str">
        <f>IF(C1903="","",COUNT($C$3:C1903))</f>
        <v/>
      </c>
      <c r="B1903" s="14" t="str">
        <f t="shared" si="128"/>
        <v/>
      </c>
      <c r="C1903" s="23"/>
      <c r="F1903" s="32"/>
      <c r="J1903" s="26"/>
      <c r="K1903" s="22" t="str">
        <f t="shared" si="127"/>
        <v/>
      </c>
      <c r="L1903" s="23"/>
      <c r="S1903" s="34"/>
      <c r="T1903" s="56" t="str">
        <f t="shared" si="129"/>
        <v/>
      </c>
    </row>
    <row r="1904" spans="1:20" x14ac:dyDescent="0.35">
      <c r="A1904" s="14" t="str">
        <f>IF(C1904="","",COUNT($C$3:C1904))</f>
        <v/>
      </c>
      <c r="B1904" s="14" t="str">
        <f t="shared" si="128"/>
        <v/>
      </c>
      <c r="C1904" s="23"/>
      <c r="F1904" s="32"/>
      <c r="J1904" s="26"/>
      <c r="K1904" s="22" t="str">
        <f t="shared" si="127"/>
        <v/>
      </c>
      <c r="L1904" s="23"/>
      <c r="S1904" s="34"/>
      <c r="T1904" s="56" t="str">
        <f t="shared" si="129"/>
        <v/>
      </c>
    </row>
    <row r="1905" spans="1:20" x14ac:dyDescent="0.35">
      <c r="A1905" s="14" t="str">
        <f>IF(C1905="","",COUNT($C$3:C1905))</f>
        <v/>
      </c>
      <c r="B1905" s="14" t="str">
        <f t="shared" si="128"/>
        <v/>
      </c>
      <c r="C1905" s="23"/>
      <c r="F1905" s="32"/>
      <c r="J1905" s="26"/>
      <c r="K1905" s="22" t="str">
        <f t="shared" si="127"/>
        <v/>
      </c>
      <c r="L1905" s="23"/>
      <c r="S1905" s="34"/>
      <c r="T1905" s="56" t="str">
        <f t="shared" si="129"/>
        <v/>
      </c>
    </row>
    <row r="1906" spans="1:20" x14ac:dyDescent="0.35">
      <c r="A1906" s="14" t="str">
        <f>IF(C1906="","",COUNT($C$3:C1906))</f>
        <v/>
      </c>
      <c r="B1906" s="14" t="str">
        <f t="shared" si="128"/>
        <v/>
      </c>
      <c r="C1906" s="23"/>
      <c r="F1906" s="32"/>
      <c r="J1906" s="26"/>
      <c r="K1906" s="22" t="str">
        <f t="shared" si="127"/>
        <v/>
      </c>
      <c r="L1906" s="23"/>
      <c r="S1906" s="34"/>
      <c r="T1906" s="56" t="str">
        <f t="shared" si="129"/>
        <v/>
      </c>
    </row>
    <row r="1907" spans="1:20" x14ac:dyDescent="0.35">
      <c r="A1907" s="14" t="str">
        <f>IF(C1907="","",COUNT($C$3:C1907))</f>
        <v/>
      </c>
      <c r="B1907" s="14" t="str">
        <f t="shared" si="128"/>
        <v/>
      </c>
      <c r="C1907" s="23"/>
      <c r="F1907" s="32"/>
      <c r="J1907" s="26"/>
      <c r="K1907" s="22" t="str">
        <f t="shared" si="127"/>
        <v/>
      </c>
      <c r="L1907" s="23"/>
      <c r="S1907" s="34"/>
      <c r="T1907" s="56" t="str">
        <f t="shared" si="129"/>
        <v/>
      </c>
    </row>
    <row r="1908" spans="1:20" x14ac:dyDescent="0.35">
      <c r="A1908" s="14" t="str">
        <f>IF(C1908="","",COUNT($C$3:C1908))</f>
        <v/>
      </c>
      <c r="B1908" s="14" t="str">
        <f t="shared" si="128"/>
        <v/>
      </c>
      <c r="C1908" s="23"/>
      <c r="F1908" s="32"/>
      <c r="J1908" s="26"/>
      <c r="K1908" s="22" t="str">
        <f t="shared" si="127"/>
        <v/>
      </c>
      <c r="L1908" s="23"/>
      <c r="S1908" s="34"/>
      <c r="T1908" s="56" t="str">
        <f t="shared" si="129"/>
        <v/>
      </c>
    </row>
    <row r="1909" spans="1:20" x14ac:dyDescent="0.35">
      <c r="A1909" s="14" t="str">
        <f>IF(C1909="","",COUNT($C$3:C1909))</f>
        <v/>
      </c>
      <c r="B1909" s="14" t="str">
        <f t="shared" si="128"/>
        <v/>
      </c>
      <c r="C1909" s="23"/>
      <c r="F1909" s="32"/>
      <c r="J1909" s="26"/>
      <c r="K1909" s="22" t="str">
        <f t="shared" si="127"/>
        <v/>
      </c>
      <c r="L1909" s="23"/>
      <c r="S1909" s="34"/>
      <c r="T1909" s="56" t="str">
        <f t="shared" si="129"/>
        <v/>
      </c>
    </row>
    <row r="1910" spans="1:20" x14ac:dyDescent="0.35">
      <c r="A1910" s="14" t="str">
        <f>IF(C1910="","",COUNT($C$3:C1910))</f>
        <v/>
      </c>
      <c r="B1910" s="14" t="str">
        <f t="shared" si="128"/>
        <v/>
      </c>
      <c r="C1910" s="23"/>
      <c r="F1910" s="32"/>
      <c r="J1910" s="26"/>
      <c r="K1910" s="22" t="str">
        <f t="shared" si="127"/>
        <v/>
      </c>
      <c r="L1910" s="23"/>
      <c r="S1910" s="34"/>
      <c r="T1910" s="56" t="str">
        <f t="shared" si="129"/>
        <v/>
      </c>
    </row>
    <row r="1911" spans="1:20" x14ac:dyDescent="0.35">
      <c r="A1911" s="14" t="str">
        <f>IF(C1911="","",COUNT($C$3:C1911))</f>
        <v/>
      </c>
      <c r="B1911" s="14" t="str">
        <f t="shared" si="128"/>
        <v/>
      </c>
      <c r="C1911" s="23"/>
      <c r="F1911" s="32"/>
      <c r="J1911" s="26"/>
      <c r="K1911" s="22" t="str">
        <f t="shared" si="127"/>
        <v/>
      </c>
      <c r="L1911" s="23"/>
      <c r="S1911" s="34"/>
      <c r="T1911" s="56" t="str">
        <f t="shared" si="129"/>
        <v/>
      </c>
    </row>
    <row r="1912" spans="1:20" x14ac:dyDescent="0.35">
      <c r="A1912" s="14" t="str">
        <f>IF(C1912="","",COUNT($C$3:C1912))</f>
        <v/>
      </c>
      <c r="B1912" s="14" t="str">
        <f t="shared" si="128"/>
        <v/>
      </c>
      <c r="C1912" s="23"/>
      <c r="F1912" s="32"/>
      <c r="J1912" s="26"/>
      <c r="K1912" s="22" t="str">
        <f t="shared" si="127"/>
        <v/>
      </c>
      <c r="L1912" s="23"/>
      <c r="S1912" s="34"/>
      <c r="T1912" s="56" t="str">
        <f t="shared" si="129"/>
        <v/>
      </c>
    </row>
    <row r="1913" spans="1:20" x14ac:dyDescent="0.35">
      <c r="A1913" s="14" t="str">
        <f>IF(C1913="","",COUNT($C$3:C1913))</f>
        <v/>
      </c>
      <c r="B1913" s="14" t="str">
        <f t="shared" si="128"/>
        <v/>
      </c>
      <c r="C1913" s="23"/>
      <c r="F1913" s="32"/>
      <c r="J1913" s="26"/>
      <c r="K1913" s="22" t="str">
        <f t="shared" si="127"/>
        <v/>
      </c>
      <c r="L1913" s="23"/>
      <c r="S1913" s="34"/>
      <c r="T1913" s="56" t="str">
        <f t="shared" si="129"/>
        <v/>
      </c>
    </row>
    <row r="1914" spans="1:20" x14ac:dyDescent="0.35">
      <c r="A1914" s="14" t="str">
        <f>IF(C1914="","",COUNT($C$3:C1914))</f>
        <v/>
      </c>
      <c r="B1914" s="14" t="str">
        <f t="shared" si="128"/>
        <v/>
      </c>
      <c r="C1914" s="23"/>
      <c r="F1914" s="32"/>
      <c r="J1914" s="26"/>
      <c r="K1914" s="22" t="str">
        <f t="shared" si="127"/>
        <v/>
      </c>
      <c r="L1914" s="23"/>
      <c r="S1914" s="34"/>
      <c r="T1914" s="56" t="str">
        <f t="shared" si="129"/>
        <v/>
      </c>
    </row>
    <row r="1915" spans="1:20" x14ac:dyDescent="0.35">
      <c r="A1915" s="14" t="str">
        <f>IF(C1915="","",COUNT($C$3:C1915))</f>
        <v/>
      </c>
      <c r="B1915" s="14" t="str">
        <f t="shared" si="128"/>
        <v/>
      </c>
      <c r="C1915" s="23"/>
      <c r="F1915" s="32"/>
      <c r="J1915" s="26"/>
      <c r="K1915" s="22" t="str">
        <f t="shared" si="127"/>
        <v/>
      </c>
      <c r="L1915" s="23"/>
      <c r="S1915" s="34"/>
      <c r="T1915" s="56" t="str">
        <f t="shared" si="129"/>
        <v/>
      </c>
    </row>
    <row r="1916" spans="1:20" x14ac:dyDescent="0.35">
      <c r="A1916" s="14" t="str">
        <f>IF(C1916="","",COUNT($C$3:C1916))</f>
        <v/>
      </c>
      <c r="B1916" s="14" t="str">
        <f t="shared" si="128"/>
        <v/>
      </c>
      <c r="C1916" s="23"/>
      <c r="F1916" s="32"/>
      <c r="J1916" s="26"/>
      <c r="K1916" s="22" t="str">
        <f t="shared" si="127"/>
        <v/>
      </c>
      <c r="L1916" s="23"/>
      <c r="S1916" s="34"/>
      <c r="T1916" s="56" t="str">
        <f t="shared" si="129"/>
        <v/>
      </c>
    </row>
    <row r="1917" spans="1:20" x14ac:dyDescent="0.35">
      <c r="A1917" s="14" t="str">
        <f>IF(C1917="","",COUNT($C$3:C1917))</f>
        <v/>
      </c>
      <c r="B1917" s="14" t="str">
        <f t="shared" si="128"/>
        <v/>
      </c>
      <c r="C1917" s="23"/>
      <c r="F1917" s="32"/>
      <c r="J1917" s="26"/>
      <c r="K1917" s="22" t="str">
        <f t="shared" si="127"/>
        <v/>
      </c>
      <c r="L1917" s="23"/>
      <c r="S1917" s="34"/>
      <c r="T1917" s="56" t="str">
        <f t="shared" si="129"/>
        <v/>
      </c>
    </row>
    <row r="1918" spans="1:20" x14ac:dyDescent="0.35">
      <c r="A1918" s="14" t="str">
        <f>IF(C1918="","",COUNT($C$3:C1918))</f>
        <v/>
      </c>
      <c r="B1918" s="14" t="str">
        <f t="shared" si="128"/>
        <v/>
      </c>
      <c r="C1918" s="23"/>
      <c r="F1918" s="32"/>
      <c r="J1918" s="26"/>
      <c r="K1918" s="22" t="str">
        <f t="shared" si="127"/>
        <v/>
      </c>
      <c r="L1918" s="23"/>
      <c r="S1918" s="34"/>
      <c r="T1918" s="56" t="str">
        <f t="shared" si="129"/>
        <v/>
      </c>
    </row>
    <row r="1919" spans="1:20" x14ac:dyDescent="0.35">
      <c r="A1919" s="14" t="str">
        <f>IF(C1919="","",COUNT($C$3:C1919))</f>
        <v/>
      </c>
      <c r="B1919" s="14" t="str">
        <f t="shared" si="128"/>
        <v/>
      </c>
      <c r="C1919" s="23"/>
      <c r="F1919" s="32"/>
      <c r="J1919" s="26"/>
      <c r="K1919" s="22" t="str">
        <f t="shared" si="127"/>
        <v/>
      </c>
      <c r="L1919" s="23"/>
      <c r="S1919" s="34"/>
      <c r="T1919" s="56" t="str">
        <f t="shared" si="129"/>
        <v/>
      </c>
    </row>
    <row r="1920" spans="1:20" x14ac:dyDescent="0.35">
      <c r="A1920" s="14" t="str">
        <f>IF(C1920="","",COUNT($C$3:C1920))</f>
        <v/>
      </c>
      <c r="B1920" s="14" t="str">
        <f t="shared" si="128"/>
        <v/>
      </c>
      <c r="C1920" s="23"/>
      <c r="F1920" s="32"/>
      <c r="J1920" s="26"/>
      <c r="K1920" s="22" t="str">
        <f t="shared" si="127"/>
        <v/>
      </c>
      <c r="L1920" s="23"/>
      <c r="S1920" s="34"/>
      <c r="T1920" s="56" t="str">
        <f t="shared" si="129"/>
        <v/>
      </c>
    </row>
    <row r="1921" spans="1:20" x14ac:dyDescent="0.35">
      <c r="A1921" s="14" t="str">
        <f>IF(C1921="","",COUNT($C$3:C1921))</f>
        <v/>
      </c>
      <c r="B1921" s="14" t="str">
        <f t="shared" si="128"/>
        <v/>
      </c>
      <c r="C1921" s="23"/>
      <c r="F1921" s="32"/>
      <c r="J1921" s="26"/>
      <c r="K1921" s="22" t="str">
        <f t="shared" si="127"/>
        <v/>
      </c>
      <c r="L1921" s="23"/>
      <c r="S1921" s="34"/>
      <c r="T1921" s="56" t="str">
        <f t="shared" si="129"/>
        <v/>
      </c>
    </row>
    <row r="1922" spans="1:20" x14ac:dyDescent="0.35">
      <c r="A1922" s="14" t="str">
        <f>IF(C1922="","",COUNT($C$3:C1922))</f>
        <v/>
      </c>
      <c r="B1922" s="14" t="str">
        <f t="shared" si="128"/>
        <v/>
      </c>
      <c r="C1922" s="23"/>
      <c r="F1922" s="32"/>
      <c r="J1922" s="26"/>
      <c r="K1922" s="22" t="str">
        <f t="shared" si="127"/>
        <v/>
      </c>
      <c r="L1922" s="23"/>
      <c r="S1922" s="34"/>
      <c r="T1922" s="56" t="str">
        <f t="shared" si="129"/>
        <v/>
      </c>
    </row>
    <row r="1923" spans="1:20" x14ac:dyDescent="0.35">
      <c r="A1923" s="14" t="str">
        <f>IF(C1923="","",COUNT($C$3:C1923))</f>
        <v/>
      </c>
      <c r="B1923" s="14" t="str">
        <f t="shared" si="128"/>
        <v/>
      </c>
      <c r="C1923" s="23"/>
      <c r="F1923" s="32"/>
      <c r="J1923" s="26"/>
      <c r="K1923" s="22" t="str">
        <f t="shared" ref="K1923:K1986" si="130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923" s="23"/>
      <c r="S1923" s="34"/>
      <c r="T1923" s="56" t="str">
        <f t="shared" si="129"/>
        <v/>
      </c>
    </row>
    <row r="1924" spans="1:20" x14ac:dyDescent="0.35">
      <c r="A1924" s="14" t="str">
        <f>IF(C1924="","",COUNT($C$3:C1924))</f>
        <v/>
      </c>
      <c r="B1924" s="14" t="str">
        <f t="shared" si="128"/>
        <v/>
      </c>
      <c r="C1924" s="23"/>
      <c r="F1924" s="32"/>
      <c r="J1924" s="26"/>
      <c r="K1924" s="22" t="str">
        <f t="shared" si="130"/>
        <v/>
      </c>
      <c r="L1924" s="23"/>
      <c r="S1924" s="34"/>
      <c r="T1924" s="56" t="str">
        <f t="shared" si="129"/>
        <v/>
      </c>
    </row>
    <row r="1925" spans="1:20" x14ac:dyDescent="0.35">
      <c r="A1925" s="14" t="str">
        <f>IF(C1925="","",COUNT($C$3:C1925))</f>
        <v/>
      </c>
      <c r="B1925" s="14" t="str">
        <f t="shared" si="128"/>
        <v/>
      </c>
      <c r="C1925" s="23"/>
      <c r="F1925" s="32"/>
      <c r="J1925" s="26"/>
      <c r="K1925" s="22" t="str">
        <f t="shared" si="130"/>
        <v/>
      </c>
      <c r="L1925" s="23"/>
      <c r="S1925" s="34"/>
      <c r="T1925" s="56" t="str">
        <f t="shared" si="129"/>
        <v/>
      </c>
    </row>
    <row r="1926" spans="1:20" x14ac:dyDescent="0.35">
      <c r="A1926" s="14" t="str">
        <f>IF(C1926="","",COUNT($C$3:C1926))</f>
        <v/>
      </c>
      <c r="B1926" s="14" t="str">
        <f t="shared" si="128"/>
        <v/>
      </c>
      <c r="C1926" s="23"/>
      <c r="F1926" s="32"/>
      <c r="J1926" s="26"/>
      <c r="K1926" s="22" t="str">
        <f t="shared" si="130"/>
        <v/>
      </c>
      <c r="L1926" s="23"/>
      <c r="S1926" s="34"/>
      <c r="T1926" s="56" t="str">
        <f t="shared" si="129"/>
        <v/>
      </c>
    </row>
    <row r="1927" spans="1:20" x14ac:dyDescent="0.35">
      <c r="A1927" s="14" t="str">
        <f>IF(C1927="","",COUNT($C$3:C1927))</f>
        <v/>
      </c>
      <c r="B1927" s="14" t="str">
        <f t="shared" si="128"/>
        <v/>
      </c>
      <c r="C1927" s="23"/>
      <c r="F1927" s="32"/>
      <c r="J1927" s="26"/>
      <c r="K1927" s="22" t="str">
        <f t="shared" si="130"/>
        <v/>
      </c>
      <c r="L1927" s="23"/>
      <c r="S1927" s="34"/>
      <c r="T1927" s="56" t="str">
        <f t="shared" si="129"/>
        <v/>
      </c>
    </row>
    <row r="1928" spans="1:20" x14ac:dyDescent="0.35">
      <c r="A1928" s="14" t="str">
        <f>IF(C1928="","",COUNT($C$3:C1928))</f>
        <v/>
      </c>
      <c r="B1928" s="14" t="str">
        <f t="shared" si="128"/>
        <v/>
      </c>
      <c r="C1928" s="23"/>
      <c r="F1928" s="32"/>
      <c r="J1928" s="26"/>
      <c r="K1928" s="22" t="str">
        <f t="shared" si="130"/>
        <v/>
      </c>
      <c r="L1928" s="23"/>
      <c r="S1928" s="34"/>
      <c r="T1928" s="56" t="str">
        <f t="shared" si="129"/>
        <v/>
      </c>
    </row>
    <row r="1929" spans="1:20" x14ac:dyDescent="0.35">
      <c r="A1929" s="14" t="str">
        <f>IF(C1929="","",COUNT($C$3:C1929))</f>
        <v/>
      </c>
      <c r="B1929" s="14" t="str">
        <f t="shared" si="128"/>
        <v/>
      </c>
      <c r="C1929" s="23"/>
      <c r="F1929" s="32"/>
      <c r="J1929" s="26"/>
      <c r="K1929" s="22" t="str">
        <f t="shared" si="130"/>
        <v/>
      </c>
      <c r="L1929" s="23"/>
      <c r="S1929" s="34"/>
      <c r="T1929" s="56" t="str">
        <f t="shared" si="129"/>
        <v/>
      </c>
    </row>
    <row r="1930" spans="1:20" x14ac:dyDescent="0.35">
      <c r="A1930" s="14" t="str">
        <f>IF(C1930="","",COUNT($C$3:C1930))</f>
        <v/>
      </c>
      <c r="B1930" s="14" t="str">
        <f t="shared" si="128"/>
        <v/>
      </c>
      <c r="C1930" s="23"/>
      <c r="F1930" s="32"/>
      <c r="J1930" s="26"/>
      <c r="K1930" s="22" t="str">
        <f t="shared" si="130"/>
        <v/>
      </c>
      <c r="L1930" s="23"/>
      <c r="S1930" s="34"/>
      <c r="T1930" s="56" t="str">
        <f t="shared" si="129"/>
        <v/>
      </c>
    </row>
    <row r="1931" spans="1:20" x14ac:dyDescent="0.35">
      <c r="A1931" s="14" t="str">
        <f>IF(C1931="","",COUNT($C$3:C1931))</f>
        <v/>
      </c>
      <c r="B1931" s="14" t="str">
        <f t="shared" si="128"/>
        <v/>
      </c>
      <c r="C1931" s="23"/>
      <c r="F1931" s="32"/>
      <c r="J1931" s="26"/>
      <c r="K1931" s="22" t="str">
        <f t="shared" si="130"/>
        <v/>
      </c>
      <c r="L1931" s="23"/>
      <c r="S1931" s="34"/>
      <c r="T1931" s="56" t="str">
        <f t="shared" si="129"/>
        <v/>
      </c>
    </row>
    <row r="1932" spans="1:20" x14ac:dyDescent="0.35">
      <c r="A1932" s="14" t="str">
        <f>IF(C1932="","",COUNT($C$3:C1932))</f>
        <v/>
      </c>
      <c r="B1932" s="14" t="str">
        <f t="shared" si="128"/>
        <v/>
      </c>
      <c r="C1932" s="23"/>
      <c r="F1932" s="32"/>
      <c r="J1932" s="26"/>
      <c r="K1932" s="22" t="str">
        <f t="shared" si="130"/>
        <v/>
      </c>
      <c r="L1932" s="23"/>
      <c r="S1932" s="34"/>
      <c r="T1932" s="56" t="str">
        <f t="shared" si="129"/>
        <v/>
      </c>
    </row>
    <row r="1933" spans="1:20" x14ac:dyDescent="0.35">
      <c r="A1933" s="14" t="str">
        <f>IF(C1933="","",COUNT($C$3:C1933))</f>
        <v/>
      </c>
      <c r="B1933" s="14" t="str">
        <f t="shared" si="128"/>
        <v/>
      </c>
      <c r="C1933" s="23"/>
      <c r="F1933" s="32"/>
      <c r="J1933" s="26"/>
      <c r="K1933" s="22" t="str">
        <f t="shared" si="130"/>
        <v/>
      </c>
      <c r="L1933" s="23"/>
      <c r="S1933" s="34"/>
      <c r="T1933" s="56" t="str">
        <f t="shared" si="129"/>
        <v/>
      </c>
    </row>
    <row r="1934" spans="1:20" x14ac:dyDescent="0.35">
      <c r="A1934" s="14" t="str">
        <f>IF(C1934="","",COUNT($C$3:C1934))</f>
        <v/>
      </c>
      <c r="B1934" s="14" t="str">
        <f t="shared" si="128"/>
        <v/>
      </c>
      <c r="C1934" s="23"/>
      <c r="F1934" s="32"/>
      <c r="J1934" s="26"/>
      <c r="K1934" s="22" t="str">
        <f t="shared" si="130"/>
        <v/>
      </c>
      <c r="L1934" s="23"/>
      <c r="S1934" s="34"/>
      <c r="T1934" s="56" t="str">
        <f t="shared" si="129"/>
        <v/>
      </c>
    </row>
    <row r="1935" spans="1:20" x14ac:dyDescent="0.35">
      <c r="A1935" s="14" t="str">
        <f>IF(C1935="","",COUNT($C$3:C1935))</f>
        <v/>
      </c>
      <c r="B1935" s="14" t="str">
        <f t="shared" si="128"/>
        <v/>
      </c>
      <c r="C1935" s="23"/>
      <c r="F1935" s="32"/>
      <c r="J1935" s="26"/>
      <c r="K1935" s="22" t="str">
        <f t="shared" si="130"/>
        <v/>
      </c>
      <c r="L1935" s="23"/>
      <c r="S1935" s="34"/>
      <c r="T1935" s="56" t="str">
        <f t="shared" si="129"/>
        <v/>
      </c>
    </row>
    <row r="1936" spans="1:20" x14ac:dyDescent="0.35">
      <c r="A1936" s="14" t="str">
        <f>IF(C1936="","",COUNT($C$3:C1936))</f>
        <v/>
      </c>
      <c r="B1936" s="14" t="str">
        <f t="shared" si="128"/>
        <v/>
      </c>
      <c r="C1936" s="23"/>
      <c r="F1936" s="32"/>
      <c r="J1936" s="26"/>
      <c r="K1936" s="22" t="str">
        <f t="shared" si="130"/>
        <v/>
      </c>
      <c r="L1936" s="23"/>
      <c r="S1936" s="34"/>
      <c r="T1936" s="56" t="str">
        <f t="shared" si="129"/>
        <v/>
      </c>
    </row>
    <row r="1937" spans="1:20" x14ac:dyDescent="0.35">
      <c r="A1937" s="14" t="str">
        <f>IF(C1937="","",COUNT($C$3:C1937))</f>
        <v/>
      </c>
      <c r="B1937" s="14" t="str">
        <f t="shared" si="128"/>
        <v/>
      </c>
      <c r="C1937" s="23"/>
      <c r="F1937" s="32"/>
      <c r="J1937" s="26"/>
      <c r="K1937" s="22" t="str">
        <f t="shared" si="130"/>
        <v/>
      </c>
      <c r="L1937" s="23"/>
      <c r="S1937" s="34"/>
      <c r="T1937" s="56" t="str">
        <f t="shared" si="129"/>
        <v/>
      </c>
    </row>
    <row r="1938" spans="1:20" x14ac:dyDescent="0.35">
      <c r="A1938" s="14" t="str">
        <f>IF(C1938="","",COUNT($C$3:C1938))</f>
        <v/>
      </c>
      <c r="B1938" s="14" t="str">
        <f t="shared" si="128"/>
        <v/>
      </c>
      <c r="C1938" s="23"/>
      <c r="F1938" s="32"/>
      <c r="J1938" s="26"/>
      <c r="K1938" s="22" t="str">
        <f t="shared" si="130"/>
        <v/>
      </c>
      <c r="L1938" s="23"/>
      <c r="S1938" s="34"/>
      <c r="T1938" s="56" t="str">
        <f t="shared" si="129"/>
        <v/>
      </c>
    </row>
    <row r="1939" spans="1:20" x14ac:dyDescent="0.35">
      <c r="A1939" s="14" t="str">
        <f>IF(C1939="","",COUNT($C$3:C1939))</f>
        <v/>
      </c>
      <c r="B1939" s="14" t="str">
        <f t="shared" si="128"/>
        <v/>
      </c>
      <c r="C1939" s="23"/>
      <c r="F1939" s="32"/>
      <c r="J1939" s="26"/>
      <c r="K1939" s="22" t="str">
        <f t="shared" si="130"/>
        <v/>
      </c>
      <c r="L1939" s="23"/>
      <c r="S1939" s="34"/>
      <c r="T1939" s="56" t="str">
        <f t="shared" si="129"/>
        <v/>
      </c>
    </row>
    <row r="1940" spans="1:20" x14ac:dyDescent="0.35">
      <c r="A1940" s="14" t="str">
        <f>IF(C1940="","",COUNT($C$3:C1940))</f>
        <v/>
      </c>
      <c r="B1940" s="14" t="str">
        <f t="shared" si="128"/>
        <v/>
      </c>
      <c r="C1940" s="23"/>
      <c r="F1940" s="32"/>
      <c r="J1940" s="26"/>
      <c r="K1940" s="22" t="str">
        <f t="shared" si="130"/>
        <v/>
      </c>
      <c r="L1940" s="23"/>
      <c r="S1940" s="34"/>
      <c r="T1940" s="56" t="str">
        <f t="shared" si="129"/>
        <v/>
      </c>
    </row>
    <row r="1941" spans="1:20" x14ac:dyDescent="0.35">
      <c r="A1941" s="14" t="str">
        <f>IF(C1941="","",COUNT($C$3:C1941))</f>
        <v/>
      </c>
      <c r="B1941" s="14" t="str">
        <f t="shared" si="128"/>
        <v/>
      </c>
      <c r="C1941" s="23"/>
      <c r="F1941" s="32"/>
      <c r="J1941" s="26"/>
      <c r="K1941" s="22" t="str">
        <f t="shared" si="130"/>
        <v/>
      </c>
      <c r="L1941" s="23"/>
      <c r="S1941" s="34"/>
      <c r="T1941" s="56" t="str">
        <f t="shared" si="129"/>
        <v/>
      </c>
    </row>
    <row r="1942" spans="1:20" x14ac:dyDescent="0.35">
      <c r="A1942" s="14" t="str">
        <f>IF(C1942="","",COUNT($C$3:C1942))</f>
        <v/>
      </c>
      <c r="B1942" s="14" t="str">
        <f t="shared" si="128"/>
        <v/>
      </c>
      <c r="C1942" s="23"/>
      <c r="F1942" s="32"/>
      <c r="J1942" s="26"/>
      <c r="K1942" s="22" t="str">
        <f t="shared" si="130"/>
        <v/>
      </c>
      <c r="L1942" s="23"/>
      <c r="S1942" s="34"/>
      <c r="T1942" s="56" t="str">
        <f t="shared" si="129"/>
        <v/>
      </c>
    </row>
    <row r="1943" spans="1:20" x14ac:dyDescent="0.35">
      <c r="A1943" s="14" t="str">
        <f>IF(C1943="","",COUNT($C$3:C1943))</f>
        <v/>
      </c>
      <c r="B1943" s="14" t="str">
        <f t="shared" si="128"/>
        <v/>
      </c>
      <c r="C1943" s="23"/>
      <c r="F1943" s="32"/>
      <c r="J1943" s="26"/>
      <c r="K1943" s="22" t="str">
        <f t="shared" si="130"/>
        <v/>
      </c>
      <c r="L1943" s="23"/>
      <c r="S1943" s="34"/>
      <c r="T1943" s="56" t="str">
        <f t="shared" si="129"/>
        <v/>
      </c>
    </row>
    <row r="1944" spans="1:20" x14ac:dyDescent="0.35">
      <c r="A1944" s="14" t="str">
        <f>IF(C1944="","",COUNT($C$3:C1944))</f>
        <v/>
      </c>
      <c r="B1944" s="14" t="str">
        <f t="shared" si="128"/>
        <v/>
      </c>
      <c r="C1944" s="23"/>
      <c r="F1944" s="32"/>
      <c r="J1944" s="26"/>
      <c r="K1944" s="22" t="str">
        <f t="shared" si="130"/>
        <v/>
      </c>
      <c r="L1944" s="23"/>
      <c r="S1944" s="34"/>
      <c r="T1944" s="56" t="str">
        <f t="shared" si="129"/>
        <v/>
      </c>
    </row>
    <row r="1945" spans="1:20" x14ac:dyDescent="0.35">
      <c r="A1945" s="14" t="str">
        <f>IF(C1945="","",COUNT($C$3:C1945))</f>
        <v/>
      </c>
      <c r="B1945" s="14" t="str">
        <f t="shared" si="128"/>
        <v/>
      </c>
      <c r="C1945" s="23"/>
      <c r="F1945" s="32"/>
      <c r="J1945" s="26"/>
      <c r="K1945" s="22" t="str">
        <f t="shared" si="130"/>
        <v/>
      </c>
      <c r="L1945" s="23"/>
      <c r="S1945" s="34"/>
      <c r="T1945" s="56" t="str">
        <f t="shared" si="129"/>
        <v/>
      </c>
    </row>
    <row r="1946" spans="1:20" x14ac:dyDescent="0.35">
      <c r="A1946" s="14" t="str">
        <f>IF(C1946="","",COUNT($C$3:C1946))</f>
        <v/>
      </c>
      <c r="B1946" s="14" t="str">
        <f t="shared" si="128"/>
        <v/>
      </c>
      <c r="C1946" s="23"/>
      <c r="F1946" s="32"/>
      <c r="J1946" s="26"/>
      <c r="K1946" s="22" t="str">
        <f t="shared" si="130"/>
        <v/>
      </c>
      <c r="L1946" s="23"/>
      <c r="S1946" s="34"/>
      <c r="T1946" s="56" t="str">
        <f t="shared" si="129"/>
        <v/>
      </c>
    </row>
    <row r="1947" spans="1:20" x14ac:dyDescent="0.35">
      <c r="A1947" s="14" t="str">
        <f>IF(C1947="","",COUNT($C$3:C1947))</f>
        <v/>
      </c>
      <c r="B1947" s="14" t="str">
        <f t="shared" si="128"/>
        <v/>
      </c>
      <c r="C1947" s="23"/>
      <c r="F1947" s="32"/>
      <c r="J1947" s="26"/>
      <c r="K1947" s="22" t="str">
        <f t="shared" si="130"/>
        <v/>
      </c>
      <c r="L1947" s="23"/>
      <c r="S1947" s="34"/>
      <c r="T1947" s="56" t="str">
        <f t="shared" si="129"/>
        <v/>
      </c>
    </row>
    <row r="1948" spans="1:20" x14ac:dyDescent="0.35">
      <c r="A1948" s="14" t="str">
        <f>IF(C1948="","",COUNT($C$3:C1948))</f>
        <v/>
      </c>
      <c r="B1948" s="14" t="str">
        <f t="shared" si="128"/>
        <v/>
      </c>
      <c r="C1948" s="23"/>
      <c r="F1948" s="32"/>
      <c r="J1948" s="26"/>
      <c r="K1948" s="22" t="str">
        <f t="shared" si="130"/>
        <v/>
      </c>
      <c r="L1948" s="23"/>
      <c r="S1948" s="34"/>
      <c r="T1948" s="56" t="str">
        <f t="shared" si="129"/>
        <v/>
      </c>
    </row>
    <row r="1949" spans="1:20" x14ac:dyDescent="0.35">
      <c r="A1949" s="14" t="str">
        <f>IF(C1949="","",COUNT($C$3:C1949))</f>
        <v/>
      </c>
      <c r="B1949" s="14" t="str">
        <f t="shared" si="128"/>
        <v/>
      </c>
      <c r="C1949" s="23"/>
      <c r="F1949" s="32"/>
      <c r="J1949" s="26"/>
      <c r="K1949" s="22" t="str">
        <f t="shared" si="130"/>
        <v/>
      </c>
      <c r="L1949" s="23"/>
      <c r="S1949" s="34"/>
      <c r="T1949" s="56" t="str">
        <f t="shared" si="129"/>
        <v/>
      </c>
    </row>
    <row r="1950" spans="1:20" x14ac:dyDescent="0.35">
      <c r="A1950" s="14" t="str">
        <f>IF(C1950="","",COUNT($C$3:C1950))</f>
        <v/>
      </c>
      <c r="B1950" s="14" t="str">
        <f t="shared" si="128"/>
        <v/>
      </c>
      <c r="C1950" s="23"/>
      <c r="F1950" s="32"/>
      <c r="J1950" s="26"/>
      <c r="K1950" s="22" t="str">
        <f t="shared" si="130"/>
        <v/>
      </c>
      <c r="L1950" s="23"/>
      <c r="S1950" s="34"/>
      <c r="T1950" s="56" t="str">
        <f t="shared" si="129"/>
        <v/>
      </c>
    </row>
    <row r="1951" spans="1:20" x14ac:dyDescent="0.35">
      <c r="A1951" s="14" t="str">
        <f>IF(C1951="","",COUNT($C$3:C1951))</f>
        <v/>
      </c>
      <c r="B1951" s="14" t="str">
        <f t="shared" si="128"/>
        <v/>
      </c>
      <c r="C1951" s="23"/>
      <c r="F1951" s="32"/>
      <c r="J1951" s="26"/>
      <c r="K1951" s="22" t="str">
        <f t="shared" si="130"/>
        <v/>
      </c>
      <c r="L1951" s="23"/>
      <c r="S1951" s="34"/>
      <c r="T1951" s="56" t="str">
        <f t="shared" si="129"/>
        <v/>
      </c>
    </row>
    <row r="1952" spans="1:20" x14ac:dyDescent="0.35">
      <c r="A1952" s="14" t="str">
        <f>IF(C1952="","",COUNT($C$3:C1952))</f>
        <v/>
      </c>
      <c r="B1952" s="14" t="str">
        <f t="shared" si="128"/>
        <v/>
      </c>
      <c r="C1952" s="23"/>
      <c r="F1952" s="32"/>
      <c r="J1952" s="26"/>
      <c r="K1952" s="22" t="str">
        <f t="shared" si="130"/>
        <v/>
      </c>
      <c r="L1952" s="23"/>
      <c r="S1952" s="34"/>
      <c r="T1952" s="56" t="str">
        <f t="shared" si="129"/>
        <v/>
      </c>
    </row>
    <row r="1953" spans="1:20" x14ac:dyDescent="0.35">
      <c r="A1953" s="14" t="str">
        <f>IF(C1953="","",COUNT($C$3:C1953))</f>
        <v/>
      </c>
      <c r="B1953" s="14" t="str">
        <f t="shared" si="128"/>
        <v/>
      </c>
      <c r="C1953" s="23"/>
      <c r="F1953" s="32"/>
      <c r="J1953" s="26"/>
      <c r="K1953" s="22" t="str">
        <f t="shared" si="130"/>
        <v/>
      </c>
      <c r="L1953" s="23"/>
      <c r="S1953" s="34"/>
      <c r="T1953" s="56" t="str">
        <f t="shared" si="129"/>
        <v/>
      </c>
    </row>
    <row r="1954" spans="1:20" x14ac:dyDescent="0.35">
      <c r="A1954" s="14" t="str">
        <f>IF(C1954="","",COUNT($C$3:C1954))</f>
        <v/>
      </c>
      <c r="B1954" s="14" t="str">
        <f t="shared" si="128"/>
        <v/>
      </c>
      <c r="C1954" s="23"/>
      <c r="F1954" s="32"/>
      <c r="J1954" s="26"/>
      <c r="K1954" s="22" t="str">
        <f t="shared" si="130"/>
        <v/>
      </c>
      <c r="L1954" s="23"/>
      <c r="S1954" s="34"/>
      <c r="T1954" s="56" t="str">
        <f t="shared" si="129"/>
        <v/>
      </c>
    </row>
    <row r="1955" spans="1:20" x14ac:dyDescent="0.35">
      <c r="A1955" s="14" t="str">
        <f>IF(C1955="","",COUNT($C$3:C1955))</f>
        <v/>
      </c>
      <c r="B1955" s="14" t="str">
        <f t="shared" si="128"/>
        <v/>
      </c>
      <c r="C1955" s="23"/>
      <c r="F1955" s="32"/>
      <c r="J1955" s="26"/>
      <c r="K1955" s="22" t="str">
        <f t="shared" si="130"/>
        <v/>
      </c>
      <c r="L1955" s="23"/>
      <c r="S1955" s="34"/>
      <c r="T1955" s="56" t="str">
        <f t="shared" si="129"/>
        <v/>
      </c>
    </row>
    <row r="1956" spans="1:20" x14ac:dyDescent="0.35">
      <c r="A1956" s="14" t="str">
        <f>IF(C1956="","",COUNT($C$3:C1956))</f>
        <v/>
      </c>
      <c r="B1956" s="14" t="str">
        <f t="shared" si="128"/>
        <v/>
      </c>
      <c r="C1956" s="23"/>
      <c r="F1956" s="32"/>
      <c r="J1956" s="26"/>
      <c r="K1956" s="22" t="str">
        <f t="shared" si="130"/>
        <v/>
      </c>
      <c r="L1956" s="23"/>
      <c r="S1956" s="34"/>
      <c r="T1956" s="56" t="str">
        <f t="shared" si="129"/>
        <v/>
      </c>
    </row>
    <row r="1957" spans="1:20" x14ac:dyDescent="0.35">
      <c r="A1957" s="14" t="str">
        <f>IF(C1957="","",COUNT($C$3:C1957))</f>
        <v/>
      </c>
      <c r="B1957" s="14" t="str">
        <f t="shared" si="128"/>
        <v/>
      </c>
      <c r="C1957" s="23"/>
      <c r="F1957" s="32"/>
      <c r="J1957" s="26"/>
      <c r="K1957" s="22" t="str">
        <f t="shared" si="130"/>
        <v/>
      </c>
      <c r="L1957" s="23"/>
      <c r="S1957" s="34"/>
      <c r="T1957" s="56" t="str">
        <f t="shared" si="129"/>
        <v/>
      </c>
    </row>
    <row r="1958" spans="1:20" x14ac:dyDescent="0.35">
      <c r="A1958" s="14" t="str">
        <f>IF(C1958="","",COUNT($C$3:C1958))</f>
        <v/>
      </c>
      <c r="B1958" s="14" t="str">
        <f t="shared" ref="B1958:B2021" si="131">IF(C1958="","",TEXT(C1958,"mmmm"))</f>
        <v/>
      </c>
      <c r="C1958" s="23"/>
      <c r="F1958" s="32"/>
      <c r="J1958" s="26"/>
      <c r="K1958" s="22" t="str">
        <f t="shared" si="130"/>
        <v/>
      </c>
      <c r="L1958" s="23"/>
      <c r="S1958" s="34"/>
      <c r="T1958" s="56" t="str">
        <f t="shared" ref="T1958:T2021" si="132">IF(N1958="","",SUM(N1958,O1958,P1958,Q1958,R1958))</f>
        <v/>
      </c>
    </row>
    <row r="1959" spans="1:20" x14ac:dyDescent="0.35">
      <c r="A1959" s="14" t="str">
        <f>IF(C1959="","",COUNT($C$3:C1959))</f>
        <v/>
      </c>
      <c r="B1959" s="14" t="str">
        <f t="shared" si="131"/>
        <v/>
      </c>
      <c r="C1959" s="23"/>
      <c r="F1959" s="32"/>
      <c r="J1959" s="26"/>
      <c r="K1959" s="22" t="str">
        <f t="shared" si="130"/>
        <v/>
      </c>
      <c r="L1959" s="23"/>
      <c r="S1959" s="34"/>
      <c r="T1959" s="56" t="str">
        <f t="shared" si="132"/>
        <v/>
      </c>
    </row>
    <row r="1960" spans="1:20" x14ac:dyDescent="0.35">
      <c r="A1960" s="14" t="str">
        <f>IF(C1960="","",COUNT($C$3:C1960))</f>
        <v/>
      </c>
      <c r="B1960" s="14" t="str">
        <f t="shared" si="131"/>
        <v/>
      </c>
      <c r="C1960" s="23"/>
      <c r="F1960" s="32"/>
      <c r="J1960" s="26"/>
      <c r="K1960" s="22" t="str">
        <f t="shared" si="130"/>
        <v/>
      </c>
      <c r="L1960" s="23"/>
      <c r="S1960" s="34"/>
      <c r="T1960" s="56" t="str">
        <f t="shared" si="132"/>
        <v/>
      </c>
    </row>
    <row r="1961" spans="1:20" x14ac:dyDescent="0.35">
      <c r="A1961" s="14" t="str">
        <f>IF(C1961="","",COUNT($C$3:C1961))</f>
        <v/>
      </c>
      <c r="B1961" s="14" t="str">
        <f t="shared" si="131"/>
        <v/>
      </c>
      <c r="C1961" s="23"/>
      <c r="F1961" s="32"/>
      <c r="J1961" s="26"/>
      <c r="K1961" s="22" t="str">
        <f t="shared" si="130"/>
        <v/>
      </c>
      <c r="L1961" s="23"/>
      <c r="S1961" s="34"/>
      <c r="T1961" s="56" t="str">
        <f t="shared" si="132"/>
        <v/>
      </c>
    </row>
    <row r="1962" spans="1:20" x14ac:dyDescent="0.35">
      <c r="A1962" s="14" t="str">
        <f>IF(C1962="","",COUNT($C$3:C1962))</f>
        <v/>
      </c>
      <c r="B1962" s="14" t="str">
        <f t="shared" si="131"/>
        <v/>
      </c>
      <c r="C1962" s="23"/>
      <c r="F1962" s="32"/>
      <c r="J1962" s="26"/>
      <c r="K1962" s="22" t="str">
        <f t="shared" si="130"/>
        <v/>
      </c>
      <c r="L1962" s="23"/>
      <c r="S1962" s="34"/>
      <c r="T1962" s="56" t="str">
        <f t="shared" si="132"/>
        <v/>
      </c>
    </row>
    <row r="1963" spans="1:20" x14ac:dyDescent="0.35">
      <c r="A1963" s="14" t="str">
        <f>IF(C1963="","",COUNT($C$3:C1963))</f>
        <v/>
      </c>
      <c r="B1963" s="14" t="str">
        <f t="shared" si="131"/>
        <v/>
      </c>
      <c r="C1963" s="23"/>
      <c r="F1963" s="32"/>
      <c r="J1963" s="26"/>
      <c r="K1963" s="22" t="str">
        <f t="shared" si="130"/>
        <v/>
      </c>
      <c r="L1963" s="23"/>
      <c r="S1963" s="34"/>
      <c r="T1963" s="56" t="str">
        <f t="shared" si="132"/>
        <v/>
      </c>
    </row>
    <row r="1964" spans="1:20" x14ac:dyDescent="0.35">
      <c r="A1964" s="14" t="str">
        <f>IF(C1964="","",COUNT($C$3:C1964))</f>
        <v/>
      </c>
      <c r="B1964" s="14" t="str">
        <f t="shared" si="131"/>
        <v/>
      </c>
      <c r="C1964" s="23"/>
      <c r="F1964" s="32"/>
      <c r="J1964" s="26"/>
      <c r="K1964" s="22" t="str">
        <f t="shared" si="130"/>
        <v/>
      </c>
      <c r="L1964" s="23"/>
      <c r="S1964" s="34"/>
      <c r="T1964" s="56" t="str">
        <f t="shared" si="132"/>
        <v/>
      </c>
    </row>
    <row r="1965" spans="1:20" x14ac:dyDescent="0.35">
      <c r="A1965" s="14" t="str">
        <f>IF(C1965="","",COUNT($C$3:C1965))</f>
        <v/>
      </c>
      <c r="B1965" s="14" t="str">
        <f t="shared" si="131"/>
        <v/>
      </c>
      <c r="C1965" s="23"/>
      <c r="F1965" s="32"/>
      <c r="J1965" s="26"/>
      <c r="K1965" s="22" t="str">
        <f t="shared" si="130"/>
        <v/>
      </c>
      <c r="L1965" s="23"/>
      <c r="S1965" s="34"/>
      <c r="T1965" s="56" t="str">
        <f t="shared" si="132"/>
        <v/>
      </c>
    </row>
    <row r="1966" spans="1:20" x14ac:dyDescent="0.35">
      <c r="A1966" s="14" t="str">
        <f>IF(C1966="","",COUNT($C$3:C1966))</f>
        <v/>
      </c>
      <c r="B1966" s="14" t="str">
        <f t="shared" si="131"/>
        <v/>
      </c>
      <c r="C1966" s="23"/>
      <c r="F1966" s="32"/>
      <c r="J1966" s="26"/>
      <c r="K1966" s="22" t="str">
        <f t="shared" si="130"/>
        <v/>
      </c>
      <c r="L1966" s="23"/>
      <c r="S1966" s="34"/>
      <c r="T1966" s="56" t="str">
        <f t="shared" si="132"/>
        <v/>
      </c>
    </row>
    <row r="1967" spans="1:20" x14ac:dyDescent="0.35">
      <c r="A1967" s="14" t="str">
        <f>IF(C1967="","",COUNT($C$3:C1967))</f>
        <v/>
      </c>
      <c r="B1967" s="14" t="str">
        <f t="shared" si="131"/>
        <v/>
      </c>
      <c r="C1967" s="23"/>
      <c r="F1967" s="32"/>
      <c r="J1967" s="26"/>
      <c r="K1967" s="22" t="str">
        <f t="shared" si="130"/>
        <v/>
      </c>
      <c r="L1967" s="23"/>
      <c r="S1967" s="34"/>
      <c r="T1967" s="56" t="str">
        <f t="shared" si="132"/>
        <v/>
      </c>
    </row>
    <row r="1968" spans="1:20" x14ac:dyDescent="0.35">
      <c r="A1968" s="14" t="str">
        <f>IF(C1968="","",COUNT($C$3:C1968))</f>
        <v/>
      </c>
      <c r="B1968" s="14" t="str">
        <f t="shared" si="131"/>
        <v/>
      </c>
      <c r="C1968" s="23"/>
      <c r="F1968" s="32"/>
      <c r="J1968" s="26"/>
      <c r="K1968" s="22" t="str">
        <f t="shared" si="130"/>
        <v/>
      </c>
      <c r="L1968" s="23"/>
      <c r="S1968" s="34"/>
      <c r="T1968" s="56" t="str">
        <f t="shared" si="132"/>
        <v/>
      </c>
    </row>
    <row r="1969" spans="1:20" x14ac:dyDescent="0.35">
      <c r="A1969" s="14" t="str">
        <f>IF(C1969="","",COUNT($C$3:C1969))</f>
        <v/>
      </c>
      <c r="B1969" s="14" t="str">
        <f t="shared" si="131"/>
        <v/>
      </c>
      <c r="C1969" s="23"/>
      <c r="F1969" s="32"/>
      <c r="J1969" s="26"/>
      <c r="K1969" s="22" t="str">
        <f t="shared" si="130"/>
        <v/>
      </c>
      <c r="L1969" s="23"/>
      <c r="S1969" s="34"/>
      <c r="T1969" s="56" t="str">
        <f t="shared" si="132"/>
        <v/>
      </c>
    </row>
    <row r="1970" spans="1:20" x14ac:dyDescent="0.35">
      <c r="A1970" s="14" t="str">
        <f>IF(C1970="","",COUNT($C$3:C1970))</f>
        <v/>
      </c>
      <c r="B1970" s="14" t="str">
        <f t="shared" si="131"/>
        <v/>
      </c>
      <c r="C1970" s="23"/>
      <c r="F1970" s="32"/>
      <c r="J1970" s="26"/>
      <c r="K1970" s="22" t="str">
        <f t="shared" si="130"/>
        <v/>
      </c>
      <c r="L1970" s="23"/>
      <c r="S1970" s="34"/>
      <c r="T1970" s="56" t="str">
        <f t="shared" si="132"/>
        <v/>
      </c>
    </row>
    <row r="1971" spans="1:20" x14ac:dyDescent="0.35">
      <c r="A1971" s="14" t="str">
        <f>IF(C1971="","",COUNT($C$3:C1971))</f>
        <v/>
      </c>
      <c r="B1971" s="14" t="str">
        <f t="shared" si="131"/>
        <v/>
      </c>
      <c r="C1971" s="23"/>
      <c r="F1971" s="32"/>
      <c r="J1971" s="26"/>
      <c r="K1971" s="22" t="str">
        <f t="shared" si="130"/>
        <v/>
      </c>
      <c r="L1971" s="23"/>
      <c r="S1971" s="34"/>
      <c r="T1971" s="56" t="str">
        <f t="shared" si="132"/>
        <v/>
      </c>
    </row>
    <row r="1972" spans="1:20" x14ac:dyDescent="0.35">
      <c r="A1972" s="14" t="str">
        <f>IF(C1972="","",COUNT($C$3:C1972))</f>
        <v/>
      </c>
      <c r="B1972" s="14" t="str">
        <f t="shared" si="131"/>
        <v/>
      </c>
      <c r="C1972" s="23"/>
      <c r="F1972" s="32"/>
      <c r="J1972" s="26"/>
      <c r="K1972" s="22" t="str">
        <f t="shared" si="130"/>
        <v/>
      </c>
      <c r="L1972" s="23"/>
      <c r="S1972" s="34"/>
      <c r="T1972" s="56" t="str">
        <f t="shared" si="132"/>
        <v/>
      </c>
    </row>
    <row r="1973" spans="1:20" x14ac:dyDescent="0.35">
      <c r="A1973" s="14" t="str">
        <f>IF(C1973="","",COUNT($C$3:C1973))</f>
        <v/>
      </c>
      <c r="B1973" s="14" t="str">
        <f t="shared" si="131"/>
        <v/>
      </c>
      <c r="C1973" s="23"/>
      <c r="F1973" s="32"/>
      <c r="J1973" s="26"/>
      <c r="K1973" s="22" t="str">
        <f t="shared" si="130"/>
        <v/>
      </c>
      <c r="L1973" s="23"/>
      <c r="S1973" s="34"/>
      <c r="T1973" s="56" t="str">
        <f t="shared" si="132"/>
        <v/>
      </c>
    </row>
    <row r="1974" spans="1:20" x14ac:dyDescent="0.35">
      <c r="A1974" s="14" t="str">
        <f>IF(C1974="","",COUNT($C$3:C1974))</f>
        <v/>
      </c>
      <c r="B1974" s="14" t="str">
        <f t="shared" si="131"/>
        <v/>
      </c>
      <c r="C1974" s="23"/>
      <c r="F1974" s="32"/>
      <c r="J1974" s="26"/>
      <c r="K1974" s="22" t="str">
        <f t="shared" si="130"/>
        <v/>
      </c>
      <c r="L1974" s="23"/>
      <c r="S1974" s="34"/>
      <c r="T1974" s="56" t="str">
        <f t="shared" si="132"/>
        <v/>
      </c>
    </row>
    <row r="1975" spans="1:20" x14ac:dyDescent="0.35">
      <c r="A1975" s="14" t="str">
        <f>IF(C1975="","",COUNT($C$3:C1975))</f>
        <v/>
      </c>
      <c r="B1975" s="14" t="str">
        <f t="shared" si="131"/>
        <v/>
      </c>
      <c r="C1975" s="23"/>
      <c r="F1975" s="32"/>
      <c r="J1975" s="26"/>
      <c r="K1975" s="22" t="str">
        <f t="shared" si="130"/>
        <v/>
      </c>
      <c r="L1975" s="23"/>
      <c r="S1975" s="34"/>
      <c r="T1975" s="56" t="str">
        <f t="shared" si="132"/>
        <v/>
      </c>
    </row>
    <row r="1976" spans="1:20" x14ac:dyDescent="0.35">
      <c r="A1976" s="14" t="str">
        <f>IF(C1976="","",COUNT($C$3:C1976))</f>
        <v/>
      </c>
      <c r="B1976" s="14" t="str">
        <f t="shared" si="131"/>
        <v/>
      </c>
      <c r="C1976" s="23"/>
      <c r="F1976" s="32"/>
      <c r="J1976" s="26"/>
      <c r="K1976" s="22" t="str">
        <f t="shared" si="130"/>
        <v/>
      </c>
      <c r="L1976" s="23"/>
      <c r="S1976" s="34"/>
      <c r="T1976" s="56" t="str">
        <f t="shared" si="132"/>
        <v/>
      </c>
    </row>
    <row r="1977" spans="1:20" x14ac:dyDescent="0.35">
      <c r="A1977" s="14" t="str">
        <f>IF(C1977="","",COUNT($C$3:C1977))</f>
        <v/>
      </c>
      <c r="B1977" s="14" t="str">
        <f t="shared" si="131"/>
        <v/>
      </c>
      <c r="C1977" s="23"/>
      <c r="F1977" s="32"/>
      <c r="J1977" s="26"/>
      <c r="K1977" s="22" t="str">
        <f t="shared" si="130"/>
        <v/>
      </c>
      <c r="L1977" s="23"/>
      <c r="S1977" s="34"/>
      <c r="T1977" s="56" t="str">
        <f t="shared" si="132"/>
        <v/>
      </c>
    </row>
    <row r="1978" spans="1:20" x14ac:dyDescent="0.35">
      <c r="A1978" s="14" t="str">
        <f>IF(C1978="","",COUNT($C$3:C1978))</f>
        <v/>
      </c>
      <c r="B1978" s="14" t="str">
        <f t="shared" si="131"/>
        <v/>
      </c>
      <c r="C1978" s="23"/>
      <c r="F1978" s="32"/>
      <c r="J1978" s="26"/>
      <c r="K1978" s="22" t="str">
        <f t="shared" si="130"/>
        <v/>
      </c>
      <c r="L1978" s="23"/>
      <c r="S1978" s="34"/>
      <c r="T1978" s="56" t="str">
        <f t="shared" si="132"/>
        <v/>
      </c>
    </row>
    <row r="1979" spans="1:20" x14ac:dyDescent="0.35">
      <c r="A1979" s="14" t="str">
        <f>IF(C1979="","",COUNT($C$3:C1979))</f>
        <v/>
      </c>
      <c r="B1979" s="14" t="str">
        <f t="shared" si="131"/>
        <v/>
      </c>
      <c r="C1979" s="23"/>
      <c r="F1979" s="32"/>
      <c r="J1979" s="26"/>
      <c r="K1979" s="22" t="str">
        <f t="shared" si="130"/>
        <v/>
      </c>
      <c r="L1979" s="23"/>
      <c r="S1979" s="34"/>
      <c r="T1979" s="56" t="str">
        <f t="shared" si="132"/>
        <v/>
      </c>
    </row>
    <row r="1980" spans="1:20" x14ac:dyDescent="0.35">
      <c r="A1980" s="14" t="str">
        <f>IF(C1980="","",COUNT($C$3:C1980))</f>
        <v/>
      </c>
      <c r="B1980" s="14" t="str">
        <f t="shared" si="131"/>
        <v/>
      </c>
      <c r="C1980" s="23"/>
      <c r="F1980" s="32"/>
      <c r="J1980" s="26"/>
      <c r="K1980" s="22" t="str">
        <f t="shared" si="130"/>
        <v/>
      </c>
      <c r="L1980" s="23"/>
      <c r="S1980" s="34"/>
      <c r="T1980" s="56" t="str">
        <f t="shared" si="132"/>
        <v/>
      </c>
    </row>
    <row r="1981" spans="1:20" x14ac:dyDescent="0.35">
      <c r="A1981" s="14" t="str">
        <f>IF(C1981="","",COUNT($C$3:C1981))</f>
        <v/>
      </c>
      <c r="B1981" s="14" t="str">
        <f t="shared" si="131"/>
        <v/>
      </c>
      <c r="C1981" s="23"/>
      <c r="F1981" s="32"/>
      <c r="J1981" s="26"/>
      <c r="K1981" s="22" t="str">
        <f t="shared" si="130"/>
        <v/>
      </c>
      <c r="L1981" s="23"/>
      <c r="S1981" s="34"/>
      <c r="T1981" s="56" t="str">
        <f t="shared" si="132"/>
        <v/>
      </c>
    </row>
    <row r="1982" spans="1:20" x14ac:dyDescent="0.35">
      <c r="A1982" s="14" t="str">
        <f>IF(C1982="","",COUNT($C$3:C1982))</f>
        <v/>
      </c>
      <c r="B1982" s="14" t="str">
        <f t="shared" si="131"/>
        <v/>
      </c>
      <c r="C1982" s="23"/>
      <c r="F1982" s="32"/>
      <c r="J1982" s="26"/>
      <c r="K1982" s="22" t="str">
        <f t="shared" si="130"/>
        <v/>
      </c>
      <c r="L1982" s="23"/>
      <c r="S1982" s="34"/>
      <c r="T1982" s="56" t="str">
        <f t="shared" si="132"/>
        <v/>
      </c>
    </row>
    <row r="1983" spans="1:20" x14ac:dyDescent="0.35">
      <c r="A1983" s="14" t="str">
        <f>IF(C1983="","",COUNT($C$3:C1983))</f>
        <v/>
      </c>
      <c r="B1983" s="14" t="str">
        <f t="shared" si="131"/>
        <v/>
      </c>
      <c r="C1983" s="23"/>
      <c r="F1983" s="32"/>
      <c r="J1983" s="26"/>
      <c r="K1983" s="22" t="str">
        <f t="shared" si="130"/>
        <v/>
      </c>
      <c r="L1983" s="23"/>
      <c r="S1983" s="34"/>
      <c r="T1983" s="56" t="str">
        <f t="shared" si="132"/>
        <v/>
      </c>
    </row>
    <row r="1984" spans="1:20" x14ac:dyDescent="0.35">
      <c r="A1984" s="14" t="str">
        <f>IF(C1984="","",COUNT($C$3:C1984))</f>
        <v/>
      </c>
      <c r="B1984" s="14" t="str">
        <f t="shared" si="131"/>
        <v/>
      </c>
      <c r="C1984" s="23"/>
      <c r="F1984" s="32"/>
      <c r="J1984" s="26"/>
      <c r="K1984" s="22" t="str">
        <f t="shared" si="130"/>
        <v/>
      </c>
      <c r="L1984" s="23"/>
      <c r="S1984" s="34"/>
      <c r="T1984" s="56" t="str">
        <f t="shared" si="132"/>
        <v/>
      </c>
    </row>
    <row r="1985" spans="1:20" x14ac:dyDescent="0.35">
      <c r="A1985" s="14" t="str">
        <f>IF(C1985="","",COUNT($C$3:C1985))</f>
        <v/>
      </c>
      <c r="B1985" s="14" t="str">
        <f t="shared" si="131"/>
        <v/>
      </c>
      <c r="C1985" s="23"/>
      <c r="F1985" s="32"/>
      <c r="J1985" s="26"/>
      <c r="K1985" s="22" t="str">
        <f t="shared" si="130"/>
        <v/>
      </c>
      <c r="L1985" s="23"/>
      <c r="S1985" s="34"/>
      <c r="T1985" s="56" t="str">
        <f t="shared" si="132"/>
        <v/>
      </c>
    </row>
    <row r="1986" spans="1:20" x14ac:dyDescent="0.35">
      <c r="A1986" s="14" t="str">
        <f>IF(C1986="","",COUNT($C$3:C1986))</f>
        <v/>
      </c>
      <c r="B1986" s="14" t="str">
        <f t="shared" si="131"/>
        <v/>
      </c>
      <c r="C1986" s="23"/>
      <c r="F1986" s="32"/>
      <c r="J1986" s="26"/>
      <c r="K1986" s="22" t="str">
        <f t="shared" si="130"/>
        <v/>
      </c>
      <c r="L1986" s="23"/>
      <c r="S1986" s="34"/>
      <c r="T1986" s="56" t="str">
        <f t="shared" si="132"/>
        <v/>
      </c>
    </row>
    <row r="1987" spans="1:20" x14ac:dyDescent="0.35">
      <c r="A1987" s="14" t="str">
        <f>IF(C1987="","",COUNT($C$3:C1987))</f>
        <v/>
      </c>
      <c r="B1987" s="14" t="str">
        <f t="shared" si="131"/>
        <v/>
      </c>
      <c r="C1987" s="23"/>
      <c r="F1987" s="32"/>
      <c r="J1987" s="26"/>
      <c r="K1987" s="22" t="str">
        <f t="shared" ref="K1987:K2050" si="133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1987" s="23"/>
      <c r="S1987" s="34"/>
      <c r="T1987" s="56" t="str">
        <f t="shared" si="132"/>
        <v/>
      </c>
    </row>
    <row r="1988" spans="1:20" x14ac:dyDescent="0.35">
      <c r="A1988" s="14" t="str">
        <f>IF(C1988="","",COUNT($C$3:C1988))</f>
        <v/>
      </c>
      <c r="B1988" s="14" t="str">
        <f t="shared" si="131"/>
        <v/>
      </c>
      <c r="C1988" s="23"/>
      <c r="F1988" s="32"/>
      <c r="J1988" s="26"/>
      <c r="K1988" s="22" t="str">
        <f t="shared" si="133"/>
        <v/>
      </c>
      <c r="L1988" s="23"/>
      <c r="S1988" s="34"/>
      <c r="T1988" s="56" t="str">
        <f t="shared" si="132"/>
        <v/>
      </c>
    </row>
    <row r="1989" spans="1:20" x14ac:dyDescent="0.35">
      <c r="A1989" s="14" t="str">
        <f>IF(C1989="","",COUNT($C$3:C1989))</f>
        <v/>
      </c>
      <c r="B1989" s="14" t="str">
        <f t="shared" si="131"/>
        <v/>
      </c>
      <c r="C1989" s="23"/>
      <c r="F1989" s="32"/>
      <c r="J1989" s="26"/>
      <c r="K1989" s="22" t="str">
        <f t="shared" si="133"/>
        <v/>
      </c>
      <c r="L1989" s="23"/>
      <c r="S1989" s="34"/>
      <c r="T1989" s="56" t="str">
        <f t="shared" si="132"/>
        <v/>
      </c>
    </row>
    <row r="1990" spans="1:20" x14ac:dyDescent="0.35">
      <c r="A1990" s="14" t="str">
        <f>IF(C1990="","",COUNT($C$3:C1990))</f>
        <v/>
      </c>
      <c r="B1990" s="14" t="str">
        <f t="shared" si="131"/>
        <v/>
      </c>
      <c r="C1990" s="23"/>
      <c r="F1990" s="32"/>
      <c r="J1990" s="26"/>
      <c r="K1990" s="22" t="str">
        <f t="shared" si="133"/>
        <v/>
      </c>
      <c r="L1990" s="23"/>
      <c r="S1990" s="34"/>
      <c r="T1990" s="56" t="str">
        <f t="shared" si="132"/>
        <v/>
      </c>
    </row>
    <row r="1991" spans="1:20" x14ac:dyDescent="0.35">
      <c r="A1991" s="14" t="str">
        <f>IF(C1991="","",COUNT($C$3:C1991))</f>
        <v/>
      </c>
      <c r="B1991" s="14" t="str">
        <f t="shared" si="131"/>
        <v/>
      </c>
      <c r="C1991" s="23"/>
      <c r="F1991" s="32"/>
      <c r="J1991" s="26"/>
      <c r="K1991" s="22" t="str">
        <f t="shared" si="133"/>
        <v/>
      </c>
      <c r="L1991" s="23"/>
      <c r="S1991" s="34"/>
      <c r="T1991" s="56" t="str">
        <f t="shared" si="132"/>
        <v/>
      </c>
    </row>
    <row r="1992" spans="1:20" x14ac:dyDescent="0.35">
      <c r="A1992" s="14" t="str">
        <f>IF(C1992="","",COUNT($C$3:C1992))</f>
        <v/>
      </c>
      <c r="B1992" s="14" t="str">
        <f t="shared" si="131"/>
        <v/>
      </c>
      <c r="C1992" s="23"/>
      <c r="F1992" s="32"/>
      <c r="J1992" s="26"/>
      <c r="K1992" s="22" t="str">
        <f t="shared" si="133"/>
        <v/>
      </c>
      <c r="L1992" s="23"/>
      <c r="S1992" s="34"/>
      <c r="T1992" s="56" t="str">
        <f t="shared" si="132"/>
        <v/>
      </c>
    </row>
    <row r="1993" spans="1:20" x14ac:dyDescent="0.35">
      <c r="A1993" s="14" t="str">
        <f>IF(C1993="","",COUNT($C$3:C1993))</f>
        <v/>
      </c>
      <c r="B1993" s="14" t="str">
        <f t="shared" si="131"/>
        <v/>
      </c>
      <c r="C1993" s="23"/>
      <c r="F1993" s="32"/>
      <c r="J1993" s="26"/>
      <c r="K1993" s="22" t="str">
        <f t="shared" si="133"/>
        <v/>
      </c>
      <c r="L1993" s="23"/>
      <c r="S1993" s="34"/>
      <c r="T1993" s="56" t="str">
        <f t="shared" si="132"/>
        <v/>
      </c>
    </row>
    <row r="1994" spans="1:20" x14ac:dyDescent="0.35">
      <c r="A1994" s="14" t="str">
        <f>IF(C1994="","",COUNT($C$3:C1994))</f>
        <v/>
      </c>
      <c r="B1994" s="14" t="str">
        <f t="shared" si="131"/>
        <v/>
      </c>
      <c r="C1994" s="23"/>
      <c r="F1994" s="32"/>
      <c r="J1994" s="26"/>
      <c r="K1994" s="22" t="str">
        <f t="shared" si="133"/>
        <v/>
      </c>
      <c r="L1994" s="23"/>
      <c r="S1994" s="34"/>
      <c r="T1994" s="56" t="str">
        <f t="shared" si="132"/>
        <v/>
      </c>
    </row>
    <row r="1995" spans="1:20" x14ac:dyDescent="0.35">
      <c r="A1995" s="14" t="str">
        <f>IF(C1995="","",COUNT($C$3:C1995))</f>
        <v/>
      </c>
      <c r="B1995" s="14" t="str">
        <f t="shared" si="131"/>
        <v/>
      </c>
      <c r="C1995" s="23"/>
      <c r="F1995" s="32"/>
      <c r="J1995" s="26"/>
      <c r="K1995" s="22" t="str">
        <f t="shared" si="133"/>
        <v/>
      </c>
      <c r="L1995" s="23"/>
      <c r="S1995" s="34"/>
      <c r="T1995" s="56" t="str">
        <f t="shared" si="132"/>
        <v/>
      </c>
    </row>
    <row r="1996" spans="1:20" x14ac:dyDescent="0.35">
      <c r="A1996" s="14" t="str">
        <f>IF(C1996="","",COUNT($C$3:C1996))</f>
        <v/>
      </c>
      <c r="B1996" s="14" t="str">
        <f t="shared" si="131"/>
        <v/>
      </c>
      <c r="C1996" s="23"/>
      <c r="F1996" s="32"/>
      <c r="J1996" s="26"/>
      <c r="K1996" s="22" t="str">
        <f t="shared" si="133"/>
        <v/>
      </c>
      <c r="L1996" s="23"/>
      <c r="S1996" s="34"/>
      <c r="T1996" s="56" t="str">
        <f t="shared" si="132"/>
        <v/>
      </c>
    </row>
    <row r="1997" spans="1:20" x14ac:dyDescent="0.35">
      <c r="A1997" s="14" t="str">
        <f>IF(C1997="","",COUNT($C$3:C1997))</f>
        <v/>
      </c>
      <c r="B1997" s="14" t="str">
        <f t="shared" si="131"/>
        <v/>
      </c>
      <c r="C1997" s="23"/>
      <c r="F1997" s="32"/>
      <c r="J1997" s="26"/>
      <c r="K1997" s="22" t="str">
        <f t="shared" si="133"/>
        <v/>
      </c>
      <c r="L1997" s="23"/>
      <c r="S1997" s="34"/>
      <c r="T1997" s="56" t="str">
        <f t="shared" si="132"/>
        <v/>
      </c>
    </row>
    <row r="1998" spans="1:20" x14ac:dyDescent="0.35">
      <c r="A1998" s="14" t="str">
        <f>IF(C1998="","",COUNT($C$3:C1998))</f>
        <v/>
      </c>
      <c r="B1998" s="14" t="str">
        <f t="shared" si="131"/>
        <v/>
      </c>
      <c r="C1998" s="23"/>
      <c r="F1998" s="32"/>
      <c r="J1998" s="26"/>
      <c r="K1998" s="22" t="str">
        <f t="shared" si="133"/>
        <v/>
      </c>
      <c r="L1998" s="23"/>
      <c r="S1998" s="34"/>
      <c r="T1998" s="56" t="str">
        <f t="shared" si="132"/>
        <v/>
      </c>
    </row>
    <row r="1999" spans="1:20" x14ac:dyDescent="0.35">
      <c r="A1999" s="14" t="str">
        <f>IF(C1999="","",COUNT($C$3:C1999))</f>
        <v/>
      </c>
      <c r="B1999" s="14" t="str">
        <f t="shared" si="131"/>
        <v/>
      </c>
      <c r="C1999" s="23"/>
      <c r="F1999" s="32"/>
      <c r="J1999" s="26"/>
      <c r="K1999" s="22" t="str">
        <f t="shared" si="133"/>
        <v/>
      </c>
      <c r="L1999" s="23"/>
      <c r="S1999" s="34"/>
      <c r="T1999" s="56" t="str">
        <f t="shared" si="132"/>
        <v/>
      </c>
    </row>
    <row r="2000" spans="1:20" x14ac:dyDescent="0.35">
      <c r="A2000" s="14" t="str">
        <f>IF(C2000="","",COUNT($C$3:C2000))</f>
        <v/>
      </c>
      <c r="B2000" s="14" t="str">
        <f t="shared" si="131"/>
        <v/>
      </c>
      <c r="C2000" s="23"/>
      <c r="F2000" s="32"/>
      <c r="J2000" s="26"/>
      <c r="K2000" s="22" t="str">
        <f t="shared" si="133"/>
        <v/>
      </c>
      <c r="L2000" s="23"/>
      <c r="S2000" s="34"/>
      <c r="T2000" s="56" t="str">
        <f t="shared" si="132"/>
        <v/>
      </c>
    </row>
    <row r="2001" spans="1:20" x14ac:dyDescent="0.35">
      <c r="A2001" s="14" t="str">
        <f>IF(C2001="","",COUNT($C$3:C2001))</f>
        <v/>
      </c>
      <c r="B2001" s="14" t="str">
        <f t="shared" si="131"/>
        <v/>
      </c>
      <c r="C2001" s="23"/>
      <c r="F2001" s="32"/>
      <c r="J2001" s="26"/>
      <c r="K2001" s="22" t="str">
        <f t="shared" si="133"/>
        <v/>
      </c>
      <c r="L2001" s="23"/>
      <c r="S2001" s="34"/>
      <c r="T2001" s="56" t="str">
        <f t="shared" si="132"/>
        <v/>
      </c>
    </row>
    <row r="2002" spans="1:20" x14ac:dyDescent="0.35">
      <c r="A2002" s="14" t="str">
        <f>IF(C2002="","",COUNT($C$3:C2002))</f>
        <v/>
      </c>
      <c r="B2002" s="14" t="str">
        <f t="shared" si="131"/>
        <v/>
      </c>
      <c r="C2002" s="23"/>
      <c r="F2002" s="32"/>
      <c r="J2002" s="26"/>
      <c r="K2002" s="22" t="str">
        <f t="shared" si="133"/>
        <v/>
      </c>
      <c r="L2002" s="23"/>
      <c r="S2002" s="34"/>
      <c r="T2002" s="56" t="str">
        <f t="shared" si="132"/>
        <v/>
      </c>
    </row>
    <row r="2003" spans="1:20" x14ac:dyDescent="0.35">
      <c r="A2003" s="14" t="str">
        <f>IF(C2003="","",COUNT($C$3:C2003))</f>
        <v/>
      </c>
      <c r="B2003" s="14" t="str">
        <f t="shared" si="131"/>
        <v/>
      </c>
      <c r="C2003" s="23"/>
      <c r="F2003" s="32"/>
      <c r="J2003" s="26"/>
      <c r="K2003" s="22" t="str">
        <f t="shared" si="133"/>
        <v/>
      </c>
      <c r="L2003" s="23"/>
      <c r="S2003" s="34"/>
      <c r="T2003" s="56" t="str">
        <f t="shared" si="132"/>
        <v/>
      </c>
    </row>
    <row r="2004" spans="1:20" x14ac:dyDescent="0.35">
      <c r="A2004" s="14" t="str">
        <f>IF(C2004="","",COUNT($C$3:C2004))</f>
        <v/>
      </c>
      <c r="B2004" s="14" t="str">
        <f t="shared" si="131"/>
        <v/>
      </c>
      <c r="C2004" s="23"/>
      <c r="F2004" s="32"/>
      <c r="J2004" s="26"/>
      <c r="K2004" s="22" t="str">
        <f t="shared" si="133"/>
        <v/>
      </c>
      <c r="L2004" s="23"/>
      <c r="S2004" s="34"/>
      <c r="T2004" s="56" t="str">
        <f t="shared" si="132"/>
        <v/>
      </c>
    </row>
    <row r="2005" spans="1:20" x14ac:dyDescent="0.35">
      <c r="A2005" s="14" t="str">
        <f>IF(C2005="","",COUNT($C$3:C2005))</f>
        <v/>
      </c>
      <c r="B2005" s="14" t="str">
        <f t="shared" si="131"/>
        <v/>
      </c>
      <c r="C2005" s="23"/>
      <c r="F2005" s="32"/>
      <c r="J2005" s="26"/>
      <c r="K2005" s="22" t="str">
        <f t="shared" si="133"/>
        <v/>
      </c>
      <c r="L2005" s="23"/>
      <c r="S2005" s="34"/>
      <c r="T2005" s="56" t="str">
        <f t="shared" si="132"/>
        <v/>
      </c>
    </row>
    <row r="2006" spans="1:20" x14ac:dyDescent="0.35">
      <c r="A2006" s="14" t="str">
        <f>IF(C2006="","",COUNT($C$3:C2006))</f>
        <v/>
      </c>
      <c r="B2006" s="14" t="str">
        <f t="shared" si="131"/>
        <v/>
      </c>
      <c r="C2006" s="23"/>
      <c r="F2006" s="32"/>
      <c r="J2006" s="26"/>
      <c r="K2006" s="22" t="str">
        <f t="shared" si="133"/>
        <v/>
      </c>
      <c r="L2006" s="23"/>
      <c r="S2006" s="34"/>
      <c r="T2006" s="56" t="str">
        <f t="shared" si="132"/>
        <v/>
      </c>
    </row>
    <row r="2007" spans="1:20" x14ac:dyDescent="0.35">
      <c r="A2007" s="14" t="str">
        <f>IF(C2007="","",COUNT($C$3:C2007))</f>
        <v/>
      </c>
      <c r="B2007" s="14" t="str">
        <f t="shared" si="131"/>
        <v/>
      </c>
      <c r="C2007" s="23"/>
      <c r="F2007" s="32"/>
      <c r="J2007" s="26"/>
      <c r="K2007" s="22" t="str">
        <f t="shared" si="133"/>
        <v/>
      </c>
      <c r="L2007" s="23"/>
      <c r="S2007" s="34"/>
      <c r="T2007" s="56" t="str">
        <f t="shared" si="132"/>
        <v/>
      </c>
    </row>
    <row r="2008" spans="1:20" x14ac:dyDescent="0.35">
      <c r="A2008" s="14" t="str">
        <f>IF(C2008="","",COUNT($C$3:C2008))</f>
        <v/>
      </c>
      <c r="B2008" s="14" t="str">
        <f t="shared" si="131"/>
        <v/>
      </c>
      <c r="C2008" s="23"/>
      <c r="F2008" s="32"/>
      <c r="J2008" s="26"/>
      <c r="K2008" s="22" t="str">
        <f t="shared" si="133"/>
        <v/>
      </c>
      <c r="L2008" s="23"/>
      <c r="S2008" s="34"/>
      <c r="T2008" s="56" t="str">
        <f t="shared" si="132"/>
        <v/>
      </c>
    </row>
    <row r="2009" spans="1:20" x14ac:dyDescent="0.35">
      <c r="A2009" s="14" t="str">
        <f>IF(C2009="","",COUNT($C$3:C2009))</f>
        <v/>
      </c>
      <c r="B2009" s="14" t="str">
        <f t="shared" si="131"/>
        <v/>
      </c>
      <c r="C2009" s="23"/>
      <c r="F2009" s="32"/>
      <c r="J2009" s="26"/>
      <c r="K2009" s="22" t="str">
        <f t="shared" si="133"/>
        <v/>
      </c>
      <c r="L2009" s="23"/>
      <c r="S2009" s="34"/>
      <c r="T2009" s="56" t="str">
        <f t="shared" si="132"/>
        <v/>
      </c>
    </row>
    <row r="2010" spans="1:20" x14ac:dyDescent="0.35">
      <c r="A2010" s="14" t="str">
        <f>IF(C2010="","",COUNT($C$3:C2010))</f>
        <v/>
      </c>
      <c r="B2010" s="14" t="str">
        <f t="shared" si="131"/>
        <v/>
      </c>
      <c r="C2010" s="23"/>
      <c r="F2010" s="32"/>
      <c r="J2010" s="26"/>
      <c r="K2010" s="22" t="str">
        <f t="shared" si="133"/>
        <v/>
      </c>
      <c r="L2010" s="23"/>
      <c r="S2010" s="34"/>
      <c r="T2010" s="56" t="str">
        <f t="shared" si="132"/>
        <v/>
      </c>
    </row>
    <row r="2011" spans="1:20" x14ac:dyDescent="0.35">
      <c r="A2011" s="14" t="str">
        <f>IF(C2011="","",COUNT($C$3:C2011))</f>
        <v/>
      </c>
      <c r="B2011" s="14" t="str">
        <f t="shared" si="131"/>
        <v/>
      </c>
      <c r="C2011" s="23"/>
      <c r="F2011" s="32"/>
      <c r="J2011" s="26"/>
      <c r="K2011" s="22" t="str">
        <f t="shared" si="133"/>
        <v/>
      </c>
      <c r="L2011" s="23"/>
      <c r="S2011" s="34"/>
      <c r="T2011" s="56" t="str">
        <f t="shared" si="132"/>
        <v/>
      </c>
    </row>
    <row r="2012" spans="1:20" x14ac:dyDescent="0.35">
      <c r="A2012" s="14" t="str">
        <f>IF(C2012="","",COUNT($C$3:C2012))</f>
        <v/>
      </c>
      <c r="B2012" s="14" t="str">
        <f t="shared" si="131"/>
        <v/>
      </c>
      <c r="C2012" s="23"/>
      <c r="F2012" s="32"/>
      <c r="J2012" s="26"/>
      <c r="K2012" s="22" t="str">
        <f t="shared" si="133"/>
        <v/>
      </c>
      <c r="L2012" s="23"/>
      <c r="S2012" s="34"/>
      <c r="T2012" s="56" t="str">
        <f t="shared" si="132"/>
        <v/>
      </c>
    </row>
    <row r="2013" spans="1:20" x14ac:dyDescent="0.35">
      <c r="A2013" s="14" t="str">
        <f>IF(C2013="","",COUNT($C$3:C2013))</f>
        <v/>
      </c>
      <c r="B2013" s="14" t="str">
        <f t="shared" si="131"/>
        <v/>
      </c>
      <c r="C2013" s="23"/>
      <c r="F2013" s="32"/>
      <c r="J2013" s="26"/>
      <c r="K2013" s="22" t="str">
        <f t="shared" si="133"/>
        <v/>
      </c>
      <c r="L2013" s="23"/>
      <c r="S2013" s="34"/>
      <c r="T2013" s="56" t="str">
        <f t="shared" si="132"/>
        <v/>
      </c>
    </row>
    <row r="2014" spans="1:20" x14ac:dyDescent="0.35">
      <c r="A2014" s="14" t="str">
        <f>IF(C2014="","",COUNT($C$3:C2014))</f>
        <v/>
      </c>
      <c r="B2014" s="14" t="str">
        <f t="shared" si="131"/>
        <v/>
      </c>
      <c r="C2014" s="23"/>
      <c r="F2014" s="32"/>
      <c r="J2014" s="26"/>
      <c r="K2014" s="22" t="str">
        <f t="shared" si="133"/>
        <v/>
      </c>
      <c r="L2014" s="23"/>
      <c r="S2014" s="34"/>
      <c r="T2014" s="56" t="str">
        <f t="shared" si="132"/>
        <v/>
      </c>
    </row>
    <row r="2015" spans="1:20" x14ac:dyDescent="0.35">
      <c r="A2015" s="14" t="str">
        <f>IF(C2015="","",COUNT($C$3:C2015))</f>
        <v/>
      </c>
      <c r="B2015" s="14" t="str">
        <f t="shared" si="131"/>
        <v/>
      </c>
      <c r="C2015" s="23"/>
      <c r="F2015" s="32"/>
      <c r="J2015" s="26"/>
      <c r="K2015" s="22" t="str">
        <f t="shared" si="133"/>
        <v/>
      </c>
      <c r="L2015" s="23"/>
      <c r="S2015" s="34"/>
      <c r="T2015" s="56" t="str">
        <f t="shared" si="132"/>
        <v/>
      </c>
    </row>
    <row r="2016" spans="1:20" x14ac:dyDescent="0.35">
      <c r="A2016" s="14" t="str">
        <f>IF(C2016="","",COUNT($C$3:C2016))</f>
        <v/>
      </c>
      <c r="B2016" s="14" t="str">
        <f t="shared" si="131"/>
        <v/>
      </c>
      <c r="C2016" s="23"/>
      <c r="F2016" s="32"/>
      <c r="J2016" s="26"/>
      <c r="K2016" s="22" t="str">
        <f t="shared" si="133"/>
        <v/>
      </c>
      <c r="L2016" s="23"/>
      <c r="S2016" s="34"/>
      <c r="T2016" s="56" t="str">
        <f t="shared" si="132"/>
        <v/>
      </c>
    </row>
    <row r="2017" spans="1:20" x14ac:dyDescent="0.35">
      <c r="A2017" s="14" t="str">
        <f>IF(C2017="","",COUNT($C$3:C2017))</f>
        <v/>
      </c>
      <c r="B2017" s="14" t="str">
        <f t="shared" si="131"/>
        <v/>
      </c>
      <c r="C2017" s="23"/>
      <c r="F2017" s="32"/>
      <c r="J2017" s="26"/>
      <c r="K2017" s="22" t="str">
        <f t="shared" si="133"/>
        <v/>
      </c>
      <c r="L2017" s="23"/>
      <c r="S2017" s="34"/>
      <c r="T2017" s="56" t="str">
        <f t="shared" si="132"/>
        <v/>
      </c>
    </row>
    <row r="2018" spans="1:20" x14ac:dyDescent="0.35">
      <c r="A2018" s="14" t="str">
        <f>IF(C2018="","",COUNT($C$3:C2018))</f>
        <v/>
      </c>
      <c r="B2018" s="14" t="str">
        <f t="shared" si="131"/>
        <v/>
      </c>
      <c r="C2018" s="23"/>
      <c r="F2018" s="32"/>
      <c r="J2018" s="26"/>
      <c r="K2018" s="22" t="str">
        <f t="shared" si="133"/>
        <v/>
      </c>
      <c r="L2018" s="23"/>
      <c r="S2018" s="34"/>
      <c r="T2018" s="56" t="str">
        <f t="shared" si="132"/>
        <v/>
      </c>
    </row>
    <row r="2019" spans="1:20" x14ac:dyDescent="0.35">
      <c r="A2019" s="14" t="str">
        <f>IF(C2019="","",COUNT($C$3:C2019))</f>
        <v/>
      </c>
      <c r="B2019" s="14" t="str">
        <f t="shared" si="131"/>
        <v/>
      </c>
      <c r="C2019" s="23"/>
      <c r="F2019" s="32"/>
      <c r="J2019" s="26"/>
      <c r="K2019" s="22" t="str">
        <f t="shared" si="133"/>
        <v/>
      </c>
      <c r="L2019" s="23"/>
      <c r="S2019" s="34"/>
      <c r="T2019" s="56" t="str">
        <f t="shared" si="132"/>
        <v/>
      </c>
    </row>
    <row r="2020" spans="1:20" x14ac:dyDescent="0.35">
      <c r="A2020" s="14" t="str">
        <f>IF(C2020="","",COUNT($C$3:C2020))</f>
        <v/>
      </c>
      <c r="B2020" s="14" t="str">
        <f t="shared" si="131"/>
        <v/>
      </c>
      <c r="C2020" s="23"/>
      <c r="F2020" s="32"/>
      <c r="J2020" s="26"/>
      <c r="K2020" s="22" t="str">
        <f t="shared" si="133"/>
        <v/>
      </c>
      <c r="L2020" s="23"/>
      <c r="S2020" s="34"/>
      <c r="T2020" s="56" t="str">
        <f t="shared" si="132"/>
        <v/>
      </c>
    </row>
    <row r="2021" spans="1:20" x14ac:dyDescent="0.35">
      <c r="A2021" s="14" t="str">
        <f>IF(C2021="","",COUNT($C$3:C2021))</f>
        <v/>
      </c>
      <c r="B2021" s="14" t="str">
        <f t="shared" si="131"/>
        <v/>
      </c>
      <c r="C2021" s="23"/>
      <c r="F2021" s="32"/>
      <c r="J2021" s="26"/>
      <c r="K2021" s="22" t="str">
        <f t="shared" si="133"/>
        <v/>
      </c>
      <c r="L2021" s="23"/>
      <c r="S2021" s="34"/>
      <c r="T2021" s="56" t="str">
        <f t="shared" si="132"/>
        <v/>
      </c>
    </row>
    <row r="2022" spans="1:20" x14ac:dyDescent="0.35">
      <c r="A2022" s="14" t="str">
        <f>IF(C2022="","",COUNT($C$3:C2022))</f>
        <v/>
      </c>
      <c r="B2022" s="14" t="str">
        <f t="shared" ref="B2022:B2085" si="134">IF(C2022="","",TEXT(C2022,"mmmm"))</f>
        <v/>
      </c>
      <c r="C2022" s="23"/>
      <c r="F2022" s="32"/>
      <c r="J2022" s="26"/>
      <c r="K2022" s="22" t="str">
        <f t="shared" si="133"/>
        <v/>
      </c>
      <c r="L2022" s="23"/>
      <c r="S2022" s="34"/>
      <c r="T2022" s="56" t="str">
        <f t="shared" ref="T2022:T2085" si="135">IF(N2022="","",SUM(N2022,O2022,P2022,Q2022,R2022))</f>
        <v/>
      </c>
    </row>
    <row r="2023" spans="1:20" x14ac:dyDescent="0.35">
      <c r="A2023" s="14" t="str">
        <f>IF(C2023="","",COUNT($C$3:C2023))</f>
        <v/>
      </c>
      <c r="B2023" s="14" t="str">
        <f t="shared" si="134"/>
        <v/>
      </c>
      <c r="C2023" s="23"/>
      <c r="F2023" s="32"/>
      <c r="J2023" s="26"/>
      <c r="K2023" s="22" t="str">
        <f t="shared" si="133"/>
        <v/>
      </c>
      <c r="L2023" s="23"/>
      <c r="S2023" s="34"/>
      <c r="T2023" s="56" t="str">
        <f t="shared" si="135"/>
        <v/>
      </c>
    </row>
    <row r="2024" spans="1:20" x14ac:dyDescent="0.35">
      <c r="A2024" s="14" t="str">
        <f>IF(C2024="","",COUNT($C$3:C2024))</f>
        <v/>
      </c>
      <c r="B2024" s="14" t="str">
        <f t="shared" si="134"/>
        <v/>
      </c>
      <c r="C2024" s="23"/>
      <c r="F2024" s="32"/>
      <c r="J2024" s="26"/>
      <c r="K2024" s="22" t="str">
        <f t="shared" si="133"/>
        <v/>
      </c>
      <c r="L2024" s="23"/>
      <c r="S2024" s="34"/>
      <c r="T2024" s="56" t="str">
        <f t="shared" si="135"/>
        <v/>
      </c>
    </row>
    <row r="2025" spans="1:20" x14ac:dyDescent="0.35">
      <c r="A2025" s="14" t="str">
        <f>IF(C2025="","",COUNT($C$3:C2025))</f>
        <v/>
      </c>
      <c r="B2025" s="14" t="str">
        <f t="shared" si="134"/>
        <v/>
      </c>
      <c r="C2025" s="23"/>
      <c r="F2025" s="32"/>
      <c r="J2025" s="26"/>
      <c r="K2025" s="22" t="str">
        <f t="shared" si="133"/>
        <v/>
      </c>
      <c r="L2025" s="23"/>
      <c r="S2025" s="34"/>
      <c r="T2025" s="56" t="str">
        <f t="shared" si="135"/>
        <v/>
      </c>
    </row>
    <row r="2026" spans="1:20" x14ac:dyDescent="0.35">
      <c r="A2026" s="14" t="str">
        <f>IF(C2026="","",COUNT($C$3:C2026))</f>
        <v/>
      </c>
      <c r="B2026" s="14" t="str">
        <f t="shared" si="134"/>
        <v/>
      </c>
      <c r="C2026" s="23"/>
      <c r="F2026" s="32"/>
      <c r="J2026" s="26"/>
      <c r="K2026" s="22" t="str">
        <f t="shared" si="133"/>
        <v/>
      </c>
      <c r="L2026" s="23"/>
      <c r="S2026" s="34"/>
      <c r="T2026" s="56" t="str">
        <f t="shared" si="135"/>
        <v/>
      </c>
    </row>
    <row r="2027" spans="1:20" x14ac:dyDescent="0.35">
      <c r="A2027" s="14" t="str">
        <f>IF(C2027="","",COUNT($C$3:C2027))</f>
        <v/>
      </c>
      <c r="B2027" s="14" t="str">
        <f t="shared" si="134"/>
        <v/>
      </c>
      <c r="C2027" s="23"/>
      <c r="F2027" s="32"/>
      <c r="J2027" s="26"/>
      <c r="K2027" s="22" t="str">
        <f t="shared" si="133"/>
        <v/>
      </c>
      <c r="L2027" s="23"/>
      <c r="S2027" s="34"/>
      <c r="T2027" s="56" t="str">
        <f t="shared" si="135"/>
        <v/>
      </c>
    </row>
    <row r="2028" spans="1:20" x14ac:dyDescent="0.35">
      <c r="A2028" s="14" t="str">
        <f>IF(C2028="","",COUNT($C$3:C2028))</f>
        <v/>
      </c>
      <c r="B2028" s="14" t="str">
        <f t="shared" si="134"/>
        <v/>
      </c>
      <c r="C2028" s="23"/>
      <c r="F2028" s="32"/>
      <c r="J2028" s="26"/>
      <c r="K2028" s="22" t="str">
        <f t="shared" si="133"/>
        <v/>
      </c>
      <c r="L2028" s="23"/>
      <c r="S2028" s="34"/>
      <c r="T2028" s="56" t="str">
        <f t="shared" si="135"/>
        <v/>
      </c>
    </row>
    <row r="2029" spans="1:20" x14ac:dyDescent="0.35">
      <c r="A2029" s="14" t="str">
        <f>IF(C2029="","",COUNT($C$3:C2029))</f>
        <v/>
      </c>
      <c r="B2029" s="14" t="str">
        <f t="shared" si="134"/>
        <v/>
      </c>
      <c r="C2029" s="23"/>
      <c r="F2029" s="32"/>
      <c r="J2029" s="26"/>
      <c r="K2029" s="22" t="str">
        <f t="shared" si="133"/>
        <v/>
      </c>
      <c r="L2029" s="23"/>
      <c r="S2029" s="34"/>
      <c r="T2029" s="56" t="str">
        <f t="shared" si="135"/>
        <v/>
      </c>
    </row>
    <row r="2030" spans="1:20" x14ac:dyDescent="0.35">
      <c r="A2030" s="14" t="str">
        <f>IF(C2030="","",COUNT($C$3:C2030))</f>
        <v/>
      </c>
      <c r="B2030" s="14" t="str">
        <f t="shared" si="134"/>
        <v/>
      </c>
      <c r="C2030" s="23"/>
      <c r="F2030" s="32"/>
      <c r="J2030" s="26"/>
      <c r="K2030" s="22" t="str">
        <f t="shared" si="133"/>
        <v/>
      </c>
      <c r="L2030" s="23"/>
      <c r="S2030" s="34"/>
      <c r="T2030" s="56" t="str">
        <f t="shared" si="135"/>
        <v/>
      </c>
    </row>
    <row r="2031" spans="1:20" x14ac:dyDescent="0.35">
      <c r="A2031" s="14" t="str">
        <f>IF(C2031="","",COUNT($C$3:C2031))</f>
        <v/>
      </c>
      <c r="B2031" s="14" t="str">
        <f t="shared" si="134"/>
        <v/>
      </c>
      <c r="C2031" s="23"/>
      <c r="F2031" s="32"/>
      <c r="J2031" s="26"/>
      <c r="K2031" s="22" t="str">
        <f t="shared" si="133"/>
        <v/>
      </c>
      <c r="L2031" s="23"/>
      <c r="S2031" s="34"/>
      <c r="T2031" s="56" t="str">
        <f t="shared" si="135"/>
        <v/>
      </c>
    </row>
    <row r="2032" spans="1:20" x14ac:dyDescent="0.35">
      <c r="A2032" s="14" t="str">
        <f>IF(C2032="","",COUNT($C$3:C2032))</f>
        <v/>
      </c>
      <c r="B2032" s="14" t="str">
        <f t="shared" si="134"/>
        <v/>
      </c>
      <c r="C2032" s="23"/>
      <c r="F2032" s="32"/>
      <c r="J2032" s="26"/>
      <c r="K2032" s="22" t="str">
        <f t="shared" si="133"/>
        <v/>
      </c>
      <c r="L2032" s="23"/>
      <c r="S2032" s="34"/>
      <c r="T2032" s="56" t="str">
        <f t="shared" si="135"/>
        <v/>
      </c>
    </row>
    <row r="2033" spans="1:20" x14ac:dyDescent="0.35">
      <c r="A2033" s="14" t="str">
        <f>IF(C2033="","",COUNT($C$3:C2033))</f>
        <v/>
      </c>
      <c r="B2033" s="14" t="str">
        <f t="shared" si="134"/>
        <v/>
      </c>
      <c r="C2033" s="23"/>
      <c r="F2033" s="32"/>
      <c r="J2033" s="26"/>
      <c r="K2033" s="22" t="str">
        <f t="shared" si="133"/>
        <v/>
      </c>
      <c r="L2033" s="23"/>
      <c r="S2033" s="34"/>
      <c r="T2033" s="56" t="str">
        <f t="shared" si="135"/>
        <v/>
      </c>
    </row>
    <row r="2034" spans="1:20" x14ac:dyDescent="0.35">
      <c r="A2034" s="14" t="str">
        <f>IF(C2034="","",COUNT($C$3:C2034))</f>
        <v/>
      </c>
      <c r="B2034" s="14" t="str">
        <f t="shared" si="134"/>
        <v/>
      </c>
      <c r="C2034" s="23"/>
      <c r="F2034" s="32"/>
      <c r="J2034" s="26"/>
      <c r="K2034" s="22" t="str">
        <f t="shared" si="133"/>
        <v/>
      </c>
      <c r="L2034" s="23"/>
      <c r="S2034" s="34"/>
      <c r="T2034" s="56" t="str">
        <f t="shared" si="135"/>
        <v/>
      </c>
    </row>
    <row r="2035" spans="1:20" x14ac:dyDescent="0.35">
      <c r="A2035" s="14" t="str">
        <f>IF(C2035="","",COUNT($C$3:C2035))</f>
        <v/>
      </c>
      <c r="B2035" s="14" t="str">
        <f t="shared" si="134"/>
        <v/>
      </c>
      <c r="C2035" s="23"/>
      <c r="F2035" s="32"/>
      <c r="J2035" s="26"/>
      <c r="K2035" s="22" t="str">
        <f t="shared" si="133"/>
        <v/>
      </c>
      <c r="L2035" s="23"/>
      <c r="S2035" s="34"/>
      <c r="T2035" s="56" t="str">
        <f t="shared" si="135"/>
        <v/>
      </c>
    </row>
    <row r="2036" spans="1:20" x14ac:dyDescent="0.35">
      <c r="A2036" s="14" t="str">
        <f>IF(C2036="","",COUNT($C$3:C2036))</f>
        <v/>
      </c>
      <c r="B2036" s="14" t="str">
        <f t="shared" si="134"/>
        <v/>
      </c>
      <c r="C2036" s="23"/>
      <c r="F2036" s="32"/>
      <c r="J2036" s="26"/>
      <c r="K2036" s="22" t="str">
        <f t="shared" si="133"/>
        <v/>
      </c>
      <c r="L2036" s="23"/>
      <c r="S2036" s="34"/>
      <c r="T2036" s="56" t="str">
        <f t="shared" si="135"/>
        <v/>
      </c>
    </row>
    <row r="2037" spans="1:20" x14ac:dyDescent="0.35">
      <c r="A2037" s="14" t="str">
        <f>IF(C2037="","",COUNT($C$3:C2037))</f>
        <v/>
      </c>
      <c r="B2037" s="14" t="str">
        <f t="shared" si="134"/>
        <v/>
      </c>
      <c r="C2037" s="23"/>
      <c r="F2037" s="32"/>
      <c r="J2037" s="26"/>
      <c r="K2037" s="22" t="str">
        <f t="shared" si="133"/>
        <v/>
      </c>
      <c r="L2037" s="23"/>
      <c r="S2037" s="34"/>
      <c r="T2037" s="56" t="str">
        <f t="shared" si="135"/>
        <v/>
      </c>
    </row>
    <row r="2038" spans="1:20" x14ac:dyDescent="0.35">
      <c r="A2038" s="14" t="str">
        <f>IF(C2038="","",COUNT($C$3:C2038))</f>
        <v/>
      </c>
      <c r="B2038" s="14" t="str">
        <f t="shared" si="134"/>
        <v/>
      </c>
      <c r="C2038" s="23"/>
      <c r="F2038" s="32"/>
      <c r="J2038" s="26"/>
      <c r="K2038" s="22" t="str">
        <f t="shared" si="133"/>
        <v/>
      </c>
      <c r="L2038" s="23"/>
      <c r="S2038" s="34"/>
      <c r="T2038" s="56" t="str">
        <f t="shared" si="135"/>
        <v/>
      </c>
    </row>
    <row r="2039" spans="1:20" x14ac:dyDescent="0.35">
      <c r="A2039" s="14" t="str">
        <f>IF(C2039="","",COUNT($C$3:C2039))</f>
        <v/>
      </c>
      <c r="B2039" s="14" t="str">
        <f t="shared" si="134"/>
        <v/>
      </c>
      <c r="C2039" s="23"/>
      <c r="F2039" s="32"/>
      <c r="J2039" s="26"/>
      <c r="K2039" s="22" t="str">
        <f t="shared" si="133"/>
        <v/>
      </c>
      <c r="L2039" s="23"/>
      <c r="S2039" s="34"/>
      <c r="T2039" s="56" t="str">
        <f t="shared" si="135"/>
        <v/>
      </c>
    </row>
    <row r="2040" spans="1:20" x14ac:dyDescent="0.35">
      <c r="A2040" s="14" t="str">
        <f>IF(C2040="","",COUNT($C$3:C2040))</f>
        <v/>
      </c>
      <c r="B2040" s="14" t="str">
        <f t="shared" si="134"/>
        <v/>
      </c>
      <c r="C2040" s="23"/>
      <c r="F2040" s="32"/>
      <c r="J2040" s="26"/>
      <c r="K2040" s="22" t="str">
        <f t="shared" si="133"/>
        <v/>
      </c>
      <c r="L2040" s="23"/>
      <c r="S2040" s="34"/>
      <c r="T2040" s="56" t="str">
        <f t="shared" si="135"/>
        <v/>
      </c>
    </row>
    <row r="2041" spans="1:20" x14ac:dyDescent="0.35">
      <c r="A2041" s="14" t="str">
        <f>IF(C2041="","",COUNT($C$3:C2041))</f>
        <v/>
      </c>
      <c r="B2041" s="14" t="str">
        <f t="shared" si="134"/>
        <v/>
      </c>
      <c r="C2041" s="23"/>
      <c r="F2041" s="32"/>
      <c r="J2041" s="26"/>
      <c r="K2041" s="22" t="str">
        <f t="shared" si="133"/>
        <v/>
      </c>
      <c r="L2041" s="23"/>
      <c r="S2041" s="34"/>
      <c r="T2041" s="56" t="str">
        <f t="shared" si="135"/>
        <v/>
      </c>
    </row>
    <row r="2042" spans="1:20" x14ac:dyDescent="0.35">
      <c r="A2042" s="14" t="str">
        <f>IF(C2042="","",COUNT($C$3:C2042))</f>
        <v/>
      </c>
      <c r="B2042" s="14" t="str">
        <f t="shared" si="134"/>
        <v/>
      </c>
      <c r="C2042" s="23"/>
      <c r="F2042" s="32"/>
      <c r="J2042" s="26"/>
      <c r="K2042" s="22" t="str">
        <f t="shared" si="133"/>
        <v/>
      </c>
      <c r="L2042" s="23"/>
      <c r="S2042" s="34"/>
      <c r="T2042" s="56" t="str">
        <f t="shared" si="135"/>
        <v/>
      </c>
    </row>
    <row r="2043" spans="1:20" x14ac:dyDescent="0.35">
      <c r="A2043" s="14" t="str">
        <f>IF(C2043="","",COUNT($C$3:C2043))</f>
        <v/>
      </c>
      <c r="B2043" s="14" t="str">
        <f t="shared" si="134"/>
        <v/>
      </c>
      <c r="C2043" s="23"/>
      <c r="F2043" s="32"/>
      <c r="J2043" s="26"/>
      <c r="K2043" s="22" t="str">
        <f t="shared" si="133"/>
        <v/>
      </c>
      <c r="L2043" s="23"/>
      <c r="S2043" s="34"/>
      <c r="T2043" s="56" t="str">
        <f t="shared" si="135"/>
        <v/>
      </c>
    </row>
    <row r="2044" spans="1:20" x14ac:dyDescent="0.35">
      <c r="A2044" s="14" t="str">
        <f>IF(C2044="","",COUNT($C$3:C2044))</f>
        <v/>
      </c>
      <c r="B2044" s="14" t="str">
        <f t="shared" si="134"/>
        <v/>
      </c>
      <c r="C2044" s="23"/>
      <c r="F2044" s="32"/>
      <c r="J2044" s="26"/>
      <c r="K2044" s="22" t="str">
        <f t="shared" si="133"/>
        <v/>
      </c>
      <c r="L2044" s="23"/>
      <c r="S2044" s="34"/>
      <c r="T2044" s="56" t="str">
        <f t="shared" si="135"/>
        <v/>
      </c>
    </row>
    <row r="2045" spans="1:20" x14ac:dyDescent="0.35">
      <c r="A2045" s="14" t="str">
        <f>IF(C2045="","",COUNT($C$3:C2045))</f>
        <v/>
      </c>
      <c r="B2045" s="14" t="str">
        <f t="shared" si="134"/>
        <v/>
      </c>
      <c r="C2045" s="23"/>
      <c r="F2045" s="32"/>
      <c r="J2045" s="26"/>
      <c r="K2045" s="22" t="str">
        <f t="shared" si="133"/>
        <v/>
      </c>
      <c r="L2045" s="23"/>
      <c r="S2045" s="34"/>
      <c r="T2045" s="56" t="str">
        <f t="shared" si="135"/>
        <v/>
      </c>
    </row>
    <row r="2046" spans="1:20" x14ac:dyDescent="0.35">
      <c r="A2046" s="14" t="str">
        <f>IF(C2046="","",COUNT($C$3:C2046))</f>
        <v/>
      </c>
      <c r="B2046" s="14" t="str">
        <f t="shared" si="134"/>
        <v/>
      </c>
      <c r="C2046" s="23"/>
      <c r="F2046" s="32"/>
      <c r="J2046" s="26"/>
      <c r="K2046" s="22" t="str">
        <f t="shared" si="133"/>
        <v/>
      </c>
      <c r="L2046" s="23"/>
      <c r="S2046" s="34"/>
      <c r="T2046" s="56" t="str">
        <f t="shared" si="135"/>
        <v/>
      </c>
    </row>
    <row r="2047" spans="1:20" x14ac:dyDescent="0.35">
      <c r="A2047" s="14" t="str">
        <f>IF(C2047="","",COUNT($C$3:C2047))</f>
        <v/>
      </c>
      <c r="B2047" s="14" t="str">
        <f t="shared" si="134"/>
        <v/>
      </c>
      <c r="C2047" s="23"/>
      <c r="F2047" s="32"/>
      <c r="J2047" s="26"/>
      <c r="K2047" s="22" t="str">
        <f t="shared" si="133"/>
        <v/>
      </c>
      <c r="L2047" s="23"/>
      <c r="S2047" s="34"/>
      <c r="T2047" s="56" t="str">
        <f t="shared" si="135"/>
        <v/>
      </c>
    </row>
    <row r="2048" spans="1:20" x14ac:dyDescent="0.35">
      <c r="A2048" s="14" t="str">
        <f>IF(C2048="","",COUNT($C$3:C2048))</f>
        <v/>
      </c>
      <c r="B2048" s="14" t="str">
        <f t="shared" si="134"/>
        <v/>
      </c>
      <c r="C2048" s="23"/>
      <c r="F2048" s="32"/>
      <c r="J2048" s="26"/>
      <c r="K2048" s="22" t="str">
        <f t="shared" si="133"/>
        <v/>
      </c>
      <c r="L2048" s="23"/>
      <c r="S2048" s="34"/>
      <c r="T2048" s="56" t="str">
        <f t="shared" si="135"/>
        <v/>
      </c>
    </row>
    <row r="2049" spans="1:20" x14ac:dyDescent="0.35">
      <c r="A2049" s="14" t="str">
        <f>IF(C2049="","",COUNT($C$3:C2049))</f>
        <v/>
      </c>
      <c r="B2049" s="14" t="str">
        <f t="shared" si="134"/>
        <v/>
      </c>
      <c r="C2049" s="23"/>
      <c r="F2049" s="32"/>
      <c r="J2049" s="26"/>
      <c r="K2049" s="22" t="str">
        <f t="shared" si="133"/>
        <v/>
      </c>
      <c r="L2049" s="23"/>
      <c r="S2049" s="34"/>
      <c r="T2049" s="56" t="str">
        <f t="shared" si="135"/>
        <v/>
      </c>
    </row>
    <row r="2050" spans="1:20" x14ac:dyDescent="0.35">
      <c r="A2050" s="14" t="str">
        <f>IF(C2050="","",COUNT($C$3:C2050))</f>
        <v/>
      </c>
      <c r="B2050" s="14" t="str">
        <f t="shared" si="134"/>
        <v/>
      </c>
      <c r="C2050" s="23"/>
      <c r="F2050" s="32"/>
      <c r="J2050" s="26"/>
      <c r="K2050" s="22" t="str">
        <f t="shared" si="133"/>
        <v/>
      </c>
      <c r="L2050" s="23"/>
      <c r="S2050" s="34"/>
      <c r="T2050" s="56" t="str">
        <f t="shared" si="135"/>
        <v/>
      </c>
    </row>
    <row r="2051" spans="1:20" x14ac:dyDescent="0.35">
      <c r="A2051" s="14" t="str">
        <f>IF(C2051="","",COUNT($C$3:C2051))</f>
        <v/>
      </c>
      <c r="B2051" s="14" t="str">
        <f t="shared" si="134"/>
        <v/>
      </c>
      <c r="C2051" s="23"/>
      <c r="F2051" s="32"/>
      <c r="J2051" s="26"/>
      <c r="K2051" s="22" t="str">
        <f t="shared" ref="K2051:K2114" si="136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051" s="23"/>
      <c r="S2051" s="34"/>
      <c r="T2051" s="56" t="str">
        <f t="shared" si="135"/>
        <v/>
      </c>
    </row>
    <row r="2052" spans="1:20" x14ac:dyDescent="0.35">
      <c r="A2052" s="14" t="str">
        <f>IF(C2052="","",COUNT($C$3:C2052))</f>
        <v/>
      </c>
      <c r="B2052" s="14" t="str">
        <f t="shared" si="134"/>
        <v/>
      </c>
      <c r="C2052" s="23"/>
      <c r="F2052" s="32"/>
      <c r="J2052" s="26"/>
      <c r="K2052" s="22" t="str">
        <f t="shared" si="136"/>
        <v/>
      </c>
      <c r="L2052" s="23"/>
      <c r="S2052" s="34"/>
      <c r="T2052" s="56" t="str">
        <f t="shared" si="135"/>
        <v/>
      </c>
    </row>
    <row r="2053" spans="1:20" x14ac:dyDescent="0.35">
      <c r="A2053" s="14" t="str">
        <f>IF(C2053="","",COUNT($C$3:C2053))</f>
        <v/>
      </c>
      <c r="B2053" s="14" t="str">
        <f t="shared" si="134"/>
        <v/>
      </c>
      <c r="C2053" s="23"/>
      <c r="F2053" s="32"/>
      <c r="J2053" s="26"/>
      <c r="K2053" s="22" t="str">
        <f t="shared" si="136"/>
        <v/>
      </c>
      <c r="L2053" s="23"/>
      <c r="S2053" s="34"/>
      <c r="T2053" s="56" t="str">
        <f t="shared" si="135"/>
        <v/>
      </c>
    </row>
    <row r="2054" spans="1:20" x14ac:dyDescent="0.35">
      <c r="A2054" s="14" t="str">
        <f>IF(C2054="","",COUNT($C$3:C2054))</f>
        <v/>
      </c>
      <c r="B2054" s="14" t="str">
        <f t="shared" si="134"/>
        <v/>
      </c>
      <c r="C2054" s="23"/>
      <c r="F2054" s="32"/>
      <c r="J2054" s="26"/>
      <c r="K2054" s="22" t="str">
        <f t="shared" si="136"/>
        <v/>
      </c>
      <c r="L2054" s="23"/>
      <c r="S2054" s="34"/>
      <c r="T2054" s="56" t="str">
        <f t="shared" si="135"/>
        <v/>
      </c>
    </row>
    <row r="2055" spans="1:20" x14ac:dyDescent="0.35">
      <c r="A2055" s="14" t="str">
        <f>IF(C2055="","",COUNT($C$3:C2055))</f>
        <v/>
      </c>
      <c r="B2055" s="14" t="str">
        <f t="shared" si="134"/>
        <v/>
      </c>
      <c r="C2055" s="23"/>
      <c r="F2055" s="32"/>
      <c r="J2055" s="26"/>
      <c r="K2055" s="22" t="str">
        <f t="shared" si="136"/>
        <v/>
      </c>
      <c r="L2055" s="23"/>
      <c r="S2055" s="34"/>
      <c r="T2055" s="56" t="str">
        <f t="shared" si="135"/>
        <v/>
      </c>
    </row>
    <row r="2056" spans="1:20" x14ac:dyDescent="0.35">
      <c r="A2056" s="14" t="str">
        <f>IF(C2056="","",COUNT($C$3:C2056))</f>
        <v/>
      </c>
      <c r="B2056" s="14" t="str">
        <f t="shared" si="134"/>
        <v/>
      </c>
      <c r="C2056" s="23"/>
      <c r="F2056" s="32"/>
      <c r="J2056" s="26"/>
      <c r="K2056" s="22" t="str">
        <f t="shared" si="136"/>
        <v/>
      </c>
      <c r="L2056" s="23"/>
      <c r="S2056" s="34"/>
      <c r="T2056" s="56" t="str">
        <f t="shared" si="135"/>
        <v/>
      </c>
    </row>
    <row r="2057" spans="1:20" x14ac:dyDescent="0.35">
      <c r="A2057" s="14" t="str">
        <f>IF(C2057="","",COUNT($C$3:C2057))</f>
        <v/>
      </c>
      <c r="B2057" s="14" t="str">
        <f t="shared" si="134"/>
        <v/>
      </c>
      <c r="C2057" s="23"/>
      <c r="F2057" s="32"/>
      <c r="J2057" s="26"/>
      <c r="K2057" s="22" t="str">
        <f t="shared" si="136"/>
        <v/>
      </c>
      <c r="L2057" s="23"/>
      <c r="S2057" s="34"/>
      <c r="T2057" s="56" t="str">
        <f t="shared" si="135"/>
        <v/>
      </c>
    </row>
    <row r="2058" spans="1:20" x14ac:dyDescent="0.35">
      <c r="A2058" s="14" t="str">
        <f>IF(C2058="","",COUNT($C$3:C2058))</f>
        <v/>
      </c>
      <c r="B2058" s="14" t="str">
        <f t="shared" si="134"/>
        <v/>
      </c>
      <c r="C2058" s="23"/>
      <c r="F2058" s="32"/>
      <c r="J2058" s="26"/>
      <c r="K2058" s="22" t="str">
        <f t="shared" si="136"/>
        <v/>
      </c>
      <c r="L2058" s="23"/>
      <c r="S2058" s="34"/>
      <c r="T2058" s="56" t="str">
        <f t="shared" si="135"/>
        <v/>
      </c>
    </row>
    <row r="2059" spans="1:20" x14ac:dyDescent="0.35">
      <c r="A2059" s="14" t="str">
        <f>IF(C2059="","",COUNT($C$3:C2059))</f>
        <v/>
      </c>
      <c r="B2059" s="14" t="str">
        <f t="shared" si="134"/>
        <v/>
      </c>
      <c r="C2059" s="23"/>
      <c r="F2059" s="32"/>
      <c r="J2059" s="26"/>
      <c r="K2059" s="22" t="str">
        <f t="shared" si="136"/>
        <v/>
      </c>
      <c r="L2059" s="23"/>
      <c r="S2059" s="34"/>
      <c r="T2059" s="56" t="str">
        <f t="shared" si="135"/>
        <v/>
      </c>
    </row>
    <row r="2060" spans="1:20" x14ac:dyDescent="0.35">
      <c r="A2060" s="14" t="str">
        <f>IF(C2060="","",COUNT($C$3:C2060))</f>
        <v/>
      </c>
      <c r="B2060" s="14" t="str">
        <f t="shared" si="134"/>
        <v/>
      </c>
      <c r="C2060" s="23"/>
      <c r="F2060" s="32"/>
      <c r="J2060" s="26"/>
      <c r="K2060" s="22" t="str">
        <f t="shared" si="136"/>
        <v/>
      </c>
      <c r="L2060" s="23"/>
      <c r="S2060" s="34"/>
      <c r="T2060" s="56" t="str">
        <f t="shared" si="135"/>
        <v/>
      </c>
    </row>
    <row r="2061" spans="1:20" x14ac:dyDescent="0.35">
      <c r="A2061" s="14" t="str">
        <f>IF(C2061="","",COUNT($C$3:C2061))</f>
        <v/>
      </c>
      <c r="B2061" s="14" t="str">
        <f t="shared" si="134"/>
        <v/>
      </c>
      <c r="C2061" s="23"/>
      <c r="F2061" s="32"/>
      <c r="J2061" s="26"/>
      <c r="K2061" s="22" t="str">
        <f t="shared" si="136"/>
        <v/>
      </c>
      <c r="L2061" s="23"/>
      <c r="S2061" s="34"/>
      <c r="T2061" s="56" t="str">
        <f t="shared" si="135"/>
        <v/>
      </c>
    </row>
    <row r="2062" spans="1:20" x14ac:dyDescent="0.35">
      <c r="A2062" s="14" t="str">
        <f>IF(C2062="","",COUNT($C$3:C2062))</f>
        <v/>
      </c>
      <c r="B2062" s="14" t="str">
        <f t="shared" si="134"/>
        <v/>
      </c>
      <c r="C2062" s="23"/>
      <c r="F2062" s="32"/>
      <c r="J2062" s="26"/>
      <c r="K2062" s="22" t="str">
        <f t="shared" si="136"/>
        <v/>
      </c>
      <c r="L2062" s="23"/>
      <c r="S2062" s="34"/>
      <c r="T2062" s="56" t="str">
        <f t="shared" si="135"/>
        <v/>
      </c>
    </row>
    <row r="2063" spans="1:20" x14ac:dyDescent="0.35">
      <c r="A2063" s="14" t="str">
        <f>IF(C2063="","",COUNT($C$3:C2063))</f>
        <v/>
      </c>
      <c r="B2063" s="14" t="str">
        <f t="shared" si="134"/>
        <v/>
      </c>
      <c r="C2063" s="23"/>
      <c r="F2063" s="32"/>
      <c r="J2063" s="26"/>
      <c r="K2063" s="22" t="str">
        <f t="shared" si="136"/>
        <v/>
      </c>
      <c r="L2063" s="23"/>
      <c r="S2063" s="34"/>
      <c r="T2063" s="56" t="str">
        <f t="shared" si="135"/>
        <v/>
      </c>
    </row>
    <row r="2064" spans="1:20" x14ac:dyDescent="0.35">
      <c r="A2064" s="14" t="str">
        <f>IF(C2064="","",COUNT($C$3:C2064))</f>
        <v/>
      </c>
      <c r="B2064" s="14" t="str">
        <f t="shared" si="134"/>
        <v/>
      </c>
      <c r="C2064" s="23"/>
      <c r="F2064" s="32"/>
      <c r="J2064" s="26"/>
      <c r="K2064" s="22" t="str">
        <f t="shared" si="136"/>
        <v/>
      </c>
      <c r="L2064" s="23"/>
      <c r="S2064" s="34"/>
      <c r="T2064" s="56" t="str">
        <f t="shared" si="135"/>
        <v/>
      </c>
    </row>
    <row r="2065" spans="1:20" x14ac:dyDescent="0.35">
      <c r="A2065" s="14" t="str">
        <f>IF(C2065="","",COUNT($C$3:C2065))</f>
        <v/>
      </c>
      <c r="B2065" s="14" t="str">
        <f t="shared" si="134"/>
        <v/>
      </c>
      <c r="C2065" s="23"/>
      <c r="F2065" s="32"/>
      <c r="J2065" s="26"/>
      <c r="K2065" s="22" t="str">
        <f t="shared" si="136"/>
        <v/>
      </c>
      <c r="L2065" s="23"/>
      <c r="S2065" s="34"/>
      <c r="T2065" s="56" t="str">
        <f t="shared" si="135"/>
        <v/>
      </c>
    </row>
    <row r="2066" spans="1:20" x14ac:dyDescent="0.35">
      <c r="A2066" s="14" t="str">
        <f>IF(C2066="","",COUNT($C$3:C2066))</f>
        <v/>
      </c>
      <c r="B2066" s="14" t="str">
        <f t="shared" si="134"/>
        <v/>
      </c>
      <c r="C2066" s="23"/>
      <c r="F2066" s="32"/>
      <c r="J2066" s="26"/>
      <c r="K2066" s="22" t="str">
        <f t="shared" si="136"/>
        <v/>
      </c>
      <c r="L2066" s="23"/>
      <c r="S2066" s="34"/>
      <c r="T2066" s="56" t="str">
        <f t="shared" si="135"/>
        <v/>
      </c>
    </row>
    <row r="2067" spans="1:20" x14ac:dyDescent="0.35">
      <c r="A2067" s="14" t="str">
        <f>IF(C2067="","",COUNT($C$3:C2067))</f>
        <v/>
      </c>
      <c r="B2067" s="14" t="str">
        <f t="shared" si="134"/>
        <v/>
      </c>
      <c r="C2067" s="23"/>
      <c r="F2067" s="32"/>
      <c r="J2067" s="26"/>
      <c r="K2067" s="22" t="str">
        <f t="shared" si="136"/>
        <v/>
      </c>
      <c r="L2067" s="23"/>
      <c r="S2067" s="34"/>
      <c r="T2067" s="56" t="str">
        <f t="shared" si="135"/>
        <v/>
      </c>
    </row>
    <row r="2068" spans="1:20" x14ac:dyDescent="0.35">
      <c r="A2068" s="14" t="str">
        <f>IF(C2068="","",COUNT($C$3:C2068))</f>
        <v/>
      </c>
      <c r="B2068" s="14" t="str">
        <f t="shared" si="134"/>
        <v/>
      </c>
      <c r="C2068" s="23"/>
      <c r="F2068" s="32"/>
      <c r="J2068" s="26"/>
      <c r="K2068" s="22" t="str">
        <f t="shared" si="136"/>
        <v/>
      </c>
      <c r="L2068" s="23"/>
      <c r="S2068" s="34"/>
      <c r="T2068" s="56" t="str">
        <f t="shared" si="135"/>
        <v/>
      </c>
    </row>
    <row r="2069" spans="1:20" x14ac:dyDescent="0.35">
      <c r="A2069" s="14" t="str">
        <f>IF(C2069="","",COUNT($C$3:C2069))</f>
        <v/>
      </c>
      <c r="B2069" s="14" t="str">
        <f t="shared" si="134"/>
        <v/>
      </c>
      <c r="C2069" s="23"/>
      <c r="F2069" s="32"/>
      <c r="J2069" s="26"/>
      <c r="K2069" s="22" t="str">
        <f t="shared" si="136"/>
        <v/>
      </c>
      <c r="L2069" s="23"/>
      <c r="S2069" s="34"/>
      <c r="T2069" s="56" t="str">
        <f t="shared" si="135"/>
        <v/>
      </c>
    </row>
    <row r="2070" spans="1:20" x14ac:dyDescent="0.35">
      <c r="A2070" s="14" t="str">
        <f>IF(C2070="","",COUNT($C$3:C2070))</f>
        <v/>
      </c>
      <c r="B2070" s="14" t="str">
        <f t="shared" si="134"/>
        <v/>
      </c>
      <c r="C2070" s="23"/>
      <c r="F2070" s="32"/>
      <c r="J2070" s="26"/>
      <c r="K2070" s="22" t="str">
        <f t="shared" si="136"/>
        <v/>
      </c>
      <c r="L2070" s="23"/>
      <c r="S2070" s="34"/>
      <c r="T2070" s="56" t="str">
        <f t="shared" si="135"/>
        <v/>
      </c>
    </row>
    <row r="2071" spans="1:20" x14ac:dyDescent="0.35">
      <c r="A2071" s="14" t="str">
        <f>IF(C2071="","",COUNT($C$3:C2071))</f>
        <v/>
      </c>
      <c r="B2071" s="14" t="str">
        <f t="shared" si="134"/>
        <v/>
      </c>
      <c r="C2071" s="23"/>
      <c r="F2071" s="32"/>
      <c r="J2071" s="26"/>
      <c r="K2071" s="22" t="str">
        <f t="shared" si="136"/>
        <v/>
      </c>
      <c r="L2071" s="23"/>
      <c r="S2071" s="34"/>
      <c r="T2071" s="56" t="str">
        <f t="shared" si="135"/>
        <v/>
      </c>
    </row>
    <row r="2072" spans="1:20" x14ac:dyDescent="0.35">
      <c r="A2072" s="14" t="str">
        <f>IF(C2072="","",COUNT($C$3:C2072))</f>
        <v/>
      </c>
      <c r="B2072" s="14" t="str">
        <f t="shared" si="134"/>
        <v/>
      </c>
      <c r="C2072" s="23"/>
      <c r="F2072" s="32"/>
      <c r="J2072" s="26"/>
      <c r="K2072" s="22" t="str">
        <f t="shared" si="136"/>
        <v/>
      </c>
      <c r="L2072" s="23"/>
      <c r="S2072" s="34"/>
      <c r="T2072" s="56" t="str">
        <f t="shared" si="135"/>
        <v/>
      </c>
    </row>
    <row r="2073" spans="1:20" x14ac:dyDescent="0.35">
      <c r="A2073" s="14" t="str">
        <f>IF(C2073="","",COUNT($C$3:C2073))</f>
        <v/>
      </c>
      <c r="B2073" s="14" t="str">
        <f t="shared" si="134"/>
        <v/>
      </c>
      <c r="C2073" s="23"/>
      <c r="F2073" s="32"/>
      <c r="J2073" s="26"/>
      <c r="K2073" s="22" t="str">
        <f t="shared" si="136"/>
        <v/>
      </c>
      <c r="L2073" s="23"/>
      <c r="S2073" s="34"/>
      <c r="T2073" s="56" t="str">
        <f t="shared" si="135"/>
        <v/>
      </c>
    </row>
    <row r="2074" spans="1:20" x14ac:dyDescent="0.35">
      <c r="A2074" s="14" t="str">
        <f>IF(C2074="","",COUNT($C$3:C2074))</f>
        <v/>
      </c>
      <c r="B2074" s="14" t="str">
        <f t="shared" si="134"/>
        <v/>
      </c>
      <c r="C2074" s="23"/>
      <c r="F2074" s="32"/>
      <c r="J2074" s="26"/>
      <c r="K2074" s="22" t="str">
        <f t="shared" si="136"/>
        <v/>
      </c>
      <c r="L2074" s="23"/>
      <c r="S2074" s="34"/>
      <c r="T2074" s="56" t="str">
        <f t="shared" si="135"/>
        <v/>
      </c>
    </row>
    <row r="2075" spans="1:20" x14ac:dyDescent="0.35">
      <c r="A2075" s="14" t="str">
        <f>IF(C2075="","",COUNT($C$3:C2075))</f>
        <v/>
      </c>
      <c r="B2075" s="14" t="str">
        <f t="shared" si="134"/>
        <v/>
      </c>
      <c r="C2075" s="23"/>
      <c r="F2075" s="32"/>
      <c r="J2075" s="26"/>
      <c r="K2075" s="22" t="str">
        <f t="shared" si="136"/>
        <v/>
      </c>
      <c r="L2075" s="23"/>
      <c r="S2075" s="34"/>
      <c r="T2075" s="56" t="str">
        <f t="shared" si="135"/>
        <v/>
      </c>
    </row>
    <row r="2076" spans="1:20" x14ac:dyDescent="0.35">
      <c r="A2076" s="14" t="str">
        <f>IF(C2076="","",COUNT($C$3:C2076))</f>
        <v/>
      </c>
      <c r="B2076" s="14" t="str">
        <f t="shared" si="134"/>
        <v/>
      </c>
      <c r="C2076" s="23"/>
      <c r="F2076" s="32"/>
      <c r="J2076" s="26"/>
      <c r="K2076" s="22" t="str">
        <f t="shared" si="136"/>
        <v/>
      </c>
      <c r="L2076" s="23"/>
      <c r="S2076" s="34"/>
      <c r="T2076" s="56" t="str">
        <f t="shared" si="135"/>
        <v/>
      </c>
    </row>
    <row r="2077" spans="1:20" x14ac:dyDescent="0.35">
      <c r="A2077" s="14" t="str">
        <f>IF(C2077="","",COUNT($C$3:C2077))</f>
        <v/>
      </c>
      <c r="B2077" s="14" t="str">
        <f t="shared" si="134"/>
        <v/>
      </c>
      <c r="C2077" s="23"/>
      <c r="F2077" s="32"/>
      <c r="J2077" s="26"/>
      <c r="K2077" s="22" t="str">
        <f t="shared" si="136"/>
        <v/>
      </c>
      <c r="L2077" s="23"/>
      <c r="S2077" s="34"/>
      <c r="T2077" s="56" t="str">
        <f t="shared" si="135"/>
        <v/>
      </c>
    </row>
    <row r="2078" spans="1:20" x14ac:dyDescent="0.35">
      <c r="A2078" s="14" t="str">
        <f>IF(C2078="","",COUNT($C$3:C2078))</f>
        <v/>
      </c>
      <c r="B2078" s="14" t="str">
        <f t="shared" si="134"/>
        <v/>
      </c>
      <c r="C2078" s="23"/>
      <c r="F2078" s="32"/>
      <c r="J2078" s="26"/>
      <c r="K2078" s="22" t="str">
        <f t="shared" si="136"/>
        <v/>
      </c>
      <c r="L2078" s="23"/>
      <c r="S2078" s="34"/>
      <c r="T2078" s="56" t="str">
        <f t="shared" si="135"/>
        <v/>
      </c>
    </row>
    <row r="2079" spans="1:20" x14ac:dyDescent="0.35">
      <c r="A2079" s="14" t="str">
        <f>IF(C2079="","",COUNT($C$3:C2079))</f>
        <v/>
      </c>
      <c r="B2079" s="14" t="str">
        <f t="shared" si="134"/>
        <v/>
      </c>
      <c r="C2079" s="23"/>
      <c r="F2079" s="32"/>
      <c r="J2079" s="26"/>
      <c r="K2079" s="22" t="str">
        <f t="shared" si="136"/>
        <v/>
      </c>
      <c r="L2079" s="23"/>
      <c r="S2079" s="34"/>
      <c r="T2079" s="56" t="str">
        <f t="shared" si="135"/>
        <v/>
      </c>
    </row>
    <row r="2080" spans="1:20" x14ac:dyDescent="0.35">
      <c r="A2080" s="14" t="str">
        <f>IF(C2080="","",COUNT($C$3:C2080))</f>
        <v/>
      </c>
      <c r="B2080" s="14" t="str">
        <f t="shared" si="134"/>
        <v/>
      </c>
      <c r="C2080" s="23"/>
      <c r="F2080" s="32"/>
      <c r="J2080" s="26"/>
      <c r="K2080" s="22" t="str">
        <f t="shared" si="136"/>
        <v/>
      </c>
      <c r="L2080" s="23"/>
      <c r="S2080" s="34"/>
      <c r="T2080" s="56" t="str">
        <f t="shared" si="135"/>
        <v/>
      </c>
    </row>
    <row r="2081" spans="1:20" x14ac:dyDescent="0.35">
      <c r="A2081" s="14" t="str">
        <f>IF(C2081="","",COUNT($C$3:C2081))</f>
        <v/>
      </c>
      <c r="B2081" s="14" t="str">
        <f t="shared" si="134"/>
        <v/>
      </c>
      <c r="C2081" s="23"/>
      <c r="F2081" s="32"/>
      <c r="J2081" s="26"/>
      <c r="K2081" s="22" t="str">
        <f t="shared" si="136"/>
        <v/>
      </c>
      <c r="L2081" s="23"/>
      <c r="S2081" s="34"/>
      <c r="T2081" s="56" t="str">
        <f t="shared" si="135"/>
        <v/>
      </c>
    </row>
    <row r="2082" spans="1:20" x14ac:dyDescent="0.35">
      <c r="A2082" s="14" t="str">
        <f>IF(C2082="","",COUNT($C$3:C2082))</f>
        <v/>
      </c>
      <c r="B2082" s="14" t="str">
        <f t="shared" si="134"/>
        <v/>
      </c>
      <c r="C2082" s="23"/>
      <c r="F2082" s="32"/>
      <c r="J2082" s="26"/>
      <c r="K2082" s="22" t="str">
        <f t="shared" si="136"/>
        <v/>
      </c>
      <c r="L2082" s="23"/>
      <c r="S2082" s="34"/>
      <c r="T2082" s="56" t="str">
        <f t="shared" si="135"/>
        <v/>
      </c>
    </row>
    <row r="2083" spans="1:20" x14ac:dyDescent="0.35">
      <c r="A2083" s="14" t="str">
        <f>IF(C2083="","",COUNT($C$3:C2083))</f>
        <v/>
      </c>
      <c r="B2083" s="14" t="str">
        <f t="shared" si="134"/>
        <v/>
      </c>
      <c r="C2083" s="23"/>
      <c r="F2083" s="32"/>
      <c r="J2083" s="26"/>
      <c r="K2083" s="22" t="str">
        <f t="shared" si="136"/>
        <v/>
      </c>
      <c r="L2083" s="23"/>
      <c r="S2083" s="34"/>
      <c r="T2083" s="56" t="str">
        <f t="shared" si="135"/>
        <v/>
      </c>
    </row>
    <row r="2084" spans="1:20" x14ac:dyDescent="0.35">
      <c r="A2084" s="14" t="str">
        <f>IF(C2084="","",COUNT($C$3:C2084))</f>
        <v/>
      </c>
      <c r="B2084" s="14" t="str">
        <f t="shared" si="134"/>
        <v/>
      </c>
      <c r="C2084" s="23"/>
      <c r="F2084" s="32"/>
      <c r="J2084" s="26"/>
      <c r="K2084" s="22" t="str">
        <f t="shared" si="136"/>
        <v/>
      </c>
      <c r="L2084" s="23"/>
      <c r="S2084" s="34"/>
      <c r="T2084" s="56" t="str">
        <f t="shared" si="135"/>
        <v/>
      </c>
    </row>
    <row r="2085" spans="1:20" x14ac:dyDescent="0.35">
      <c r="A2085" s="14" t="str">
        <f>IF(C2085="","",COUNT($C$3:C2085))</f>
        <v/>
      </c>
      <c r="B2085" s="14" t="str">
        <f t="shared" si="134"/>
        <v/>
      </c>
      <c r="C2085" s="23"/>
      <c r="F2085" s="32"/>
      <c r="J2085" s="26"/>
      <c r="K2085" s="22" t="str">
        <f t="shared" si="136"/>
        <v/>
      </c>
      <c r="L2085" s="23"/>
      <c r="S2085" s="34"/>
      <c r="T2085" s="56" t="str">
        <f t="shared" si="135"/>
        <v/>
      </c>
    </row>
    <row r="2086" spans="1:20" x14ac:dyDescent="0.35">
      <c r="A2086" s="14" t="str">
        <f>IF(C2086="","",COUNT($C$3:C2086))</f>
        <v/>
      </c>
      <c r="B2086" s="14" t="str">
        <f t="shared" ref="B2086:B2149" si="137">IF(C2086="","",TEXT(C2086,"mmmm"))</f>
        <v/>
      </c>
      <c r="C2086" s="23"/>
      <c r="F2086" s="32"/>
      <c r="J2086" s="26"/>
      <c r="K2086" s="22" t="str">
        <f t="shared" si="136"/>
        <v/>
      </c>
      <c r="L2086" s="23"/>
      <c r="S2086" s="34"/>
      <c r="T2086" s="56" t="str">
        <f t="shared" ref="T2086:T2149" si="138">IF(N2086="","",SUM(N2086,O2086,P2086,Q2086,R2086))</f>
        <v/>
      </c>
    </row>
    <row r="2087" spans="1:20" x14ac:dyDescent="0.35">
      <c r="A2087" s="14" t="str">
        <f>IF(C2087="","",COUNT($C$3:C2087))</f>
        <v/>
      </c>
      <c r="B2087" s="14" t="str">
        <f t="shared" si="137"/>
        <v/>
      </c>
      <c r="C2087" s="23"/>
      <c r="F2087" s="32"/>
      <c r="J2087" s="26"/>
      <c r="K2087" s="22" t="str">
        <f t="shared" si="136"/>
        <v/>
      </c>
      <c r="L2087" s="23"/>
      <c r="S2087" s="34"/>
      <c r="T2087" s="56" t="str">
        <f t="shared" si="138"/>
        <v/>
      </c>
    </row>
    <row r="2088" spans="1:20" x14ac:dyDescent="0.35">
      <c r="A2088" s="14" t="str">
        <f>IF(C2088="","",COUNT($C$3:C2088))</f>
        <v/>
      </c>
      <c r="B2088" s="14" t="str">
        <f t="shared" si="137"/>
        <v/>
      </c>
      <c r="C2088" s="23"/>
      <c r="F2088" s="32"/>
      <c r="J2088" s="26"/>
      <c r="K2088" s="22" t="str">
        <f t="shared" si="136"/>
        <v/>
      </c>
      <c r="L2088" s="23"/>
      <c r="S2088" s="34"/>
      <c r="T2088" s="56" t="str">
        <f t="shared" si="138"/>
        <v/>
      </c>
    </row>
    <row r="2089" spans="1:20" x14ac:dyDescent="0.35">
      <c r="A2089" s="14" t="str">
        <f>IF(C2089="","",COUNT($C$3:C2089))</f>
        <v/>
      </c>
      <c r="B2089" s="14" t="str">
        <f t="shared" si="137"/>
        <v/>
      </c>
      <c r="C2089" s="23"/>
      <c r="F2089" s="32"/>
      <c r="J2089" s="26"/>
      <c r="K2089" s="22" t="str">
        <f t="shared" si="136"/>
        <v/>
      </c>
      <c r="L2089" s="23"/>
      <c r="S2089" s="34"/>
      <c r="T2089" s="56" t="str">
        <f t="shared" si="138"/>
        <v/>
      </c>
    </row>
    <row r="2090" spans="1:20" x14ac:dyDescent="0.35">
      <c r="A2090" s="14" t="str">
        <f>IF(C2090="","",COUNT($C$3:C2090))</f>
        <v/>
      </c>
      <c r="B2090" s="14" t="str">
        <f t="shared" si="137"/>
        <v/>
      </c>
      <c r="C2090" s="23"/>
      <c r="F2090" s="32"/>
      <c r="J2090" s="26"/>
      <c r="K2090" s="22" t="str">
        <f t="shared" si="136"/>
        <v/>
      </c>
      <c r="L2090" s="23"/>
      <c r="S2090" s="34"/>
      <c r="T2090" s="56" t="str">
        <f t="shared" si="138"/>
        <v/>
      </c>
    </row>
    <row r="2091" spans="1:20" x14ac:dyDescent="0.35">
      <c r="A2091" s="14" t="str">
        <f>IF(C2091="","",COUNT($C$3:C2091))</f>
        <v/>
      </c>
      <c r="B2091" s="14" t="str">
        <f t="shared" si="137"/>
        <v/>
      </c>
      <c r="C2091" s="23"/>
      <c r="F2091" s="32"/>
      <c r="J2091" s="26"/>
      <c r="K2091" s="22" t="str">
        <f t="shared" si="136"/>
        <v/>
      </c>
      <c r="L2091" s="23"/>
      <c r="S2091" s="34"/>
      <c r="T2091" s="56" t="str">
        <f t="shared" si="138"/>
        <v/>
      </c>
    </row>
    <row r="2092" spans="1:20" x14ac:dyDescent="0.35">
      <c r="A2092" s="14" t="str">
        <f>IF(C2092="","",COUNT($C$3:C2092))</f>
        <v/>
      </c>
      <c r="B2092" s="14" t="str">
        <f t="shared" si="137"/>
        <v/>
      </c>
      <c r="C2092" s="23"/>
      <c r="F2092" s="32"/>
      <c r="J2092" s="26"/>
      <c r="K2092" s="22" t="str">
        <f t="shared" si="136"/>
        <v/>
      </c>
      <c r="L2092" s="23"/>
      <c r="S2092" s="34"/>
      <c r="T2092" s="56" t="str">
        <f t="shared" si="138"/>
        <v/>
      </c>
    </row>
    <row r="2093" spans="1:20" x14ac:dyDescent="0.35">
      <c r="A2093" s="14" t="str">
        <f>IF(C2093="","",COUNT($C$3:C2093))</f>
        <v/>
      </c>
      <c r="B2093" s="14" t="str">
        <f t="shared" si="137"/>
        <v/>
      </c>
      <c r="C2093" s="23"/>
      <c r="F2093" s="32"/>
      <c r="J2093" s="26"/>
      <c r="K2093" s="22" t="str">
        <f t="shared" si="136"/>
        <v/>
      </c>
      <c r="L2093" s="23"/>
      <c r="S2093" s="34"/>
      <c r="T2093" s="56" t="str">
        <f t="shared" si="138"/>
        <v/>
      </c>
    </row>
    <row r="2094" spans="1:20" x14ac:dyDescent="0.35">
      <c r="A2094" s="14" t="str">
        <f>IF(C2094="","",COUNT($C$3:C2094))</f>
        <v/>
      </c>
      <c r="B2094" s="14" t="str">
        <f t="shared" si="137"/>
        <v/>
      </c>
      <c r="C2094" s="23"/>
      <c r="F2094" s="32"/>
      <c r="J2094" s="26"/>
      <c r="K2094" s="22" t="str">
        <f t="shared" si="136"/>
        <v/>
      </c>
      <c r="L2094" s="23"/>
      <c r="S2094" s="34"/>
      <c r="T2094" s="56" t="str">
        <f t="shared" si="138"/>
        <v/>
      </c>
    </row>
    <row r="2095" spans="1:20" x14ac:dyDescent="0.35">
      <c r="A2095" s="14" t="str">
        <f>IF(C2095="","",COUNT($C$3:C2095))</f>
        <v/>
      </c>
      <c r="B2095" s="14" t="str">
        <f t="shared" si="137"/>
        <v/>
      </c>
      <c r="C2095" s="23"/>
      <c r="F2095" s="32"/>
      <c r="J2095" s="26"/>
      <c r="K2095" s="22" t="str">
        <f t="shared" si="136"/>
        <v/>
      </c>
      <c r="L2095" s="23"/>
      <c r="S2095" s="34"/>
      <c r="T2095" s="56" t="str">
        <f t="shared" si="138"/>
        <v/>
      </c>
    </row>
    <row r="2096" spans="1:20" x14ac:dyDescent="0.35">
      <c r="A2096" s="14" t="str">
        <f>IF(C2096="","",COUNT($C$3:C2096))</f>
        <v/>
      </c>
      <c r="B2096" s="14" t="str">
        <f t="shared" si="137"/>
        <v/>
      </c>
      <c r="C2096" s="23"/>
      <c r="F2096" s="32"/>
      <c r="J2096" s="26"/>
      <c r="K2096" s="22" t="str">
        <f t="shared" si="136"/>
        <v/>
      </c>
      <c r="L2096" s="23"/>
      <c r="S2096" s="34"/>
      <c r="T2096" s="56" t="str">
        <f t="shared" si="138"/>
        <v/>
      </c>
    </row>
    <row r="2097" spans="1:20" x14ac:dyDescent="0.35">
      <c r="A2097" s="14" t="str">
        <f>IF(C2097="","",COUNT($C$3:C2097))</f>
        <v/>
      </c>
      <c r="B2097" s="14" t="str">
        <f t="shared" si="137"/>
        <v/>
      </c>
      <c r="C2097" s="23"/>
      <c r="F2097" s="32"/>
      <c r="J2097" s="26"/>
      <c r="K2097" s="22" t="str">
        <f t="shared" si="136"/>
        <v/>
      </c>
      <c r="L2097" s="23"/>
      <c r="S2097" s="34"/>
      <c r="T2097" s="56" t="str">
        <f t="shared" si="138"/>
        <v/>
      </c>
    </row>
    <row r="2098" spans="1:20" x14ac:dyDescent="0.35">
      <c r="A2098" s="14" t="str">
        <f>IF(C2098="","",COUNT($C$3:C2098))</f>
        <v/>
      </c>
      <c r="B2098" s="14" t="str">
        <f t="shared" si="137"/>
        <v/>
      </c>
      <c r="C2098" s="23"/>
      <c r="F2098" s="32"/>
      <c r="J2098" s="26"/>
      <c r="K2098" s="22" t="str">
        <f t="shared" si="136"/>
        <v/>
      </c>
      <c r="L2098" s="23"/>
      <c r="S2098" s="34"/>
      <c r="T2098" s="56" t="str">
        <f t="shared" si="138"/>
        <v/>
      </c>
    </row>
    <row r="2099" spans="1:20" x14ac:dyDescent="0.35">
      <c r="A2099" s="14" t="str">
        <f>IF(C2099="","",COUNT($C$3:C2099))</f>
        <v/>
      </c>
      <c r="B2099" s="14" t="str">
        <f t="shared" si="137"/>
        <v/>
      </c>
      <c r="C2099" s="23"/>
      <c r="F2099" s="32"/>
      <c r="J2099" s="26"/>
      <c r="K2099" s="22" t="str">
        <f t="shared" si="136"/>
        <v/>
      </c>
      <c r="L2099" s="23"/>
      <c r="S2099" s="34"/>
      <c r="T2099" s="56" t="str">
        <f t="shared" si="138"/>
        <v/>
      </c>
    </row>
    <row r="2100" spans="1:20" x14ac:dyDescent="0.35">
      <c r="A2100" s="14" t="str">
        <f>IF(C2100="","",COUNT($C$3:C2100))</f>
        <v/>
      </c>
      <c r="B2100" s="14" t="str">
        <f t="shared" si="137"/>
        <v/>
      </c>
      <c r="C2100" s="23"/>
      <c r="F2100" s="32"/>
      <c r="J2100" s="26"/>
      <c r="K2100" s="22" t="str">
        <f t="shared" si="136"/>
        <v/>
      </c>
      <c r="L2100" s="23"/>
      <c r="S2100" s="34"/>
      <c r="T2100" s="56" t="str">
        <f t="shared" si="138"/>
        <v/>
      </c>
    </row>
    <row r="2101" spans="1:20" x14ac:dyDescent="0.35">
      <c r="A2101" s="14" t="str">
        <f>IF(C2101="","",COUNT($C$3:C2101))</f>
        <v/>
      </c>
      <c r="B2101" s="14" t="str">
        <f t="shared" si="137"/>
        <v/>
      </c>
      <c r="C2101" s="23"/>
      <c r="F2101" s="32"/>
      <c r="J2101" s="26"/>
      <c r="K2101" s="22" t="str">
        <f t="shared" si="136"/>
        <v/>
      </c>
      <c r="L2101" s="23"/>
      <c r="S2101" s="34"/>
      <c r="T2101" s="56" t="str">
        <f t="shared" si="138"/>
        <v/>
      </c>
    </row>
    <row r="2102" spans="1:20" x14ac:dyDescent="0.35">
      <c r="A2102" s="14" t="str">
        <f>IF(C2102="","",COUNT($C$3:C2102))</f>
        <v/>
      </c>
      <c r="B2102" s="14" t="str">
        <f t="shared" si="137"/>
        <v/>
      </c>
      <c r="C2102" s="23"/>
      <c r="F2102" s="32"/>
      <c r="J2102" s="26"/>
      <c r="K2102" s="22" t="str">
        <f t="shared" si="136"/>
        <v/>
      </c>
      <c r="L2102" s="23"/>
      <c r="S2102" s="34"/>
      <c r="T2102" s="56" t="str">
        <f t="shared" si="138"/>
        <v/>
      </c>
    </row>
    <row r="2103" spans="1:20" x14ac:dyDescent="0.35">
      <c r="A2103" s="14" t="str">
        <f>IF(C2103="","",COUNT($C$3:C2103))</f>
        <v/>
      </c>
      <c r="B2103" s="14" t="str">
        <f t="shared" si="137"/>
        <v/>
      </c>
      <c r="C2103" s="23"/>
      <c r="F2103" s="32"/>
      <c r="J2103" s="26"/>
      <c r="K2103" s="22" t="str">
        <f t="shared" si="136"/>
        <v/>
      </c>
      <c r="L2103" s="23"/>
      <c r="S2103" s="34"/>
      <c r="T2103" s="56" t="str">
        <f t="shared" si="138"/>
        <v/>
      </c>
    </row>
    <row r="2104" spans="1:20" x14ac:dyDescent="0.35">
      <c r="A2104" s="14" t="str">
        <f>IF(C2104="","",COUNT($C$3:C2104))</f>
        <v/>
      </c>
      <c r="B2104" s="14" t="str">
        <f t="shared" si="137"/>
        <v/>
      </c>
      <c r="C2104" s="23"/>
      <c r="F2104" s="32"/>
      <c r="J2104" s="26"/>
      <c r="K2104" s="22" t="str">
        <f t="shared" si="136"/>
        <v/>
      </c>
      <c r="L2104" s="23"/>
      <c r="S2104" s="34"/>
      <c r="T2104" s="56" t="str">
        <f t="shared" si="138"/>
        <v/>
      </c>
    </row>
    <row r="2105" spans="1:20" x14ac:dyDescent="0.35">
      <c r="A2105" s="14" t="str">
        <f>IF(C2105="","",COUNT($C$3:C2105))</f>
        <v/>
      </c>
      <c r="B2105" s="14" t="str">
        <f t="shared" si="137"/>
        <v/>
      </c>
      <c r="C2105" s="23"/>
      <c r="F2105" s="32"/>
      <c r="J2105" s="26"/>
      <c r="K2105" s="22" t="str">
        <f t="shared" si="136"/>
        <v/>
      </c>
      <c r="L2105" s="23"/>
      <c r="S2105" s="34"/>
      <c r="T2105" s="56" t="str">
        <f t="shared" si="138"/>
        <v/>
      </c>
    </row>
    <row r="2106" spans="1:20" x14ac:dyDescent="0.35">
      <c r="A2106" s="14" t="str">
        <f>IF(C2106="","",COUNT($C$3:C2106))</f>
        <v/>
      </c>
      <c r="B2106" s="14" t="str">
        <f t="shared" si="137"/>
        <v/>
      </c>
      <c r="C2106" s="23"/>
      <c r="F2106" s="32"/>
      <c r="J2106" s="26"/>
      <c r="K2106" s="22" t="str">
        <f t="shared" si="136"/>
        <v/>
      </c>
      <c r="L2106" s="23"/>
      <c r="S2106" s="34"/>
      <c r="T2106" s="56" t="str">
        <f t="shared" si="138"/>
        <v/>
      </c>
    </row>
    <row r="2107" spans="1:20" x14ac:dyDescent="0.35">
      <c r="A2107" s="14" t="str">
        <f>IF(C2107="","",COUNT($C$3:C2107))</f>
        <v/>
      </c>
      <c r="B2107" s="14" t="str">
        <f t="shared" si="137"/>
        <v/>
      </c>
      <c r="C2107" s="23"/>
      <c r="F2107" s="32"/>
      <c r="J2107" s="26"/>
      <c r="K2107" s="22" t="str">
        <f t="shared" si="136"/>
        <v/>
      </c>
      <c r="L2107" s="23"/>
      <c r="S2107" s="34"/>
      <c r="T2107" s="56" t="str">
        <f t="shared" si="138"/>
        <v/>
      </c>
    </row>
    <row r="2108" spans="1:20" x14ac:dyDescent="0.35">
      <c r="A2108" s="14" t="str">
        <f>IF(C2108="","",COUNT($C$3:C2108))</f>
        <v/>
      </c>
      <c r="B2108" s="14" t="str">
        <f t="shared" si="137"/>
        <v/>
      </c>
      <c r="C2108" s="23"/>
      <c r="F2108" s="32"/>
      <c r="J2108" s="26"/>
      <c r="K2108" s="22" t="str">
        <f t="shared" si="136"/>
        <v/>
      </c>
      <c r="L2108" s="23"/>
      <c r="S2108" s="34"/>
      <c r="T2108" s="56" t="str">
        <f t="shared" si="138"/>
        <v/>
      </c>
    </row>
    <row r="2109" spans="1:20" x14ac:dyDescent="0.35">
      <c r="A2109" s="14" t="str">
        <f>IF(C2109="","",COUNT($C$3:C2109))</f>
        <v/>
      </c>
      <c r="B2109" s="14" t="str">
        <f t="shared" si="137"/>
        <v/>
      </c>
      <c r="C2109" s="23"/>
      <c r="F2109" s="32"/>
      <c r="J2109" s="26"/>
      <c r="K2109" s="22" t="str">
        <f t="shared" si="136"/>
        <v/>
      </c>
      <c r="L2109" s="23"/>
      <c r="S2109" s="34"/>
      <c r="T2109" s="56" t="str">
        <f t="shared" si="138"/>
        <v/>
      </c>
    </row>
    <row r="2110" spans="1:20" x14ac:dyDescent="0.35">
      <c r="A2110" s="14" t="str">
        <f>IF(C2110="","",COUNT($C$3:C2110))</f>
        <v/>
      </c>
      <c r="B2110" s="14" t="str">
        <f t="shared" si="137"/>
        <v/>
      </c>
      <c r="C2110" s="23"/>
      <c r="F2110" s="32"/>
      <c r="J2110" s="26"/>
      <c r="K2110" s="22" t="str">
        <f t="shared" si="136"/>
        <v/>
      </c>
      <c r="L2110" s="23"/>
      <c r="S2110" s="34"/>
      <c r="T2110" s="56" t="str">
        <f t="shared" si="138"/>
        <v/>
      </c>
    </row>
    <row r="2111" spans="1:20" x14ac:dyDescent="0.35">
      <c r="A2111" s="14" t="str">
        <f>IF(C2111="","",COUNT($C$3:C2111))</f>
        <v/>
      </c>
      <c r="B2111" s="14" t="str">
        <f t="shared" si="137"/>
        <v/>
      </c>
      <c r="C2111" s="23"/>
      <c r="F2111" s="32"/>
      <c r="J2111" s="26"/>
      <c r="K2111" s="22" t="str">
        <f t="shared" si="136"/>
        <v/>
      </c>
      <c r="L2111" s="23"/>
      <c r="S2111" s="34"/>
      <c r="T2111" s="56" t="str">
        <f t="shared" si="138"/>
        <v/>
      </c>
    </row>
    <row r="2112" spans="1:20" x14ac:dyDescent="0.35">
      <c r="A2112" s="14" t="str">
        <f>IF(C2112="","",COUNT($C$3:C2112))</f>
        <v/>
      </c>
      <c r="B2112" s="14" t="str">
        <f t="shared" si="137"/>
        <v/>
      </c>
      <c r="C2112" s="23"/>
      <c r="F2112" s="32"/>
      <c r="J2112" s="26"/>
      <c r="K2112" s="22" t="str">
        <f t="shared" si="136"/>
        <v/>
      </c>
      <c r="L2112" s="23"/>
      <c r="S2112" s="34"/>
      <c r="T2112" s="56" t="str">
        <f t="shared" si="138"/>
        <v/>
      </c>
    </row>
    <row r="2113" spans="1:20" x14ac:dyDescent="0.35">
      <c r="A2113" s="14" t="str">
        <f>IF(C2113="","",COUNT($C$3:C2113))</f>
        <v/>
      </c>
      <c r="B2113" s="14" t="str">
        <f t="shared" si="137"/>
        <v/>
      </c>
      <c r="C2113" s="23"/>
      <c r="F2113" s="32"/>
      <c r="J2113" s="26"/>
      <c r="K2113" s="22" t="str">
        <f t="shared" si="136"/>
        <v/>
      </c>
      <c r="L2113" s="23"/>
      <c r="S2113" s="34"/>
      <c r="T2113" s="56" t="str">
        <f t="shared" si="138"/>
        <v/>
      </c>
    </row>
    <row r="2114" spans="1:20" x14ac:dyDescent="0.35">
      <c r="A2114" s="14" t="str">
        <f>IF(C2114="","",COUNT($C$3:C2114))</f>
        <v/>
      </c>
      <c r="B2114" s="14" t="str">
        <f t="shared" si="137"/>
        <v/>
      </c>
      <c r="C2114" s="23"/>
      <c r="F2114" s="32"/>
      <c r="J2114" s="26"/>
      <c r="K2114" s="22" t="str">
        <f t="shared" si="136"/>
        <v/>
      </c>
      <c r="L2114" s="23"/>
      <c r="S2114" s="34"/>
      <c r="T2114" s="56" t="str">
        <f t="shared" si="138"/>
        <v/>
      </c>
    </row>
    <row r="2115" spans="1:20" x14ac:dyDescent="0.35">
      <c r="A2115" s="14" t="str">
        <f>IF(C2115="","",COUNT($C$3:C2115))</f>
        <v/>
      </c>
      <c r="B2115" s="14" t="str">
        <f t="shared" si="137"/>
        <v/>
      </c>
      <c r="C2115" s="23"/>
      <c r="F2115" s="32"/>
      <c r="J2115" s="26"/>
      <c r="K2115" s="22" t="str">
        <f t="shared" ref="K2115:K2178" si="139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115" s="23"/>
      <c r="S2115" s="34"/>
      <c r="T2115" s="56" t="str">
        <f t="shared" si="138"/>
        <v/>
      </c>
    </row>
    <row r="2116" spans="1:20" x14ac:dyDescent="0.35">
      <c r="A2116" s="14" t="str">
        <f>IF(C2116="","",COUNT($C$3:C2116))</f>
        <v/>
      </c>
      <c r="B2116" s="14" t="str">
        <f t="shared" si="137"/>
        <v/>
      </c>
      <c r="C2116" s="23"/>
      <c r="F2116" s="32"/>
      <c r="J2116" s="26"/>
      <c r="K2116" s="22" t="str">
        <f t="shared" si="139"/>
        <v/>
      </c>
      <c r="L2116" s="23"/>
      <c r="S2116" s="34"/>
      <c r="T2116" s="56" t="str">
        <f t="shared" si="138"/>
        <v/>
      </c>
    </row>
    <row r="2117" spans="1:20" x14ac:dyDescent="0.35">
      <c r="A2117" s="14" t="str">
        <f>IF(C2117="","",COUNT($C$3:C2117))</f>
        <v/>
      </c>
      <c r="B2117" s="14" t="str">
        <f t="shared" si="137"/>
        <v/>
      </c>
      <c r="C2117" s="23"/>
      <c r="F2117" s="32"/>
      <c r="J2117" s="26"/>
      <c r="K2117" s="22" t="str">
        <f t="shared" si="139"/>
        <v/>
      </c>
      <c r="L2117" s="23"/>
      <c r="S2117" s="34"/>
      <c r="T2117" s="56" t="str">
        <f t="shared" si="138"/>
        <v/>
      </c>
    </row>
    <row r="2118" spans="1:20" x14ac:dyDescent="0.35">
      <c r="A2118" s="14" t="str">
        <f>IF(C2118="","",COUNT($C$3:C2118))</f>
        <v/>
      </c>
      <c r="B2118" s="14" t="str">
        <f t="shared" si="137"/>
        <v/>
      </c>
      <c r="C2118" s="23"/>
      <c r="F2118" s="32"/>
      <c r="J2118" s="26"/>
      <c r="K2118" s="22" t="str">
        <f t="shared" si="139"/>
        <v/>
      </c>
      <c r="L2118" s="23"/>
      <c r="S2118" s="34"/>
      <c r="T2118" s="56" t="str">
        <f t="shared" si="138"/>
        <v/>
      </c>
    </row>
    <row r="2119" spans="1:20" x14ac:dyDescent="0.35">
      <c r="A2119" s="14" t="str">
        <f>IF(C2119="","",COUNT($C$3:C2119))</f>
        <v/>
      </c>
      <c r="B2119" s="14" t="str">
        <f t="shared" si="137"/>
        <v/>
      </c>
      <c r="C2119" s="23"/>
      <c r="F2119" s="32"/>
      <c r="J2119" s="26"/>
      <c r="K2119" s="22" t="str">
        <f t="shared" si="139"/>
        <v/>
      </c>
      <c r="L2119" s="23"/>
      <c r="S2119" s="34"/>
      <c r="T2119" s="56" t="str">
        <f t="shared" si="138"/>
        <v/>
      </c>
    </row>
    <row r="2120" spans="1:20" x14ac:dyDescent="0.35">
      <c r="A2120" s="14" t="str">
        <f>IF(C2120="","",COUNT($C$3:C2120))</f>
        <v/>
      </c>
      <c r="B2120" s="14" t="str">
        <f t="shared" si="137"/>
        <v/>
      </c>
      <c r="C2120" s="23"/>
      <c r="F2120" s="32"/>
      <c r="J2120" s="26"/>
      <c r="K2120" s="22" t="str">
        <f t="shared" si="139"/>
        <v/>
      </c>
      <c r="L2120" s="23"/>
      <c r="S2120" s="34"/>
      <c r="T2120" s="56" t="str">
        <f t="shared" si="138"/>
        <v/>
      </c>
    </row>
    <row r="2121" spans="1:20" x14ac:dyDescent="0.35">
      <c r="A2121" s="14" t="str">
        <f>IF(C2121="","",COUNT($C$3:C2121))</f>
        <v/>
      </c>
      <c r="B2121" s="14" t="str">
        <f t="shared" si="137"/>
        <v/>
      </c>
      <c r="C2121" s="23"/>
      <c r="F2121" s="32"/>
      <c r="J2121" s="26"/>
      <c r="K2121" s="22" t="str">
        <f t="shared" si="139"/>
        <v/>
      </c>
      <c r="L2121" s="23"/>
      <c r="S2121" s="34"/>
      <c r="T2121" s="56" t="str">
        <f t="shared" si="138"/>
        <v/>
      </c>
    </row>
    <row r="2122" spans="1:20" x14ac:dyDescent="0.35">
      <c r="A2122" s="14" t="str">
        <f>IF(C2122="","",COUNT($C$3:C2122))</f>
        <v/>
      </c>
      <c r="B2122" s="14" t="str">
        <f t="shared" si="137"/>
        <v/>
      </c>
      <c r="C2122" s="23"/>
      <c r="F2122" s="32"/>
      <c r="J2122" s="26"/>
      <c r="K2122" s="22" t="str">
        <f t="shared" si="139"/>
        <v/>
      </c>
      <c r="L2122" s="23"/>
      <c r="S2122" s="34"/>
      <c r="T2122" s="56" t="str">
        <f t="shared" si="138"/>
        <v/>
      </c>
    </row>
    <row r="2123" spans="1:20" x14ac:dyDescent="0.35">
      <c r="A2123" s="14" t="str">
        <f>IF(C2123="","",COUNT($C$3:C2123))</f>
        <v/>
      </c>
      <c r="B2123" s="14" t="str">
        <f t="shared" si="137"/>
        <v/>
      </c>
      <c r="C2123" s="23"/>
      <c r="F2123" s="32"/>
      <c r="J2123" s="26"/>
      <c r="K2123" s="22" t="str">
        <f t="shared" si="139"/>
        <v/>
      </c>
      <c r="L2123" s="23"/>
      <c r="S2123" s="34"/>
      <c r="T2123" s="56" t="str">
        <f t="shared" si="138"/>
        <v/>
      </c>
    </row>
    <row r="2124" spans="1:20" x14ac:dyDescent="0.35">
      <c r="A2124" s="14" t="str">
        <f>IF(C2124="","",COUNT($C$3:C2124))</f>
        <v/>
      </c>
      <c r="B2124" s="14" t="str">
        <f t="shared" si="137"/>
        <v/>
      </c>
      <c r="C2124" s="23"/>
      <c r="F2124" s="32"/>
      <c r="J2124" s="26"/>
      <c r="K2124" s="22" t="str">
        <f t="shared" si="139"/>
        <v/>
      </c>
      <c r="L2124" s="23"/>
      <c r="S2124" s="34"/>
      <c r="T2124" s="56" t="str">
        <f t="shared" si="138"/>
        <v/>
      </c>
    </row>
    <row r="2125" spans="1:20" x14ac:dyDescent="0.35">
      <c r="A2125" s="14" t="str">
        <f>IF(C2125="","",COUNT($C$3:C2125))</f>
        <v/>
      </c>
      <c r="B2125" s="14" t="str">
        <f t="shared" si="137"/>
        <v/>
      </c>
      <c r="C2125" s="23"/>
      <c r="F2125" s="32"/>
      <c r="J2125" s="26"/>
      <c r="K2125" s="22" t="str">
        <f t="shared" si="139"/>
        <v/>
      </c>
      <c r="L2125" s="23"/>
      <c r="S2125" s="34"/>
      <c r="T2125" s="56" t="str">
        <f t="shared" si="138"/>
        <v/>
      </c>
    </row>
    <row r="2126" spans="1:20" x14ac:dyDescent="0.35">
      <c r="A2126" s="14" t="str">
        <f>IF(C2126="","",COUNT($C$3:C2126))</f>
        <v/>
      </c>
      <c r="B2126" s="14" t="str">
        <f t="shared" si="137"/>
        <v/>
      </c>
      <c r="C2126" s="23"/>
      <c r="F2126" s="32"/>
      <c r="J2126" s="26"/>
      <c r="K2126" s="22" t="str">
        <f t="shared" si="139"/>
        <v/>
      </c>
      <c r="L2126" s="23"/>
      <c r="S2126" s="34"/>
      <c r="T2126" s="56" t="str">
        <f t="shared" si="138"/>
        <v/>
      </c>
    </row>
    <row r="2127" spans="1:20" x14ac:dyDescent="0.35">
      <c r="A2127" s="14" t="str">
        <f>IF(C2127="","",COUNT($C$3:C2127))</f>
        <v/>
      </c>
      <c r="B2127" s="14" t="str">
        <f t="shared" si="137"/>
        <v/>
      </c>
      <c r="C2127" s="23"/>
      <c r="F2127" s="32"/>
      <c r="J2127" s="26"/>
      <c r="K2127" s="22" t="str">
        <f t="shared" si="139"/>
        <v/>
      </c>
      <c r="L2127" s="23"/>
      <c r="S2127" s="34"/>
      <c r="T2127" s="56" t="str">
        <f t="shared" si="138"/>
        <v/>
      </c>
    </row>
    <row r="2128" spans="1:20" x14ac:dyDescent="0.35">
      <c r="A2128" s="14" t="str">
        <f>IF(C2128="","",COUNT($C$3:C2128))</f>
        <v/>
      </c>
      <c r="B2128" s="14" t="str">
        <f t="shared" si="137"/>
        <v/>
      </c>
      <c r="C2128" s="23"/>
      <c r="F2128" s="32"/>
      <c r="J2128" s="26"/>
      <c r="K2128" s="22" t="str">
        <f t="shared" si="139"/>
        <v/>
      </c>
      <c r="L2128" s="23"/>
      <c r="S2128" s="34"/>
      <c r="T2128" s="56" t="str">
        <f t="shared" si="138"/>
        <v/>
      </c>
    </row>
    <row r="2129" spans="1:20" x14ac:dyDescent="0.35">
      <c r="A2129" s="14" t="str">
        <f>IF(C2129="","",COUNT($C$3:C2129))</f>
        <v/>
      </c>
      <c r="B2129" s="14" t="str">
        <f t="shared" si="137"/>
        <v/>
      </c>
      <c r="C2129" s="23"/>
      <c r="F2129" s="32"/>
      <c r="J2129" s="26"/>
      <c r="K2129" s="22" t="str">
        <f t="shared" si="139"/>
        <v/>
      </c>
      <c r="L2129" s="23"/>
      <c r="S2129" s="34"/>
      <c r="T2129" s="56" t="str">
        <f t="shared" si="138"/>
        <v/>
      </c>
    </row>
    <row r="2130" spans="1:20" x14ac:dyDescent="0.35">
      <c r="A2130" s="14" t="str">
        <f>IF(C2130="","",COUNT($C$3:C2130))</f>
        <v/>
      </c>
      <c r="B2130" s="14" t="str">
        <f t="shared" si="137"/>
        <v/>
      </c>
      <c r="C2130" s="23"/>
      <c r="F2130" s="32"/>
      <c r="J2130" s="26"/>
      <c r="K2130" s="22" t="str">
        <f t="shared" si="139"/>
        <v/>
      </c>
      <c r="L2130" s="23"/>
      <c r="S2130" s="34"/>
      <c r="T2130" s="56" t="str">
        <f t="shared" si="138"/>
        <v/>
      </c>
    </row>
    <row r="2131" spans="1:20" x14ac:dyDescent="0.35">
      <c r="A2131" s="14" t="str">
        <f>IF(C2131="","",COUNT($C$3:C2131))</f>
        <v/>
      </c>
      <c r="B2131" s="14" t="str">
        <f t="shared" si="137"/>
        <v/>
      </c>
      <c r="C2131" s="23"/>
      <c r="F2131" s="32"/>
      <c r="J2131" s="26"/>
      <c r="K2131" s="22" t="str">
        <f t="shared" si="139"/>
        <v/>
      </c>
      <c r="L2131" s="23"/>
      <c r="S2131" s="34"/>
      <c r="T2131" s="56" t="str">
        <f t="shared" si="138"/>
        <v/>
      </c>
    </row>
    <row r="2132" spans="1:20" x14ac:dyDescent="0.35">
      <c r="A2132" s="14" t="str">
        <f>IF(C2132="","",COUNT($C$3:C2132))</f>
        <v/>
      </c>
      <c r="B2132" s="14" t="str">
        <f t="shared" si="137"/>
        <v/>
      </c>
      <c r="C2132" s="23"/>
      <c r="F2132" s="32"/>
      <c r="J2132" s="26"/>
      <c r="K2132" s="22" t="str">
        <f t="shared" si="139"/>
        <v/>
      </c>
      <c r="L2132" s="23"/>
      <c r="S2132" s="34"/>
      <c r="T2132" s="56" t="str">
        <f t="shared" si="138"/>
        <v/>
      </c>
    </row>
    <row r="2133" spans="1:20" x14ac:dyDescent="0.35">
      <c r="A2133" s="14" t="str">
        <f>IF(C2133="","",COUNT($C$3:C2133))</f>
        <v/>
      </c>
      <c r="B2133" s="14" t="str">
        <f t="shared" si="137"/>
        <v/>
      </c>
      <c r="C2133" s="23"/>
      <c r="F2133" s="32"/>
      <c r="J2133" s="26"/>
      <c r="K2133" s="22" t="str">
        <f t="shared" si="139"/>
        <v/>
      </c>
      <c r="L2133" s="23"/>
      <c r="S2133" s="34"/>
      <c r="T2133" s="56" t="str">
        <f t="shared" si="138"/>
        <v/>
      </c>
    </row>
    <row r="2134" spans="1:20" x14ac:dyDescent="0.35">
      <c r="A2134" s="14" t="str">
        <f>IF(C2134="","",COUNT($C$3:C2134))</f>
        <v/>
      </c>
      <c r="B2134" s="14" t="str">
        <f t="shared" si="137"/>
        <v/>
      </c>
      <c r="C2134" s="23"/>
      <c r="F2134" s="32"/>
      <c r="J2134" s="26"/>
      <c r="K2134" s="22" t="str">
        <f t="shared" si="139"/>
        <v/>
      </c>
      <c r="L2134" s="23"/>
      <c r="S2134" s="34"/>
      <c r="T2134" s="56" t="str">
        <f t="shared" si="138"/>
        <v/>
      </c>
    </row>
    <row r="2135" spans="1:20" x14ac:dyDescent="0.35">
      <c r="A2135" s="14" t="str">
        <f>IF(C2135="","",COUNT($C$3:C2135))</f>
        <v/>
      </c>
      <c r="B2135" s="14" t="str">
        <f t="shared" si="137"/>
        <v/>
      </c>
      <c r="C2135" s="23"/>
      <c r="F2135" s="32"/>
      <c r="J2135" s="26"/>
      <c r="K2135" s="22" t="str">
        <f t="shared" si="139"/>
        <v/>
      </c>
      <c r="L2135" s="23"/>
      <c r="S2135" s="34"/>
      <c r="T2135" s="56" t="str">
        <f t="shared" si="138"/>
        <v/>
      </c>
    </row>
    <row r="2136" spans="1:20" x14ac:dyDescent="0.35">
      <c r="A2136" s="14" t="str">
        <f>IF(C2136="","",COUNT($C$3:C2136))</f>
        <v/>
      </c>
      <c r="B2136" s="14" t="str">
        <f t="shared" si="137"/>
        <v/>
      </c>
      <c r="C2136" s="23"/>
      <c r="F2136" s="32"/>
      <c r="J2136" s="26"/>
      <c r="K2136" s="22" t="str">
        <f t="shared" si="139"/>
        <v/>
      </c>
      <c r="L2136" s="23"/>
      <c r="S2136" s="34"/>
      <c r="T2136" s="56" t="str">
        <f t="shared" si="138"/>
        <v/>
      </c>
    </row>
    <row r="2137" spans="1:20" x14ac:dyDescent="0.35">
      <c r="A2137" s="14" t="str">
        <f>IF(C2137="","",COUNT($C$3:C2137))</f>
        <v/>
      </c>
      <c r="B2137" s="14" t="str">
        <f t="shared" si="137"/>
        <v/>
      </c>
      <c r="C2137" s="23"/>
      <c r="F2137" s="32"/>
      <c r="J2137" s="26"/>
      <c r="K2137" s="22" t="str">
        <f t="shared" si="139"/>
        <v/>
      </c>
      <c r="L2137" s="23"/>
      <c r="S2137" s="34"/>
      <c r="T2137" s="56" t="str">
        <f t="shared" si="138"/>
        <v/>
      </c>
    </row>
    <row r="2138" spans="1:20" x14ac:dyDescent="0.35">
      <c r="A2138" s="14" t="str">
        <f>IF(C2138="","",COUNT($C$3:C2138))</f>
        <v/>
      </c>
      <c r="B2138" s="14" t="str">
        <f t="shared" si="137"/>
        <v/>
      </c>
      <c r="C2138" s="23"/>
      <c r="F2138" s="32"/>
      <c r="J2138" s="26"/>
      <c r="K2138" s="22" t="str">
        <f t="shared" si="139"/>
        <v/>
      </c>
      <c r="L2138" s="23"/>
      <c r="S2138" s="34"/>
      <c r="T2138" s="56" t="str">
        <f t="shared" si="138"/>
        <v/>
      </c>
    </row>
    <row r="2139" spans="1:20" x14ac:dyDescent="0.35">
      <c r="A2139" s="14" t="str">
        <f>IF(C2139="","",COUNT($C$3:C2139))</f>
        <v/>
      </c>
      <c r="B2139" s="14" t="str">
        <f t="shared" si="137"/>
        <v/>
      </c>
      <c r="C2139" s="23"/>
      <c r="F2139" s="32"/>
      <c r="J2139" s="26"/>
      <c r="K2139" s="22" t="str">
        <f t="shared" si="139"/>
        <v/>
      </c>
      <c r="L2139" s="23"/>
      <c r="S2139" s="34"/>
      <c r="T2139" s="56" t="str">
        <f t="shared" si="138"/>
        <v/>
      </c>
    </row>
    <row r="2140" spans="1:20" x14ac:dyDescent="0.35">
      <c r="A2140" s="14" t="str">
        <f>IF(C2140="","",COUNT($C$3:C2140))</f>
        <v/>
      </c>
      <c r="B2140" s="14" t="str">
        <f t="shared" si="137"/>
        <v/>
      </c>
      <c r="C2140" s="23"/>
      <c r="F2140" s="32"/>
      <c r="J2140" s="26"/>
      <c r="K2140" s="22" t="str">
        <f t="shared" si="139"/>
        <v/>
      </c>
      <c r="L2140" s="23"/>
      <c r="S2140" s="34"/>
      <c r="T2140" s="56" t="str">
        <f t="shared" si="138"/>
        <v/>
      </c>
    </row>
    <row r="2141" spans="1:20" x14ac:dyDescent="0.35">
      <c r="A2141" s="14" t="str">
        <f>IF(C2141="","",COUNT($C$3:C2141))</f>
        <v/>
      </c>
      <c r="B2141" s="14" t="str">
        <f t="shared" si="137"/>
        <v/>
      </c>
      <c r="C2141" s="23"/>
      <c r="F2141" s="32"/>
      <c r="J2141" s="26"/>
      <c r="K2141" s="22" t="str">
        <f t="shared" si="139"/>
        <v/>
      </c>
      <c r="L2141" s="23"/>
      <c r="S2141" s="34"/>
      <c r="T2141" s="56" t="str">
        <f t="shared" si="138"/>
        <v/>
      </c>
    </row>
    <row r="2142" spans="1:20" x14ac:dyDescent="0.35">
      <c r="A2142" s="14" t="str">
        <f>IF(C2142="","",COUNT($C$3:C2142))</f>
        <v/>
      </c>
      <c r="B2142" s="14" t="str">
        <f t="shared" si="137"/>
        <v/>
      </c>
      <c r="C2142" s="23"/>
      <c r="F2142" s="32"/>
      <c r="J2142" s="26"/>
      <c r="K2142" s="22" t="str">
        <f t="shared" si="139"/>
        <v/>
      </c>
      <c r="L2142" s="23"/>
      <c r="S2142" s="34"/>
      <c r="T2142" s="56" t="str">
        <f t="shared" si="138"/>
        <v/>
      </c>
    </row>
    <row r="2143" spans="1:20" x14ac:dyDescent="0.35">
      <c r="A2143" s="14" t="str">
        <f>IF(C2143="","",COUNT($C$3:C2143))</f>
        <v/>
      </c>
      <c r="B2143" s="14" t="str">
        <f t="shared" si="137"/>
        <v/>
      </c>
      <c r="C2143" s="23"/>
      <c r="F2143" s="32"/>
      <c r="J2143" s="26"/>
      <c r="K2143" s="22" t="str">
        <f t="shared" si="139"/>
        <v/>
      </c>
      <c r="L2143" s="23"/>
      <c r="S2143" s="34"/>
      <c r="T2143" s="56" t="str">
        <f t="shared" si="138"/>
        <v/>
      </c>
    </row>
    <row r="2144" spans="1:20" x14ac:dyDescent="0.35">
      <c r="A2144" s="14" t="str">
        <f>IF(C2144="","",COUNT($C$3:C2144))</f>
        <v/>
      </c>
      <c r="B2144" s="14" t="str">
        <f t="shared" si="137"/>
        <v/>
      </c>
      <c r="C2144" s="23"/>
      <c r="F2144" s="32"/>
      <c r="J2144" s="26"/>
      <c r="K2144" s="22" t="str">
        <f t="shared" si="139"/>
        <v/>
      </c>
      <c r="L2144" s="23"/>
      <c r="S2144" s="34"/>
      <c r="T2144" s="56" t="str">
        <f t="shared" si="138"/>
        <v/>
      </c>
    </row>
    <row r="2145" spans="1:20" x14ac:dyDescent="0.35">
      <c r="A2145" s="14" t="str">
        <f>IF(C2145="","",COUNT($C$3:C2145))</f>
        <v/>
      </c>
      <c r="B2145" s="14" t="str">
        <f t="shared" si="137"/>
        <v/>
      </c>
      <c r="C2145" s="23"/>
      <c r="F2145" s="32"/>
      <c r="J2145" s="26"/>
      <c r="K2145" s="22" t="str">
        <f t="shared" si="139"/>
        <v/>
      </c>
      <c r="L2145" s="23"/>
      <c r="S2145" s="34"/>
      <c r="T2145" s="56" t="str">
        <f t="shared" si="138"/>
        <v/>
      </c>
    </row>
    <row r="2146" spans="1:20" x14ac:dyDescent="0.35">
      <c r="A2146" s="14" t="str">
        <f>IF(C2146="","",COUNT($C$3:C2146))</f>
        <v/>
      </c>
      <c r="B2146" s="14" t="str">
        <f t="shared" si="137"/>
        <v/>
      </c>
      <c r="C2146" s="23"/>
      <c r="F2146" s="32"/>
      <c r="J2146" s="26"/>
      <c r="K2146" s="22" t="str">
        <f t="shared" si="139"/>
        <v/>
      </c>
      <c r="L2146" s="23"/>
      <c r="S2146" s="34"/>
      <c r="T2146" s="56" t="str">
        <f t="shared" si="138"/>
        <v/>
      </c>
    </row>
    <row r="2147" spans="1:20" x14ac:dyDescent="0.35">
      <c r="A2147" s="14" t="str">
        <f>IF(C2147="","",COUNT($C$3:C2147))</f>
        <v/>
      </c>
      <c r="B2147" s="14" t="str">
        <f t="shared" si="137"/>
        <v/>
      </c>
      <c r="C2147" s="23"/>
      <c r="F2147" s="32"/>
      <c r="J2147" s="26"/>
      <c r="K2147" s="22" t="str">
        <f t="shared" si="139"/>
        <v/>
      </c>
      <c r="L2147" s="23"/>
      <c r="S2147" s="34"/>
      <c r="T2147" s="56" t="str">
        <f t="shared" si="138"/>
        <v/>
      </c>
    </row>
    <row r="2148" spans="1:20" x14ac:dyDescent="0.35">
      <c r="A2148" s="14" t="str">
        <f>IF(C2148="","",COUNT($C$3:C2148))</f>
        <v/>
      </c>
      <c r="B2148" s="14" t="str">
        <f t="shared" si="137"/>
        <v/>
      </c>
      <c r="C2148" s="23"/>
      <c r="F2148" s="32"/>
      <c r="J2148" s="26"/>
      <c r="K2148" s="22" t="str">
        <f t="shared" si="139"/>
        <v/>
      </c>
      <c r="L2148" s="23"/>
      <c r="S2148" s="34"/>
      <c r="T2148" s="56" t="str">
        <f t="shared" si="138"/>
        <v/>
      </c>
    </row>
    <row r="2149" spans="1:20" x14ac:dyDescent="0.35">
      <c r="A2149" s="14" t="str">
        <f>IF(C2149="","",COUNT($C$3:C2149))</f>
        <v/>
      </c>
      <c r="B2149" s="14" t="str">
        <f t="shared" si="137"/>
        <v/>
      </c>
      <c r="C2149" s="23"/>
      <c r="F2149" s="32"/>
      <c r="J2149" s="26"/>
      <c r="K2149" s="22" t="str">
        <f t="shared" si="139"/>
        <v/>
      </c>
      <c r="L2149" s="23"/>
      <c r="S2149" s="34"/>
      <c r="T2149" s="56" t="str">
        <f t="shared" si="138"/>
        <v/>
      </c>
    </row>
    <row r="2150" spans="1:20" x14ac:dyDescent="0.35">
      <c r="A2150" s="14" t="str">
        <f>IF(C2150="","",COUNT($C$3:C2150))</f>
        <v/>
      </c>
      <c r="B2150" s="14" t="str">
        <f t="shared" ref="B2150:B2213" si="140">IF(C2150="","",TEXT(C2150,"mmmm"))</f>
        <v/>
      </c>
      <c r="C2150" s="23"/>
      <c r="F2150" s="32"/>
      <c r="J2150" s="26"/>
      <c r="K2150" s="22" t="str">
        <f t="shared" si="139"/>
        <v/>
      </c>
      <c r="L2150" s="23"/>
      <c r="S2150" s="34"/>
      <c r="T2150" s="56" t="str">
        <f t="shared" ref="T2150:T2213" si="141">IF(N2150="","",SUM(N2150,O2150,P2150,Q2150,R2150))</f>
        <v/>
      </c>
    </row>
    <row r="2151" spans="1:20" x14ac:dyDescent="0.35">
      <c r="A2151" s="14" t="str">
        <f>IF(C2151="","",COUNT($C$3:C2151))</f>
        <v/>
      </c>
      <c r="B2151" s="14" t="str">
        <f t="shared" si="140"/>
        <v/>
      </c>
      <c r="C2151" s="23"/>
      <c r="F2151" s="32"/>
      <c r="J2151" s="26"/>
      <c r="K2151" s="22" t="str">
        <f t="shared" si="139"/>
        <v/>
      </c>
      <c r="L2151" s="23"/>
      <c r="S2151" s="34"/>
      <c r="T2151" s="56" t="str">
        <f t="shared" si="141"/>
        <v/>
      </c>
    </row>
    <row r="2152" spans="1:20" x14ac:dyDescent="0.35">
      <c r="A2152" s="14" t="str">
        <f>IF(C2152="","",COUNT($C$3:C2152))</f>
        <v/>
      </c>
      <c r="B2152" s="14" t="str">
        <f t="shared" si="140"/>
        <v/>
      </c>
      <c r="C2152" s="23"/>
      <c r="F2152" s="32"/>
      <c r="J2152" s="26"/>
      <c r="K2152" s="22" t="str">
        <f t="shared" si="139"/>
        <v/>
      </c>
      <c r="L2152" s="23"/>
      <c r="S2152" s="34"/>
      <c r="T2152" s="56" t="str">
        <f t="shared" si="141"/>
        <v/>
      </c>
    </row>
    <row r="2153" spans="1:20" x14ac:dyDescent="0.35">
      <c r="A2153" s="14" t="str">
        <f>IF(C2153="","",COUNT($C$3:C2153))</f>
        <v/>
      </c>
      <c r="B2153" s="14" t="str">
        <f t="shared" si="140"/>
        <v/>
      </c>
      <c r="C2153" s="23"/>
      <c r="F2153" s="32"/>
      <c r="J2153" s="26"/>
      <c r="K2153" s="22" t="str">
        <f t="shared" si="139"/>
        <v/>
      </c>
      <c r="L2153" s="23"/>
      <c r="S2153" s="34"/>
      <c r="T2153" s="56" t="str">
        <f t="shared" si="141"/>
        <v/>
      </c>
    </row>
    <row r="2154" spans="1:20" x14ac:dyDescent="0.35">
      <c r="A2154" s="14" t="str">
        <f>IF(C2154="","",COUNT($C$3:C2154))</f>
        <v/>
      </c>
      <c r="B2154" s="14" t="str">
        <f t="shared" si="140"/>
        <v/>
      </c>
      <c r="C2154" s="23"/>
      <c r="F2154" s="32"/>
      <c r="J2154" s="26"/>
      <c r="K2154" s="22" t="str">
        <f t="shared" si="139"/>
        <v/>
      </c>
      <c r="L2154" s="23"/>
      <c r="S2154" s="34"/>
      <c r="T2154" s="56" t="str">
        <f t="shared" si="141"/>
        <v/>
      </c>
    </row>
    <row r="2155" spans="1:20" x14ac:dyDescent="0.35">
      <c r="A2155" s="14" t="str">
        <f>IF(C2155="","",COUNT($C$3:C2155))</f>
        <v/>
      </c>
      <c r="B2155" s="14" t="str">
        <f t="shared" si="140"/>
        <v/>
      </c>
      <c r="C2155" s="23"/>
      <c r="F2155" s="32"/>
      <c r="J2155" s="26"/>
      <c r="K2155" s="22" t="str">
        <f t="shared" si="139"/>
        <v/>
      </c>
      <c r="L2155" s="23"/>
      <c r="S2155" s="34"/>
      <c r="T2155" s="56" t="str">
        <f t="shared" si="141"/>
        <v/>
      </c>
    </row>
    <row r="2156" spans="1:20" x14ac:dyDescent="0.35">
      <c r="A2156" s="14" t="str">
        <f>IF(C2156="","",COUNT($C$3:C2156))</f>
        <v/>
      </c>
      <c r="B2156" s="14" t="str">
        <f t="shared" si="140"/>
        <v/>
      </c>
      <c r="C2156" s="23"/>
      <c r="F2156" s="32"/>
      <c r="J2156" s="26"/>
      <c r="K2156" s="22" t="str">
        <f t="shared" si="139"/>
        <v/>
      </c>
      <c r="L2156" s="23"/>
      <c r="S2156" s="34"/>
      <c r="T2156" s="56" t="str">
        <f t="shared" si="141"/>
        <v/>
      </c>
    </row>
    <row r="2157" spans="1:20" x14ac:dyDescent="0.35">
      <c r="A2157" s="14" t="str">
        <f>IF(C2157="","",COUNT($C$3:C2157))</f>
        <v/>
      </c>
      <c r="B2157" s="14" t="str">
        <f t="shared" si="140"/>
        <v/>
      </c>
      <c r="C2157" s="23"/>
      <c r="F2157" s="32"/>
      <c r="J2157" s="26"/>
      <c r="K2157" s="22" t="str">
        <f t="shared" si="139"/>
        <v/>
      </c>
      <c r="L2157" s="23"/>
      <c r="S2157" s="34"/>
      <c r="T2157" s="56" t="str">
        <f t="shared" si="141"/>
        <v/>
      </c>
    </row>
    <row r="2158" spans="1:20" x14ac:dyDescent="0.35">
      <c r="A2158" s="14" t="str">
        <f>IF(C2158="","",COUNT($C$3:C2158))</f>
        <v/>
      </c>
      <c r="B2158" s="14" t="str">
        <f t="shared" si="140"/>
        <v/>
      </c>
      <c r="C2158" s="23"/>
      <c r="F2158" s="32"/>
      <c r="J2158" s="26"/>
      <c r="K2158" s="22" t="str">
        <f t="shared" si="139"/>
        <v/>
      </c>
      <c r="L2158" s="23"/>
      <c r="S2158" s="34"/>
      <c r="T2158" s="56" t="str">
        <f t="shared" si="141"/>
        <v/>
      </c>
    </row>
    <row r="2159" spans="1:20" x14ac:dyDescent="0.35">
      <c r="A2159" s="14" t="str">
        <f>IF(C2159="","",COUNT($C$3:C2159))</f>
        <v/>
      </c>
      <c r="B2159" s="14" t="str">
        <f t="shared" si="140"/>
        <v/>
      </c>
      <c r="C2159" s="23"/>
      <c r="F2159" s="32"/>
      <c r="J2159" s="26"/>
      <c r="K2159" s="22" t="str">
        <f t="shared" si="139"/>
        <v/>
      </c>
      <c r="L2159" s="23"/>
      <c r="S2159" s="34"/>
      <c r="T2159" s="56" t="str">
        <f t="shared" si="141"/>
        <v/>
      </c>
    </row>
    <row r="2160" spans="1:20" x14ac:dyDescent="0.35">
      <c r="A2160" s="14" t="str">
        <f>IF(C2160="","",COUNT($C$3:C2160))</f>
        <v/>
      </c>
      <c r="B2160" s="14" t="str">
        <f t="shared" si="140"/>
        <v/>
      </c>
      <c r="C2160" s="23"/>
      <c r="F2160" s="32"/>
      <c r="J2160" s="26"/>
      <c r="K2160" s="22" t="str">
        <f t="shared" si="139"/>
        <v/>
      </c>
      <c r="L2160" s="23"/>
      <c r="S2160" s="34"/>
      <c r="T2160" s="56" t="str">
        <f t="shared" si="141"/>
        <v/>
      </c>
    </row>
    <row r="2161" spans="1:20" x14ac:dyDescent="0.35">
      <c r="A2161" s="14" t="str">
        <f>IF(C2161="","",COUNT($C$3:C2161))</f>
        <v/>
      </c>
      <c r="B2161" s="14" t="str">
        <f t="shared" si="140"/>
        <v/>
      </c>
      <c r="C2161" s="23"/>
      <c r="F2161" s="32"/>
      <c r="J2161" s="26"/>
      <c r="K2161" s="22" t="str">
        <f t="shared" si="139"/>
        <v/>
      </c>
      <c r="L2161" s="23"/>
      <c r="S2161" s="34"/>
      <c r="T2161" s="56" t="str">
        <f t="shared" si="141"/>
        <v/>
      </c>
    </row>
    <row r="2162" spans="1:20" x14ac:dyDescent="0.35">
      <c r="A2162" s="14" t="str">
        <f>IF(C2162="","",COUNT($C$3:C2162))</f>
        <v/>
      </c>
      <c r="B2162" s="14" t="str">
        <f t="shared" si="140"/>
        <v/>
      </c>
      <c r="C2162" s="23"/>
      <c r="F2162" s="32"/>
      <c r="J2162" s="26"/>
      <c r="K2162" s="22" t="str">
        <f t="shared" si="139"/>
        <v/>
      </c>
      <c r="L2162" s="23"/>
      <c r="S2162" s="34"/>
      <c r="T2162" s="56" t="str">
        <f t="shared" si="141"/>
        <v/>
      </c>
    </row>
    <row r="2163" spans="1:20" x14ac:dyDescent="0.35">
      <c r="A2163" s="14" t="str">
        <f>IF(C2163="","",COUNT($C$3:C2163))</f>
        <v/>
      </c>
      <c r="B2163" s="14" t="str">
        <f t="shared" si="140"/>
        <v/>
      </c>
      <c r="C2163" s="23"/>
      <c r="F2163" s="32"/>
      <c r="J2163" s="26"/>
      <c r="K2163" s="22" t="str">
        <f t="shared" si="139"/>
        <v/>
      </c>
      <c r="L2163" s="23"/>
      <c r="S2163" s="34"/>
      <c r="T2163" s="56" t="str">
        <f t="shared" si="141"/>
        <v/>
      </c>
    </row>
    <row r="2164" spans="1:20" x14ac:dyDescent="0.35">
      <c r="A2164" s="14" t="str">
        <f>IF(C2164="","",COUNT($C$3:C2164))</f>
        <v/>
      </c>
      <c r="B2164" s="14" t="str">
        <f t="shared" si="140"/>
        <v/>
      </c>
      <c r="C2164" s="23"/>
      <c r="F2164" s="32"/>
      <c r="J2164" s="26"/>
      <c r="K2164" s="22" t="str">
        <f t="shared" si="139"/>
        <v/>
      </c>
      <c r="L2164" s="23"/>
      <c r="S2164" s="34"/>
      <c r="T2164" s="56" t="str">
        <f t="shared" si="141"/>
        <v/>
      </c>
    </row>
    <row r="2165" spans="1:20" x14ac:dyDescent="0.35">
      <c r="A2165" s="14" t="str">
        <f>IF(C2165="","",COUNT($C$3:C2165))</f>
        <v/>
      </c>
      <c r="B2165" s="14" t="str">
        <f t="shared" si="140"/>
        <v/>
      </c>
      <c r="C2165" s="23"/>
      <c r="F2165" s="32"/>
      <c r="J2165" s="26"/>
      <c r="K2165" s="22" t="str">
        <f t="shared" si="139"/>
        <v/>
      </c>
      <c r="L2165" s="23"/>
      <c r="S2165" s="34"/>
      <c r="T2165" s="56" t="str">
        <f t="shared" si="141"/>
        <v/>
      </c>
    </row>
    <row r="2166" spans="1:20" x14ac:dyDescent="0.35">
      <c r="A2166" s="14" t="str">
        <f>IF(C2166="","",COUNT($C$3:C2166))</f>
        <v/>
      </c>
      <c r="B2166" s="14" t="str">
        <f t="shared" si="140"/>
        <v/>
      </c>
      <c r="C2166" s="23"/>
      <c r="F2166" s="32"/>
      <c r="J2166" s="26"/>
      <c r="K2166" s="22" t="str">
        <f t="shared" si="139"/>
        <v/>
      </c>
      <c r="L2166" s="23"/>
      <c r="S2166" s="34"/>
      <c r="T2166" s="56" t="str">
        <f t="shared" si="141"/>
        <v/>
      </c>
    </row>
    <row r="2167" spans="1:20" x14ac:dyDescent="0.35">
      <c r="A2167" s="14" t="str">
        <f>IF(C2167="","",COUNT($C$3:C2167))</f>
        <v/>
      </c>
      <c r="B2167" s="14" t="str">
        <f t="shared" si="140"/>
        <v/>
      </c>
      <c r="C2167" s="23"/>
      <c r="F2167" s="32"/>
      <c r="J2167" s="26"/>
      <c r="K2167" s="22" t="str">
        <f t="shared" si="139"/>
        <v/>
      </c>
      <c r="L2167" s="23"/>
      <c r="S2167" s="34"/>
      <c r="T2167" s="56" t="str">
        <f t="shared" si="141"/>
        <v/>
      </c>
    </row>
    <row r="2168" spans="1:20" x14ac:dyDescent="0.35">
      <c r="A2168" s="14" t="str">
        <f>IF(C2168="","",COUNT($C$3:C2168))</f>
        <v/>
      </c>
      <c r="B2168" s="14" t="str">
        <f t="shared" si="140"/>
        <v/>
      </c>
      <c r="C2168" s="23"/>
      <c r="F2168" s="32"/>
      <c r="J2168" s="26"/>
      <c r="K2168" s="22" t="str">
        <f t="shared" si="139"/>
        <v/>
      </c>
      <c r="L2168" s="23"/>
      <c r="S2168" s="34"/>
      <c r="T2168" s="56" t="str">
        <f t="shared" si="141"/>
        <v/>
      </c>
    </row>
    <row r="2169" spans="1:20" x14ac:dyDescent="0.35">
      <c r="A2169" s="14" t="str">
        <f>IF(C2169="","",COUNT($C$3:C2169))</f>
        <v/>
      </c>
      <c r="B2169" s="14" t="str">
        <f t="shared" si="140"/>
        <v/>
      </c>
      <c r="C2169" s="23"/>
      <c r="F2169" s="32"/>
      <c r="J2169" s="26"/>
      <c r="K2169" s="22" t="str">
        <f t="shared" si="139"/>
        <v/>
      </c>
      <c r="L2169" s="23"/>
      <c r="S2169" s="34"/>
      <c r="T2169" s="56" t="str">
        <f t="shared" si="141"/>
        <v/>
      </c>
    </row>
    <row r="2170" spans="1:20" x14ac:dyDescent="0.35">
      <c r="A2170" s="14" t="str">
        <f>IF(C2170="","",COUNT($C$3:C2170))</f>
        <v/>
      </c>
      <c r="B2170" s="14" t="str">
        <f t="shared" si="140"/>
        <v/>
      </c>
      <c r="C2170" s="23"/>
      <c r="F2170" s="32"/>
      <c r="J2170" s="26"/>
      <c r="K2170" s="22" t="str">
        <f t="shared" si="139"/>
        <v/>
      </c>
      <c r="L2170" s="23"/>
      <c r="S2170" s="34"/>
      <c r="T2170" s="56" t="str">
        <f t="shared" si="141"/>
        <v/>
      </c>
    </row>
    <row r="2171" spans="1:20" x14ac:dyDescent="0.35">
      <c r="A2171" s="14" t="str">
        <f>IF(C2171="","",COUNT($C$3:C2171))</f>
        <v/>
      </c>
      <c r="B2171" s="14" t="str">
        <f t="shared" si="140"/>
        <v/>
      </c>
      <c r="C2171" s="23"/>
      <c r="F2171" s="32"/>
      <c r="J2171" s="26"/>
      <c r="K2171" s="22" t="str">
        <f t="shared" si="139"/>
        <v/>
      </c>
      <c r="L2171" s="23"/>
      <c r="S2171" s="34"/>
      <c r="T2171" s="56" t="str">
        <f t="shared" si="141"/>
        <v/>
      </c>
    </row>
    <row r="2172" spans="1:20" x14ac:dyDescent="0.35">
      <c r="A2172" s="14" t="str">
        <f>IF(C2172="","",COUNT($C$3:C2172))</f>
        <v/>
      </c>
      <c r="B2172" s="14" t="str">
        <f t="shared" si="140"/>
        <v/>
      </c>
      <c r="C2172" s="23"/>
      <c r="F2172" s="32"/>
      <c r="J2172" s="26"/>
      <c r="K2172" s="22" t="str">
        <f t="shared" si="139"/>
        <v/>
      </c>
      <c r="L2172" s="23"/>
      <c r="S2172" s="34"/>
      <c r="T2172" s="56" t="str">
        <f t="shared" si="141"/>
        <v/>
      </c>
    </row>
    <row r="2173" spans="1:20" x14ac:dyDescent="0.35">
      <c r="A2173" s="14" t="str">
        <f>IF(C2173="","",COUNT($C$3:C2173))</f>
        <v/>
      </c>
      <c r="B2173" s="14" t="str">
        <f t="shared" si="140"/>
        <v/>
      </c>
      <c r="C2173" s="23"/>
      <c r="F2173" s="32"/>
      <c r="J2173" s="26"/>
      <c r="K2173" s="22" t="str">
        <f t="shared" si="139"/>
        <v/>
      </c>
      <c r="L2173" s="23"/>
      <c r="S2173" s="34"/>
      <c r="T2173" s="56" t="str">
        <f t="shared" si="141"/>
        <v/>
      </c>
    </row>
    <row r="2174" spans="1:20" x14ac:dyDescent="0.35">
      <c r="A2174" s="14" t="str">
        <f>IF(C2174="","",COUNT($C$3:C2174))</f>
        <v/>
      </c>
      <c r="B2174" s="14" t="str">
        <f t="shared" si="140"/>
        <v/>
      </c>
      <c r="C2174" s="23"/>
      <c r="F2174" s="32"/>
      <c r="J2174" s="26"/>
      <c r="K2174" s="22" t="str">
        <f t="shared" si="139"/>
        <v/>
      </c>
      <c r="L2174" s="23"/>
      <c r="S2174" s="34"/>
      <c r="T2174" s="56" t="str">
        <f t="shared" si="141"/>
        <v/>
      </c>
    </row>
    <row r="2175" spans="1:20" x14ac:dyDescent="0.35">
      <c r="A2175" s="14" t="str">
        <f>IF(C2175="","",COUNT($C$3:C2175))</f>
        <v/>
      </c>
      <c r="B2175" s="14" t="str">
        <f t="shared" si="140"/>
        <v/>
      </c>
      <c r="C2175" s="23"/>
      <c r="F2175" s="32"/>
      <c r="J2175" s="26"/>
      <c r="K2175" s="22" t="str">
        <f t="shared" si="139"/>
        <v/>
      </c>
      <c r="L2175" s="23"/>
      <c r="S2175" s="34"/>
      <c r="T2175" s="56" t="str">
        <f t="shared" si="141"/>
        <v/>
      </c>
    </row>
    <row r="2176" spans="1:20" x14ac:dyDescent="0.35">
      <c r="A2176" s="14" t="str">
        <f>IF(C2176="","",COUNT($C$3:C2176))</f>
        <v/>
      </c>
      <c r="B2176" s="14" t="str">
        <f t="shared" si="140"/>
        <v/>
      </c>
      <c r="C2176" s="23"/>
      <c r="F2176" s="32"/>
      <c r="J2176" s="26"/>
      <c r="K2176" s="22" t="str">
        <f t="shared" si="139"/>
        <v/>
      </c>
      <c r="L2176" s="23"/>
      <c r="S2176" s="34"/>
      <c r="T2176" s="56" t="str">
        <f t="shared" si="141"/>
        <v/>
      </c>
    </row>
    <row r="2177" spans="1:20" x14ac:dyDescent="0.35">
      <c r="A2177" s="14" t="str">
        <f>IF(C2177="","",COUNT($C$3:C2177))</f>
        <v/>
      </c>
      <c r="B2177" s="14" t="str">
        <f t="shared" si="140"/>
        <v/>
      </c>
      <c r="C2177" s="23"/>
      <c r="F2177" s="32"/>
      <c r="J2177" s="26"/>
      <c r="K2177" s="22" t="str">
        <f t="shared" si="139"/>
        <v/>
      </c>
      <c r="L2177" s="23"/>
      <c r="S2177" s="34"/>
      <c r="T2177" s="56" t="str">
        <f t="shared" si="141"/>
        <v/>
      </c>
    </row>
    <row r="2178" spans="1:20" x14ac:dyDescent="0.35">
      <c r="A2178" s="14" t="str">
        <f>IF(C2178="","",COUNT($C$3:C2178))</f>
        <v/>
      </c>
      <c r="B2178" s="14" t="str">
        <f t="shared" si="140"/>
        <v/>
      </c>
      <c r="C2178" s="23"/>
      <c r="F2178" s="32"/>
      <c r="J2178" s="26"/>
      <c r="K2178" s="22" t="str">
        <f t="shared" si="139"/>
        <v/>
      </c>
      <c r="L2178" s="23"/>
      <c r="S2178" s="34"/>
      <c r="T2178" s="56" t="str">
        <f t="shared" si="141"/>
        <v/>
      </c>
    </row>
    <row r="2179" spans="1:20" x14ac:dyDescent="0.35">
      <c r="A2179" s="14" t="str">
        <f>IF(C2179="","",COUNT($C$3:C2179))</f>
        <v/>
      </c>
      <c r="B2179" s="14" t="str">
        <f t="shared" si="140"/>
        <v/>
      </c>
      <c r="C2179" s="23"/>
      <c r="F2179" s="32"/>
      <c r="J2179" s="26"/>
      <c r="K2179" s="22" t="str">
        <f t="shared" ref="K2179:K2242" si="142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179" s="23"/>
      <c r="S2179" s="34"/>
      <c r="T2179" s="56" t="str">
        <f t="shared" si="141"/>
        <v/>
      </c>
    </row>
    <row r="2180" spans="1:20" x14ac:dyDescent="0.35">
      <c r="A2180" s="14" t="str">
        <f>IF(C2180="","",COUNT($C$3:C2180))</f>
        <v/>
      </c>
      <c r="B2180" s="14" t="str">
        <f t="shared" si="140"/>
        <v/>
      </c>
      <c r="C2180" s="23"/>
      <c r="F2180" s="32"/>
      <c r="J2180" s="26"/>
      <c r="K2180" s="22" t="str">
        <f t="shared" si="142"/>
        <v/>
      </c>
      <c r="L2180" s="23"/>
      <c r="S2180" s="34"/>
      <c r="T2180" s="56" t="str">
        <f t="shared" si="141"/>
        <v/>
      </c>
    </row>
    <row r="2181" spans="1:20" x14ac:dyDescent="0.35">
      <c r="A2181" s="14" t="str">
        <f>IF(C2181="","",COUNT($C$3:C2181))</f>
        <v/>
      </c>
      <c r="B2181" s="14" t="str">
        <f t="shared" si="140"/>
        <v/>
      </c>
      <c r="C2181" s="23"/>
      <c r="F2181" s="32"/>
      <c r="J2181" s="26"/>
      <c r="K2181" s="22" t="str">
        <f t="shared" si="142"/>
        <v/>
      </c>
      <c r="L2181" s="23"/>
      <c r="S2181" s="34"/>
      <c r="T2181" s="56" t="str">
        <f t="shared" si="141"/>
        <v/>
      </c>
    </row>
    <row r="2182" spans="1:20" x14ac:dyDescent="0.35">
      <c r="A2182" s="14" t="str">
        <f>IF(C2182="","",COUNT($C$3:C2182))</f>
        <v/>
      </c>
      <c r="B2182" s="14" t="str">
        <f t="shared" si="140"/>
        <v/>
      </c>
      <c r="C2182" s="23"/>
      <c r="F2182" s="32"/>
      <c r="J2182" s="26"/>
      <c r="K2182" s="22" t="str">
        <f t="shared" si="142"/>
        <v/>
      </c>
      <c r="L2182" s="23"/>
      <c r="S2182" s="34"/>
      <c r="T2182" s="56" t="str">
        <f t="shared" si="141"/>
        <v/>
      </c>
    </row>
    <row r="2183" spans="1:20" x14ac:dyDescent="0.35">
      <c r="A2183" s="14" t="str">
        <f>IF(C2183="","",COUNT($C$3:C2183))</f>
        <v/>
      </c>
      <c r="B2183" s="14" t="str">
        <f t="shared" si="140"/>
        <v/>
      </c>
      <c r="C2183" s="23"/>
      <c r="F2183" s="32"/>
      <c r="J2183" s="26"/>
      <c r="K2183" s="22" t="str">
        <f t="shared" si="142"/>
        <v/>
      </c>
      <c r="L2183" s="23"/>
      <c r="S2183" s="34"/>
      <c r="T2183" s="56" t="str">
        <f t="shared" si="141"/>
        <v/>
      </c>
    </row>
    <row r="2184" spans="1:20" x14ac:dyDescent="0.35">
      <c r="A2184" s="14" t="str">
        <f>IF(C2184="","",COUNT($C$3:C2184))</f>
        <v/>
      </c>
      <c r="B2184" s="14" t="str">
        <f t="shared" si="140"/>
        <v/>
      </c>
      <c r="C2184" s="23"/>
      <c r="F2184" s="32"/>
      <c r="J2184" s="26"/>
      <c r="K2184" s="22" t="str">
        <f t="shared" si="142"/>
        <v/>
      </c>
      <c r="L2184" s="23"/>
      <c r="S2184" s="34"/>
      <c r="T2184" s="56" t="str">
        <f t="shared" si="141"/>
        <v/>
      </c>
    </row>
    <row r="2185" spans="1:20" x14ac:dyDescent="0.35">
      <c r="A2185" s="14" t="str">
        <f>IF(C2185="","",COUNT($C$3:C2185))</f>
        <v/>
      </c>
      <c r="B2185" s="14" t="str">
        <f t="shared" si="140"/>
        <v/>
      </c>
      <c r="C2185" s="23"/>
      <c r="F2185" s="32"/>
      <c r="J2185" s="26"/>
      <c r="K2185" s="22" t="str">
        <f t="shared" si="142"/>
        <v/>
      </c>
      <c r="L2185" s="23"/>
      <c r="S2185" s="34"/>
      <c r="T2185" s="56" t="str">
        <f t="shared" si="141"/>
        <v/>
      </c>
    </row>
    <row r="2186" spans="1:20" x14ac:dyDescent="0.35">
      <c r="A2186" s="14" t="str">
        <f>IF(C2186="","",COUNT($C$3:C2186))</f>
        <v/>
      </c>
      <c r="B2186" s="14" t="str">
        <f t="shared" si="140"/>
        <v/>
      </c>
      <c r="C2186" s="23"/>
      <c r="F2186" s="32"/>
      <c r="J2186" s="26"/>
      <c r="K2186" s="22" t="str">
        <f t="shared" si="142"/>
        <v/>
      </c>
      <c r="L2186" s="23"/>
      <c r="S2186" s="34"/>
      <c r="T2186" s="56" t="str">
        <f t="shared" si="141"/>
        <v/>
      </c>
    </row>
    <row r="2187" spans="1:20" x14ac:dyDescent="0.35">
      <c r="A2187" s="14" t="str">
        <f>IF(C2187="","",COUNT($C$3:C2187))</f>
        <v/>
      </c>
      <c r="B2187" s="14" t="str">
        <f t="shared" si="140"/>
        <v/>
      </c>
      <c r="C2187" s="23"/>
      <c r="F2187" s="32"/>
      <c r="J2187" s="26"/>
      <c r="K2187" s="22" t="str">
        <f t="shared" si="142"/>
        <v/>
      </c>
      <c r="L2187" s="23"/>
      <c r="S2187" s="34"/>
      <c r="T2187" s="56" t="str">
        <f t="shared" si="141"/>
        <v/>
      </c>
    </row>
    <row r="2188" spans="1:20" x14ac:dyDescent="0.35">
      <c r="A2188" s="14" t="str">
        <f>IF(C2188="","",COUNT($C$3:C2188))</f>
        <v/>
      </c>
      <c r="B2188" s="14" t="str">
        <f t="shared" si="140"/>
        <v/>
      </c>
      <c r="C2188" s="23"/>
      <c r="F2188" s="32"/>
      <c r="J2188" s="26"/>
      <c r="K2188" s="22" t="str">
        <f t="shared" si="142"/>
        <v/>
      </c>
      <c r="L2188" s="23"/>
      <c r="S2188" s="34"/>
      <c r="T2188" s="56" t="str">
        <f t="shared" si="141"/>
        <v/>
      </c>
    </row>
    <row r="2189" spans="1:20" x14ac:dyDescent="0.35">
      <c r="A2189" s="14" t="str">
        <f>IF(C2189="","",COUNT($C$3:C2189))</f>
        <v/>
      </c>
      <c r="B2189" s="14" t="str">
        <f t="shared" si="140"/>
        <v/>
      </c>
      <c r="C2189" s="23"/>
      <c r="F2189" s="32"/>
      <c r="J2189" s="26"/>
      <c r="K2189" s="22" t="str">
        <f t="shared" si="142"/>
        <v/>
      </c>
      <c r="L2189" s="23"/>
      <c r="S2189" s="34"/>
      <c r="T2189" s="56" t="str">
        <f t="shared" si="141"/>
        <v/>
      </c>
    </row>
    <row r="2190" spans="1:20" x14ac:dyDescent="0.35">
      <c r="A2190" s="14" t="str">
        <f>IF(C2190="","",COUNT($C$3:C2190))</f>
        <v/>
      </c>
      <c r="B2190" s="14" t="str">
        <f t="shared" si="140"/>
        <v/>
      </c>
      <c r="C2190" s="23"/>
      <c r="F2190" s="32"/>
      <c r="J2190" s="26"/>
      <c r="K2190" s="22" t="str">
        <f t="shared" si="142"/>
        <v/>
      </c>
      <c r="L2190" s="23"/>
      <c r="S2190" s="34"/>
      <c r="T2190" s="56" t="str">
        <f t="shared" si="141"/>
        <v/>
      </c>
    </row>
    <row r="2191" spans="1:20" x14ac:dyDescent="0.35">
      <c r="A2191" s="14" t="str">
        <f>IF(C2191="","",COUNT($C$3:C2191))</f>
        <v/>
      </c>
      <c r="B2191" s="14" t="str">
        <f t="shared" si="140"/>
        <v/>
      </c>
      <c r="C2191" s="23"/>
      <c r="F2191" s="32"/>
      <c r="J2191" s="26"/>
      <c r="K2191" s="22" t="str">
        <f t="shared" si="142"/>
        <v/>
      </c>
      <c r="L2191" s="23"/>
      <c r="S2191" s="34"/>
      <c r="T2191" s="56" t="str">
        <f t="shared" si="141"/>
        <v/>
      </c>
    </row>
    <row r="2192" spans="1:20" x14ac:dyDescent="0.35">
      <c r="A2192" s="14" t="str">
        <f>IF(C2192="","",COUNT($C$3:C2192))</f>
        <v/>
      </c>
      <c r="B2192" s="14" t="str">
        <f t="shared" si="140"/>
        <v/>
      </c>
      <c r="C2192" s="23"/>
      <c r="F2192" s="32"/>
      <c r="J2192" s="26"/>
      <c r="K2192" s="22" t="str">
        <f t="shared" si="142"/>
        <v/>
      </c>
      <c r="L2192" s="23"/>
      <c r="S2192" s="34"/>
      <c r="T2192" s="56" t="str">
        <f t="shared" si="141"/>
        <v/>
      </c>
    </row>
    <row r="2193" spans="1:20" x14ac:dyDescent="0.35">
      <c r="A2193" s="14" t="str">
        <f>IF(C2193="","",COUNT($C$3:C2193))</f>
        <v/>
      </c>
      <c r="B2193" s="14" t="str">
        <f t="shared" si="140"/>
        <v/>
      </c>
      <c r="C2193" s="23"/>
      <c r="F2193" s="32"/>
      <c r="J2193" s="26"/>
      <c r="K2193" s="22" t="str">
        <f t="shared" si="142"/>
        <v/>
      </c>
      <c r="L2193" s="23"/>
      <c r="S2193" s="34"/>
      <c r="T2193" s="56" t="str">
        <f t="shared" si="141"/>
        <v/>
      </c>
    </row>
    <row r="2194" spans="1:20" x14ac:dyDescent="0.35">
      <c r="A2194" s="14" t="str">
        <f>IF(C2194="","",COUNT($C$3:C2194))</f>
        <v/>
      </c>
      <c r="B2194" s="14" t="str">
        <f t="shared" si="140"/>
        <v/>
      </c>
      <c r="C2194" s="23"/>
      <c r="F2194" s="32"/>
      <c r="J2194" s="26"/>
      <c r="K2194" s="22" t="str">
        <f t="shared" si="142"/>
        <v/>
      </c>
      <c r="L2194" s="23"/>
      <c r="S2194" s="34"/>
      <c r="T2194" s="56" t="str">
        <f t="shared" si="141"/>
        <v/>
      </c>
    </row>
    <row r="2195" spans="1:20" x14ac:dyDescent="0.35">
      <c r="A2195" s="14" t="str">
        <f>IF(C2195="","",COUNT($C$3:C2195))</f>
        <v/>
      </c>
      <c r="B2195" s="14" t="str">
        <f t="shared" si="140"/>
        <v/>
      </c>
      <c r="C2195" s="23"/>
      <c r="F2195" s="32"/>
      <c r="J2195" s="26"/>
      <c r="K2195" s="22" t="str">
        <f t="shared" si="142"/>
        <v/>
      </c>
      <c r="L2195" s="23"/>
      <c r="S2195" s="34"/>
      <c r="T2195" s="56" t="str">
        <f t="shared" si="141"/>
        <v/>
      </c>
    </row>
    <row r="2196" spans="1:20" x14ac:dyDescent="0.35">
      <c r="A2196" s="14" t="str">
        <f>IF(C2196="","",COUNT($C$3:C2196))</f>
        <v/>
      </c>
      <c r="B2196" s="14" t="str">
        <f t="shared" si="140"/>
        <v/>
      </c>
      <c r="C2196" s="23"/>
      <c r="F2196" s="32"/>
      <c r="J2196" s="26"/>
      <c r="K2196" s="22" t="str">
        <f t="shared" si="142"/>
        <v/>
      </c>
      <c r="L2196" s="23"/>
      <c r="S2196" s="34"/>
      <c r="T2196" s="56" t="str">
        <f t="shared" si="141"/>
        <v/>
      </c>
    </row>
    <row r="2197" spans="1:20" x14ac:dyDescent="0.35">
      <c r="A2197" s="14" t="str">
        <f>IF(C2197="","",COUNT($C$3:C2197))</f>
        <v/>
      </c>
      <c r="B2197" s="14" t="str">
        <f t="shared" si="140"/>
        <v/>
      </c>
      <c r="C2197" s="23"/>
      <c r="F2197" s="32"/>
      <c r="J2197" s="26"/>
      <c r="K2197" s="22" t="str">
        <f t="shared" si="142"/>
        <v/>
      </c>
      <c r="L2197" s="23"/>
      <c r="S2197" s="34"/>
      <c r="T2197" s="56" t="str">
        <f t="shared" si="141"/>
        <v/>
      </c>
    </row>
    <row r="2198" spans="1:20" x14ac:dyDescent="0.35">
      <c r="A2198" s="14" t="str">
        <f>IF(C2198="","",COUNT($C$3:C2198))</f>
        <v/>
      </c>
      <c r="B2198" s="14" t="str">
        <f t="shared" si="140"/>
        <v/>
      </c>
      <c r="C2198" s="23"/>
      <c r="F2198" s="32"/>
      <c r="J2198" s="26"/>
      <c r="K2198" s="22" t="str">
        <f t="shared" si="142"/>
        <v/>
      </c>
      <c r="L2198" s="23"/>
      <c r="S2198" s="34"/>
      <c r="T2198" s="56" t="str">
        <f t="shared" si="141"/>
        <v/>
      </c>
    </row>
    <row r="2199" spans="1:20" x14ac:dyDescent="0.35">
      <c r="A2199" s="14" t="str">
        <f>IF(C2199="","",COUNT($C$3:C2199))</f>
        <v/>
      </c>
      <c r="B2199" s="14" t="str">
        <f t="shared" si="140"/>
        <v/>
      </c>
      <c r="C2199" s="23"/>
      <c r="F2199" s="32"/>
      <c r="J2199" s="26"/>
      <c r="K2199" s="22" t="str">
        <f t="shared" si="142"/>
        <v/>
      </c>
      <c r="L2199" s="23"/>
      <c r="S2199" s="34"/>
      <c r="T2199" s="56" t="str">
        <f t="shared" si="141"/>
        <v/>
      </c>
    </row>
    <row r="2200" spans="1:20" x14ac:dyDescent="0.35">
      <c r="A2200" s="14" t="str">
        <f>IF(C2200="","",COUNT($C$3:C2200))</f>
        <v/>
      </c>
      <c r="B2200" s="14" t="str">
        <f t="shared" si="140"/>
        <v/>
      </c>
      <c r="C2200" s="23"/>
      <c r="F2200" s="32"/>
      <c r="J2200" s="26"/>
      <c r="K2200" s="22" t="str">
        <f t="shared" si="142"/>
        <v/>
      </c>
      <c r="L2200" s="23"/>
      <c r="S2200" s="34"/>
      <c r="T2200" s="56" t="str">
        <f t="shared" si="141"/>
        <v/>
      </c>
    </row>
    <row r="2201" spans="1:20" x14ac:dyDescent="0.35">
      <c r="A2201" s="14" t="str">
        <f>IF(C2201="","",COUNT($C$3:C2201))</f>
        <v/>
      </c>
      <c r="B2201" s="14" t="str">
        <f t="shared" si="140"/>
        <v/>
      </c>
      <c r="C2201" s="23"/>
      <c r="F2201" s="32"/>
      <c r="J2201" s="26"/>
      <c r="K2201" s="22" t="str">
        <f t="shared" si="142"/>
        <v/>
      </c>
      <c r="L2201" s="23"/>
      <c r="S2201" s="34"/>
      <c r="T2201" s="56" t="str">
        <f t="shared" si="141"/>
        <v/>
      </c>
    </row>
    <row r="2202" spans="1:20" x14ac:dyDescent="0.35">
      <c r="A2202" s="14" t="str">
        <f>IF(C2202="","",COUNT($C$3:C2202))</f>
        <v/>
      </c>
      <c r="B2202" s="14" t="str">
        <f t="shared" si="140"/>
        <v/>
      </c>
      <c r="C2202" s="23"/>
      <c r="F2202" s="32"/>
      <c r="J2202" s="26"/>
      <c r="K2202" s="22" t="str">
        <f t="shared" si="142"/>
        <v/>
      </c>
      <c r="L2202" s="23"/>
      <c r="S2202" s="34"/>
      <c r="T2202" s="56" t="str">
        <f t="shared" si="141"/>
        <v/>
      </c>
    </row>
    <row r="2203" spans="1:20" x14ac:dyDescent="0.35">
      <c r="A2203" s="14" t="str">
        <f>IF(C2203="","",COUNT($C$3:C2203))</f>
        <v/>
      </c>
      <c r="B2203" s="14" t="str">
        <f t="shared" si="140"/>
        <v/>
      </c>
      <c r="C2203" s="23"/>
      <c r="F2203" s="32"/>
      <c r="J2203" s="26"/>
      <c r="K2203" s="22" t="str">
        <f t="shared" si="142"/>
        <v/>
      </c>
      <c r="L2203" s="23"/>
      <c r="S2203" s="34"/>
      <c r="T2203" s="56" t="str">
        <f t="shared" si="141"/>
        <v/>
      </c>
    </row>
    <row r="2204" spans="1:20" x14ac:dyDescent="0.35">
      <c r="A2204" s="14" t="str">
        <f>IF(C2204="","",COUNT($C$3:C2204))</f>
        <v/>
      </c>
      <c r="B2204" s="14" t="str">
        <f t="shared" si="140"/>
        <v/>
      </c>
      <c r="C2204" s="23"/>
      <c r="F2204" s="32"/>
      <c r="J2204" s="26"/>
      <c r="K2204" s="22" t="str">
        <f t="shared" si="142"/>
        <v/>
      </c>
      <c r="L2204" s="23"/>
      <c r="S2204" s="34"/>
      <c r="T2204" s="56" t="str">
        <f t="shared" si="141"/>
        <v/>
      </c>
    </row>
    <row r="2205" spans="1:20" x14ac:dyDescent="0.35">
      <c r="A2205" s="14" t="str">
        <f>IF(C2205="","",COUNT($C$3:C2205))</f>
        <v/>
      </c>
      <c r="B2205" s="14" t="str">
        <f t="shared" si="140"/>
        <v/>
      </c>
      <c r="C2205" s="23"/>
      <c r="F2205" s="32"/>
      <c r="J2205" s="26"/>
      <c r="K2205" s="22" t="str">
        <f t="shared" si="142"/>
        <v/>
      </c>
      <c r="L2205" s="23"/>
      <c r="S2205" s="34"/>
      <c r="T2205" s="56" t="str">
        <f t="shared" si="141"/>
        <v/>
      </c>
    </row>
    <row r="2206" spans="1:20" x14ac:dyDescent="0.35">
      <c r="A2206" s="14" t="str">
        <f>IF(C2206="","",COUNT($C$3:C2206))</f>
        <v/>
      </c>
      <c r="B2206" s="14" t="str">
        <f t="shared" si="140"/>
        <v/>
      </c>
      <c r="C2206" s="23"/>
      <c r="F2206" s="32"/>
      <c r="J2206" s="26"/>
      <c r="K2206" s="22" t="str">
        <f t="shared" si="142"/>
        <v/>
      </c>
      <c r="L2206" s="23"/>
      <c r="S2206" s="34"/>
      <c r="T2206" s="56" t="str">
        <f t="shared" si="141"/>
        <v/>
      </c>
    </row>
    <row r="2207" spans="1:20" x14ac:dyDescent="0.35">
      <c r="A2207" s="14" t="str">
        <f>IF(C2207="","",COUNT($C$3:C2207))</f>
        <v/>
      </c>
      <c r="B2207" s="14" t="str">
        <f t="shared" si="140"/>
        <v/>
      </c>
      <c r="C2207" s="23"/>
      <c r="F2207" s="32"/>
      <c r="J2207" s="26"/>
      <c r="K2207" s="22" t="str">
        <f t="shared" si="142"/>
        <v/>
      </c>
      <c r="L2207" s="23"/>
      <c r="S2207" s="34"/>
      <c r="T2207" s="56" t="str">
        <f t="shared" si="141"/>
        <v/>
      </c>
    </row>
    <row r="2208" spans="1:20" x14ac:dyDescent="0.35">
      <c r="A2208" s="14" t="str">
        <f>IF(C2208="","",COUNT($C$3:C2208))</f>
        <v/>
      </c>
      <c r="B2208" s="14" t="str">
        <f t="shared" si="140"/>
        <v/>
      </c>
      <c r="C2208" s="23"/>
      <c r="F2208" s="32"/>
      <c r="J2208" s="26"/>
      <c r="K2208" s="22" t="str">
        <f t="shared" si="142"/>
        <v/>
      </c>
      <c r="L2208" s="23"/>
      <c r="S2208" s="34"/>
      <c r="T2208" s="56" t="str">
        <f t="shared" si="141"/>
        <v/>
      </c>
    </row>
    <row r="2209" spans="1:20" x14ac:dyDescent="0.35">
      <c r="A2209" s="14" t="str">
        <f>IF(C2209="","",COUNT($C$3:C2209))</f>
        <v/>
      </c>
      <c r="B2209" s="14" t="str">
        <f t="shared" si="140"/>
        <v/>
      </c>
      <c r="C2209" s="23"/>
      <c r="F2209" s="32"/>
      <c r="J2209" s="26"/>
      <c r="K2209" s="22" t="str">
        <f t="shared" si="142"/>
        <v/>
      </c>
      <c r="L2209" s="23"/>
      <c r="S2209" s="34"/>
      <c r="T2209" s="56" t="str">
        <f t="shared" si="141"/>
        <v/>
      </c>
    </row>
    <row r="2210" spans="1:20" x14ac:dyDescent="0.35">
      <c r="A2210" s="14" t="str">
        <f>IF(C2210="","",COUNT($C$3:C2210))</f>
        <v/>
      </c>
      <c r="B2210" s="14" t="str">
        <f t="shared" si="140"/>
        <v/>
      </c>
      <c r="C2210" s="23"/>
      <c r="F2210" s="32"/>
      <c r="J2210" s="26"/>
      <c r="K2210" s="22" t="str">
        <f t="shared" si="142"/>
        <v/>
      </c>
      <c r="L2210" s="23"/>
      <c r="S2210" s="34"/>
      <c r="T2210" s="56" t="str">
        <f t="shared" si="141"/>
        <v/>
      </c>
    </row>
    <row r="2211" spans="1:20" x14ac:dyDescent="0.35">
      <c r="A2211" s="14" t="str">
        <f>IF(C2211="","",COUNT($C$3:C2211))</f>
        <v/>
      </c>
      <c r="B2211" s="14" t="str">
        <f t="shared" si="140"/>
        <v/>
      </c>
      <c r="C2211" s="23"/>
      <c r="F2211" s="32"/>
      <c r="J2211" s="26"/>
      <c r="K2211" s="22" t="str">
        <f t="shared" si="142"/>
        <v/>
      </c>
      <c r="L2211" s="23"/>
      <c r="S2211" s="34"/>
      <c r="T2211" s="56" t="str">
        <f t="shared" si="141"/>
        <v/>
      </c>
    </row>
    <row r="2212" spans="1:20" x14ac:dyDescent="0.35">
      <c r="A2212" s="14" t="str">
        <f>IF(C2212="","",COUNT($C$3:C2212))</f>
        <v/>
      </c>
      <c r="B2212" s="14" t="str">
        <f t="shared" si="140"/>
        <v/>
      </c>
      <c r="C2212" s="23"/>
      <c r="F2212" s="32"/>
      <c r="J2212" s="26"/>
      <c r="K2212" s="22" t="str">
        <f t="shared" si="142"/>
        <v/>
      </c>
      <c r="L2212" s="23"/>
      <c r="S2212" s="34"/>
      <c r="T2212" s="56" t="str">
        <f t="shared" si="141"/>
        <v/>
      </c>
    </row>
    <row r="2213" spans="1:20" x14ac:dyDescent="0.35">
      <c r="A2213" s="14" t="str">
        <f>IF(C2213="","",COUNT($C$3:C2213))</f>
        <v/>
      </c>
      <c r="B2213" s="14" t="str">
        <f t="shared" si="140"/>
        <v/>
      </c>
      <c r="C2213" s="23"/>
      <c r="F2213" s="32"/>
      <c r="J2213" s="26"/>
      <c r="K2213" s="22" t="str">
        <f t="shared" si="142"/>
        <v/>
      </c>
      <c r="L2213" s="23"/>
      <c r="S2213" s="34"/>
      <c r="T2213" s="56" t="str">
        <f t="shared" si="141"/>
        <v/>
      </c>
    </row>
    <row r="2214" spans="1:20" x14ac:dyDescent="0.35">
      <c r="A2214" s="14" t="str">
        <f>IF(C2214="","",COUNT($C$3:C2214))</f>
        <v/>
      </c>
      <c r="B2214" s="14" t="str">
        <f t="shared" ref="B2214:B2277" si="143">IF(C2214="","",TEXT(C2214,"mmmm"))</f>
        <v/>
      </c>
      <c r="C2214" s="23"/>
      <c r="F2214" s="32"/>
      <c r="J2214" s="26"/>
      <c r="K2214" s="22" t="str">
        <f t="shared" si="142"/>
        <v/>
      </c>
      <c r="L2214" s="23"/>
      <c r="S2214" s="34"/>
      <c r="T2214" s="56" t="str">
        <f t="shared" ref="T2214:T2277" si="144">IF(N2214="","",SUM(N2214,O2214,P2214,Q2214,R2214))</f>
        <v/>
      </c>
    </row>
    <row r="2215" spans="1:20" x14ac:dyDescent="0.35">
      <c r="A2215" s="14" t="str">
        <f>IF(C2215="","",COUNT($C$3:C2215))</f>
        <v/>
      </c>
      <c r="B2215" s="14" t="str">
        <f t="shared" si="143"/>
        <v/>
      </c>
      <c r="C2215" s="23"/>
      <c r="F2215" s="32"/>
      <c r="J2215" s="26"/>
      <c r="K2215" s="22" t="str">
        <f t="shared" si="142"/>
        <v/>
      </c>
      <c r="L2215" s="23"/>
      <c r="S2215" s="34"/>
      <c r="T2215" s="56" t="str">
        <f t="shared" si="144"/>
        <v/>
      </c>
    </row>
    <row r="2216" spans="1:20" x14ac:dyDescent="0.35">
      <c r="A2216" s="14" t="str">
        <f>IF(C2216="","",COUNT($C$3:C2216))</f>
        <v/>
      </c>
      <c r="B2216" s="14" t="str">
        <f t="shared" si="143"/>
        <v/>
      </c>
      <c r="C2216" s="23"/>
      <c r="F2216" s="32"/>
      <c r="J2216" s="26"/>
      <c r="K2216" s="22" t="str">
        <f t="shared" si="142"/>
        <v/>
      </c>
      <c r="L2216" s="23"/>
      <c r="S2216" s="34"/>
      <c r="T2216" s="56" t="str">
        <f t="shared" si="144"/>
        <v/>
      </c>
    </row>
    <row r="2217" spans="1:20" x14ac:dyDescent="0.35">
      <c r="A2217" s="14" t="str">
        <f>IF(C2217="","",COUNT($C$3:C2217))</f>
        <v/>
      </c>
      <c r="B2217" s="14" t="str">
        <f t="shared" si="143"/>
        <v/>
      </c>
      <c r="C2217" s="23"/>
      <c r="F2217" s="32"/>
      <c r="J2217" s="26"/>
      <c r="K2217" s="22" t="str">
        <f t="shared" si="142"/>
        <v/>
      </c>
      <c r="L2217" s="23"/>
      <c r="S2217" s="34"/>
      <c r="T2217" s="56" t="str">
        <f t="shared" si="144"/>
        <v/>
      </c>
    </row>
    <row r="2218" spans="1:20" x14ac:dyDescent="0.35">
      <c r="A2218" s="14" t="str">
        <f>IF(C2218="","",COUNT($C$3:C2218))</f>
        <v/>
      </c>
      <c r="B2218" s="14" t="str">
        <f t="shared" si="143"/>
        <v/>
      </c>
      <c r="C2218" s="23"/>
      <c r="F2218" s="32"/>
      <c r="J2218" s="26"/>
      <c r="K2218" s="22" t="str">
        <f t="shared" si="142"/>
        <v/>
      </c>
      <c r="L2218" s="23"/>
      <c r="S2218" s="34"/>
      <c r="T2218" s="56" t="str">
        <f t="shared" si="144"/>
        <v/>
      </c>
    </row>
    <row r="2219" spans="1:20" x14ac:dyDescent="0.35">
      <c r="A2219" s="14" t="str">
        <f>IF(C2219="","",COUNT($C$3:C2219))</f>
        <v/>
      </c>
      <c r="B2219" s="14" t="str">
        <f t="shared" si="143"/>
        <v/>
      </c>
      <c r="C2219" s="23"/>
      <c r="F2219" s="32"/>
      <c r="J2219" s="26"/>
      <c r="K2219" s="22" t="str">
        <f t="shared" si="142"/>
        <v/>
      </c>
      <c r="L2219" s="23"/>
      <c r="S2219" s="34"/>
      <c r="T2219" s="56" t="str">
        <f t="shared" si="144"/>
        <v/>
      </c>
    </row>
    <row r="2220" spans="1:20" x14ac:dyDescent="0.35">
      <c r="A2220" s="14" t="str">
        <f>IF(C2220="","",COUNT($C$3:C2220))</f>
        <v/>
      </c>
      <c r="B2220" s="14" t="str">
        <f t="shared" si="143"/>
        <v/>
      </c>
      <c r="C2220" s="23"/>
      <c r="F2220" s="32"/>
      <c r="J2220" s="26"/>
      <c r="K2220" s="22" t="str">
        <f t="shared" si="142"/>
        <v/>
      </c>
      <c r="L2220" s="23"/>
      <c r="S2220" s="34"/>
      <c r="T2220" s="56" t="str">
        <f t="shared" si="144"/>
        <v/>
      </c>
    </row>
    <row r="2221" spans="1:20" x14ac:dyDescent="0.35">
      <c r="A2221" s="14" t="str">
        <f>IF(C2221="","",COUNT($C$3:C2221))</f>
        <v/>
      </c>
      <c r="B2221" s="14" t="str">
        <f t="shared" si="143"/>
        <v/>
      </c>
      <c r="C2221" s="23"/>
      <c r="F2221" s="32"/>
      <c r="J2221" s="26"/>
      <c r="K2221" s="22" t="str">
        <f t="shared" si="142"/>
        <v/>
      </c>
      <c r="L2221" s="23"/>
      <c r="S2221" s="34"/>
      <c r="T2221" s="56" t="str">
        <f t="shared" si="144"/>
        <v/>
      </c>
    </row>
    <row r="2222" spans="1:20" x14ac:dyDescent="0.35">
      <c r="A2222" s="14" t="str">
        <f>IF(C2222="","",COUNT($C$3:C2222))</f>
        <v/>
      </c>
      <c r="B2222" s="14" t="str">
        <f t="shared" si="143"/>
        <v/>
      </c>
      <c r="C2222" s="23"/>
      <c r="F2222" s="32"/>
      <c r="J2222" s="26"/>
      <c r="K2222" s="22" t="str">
        <f t="shared" si="142"/>
        <v/>
      </c>
      <c r="L2222" s="23"/>
      <c r="S2222" s="34"/>
      <c r="T2222" s="56" t="str">
        <f t="shared" si="144"/>
        <v/>
      </c>
    </row>
    <row r="2223" spans="1:20" x14ac:dyDescent="0.35">
      <c r="A2223" s="14" t="str">
        <f>IF(C2223="","",COUNT($C$3:C2223))</f>
        <v/>
      </c>
      <c r="B2223" s="14" t="str">
        <f t="shared" si="143"/>
        <v/>
      </c>
      <c r="C2223" s="23"/>
      <c r="F2223" s="32"/>
      <c r="J2223" s="26"/>
      <c r="K2223" s="22" t="str">
        <f t="shared" si="142"/>
        <v/>
      </c>
      <c r="L2223" s="23"/>
      <c r="S2223" s="34"/>
      <c r="T2223" s="56" t="str">
        <f t="shared" si="144"/>
        <v/>
      </c>
    </row>
    <row r="2224" spans="1:20" x14ac:dyDescent="0.35">
      <c r="A2224" s="14" t="str">
        <f>IF(C2224="","",COUNT($C$3:C2224))</f>
        <v/>
      </c>
      <c r="B2224" s="14" t="str">
        <f t="shared" si="143"/>
        <v/>
      </c>
      <c r="C2224" s="23"/>
      <c r="F2224" s="32"/>
      <c r="J2224" s="26"/>
      <c r="K2224" s="22" t="str">
        <f t="shared" si="142"/>
        <v/>
      </c>
      <c r="L2224" s="23"/>
      <c r="S2224" s="34"/>
      <c r="T2224" s="56" t="str">
        <f t="shared" si="144"/>
        <v/>
      </c>
    </row>
    <row r="2225" spans="1:20" x14ac:dyDescent="0.35">
      <c r="A2225" s="14" t="str">
        <f>IF(C2225="","",COUNT($C$3:C2225))</f>
        <v/>
      </c>
      <c r="B2225" s="14" t="str">
        <f t="shared" si="143"/>
        <v/>
      </c>
      <c r="C2225" s="23"/>
      <c r="F2225" s="32"/>
      <c r="J2225" s="26"/>
      <c r="K2225" s="22" t="str">
        <f t="shared" si="142"/>
        <v/>
      </c>
      <c r="L2225" s="23"/>
      <c r="S2225" s="34"/>
      <c r="T2225" s="56" t="str">
        <f t="shared" si="144"/>
        <v/>
      </c>
    </row>
    <row r="2226" spans="1:20" x14ac:dyDescent="0.35">
      <c r="A2226" s="14" t="str">
        <f>IF(C2226="","",COUNT($C$3:C2226))</f>
        <v/>
      </c>
      <c r="B2226" s="14" t="str">
        <f t="shared" si="143"/>
        <v/>
      </c>
      <c r="C2226" s="23"/>
      <c r="F2226" s="32"/>
      <c r="J2226" s="26"/>
      <c r="K2226" s="22" t="str">
        <f t="shared" si="142"/>
        <v/>
      </c>
      <c r="L2226" s="23"/>
      <c r="S2226" s="34"/>
      <c r="T2226" s="56" t="str">
        <f t="shared" si="144"/>
        <v/>
      </c>
    </row>
    <row r="2227" spans="1:20" x14ac:dyDescent="0.35">
      <c r="A2227" s="14" t="str">
        <f>IF(C2227="","",COUNT($C$3:C2227))</f>
        <v/>
      </c>
      <c r="B2227" s="14" t="str">
        <f t="shared" si="143"/>
        <v/>
      </c>
      <c r="C2227" s="23"/>
      <c r="F2227" s="32"/>
      <c r="J2227" s="26"/>
      <c r="K2227" s="22" t="str">
        <f t="shared" si="142"/>
        <v/>
      </c>
      <c r="L2227" s="23"/>
      <c r="S2227" s="34"/>
      <c r="T2227" s="56" t="str">
        <f t="shared" si="144"/>
        <v/>
      </c>
    </row>
    <row r="2228" spans="1:20" x14ac:dyDescent="0.35">
      <c r="A2228" s="14" t="str">
        <f>IF(C2228="","",COUNT($C$3:C2228))</f>
        <v/>
      </c>
      <c r="B2228" s="14" t="str">
        <f t="shared" si="143"/>
        <v/>
      </c>
      <c r="C2228" s="23"/>
      <c r="F2228" s="32"/>
      <c r="J2228" s="26"/>
      <c r="K2228" s="22" t="str">
        <f t="shared" si="142"/>
        <v/>
      </c>
      <c r="L2228" s="23"/>
      <c r="S2228" s="34"/>
      <c r="T2228" s="56" t="str">
        <f t="shared" si="144"/>
        <v/>
      </c>
    </row>
    <row r="2229" spans="1:20" x14ac:dyDescent="0.35">
      <c r="A2229" s="14" t="str">
        <f>IF(C2229="","",COUNT($C$3:C2229))</f>
        <v/>
      </c>
      <c r="B2229" s="14" t="str">
        <f t="shared" si="143"/>
        <v/>
      </c>
      <c r="C2229" s="23"/>
      <c r="F2229" s="32"/>
      <c r="J2229" s="26"/>
      <c r="K2229" s="22" t="str">
        <f t="shared" si="142"/>
        <v/>
      </c>
      <c r="L2229" s="23"/>
      <c r="S2229" s="34"/>
      <c r="T2229" s="56" t="str">
        <f t="shared" si="144"/>
        <v/>
      </c>
    </row>
    <row r="2230" spans="1:20" x14ac:dyDescent="0.35">
      <c r="A2230" s="14" t="str">
        <f>IF(C2230="","",COUNT($C$3:C2230))</f>
        <v/>
      </c>
      <c r="B2230" s="14" t="str">
        <f t="shared" si="143"/>
        <v/>
      </c>
      <c r="C2230" s="23"/>
      <c r="F2230" s="32"/>
      <c r="J2230" s="26"/>
      <c r="K2230" s="22" t="str">
        <f t="shared" si="142"/>
        <v/>
      </c>
      <c r="L2230" s="23"/>
      <c r="S2230" s="34"/>
      <c r="T2230" s="56" t="str">
        <f t="shared" si="144"/>
        <v/>
      </c>
    </row>
    <row r="2231" spans="1:20" x14ac:dyDescent="0.35">
      <c r="A2231" s="14" t="str">
        <f>IF(C2231="","",COUNT($C$3:C2231))</f>
        <v/>
      </c>
      <c r="B2231" s="14" t="str">
        <f t="shared" si="143"/>
        <v/>
      </c>
      <c r="C2231" s="23"/>
      <c r="F2231" s="32"/>
      <c r="J2231" s="26"/>
      <c r="K2231" s="22" t="str">
        <f t="shared" si="142"/>
        <v/>
      </c>
      <c r="L2231" s="23"/>
      <c r="S2231" s="34"/>
      <c r="T2231" s="56" t="str">
        <f t="shared" si="144"/>
        <v/>
      </c>
    </row>
    <row r="2232" spans="1:20" x14ac:dyDescent="0.35">
      <c r="A2232" s="14" t="str">
        <f>IF(C2232="","",COUNT($C$3:C2232))</f>
        <v/>
      </c>
      <c r="B2232" s="14" t="str">
        <f t="shared" si="143"/>
        <v/>
      </c>
      <c r="C2232" s="23"/>
      <c r="F2232" s="32"/>
      <c r="J2232" s="26"/>
      <c r="K2232" s="22" t="str">
        <f t="shared" si="142"/>
        <v/>
      </c>
      <c r="L2232" s="23"/>
      <c r="S2232" s="34"/>
      <c r="T2232" s="56" t="str">
        <f t="shared" si="144"/>
        <v/>
      </c>
    </row>
    <row r="2233" spans="1:20" x14ac:dyDescent="0.35">
      <c r="A2233" s="14" t="str">
        <f>IF(C2233="","",COUNT($C$3:C2233))</f>
        <v/>
      </c>
      <c r="B2233" s="14" t="str">
        <f t="shared" si="143"/>
        <v/>
      </c>
      <c r="C2233" s="23"/>
      <c r="F2233" s="32"/>
      <c r="J2233" s="26"/>
      <c r="K2233" s="22" t="str">
        <f t="shared" si="142"/>
        <v/>
      </c>
      <c r="L2233" s="23"/>
      <c r="S2233" s="34"/>
      <c r="T2233" s="56" t="str">
        <f t="shared" si="144"/>
        <v/>
      </c>
    </row>
    <row r="2234" spans="1:20" x14ac:dyDescent="0.35">
      <c r="A2234" s="14" t="str">
        <f>IF(C2234="","",COUNT($C$3:C2234))</f>
        <v/>
      </c>
      <c r="B2234" s="14" t="str">
        <f t="shared" si="143"/>
        <v/>
      </c>
      <c r="C2234" s="23"/>
      <c r="F2234" s="32"/>
      <c r="J2234" s="26"/>
      <c r="K2234" s="22" t="str">
        <f t="shared" si="142"/>
        <v/>
      </c>
      <c r="L2234" s="23"/>
      <c r="S2234" s="34"/>
      <c r="T2234" s="56" t="str">
        <f t="shared" si="144"/>
        <v/>
      </c>
    </row>
    <row r="2235" spans="1:20" x14ac:dyDescent="0.35">
      <c r="A2235" s="14" t="str">
        <f>IF(C2235="","",COUNT($C$3:C2235))</f>
        <v/>
      </c>
      <c r="B2235" s="14" t="str">
        <f t="shared" si="143"/>
        <v/>
      </c>
      <c r="C2235" s="23"/>
      <c r="F2235" s="32"/>
      <c r="J2235" s="26"/>
      <c r="K2235" s="22" t="str">
        <f t="shared" si="142"/>
        <v/>
      </c>
      <c r="L2235" s="23"/>
      <c r="S2235" s="34"/>
      <c r="T2235" s="56" t="str">
        <f t="shared" si="144"/>
        <v/>
      </c>
    </row>
    <row r="2236" spans="1:20" x14ac:dyDescent="0.35">
      <c r="A2236" s="14" t="str">
        <f>IF(C2236="","",COUNT($C$3:C2236))</f>
        <v/>
      </c>
      <c r="B2236" s="14" t="str">
        <f t="shared" si="143"/>
        <v/>
      </c>
      <c r="C2236" s="23"/>
      <c r="F2236" s="32"/>
      <c r="J2236" s="26"/>
      <c r="K2236" s="22" t="str">
        <f t="shared" si="142"/>
        <v/>
      </c>
      <c r="L2236" s="23"/>
      <c r="S2236" s="34"/>
      <c r="T2236" s="56" t="str">
        <f t="shared" si="144"/>
        <v/>
      </c>
    </row>
    <row r="2237" spans="1:20" x14ac:dyDescent="0.35">
      <c r="A2237" s="14" t="str">
        <f>IF(C2237="","",COUNT($C$3:C2237))</f>
        <v/>
      </c>
      <c r="B2237" s="14" t="str">
        <f t="shared" si="143"/>
        <v/>
      </c>
      <c r="C2237" s="23"/>
      <c r="F2237" s="32"/>
      <c r="J2237" s="26"/>
      <c r="K2237" s="22" t="str">
        <f t="shared" si="142"/>
        <v/>
      </c>
      <c r="L2237" s="23"/>
      <c r="S2237" s="34"/>
      <c r="T2237" s="56" t="str">
        <f t="shared" si="144"/>
        <v/>
      </c>
    </row>
    <row r="2238" spans="1:20" x14ac:dyDescent="0.35">
      <c r="A2238" s="14" t="str">
        <f>IF(C2238="","",COUNT($C$3:C2238))</f>
        <v/>
      </c>
      <c r="B2238" s="14" t="str">
        <f t="shared" si="143"/>
        <v/>
      </c>
      <c r="C2238" s="23"/>
      <c r="F2238" s="32"/>
      <c r="J2238" s="26"/>
      <c r="K2238" s="22" t="str">
        <f t="shared" si="142"/>
        <v/>
      </c>
      <c r="L2238" s="23"/>
      <c r="S2238" s="34"/>
      <c r="T2238" s="56" t="str">
        <f t="shared" si="144"/>
        <v/>
      </c>
    </row>
    <row r="2239" spans="1:20" x14ac:dyDescent="0.35">
      <c r="A2239" s="14" t="str">
        <f>IF(C2239="","",COUNT($C$3:C2239))</f>
        <v/>
      </c>
      <c r="B2239" s="14" t="str">
        <f t="shared" si="143"/>
        <v/>
      </c>
      <c r="C2239" s="23"/>
      <c r="F2239" s="32"/>
      <c r="J2239" s="26"/>
      <c r="K2239" s="22" t="str">
        <f t="shared" si="142"/>
        <v/>
      </c>
      <c r="L2239" s="23"/>
      <c r="S2239" s="34"/>
      <c r="T2239" s="56" t="str">
        <f t="shared" si="144"/>
        <v/>
      </c>
    </row>
    <row r="2240" spans="1:20" x14ac:dyDescent="0.35">
      <c r="A2240" s="14" t="str">
        <f>IF(C2240="","",COUNT($C$3:C2240))</f>
        <v/>
      </c>
      <c r="B2240" s="14" t="str">
        <f t="shared" si="143"/>
        <v/>
      </c>
      <c r="C2240" s="23"/>
      <c r="F2240" s="32"/>
      <c r="J2240" s="26"/>
      <c r="K2240" s="22" t="str">
        <f t="shared" si="142"/>
        <v/>
      </c>
      <c r="L2240" s="23"/>
      <c r="S2240" s="34"/>
      <c r="T2240" s="56" t="str">
        <f t="shared" si="144"/>
        <v/>
      </c>
    </row>
    <row r="2241" spans="1:20" x14ac:dyDescent="0.35">
      <c r="A2241" s="14" t="str">
        <f>IF(C2241="","",COUNT($C$3:C2241))</f>
        <v/>
      </c>
      <c r="B2241" s="14" t="str">
        <f t="shared" si="143"/>
        <v/>
      </c>
      <c r="C2241" s="23"/>
      <c r="F2241" s="32"/>
      <c r="J2241" s="26"/>
      <c r="K2241" s="22" t="str">
        <f t="shared" si="142"/>
        <v/>
      </c>
      <c r="L2241" s="23"/>
      <c r="S2241" s="34"/>
      <c r="T2241" s="56" t="str">
        <f t="shared" si="144"/>
        <v/>
      </c>
    </row>
    <row r="2242" spans="1:20" x14ac:dyDescent="0.35">
      <c r="A2242" s="14" t="str">
        <f>IF(C2242="","",COUNT($C$3:C2242))</f>
        <v/>
      </c>
      <c r="B2242" s="14" t="str">
        <f t="shared" si="143"/>
        <v/>
      </c>
      <c r="C2242" s="23"/>
      <c r="F2242" s="32"/>
      <c r="J2242" s="26"/>
      <c r="K2242" s="22" t="str">
        <f t="shared" si="142"/>
        <v/>
      </c>
      <c r="L2242" s="23"/>
      <c r="S2242" s="34"/>
      <c r="T2242" s="56" t="str">
        <f t="shared" si="144"/>
        <v/>
      </c>
    </row>
    <row r="2243" spans="1:20" x14ac:dyDescent="0.35">
      <c r="A2243" s="14" t="str">
        <f>IF(C2243="","",COUNT($C$3:C2243))</f>
        <v/>
      </c>
      <c r="B2243" s="14" t="str">
        <f t="shared" si="143"/>
        <v/>
      </c>
      <c r="C2243" s="23"/>
      <c r="F2243" s="32"/>
      <c r="J2243" s="26"/>
      <c r="K2243" s="22" t="str">
        <f t="shared" ref="K2243:K2306" si="145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243" s="23"/>
      <c r="S2243" s="34"/>
      <c r="T2243" s="56" t="str">
        <f t="shared" si="144"/>
        <v/>
      </c>
    </row>
    <row r="2244" spans="1:20" x14ac:dyDescent="0.35">
      <c r="A2244" s="14" t="str">
        <f>IF(C2244="","",COUNT($C$3:C2244))</f>
        <v/>
      </c>
      <c r="B2244" s="14" t="str">
        <f t="shared" si="143"/>
        <v/>
      </c>
      <c r="C2244" s="23"/>
      <c r="F2244" s="32"/>
      <c r="J2244" s="26"/>
      <c r="K2244" s="22" t="str">
        <f t="shared" si="145"/>
        <v/>
      </c>
      <c r="L2244" s="23"/>
      <c r="S2244" s="34"/>
      <c r="T2244" s="56" t="str">
        <f t="shared" si="144"/>
        <v/>
      </c>
    </row>
    <row r="2245" spans="1:20" x14ac:dyDescent="0.35">
      <c r="A2245" s="14" t="str">
        <f>IF(C2245="","",COUNT($C$3:C2245))</f>
        <v/>
      </c>
      <c r="B2245" s="14" t="str">
        <f t="shared" si="143"/>
        <v/>
      </c>
      <c r="C2245" s="23"/>
      <c r="F2245" s="32"/>
      <c r="J2245" s="26"/>
      <c r="K2245" s="22" t="str">
        <f t="shared" si="145"/>
        <v/>
      </c>
      <c r="L2245" s="23"/>
      <c r="S2245" s="34"/>
      <c r="T2245" s="56" t="str">
        <f t="shared" si="144"/>
        <v/>
      </c>
    </row>
    <row r="2246" spans="1:20" x14ac:dyDescent="0.35">
      <c r="A2246" s="14" t="str">
        <f>IF(C2246="","",COUNT($C$3:C2246))</f>
        <v/>
      </c>
      <c r="B2246" s="14" t="str">
        <f t="shared" si="143"/>
        <v/>
      </c>
      <c r="C2246" s="23"/>
      <c r="F2246" s="32"/>
      <c r="J2246" s="26"/>
      <c r="K2246" s="22" t="str">
        <f t="shared" si="145"/>
        <v/>
      </c>
      <c r="L2246" s="23"/>
      <c r="S2246" s="34"/>
      <c r="T2246" s="56" t="str">
        <f t="shared" si="144"/>
        <v/>
      </c>
    </row>
    <row r="2247" spans="1:20" x14ac:dyDescent="0.35">
      <c r="A2247" s="14" t="str">
        <f>IF(C2247="","",COUNT($C$3:C2247))</f>
        <v/>
      </c>
      <c r="B2247" s="14" t="str">
        <f t="shared" si="143"/>
        <v/>
      </c>
      <c r="C2247" s="23"/>
      <c r="F2247" s="32"/>
      <c r="J2247" s="26"/>
      <c r="K2247" s="22" t="str">
        <f t="shared" si="145"/>
        <v/>
      </c>
      <c r="L2247" s="23"/>
      <c r="S2247" s="34"/>
      <c r="T2247" s="56" t="str">
        <f t="shared" si="144"/>
        <v/>
      </c>
    </row>
    <row r="2248" spans="1:20" x14ac:dyDescent="0.35">
      <c r="A2248" s="14" t="str">
        <f>IF(C2248="","",COUNT($C$3:C2248))</f>
        <v/>
      </c>
      <c r="B2248" s="14" t="str">
        <f t="shared" si="143"/>
        <v/>
      </c>
      <c r="C2248" s="23"/>
      <c r="F2248" s="32"/>
      <c r="J2248" s="26"/>
      <c r="K2248" s="22" t="str">
        <f t="shared" si="145"/>
        <v/>
      </c>
      <c r="L2248" s="23"/>
      <c r="S2248" s="34"/>
      <c r="T2248" s="56" t="str">
        <f t="shared" si="144"/>
        <v/>
      </c>
    </row>
    <row r="2249" spans="1:20" x14ac:dyDescent="0.35">
      <c r="A2249" s="14" t="str">
        <f>IF(C2249="","",COUNT($C$3:C2249))</f>
        <v/>
      </c>
      <c r="B2249" s="14" t="str">
        <f t="shared" si="143"/>
        <v/>
      </c>
      <c r="C2249" s="23"/>
      <c r="F2249" s="32"/>
      <c r="J2249" s="26"/>
      <c r="K2249" s="22" t="str">
        <f t="shared" si="145"/>
        <v/>
      </c>
      <c r="L2249" s="23"/>
      <c r="S2249" s="34"/>
      <c r="T2249" s="56" t="str">
        <f t="shared" si="144"/>
        <v/>
      </c>
    </row>
    <row r="2250" spans="1:20" x14ac:dyDescent="0.35">
      <c r="A2250" s="14" t="str">
        <f>IF(C2250="","",COUNT($C$3:C2250))</f>
        <v/>
      </c>
      <c r="B2250" s="14" t="str">
        <f t="shared" si="143"/>
        <v/>
      </c>
      <c r="C2250" s="23"/>
      <c r="F2250" s="32"/>
      <c r="J2250" s="26"/>
      <c r="K2250" s="22" t="str">
        <f t="shared" si="145"/>
        <v/>
      </c>
      <c r="L2250" s="23"/>
      <c r="S2250" s="34"/>
      <c r="T2250" s="56" t="str">
        <f t="shared" si="144"/>
        <v/>
      </c>
    </row>
    <row r="2251" spans="1:20" x14ac:dyDescent="0.35">
      <c r="A2251" s="14" t="str">
        <f>IF(C2251="","",COUNT($C$3:C2251))</f>
        <v/>
      </c>
      <c r="B2251" s="14" t="str">
        <f t="shared" si="143"/>
        <v/>
      </c>
      <c r="C2251" s="23"/>
      <c r="F2251" s="32"/>
      <c r="J2251" s="26"/>
      <c r="K2251" s="22" t="str">
        <f t="shared" si="145"/>
        <v/>
      </c>
      <c r="L2251" s="23"/>
      <c r="S2251" s="34"/>
      <c r="T2251" s="56" t="str">
        <f t="shared" si="144"/>
        <v/>
      </c>
    </row>
    <row r="2252" spans="1:20" x14ac:dyDescent="0.35">
      <c r="A2252" s="14" t="str">
        <f>IF(C2252="","",COUNT($C$3:C2252))</f>
        <v/>
      </c>
      <c r="B2252" s="14" t="str">
        <f t="shared" si="143"/>
        <v/>
      </c>
      <c r="C2252" s="23"/>
      <c r="F2252" s="32"/>
      <c r="J2252" s="26"/>
      <c r="K2252" s="22" t="str">
        <f t="shared" si="145"/>
        <v/>
      </c>
      <c r="L2252" s="23"/>
      <c r="S2252" s="34"/>
      <c r="T2252" s="56" t="str">
        <f t="shared" si="144"/>
        <v/>
      </c>
    </row>
    <row r="2253" spans="1:20" x14ac:dyDescent="0.35">
      <c r="A2253" s="14" t="str">
        <f>IF(C2253="","",COUNT($C$3:C2253))</f>
        <v/>
      </c>
      <c r="B2253" s="14" t="str">
        <f t="shared" si="143"/>
        <v/>
      </c>
      <c r="C2253" s="23"/>
      <c r="F2253" s="32"/>
      <c r="J2253" s="26"/>
      <c r="K2253" s="22" t="str">
        <f t="shared" si="145"/>
        <v/>
      </c>
      <c r="L2253" s="23"/>
      <c r="S2253" s="34"/>
      <c r="T2253" s="56" t="str">
        <f t="shared" si="144"/>
        <v/>
      </c>
    </row>
    <row r="2254" spans="1:20" x14ac:dyDescent="0.35">
      <c r="A2254" s="14" t="str">
        <f>IF(C2254="","",COUNT($C$3:C2254))</f>
        <v/>
      </c>
      <c r="B2254" s="14" t="str">
        <f t="shared" si="143"/>
        <v/>
      </c>
      <c r="C2254" s="23"/>
      <c r="F2254" s="32"/>
      <c r="J2254" s="26"/>
      <c r="K2254" s="22" t="str">
        <f t="shared" si="145"/>
        <v/>
      </c>
      <c r="L2254" s="23"/>
      <c r="S2254" s="34"/>
      <c r="T2254" s="56" t="str">
        <f t="shared" si="144"/>
        <v/>
      </c>
    </row>
    <row r="2255" spans="1:20" x14ac:dyDescent="0.35">
      <c r="A2255" s="14" t="str">
        <f>IF(C2255="","",COUNT($C$3:C2255))</f>
        <v/>
      </c>
      <c r="B2255" s="14" t="str">
        <f t="shared" si="143"/>
        <v/>
      </c>
      <c r="C2255" s="23"/>
      <c r="F2255" s="32"/>
      <c r="J2255" s="26"/>
      <c r="K2255" s="22" t="str">
        <f t="shared" si="145"/>
        <v/>
      </c>
      <c r="L2255" s="23"/>
      <c r="S2255" s="34"/>
      <c r="T2255" s="56" t="str">
        <f t="shared" si="144"/>
        <v/>
      </c>
    </row>
    <row r="2256" spans="1:20" x14ac:dyDescent="0.35">
      <c r="A2256" s="14" t="str">
        <f>IF(C2256="","",COUNT($C$3:C2256))</f>
        <v/>
      </c>
      <c r="B2256" s="14" t="str">
        <f t="shared" si="143"/>
        <v/>
      </c>
      <c r="C2256" s="23"/>
      <c r="F2256" s="32"/>
      <c r="J2256" s="26"/>
      <c r="K2256" s="22" t="str">
        <f t="shared" si="145"/>
        <v/>
      </c>
      <c r="L2256" s="23"/>
      <c r="S2256" s="34"/>
      <c r="T2256" s="56" t="str">
        <f t="shared" si="144"/>
        <v/>
      </c>
    </row>
    <row r="2257" spans="1:20" x14ac:dyDescent="0.35">
      <c r="A2257" s="14" t="str">
        <f>IF(C2257="","",COUNT($C$3:C2257))</f>
        <v/>
      </c>
      <c r="B2257" s="14" t="str">
        <f t="shared" si="143"/>
        <v/>
      </c>
      <c r="C2257" s="23"/>
      <c r="F2257" s="32"/>
      <c r="J2257" s="26"/>
      <c r="K2257" s="22" t="str">
        <f t="shared" si="145"/>
        <v/>
      </c>
      <c r="L2257" s="23"/>
      <c r="S2257" s="34"/>
      <c r="T2257" s="56" t="str">
        <f t="shared" si="144"/>
        <v/>
      </c>
    </row>
    <row r="2258" spans="1:20" x14ac:dyDescent="0.35">
      <c r="A2258" s="14" t="str">
        <f>IF(C2258="","",COUNT($C$3:C2258))</f>
        <v/>
      </c>
      <c r="B2258" s="14" t="str">
        <f t="shared" si="143"/>
        <v/>
      </c>
      <c r="C2258" s="23"/>
      <c r="F2258" s="32"/>
      <c r="J2258" s="26"/>
      <c r="K2258" s="22" t="str">
        <f t="shared" si="145"/>
        <v/>
      </c>
      <c r="L2258" s="23"/>
      <c r="S2258" s="34"/>
      <c r="T2258" s="56" t="str">
        <f t="shared" si="144"/>
        <v/>
      </c>
    </row>
    <row r="2259" spans="1:20" x14ac:dyDescent="0.35">
      <c r="A2259" s="14" t="str">
        <f>IF(C2259="","",COUNT($C$3:C2259))</f>
        <v/>
      </c>
      <c r="B2259" s="14" t="str">
        <f t="shared" si="143"/>
        <v/>
      </c>
      <c r="C2259" s="23"/>
      <c r="F2259" s="32"/>
      <c r="J2259" s="26"/>
      <c r="K2259" s="22" t="str">
        <f t="shared" si="145"/>
        <v/>
      </c>
      <c r="L2259" s="23"/>
      <c r="S2259" s="34"/>
      <c r="T2259" s="56" t="str">
        <f t="shared" si="144"/>
        <v/>
      </c>
    </row>
    <row r="2260" spans="1:20" x14ac:dyDescent="0.35">
      <c r="A2260" s="14" t="str">
        <f>IF(C2260="","",COUNT($C$3:C2260))</f>
        <v/>
      </c>
      <c r="B2260" s="14" t="str">
        <f t="shared" si="143"/>
        <v/>
      </c>
      <c r="C2260" s="23"/>
      <c r="F2260" s="32"/>
      <c r="J2260" s="26"/>
      <c r="K2260" s="22" t="str">
        <f t="shared" si="145"/>
        <v/>
      </c>
      <c r="L2260" s="23"/>
      <c r="S2260" s="34"/>
      <c r="T2260" s="56" t="str">
        <f t="shared" si="144"/>
        <v/>
      </c>
    </row>
    <row r="2261" spans="1:20" x14ac:dyDescent="0.35">
      <c r="A2261" s="14" t="str">
        <f>IF(C2261="","",COUNT($C$3:C2261))</f>
        <v/>
      </c>
      <c r="B2261" s="14" t="str">
        <f t="shared" si="143"/>
        <v/>
      </c>
      <c r="C2261" s="23"/>
      <c r="F2261" s="32"/>
      <c r="J2261" s="26"/>
      <c r="K2261" s="22" t="str">
        <f t="shared" si="145"/>
        <v/>
      </c>
      <c r="L2261" s="23"/>
      <c r="S2261" s="34"/>
      <c r="T2261" s="56" t="str">
        <f t="shared" si="144"/>
        <v/>
      </c>
    </row>
    <row r="2262" spans="1:20" x14ac:dyDescent="0.35">
      <c r="A2262" s="14" t="str">
        <f>IF(C2262="","",COUNT($C$3:C2262))</f>
        <v/>
      </c>
      <c r="B2262" s="14" t="str">
        <f t="shared" si="143"/>
        <v/>
      </c>
      <c r="C2262" s="23"/>
      <c r="F2262" s="32"/>
      <c r="J2262" s="26"/>
      <c r="K2262" s="22" t="str">
        <f t="shared" si="145"/>
        <v/>
      </c>
      <c r="L2262" s="23"/>
      <c r="S2262" s="34"/>
      <c r="T2262" s="56" t="str">
        <f t="shared" si="144"/>
        <v/>
      </c>
    </row>
    <row r="2263" spans="1:20" x14ac:dyDescent="0.35">
      <c r="A2263" s="14" t="str">
        <f>IF(C2263="","",COUNT($C$3:C2263))</f>
        <v/>
      </c>
      <c r="B2263" s="14" t="str">
        <f t="shared" si="143"/>
        <v/>
      </c>
      <c r="C2263" s="23"/>
      <c r="F2263" s="32"/>
      <c r="J2263" s="26"/>
      <c r="K2263" s="22" t="str">
        <f t="shared" si="145"/>
        <v/>
      </c>
      <c r="L2263" s="23"/>
      <c r="S2263" s="34"/>
      <c r="T2263" s="56" t="str">
        <f t="shared" si="144"/>
        <v/>
      </c>
    </row>
    <row r="2264" spans="1:20" x14ac:dyDescent="0.35">
      <c r="A2264" s="14" t="str">
        <f>IF(C2264="","",COUNT($C$3:C2264))</f>
        <v/>
      </c>
      <c r="B2264" s="14" t="str">
        <f t="shared" si="143"/>
        <v/>
      </c>
      <c r="C2264" s="23"/>
      <c r="F2264" s="32"/>
      <c r="J2264" s="26"/>
      <c r="K2264" s="22" t="str">
        <f t="shared" si="145"/>
        <v/>
      </c>
      <c r="L2264" s="23"/>
      <c r="S2264" s="34"/>
      <c r="T2264" s="56" t="str">
        <f t="shared" si="144"/>
        <v/>
      </c>
    </row>
    <row r="2265" spans="1:20" x14ac:dyDescent="0.35">
      <c r="A2265" s="14" t="str">
        <f>IF(C2265="","",COUNT($C$3:C2265))</f>
        <v/>
      </c>
      <c r="B2265" s="14" t="str">
        <f t="shared" si="143"/>
        <v/>
      </c>
      <c r="C2265" s="23"/>
      <c r="F2265" s="32"/>
      <c r="J2265" s="26"/>
      <c r="K2265" s="22" t="str">
        <f t="shared" si="145"/>
        <v/>
      </c>
      <c r="L2265" s="23"/>
      <c r="S2265" s="34"/>
      <c r="T2265" s="56" t="str">
        <f t="shared" si="144"/>
        <v/>
      </c>
    </row>
    <row r="2266" spans="1:20" x14ac:dyDescent="0.35">
      <c r="A2266" s="14" t="str">
        <f>IF(C2266="","",COUNT($C$3:C2266))</f>
        <v/>
      </c>
      <c r="B2266" s="14" t="str">
        <f t="shared" si="143"/>
        <v/>
      </c>
      <c r="C2266" s="23"/>
      <c r="F2266" s="32"/>
      <c r="J2266" s="26"/>
      <c r="K2266" s="22" t="str">
        <f t="shared" si="145"/>
        <v/>
      </c>
      <c r="L2266" s="23"/>
      <c r="S2266" s="34"/>
      <c r="T2266" s="56" t="str">
        <f t="shared" si="144"/>
        <v/>
      </c>
    </row>
    <row r="2267" spans="1:20" x14ac:dyDescent="0.35">
      <c r="A2267" s="14" t="str">
        <f>IF(C2267="","",COUNT($C$3:C2267))</f>
        <v/>
      </c>
      <c r="B2267" s="14" t="str">
        <f t="shared" si="143"/>
        <v/>
      </c>
      <c r="C2267" s="23"/>
      <c r="F2267" s="32"/>
      <c r="J2267" s="26"/>
      <c r="K2267" s="22" t="str">
        <f t="shared" si="145"/>
        <v/>
      </c>
      <c r="L2267" s="23"/>
      <c r="S2267" s="34"/>
      <c r="T2267" s="56" t="str">
        <f t="shared" si="144"/>
        <v/>
      </c>
    </row>
    <row r="2268" spans="1:20" x14ac:dyDescent="0.35">
      <c r="A2268" s="14" t="str">
        <f>IF(C2268="","",COUNT($C$3:C2268))</f>
        <v/>
      </c>
      <c r="B2268" s="14" t="str">
        <f t="shared" si="143"/>
        <v/>
      </c>
      <c r="C2268" s="23"/>
      <c r="F2268" s="32"/>
      <c r="J2268" s="26"/>
      <c r="K2268" s="22" t="str">
        <f t="shared" si="145"/>
        <v/>
      </c>
      <c r="L2268" s="23"/>
      <c r="S2268" s="34"/>
      <c r="T2268" s="56" t="str">
        <f t="shared" si="144"/>
        <v/>
      </c>
    </row>
    <row r="2269" spans="1:20" x14ac:dyDescent="0.35">
      <c r="A2269" s="14" t="str">
        <f>IF(C2269="","",COUNT($C$3:C2269))</f>
        <v/>
      </c>
      <c r="B2269" s="14" t="str">
        <f t="shared" si="143"/>
        <v/>
      </c>
      <c r="C2269" s="23"/>
      <c r="F2269" s="32"/>
      <c r="J2269" s="26"/>
      <c r="K2269" s="22" t="str">
        <f t="shared" si="145"/>
        <v/>
      </c>
      <c r="L2269" s="23"/>
      <c r="S2269" s="34"/>
      <c r="T2269" s="56" t="str">
        <f t="shared" si="144"/>
        <v/>
      </c>
    </row>
    <row r="2270" spans="1:20" x14ac:dyDescent="0.35">
      <c r="A2270" s="14" t="str">
        <f>IF(C2270="","",COUNT($C$3:C2270))</f>
        <v/>
      </c>
      <c r="B2270" s="14" t="str">
        <f t="shared" si="143"/>
        <v/>
      </c>
      <c r="C2270" s="23"/>
      <c r="F2270" s="32"/>
      <c r="J2270" s="26"/>
      <c r="K2270" s="22" t="str">
        <f t="shared" si="145"/>
        <v/>
      </c>
      <c r="L2270" s="23"/>
      <c r="S2270" s="34"/>
      <c r="T2270" s="56" t="str">
        <f t="shared" si="144"/>
        <v/>
      </c>
    </row>
    <row r="2271" spans="1:20" x14ac:dyDescent="0.35">
      <c r="A2271" s="14" t="str">
        <f>IF(C2271="","",COUNT($C$3:C2271))</f>
        <v/>
      </c>
      <c r="B2271" s="14" t="str">
        <f t="shared" si="143"/>
        <v/>
      </c>
      <c r="C2271" s="23"/>
      <c r="F2271" s="32"/>
      <c r="J2271" s="26"/>
      <c r="K2271" s="22" t="str">
        <f t="shared" si="145"/>
        <v/>
      </c>
      <c r="L2271" s="23"/>
      <c r="S2271" s="34"/>
      <c r="T2271" s="56" t="str">
        <f t="shared" si="144"/>
        <v/>
      </c>
    </row>
    <row r="2272" spans="1:20" x14ac:dyDescent="0.35">
      <c r="A2272" s="14" t="str">
        <f>IF(C2272="","",COUNT($C$3:C2272))</f>
        <v/>
      </c>
      <c r="B2272" s="14" t="str">
        <f t="shared" si="143"/>
        <v/>
      </c>
      <c r="C2272" s="23"/>
      <c r="F2272" s="32"/>
      <c r="J2272" s="26"/>
      <c r="K2272" s="22" t="str">
        <f t="shared" si="145"/>
        <v/>
      </c>
      <c r="L2272" s="23"/>
      <c r="S2272" s="34"/>
      <c r="T2272" s="56" t="str">
        <f t="shared" si="144"/>
        <v/>
      </c>
    </row>
    <row r="2273" spans="1:20" x14ac:dyDescent="0.35">
      <c r="A2273" s="14" t="str">
        <f>IF(C2273="","",COUNT($C$3:C2273))</f>
        <v/>
      </c>
      <c r="B2273" s="14" t="str">
        <f t="shared" si="143"/>
        <v/>
      </c>
      <c r="C2273" s="23"/>
      <c r="F2273" s="32"/>
      <c r="J2273" s="26"/>
      <c r="K2273" s="22" t="str">
        <f t="shared" si="145"/>
        <v/>
      </c>
      <c r="L2273" s="23"/>
      <c r="S2273" s="34"/>
      <c r="T2273" s="56" t="str">
        <f t="shared" si="144"/>
        <v/>
      </c>
    </row>
    <row r="2274" spans="1:20" x14ac:dyDescent="0.35">
      <c r="A2274" s="14" t="str">
        <f>IF(C2274="","",COUNT($C$3:C2274))</f>
        <v/>
      </c>
      <c r="B2274" s="14" t="str">
        <f t="shared" si="143"/>
        <v/>
      </c>
      <c r="C2274" s="23"/>
      <c r="F2274" s="32"/>
      <c r="J2274" s="26"/>
      <c r="K2274" s="22" t="str">
        <f t="shared" si="145"/>
        <v/>
      </c>
      <c r="L2274" s="23"/>
      <c r="S2274" s="34"/>
      <c r="T2274" s="56" t="str">
        <f t="shared" si="144"/>
        <v/>
      </c>
    </row>
    <row r="2275" spans="1:20" x14ac:dyDescent="0.35">
      <c r="A2275" s="14" t="str">
        <f>IF(C2275="","",COUNT($C$3:C2275))</f>
        <v/>
      </c>
      <c r="B2275" s="14" t="str">
        <f t="shared" si="143"/>
        <v/>
      </c>
      <c r="C2275" s="23"/>
      <c r="F2275" s="32"/>
      <c r="J2275" s="26"/>
      <c r="K2275" s="22" t="str">
        <f t="shared" si="145"/>
        <v/>
      </c>
      <c r="L2275" s="23"/>
      <c r="S2275" s="34"/>
      <c r="T2275" s="56" t="str">
        <f t="shared" si="144"/>
        <v/>
      </c>
    </row>
    <row r="2276" spans="1:20" x14ac:dyDescent="0.35">
      <c r="A2276" s="14" t="str">
        <f>IF(C2276="","",COUNT($C$3:C2276))</f>
        <v/>
      </c>
      <c r="B2276" s="14" t="str">
        <f t="shared" si="143"/>
        <v/>
      </c>
      <c r="C2276" s="23"/>
      <c r="F2276" s="32"/>
      <c r="J2276" s="26"/>
      <c r="K2276" s="22" t="str">
        <f t="shared" si="145"/>
        <v/>
      </c>
      <c r="L2276" s="23"/>
      <c r="S2276" s="34"/>
      <c r="T2276" s="56" t="str">
        <f t="shared" si="144"/>
        <v/>
      </c>
    </row>
    <row r="2277" spans="1:20" x14ac:dyDescent="0.35">
      <c r="A2277" s="14" t="str">
        <f>IF(C2277="","",COUNT($C$3:C2277))</f>
        <v/>
      </c>
      <c r="B2277" s="14" t="str">
        <f t="shared" si="143"/>
        <v/>
      </c>
      <c r="C2277" s="23"/>
      <c r="F2277" s="32"/>
      <c r="J2277" s="26"/>
      <c r="K2277" s="22" t="str">
        <f t="shared" si="145"/>
        <v/>
      </c>
      <c r="L2277" s="23"/>
      <c r="S2277" s="34"/>
      <c r="T2277" s="56" t="str">
        <f t="shared" si="144"/>
        <v/>
      </c>
    </row>
    <row r="2278" spans="1:20" x14ac:dyDescent="0.35">
      <c r="A2278" s="14" t="str">
        <f>IF(C2278="","",COUNT($C$3:C2278))</f>
        <v/>
      </c>
      <c r="B2278" s="14" t="str">
        <f t="shared" ref="B2278:B2341" si="146">IF(C2278="","",TEXT(C2278,"mmmm"))</f>
        <v/>
      </c>
      <c r="C2278" s="23"/>
      <c r="F2278" s="32"/>
      <c r="J2278" s="26"/>
      <c r="K2278" s="22" t="str">
        <f t="shared" si="145"/>
        <v/>
      </c>
      <c r="L2278" s="23"/>
      <c r="S2278" s="34"/>
      <c r="T2278" s="56" t="str">
        <f t="shared" ref="T2278:T2341" si="147">IF(N2278="","",SUM(N2278,O2278,P2278,Q2278,R2278))</f>
        <v/>
      </c>
    </row>
    <row r="2279" spans="1:20" x14ac:dyDescent="0.35">
      <c r="A2279" s="14" t="str">
        <f>IF(C2279="","",COUNT($C$3:C2279))</f>
        <v/>
      </c>
      <c r="B2279" s="14" t="str">
        <f t="shared" si="146"/>
        <v/>
      </c>
      <c r="C2279" s="23"/>
      <c r="F2279" s="32"/>
      <c r="J2279" s="26"/>
      <c r="K2279" s="22" t="str">
        <f t="shared" si="145"/>
        <v/>
      </c>
      <c r="L2279" s="23"/>
      <c r="S2279" s="34"/>
      <c r="T2279" s="56" t="str">
        <f t="shared" si="147"/>
        <v/>
      </c>
    </row>
    <row r="2280" spans="1:20" x14ac:dyDescent="0.35">
      <c r="A2280" s="14" t="str">
        <f>IF(C2280="","",COUNT($C$3:C2280))</f>
        <v/>
      </c>
      <c r="B2280" s="14" t="str">
        <f t="shared" si="146"/>
        <v/>
      </c>
      <c r="C2280" s="23"/>
      <c r="F2280" s="32"/>
      <c r="J2280" s="26"/>
      <c r="K2280" s="22" t="str">
        <f t="shared" si="145"/>
        <v/>
      </c>
      <c r="L2280" s="23"/>
      <c r="S2280" s="34"/>
      <c r="T2280" s="56" t="str">
        <f t="shared" si="147"/>
        <v/>
      </c>
    </row>
    <row r="2281" spans="1:20" x14ac:dyDescent="0.35">
      <c r="A2281" s="14" t="str">
        <f>IF(C2281="","",COUNT($C$3:C2281))</f>
        <v/>
      </c>
      <c r="B2281" s="14" t="str">
        <f t="shared" si="146"/>
        <v/>
      </c>
      <c r="C2281" s="23"/>
      <c r="F2281" s="32"/>
      <c r="J2281" s="26"/>
      <c r="K2281" s="22" t="str">
        <f t="shared" si="145"/>
        <v/>
      </c>
      <c r="L2281" s="23"/>
      <c r="S2281" s="34"/>
      <c r="T2281" s="56" t="str">
        <f t="shared" si="147"/>
        <v/>
      </c>
    </row>
    <row r="2282" spans="1:20" x14ac:dyDescent="0.35">
      <c r="A2282" s="14" t="str">
        <f>IF(C2282="","",COUNT($C$3:C2282))</f>
        <v/>
      </c>
      <c r="B2282" s="14" t="str">
        <f t="shared" si="146"/>
        <v/>
      </c>
      <c r="C2282" s="23"/>
      <c r="F2282" s="32"/>
      <c r="J2282" s="26"/>
      <c r="K2282" s="22" t="str">
        <f t="shared" si="145"/>
        <v/>
      </c>
      <c r="L2282" s="23"/>
      <c r="S2282" s="34"/>
      <c r="T2282" s="56" t="str">
        <f t="shared" si="147"/>
        <v/>
      </c>
    </row>
    <row r="2283" spans="1:20" x14ac:dyDescent="0.35">
      <c r="A2283" s="14" t="str">
        <f>IF(C2283="","",COUNT($C$3:C2283))</f>
        <v/>
      </c>
      <c r="B2283" s="14" t="str">
        <f t="shared" si="146"/>
        <v/>
      </c>
      <c r="C2283" s="23"/>
      <c r="F2283" s="32"/>
      <c r="J2283" s="26"/>
      <c r="K2283" s="22" t="str">
        <f t="shared" si="145"/>
        <v/>
      </c>
      <c r="L2283" s="23"/>
      <c r="S2283" s="34"/>
      <c r="T2283" s="56" t="str">
        <f t="shared" si="147"/>
        <v/>
      </c>
    </row>
    <row r="2284" spans="1:20" x14ac:dyDescent="0.35">
      <c r="A2284" s="14" t="str">
        <f>IF(C2284="","",COUNT($C$3:C2284))</f>
        <v/>
      </c>
      <c r="B2284" s="14" t="str">
        <f t="shared" si="146"/>
        <v/>
      </c>
      <c r="C2284" s="23"/>
      <c r="F2284" s="32"/>
      <c r="J2284" s="26"/>
      <c r="K2284" s="22" t="str">
        <f t="shared" si="145"/>
        <v/>
      </c>
      <c r="L2284" s="23"/>
      <c r="S2284" s="34"/>
      <c r="T2284" s="56" t="str">
        <f t="shared" si="147"/>
        <v/>
      </c>
    </row>
    <row r="2285" spans="1:20" x14ac:dyDescent="0.35">
      <c r="A2285" s="14" t="str">
        <f>IF(C2285="","",COUNT($C$3:C2285))</f>
        <v/>
      </c>
      <c r="B2285" s="14" t="str">
        <f t="shared" si="146"/>
        <v/>
      </c>
      <c r="C2285" s="23"/>
      <c r="F2285" s="32"/>
      <c r="J2285" s="26"/>
      <c r="K2285" s="22" t="str">
        <f t="shared" si="145"/>
        <v/>
      </c>
      <c r="L2285" s="23"/>
      <c r="S2285" s="34"/>
      <c r="T2285" s="56" t="str">
        <f t="shared" si="147"/>
        <v/>
      </c>
    </row>
    <row r="2286" spans="1:20" x14ac:dyDescent="0.35">
      <c r="A2286" s="14" t="str">
        <f>IF(C2286="","",COUNT($C$3:C2286))</f>
        <v/>
      </c>
      <c r="B2286" s="14" t="str">
        <f t="shared" si="146"/>
        <v/>
      </c>
      <c r="C2286" s="23"/>
      <c r="F2286" s="32"/>
      <c r="J2286" s="26"/>
      <c r="K2286" s="22" t="str">
        <f t="shared" si="145"/>
        <v/>
      </c>
      <c r="L2286" s="23"/>
      <c r="S2286" s="34"/>
      <c r="T2286" s="56" t="str">
        <f t="shared" si="147"/>
        <v/>
      </c>
    </row>
    <row r="2287" spans="1:20" x14ac:dyDescent="0.35">
      <c r="A2287" s="14" t="str">
        <f>IF(C2287="","",COUNT($C$3:C2287))</f>
        <v/>
      </c>
      <c r="B2287" s="14" t="str">
        <f t="shared" si="146"/>
        <v/>
      </c>
      <c r="C2287" s="23"/>
      <c r="F2287" s="32"/>
      <c r="J2287" s="26"/>
      <c r="K2287" s="22" t="str">
        <f t="shared" si="145"/>
        <v/>
      </c>
      <c r="L2287" s="23"/>
      <c r="S2287" s="34"/>
      <c r="T2287" s="56" t="str">
        <f t="shared" si="147"/>
        <v/>
      </c>
    </row>
    <row r="2288" spans="1:20" x14ac:dyDescent="0.35">
      <c r="A2288" s="14" t="str">
        <f>IF(C2288="","",COUNT($C$3:C2288))</f>
        <v/>
      </c>
      <c r="B2288" s="14" t="str">
        <f t="shared" si="146"/>
        <v/>
      </c>
      <c r="C2288" s="23"/>
      <c r="F2288" s="32"/>
      <c r="J2288" s="26"/>
      <c r="K2288" s="22" t="str">
        <f t="shared" si="145"/>
        <v/>
      </c>
      <c r="L2288" s="23"/>
      <c r="S2288" s="34"/>
      <c r="T2288" s="56" t="str">
        <f t="shared" si="147"/>
        <v/>
      </c>
    </row>
    <row r="2289" spans="1:20" x14ac:dyDescent="0.35">
      <c r="A2289" s="14" t="str">
        <f>IF(C2289="","",COUNT($C$3:C2289))</f>
        <v/>
      </c>
      <c r="B2289" s="14" t="str">
        <f t="shared" si="146"/>
        <v/>
      </c>
      <c r="C2289" s="23"/>
      <c r="F2289" s="32"/>
      <c r="J2289" s="26"/>
      <c r="K2289" s="22" t="str">
        <f t="shared" si="145"/>
        <v/>
      </c>
      <c r="L2289" s="23"/>
      <c r="S2289" s="34"/>
      <c r="T2289" s="56" t="str">
        <f t="shared" si="147"/>
        <v/>
      </c>
    </row>
    <row r="2290" spans="1:20" x14ac:dyDescent="0.35">
      <c r="A2290" s="14" t="str">
        <f>IF(C2290="","",COUNT($C$3:C2290))</f>
        <v/>
      </c>
      <c r="B2290" s="14" t="str">
        <f t="shared" si="146"/>
        <v/>
      </c>
      <c r="C2290" s="23"/>
      <c r="F2290" s="32"/>
      <c r="J2290" s="26"/>
      <c r="K2290" s="22" t="str">
        <f t="shared" si="145"/>
        <v/>
      </c>
      <c r="L2290" s="23"/>
      <c r="S2290" s="34"/>
      <c r="T2290" s="56" t="str">
        <f t="shared" si="147"/>
        <v/>
      </c>
    </row>
    <row r="2291" spans="1:20" x14ac:dyDescent="0.35">
      <c r="A2291" s="14" t="str">
        <f>IF(C2291="","",COUNT($C$3:C2291))</f>
        <v/>
      </c>
      <c r="B2291" s="14" t="str">
        <f t="shared" si="146"/>
        <v/>
      </c>
      <c r="C2291" s="23"/>
      <c r="F2291" s="32"/>
      <c r="J2291" s="26"/>
      <c r="K2291" s="22" t="str">
        <f t="shared" si="145"/>
        <v/>
      </c>
      <c r="L2291" s="23"/>
      <c r="S2291" s="34"/>
      <c r="T2291" s="56" t="str">
        <f t="shared" si="147"/>
        <v/>
      </c>
    </row>
    <row r="2292" spans="1:20" x14ac:dyDescent="0.35">
      <c r="A2292" s="14" t="str">
        <f>IF(C2292="","",COUNT($C$3:C2292))</f>
        <v/>
      </c>
      <c r="B2292" s="14" t="str">
        <f t="shared" si="146"/>
        <v/>
      </c>
      <c r="C2292" s="23"/>
      <c r="F2292" s="32"/>
      <c r="J2292" s="26"/>
      <c r="K2292" s="22" t="str">
        <f t="shared" si="145"/>
        <v/>
      </c>
      <c r="L2292" s="23"/>
      <c r="S2292" s="34"/>
      <c r="T2292" s="56" t="str">
        <f t="shared" si="147"/>
        <v/>
      </c>
    </row>
    <row r="2293" spans="1:20" x14ac:dyDescent="0.35">
      <c r="A2293" s="14" t="str">
        <f>IF(C2293="","",COUNT($C$3:C2293))</f>
        <v/>
      </c>
      <c r="B2293" s="14" t="str">
        <f t="shared" si="146"/>
        <v/>
      </c>
      <c r="C2293" s="23"/>
      <c r="F2293" s="32"/>
      <c r="J2293" s="26"/>
      <c r="K2293" s="22" t="str">
        <f t="shared" si="145"/>
        <v/>
      </c>
      <c r="L2293" s="23"/>
      <c r="S2293" s="34"/>
      <c r="T2293" s="56" t="str">
        <f t="shared" si="147"/>
        <v/>
      </c>
    </row>
    <row r="2294" spans="1:20" x14ac:dyDescent="0.35">
      <c r="A2294" s="14" t="str">
        <f>IF(C2294="","",COUNT($C$3:C2294))</f>
        <v/>
      </c>
      <c r="B2294" s="14" t="str">
        <f t="shared" si="146"/>
        <v/>
      </c>
      <c r="C2294" s="23"/>
      <c r="F2294" s="32"/>
      <c r="J2294" s="26"/>
      <c r="K2294" s="22" t="str">
        <f t="shared" si="145"/>
        <v/>
      </c>
      <c r="L2294" s="23"/>
      <c r="S2294" s="34"/>
      <c r="T2294" s="56" t="str">
        <f t="shared" si="147"/>
        <v/>
      </c>
    </row>
    <row r="2295" spans="1:20" x14ac:dyDescent="0.35">
      <c r="A2295" s="14" t="str">
        <f>IF(C2295="","",COUNT($C$3:C2295))</f>
        <v/>
      </c>
      <c r="B2295" s="14" t="str">
        <f t="shared" si="146"/>
        <v/>
      </c>
      <c r="C2295" s="23"/>
      <c r="F2295" s="32"/>
      <c r="J2295" s="26"/>
      <c r="K2295" s="22" t="str">
        <f t="shared" si="145"/>
        <v/>
      </c>
      <c r="L2295" s="23"/>
      <c r="S2295" s="34"/>
      <c r="T2295" s="56" t="str">
        <f t="shared" si="147"/>
        <v/>
      </c>
    </row>
    <row r="2296" spans="1:20" x14ac:dyDescent="0.35">
      <c r="A2296" s="14" t="str">
        <f>IF(C2296="","",COUNT($C$3:C2296))</f>
        <v/>
      </c>
      <c r="B2296" s="14" t="str">
        <f t="shared" si="146"/>
        <v/>
      </c>
      <c r="C2296" s="23"/>
      <c r="F2296" s="32"/>
      <c r="J2296" s="26"/>
      <c r="K2296" s="22" t="str">
        <f t="shared" si="145"/>
        <v/>
      </c>
      <c r="L2296" s="23"/>
      <c r="S2296" s="34"/>
      <c r="T2296" s="56" t="str">
        <f t="shared" si="147"/>
        <v/>
      </c>
    </row>
    <row r="2297" spans="1:20" x14ac:dyDescent="0.35">
      <c r="A2297" s="14" t="str">
        <f>IF(C2297="","",COUNT($C$3:C2297))</f>
        <v/>
      </c>
      <c r="B2297" s="14" t="str">
        <f t="shared" si="146"/>
        <v/>
      </c>
      <c r="C2297" s="23"/>
      <c r="F2297" s="32"/>
      <c r="J2297" s="26"/>
      <c r="K2297" s="22" t="str">
        <f t="shared" si="145"/>
        <v/>
      </c>
      <c r="L2297" s="23"/>
      <c r="S2297" s="34"/>
      <c r="T2297" s="56" t="str">
        <f t="shared" si="147"/>
        <v/>
      </c>
    </row>
    <row r="2298" spans="1:20" x14ac:dyDescent="0.35">
      <c r="A2298" s="14" t="str">
        <f>IF(C2298="","",COUNT($C$3:C2298))</f>
        <v/>
      </c>
      <c r="B2298" s="14" t="str">
        <f t="shared" si="146"/>
        <v/>
      </c>
      <c r="C2298" s="23"/>
      <c r="F2298" s="32"/>
      <c r="J2298" s="26"/>
      <c r="K2298" s="22" t="str">
        <f t="shared" si="145"/>
        <v/>
      </c>
      <c r="L2298" s="23"/>
      <c r="S2298" s="34"/>
      <c r="T2298" s="56" t="str">
        <f t="shared" si="147"/>
        <v/>
      </c>
    </row>
    <row r="2299" spans="1:20" x14ac:dyDescent="0.35">
      <c r="A2299" s="14" t="str">
        <f>IF(C2299="","",COUNT($C$3:C2299))</f>
        <v/>
      </c>
      <c r="B2299" s="14" t="str">
        <f t="shared" si="146"/>
        <v/>
      </c>
      <c r="C2299" s="23"/>
      <c r="F2299" s="32"/>
      <c r="J2299" s="26"/>
      <c r="K2299" s="22" t="str">
        <f t="shared" si="145"/>
        <v/>
      </c>
      <c r="L2299" s="23"/>
      <c r="S2299" s="34"/>
      <c r="T2299" s="56" t="str">
        <f t="shared" si="147"/>
        <v/>
      </c>
    </row>
    <row r="2300" spans="1:20" x14ac:dyDescent="0.35">
      <c r="A2300" s="14" t="str">
        <f>IF(C2300="","",COUNT($C$3:C2300))</f>
        <v/>
      </c>
      <c r="B2300" s="14" t="str">
        <f t="shared" si="146"/>
        <v/>
      </c>
      <c r="C2300" s="23"/>
      <c r="F2300" s="32"/>
      <c r="J2300" s="26"/>
      <c r="K2300" s="22" t="str">
        <f t="shared" si="145"/>
        <v/>
      </c>
      <c r="L2300" s="23"/>
      <c r="S2300" s="34"/>
      <c r="T2300" s="56" t="str">
        <f t="shared" si="147"/>
        <v/>
      </c>
    </row>
    <row r="2301" spans="1:20" x14ac:dyDescent="0.35">
      <c r="A2301" s="14" t="str">
        <f>IF(C2301="","",COUNT($C$3:C2301))</f>
        <v/>
      </c>
      <c r="B2301" s="14" t="str">
        <f t="shared" si="146"/>
        <v/>
      </c>
      <c r="C2301" s="23"/>
      <c r="F2301" s="32"/>
      <c r="J2301" s="26"/>
      <c r="K2301" s="22" t="str">
        <f t="shared" si="145"/>
        <v/>
      </c>
      <c r="L2301" s="23"/>
      <c r="S2301" s="34"/>
      <c r="T2301" s="56" t="str">
        <f t="shared" si="147"/>
        <v/>
      </c>
    </row>
    <row r="2302" spans="1:20" x14ac:dyDescent="0.35">
      <c r="A2302" s="14" t="str">
        <f>IF(C2302="","",COUNT($C$3:C2302))</f>
        <v/>
      </c>
      <c r="B2302" s="14" t="str">
        <f t="shared" si="146"/>
        <v/>
      </c>
      <c r="C2302" s="23"/>
      <c r="F2302" s="32"/>
      <c r="J2302" s="26"/>
      <c r="K2302" s="22" t="str">
        <f t="shared" si="145"/>
        <v/>
      </c>
      <c r="L2302" s="23"/>
      <c r="S2302" s="34"/>
      <c r="T2302" s="56" t="str">
        <f t="shared" si="147"/>
        <v/>
      </c>
    </row>
    <row r="2303" spans="1:20" x14ac:dyDescent="0.35">
      <c r="A2303" s="14" t="str">
        <f>IF(C2303="","",COUNT($C$3:C2303))</f>
        <v/>
      </c>
      <c r="B2303" s="14" t="str">
        <f t="shared" si="146"/>
        <v/>
      </c>
      <c r="C2303" s="23"/>
      <c r="F2303" s="32"/>
      <c r="J2303" s="26"/>
      <c r="K2303" s="22" t="str">
        <f t="shared" si="145"/>
        <v/>
      </c>
      <c r="L2303" s="23"/>
      <c r="S2303" s="34"/>
      <c r="T2303" s="56" t="str">
        <f t="shared" si="147"/>
        <v/>
      </c>
    </row>
    <row r="2304" spans="1:20" x14ac:dyDescent="0.35">
      <c r="A2304" s="14" t="str">
        <f>IF(C2304="","",COUNT($C$3:C2304))</f>
        <v/>
      </c>
      <c r="B2304" s="14" t="str">
        <f t="shared" si="146"/>
        <v/>
      </c>
      <c r="C2304" s="23"/>
      <c r="F2304" s="32"/>
      <c r="J2304" s="26"/>
      <c r="K2304" s="22" t="str">
        <f t="shared" si="145"/>
        <v/>
      </c>
      <c r="L2304" s="23"/>
      <c r="S2304" s="34"/>
      <c r="T2304" s="56" t="str">
        <f t="shared" si="147"/>
        <v/>
      </c>
    </row>
    <row r="2305" spans="1:20" x14ac:dyDescent="0.35">
      <c r="A2305" s="14" t="str">
        <f>IF(C2305="","",COUNT($C$3:C2305))</f>
        <v/>
      </c>
      <c r="B2305" s="14" t="str">
        <f t="shared" si="146"/>
        <v/>
      </c>
      <c r="C2305" s="23"/>
      <c r="F2305" s="32"/>
      <c r="J2305" s="26"/>
      <c r="K2305" s="22" t="str">
        <f t="shared" si="145"/>
        <v/>
      </c>
      <c r="L2305" s="23"/>
      <c r="S2305" s="34"/>
      <c r="T2305" s="56" t="str">
        <f t="shared" si="147"/>
        <v/>
      </c>
    </row>
    <row r="2306" spans="1:20" x14ac:dyDescent="0.35">
      <c r="A2306" s="14" t="str">
        <f>IF(C2306="","",COUNT($C$3:C2306))</f>
        <v/>
      </c>
      <c r="B2306" s="14" t="str">
        <f t="shared" si="146"/>
        <v/>
      </c>
      <c r="C2306" s="23"/>
      <c r="F2306" s="32"/>
      <c r="J2306" s="26"/>
      <c r="K2306" s="22" t="str">
        <f t="shared" si="145"/>
        <v/>
      </c>
      <c r="L2306" s="23"/>
      <c r="S2306" s="34"/>
      <c r="T2306" s="56" t="str">
        <f t="shared" si="147"/>
        <v/>
      </c>
    </row>
    <row r="2307" spans="1:20" x14ac:dyDescent="0.35">
      <c r="A2307" s="14" t="str">
        <f>IF(C2307="","",COUNT($C$3:C2307))</f>
        <v/>
      </c>
      <c r="B2307" s="14" t="str">
        <f t="shared" si="146"/>
        <v/>
      </c>
      <c r="C2307" s="23"/>
      <c r="F2307" s="32"/>
      <c r="J2307" s="26"/>
      <c r="K2307" s="22" t="str">
        <f t="shared" ref="K2307:K2370" si="148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307" s="23"/>
      <c r="S2307" s="34"/>
      <c r="T2307" s="56" t="str">
        <f t="shared" si="147"/>
        <v/>
      </c>
    </row>
    <row r="2308" spans="1:20" x14ac:dyDescent="0.35">
      <c r="A2308" s="14" t="str">
        <f>IF(C2308="","",COUNT($C$3:C2308))</f>
        <v/>
      </c>
      <c r="B2308" s="14" t="str">
        <f t="shared" si="146"/>
        <v/>
      </c>
      <c r="C2308" s="23"/>
      <c r="F2308" s="32"/>
      <c r="J2308" s="26"/>
      <c r="K2308" s="22" t="str">
        <f t="shared" si="148"/>
        <v/>
      </c>
      <c r="L2308" s="23"/>
      <c r="S2308" s="34"/>
      <c r="T2308" s="56" t="str">
        <f t="shared" si="147"/>
        <v/>
      </c>
    </row>
    <row r="2309" spans="1:20" x14ac:dyDescent="0.35">
      <c r="A2309" s="14" t="str">
        <f>IF(C2309="","",COUNT($C$3:C2309))</f>
        <v/>
      </c>
      <c r="B2309" s="14" t="str">
        <f t="shared" si="146"/>
        <v/>
      </c>
      <c r="C2309" s="23"/>
      <c r="F2309" s="32"/>
      <c r="J2309" s="26"/>
      <c r="K2309" s="22" t="str">
        <f t="shared" si="148"/>
        <v/>
      </c>
      <c r="L2309" s="23"/>
      <c r="S2309" s="34"/>
      <c r="T2309" s="56" t="str">
        <f t="shared" si="147"/>
        <v/>
      </c>
    </row>
    <row r="2310" spans="1:20" x14ac:dyDescent="0.35">
      <c r="A2310" s="14" t="str">
        <f>IF(C2310="","",COUNT($C$3:C2310))</f>
        <v/>
      </c>
      <c r="B2310" s="14" t="str">
        <f t="shared" si="146"/>
        <v/>
      </c>
      <c r="C2310" s="23"/>
      <c r="F2310" s="32"/>
      <c r="J2310" s="26"/>
      <c r="K2310" s="22" t="str">
        <f t="shared" si="148"/>
        <v/>
      </c>
      <c r="L2310" s="23"/>
      <c r="S2310" s="34"/>
      <c r="T2310" s="56" t="str">
        <f t="shared" si="147"/>
        <v/>
      </c>
    </row>
    <row r="2311" spans="1:20" x14ac:dyDescent="0.35">
      <c r="A2311" s="14" t="str">
        <f>IF(C2311="","",COUNT($C$3:C2311))</f>
        <v/>
      </c>
      <c r="B2311" s="14" t="str">
        <f t="shared" si="146"/>
        <v/>
      </c>
      <c r="C2311" s="23"/>
      <c r="F2311" s="32"/>
      <c r="J2311" s="26"/>
      <c r="K2311" s="22" t="str">
        <f t="shared" si="148"/>
        <v/>
      </c>
      <c r="L2311" s="23"/>
      <c r="S2311" s="34"/>
      <c r="T2311" s="56" t="str">
        <f t="shared" si="147"/>
        <v/>
      </c>
    </row>
    <row r="2312" spans="1:20" x14ac:dyDescent="0.35">
      <c r="A2312" s="14" t="str">
        <f>IF(C2312="","",COUNT($C$3:C2312))</f>
        <v/>
      </c>
      <c r="B2312" s="14" t="str">
        <f t="shared" si="146"/>
        <v/>
      </c>
      <c r="C2312" s="23"/>
      <c r="F2312" s="32"/>
      <c r="J2312" s="26"/>
      <c r="K2312" s="22" t="str">
        <f t="shared" si="148"/>
        <v/>
      </c>
      <c r="L2312" s="23"/>
      <c r="S2312" s="34"/>
      <c r="T2312" s="56" t="str">
        <f t="shared" si="147"/>
        <v/>
      </c>
    </row>
    <row r="2313" spans="1:20" x14ac:dyDescent="0.35">
      <c r="A2313" s="14" t="str">
        <f>IF(C2313="","",COUNT($C$3:C2313))</f>
        <v/>
      </c>
      <c r="B2313" s="14" t="str">
        <f t="shared" si="146"/>
        <v/>
      </c>
      <c r="C2313" s="23"/>
      <c r="F2313" s="32"/>
      <c r="J2313" s="26"/>
      <c r="K2313" s="22" t="str">
        <f t="shared" si="148"/>
        <v/>
      </c>
      <c r="L2313" s="23"/>
      <c r="S2313" s="34"/>
      <c r="T2313" s="56" t="str">
        <f t="shared" si="147"/>
        <v/>
      </c>
    </row>
    <row r="2314" spans="1:20" x14ac:dyDescent="0.35">
      <c r="A2314" s="14" t="str">
        <f>IF(C2314="","",COUNT($C$3:C2314))</f>
        <v/>
      </c>
      <c r="B2314" s="14" t="str">
        <f t="shared" si="146"/>
        <v/>
      </c>
      <c r="C2314" s="23"/>
      <c r="F2314" s="32"/>
      <c r="J2314" s="26"/>
      <c r="K2314" s="22" t="str">
        <f t="shared" si="148"/>
        <v/>
      </c>
      <c r="L2314" s="23"/>
      <c r="S2314" s="34"/>
      <c r="T2314" s="56" t="str">
        <f t="shared" si="147"/>
        <v/>
      </c>
    </row>
    <row r="2315" spans="1:20" x14ac:dyDescent="0.35">
      <c r="A2315" s="14" t="str">
        <f>IF(C2315="","",COUNT($C$3:C2315))</f>
        <v/>
      </c>
      <c r="B2315" s="14" t="str">
        <f t="shared" si="146"/>
        <v/>
      </c>
      <c r="C2315" s="23"/>
      <c r="F2315" s="32"/>
      <c r="J2315" s="26"/>
      <c r="K2315" s="22" t="str">
        <f t="shared" si="148"/>
        <v/>
      </c>
      <c r="L2315" s="23"/>
      <c r="S2315" s="34"/>
      <c r="T2315" s="56" t="str">
        <f t="shared" si="147"/>
        <v/>
      </c>
    </row>
    <row r="2316" spans="1:20" x14ac:dyDescent="0.35">
      <c r="A2316" s="14" t="str">
        <f>IF(C2316="","",COUNT($C$3:C2316))</f>
        <v/>
      </c>
      <c r="B2316" s="14" t="str">
        <f t="shared" si="146"/>
        <v/>
      </c>
      <c r="C2316" s="23"/>
      <c r="F2316" s="32"/>
      <c r="J2316" s="26"/>
      <c r="K2316" s="22" t="str">
        <f t="shared" si="148"/>
        <v/>
      </c>
      <c r="L2316" s="23"/>
      <c r="S2316" s="34"/>
      <c r="T2316" s="56" t="str">
        <f t="shared" si="147"/>
        <v/>
      </c>
    </row>
    <row r="2317" spans="1:20" x14ac:dyDescent="0.35">
      <c r="A2317" s="14" t="str">
        <f>IF(C2317="","",COUNT($C$3:C2317))</f>
        <v/>
      </c>
      <c r="B2317" s="14" t="str">
        <f t="shared" si="146"/>
        <v/>
      </c>
      <c r="C2317" s="23"/>
      <c r="F2317" s="32"/>
      <c r="J2317" s="26"/>
      <c r="K2317" s="22" t="str">
        <f t="shared" si="148"/>
        <v/>
      </c>
      <c r="L2317" s="23"/>
      <c r="S2317" s="34"/>
      <c r="T2317" s="56" t="str">
        <f t="shared" si="147"/>
        <v/>
      </c>
    </row>
    <row r="2318" spans="1:20" x14ac:dyDescent="0.35">
      <c r="A2318" s="14" t="str">
        <f>IF(C2318="","",COUNT($C$3:C2318))</f>
        <v/>
      </c>
      <c r="B2318" s="14" t="str">
        <f t="shared" si="146"/>
        <v/>
      </c>
      <c r="C2318" s="23"/>
      <c r="F2318" s="32"/>
      <c r="J2318" s="26"/>
      <c r="K2318" s="22" t="str">
        <f t="shared" si="148"/>
        <v/>
      </c>
      <c r="L2318" s="23"/>
      <c r="S2318" s="34"/>
      <c r="T2318" s="56" t="str">
        <f t="shared" si="147"/>
        <v/>
      </c>
    </row>
    <row r="2319" spans="1:20" x14ac:dyDescent="0.35">
      <c r="A2319" s="14" t="str">
        <f>IF(C2319="","",COUNT($C$3:C2319))</f>
        <v/>
      </c>
      <c r="B2319" s="14" t="str">
        <f t="shared" si="146"/>
        <v/>
      </c>
      <c r="C2319" s="23"/>
      <c r="F2319" s="32"/>
      <c r="J2319" s="26"/>
      <c r="K2319" s="22" t="str">
        <f t="shared" si="148"/>
        <v/>
      </c>
      <c r="L2319" s="23"/>
      <c r="S2319" s="34"/>
      <c r="T2319" s="56" t="str">
        <f t="shared" si="147"/>
        <v/>
      </c>
    </row>
    <row r="2320" spans="1:20" x14ac:dyDescent="0.35">
      <c r="A2320" s="14" t="str">
        <f>IF(C2320="","",COUNT($C$3:C2320))</f>
        <v/>
      </c>
      <c r="B2320" s="14" t="str">
        <f t="shared" si="146"/>
        <v/>
      </c>
      <c r="C2320" s="23"/>
      <c r="F2320" s="32"/>
      <c r="J2320" s="26"/>
      <c r="K2320" s="22" t="str">
        <f t="shared" si="148"/>
        <v/>
      </c>
      <c r="L2320" s="23"/>
      <c r="S2320" s="34"/>
      <c r="T2320" s="56" t="str">
        <f t="shared" si="147"/>
        <v/>
      </c>
    </row>
    <row r="2321" spans="1:20" x14ac:dyDescent="0.35">
      <c r="A2321" s="14" t="str">
        <f>IF(C2321="","",COUNT($C$3:C2321))</f>
        <v/>
      </c>
      <c r="B2321" s="14" t="str">
        <f t="shared" si="146"/>
        <v/>
      </c>
      <c r="C2321" s="23"/>
      <c r="F2321" s="32"/>
      <c r="J2321" s="26"/>
      <c r="K2321" s="22" t="str">
        <f t="shared" si="148"/>
        <v/>
      </c>
      <c r="L2321" s="23"/>
      <c r="S2321" s="34"/>
      <c r="T2321" s="56" t="str">
        <f t="shared" si="147"/>
        <v/>
      </c>
    </row>
    <row r="2322" spans="1:20" x14ac:dyDescent="0.35">
      <c r="A2322" s="14" t="str">
        <f>IF(C2322="","",COUNT($C$3:C2322))</f>
        <v/>
      </c>
      <c r="B2322" s="14" t="str">
        <f t="shared" si="146"/>
        <v/>
      </c>
      <c r="C2322" s="23"/>
      <c r="F2322" s="32"/>
      <c r="J2322" s="26"/>
      <c r="K2322" s="22" t="str">
        <f t="shared" si="148"/>
        <v/>
      </c>
      <c r="L2322" s="23"/>
      <c r="S2322" s="34"/>
      <c r="T2322" s="56" t="str">
        <f t="shared" si="147"/>
        <v/>
      </c>
    </row>
    <row r="2323" spans="1:20" x14ac:dyDescent="0.35">
      <c r="A2323" s="14" t="str">
        <f>IF(C2323="","",COUNT($C$3:C2323))</f>
        <v/>
      </c>
      <c r="B2323" s="14" t="str">
        <f t="shared" si="146"/>
        <v/>
      </c>
      <c r="C2323" s="23"/>
      <c r="F2323" s="32"/>
      <c r="J2323" s="26"/>
      <c r="K2323" s="22" t="str">
        <f t="shared" si="148"/>
        <v/>
      </c>
      <c r="L2323" s="23"/>
      <c r="S2323" s="34"/>
      <c r="T2323" s="56" t="str">
        <f t="shared" si="147"/>
        <v/>
      </c>
    </row>
    <row r="2324" spans="1:20" x14ac:dyDescent="0.35">
      <c r="A2324" s="14" t="str">
        <f>IF(C2324="","",COUNT($C$3:C2324))</f>
        <v/>
      </c>
      <c r="B2324" s="14" t="str">
        <f t="shared" si="146"/>
        <v/>
      </c>
      <c r="C2324" s="23"/>
      <c r="F2324" s="32"/>
      <c r="J2324" s="26"/>
      <c r="K2324" s="22" t="str">
        <f t="shared" si="148"/>
        <v/>
      </c>
      <c r="L2324" s="23"/>
      <c r="S2324" s="34"/>
      <c r="T2324" s="56" t="str">
        <f t="shared" si="147"/>
        <v/>
      </c>
    </row>
    <row r="2325" spans="1:20" x14ac:dyDescent="0.35">
      <c r="A2325" s="14" t="str">
        <f>IF(C2325="","",COUNT($C$3:C2325))</f>
        <v/>
      </c>
      <c r="B2325" s="14" t="str">
        <f t="shared" si="146"/>
        <v/>
      </c>
      <c r="C2325" s="23"/>
      <c r="F2325" s="32"/>
      <c r="J2325" s="26"/>
      <c r="K2325" s="22" t="str">
        <f t="shared" si="148"/>
        <v/>
      </c>
      <c r="L2325" s="23"/>
      <c r="S2325" s="34"/>
      <c r="T2325" s="56" t="str">
        <f t="shared" si="147"/>
        <v/>
      </c>
    </row>
    <row r="2326" spans="1:20" x14ac:dyDescent="0.35">
      <c r="A2326" s="14" t="str">
        <f>IF(C2326="","",COUNT($C$3:C2326))</f>
        <v/>
      </c>
      <c r="B2326" s="14" t="str">
        <f t="shared" si="146"/>
        <v/>
      </c>
      <c r="C2326" s="23"/>
      <c r="F2326" s="32"/>
      <c r="J2326" s="26"/>
      <c r="K2326" s="22" t="str">
        <f t="shared" si="148"/>
        <v/>
      </c>
      <c r="L2326" s="23"/>
      <c r="S2326" s="34"/>
      <c r="T2326" s="56" t="str">
        <f t="shared" si="147"/>
        <v/>
      </c>
    </row>
    <row r="2327" spans="1:20" x14ac:dyDescent="0.35">
      <c r="A2327" s="14" t="str">
        <f>IF(C2327="","",COUNT($C$3:C2327))</f>
        <v/>
      </c>
      <c r="B2327" s="14" t="str">
        <f t="shared" si="146"/>
        <v/>
      </c>
      <c r="C2327" s="23"/>
      <c r="F2327" s="32"/>
      <c r="J2327" s="26"/>
      <c r="K2327" s="22" t="str">
        <f t="shared" si="148"/>
        <v/>
      </c>
      <c r="L2327" s="23"/>
      <c r="S2327" s="34"/>
      <c r="T2327" s="56" t="str">
        <f t="shared" si="147"/>
        <v/>
      </c>
    </row>
    <row r="2328" spans="1:20" x14ac:dyDescent="0.35">
      <c r="A2328" s="14" t="str">
        <f>IF(C2328="","",COUNT($C$3:C2328))</f>
        <v/>
      </c>
      <c r="B2328" s="14" t="str">
        <f t="shared" si="146"/>
        <v/>
      </c>
      <c r="C2328" s="23"/>
      <c r="F2328" s="32"/>
      <c r="J2328" s="26"/>
      <c r="K2328" s="22" t="str">
        <f t="shared" si="148"/>
        <v/>
      </c>
      <c r="L2328" s="23"/>
      <c r="S2328" s="34"/>
      <c r="T2328" s="56" t="str">
        <f t="shared" si="147"/>
        <v/>
      </c>
    </row>
    <row r="2329" spans="1:20" x14ac:dyDescent="0.35">
      <c r="A2329" s="14" t="str">
        <f>IF(C2329="","",COUNT($C$3:C2329))</f>
        <v/>
      </c>
      <c r="B2329" s="14" t="str">
        <f t="shared" si="146"/>
        <v/>
      </c>
      <c r="C2329" s="23"/>
      <c r="F2329" s="32"/>
      <c r="J2329" s="26"/>
      <c r="K2329" s="22" t="str">
        <f t="shared" si="148"/>
        <v/>
      </c>
      <c r="L2329" s="23"/>
      <c r="S2329" s="34"/>
      <c r="T2329" s="56" t="str">
        <f t="shared" si="147"/>
        <v/>
      </c>
    </row>
    <row r="2330" spans="1:20" x14ac:dyDescent="0.35">
      <c r="A2330" s="14" t="str">
        <f>IF(C2330="","",COUNT($C$3:C2330))</f>
        <v/>
      </c>
      <c r="B2330" s="14" t="str">
        <f t="shared" si="146"/>
        <v/>
      </c>
      <c r="C2330" s="23"/>
      <c r="F2330" s="32"/>
      <c r="J2330" s="26"/>
      <c r="K2330" s="22" t="str">
        <f t="shared" si="148"/>
        <v/>
      </c>
      <c r="L2330" s="23"/>
      <c r="S2330" s="34"/>
      <c r="T2330" s="56" t="str">
        <f t="shared" si="147"/>
        <v/>
      </c>
    </row>
    <row r="2331" spans="1:20" x14ac:dyDescent="0.35">
      <c r="A2331" s="14" t="str">
        <f>IF(C2331="","",COUNT($C$3:C2331))</f>
        <v/>
      </c>
      <c r="B2331" s="14" t="str">
        <f t="shared" si="146"/>
        <v/>
      </c>
      <c r="C2331" s="23"/>
      <c r="F2331" s="32"/>
      <c r="J2331" s="26"/>
      <c r="K2331" s="22" t="str">
        <f t="shared" si="148"/>
        <v/>
      </c>
      <c r="L2331" s="23"/>
      <c r="S2331" s="34"/>
      <c r="T2331" s="56" t="str">
        <f t="shared" si="147"/>
        <v/>
      </c>
    </row>
    <row r="2332" spans="1:20" x14ac:dyDescent="0.35">
      <c r="A2332" s="14" t="str">
        <f>IF(C2332="","",COUNT($C$3:C2332))</f>
        <v/>
      </c>
      <c r="B2332" s="14" t="str">
        <f t="shared" si="146"/>
        <v/>
      </c>
      <c r="C2332" s="23"/>
      <c r="F2332" s="32"/>
      <c r="J2332" s="26"/>
      <c r="K2332" s="22" t="str">
        <f t="shared" si="148"/>
        <v/>
      </c>
      <c r="L2332" s="23"/>
      <c r="S2332" s="34"/>
      <c r="T2332" s="56" t="str">
        <f t="shared" si="147"/>
        <v/>
      </c>
    </row>
    <row r="2333" spans="1:20" x14ac:dyDescent="0.35">
      <c r="A2333" s="14" t="str">
        <f>IF(C2333="","",COUNT($C$3:C2333))</f>
        <v/>
      </c>
      <c r="B2333" s="14" t="str">
        <f t="shared" si="146"/>
        <v/>
      </c>
      <c r="C2333" s="23"/>
      <c r="F2333" s="32"/>
      <c r="J2333" s="26"/>
      <c r="K2333" s="22" t="str">
        <f t="shared" si="148"/>
        <v/>
      </c>
      <c r="L2333" s="23"/>
      <c r="S2333" s="34"/>
      <c r="T2333" s="56" t="str">
        <f t="shared" si="147"/>
        <v/>
      </c>
    </row>
    <row r="2334" spans="1:20" x14ac:dyDescent="0.35">
      <c r="A2334" s="14" t="str">
        <f>IF(C2334="","",COUNT($C$3:C2334))</f>
        <v/>
      </c>
      <c r="B2334" s="14" t="str">
        <f t="shared" si="146"/>
        <v/>
      </c>
      <c r="C2334" s="23"/>
      <c r="F2334" s="32"/>
      <c r="J2334" s="26"/>
      <c r="K2334" s="22" t="str">
        <f t="shared" si="148"/>
        <v/>
      </c>
      <c r="L2334" s="23"/>
      <c r="S2334" s="34"/>
      <c r="T2334" s="56" t="str">
        <f t="shared" si="147"/>
        <v/>
      </c>
    </row>
    <row r="2335" spans="1:20" x14ac:dyDescent="0.35">
      <c r="A2335" s="14" t="str">
        <f>IF(C2335="","",COUNT($C$3:C2335))</f>
        <v/>
      </c>
      <c r="B2335" s="14" t="str">
        <f t="shared" si="146"/>
        <v/>
      </c>
      <c r="C2335" s="23"/>
      <c r="F2335" s="32"/>
      <c r="J2335" s="26"/>
      <c r="K2335" s="22" t="str">
        <f t="shared" si="148"/>
        <v/>
      </c>
      <c r="L2335" s="23"/>
      <c r="S2335" s="34"/>
      <c r="T2335" s="56" t="str">
        <f t="shared" si="147"/>
        <v/>
      </c>
    </row>
    <row r="2336" spans="1:20" x14ac:dyDescent="0.35">
      <c r="A2336" s="14" t="str">
        <f>IF(C2336="","",COUNT($C$3:C2336))</f>
        <v/>
      </c>
      <c r="B2336" s="14" t="str">
        <f t="shared" si="146"/>
        <v/>
      </c>
      <c r="C2336" s="23"/>
      <c r="F2336" s="32"/>
      <c r="J2336" s="26"/>
      <c r="K2336" s="22" t="str">
        <f t="shared" si="148"/>
        <v/>
      </c>
      <c r="L2336" s="23"/>
      <c r="S2336" s="34"/>
      <c r="T2336" s="56" t="str">
        <f t="shared" si="147"/>
        <v/>
      </c>
    </row>
    <row r="2337" spans="1:20" x14ac:dyDescent="0.35">
      <c r="A2337" s="14" t="str">
        <f>IF(C2337="","",COUNT($C$3:C2337))</f>
        <v/>
      </c>
      <c r="B2337" s="14" t="str">
        <f t="shared" si="146"/>
        <v/>
      </c>
      <c r="C2337" s="23"/>
      <c r="F2337" s="32"/>
      <c r="J2337" s="26"/>
      <c r="K2337" s="22" t="str">
        <f t="shared" si="148"/>
        <v/>
      </c>
      <c r="L2337" s="23"/>
      <c r="S2337" s="34"/>
      <c r="T2337" s="56" t="str">
        <f t="shared" si="147"/>
        <v/>
      </c>
    </row>
    <row r="2338" spans="1:20" x14ac:dyDescent="0.35">
      <c r="A2338" s="14" t="str">
        <f>IF(C2338="","",COUNT($C$3:C2338))</f>
        <v/>
      </c>
      <c r="B2338" s="14" t="str">
        <f t="shared" si="146"/>
        <v/>
      </c>
      <c r="C2338" s="23"/>
      <c r="F2338" s="32"/>
      <c r="J2338" s="26"/>
      <c r="K2338" s="22" t="str">
        <f t="shared" si="148"/>
        <v/>
      </c>
      <c r="L2338" s="23"/>
      <c r="S2338" s="34"/>
      <c r="T2338" s="56" t="str">
        <f t="shared" si="147"/>
        <v/>
      </c>
    </row>
    <row r="2339" spans="1:20" x14ac:dyDescent="0.35">
      <c r="A2339" s="14" t="str">
        <f>IF(C2339="","",COUNT($C$3:C2339))</f>
        <v/>
      </c>
      <c r="B2339" s="14" t="str">
        <f t="shared" si="146"/>
        <v/>
      </c>
      <c r="C2339" s="23"/>
      <c r="F2339" s="32"/>
      <c r="J2339" s="26"/>
      <c r="K2339" s="22" t="str">
        <f t="shared" si="148"/>
        <v/>
      </c>
      <c r="L2339" s="23"/>
      <c r="S2339" s="34"/>
      <c r="T2339" s="56" t="str">
        <f t="shared" si="147"/>
        <v/>
      </c>
    </row>
    <row r="2340" spans="1:20" x14ac:dyDescent="0.35">
      <c r="A2340" s="14" t="str">
        <f>IF(C2340="","",COUNT($C$3:C2340))</f>
        <v/>
      </c>
      <c r="B2340" s="14" t="str">
        <f t="shared" si="146"/>
        <v/>
      </c>
      <c r="C2340" s="23"/>
      <c r="F2340" s="32"/>
      <c r="J2340" s="26"/>
      <c r="K2340" s="22" t="str">
        <f t="shared" si="148"/>
        <v/>
      </c>
      <c r="L2340" s="23"/>
      <c r="S2340" s="34"/>
      <c r="T2340" s="56" t="str">
        <f t="shared" si="147"/>
        <v/>
      </c>
    </row>
    <row r="2341" spans="1:20" x14ac:dyDescent="0.35">
      <c r="A2341" s="14" t="str">
        <f>IF(C2341="","",COUNT($C$3:C2341))</f>
        <v/>
      </c>
      <c r="B2341" s="14" t="str">
        <f t="shared" si="146"/>
        <v/>
      </c>
      <c r="C2341" s="23"/>
      <c r="F2341" s="32"/>
      <c r="J2341" s="26"/>
      <c r="K2341" s="22" t="str">
        <f t="shared" si="148"/>
        <v/>
      </c>
      <c r="L2341" s="23"/>
      <c r="S2341" s="34"/>
      <c r="T2341" s="56" t="str">
        <f t="shared" si="147"/>
        <v/>
      </c>
    </row>
    <row r="2342" spans="1:20" x14ac:dyDescent="0.35">
      <c r="A2342" s="14" t="str">
        <f>IF(C2342="","",COUNT($C$3:C2342))</f>
        <v/>
      </c>
      <c r="B2342" s="14" t="str">
        <f t="shared" ref="B2342:B2405" si="149">IF(C2342="","",TEXT(C2342,"mmmm"))</f>
        <v/>
      </c>
      <c r="C2342" s="23"/>
      <c r="F2342" s="32"/>
      <c r="J2342" s="26"/>
      <c r="K2342" s="22" t="str">
        <f t="shared" si="148"/>
        <v/>
      </c>
      <c r="L2342" s="23"/>
      <c r="S2342" s="34"/>
      <c r="T2342" s="56" t="str">
        <f t="shared" ref="T2342:T2405" si="150">IF(N2342="","",SUM(N2342,O2342,P2342,Q2342,R2342))</f>
        <v/>
      </c>
    </row>
    <row r="2343" spans="1:20" x14ac:dyDescent="0.35">
      <c r="A2343" s="14" t="str">
        <f>IF(C2343="","",COUNT($C$3:C2343))</f>
        <v/>
      </c>
      <c r="B2343" s="14" t="str">
        <f t="shared" si="149"/>
        <v/>
      </c>
      <c r="C2343" s="23"/>
      <c r="F2343" s="32"/>
      <c r="J2343" s="26"/>
      <c r="K2343" s="22" t="str">
        <f t="shared" si="148"/>
        <v/>
      </c>
      <c r="L2343" s="23"/>
      <c r="S2343" s="34"/>
      <c r="T2343" s="56" t="str">
        <f t="shared" si="150"/>
        <v/>
      </c>
    </row>
    <row r="2344" spans="1:20" x14ac:dyDescent="0.35">
      <c r="A2344" s="14" t="str">
        <f>IF(C2344="","",COUNT($C$3:C2344))</f>
        <v/>
      </c>
      <c r="B2344" s="14" t="str">
        <f t="shared" si="149"/>
        <v/>
      </c>
      <c r="C2344" s="23"/>
      <c r="F2344" s="32"/>
      <c r="J2344" s="26"/>
      <c r="K2344" s="22" t="str">
        <f t="shared" si="148"/>
        <v/>
      </c>
      <c r="L2344" s="23"/>
      <c r="S2344" s="34"/>
      <c r="T2344" s="56" t="str">
        <f t="shared" si="150"/>
        <v/>
      </c>
    </row>
    <row r="2345" spans="1:20" x14ac:dyDescent="0.35">
      <c r="A2345" s="14" t="str">
        <f>IF(C2345="","",COUNT($C$3:C2345))</f>
        <v/>
      </c>
      <c r="B2345" s="14" t="str">
        <f t="shared" si="149"/>
        <v/>
      </c>
      <c r="C2345" s="23"/>
      <c r="F2345" s="32"/>
      <c r="J2345" s="26"/>
      <c r="K2345" s="22" t="str">
        <f t="shared" si="148"/>
        <v/>
      </c>
      <c r="L2345" s="23"/>
      <c r="S2345" s="34"/>
      <c r="T2345" s="56" t="str">
        <f t="shared" si="150"/>
        <v/>
      </c>
    </row>
    <row r="2346" spans="1:20" x14ac:dyDescent="0.35">
      <c r="A2346" s="14" t="str">
        <f>IF(C2346="","",COUNT($C$3:C2346))</f>
        <v/>
      </c>
      <c r="B2346" s="14" t="str">
        <f t="shared" si="149"/>
        <v/>
      </c>
      <c r="C2346" s="23"/>
      <c r="F2346" s="32"/>
      <c r="J2346" s="26"/>
      <c r="K2346" s="22" t="str">
        <f t="shared" si="148"/>
        <v/>
      </c>
      <c r="L2346" s="23"/>
      <c r="S2346" s="34"/>
      <c r="T2346" s="56" t="str">
        <f t="shared" si="150"/>
        <v/>
      </c>
    </row>
    <row r="2347" spans="1:20" x14ac:dyDescent="0.35">
      <c r="A2347" s="14" t="str">
        <f>IF(C2347="","",COUNT($C$3:C2347))</f>
        <v/>
      </c>
      <c r="B2347" s="14" t="str">
        <f t="shared" si="149"/>
        <v/>
      </c>
      <c r="C2347" s="23"/>
      <c r="F2347" s="32"/>
      <c r="J2347" s="26"/>
      <c r="K2347" s="22" t="str">
        <f t="shared" si="148"/>
        <v/>
      </c>
      <c r="L2347" s="23"/>
      <c r="S2347" s="34"/>
      <c r="T2347" s="56" t="str">
        <f t="shared" si="150"/>
        <v/>
      </c>
    </row>
    <row r="2348" spans="1:20" x14ac:dyDescent="0.35">
      <c r="A2348" s="14" t="str">
        <f>IF(C2348="","",COUNT($C$3:C2348))</f>
        <v/>
      </c>
      <c r="B2348" s="14" t="str">
        <f t="shared" si="149"/>
        <v/>
      </c>
      <c r="C2348" s="23"/>
      <c r="F2348" s="32"/>
      <c r="J2348" s="26"/>
      <c r="K2348" s="22" t="str">
        <f t="shared" si="148"/>
        <v/>
      </c>
      <c r="L2348" s="23"/>
      <c r="S2348" s="34"/>
      <c r="T2348" s="56" t="str">
        <f t="shared" si="150"/>
        <v/>
      </c>
    </row>
    <row r="2349" spans="1:20" x14ac:dyDescent="0.35">
      <c r="A2349" s="14" t="str">
        <f>IF(C2349="","",COUNT($C$3:C2349))</f>
        <v/>
      </c>
      <c r="B2349" s="14" t="str">
        <f t="shared" si="149"/>
        <v/>
      </c>
      <c r="C2349" s="23"/>
      <c r="F2349" s="32"/>
      <c r="J2349" s="26"/>
      <c r="K2349" s="22" t="str">
        <f t="shared" si="148"/>
        <v/>
      </c>
      <c r="L2349" s="23"/>
      <c r="S2349" s="34"/>
      <c r="T2349" s="56" t="str">
        <f t="shared" si="150"/>
        <v/>
      </c>
    </row>
    <row r="2350" spans="1:20" x14ac:dyDescent="0.35">
      <c r="A2350" s="14" t="str">
        <f>IF(C2350="","",COUNT($C$3:C2350))</f>
        <v/>
      </c>
      <c r="B2350" s="14" t="str">
        <f t="shared" si="149"/>
        <v/>
      </c>
      <c r="C2350" s="23"/>
      <c r="F2350" s="32"/>
      <c r="J2350" s="26"/>
      <c r="K2350" s="22" t="str">
        <f t="shared" si="148"/>
        <v/>
      </c>
      <c r="L2350" s="23"/>
      <c r="S2350" s="34"/>
      <c r="T2350" s="56" t="str">
        <f t="shared" si="150"/>
        <v/>
      </c>
    </row>
    <row r="2351" spans="1:20" x14ac:dyDescent="0.35">
      <c r="A2351" s="14" t="str">
        <f>IF(C2351="","",COUNT($C$3:C2351))</f>
        <v/>
      </c>
      <c r="B2351" s="14" t="str">
        <f t="shared" si="149"/>
        <v/>
      </c>
      <c r="C2351" s="23"/>
      <c r="F2351" s="32"/>
      <c r="J2351" s="26"/>
      <c r="K2351" s="22" t="str">
        <f t="shared" si="148"/>
        <v/>
      </c>
      <c r="L2351" s="23"/>
      <c r="S2351" s="34"/>
      <c r="T2351" s="56" t="str">
        <f t="shared" si="150"/>
        <v/>
      </c>
    </row>
    <row r="2352" spans="1:20" x14ac:dyDescent="0.35">
      <c r="A2352" s="14" t="str">
        <f>IF(C2352="","",COUNT($C$3:C2352))</f>
        <v/>
      </c>
      <c r="B2352" s="14" t="str">
        <f t="shared" si="149"/>
        <v/>
      </c>
      <c r="C2352" s="23"/>
      <c r="F2352" s="32"/>
      <c r="J2352" s="26"/>
      <c r="K2352" s="22" t="str">
        <f t="shared" si="148"/>
        <v/>
      </c>
      <c r="L2352" s="23"/>
      <c r="S2352" s="34"/>
      <c r="T2352" s="56" t="str">
        <f t="shared" si="150"/>
        <v/>
      </c>
    </row>
    <row r="2353" spans="1:20" x14ac:dyDescent="0.35">
      <c r="A2353" s="14" t="str">
        <f>IF(C2353="","",COUNT($C$3:C2353))</f>
        <v/>
      </c>
      <c r="B2353" s="14" t="str">
        <f t="shared" si="149"/>
        <v/>
      </c>
      <c r="C2353" s="23"/>
      <c r="F2353" s="32"/>
      <c r="J2353" s="26"/>
      <c r="K2353" s="22" t="str">
        <f t="shared" si="148"/>
        <v/>
      </c>
      <c r="L2353" s="23"/>
      <c r="S2353" s="34"/>
      <c r="T2353" s="56" t="str">
        <f t="shared" si="150"/>
        <v/>
      </c>
    </row>
    <row r="2354" spans="1:20" x14ac:dyDescent="0.35">
      <c r="A2354" s="14" t="str">
        <f>IF(C2354="","",COUNT($C$3:C2354))</f>
        <v/>
      </c>
      <c r="B2354" s="14" t="str">
        <f t="shared" si="149"/>
        <v/>
      </c>
      <c r="C2354" s="23"/>
      <c r="F2354" s="32"/>
      <c r="J2354" s="26"/>
      <c r="K2354" s="22" t="str">
        <f t="shared" si="148"/>
        <v/>
      </c>
      <c r="L2354" s="23"/>
      <c r="S2354" s="34"/>
      <c r="T2354" s="56" t="str">
        <f t="shared" si="150"/>
        <v/>
      </c>
    </row>
    <row r="2355" spans="1:20" x14ac:dyDescent="0.35">
      <c r="A2355" s="14" t="str">
        <f>IF(C2355="","",COUNT($C$3:C2355))</f>
        <v/>
      </c>
      <c r="B2355" s="14" t="str">
        <f t="shared" si="149"/>
        <v/>
      </c>
      <c r="C2355" s="23"/>
      <c r="F2355" s="32"/>
      <c r="J2355" s="26"/>
      <c r="K2355" s="22" t="str">
        <f t="shared" si="148"/>
        <v/>
      </c>
      <c r="L2355" s="23"/>
      <c r="S2355" s="34"/>
      <c r="T2355" s="56" t="str">
        <f t="shared" si="150"/>
        <v/>
      </c>
    </row>
    <row r="2356" spans="1:20" x14ac:dyDescent="0.35">
      <c r="A2356" s="14" t="str">
        <f>IF(C2356="","",COUNT($C$3:C2356))</f>
        <v/>
      </c>
      <c r="B2356" s="14" t="str">
        <f t="shared" si="149"/>
        <v/>
      </c>
      <c r="C2356" s="23"/>
      <c r="F2356" s="32"/>
      <c r="J2356" s="26"/>
      <c r="K2356" s="22" t="str">
        <f t="shared" si="148"/>
        <v/>
      </c>
      <c r="L2356" s="23"/>
      <c r="S2356" s="34"/>
      <c r="T2356" s="56" t="str">
        <f t="shared" si="150"/>
        <v/>
      </c>
    </row>
    <row r="2357" spans="1:20" x14ac:dyDescent="0.35">
      <c r="A2357" s="14" t="str">
        <f>IF(C2357="","",COUNT($C$3:C2357))</f>
        <v/>
      </c>
      <c r="B2357" s="14" t="str">
        <f t="shared" si="149"/>
        <v/>
      </c>
      <c r="C2357" s="23"/>
      <c r="F2357" s="32"/>
      <c r="J2357" s="26"/>
      <c r="K2357" s="22" t="str">
        <f t="shared" si="148"/>
        <v/>
      </c>
      <c r="L2357" s="23"/>
      <c r="S2357" s="34"/>
      <c r="T2357" s="56" t="str">
        <f t="shared" si="150"/>
        <v/>
      </c>
    </row>
    <row r="2358" spans="1:20" x14ac:dyDescent="0.35">
      <c r="A2358" s="14" t="str">
        <f>IF(C2358="","",COUNT($C$3:C2358))</f>
        <v/>
      </c>
      <c r="B2358" s="14" t="str">
        <f t="shared" si="149"/>
        <v/>
      </c>
      <c r="C2358" s="23"/>
      <c r="F2358" s="32"/>
      <c r="J2358" s="26"/>
      <c r="K2358" s="22" t="str">
        <f t="shared" si="148"/>
        <v/>
      </c>
      <c r="L2358" s="23"/>
      <c r="S2358" s="34"/>
      <c r="T2358" s="56" t="str">
        <f t="shared" si="150"/>
        <v/>
      </c>
    </row>
    <row r="2359" spans="1:20" x14ac:dyDescent="0.35">
      <c r="A2359" s="14" t="str">
        <f>IF(C2359="","",COUNT($C$3:C2359))</f>
        <v/>
      </c>
      <c r="B2359" s="14" t="str">
        <f t="shared" si="149"/>
        <v/>
      </c>
      <c r="C2359" s="23"/>
      <c r="F2359" s="32"/>
      <c r="J2359" s="26"/>
      <c r="K2359" s="22" t="str">
        <f t="shared" si="148"/>
        <v/>
      </c>
      <c r="L2359" s="23"/>
      <c r="S2359" s="34"/>
      <c r="T2359" s="56" t="str">
        <f t="shared" si="150"/>
        <v/>
      </c>
    </row>
    <row r="2360" spans="1:20" x14ac:dyDescent="0.35">
      <c r="A2360" s="14" t="str">
        <f>IF(C2360="","",COUNT($C$3:C2360))</f>
        <v/>
      </c>
      <c r="B2360" s="14" t="str">
        <f t="shared" si="149"/>
        <v/>
      </c>
      <c r="C2360" s="23"/>
      <c r="F2360" s="32"/>
      <c r="J2360" s="26"/>
      <c r="K2360" s="22" t="str">
        <f t="shared" si="148"/>
        <v/>
      </c>
      <c r="L2360" s="23"/>
      <c r="S2360" s="34"/>
      <c r="T2360" s="56" t="str">
        <f t="shared" si="150"/>
        <v/>
      </c>
    </row>
    <row r="2361" spans="1:20" x14ac:dyDescent="0.35">
      <c r="A2361" s="14" t="str">
        <f>IF(C2361="","",COUNT($C$3:C2361))</f>
        <v/>
      </c>
      <c r="B2361" s="14" t="str">
        <f t="shared" si="149"/>
        <v/>
      </c>
      <c r="C2361" s="23"/>
      <c r="F2361" s="32"/>
      <c r="J2361" s="26"/>
      <c r="K2361" s="22" t="str">
        <f t="shared" si="148"/>
        <v/>
      </c>
      <c r="L2361" s="23"/>
      <c r="S2361" s="34"/>
      <c r="T2361" s="56" t="str">
        <f t="shared" si="150"/>
        <v/>
      </c>
    </row>
    <row r="2362" spans="1:20" x14ac:dyDescent="0.35">
      <c r="A2362" s="14" t="str">
        <f>IF(C2362="","",COUNT($C$3:C2362))</f>
        <v/>
      </c>
      <c r="B2362" s="14" t="str">
        <f t="shared" si="149"/>
        <v/>
      </c>
      <c r="C2362" s="23"/>
      <c r="F2362" s="32"/>
      <c r="J2362" s="26"/>
      <c r="K2362" s="22" t="str">
        <f t="shared" si="148"/>
        <v/>
      </c>
      <c r="L2362" s="23"/>
      <c r="S2362" s="34"/>
      <c r="T2362" s="56" t="str">
        <f t="shared" si="150"/>
        <v/>
      </c>
    </row>
    <row r="2363" spans="1:20" x14ac:dyDescent="0.35">
      <c r="A2363" s="14" t="str">
        <f>IF(C2363="","",COUNT($C$3:C2363))</f>
        <v/>
      </c>
      <c r="B2363" s="14" t="str">
        <f t="shared" si="149"/>
        <v/>
      </c>
      <c r="C2363" s="23"/>
      <c r="F2363" s="32"/>
      <c r="J2363" s="26"/>
      <c r="K2363" s="22" t="str">
        <f t="shared" si="148"/>
        <v/>
      </c>
      <c r="L2363" s="23"/>
      <c r="S2363" s="34"/>
      <c r="T2363" s="56" t="str">
        <f t="shared" si="150"/>
        <v/>
      </c>
    </row>
    <row r="2364" spans="1:20" x14ac:dyDescent="0.35">
      <c r="A2364" s="14" t="str">
        <f>IF(C2364="","",COUNT($C$3:C2364))</f>
        <v/>
      </c>
      <c r="B2364" s="14" t="str">
        <f t="shared" si="149"/>
        <v/>
      </c>
      <c r="C2364" s="23"/>
      <c r="F2364" s="32"/>
      <c r="J2364" s="26"/>
      <c r="K2364" s="22" t="str">
        <f t="shared" si="148"/>
        <v/>
      </c>
      <c r="L2364" s="23"/>
      <c r="S2364" s="34"/>
      <c r="T2364" s="56" t="str">
        <f t="shared" si="150"/>
        <v/>
      </c>
    </row>
    <row r="2365" spans="1:20" x14ac:dyDescent="0.35">
      <c r="A2365" s="14" t="str">
        <f>IF(C2365="","",COUNT($C$3:C2365))</f>
        <v/>
      </c>
      <c r="B2365" s="14" t="str">
        <f t="shared" si="149"/>
        <v/>
      </c>
      <c r="C2365" s="23"/>
      <c r="F2365" s="32"/>
      <c r="J2365" s="26"/>
      <c r="K2365" s="22" t="str">
        <f t="shared" si="148"/>
        <v/>
      </c>
      <c r="L2365" s="23"/>
      <c r="S2365" s="34"/>
      <c r="T2365" s="56" t="str">
        <f t="shared" si="150"/>
        <v/>
      </c>
    </row>
    <row r="2366" spans="1:20" x14ac:dyDescent="0.35">
      <c r="A2366" s="14" t="str">
        <f>IF(C2366="","",COUNT($C$3:C2366))</f>
        <v/>
      </c>
      <c r="B2366" s="14" t="str">
        <f t="shared" si="149"/>
        <v/>
      </c>
      <c r="C2366" s="23"/>
      <c r="F2366" s="32"/>
      <c r="J2366" s="26"/>
      <c r="K2366" s="22" t="str">
        <f t="shared" si="148"/>
        <v/>
      </c>
      <c r="L2366" s="23"/>
      <c r="S2366" s="34"/>
      <c r="T2366" s="56" t="str">
        <f t="shared" si="150"/>
        <v/>
      </c>
    </row>
    <row r="2367" spans="1:20" x14ac:dyDescent="0.35">
      <c r="A2367" s="14" t="str">
        <f>IF(C2367="","",COUNT($C$3:C2367))</f>
        <v/>
      </c>
      <c r="B2367" s="14" t="str">
        <f t="shared" si="149"/>
        <v/>
      </c>
      <c r="C2367" s="23"/>
      <c r="F2367" s="32"/>
      <c r="J2367" s="26"/>
      <c r="K2367" s="22" t="str">
        <f t="shared" si="148"/>
        <v/>
      </c>
      <c r="L2367" s="23"/>
      <c r="S2367" s="34"/>
      <c r="T2367" s="56" t="str">
        <f t="shared" si="150"/>
        <v/>
      </c>
    </row>
    <row r="2368" spans="1:20" x14ac:dyDescent="0.35">
      <c r="A2368" s="14" t="str">
        <f>IF(C2368="","",COUNT($C$3:C2368))</f>
        <v/>
      </c>
      <c r="B2368" s="14" t="str">
        <f t="shared" si="149"/>
        <v/>
      </c>
      <c r="C2368" s="23"/>
      <c r="F2368" s="32"/>
      <c r="J2368" s="26"/>
      <c r="K2368" s="22" t="str">
        <f t="shared" si="148"/>
        <v/>
      </c>
      <c r="L2368" s="23"/>
      <c r="S2368" s="34"/>
      <c r="T2368" s="56" t="str">
        <f t="shared" si="150"/>
        <v/>
      </c>
    </row>
    <row r="2369" spans="1:20" x14ac:dyDescent="0.35">
      <c r="A2369" s="14" t="str">
        <f>IF(C2369="","",COUNT($C$3:C2369))</f>
        <v/>
      </c>
      <c r="B2369" s="14" t="str">
        <f t="shared" si="149"/>
        <v/>
      </c>
      <c r="C2369" s="23"/>
      <c r="F2369" s="32"/>
      <c r="J2369" s="26"/>
      <c r="K2369" s="22" t="str">
        <f t="shared" si="148"/>
        <v/>
      </c>
      <c r="L2369" s="23"/>
      <c r="S2369" s="34"/>
      <c r="T2369" s="56" t="str">
        <f t="shared" si="150"/>
        <v/>
      </c>
    </row>
    <row r="2370" spans="1:20" x14ac:dyDescent="0.35">
      <c r="A2370" s="14" t="str">
        <f>IF(C2370="","",COUNT($C$3:C2370))</f>
        <v/>
      </c>
      <c r="B2370" s="14" t="str">
        <f t="shared" si="149"/>
        <v/>
      </c>
      <c r="C2370" s="23"/>
      <c r="F2370" s="32"/>
      <c r="J2370" s="26"/>
      <c r="K2370" s="22" t="str">
        <f t="shared" si="148"/>
        <v/>
      </c>
      <c r="L2370" s="23"/>
      <c r="S2370" s="34"/>
      <c r="T2370" s="56" t="str">
        <f t="shared" si="150"/>
        <v/>
      </c>
    </row>
    <row r="2371" spans="1:20" x14ac:dyDescent="0.35">
      <c r="A2371" s="14" t="str">
        <f>IF(C2371="","",COUNT($C$3:C2371))</f>
        <v/>
      </c>
      <c r="B2371" s="14" t="str">
        <f t="shared" si="149"/>
        <v/>
      </c>
      <c r="C2371" s="23"/>
      <c r="F2371" s="32"/>
      <c r="J2371" s="26"/>
      <c r="K2371" s="22" t="str">
        <f t="shared" ref="K2371:K2434" si="151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371" s="23"/>
      <c r="S2371" s="34"/>
      <c r="T2371" s="56" t="str">
        <f t="shared" si="150"/>
        <v/>
      </c>
    </row>
    <row r="2372" spans="1:20" x14ac:dyDescent="0.35">
      <c r="A2372" s="14" t="str">
        <f>IF(C2372="","",COUNT($C$3:C2372))</f>
        <v/>
      </c>
      <c r="B2372" s="14" t="str">
        <f t="shared" si="149"/>
        <v/>
      </c>
      <c r="C2372" s="23"/>
      <c r="F2372" s="32"/>
      <c r="J2372" s="26"/>
      <c r="K2372" s="22" t="str">
        <f t="shared" si="151"/>
        <v/>
      </c>
      <c r="L2372" s="23"/>
      <c r="S2372" s="34"/>
      <c r="T2372" s="56" t="str">
        <f t="shared" si="150"/>
        <v/>
      </c>
    </row>
    <row r="2373" spans="1:20" x14ac:dyDescent="0.35">
      <c r="A2373" s="14" t="str">
        <f>IF(C2373="","",COUNT($C$3:C2373))</f>
        <v/>
      </c>
      <c r="B2373" s="14" t="str">
        <f t="shared" si="149"/>
        <v/>
      </c>
      <c r="C2373" s="23"/>
      <c r="F2373" s="32"/>
      <c r="J2373" s="26"/>
      <c r="K2373" s="22" t="str">
        <f t="shared" si="151"/>
        <v/>
      </c>
      <c r="L2373" s="23"/>
      <c r="S2373" s="34"/>
      <c r="T2373" s="56" t="str">
        <f t="shared" si="150"/>
        <v/>
      </c>
    </row>
    <row r="2374" spans="1:20" x14ac:dyDescent="0.35">
      <c r="A2374" s="14" t="str">
        <f>IF(C2374="","",COUNT($C$3:C2374))</f>
        <v/>
      </c>
      <c r="B2374" s="14" t="str">
        <f t="shared" si="149"/>
        <v/>
      </c>
      <c r="C2374" s="23"/>
      <c r="F2374" s="32"/>
      <c r="J2374" s="26"/>
      <c r="K2374" s="22" t="str">
        <f t="shared" si="151"/>
        <v/>
      </c>
      <c r="L2374" s="23"/>
      <c r="S2374" s="34"/>
      <c r="T2374" s="56" t="str">
        <f t="shared" si="150"/>
        <v/>
      </c>
    </row>
    <row r="2375" spans="1:20" x14ac:dyDescent="0.35">
      <c r="A2375" s="14" t="str">
        <f>IF(C2375="","",COUNT($C$3:C2375))</f>
        <v/>
      </c>
      <c r="B2375" s="14" t="str">
        <f t="shared" si="149"/>
        <v/>
      </c>
      <c r="C2375" s="23"/>
      <c r="F2375" s="32"/>
      <c r="J2375" s="26"/>
      <c r="K2375" s="22" t="str">
        <f t="shared" si="151"/>
        <v/>
      </c>
      <c r="L2375" s="23"/>
      <c r="S2375" s="34"/>
      <c r="T2375" s="56" t="str">
        <f t="shared" si="150"/>
        <v/>
      </c>
    </row>
    <row r="2376" spans="1:20" x14ac:dyDescent="0.35">
      <c r="A2376" s="14" t="str">
        <f>IF(C2376="","",COUNT($C$3:C2376))</f>
        <v/>
      </c>
      <c r="B2376" s="14" t="str">
        <f t="shared" si="149"/>
        <v/>
      </c>
      <c r="C2376" s="23"/>
      <c r="F2376" s="32"/>
      <c r="J2376" s="26"/>
      <c r="K2376" s="22" t="str">
        <f t="shared" si="151"/>
        <v/>
      </c>
      <c r="L2376" s="23"/>
      <c r="S2376" s="34"/>
      <c r="T2376" s="56" t="str">
        <f t="shared" si="150"/>
        <v/>
      </c>
    </row>
    <row r="2377" spans="1:20" x14ac:dyDescent="0.35">
      <c r="A2377" s="14" t="str">
        <f>IF(C2377="","",COUNT($C$3:C2377))</f>
        <v/>
      </c>
      <c r="B2377" s="14" t="str">
        <f t="shared" si="149"/>
        <v/>
      </c>
      <c r="C2377" s="23"/>
      <c r="F2377" s="32"/>
      <c r="J2377" s="26"/>
      <c r="K2377" s="22" t="str">
        <f t="shared" si="151"/>
        <v/>
      </c>
      <c r="L2377" s="23"/>
      <c r="S2377" s="34"/>
      <c r="T2377" s="56" t="str">
        <f t="shared" si="150"/>
        <v/>
      </c>
    </row>
    <row r="2378" spans="1:20" x14ac:dyDescent="0.35">
      <c r="A2378" s="14" t="str">
        <f>IF(C2378="","",COUNT($C$3:C2378))</f>
        <v/>
      </c>
      <c r="B2378" s="14" t="str">
        <f t="shared" si="149"/>
        <v/>
      </c>
      <c r="C2378" s="23"/>
      <c r="F2378" s="32"/>
      <c r="J2378" s="26"/>
      <c r="K2378" s="22" t="str">
        <f t="shared" si="151"/>
        <v/>
      </c>
      <c r="L2378" s="23"/>
      <c r="S2378" s="34"/>
      <c r="T2378" s="56" t="str">
        <f t="shared" si="150"/>
        <v/>
      </c>
    </row>
    <row r="2379" spans="1:20" x14ac:dyDescent="0.35">
      <c r="A2379" s="14" t="str">
        <f>IF(C2379="","",COUNT($C$3:C2379))</f>
        <v/>
      </c>
      <c r="B2379" s="14" t="str">
        <f t="shared" si="149"/>
        <v/>
      </c>
      <c r="C2379" s="23"/>
      <c r="F2379" s="32"/>
      <c r="J2379" s="26"/>
      <c r="K2379" s="22" t="str">
        <f t="shared" si="151"/>
        <v/>
      </c>
      <c r="L2379" s="23"/>
      <c r="S2379" s="34"/>
      <c r="T2379" s="56" t="str">
        <f t="shared" si="150"/>
        <v/>
      </c>
    </row>
    <row r="2380" spans="1:20" x14ac:dyDescent="0.35">
      <c r="A2380" s="14" t="str">
        <f>IF(C2380="","",COUNT($C$3:C2380))</f>
        <v/>
      </c>
      <c r="B2380" s="14" t="str">
        <f t="shared" si="149"/>
        <v/>
      </c>
      <c r="C2380" s="23"/>
      <c r="F2380" s="32"/>
      <c r="J2380" s="26"/>
      <c r="K2380" s="22" t="str">
        <f t="shared" si="151"/>
        <v/>
      </c>
      <c r="L2380" s="23"/>
      <c r="S2380" s="34"/>
      <c r="T2380" s="56" t="str">
        <f t="shared" si="150"/>
        <v/>
      </c>
    </row>
    <row r="2381" spans="1:20" x14ac:dyDescent="0.35">
      <c r="A2381" s="14" t="str">
        <f>IF(C2381="","",COUNT($C$3:C2381))</f>
        <v/>
      </c>
      <c r="B2381" s="14" t="str">
        <f t="shared" si="149"/>
        <v/>
      </c>
      <c r="C2381" s="23"/>
      <c r="F2381" s="32"/>
      <c r="J2381" s="26"/>
      <c r="K2381" s="22" t="str">
        <f t="shared" si="151"/>
        <v/>
      </c>
      <c r="L2381" s="23"/>
      <c r="S2381" s="34"/>
      <c r="T2381" s="56" t="str">
        <f t="shared" si="150"/>
        <v/>
      </c>
    </row>
    <row r="2382" spans="1:20" x14ac:dyDescent="0.35">
      <c r="A2382" s="14" t="str">
        <f>IF(C2382="","",COUNT($C$3:C2382))</f>
        <v/>
      </c>
      <c r="B2382" s="14" t="str">
        <f t="shared" si="149"/>
        <v/>
      </c>
      <c r="C2382" s="23"/>
      <c r="F2382" s="32"/>
      <c r="J2382" s="26"/>
      <c r="K2382" s="22" t="str">
        <f t="shared" si="151"/>
        <v/>
      </c>
      <c r="L2382" s="23"/>
      <c r="S2382" s="34"/>
      <c r="T2382" s="56" t="str">
        <f t="shared" si="150"/>
        <v/>
      </c>
    </row>
    <row r="2383" spans="1:20" x14ac:dyDescent="0.35">
      <c r="A2383" s="14" t="str">
        <f>IF(C2383="","",COUNT($C$3:C2383))</f>
        <v/>
      </c>
      <c r="B2383" s="14" t="str">
        <f t="shared" si="149"/>
        <v/>
      </c>
      <c r="C2383" s="23"/>
      <c r="F2383" s="32"/>
      <c r="J2383" s="26"/>
      <c r="K2383" s="22" t="str">
        <f t="shared" si="151"/>
        <v/>
      </c>
      <c r="L2383" s="23"/>
      <c r="S2383" s="34"/>
      <c r="T2383" s="56" t="str">
        <f t="shared" si="150"/>
        <v/>
      </c>
    </row>
    <row r="2384" spans="1:20" x14ac:dyDescent="0.35">
      <c r="A2384" s="14" t="str">
        <f>IF(C2384="","",COUNT($C$3:C2384))</f>
        <v/>
      </c>
      <c r="B2384" s="14" t="str">
        <f t="shared" si="149"/>
        <v/>
      </c>
      <c r="C2384" s="23"/>
      <c r="F2384" s="32"/>
      <c r="J2384" s="26"/>
      <c r="K2384" s="22" t="str">
        <f t="shared" si="151"/>
        <v/>
      </c>
      <c r="L2384" s="23"/>
      <c r="S2384" s="34"/>
      <c r="T2384" s="56" t="str">
        <f t="shared" si="150"/>
        <v/>
      </c>
    </row>
    <row r="2385" spans="1:20" x14ac:dyDescent="0.35">
      <c r="A2385" s="14" t="str">
        <f>IF(C2385="","",COUNT($C$3:C2385))</f>
        <v/>
      </c>
      <c r="B2385" s="14" t="str">
        <f t="shared" si="149"/>
        <v/>
      </c>
      <c r="C2385" s="23"/>
      <c r="F2385" s="32"/>
      <c r="J2385" s="26"/>
      <c r="K2385" s="22" t="str">
        <f t="shared" si="151"/>
        <v/>
      </c>
      <c r="L2385" s="23"/>
      <c r="S2385" s="34"/>
      <c r="T2385" s="56" t="str">
        <f t="shared" si="150"/>
        <v/>
      </c>
    </row>
    <row r="2386" spans="1:20" x14ac:dyDescent="0.35">
      <c r="A2386" s="14" t="str">
        <f>IF(C2386="","",COUNT($C$3:C2386))</f>
        <v/>
      </c>
      <c r="B2386" s="14" t="str">
        <f t="shared" si="149"/>
        <v/>
      </c>
      <c r="C2386" s="23"/>
      <c r="F2386" s="32"/>
      <c r="J2386" s="26"/>
      <c r="K2386" s="22" t="str">
        <f t="shared" si="151"/>
        <v/>
      </c>
      <c r="L2386" s="23"/>
      <c r="S2386" s="34"/>
      <c r="T2386" s="56" t="str">
        <f t="shared" si="150"/>
        <v/>
      </c>
    </row>
    <row r="2387" spans="1:20" x14ac:dyDescent="0.35">
      <c r="A2387" s="14" t="str">
        <f>IF(C2387="","",COUNT($C$3:C2387))</f>
        <v/>
      </c>
      <c r="B2387" s="14" t="str">
        <f t="shared" si="149"/>
        <v/>
      </c>
      <c r="C2387" s="23"/>
      <c r="F2387" s="32"/>
      <c r="J2387" s="26"/>
      <c r="K2387" s="22" t="str">
        <f t="shared" si="151"/>
        <v/>
      </c>
      <c r="L2387" s="23"/>
      <c r="S2387" s="34"/>
      <c r="T2387" s="56" t="str">
        <f t="shared" si="150"/>
        <v/>
      </c>
    </row>
    <row r="2388" spans="1:20" x14ac:dyDescent="0.35">
      <c r="A2388" s="14" t="str">
        <f>IF(C2388="","",COUNT($C$3:C2388))</f>
        <v/>
      </c>
      <c r="B2388" s="14" t="str">
        <f t="shared" si="149"/>
        <v/>
      </c>
      <c r="C2388" s="23"/>
      <c r="F2388" s="32"/>
      <c r="J2388" s="26"/>
      <c r="K2388" s="22" t="str">
        <f t="shared" si="151"/>
        <v/>
      </c>
      <c r="L2388" s="23"/>
      <c r="S2388" s="34"/>
      <c r="T2388" s="56" t="str">
        <f t="shared" si="150"/>
        <v/>
      </c>
    </row>
    <row r="2389" spans="1:20" x14ac:dyDescent="0.35">
      <c r="A2389" s="14" t="str">
        <f>IF(C2389="","",COUNT($C$3:C2389))</f>
        <v/>
      </c>
      <c r="B2389" s="14" t="str">
        <f t="shared" si="149"/>
        <v/>
      </c>
      <c r="C2389" s="23"/>
      <c r="F2389" s="32"/>
      <c r="J2389" s="26"/>
      <c r="K2389" s="22" t="str">
        <f t="shared" si="151"/>
        <v/>
      </c>
      <c r="L2389" s="23"/>
      <c r="S2389" s="34"/>
      <c r="T2389" s="56" t="str">
        <f t="shared" si="150"/>
        <v/>
      </c>
    </row>
    <row r="2390" spans="1:20" x14ac:dyDescent="0.35">
      <c r="A2390" s="14" t="str">
        <f>IF(C2390="","",COUNT($C$3:C2390))</f>
        <v/>
      </c>
      <c r="B2390" s="14" t="str">
        <f t="shared" si="149"/>
        <v/>
      </c>
      <c r="C2390" s="23"/>
      <c r="F2390" s="32"/>
      <c r="J2390" s="26"/>
      <c r="K2390" s="22" t="str">
        <f t="shared" si="151"/>
        <v/>
      </c>
      <c r="L2390" s="23"/>
      <c r="S2390" s="34"/>
      <c r="T2390" s="56" t="str">
        <f t="shared" si="150"/>
        <v/>
      </c>
    </row>
    <row r="2391" spans="1:20" x14ac:dyDescent="0.35">
      <c r="A2391" s="14" t="str">
        <f>IF(C2391="","",COUNT($C$3:C2391))</f>
        <v/>
      </c>
      <c r="B2391" s="14" t="str">
        <f t="shared" si="149"/>
        <v/>
      </c>
      <c r="C2391" s="23"/>
      <c r="F2391" s="32"/>
      <c r="J2391" s="26"/>
      <c r="K2391" s="22" t="str">
        <f t="shared" si="151"/>
        <v/>
      </c>
      <c r="L2391" s="23"/>
      <c r="S2391" s="34"/>
      <c r="T2391" s="56" t="str">
        <f t="shared" si="150"/>
        <v/>
      </c>
    </row>
    <row r="2392" spans="1:20" x14ac:dyDescent="0.35">
      <c r="A2392" s="14" t="str">
        <f>IF(C2392="","",COUNT($C$3:C2392))</f>
        <v/>
      </c>
      <c r="B2392" s="14" t="str">
        <f t="shared" si="149"/>
        <v/>
      </c>
      <c r="C2392" s="23"/>
      <c r="F2392" s="32"/>
      <c r="J2392" s="26"/>
      <c r="K2392" s="22" t="str">
        <f t="shared" si="151"/>
        <v/>
      </c>
      <c r="L2392" s="23"/>
      <c r="S2392" s="34"/>
      <c r="T2392" s="56" t="str">
        <f t="shared" si="150"/>
        <v/>
      </c>
    </row>
    <row r="2393" spans="1:20" x14ac:dyDescent="0.35">
      <c r="A2393" s="14" t="str">
        <f>IF(C2393="","",COUNT($C$3:C2393))</f>
        <v/>
      </c>
      <c r="B2393" s="14" t="str">
        <f t="shared" si="149"/>
        <v/>
      </c>
      <c r="C2393" s="23"/>
      <c r="F2393" s="32"/>
      <c r="J2393" s="26"/>
      <c r="K2393" s="22" t="str">
        <f t="shared" si="151"/>
        <v/>
      </c>
      <c r="L2393" s="23"/>
      <c r="S2393" s="34"/>
      <c r="T2393" s="56" t="str">
        <f t="shared" si="150"/>
        <v/>
      </c>
    </row>
    <row r="2394" spans="1:20" x14ac:dyDescent="0.35">
      <c r="A2394" s="14" t="str">
        <f>IF(C2394="","",COUNT($C$3:C2394))</f>
        <v/>
      </c>
      <c r="B2394" s="14" t="str">
        <f t="shared" si="149"/>
        <v/>
      </c>
      <c r="C2394" s="23"/>
      <c r="F2394" s="32"/>
      <c r="J2394" s="26"/>
      <c r="K2394" s="22" t="str">
        <f t="shared" si="151"/>
        <v/>
      </c>
      <c r="L2394" s="23"/>
      <c r="S2394" s="34"/>
      <c r="T2394" s="56" t="str">
        <f t="shared" si="150"/>
        <v/>
      </c>
    </row>
    <row r="2395" spans="1:20" x14ac:dyDescent="0.35">
      <c r="A2395" s="14" t="str">
        <f>IF(C2395="","",COUNT($C$3:C2395))</f>
        <v/>
      </c>
      <c r="B2395" s="14" t="str">
        <f t="shared" si="149"/>
        <v/>
      </c>
      <c r="C2395" s="23"/>
      <c r="F2395" s="32"/>
      <c r="J2395" s="26"/>
      <c r="K2395" s="22" t="str">
        <f t="shared" si="151"/>
        <v/>
      </c>
      <c r="L2395" s="23"/>
      <c r="S2395" s="34"/>
      <c r="T2395" s="56" t="str">
        <f t="shared" si="150"/>
        <v/>
      </c>
    </row>
    <row r="2396" spans="1:20" x14ac:dyDescent="0.35">
      <c r="A2396" s="14" t="str">
        <f>IF(C2396="","",COUNT($C$3:C2396))</f>
        <v/>
      </c>
      <c r="B2396" s="14" t="str">
        <f t="shared" si="149"/>
        <v/>
      </c>
      <c r="C2396" s="23"/>
      <c r="F2396" s="32"/>
      <c r="J2396" s="26"/>
      <c r="K2396" s="22" t="str">
        <f t="shared" si="151"/>
        <v/>
      </c>
      <c r="L2396" s="23"/>
      <c r="S2396" s="34"/>
      <c r="T2396" s="56" t="str">
        <f t="shared" si="150"/>
        <v/>
      </c>
    </row>
    <row r="2397" spans="1:20" x14ac:dyDescent="0.35">
      <c r="A2397" s="14" t="str">
        <f>IF(C2397="","",COUNT($C$3:C2397))</f>
        <v/>
      </c>
      <c r="B2397" s="14" t="str">
        <f t="shared" si="149"/>
        <v/>
      </c>
      <c r="C2397" s="23"/>
      <c r="F2397" s="32"/>
      <c r="J2397" s="26"/>
      <c r="K2397" s="22" t="str">
        <f t="shared" si="151"/>
        <v/>
      </c>
      <c r="L2397" s="23"/>
      <c r="S2397" s="34"/>
      <c r="T2397" s="56" t="str">
        <f t="shared" si="150"/>
        <v/>
      </c>
    </row>
    <row r="2398" spans="1:20" x14ac:dyDescent="0.35">
      <c r="A2398" s="14" t="str">
        <f>IF(C2398="","",COUNT($C$3:C2398))</f>
        <v/>
      </c>
      <c r="B2398" s="14" t="str">
        <f t="shared" si="149"/>
        <v/>
      </c>
      <c r="C2398" s="23"/>
      <c r="F2398" s="32"/>
      <c r="J2398" s="26"/>
      <c r="K2398" s="22" t="str">
        <f t="shared" si="151"/>
        <v/>
      </c>
      <c r="L2398" s="23"/>
      <c r="S2398" s="34"/>
      <c r="T2398" s="56" t="str">
        <f t="shared" si="150"/>
        <v/>
      </c>
    </row>
    <row r="2399" spans="1:20" x14ac:dyDescent="0.35">
      <c r="A2399" s="14" t="str">
        <f>IF(C2399="","",COUNT($C$3:C2399))</f>
        <v/>
      </c>
      <c r="B2399" s="14" t="str">
        <f t="shared" si="149"/>
        <v/>
      </c>
      <c r="C2399" s="23"/>
      <c r="F2399" s="32"/>
      <c r="J2399" s="26"/>
      <c r="K2399" s="22" t="str">
        <f t="shared" si="151"/>
        <v/>
      </c>
      <c r="L2399" s="23"/>
      <c r="S2399" s="34"/>
      <c r="T2399" s="56" t="str">
        <f t="shared" si="150"/>
        <v/>
      </c>
    </row>
    <row r="2400" spans="1:20" x14ac:dyDescent="0.35">
      <c r="A2400" s="14" t="str">
        <f>IF(C2400="","",COUNT($C$3:C2400))</f>
        <v/>
      </c>
      <c r="B2400" s="14" t="str">
        <f t="shared" si="149"/>
        <v/>
      </c>
      <c r="C2400" s="23"/>
      <c r="F2400" s="32"/>
      <c r="J2400" s="26"/>
      <c r="K2400" s="22" t="str">
        <f t="shared" si="151"/>
        <v/>
      </c>
      <c r="L2400" s="23"/>
      <c r="S2400" s="34"/>
      <c r="T2400" s="56" t="str">
        <f t="shared" si="150"/>
        <v/>
      </c>
    </row>
    <row r="2401" spans="1:20" x14ac:dyDescent="0.35">
      <c r="A2401" s="14" t="str">
        <f>IF(C2401="","",COUNT($C$3:C2401))</f>
        <v/>
      </c>
      <c r="B2401" s="14" t="str">
        <f t="shared" si="149"/>
        <v/>
      </c>
      <c r="C2401" s="23"/>
      <c r="F2401" s="32"/>
      <c r="J2401" s="26"/>
      <c r="K2401" s="22" t="str">
        <f t="shared" si="151"/>
        <v/>
      </c>
      <c r="L2401" s="23"/>
      <c r="S2401" s="34"/>
      <c r="T2401" s="56" t="str">
        <f t="shared" si="150"/>
        <v/>
      </c>
    </row>
    <row r="2402" spans="1:20" x14ac:dyDescent="0.35">
      <c r="A2402" s="14" t="str">
        <f>IF(C2402="","",COUNT($C$3:C2402))</f>
        <v/>
      </c>
      <c r="B2402" s="14" t="str">
        <f t="shared" si="149"/>
        <v/>
      </c>
      <c r="C2402" s="23"/>
      <c r="F2402" s="32"/>
      <c r="J2402" s="26"/>
      <c r="K2402" s="22" t="str">
        <f t="shared" si="151"/>
        <v/>
      </c>
      <c r="L2402" s="23"/>
      <c r="S2402" s="34"/>
      <c r="T2402" s="56" t="str">
        <f t="shared" si="150"/>
        <v/>
      </c>
    </row>
    <row r="2403" spans="1:20" x14ac:dyDescent="0.35">
      <c r="A2403" s="14" t="str">
        <f>IF(C2403="","",COUNT($C$3:C2403))</f>
        <v/>
      </c>
      <c r="B2403" s="14" t="str">
        <f t="shared" si="149"/>
        <v/>
      </c>
      <c r="C2403" s="23"/>
      <c r="F2403" s="32"/>
      <c r="J2403" s="26"/>
      <c r="K2403" s="22" t="str">
        <f t="shared" si="151"/>
        <v/>
      </c>
      <c r="L2403" s="23"/>
      <c r="S2403" s="34"/>
      <c r="T2403" s="56" t="str">
        <f t="shared" si="150"/>
        <v/>
      </c>
    </row>
    <row r="2404" spans="1:20" x14ac:dyDescent="0.35">
      <c r="A2404" s="14" t="str">
        <f>IF(C2404="","",COUNT($C$3:C2404))</f>
        <v/>
      </c>
      <c r="B2404" s="14" t="str">
        <f t="shared" si="149"/>
        <v/>
      </c>
      <c r="C2404" s="23"/>
      <c r="F2404" s="32"/>
      <c r="J2404" s="26"/>
      <c r="K2404" s="22" t="str">
        <f t="shared" si="151"/>
        <v/>
      </c>
      <c r="L2404" s="23"/>
      <c r="S2404" s="34"/>
      <c r="T2404" s="56" t="str">
        <f t="shared" si="150"/>
        <v/>
      </c>
    </row>
    <row r="2405" spans="1:20" x14ac:dyDescent="0.35">
      <c r="A2405" s="14" t="str">
        <f>IF(C2405="","",COUNT($C$3:C2405))</f>
        <v/>
      </c>
      <c r="B2405" s="14" t="str">
        <f t="shared" si="149"/>
        <v/>
      </c>
      <c r="C2405" s="23"/>
      <c r="F2405" s="32"/>
      <c r="J2405" s="26"/>
      <c r="K2405" s="22" t="str">
        <f t="shared" si="151"/>
        <v/>
      </c>
      <c r="L2405" s="23"/>
      <c r="S2405" s="34"/>
      <c r="T2405" s="56" t="str">
        <f t="shared" si="150"/>
        <v/>
      </c>
    </row>
    <row r="2406" spans="1:20" x14ac:dyDescent="0.35">
      <c r="A2406" s="14" t="str">
        <f>IF(C2406="","",COUNT($C$3:C2406))</f>
        <v/>
      </c>
      <c r="B2406" s="14" t="str">
        <f t="shared" ref="B2406:B2469" si="152">IF(C2406="","",TEXT(C2406,"mmmm"))</f>
        <v/>
      </c>
      <c r="C2406" s="23"/>
      <c r="F2406" s="32"/>
      <c r="J2406" s="26"/>
      <c r="K2406" s="22" t="str">
        <f t="shared" si="151"/>
        <v/>
      </c>
      <c r="L2406" s="23"/>
      <c r="S2406" s="34"/>
      <c r="T2406" s="56" t="str">
        <f t="shared" ref="T2406:T2469" si="153">IF(N2406="","",SUM(N2406,O2406,P2406,Q2406,R2406))</f>
        <v/>
      </c>
    </row>
    <row r="2407" spans="1:20" x14ac:dyDescent="0.35">
      <c r="A2407" s="14" t="str">
        <f>IF(C2407="","",COUNT($C$3:C2407))</f>
        <v/>
      </c>
      <c r="B2407" s="14" t="str">
        <f t="shared" si="152"/>
        <v/>
      </c>
      <c r="C2407" s="23"/>
      <c r="F2407" s="32"/>
      <c r="J2407" s="26"/>
      <c r="K2407" s="22" t="str">
        <f t="shared" si="151"/>
        <v/>
      </c>
      <c r="L2407" s="23"/>
      <c r="S2407" s="34"/>
      <c r="T2407" s="56" t="str">
        <f t="shared" si="153"/>
        <v/>
      </c>
    </row>
    <row r="2408" spans="1:20" x14ac:dyDescent="0.35">
      <c r="A2408" s="14" t="str">
        <f>IF(C2408="","",COUNT($C$3:C2408))</f>
        <v/>
      </c>
      <c r="B2408" s="14" t="str">
        <f t="shared" si="152"/>
        <v/>
      </c>
      <c r="C2408" s="23"/>
      <c r="F2408" s="32"/>
      <c r="J2408" s="26"/>
      <c r="K2408" s="22" t="str">
        <f t="shared" si="151"/>
        <v/>
      </c>
      <c r="L2408" s="23"/>
      <c r="S2408" s="34"/>
      <c r="T2408" s="56" t="str">
        <f t="shared" si="153"/>
        <v/>
      </c>
    </row>
    <row r="2409" spans="1:20" x14ac:dyDescent="0.35">
      <c r="A2409" s="14" t="str">
        <f>IF(C2409="","",COUNT($C$3:C2409))</f>
        <v/>
      </c>
      <c r="B2409" s="14" t="str">
        <f t="shared" si="152"/>
        <v/>
      </c>
      <c r="C2409" s="23"/>
      <c r="F2409" s="32"/>
      <c r="J2409" s="26"/>
      <c r="K2409" s="22" t="str">
        <f t="shared" si="151"/>
        <v/>
      </c>
      <c r="L2409" s="23"/>
      <c r="S2409" s="34"/>
      <c r="T2409" s="56" t="str">
        <f t="shared" si="153"/>
        <v/>
      </c>
    </row>
    <row r="2410" spans="1:20" x14ac:dyDescent="0.35">
      <c r="A2410" s="14" t="str">
        <f>IF(C2410="","",COUNT($C$3:C2410))</f>
        <v/>
      </c>
      <c r="B2410" s="14" t="str">
        <f t="shared" si="152"/>
        <v/>
      </c>
      <c r="C2410" s="23"/>
      <c r="F2410" s="32"/>
      <c r="J2410" s="26"/>
      <c r="K2410" s="22" t="str">
        <f t="shared" si="151"/>
        <v/>
      </c>
      <c r="L2410" s="23"/>
      <c r="S2410" s="34"/>
      <c r="T2410" s="56" t="str">
        <f t="shared" si="153"/>
        <v/>
      </c>
    </row>
    <row r="2411" spans="1:20" x14ac:dyDescent="0.35">
      <c r="A2411" s="14" t="str">
        <f>IF(C2411="","",COUNT($C$3:C2411))</f>
        <v/>
      </c>
      <c r="B2411" s="14" t="str">
        <f t="shared" si="152"/>
        <v/>
      </c>
      <c r="C2411" s="23"/>
      <c r="F2411" s="32"/>
      <c r="J2411" s="26"/>
      <c r="K2411" s="22" t="str">
        <f t="shared" si="151"/>
        <v/>
      </c>
      <c r="L2411" s="23"/>
      <c r="S2411" s="34"/>
      <c r="T2411" s="56" t="str">
        <f t="shared" si="153"/>
        <v/>
      </c>
    </row>
    <row r="2412" spans="1:20" x14ac:dyDescent="0.35">
      <c r="A2412" s="14" t="str">
        <f>IF(C2412="","",COUNT($C$3:C2412))</f>
        <v/>
      </c>
      <c r="B2412" s="14" t="str">
        <f t="shared" si="152"/>
        <v/>
      </c>
      <c r="C2412" s="23"/>
      <c r="F2412" s="32"/>
      <c r="J2412" s="26"/>
      <c r="K2412" s="22" t="str">
        <f t="shared" si="151"/>
        <v/>
      </c>
      <c r="L2412" s="23"/>
      <c r="S2412" s="34"/>
      <c r="T2412" s="56" t="str">
        <f t="shared" si="153"/>
        <v/>
      </c>
    </row>
    <row r="2413" spans="1:20" x14ac:dyDescent="0.35">
      <c r="A2413" s="14" t="str">
        <f>IF(C2413="","",COUNT($C$3:C2413))</f>
        <v/>
      </c>
      <c r="B2413" s="14" t="str">
        <f t="shared" si="152"/>
        <v/>
      </c>
      <c r="C2413" s="23"/>
      <c r="F2413" s="32"/>
      <c r="J2413" s="26"/>
      <c r="K2413" s="22" t="str">
        <f t="shared" si="151"/>
        <v/>
      </c>
      <c r="L2413" s="23"/>
      <c r="S2413" s="34"/>
      <c r="T2413" s="56" t="str">
        <f t="shared" si="153"/>
        <v/>
      </c>
    </row>
    <row r="2414" spans="1:20" x14ac:dyDescent="0.35">
      <c r="A2414" s="14" t="str">
        <f>IF(C2414="","",COUNT($C$3:C2414))</f>
        <v/>
      </c>
      <c r="B2414" s="14" t="str">
        <f t="shared" si="152"/>
        <v/>
      </c>
      <c r="C2414" s="23"/>
      <c r="F2414" s="32"/>
      <c r="J2414" s="26"/>
      <c r="K2414" s="22" t="str">
        <f t="shared" si="151"/>
        <v/>
      </c>
      <c r="L2414" s="23"/>
      <c r="S2414" s="34"/>
      <c r="T2414" s="56" t="str">
        <f t="shared" si="153"/>
        <v/>
      </c>
    </row>
    <row r="2415" spans="1:20" x14ac:dyDescent="0.35">
      <c r="A2415" s="14" t="str">
        <f>IF(C2415="","",COUNT($C$3:C2415))</f>
        <v/>
      </c>
      <c r="B2415" s="14" t="str">
        <f t="shared" si="152"/>
        <v/>
      </c>
      <c r="C2415" s="23"/>
      <c r="F2415" s="32"/>
      <c r="J2415" s="26"/>
      <c r="K2415" s="22" t="str">
        <f t="shared" si="151"/>
        <v/>
      </c>
      <c r="L2415" s="23"/>
      <c r="S2415" s="34"/>
      <c r="T2415" s="56" t="str">
        <f t="shared" si="153"/>
        <v/>
      </c>
    </row>
    <row r="2416" spans="1:20" x14ac:dyDescent="0.35">
      <c r="A2416" s="14" t="str">
        <f>IF(C2416="","",COUNT($C$3:C2416))</f>
        <v/>
      </c>
      <c r="B2416" s="14" t="str">
        <f t="shared" si="152"/>
        <v/>
      </c>
      <c r="C2416" s="23"/>
      <c r="F2416" s="32"/>
      <c r="J2416" s="26"/>
      <c r="K2416" s="22" t="str">
        <f t="shared" si="151"/>
        <v/>
      </c>
      <c r="L2416" s="23"/>
      <c r="S2416" s="34"/>
      <c r="T2416" s="56" t="str">
        <f t="shared" si="153"/>
        <v/>
      </c>
    </row>
    <row r="2417" spans="1:20" x14ac:dyDescent="0.35">
      <c r="A2417" s="14" t="str">
        <f>IF(C2417="","",COUNT($C$3:C2417))</f>
        <v/>
      </c>
      <c r="B2417" s="14" t="str">
        <f t="shared" si="152"/>
        <v/>
      </c>
      <c r="C2417" s="23"/>
      <c r="F2417" s="32"/>
      <c r="J2417" s="26"/>
      <c r="K2417" s="22" t="str">
        <f t="shared" si="151"/>
        <v/>
      </c>
      <c r="L2417" s="23"/>
      <c r="S2417" s="34"/>
      <c r="T2417" s="56" t="str">
        <f t="shared" si="153"/>
        <v/>
      </c>
    </row>
    <row r="2418" spans="1:20" x14ac:dyDescent="0.35">
      <c r="A2418" s="14" t="str">
        <f>IF(C2418="","",COUNT($C$3:C2418))</f>
        <v/>
      </c>
      <c r="B2418" s="14" t="str">
        <f t="shared" si="152"/>
        <v/>
      </c>
      <c r="C2418" s="23"/>
      <c r="F2418" s="32"/>
      <c r="J2418" s="26"/>
      <c r="K2418" s="22" t="str">
        <f t="shared" si="151"/>
        <v/>
      </c>
      <c r="L2418" s="23"/>
      <c r="S2418" s="34"/>
      <c r="T2418" s="56" t="str">
        <f t="shared" si="153"/>
        <v/>
      </c>
    </row>
    <row r="2419" spans="1:20" x14ac:dyDescent="0.35">
      <c r="A2419" s="14" t="str">
        <f>IF(C2419="","",COUNT($C$3:C2419))</f>
        <v/>
      </c>
      <c r="B2419" s="14" t="str">
        <f t="shared" si="152"/>
        <v/>
      </c>
      <c r="C2419" s="23"/>
      <c r="F2419" s="32"/>
      <c r="J2419" s="26"/>
      <c r="K2419" s="22" t="str">
        <f t="shared" si="151"/>
        <v/>
      </c>
      <c r="L2419" s="23"/>
      <c r="S2419" s="34"/>
      <c r="T2419" s="56" t="str">
        <f t="shared" si="153"/>
        <v/>
      </c>
    </row>
    <row r="2420" spans="1:20" x14ac:dyDescent="0.35">
      <c r="A2420" s="14" t="str">
        <f>IF(C2420="","",COUNT($C$3:C2420))</f>
        <v/>
      </c>
      <c r="B2420" s="14" t="str">
        <f t="shared" si="152"/>
        <v/>
      </c>
      <c r="C2420" s="23"/>
      <c r="F2420" s="32"/>
      <c r="J2420" s="26"/>
      <c r="K2420" s="22" t="str">
        <f t="shared" si="151"/>
        <v/>
      </c>
      <c r="L2420" s="23"/>
      <c r="S2420" s="34"/>
      <c r="T2420" s="56" t="str">
        <f t="shared" si="153"/>
        <v/>
      </c>
    </row>
    <row r="2421" spans="1:20" x14ac:dyDescent="0.35">
      <c r="A2421" s="14" t="str">
        <f>IF(C2421="","",COUNT($C$3:C2421))</f>
        <v/>
      </c>
      <c r="B2421" s="14" t="str">
        <f t="shared" si="152"/>
        <v/>
      </c>
      <c r="C2421" s="23"/>
      <c r="F2421" s="32"/>
      <c r="J2421" s="26"/>
      <c r="K2421" s="22" t="str">
        <f t="shared" si="151"/>
        <v/>
      </c>
      <c r="L2421" s="23"/>
      <c r="S2421" s="34"/>
      <c r="T2421" s="56" t="str">
        <f t="shared" si="153"/>
        <v/>
      </c>
    </row>
    <row r="2422" spans="1:20" x14ac:dyDescent="0.35">
      <c r="A2422" s="14" t="str">
        <f>IF(C2422="","",COUNT($C$3:C2422))</f>
        <v/>
      </c>
      <c r="B2422" s="14" t="str">
        <f t="shared" si="152"/>
        <v/>
      </c>
      <c r="C2422" s="23"/>
      <c r="F2422" s="32"/>
      <c r="J2422" s="26"/>
      <c r="K2422" s="22" t="str">
        <f t="shared" si="151"/>
        <v/>
      </c>
      <c r="L2422" s="23"/>
      <c r="S2422" s="34"/>
      <c r="T2422" s="56" t="str">
        <f t="shared" si="153"/>
        <v/>
      </c>
    </row>
    <row r="2423" spans="1:20" x14ac:dyDescent="0.35">
      <c r="A2423" s="14" t="str">
        <f>IF(C2423="","",COUNT($C$3:C2423))</f>
        <v/>
      </c>
      <c r="B2423" s="14" t="str">
        <f t="shared" si="152"/>
        <v/>
      </c>
      <c r="C2423" s="23"/>
      <c r="F2423" s="32"/>
      <c r="J2423" s="26"/>
      <c r="K2423" s="22" t="str">
        <f t="shared" si="151"/>
        <v/>
      </c>
      <c r="L2423" s="23"/>
      <c r="S2423" s="34"/>
      <c r="T2423" s="56" t="str">
        <f t="shared" si="153"/>
        <v/>
      </c>
    </row>
    <row r="2424" spans="1:20" x14ac:dyDescent="0.35">
      <c r="A2424" s="14" t="str">
        <f>IF(C2424="","",COUNT($C$3:C2424))</f>
        <v/>
      </c>
      <c r="B2424" s="14" t="str">
        <f t="shared" si="152"/>
        <v/>
      </c>
      <c r="C2424" s="23"/>
      <c r="F2424" s="32"/>
      <c r="J2424" s="26"/>
      <c r="K2424" s="22" t="str">
        <f t="shared" si="151"/>
        <v/>
      </c>
      <c r="L2424" s="23"/>
      <c r="S2424" s="34"/>
      <c r="T2424" s="56" t="str">
        <f t="shared" si="153"/>
        <v/>
      </c>
    </row>
    <row r="2425" spans="1:20" x14ac:dyDescent="0.35">
      <c r="A2425" s="14" t="str">
        <f>IF(C2425="","",COUNT($C$3:C2425))</f>
        <v/>
      </c>
      <c r="B2425" s="14" t="str">
        <f t="shared" si="152"/>
        <v/>
      </c>
      <c r="C2425" s="23"/>
      <c r="F2425" s="32"/>
      <c r="J2425" s="26"/>
      <c r="K2425" s="22" t="str">
        <f t="shared" si="151"/>
        <v/>
      </c>
      <c r="L2425" s="23"/>
      <c r="S2425" s="34"/>
      <c r="T2425" s="56" t="str">
        <f t="shared" si="153"/>
        <v/>
      </c>
    </row>
    <row r="2426" spans="1:20" x14ac:dyDescent="0.35">
      <c r="A2426" s="14" t="str">
        <f>IF(C2426="","",COUNT($C$3:C2426))</f>
        <v/>
      </c>
      <c r="B2426" s="14" t="str">
        <f t="shared" si="152"/>
        <v/>
      </c>
      <c r="C2426" s="23"/>
      <c r="F2426" s="32"/>
      <c r="J2426" s="26"/>
      <c r="K2426" s="22" t="str">
        <f t="shared" si="151"/>
        <v/>
      </c>
      <c r="L2426" s="23"/>
      <c r="S2426" s="34"/>
      <c r="T2426" s="56" t="str">
        <f t="shared" si="153"/>
        <v/>
      </c>
    </row>
    <row r="2427" spans="1:20" x14ac:dyDescent="0.35">
      <c r="A2427" s="14" t="str">
        <f>IF(C2427="","",COUNT($C$3:C2427))</f>
        <v/>
      </c>
      <c r="B2427" s="14" t="str">
        <f t="shared" si="152"/>
        <v/>
      </c>
      <c r="C2427" s="23"/>
      <c r="F2427" s="32"/>
      <c r="J2427" s="26"/>
      <c r="K2427" s="22" t="str">
        <f t="shared" si="151"/>
        <v/>
      </c>
      <c r="L2427" s="23"/>
      <c r="S2427" s="34"/>
      <c r="T2427" s="56" t="str">
        <f t="shared" si="153"/>
        <v/>
      </c>
    </row>
    <row r="2428" spans="1:20" x14ac:dyDescent="0.35">
      <c r="A2428" s="14" t="str">
        <f>IF(C2428="","",COUNT($C$3:C2428))</f>
        <v/>
      </c>
      <c r="B2428" s="14" t="str">
        <f t="shared" si="152"/>
        <v/>
      </c>
      <c r="C2428" s="23"/>
      <c r="F2428" s="32"/>
      <c r="J2428" s="26"/>
      <c r="K2428" s="22" t="str">
        <f t="shared" si="151"/>
        <v/>
      </c>
      <c r="L2428" s="23"/>
      <c r="S2428" s="34"/>
      <c r="T2428" s="56" t="str">
        <f t="shared" si="153"/>
        <v/>
      </c>
    </row>
    <row r="2429" spans="1:20" x14ac:dyDescent="0.35">
      <c r="A2429" s="14" t="str">
        <f>IF(C2429="","",COUNT($C$3:C2429))</f>
        <v/>
      </c>
      <c r="B2429" s="14" t="str">
        <f t="shared" si="152"/>
        <v/>
      </c>
      <c r="C2429" s="23"/>
      <c r="F2429" s="32"/>
      <c r="J2429" s="26"/>
      <c r="K2429" s="22" t="str">
        <f t="shared" si="151"/>
        <v/>
      </c>
      <c r="L2429" s="23"/>
      <c r="S2429" s="34"/>
      <c r="T2429" s="56" t="str">
        <f t="shared" si="153"/>
        <v/>
      </c>
    </row>
    <row r="2430" spans="1:20" x14ac:dyDescent="0.35">
      <c r="A2430" s="14" t="str">
        <f>IF(C2430="","",COUNT($C$3:C2430))</f>
        <v/>
      </c>
      <c r="B2430" s="14" t="str">
        <f t="shared" si="152"/>
        <v/>
      </c>
      <c r="C2430" s="23"/>
      <c r="F2430" s="32"/>
      <c r="J2430" s="26"/>
      <c r="K2430" s="22" t="str">
        <f t="shared" si="151"/>
        <v/>
      </c>
      <c r="L2430" s="23"/>
      <c r="S2430" s="34"/>
      <c r="T2430" s="56" t="str">
        <f t="shared" si="153"/>
        <v/>
      </c>
    </row>
    <row r="2431" spans="1:20" x14ac:dyDescent="0.35">
      <c r="A2431" s="14" t="str">
        <f>IF(C2431="","",COUNT($C$3:C2431))</f>
        <v/>
      </c>
      <c r="B2431" s="14" t="str">
        <f t="shared" si="152"/>
        <v/>
      </c>
      <c r="C2431" s="23"/>
      <c r="F2431" s="32"/>
      <c r="J2431" s="26"/>
      <c r="K2431" s="22" t="str">
        <f t="shared" si="151"/>
        <v/>
      </c>
      <c r="L2431" s="23"/>
      <c r="S2431" s="34"/>
      <c r="T2431" s="56" t="str">
        <f t="shared" si="153"/>
        <v/>
      </c>
    </row>
    <row r="2432" spans="1:20" x14ac:dyDescent="0.35">
      <c r="A2432" s="14" t="str">
        <f>IF(C2432="","",COUNT($C$3:C2432))</f>
        <v/>
      </c>
      <c r="B2432" s="14" t="str">
        <f t="shared" si="152"/>
        <v/>
      </c>
      <c r="C2432" s="23"/>
      <c r="F2432" s="32"/>
      <c r="J2432" s="26"/>
      <c r="K2432" s="22" t="str">
        <f t="shared" si="151"/>
        <v/>
      </c>
      <c r="L2432" s="23"/>
      <c r="S2432" s="34"/>
      <c r="T2432" s="56" t="str">
        <f t="shared" si="153"/>
        <v/>
      </c>
    </row>
    <row r="2433" spans="1:20" x14ac:dyDescent="0.35">
      <c r="A2433" s="14" t="str">
        <f>IF(C2433="","",COUNT($C$3:C2433))</f>
        <v/>
      </c>
      <c r="B2433" s="14" t="str">
        <f t="shared" si="152"/>
        <v/>
      </c>
      <c r="C2433" s="23"/>
      <c r="F2433" s="32"/>
      <c r="J2433" s="26"/>
      <c r="K2433" s="22" t="str">
        <f t="shared" si="151"/>
        <v/>
      </c>
      <c r="L2433" s="23"/>
      <c r="S2433" s="34"/>
      <c r="T2433" s="56" t="str">
        <f t="shared" si="153"/>
        <v/>
      </c>
    </row>
    <row r="2434" spans="1:20" x14ac:dyDescent="0.35">
      <c r="A2434" s="14" t="str">
        <f>IF(C2434="","",COUNT($C$3:C2434))</f>
        <v/>
      </c>
      <c r="B2434" s="14" t="str">
        <f t="shared" si="152"/>
        <v/>
      </c>
      <c r="C2434" s="23"/>
      <c r="F2434" s="32"/>
      <c r="J2434" s="26"/>
      <c r="K2434" s="22" t="str">
        <f t="shared" si="151"/>
        <v/>
      </c>
      <c r="L2434" s="23"/>
      <c r="S2434" s="34"/>
      <c r="T2434" s="56" t="str">
        <f t="shared" si="153"/>
        <v/>
      </c>
    </row>
    <row r="2435" spans="1:20" x14ac:dyDescent="0.35">
      <c r="A2435" s="14" t="str">
        <f>IF(C2435="","",COUNT($C$3:C2435))</f>
        <v/>
      </c>
      <c r="B2435" s="14" t="str">
        <f t="shared" si="152"/>
        <v/>
      </c>
      <c r="C2435" s="23"/>
      <c r="F2435" s="32"/>
      <c r="J2435" s="26"/>
      <c r="K2435" s="22" t="str">
        <f t="shared" ref="K2435:K2498" si="154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435" s="23"/>
      <c r="S2435" s="34"/>
      <c r="T2435" s="56" t="str">
        <f t="shared" si="153"/>
        <v/>
      </c>
    </row>
    <row r="2436" spans="1:20" x14ac:dyDescent="0.35">
      <c r="A2436" s="14" t="str">
        <f>IF(C2436="","",COUNT($C$3:C2436))</f>
        <v/>
      </c>
      <c r="B2436" s="14" t="str">
        <f t="shared" si="152"/>
        <v/>
      </c>
      <c r="C2436" s="23"/>
      <c r="F2436" s="32"/>
      <c r="J2436" s="26"/>
      <c r="K2436" s="22" t="str">
        <f t="shared" si="154"/>
        <v/>
      </c>
      <c r="L2436" s="23"/>
      <c r="S2436" s="34"/>
      <c r="T2436" s="56" t="str">
        <f t="shared" si="153"/>
        <v/>
      </c>
    </row>
    <row r="2437" spans="1:20" x14ac:dyDescent="0.35">
      <c r="A2437" s="14" t="str">
        <f>IF(C2437="","",COUNT($C$3:C2437))</f>
        <v/>
      </c>
      <c r="B2437" s="14" t="str">
        <f t="shared" si="152"/>
        <v/>
      </c>
      <c r="C2437" s="23"/>
      <c r="F2437" s="32"/>
      <c r="J2437" s="26"/>
      <c r="K2437" s="22" t="str">
        <f t="shared" si="154"/>
        <v/>
      </c>
      <c r="L2437" s="23"/>
      <c r="S2437" s="34"/>
      <c r="T2437" s="56" t="str">
        <f t="shared" si="153"/>
        <v/>
      </c>
    </row>
    <row r="2438" spans="1:20" x14ac:dyDescent="0.35">
      <c r="A2438" s="14" t="str">
        <f>IF(C2438="","",COUNT($C$3:C2438))</f>
        <v/>
      </c>
      <c r="B2438" s="14" t="str">
        <f t="shared" si="152"/>
        <v/>
      </c>
      <c r="C2438" s="23"/>
      <c r="F2438" s="32"/>
      <c r="J2438" s="26"/>
      <c r="K2438" s="22" t="str">
        <f t="shared" si="154"/>
        <v/>
      </c>
      <c r="L2438" s="23"/>
      <c r="S2438" s="34"/>
      <c r="T2438" s="56" t="str">
        <f t="shared" si="153"/>
        <v/>
      </c>
    </row>
    <row r="2439" spans="1:20" x14ac:dyDescent="0.35">
      <c r="A2439" s="14" t="str">
        <f>IF(C2439="","",COUNT($C$3:C2439))</f>
        <v/>
      </c>
      <c r="B2439" s="14" t="str">
        <f t="shared" si="152"/>
        <v/>
      </c>
      <c r="C2439" s="23"/>
      <c r="F2439" s="32"/>
      <c r="J2439" s="26"/>
      <c r="K2439" s="22" t="str">
        <f t="shared" si="154"/>
        <v/>
      </c>
      <c r="L2439" s="23"/>
      <c r="S2439" s="34"/>
      <c r="T2439" s="56" t="str">
        <f t="shared" si="153"/>
        <v/>
      </c>
    </row>
    <row r="2440" spans="1:20" x14ac:dyDescent="0.35">
      <c r="A2440" s="14" t="str">
        <f>IF(C2440="","",COUNT($C$3:C2440))</f>
        <v/>
      </c>
      <c r="B2440" s="14" t="str">
        <f t="shared" si="152"/>
        <v/>
      </c>
      <c r="C2440" s="23"/>
      <c r="F2440" s="32"/>
      <c r="J2440" s="26"/>
      <c r="K2440" s="22" t="str">
        <f t="shared" si="154"/>
        <v/>
      </c>
      <c r="L2440" s="23"/>
      <c r="S2440" s="34"/>
      <c r="T2440" s="56" t="str">
        <f t="shared" si="153"/>
        <v/>
      </c>
    </row>
    <row r="2441" spans="1:20" x14ac:dyDescent="0.35">
      <c r="A2441" s="14" t="str">
        <f>IF(C2441="","",COUNT($C$3:C2441))</f>
        <v/>
      </c>
      <c r="B2441" s="14" t="str">
        <f t="shared" si="152"/>
        <v/>
      </c>
      <c r="C2441" s="23"/>
      <c r="F2441" s="32"/>
      <c r="J2441" s="26"/>
      <c r="K2441" s="22" t="str">
        <f t="shared" si="154"/>
        <v/>
      </c>
      <c r="L2441" s="23"/>
      <c r="S2441" s="34"/>
      <c r="T2441" s="56" t="str">
        <f t="shared" si="153"/>
        <v/>
      </c>
    </row>
    <row r="2442" spans="1:20" x14ac:dyDescent="0.35">
      <c r="A2442" s="14" t="str">
        <f>IF(C2442="","",COUNT($C$3:C2442))</f>
        <v/>
      </c>
      <c r="B2442" s="14" t="str">
        <f t="shared" si="152"/>
        <v/>
      </c>
      <c r="C2442" s="23"/>
      <c r="F2442" s="32"/>
      <c r="J2442" s="26"/>
      <c r="K2442" s="22" t="str">
        <f t="shared" si="154"/>
        <v/>
      </c>
      <c r="L2442" s="23"/>
      <c r="S2442" s="34"/>
      <c r="T2442" s="56" t="str">
        <f t="shared" si="153"/>
        <v/>
      </c>
    </row>
    <row r="2443" spans="1:20" x14ac:dyDescent="0.35">
      <c r="A2443" s="14" t="str">
        <f>IF(C2443="","",COUNT($C$3:C2443))</f>
        <v/>
      </c>
      <c r="B2443" s="14" t="str">
        <f t="shared" si="152"/>
        <v/>
      </c>
      <c r="C2443" s="23"/>
      <c r="F2443" s="32"/>
      <c r="J2443" s="26"/>
      <c r="K2443" s="22" t="str">
        <f t="shared" si="154"/>
        <v/>
      </c>
      <c r="L2443" s="23"/>
      <c r="S2443" s="34"/>
      <c r="T2443" s="56" t="str">
        <f t="shared" si="153"/>
        <v/>
      </c>
    </row>
    <row r="2444" spans="1:20" x14ac:dyDescent="0.35">
      <c r="A2444" s="14" t="str">
        <f>IF(C2444="","",COUNT($C$3:C2444))</f>
        <v/>
      </c>
      <c r="B2444" s="14" t="str">
        <f t="shared" si="152"/>
        <v/>
      </c>
      <c r="C2444" s="23"/>
      <c r="F2444" s="32"/>
      <c r="J2444" s="26"/>
      <c r="K2444" s="22" t="str">
        <f t="shared" si="154"/>
        <v/>
      </c>
      <c r="L2444" s="23"/>
      <c r="S2444" s="34"/>
      <c r="T2444" s="56" t="str">
        <f t="shared" si="153"/>
        <v/>
      </c>
    </row>
    <row r="2445" spans="1:20" x14ac:dyDescent="0.35">
      <c r="A2445" s="14" t="str">
        <f>IF(C2445="","",COUNT($C$3:C2445))</f>
        <v/>
      </c>
      <c r="B2445" s="14" t="str">
        <f t="shared" si="152"/>
        <v/>
      </c>
      <c r="C2445" s="23"/>
      <c r="F2445" s="32"/>
      <c r="J2445" s="26"/>
      <c r="K2445" s="22" t="str">
        <f t="shared" si="154"/>
        <v/>
      </c>
      <c r="L2445" s="23"/>
      <c r="S2445" s="34"/>
      <c r="T2445" s="56" t="str">
        <f t="shared" si="153"/>
        <v/>
      </c>
    </row>
    <row r="2446" spans="1:20" x14ac:dyDescent="0.35">
      <c r="A2446" s="14" t="str">
        <f>IF(C2446="","",COUNT($C$3:C2446))</f>
        <v/>
      </c>
      <c r="B2446" s="14" t="str">
        <f t="shared" si="152"/>
        <v/>
      </c>
      <c r="C2446" s="23"/>
      <c r="F2446" s="32"/>
      <c r="J2446" s="26"/>
      <c r="K2446" s="22" t="str">
        <f t="shared" si="154"/>
        <v/>
      </c>
      <c r="L2446" s="23"/>
      <c r="S2446" s="34"/>
      <c r="T2446" s="56" t="str">
        <f t="shared" si="153"/>
        <v/>
      </c>
    </row>
    <row r="2447" spans="1:20" x14ac:dyDescent="0.35">
      <c r="A2447" s="14" t="str">
        <f>IF(C2447="","",COUNT($C$3:C2447))</f>
        <v/>
      </c>
      <c r="B2447" s="14" t="str">
        <f t="shared" si="152"/>
        <v/>
      </c>
      <c r="C2447" s="23"/>
      <c r="F2447" s="32"/>
      <c r="J2447" s="26"/>
      <c r="K2447" s="22" t="str">
        <f t="shared" si="154"/>
        <v/>
      </c>
      <c r="L2447" s="23"/>
      <c r="S2447" s="34"/>
      <c r="T2447" s="56" t="str">
        <f t="shared" si="153"/>
        <v/>
      </c>
    </row>
    <row r="2448" spans="1:20" x14ac:dyDescent="0.35">
      <c r="A2448" s="14" t="str">
        <f>IF(C2448="","",COUNT($C$3:C2448))</f>
        <v/>
      </c>
      <c r="B2448" s="14" t="str">
        <f t="shared" si="152"/>
        <v/>
      </c>
      <c r="C2448" s="23"/>
      <c r="F2448" s="32"/>
      <c r="J2448" s="26"/>
      <c r="K2448" s="22" t="str">
        <f t="shared" si="154"/>
        <v/>
      </c>
      <c r="L2448" s="23"/>
      <c r="S2448" s="34"/>
      <c r="T2448" s="56" t="str">
        <f t="shared" si="153"/>
        <v/>
      </c>
    </row>
    <row r="2449" spans="1:20" x14ac:dyDescent="0.35">
      <c r="A2449" s="14" t="str">
        <f>IF(C2449="","",COUNT($C$3:C2449))</f>
        <v/>
      </c>
      <c r="B2449" s="14" t="str">
        <f t="shared" si="152"/>
        <v/>
      </c>
      <c r="C2449" s="23"/>
      <c r="F2449" s="32"/>
      <c r="J2449" s="26"/>
      <c r="K2449" s="22" t="str">
        <f t="shared" si="154"/>
        <v/>
      </c>
      <c r="L2449" s="23"/>
      <c r="S2449" s="34"/>
      <c r="T2449" s="56" t="str">
        <f t="shared" si="153"/>
        <v/>
      </c>
    </row>
    <row r="2450" spans="1:20" x14ac:dyDescent="0.35">
      <c r="A2450" s="14" t="str">
        <f>IF(C2450="","",COUNT($C$3:C2450))</f>
        <v/>
      </c>
      <c r="B2450" s="14" t="str">
        <f t="shared" si="152"/>
        <v/>
      </c>
      <c r="C2450" s="23"/>
      <c r="F2450" s="32"/>
      <c r="J2450" s="26"/>
      <c r="K2450" s="22" t="str">
        <f t="shared" si="154"/>
        <v/>
      </c>
      <c r="L2450" s="23"/>
      <c r="S2450" s="34"/>
      <c r="T2450" s="56" t="str">
        <f t="shared" si="153"/>
        <v/>
      </c>
    </row>
    <row r="2451" spans="1:20" x14ac:dyDescent="0.35">
      <c r="A2451" s="14" t="str">
        <f>IF(C2451="","",COUNT($C$3:C2451))</f>
        <v/>
      </c>
      <c r="B2451" s="14" t="str">
        <f t="shared" si="152"/>
        <v/>
      </c>
      <c r="C2451" s="23"/>
      <c r="F2451" s="32"/>
      <c r="J2451" s="26"/>
      <c r="K2451" s="22" t="str">
        <f t="shared" si="154"/>
        <v/>
      </c>
      <c r="L2451" s="23"/>
      <c r="S2451" s="34"/>
      <c r="T2451" s="56" t="str">
        <f t="shared" si="153"/>
        <v/>
      </c>
    </row>
    <row r="2452" spans="1:20" x14ac:dyDescent="0.35">
      <c r="A2452" s="14" t="str">
        <f>IF(C2452="","",COUNT($C$3:C2452))</f>
        <v/>
      </c>
      <c r="B2452" s="14" t="str">
        <f t="shared" si="152"/>
        <v/>
      </c>
      <c r="C2452" s="23"/>
      <c r="F2452" s="32"/>
      <c r="J2452" s="26"/>
      <c r="K2452" s="22" t="str">
        <f t="shared" si="154"/>
        <v/>
      </c>
      <c r="L2452" s="23"/>
      <c r="S2452" s="34"/>
      <c r="T2452" s="56" t="str">
        <f t="shared" si="153"/>
        <v/>
      </c>
    </row>
    <row r="2453" spans="1:20" x14ac:dyDescent="0.35">
      <c r="A2453" s="14" t="str">
        <f>IF(C2453="","",COUNT($C$3:C2453))</f>
        <v/>
      </c>
      <c r="B2453" s="14" t="str">
        <f t="shared" si="152"/>
        <v/>
      </c>
      <c r="C2453" s="23"/>
      <c r="F2453" s="32"/>
      <c r="J2453" s="26"/>
      <c r="K2453" s="22" t="str">
        <f t="shared" si="154"/>
        <v/>
      </c>
      <c r="L2453" s="23"/>
      <c r="S2453" s="34"/>
      <c r="T2453" s="56" t="str">
        <f t="shared" si="153"/>
        <v/>
      </c>
    </row>
    <row r="2454" spans="1:20" x14ac:dyDescent="0.35">
      <c r="A2454" s="14" t="str">
        <f>IF(C2454="","",COUNT($C$3:C2454))</f>
        <v/>
      </c>
      <c r="B2454" s="14" t="str">
        <f t="shared" si="152"/>
        <v/>
      </c>
      <c r="C2454" s="23"/>
      <c r="F2454" s="32"/>
      <c r="J2454" s="26"/>
      <c r="K2454" s="22" t="str">
        <f t="shared" si="154"/>
        <v/>
      </c>
      <c r="L2454" s="23"/>
      <c r="S2454" s="34"/>
      <c r="T2454" s="56" t="str">
        <f t="shared" si="153"/>
        <v/>
      </c>
    </row>
    <row r="2455" spans="1:20" x14ac:dyDescent="0.35">
      <c r="A2455" s="14" t="str">
        <f>IF(C2455="","",COUNT($C$3:C2455))</f>
        <v/>
      </c>
      <c r="B2455" s="14" t="str">
        <f t="shared" si="152"/>
        <v/>
      </c>
      <c r="C2455" s="23"/>
      <c r="F2455" s="32"/>
      <c r="J2455" s="26"/>
      <c r="K2455" s="22" t="str">
        <f t="shared" si="154"/>
        <v/>
      </c>
      <c r="L2455" s="23"/>
      <c r="S2455" s="34"/>
      <c r="T2455" s="56" t="str">
        <f t="shared" si="153"/>
        <v/>
      </c>
    </row>
    <row r="2456" spans="1:20" x14ac:dyDescent="0.35">
      <c r="A2456" s="14" t="str">
        <f>IF(C2456="","",COUNT($C$3:C2456))</f>
        <v/>
      </c>
      <c r="B2456" s="14" t="str">
        <f t="shared" si="152"/>
        <v/>
      </c>
      <c r="C2456" s="23"/>
      <c r="F2456" s="32"/>
      <c r="J2456" s="26"/>
      <c r="K2456" s="22" t="str">
        <f t="shared" si="154"/>
        <v/>
      </c>
      <c r="L2456" s="23"/>
      <c r="S2456" s="34"/>
      <c r="T2456" s="56" t="str">
        <f t="shared" si="153"/>
        <v/>
      </c>
    </row>
    <row r="2457" spans="1:20" x14ac:dyDescent="0.35">
      <c r="A2457" s="14" t="str">
        <f>IF(C2457="","",COUNT($C$3:C2457))</f>
        <v/>
      </c>
      <c r="B2457" s="14" t="str">
        <f t="shared" si="152"/>
        <v/>
      </c>
      <c r="C2457" s="23"/>
      <c r="F2457" s="32"/>
      <c r="J2457" s="26"/>
      <c r="K2457" s="22" t="str">
        <f t="shared" si="154"/>
        <v/>
      </c>
      <c r="L2457" s="23"/>
      <c r="S2457" s="34"/>
      <c r="T2457" s="56" t="str">
        <f t="shared" si="153"/>
        <v/>
      </c>
    </row>
    <row r="2458" spans="1:20" x14ac:dyDescent="0.35">
      <c r="A2458" s="14" t="str">
        <f>IF(C2458="","",COUNT($C$3:C2458))</f>
        <v/>
      </c>
      <c r="B2458" s="14" t="str">
        <f t="shared" si="152"/>
        <v/>
      </c>
      <c r="C2458" s="23"/>
      <c r="F2458" s="32"/>
      <c r="J2458" s="26"/>
      <c r="K2458" s="22" t="str">
        <f t="shared" si="154"/>
        <v/>
      </c>
      <c r="L2458" s="23"/>
      <c r="S2458" s="34"/>
      <c r="T2458" s="56" t="str">
        <f t="shared" si="153"/>
        <v/>
      </c>
    </row>
    <row r="2459" spans="1:20" x14ac:dyDescent="0.35">
      <c r="A2459" s="14" t="str">
        <f>IF(C2459="","",COUNT($C$3:C2459))</f>
        <v/>
      </c>
      <c r="B2459" s="14" t="str">
        <f t="shared" si="152"/>
        <v/>
      </c>
      <c r="C2459" s="23"/>
      <c r="F2459" s="32"/>
      <c r="J2459" s="26"/>
      <c r="K2459" s="22" t="str">
        <f t="shared" si="154"/>
        <v/>
      </c>
      <c r="L2459" s="23"/>
      <c r="S2459" s="34"/>
      <c r="T2459" s="56" t="str">
        <f t="shared" si="153"/>
        <v/>
      </c>
    </row>
    <row r="2460" spans="1:20" x14ac:dyDescent="0.35">
      <c r="A2460" s="14" t="str">
        <f>IF(C2460="","",COUNT($C$3:C2460))</f>
        <v/>
      </c>
      <c r="B2460" s="14" t="str">
        <f t="shared" si="152"/>
        <v/>
      </c>
      <c r="C2460" s="23"/>
      <c r="F2460" s="32"/>
      <c r="J2460" s="26"/>
      <c r="K2460" s="22" t="str">
        <f t="shared" si="154"/>
        <v/>
      </c>
      <c r="L2460" s="23"/>
      <c r="S2460" s="34"/>
      <c r="T2460" s="56" t="str">
        <f t="shared" si="153"/>
        <v/>
      </c>
    </row>
    <row r="2461" spans="1:20" x14ac:dyDescent="0.35">
      <c r="A2461" s="14" t="str">
        <f>IF(C2461="","",COUNT($C$3:C2461))</f>
        <v/>
      </c>
      <c r="B2461" s="14" t="str">
        <f t="shared" si="152"/>
        <v/>
      </c>
      <c r="C2461" s="23"/>
      <c r="F2461" s="32"/>
      <c r="J2461" s="26"/>
      <c r="K2461" s="22" t="str">
        <f t="shared" si="154"/>
        <v/>
      </c>
      <c r="L2461" s="23"/>
      <c r="S2461" s="34"/>
      <c r="T2461" s="56" t="str">
        <f t="shared" si="153"/>
        <v/>
      </c>
    </row>
    <row r="2462" spans="1:20" x14ac:dyDescent="0.35">
      <c r="A2462" s="14" t="str">
        <f>IF(C2462="","",COUNT($C$3:C2462))</f>
        <v/>
      </c>
      <c r="B2462" s="14" t="str">
        <f t="shared" si="152"/>
        <v/>
      </c>
      <c r="C2462" s="23"/>
      <c r="F2462" s="32"/>
      <c r="J2462" s="26"/>
      <c r="K2462" s="22" t="str">
        <f t="shared" si="154"/>
        <v/>
      </c>
      <c r="L2462" s="23"/>
      <c r="S2462" s="34"/>
      <c r="T2462" s="56" t="str">
        <f t="shared" si="153"/>
        <v/>
      </c>
    </row>
    <row r="2463" spans="1:20" x14ac:dyDescent="0.35">
      <c r="A2463" s="14" t="str">
        <f>IF(C2463="","",COUNT($C$3:C2463))</f>
        <v/>
      </c>
      <c r="B2463" s="14" t="str">
        <f t="shared" si="152"/>
        <v/>
      </c>
      <c r="C2463" s="23"/>
      <c r="F2463" s="32"/>
      <c r="J2463" s="26"/>
      <c r="K2463" s="22" t="str">
        <f t="shared" si="154"/>
        <v/>
      </c>
      <c r="L2463" s="23"/>
      <c r="S2463" s="34"/>
      <c r="T2463" s="56" t="str">
        <f t="shared" si="153"/>
        <v/>
      </c>
    </row>
    <row r="2464" spans="1:20" x14ac:dyDescent="0.35">
      <c r="A2464" s="14" t="str">
        <f>IF(C2464="","",COUNT($C$3:C2464))</f>
        <v/>
      </c>
      <c r="B2464" s="14" t="str">
        <f t="shared" si="152"/>
        <v/>
      </c>
      <c r="C2464" s="23"/>
      <c r="F2464" s="32"/>
      <c r="J2464" s="26"/>
      <c r="K2464" s="22" t="str">
        <f t="shared" si="154"/>
        <v/>
      </c>
      <c r="L2464" s="23"/>
      <c r="S2464" s="34"/>
      <c r="T2464" s="56" t="str">
        <f t="shared" si="153"/>
        <v/>
      </c>
    </row>
    <row r="2465" spans="1:20" x14ac:dyDescent="0.35">
      <c r="A2465" s="14" t="str">
        <f>IF(C2465="","",COUNT($C$3:C2465))</f>
        <v/>
      </c>
      <c r="B2465" s="14" t="str">
        <f t="shared" si="152"/>
        <v/>
      </c>
      <c r="C2465" s="23"/>
      <c r="F2465" s="32"/>
      <c r="J2465" s="26"/>
      <c r="K2465" s="22" t="str">
        <f t="shared" si="154"/>
        <v/>
      </c>
      <c r="L2465" s="23"/>
      <c r="S2465" s="34"/>
      <c r="T2465" s="56" t="str">
        <f t="shared" si="153"/>
        <v/>
      </c>
    </row>
    <row r="2466" spans="1:20" x14ac:dyDescent="0.35">
      <c r="A2466" s="14" t="str">
        <f>IF(C2466="","",COUNT($C$3:C2466))</f>
        <v/>
      </c>
      <c r="B2466" s="14" t="str">
        <f t="shared" si="152"/>
        <v/>
      </c>
      <c r="C2466" s="23"/>
      <c r="F2466" s="32"/>
      <c r="J2466" s="26"/>
      <c r="K2466" s="22" t="str">
        <f t="shared" si="154"/>
        <v/>
      </c>
      <c r="L2466" s="23"/>
      <c r="S2466" s="34"/>
      <c r="T2466" s="56" t="str">
        <f t="shared" si="153"/>
        <v/>
      </c>
    </row>
    <row r="2467" spans="1:20" x14ac:dyDescent="0.35">
      <c r="A2467" s="14" t="str">
        <f>IF(C2467="","",COUNT($C$3:C2467))</f>
        <v/>
      </c>
      <c r="B2467" s="14" t="str">
        <f t="shared" si="152"/>
        <v/>
      </c>
      <c r="C2467" s="23"/>
      <c r="F2467" s="32"/>
      <c r="J2467" s="26"/>
      <c r="K2467" s="22" t="str">
        <f t="shared" si="154"/>
        <v/>
      </c>
      <c r="L2467" s="23"/>
      <c r="S2467" s="34"/>
      <c r="T2467" s="56" t="str">
        <f t="shared" si="153"/>
        <v/>
      </c>
    </row>
    <row r="2468" spans="1:20" x14ac:dyDescent="0.35">
      <c r="A2468" s="14" t="str">
        <f>IF(C2468="","",COUNT($C$3:C2468))</f>
        <v/>
      </c>
      <c r="B2468" s="14" t="str">
        <f t="shared" si="152"/>
        <v/>
      </c>
      <c r="C2468" s="23"/>
      <c r="F2468" s="32"/>
      <c r="J2468" s="26"/>
      <c r="K2468" s="22" t="str">
        <f t="shared" si="154"/>
        <v/>
      </c>
      <c r="L2468" s="23"/>
      <c r="S2468" s="34"/>
      <c r="T2468" s="56" t="str">
        <f t="shared" si="153"/>
        <v/>
      </c>
    </row>
    <row r="2469" spans="1:20" x14ac:dyDescent="0.35">
      <c r="A2469" s="14" t="str">
        <f>IF(C2469="","",COUNT($C$3:C2469))</f>
        <v/>
      </c>
      <c r="B2469" s="14" t="str">
        <f t="shared" si="152"/>
        <v/>
      </c>
      <c r="C2469" s="23"/>
      <c r="F2469" s="32"/>
      <c r="J2469" s="26"/>
      <c r="K2469" s="22" t="str">
        <f t="shared" si="154"/>
        <v/>
      </c>
      <c r="L2469" s="23"/>
      <c r="S2469" s="34"/>
      <c r="T2469" s="56" t="str">
        <f t="shared" si="153"/>
        <v/>
      </c>
    </row>
    <row r="2470" spans="1:20" x14ac:dyDescent="0.35">
      <c r="A2470" s="14" t="str">
        <f>IF(C2470="","",COUNT($C$3:C2470))</f>
        <v/>
      </c>
      <c r="B2470" s="14" t="str">
        <f t="shared" ref="B2470:B2533" si="155">IF(C2470="","",TEXT(C2470,"mmmm"))</f>
        <v/>
      </c>
      <c r="C2470" s="23"/>
      <c r="F2470" s="32"/>
      <c r="J2470" s="26"/>
      <c r="K2470" s="22" t="str">
        <f t="shared" si="154"/>
        <v/>
      </c>
      <c r="L2470" s="23"/>
      <c r="S2470" s="34"/>
      <c r="T2470" s="56" t="str">
        <f t="shared" ref="T2470:T2533" si="156">IF(N2470="","",SUM(N2470,O2470,P2470,Q2470,R2470))</f>
        <v/>
      </c>
    </row>
    <row r="2471" spans="1:20" x14ac:dyDescent="0.35">
      <c r="A2471" s="14" t="str">
        <f>IF(C2471="","",COUNT($C$3:C2471))</f>
        <v/>
      </c>
      <c r="B2471" s="14" t="str">
        <f t="shared" si="155"/>
        <v/>
      </c>
      <c r="C2471" s="23"/>
      <c r="F2471" s="32"/>
      <c r="J2471" s="26"/>
      <c r="K2471" s="22" t="str">
        <f t="shared" si="154"/>
        <v/>
      </c>
      <c r="L2471" s="23"/>
      <c r="S2471" s="34"/>
      <c r="T2471" s="56" t="str">
        <f t="shared" si="156"/>
        <v/>
      </c>
    </row>
    <row r="2472" spans="1:20" x14ac:dyDescent="0.35">
      <c r="A2472" s="14" t="str">
        <f>IF(C2472="","",COUNT($C$3:C2472))</f>
        <v/>
      </c>
      <c r="B2472" s="14" t="str">
        <f t="shared" si="155"/>
        <v/>
      </c>
      <c r="C2472" s="23"/>
      <c r="F2472" s="32"/>
      <c r="J2472" s="26"/>
      <c r="K2472" s="22" t="str">
        <f t="shared" si="154"/>
        <v/>
      </c>
      <c r="L2472" s="23"/>
      <c r="S2472" s="34"/>
      <c r="T2472" s="56" t="str">
        <f t="shared" si="156"/>
        <v/>
      </c>
    </row>
    <row r="2473" spans="1:20" x14ac:dyDescent="0.35">
      <c r="A2473" s="14" t="str">
        <f>IF(C2473="","",COUNT($C$3:C2473))</f>
        <v/>
      </c>
      <c r="B2473" s="14" t="str">
        <f t="shared" si="155"/>
        <v/>
      </c>
      <c r="C2473" s="23"/>
      <c r="F2473" s="32"/>
      <c r="J2473" s="26"/>
      <c r="K2473" s="22" t="str">
        <f t="shared" si="154"/>
        <v/>
      </c>
      <c r="L2473" s="23"/>
      <c r="S2473" s="34"/>
      <c r="T2473" s="56" t="str">
        <f t="shared" si="156"/>
        <v/>
      </c>
    </row>
    <row r="2474" spans="1:20" x14ac:dyDescent="0.35">
      <c r="A2474" s="14" t="str">
        <f>IF(C2474="","",COUNT($C$3:C2474))</f>
        <v/>
      </c>
      <c r="B2474" s="14" t="str">
        <f t="shared" si="155"/>
        <v/>
      </c>
      <c r="C2474" s="23"/>
      <c r="F2474" s="32"/>
      <c r="J2474" s="26"/>
      <c r="K2474" s="22" t="str">
        <f t="shared" si="154"/>
        <v/>
      </c>
      <c r="L2474" s="23"/>
      <c r="S2474" s="34"/>
      <c r="T2474" s="56" t="str">
        <f t="shared" si="156"/>
        <v/>
      </c>
    </row>
    <row r="2475" spans="1:20" x14ac:dyDescent="0.35">
      <c r="A2475" s="14" t="str">
        <f>IF(C2475="","",COUNT($C$3:C2475))</f>
        <v/>
      </c>
      <c r="B2475" s="14" t="str">
        <f t="shared" si="155"/>
        <v/>
      </c>
      <c r="C2475" s="23"/>
      <c r="F2475" s="32"/>
      <c r="J2475" s="26"/>
      <c r="K2475" s="22" t="str">
        <f t="shared" si="154"/>
        <v/>
      </c>
      <c r="L2475" s="23"/>
      <c r="S2475" s="34"/>
      <c r="T2475" s="56" t="str">
        <f t="shared" si="156"/>
        <v/>
      </c>
    </row>
    <row r="2476" spans="1:20" x14ac:dyDescent="0.35">
      <c r="A2476" s="14" t="str">
        <f>IF(C2476="","",COUNT($C$3:C2476))</f>
        <v/>
      </c>
      <c r="B2476" s="14" t="str">
        <f t="shared" si="155"/>
        <v/>
      </c>
      <c r="C2476" s="23"/>
      <c r="F2476" s="32"/>
      <c r="J2476" s="26"/>
      <c r="K2476" s="22" t="str">
        <f t="shared" si="154"/>
        <v/>
      </c>
      <c r="L2476" s="23"/>
      <c r="S2476" s="34"/>
      <c r="T2476" s="56" t="str">
        <f t="shared" si="156"/>
        <v/>
      </c>
    </row>
    <row r="2477" spans="1:20" x14ac:dyDescent="0.35">
      <c r="A2477" s="14" t="str">
        <f>IF(C2477="","",COUNT($C$3:C2477))</f>
        <v/>
      </c>
      <c r="B2477" s="14" t="str">
        <f t="shared" si="155"/>
        <v/>
      </c>
      <c r="C2477" s="23"/>
      <c r="F2477" s="32"/>
      <c r="J2477" s="26"/>
      <c r="K2477" s="22" t="str">
        <f t="shared" si="154"/>
        <v/>
      </c>
      <c r="L2477" s="23"/>
      <c r="S2477" s="34"/>
      <c r="T2477" s="56" t="str">
        <f t="shared" si="156"/>
        <v/>
      </c>
    </row>
    <row r="2478" spans="1:20" x14ac:dyDescent="0.35">
      <c r="A2478" s="14" t="str">
        <f>IF(C2478="","",COUNT($C$3:C2478))</f>
        <v/>
      </c>
      <c r="B2478" s="14" t="str">
        <f t="shared" si="155"/>
        <v/>
      </c>
      <c r="C2478" s="23"/>
      <c r="F2478" s="32"/>
      <c r="J2478" s="26"/>
      <c r="K2478" s="22" t="str">
        <f t="shared" si="154"/>
        <v/>
      </c>
      <c r="L2478" s="23"/>
      <c r="S2478" s="34"/>
      <c r="T2478" s="56" t="str">
        <f t="shared" si="156"/>
        <v/>
      </c>
    </row>
    <row r="2479" spans="1:20" x14ac:dyDescent="0.35">
      <c r="A2479" s="14" t="str">
        <f>IF(C2479="","",COUNT($C$3:C2479))</f>
        <v/>
      </c>
      <c r="B2479" s="14" t="str">
        <f t="shared" si="155"/>
        <v/>
      </c>
      <c r="C2479" s="23"/>
      <c r="F2479" s="32"/>
      <c r="J2479" s="26"/>
      <c r="K2479" s="22" t="str">
        <f t="shared" si="154"/>
        <v/>
      </c>
      <c r="L2479" s="23"/>
      <c r="S2479" s="34"/>
      <c r="T2479" s="56" t="str">
        <f t="shared" si="156"/>
        <v/>
      </c>
    </row>
    <row r="2480" spans="1:20" x14ac:dyDescent="0.35">
      <c r="A2480" s="14" t="str">
        <f>IF(C2480="","",COUNT($C$3:C2480))</f>
        <v/>
      </c>
      <c r="B2480" s="14" t="str">
        <f t="shared" si="155"/>
        <v/>
      </c>
      <c r="C2480" s="23"/>
      <c r="F2480" s="32"/>
      <c r="J2480" s="26"/>
      <c r="K2480" s="22" t="str">
        <f t="shared" si="154"/>
        <v/>
      </c>
      <c r="L2480" s="23"/>
      <c r="S2480" s="34"/>
      <c r="T2480" s="56" t="str">
        <f t="shared" si="156"/>
        <v/>
      </c>
    </row>
    <row r="2481" spans="1:20" x14ac:dyDescent="0.35">
      <c r="A2481" s="14" t="str">
        <f>IF(C2481="","",COUNT($C$3:C2481))</f>
        <v/>
      </c>
      <c r="B2481" s="14" t="str">
        <f t="shared" si="155"/>
        <v/>
      </c>
      <c r="C2481" s="23"/>
      <c r="F2481" s="32"/>
      <c r="J2481" s="26"/>
      <c r="K2481" s="22" t="str">
        <f t="shared" si="154"/>
        <v/>
      </c>
      <c r="L2481" s="23"/>
      <c r="S2481" s="34"/>
      <c r="T2481" s="56" t="str">
        <f t="shared" si="156"/>
        <v/>
      </c>
    </row>
    <row r="2482" spans="1:20" x14ac:dyDescent="0.35">
      <c r="A2482" s="14" t="str">
        <f>IF(C2482="","",COUNT($C$3:C2482))</f>
        <v/>
      </c>
      <c r="B2482" s="14" t="str">
        <f t="shared" si="155"/>
        <v/>
      </c>
      <c r="C2482" s="23"/>
      <c r="F2482" s="32"/>
      <c r="J2482" s="26"/>
      <c r="K2482" s="22" t="str">
        <f t="shared" si="154"/>
        <v/>
      </c>
      <c r="L2482" s="23"/>
      <c r="S2482" s="34"/>
      <c r="T2482" s="56" t="str">
        <f t="shared" si="156"/>
        <v/>
      </c>
    </row>
    <row r="2483" spans="1:20" x14ac:dyDescent="0.35">
      <c r="A2483" s="14" t="str">
        <f>IF(C2483="","",COUNT($C$3:C2483))</f>
        <v/>
      </c>
      <c r="B2483" s="14" t="str">
        <f t="shared" si="155"/>
        <v/>
      </c>
      <c r="C2483" s="23"/>
      <c r="F2483" s="32"/>
      <c r="J2483" s="26"/>
      <c r="K2483" s="22" t="str">
        <f t="shared" si="154"/>
        <v/>
      </c>
      <c r="L2483" s="23"/>
      <c r="S2483" s="34"/>
      <c r="T2483" s="56" t="str">
        <f t="shared" si="156"/>
        <v/>
      </c>
    </row>
    <row r="2484" spans="1:20" x14ac:dyDescent="0.35">
      <c r="A2484" s="14" t="str">
        <f>IF(C2484="","",COUNT($C$3:C2484))</f>
        <v/>
      </c>
      <c r="B2484" s="14" t="str">
        <f t="shared" si="155"/>
        <v/>
      </c>
      <c r="C2484" s="23"/>
      <c r="F2484" s="32"/>
      <c r="J2484" s="26"/>
      <c r="K2484" s="22" t="str">
        <f t="shared" si="154"/>
        <v/>
      </c>
      <c r="L2484" s="23"/>
      <c r="S2484" s="34"/>
      <c r="T2484" s="56" t="str">
        <f t="shared" si="156"/>
        <v/>
      </c>
    </row>
    <row r="2485" spans="1:20" x14ac:dyDescent="0.35">
      <c r="A2485" s="14" t="str">
        <f>IF(C2485="","",COUNT($C$3:C2485))</f>
        <v/>
      </c>
      <c r="B2485" s="14" t="str">
        <f t="shared" si="155"/>
        <v/>
      </c>
      <c r="C2485" s="23"/>
      <c r="F2485" s="32"/>
      <c r="J2485" s="26"/>
      <c r="K2485" s="22" t="str">
        <f t="shared" si="154"/>
        <v/>
      </c>
      <c r="L2485" s="23"/>
      <c r="S2485" s="34"/>
      <c r="T2485" s="56" t="str">
        <f t="shared" si="156"/>
        <v/>
      </c>
    </row>
    <row r="2486" spans="1:20" x14ac:dyDescent="0.35">
      <c r="A2486" s="14" t="str">
        <f>IF(C2486="","",COUNT($C$3:C2486))</f>
        <v/>
      </c>
      <c r="B2486" s="14" t="str">
        <f t="shared" si="155"/>
        <v/>
      </c>
      <c r="C2486" s="23"/>
      <c r="F2486" s="32"/>
      <c r="J2486" s="26"/>
      <c r="K2486" s="22" t="str">
        <f t="shared" si="154"/>
        <v/>
      </c>
      <c r="L2486" s="23"/>
      <c r="S2486" s="34"/>
      <c r="T2486" s="56" t="str">
        <f t="shared" si="156"/>
        <v/>
      </c>
    </row>
    <row r="2487" spans="1:20" x14ac:dyDescent="0.35">
      <c r="A2487" s="14" t="str">
        <f>IF(C2487="","",COUNT($C$3:C2487))</f>
        <v/>
      </c>
      <c r="B2487" s="14" t="str">
        <f t="shared" si="155"/>
        <v/>
      </c>
      <c r="C2487" s="23"/>
      <c r="F2487" s="32"/>
      <c r="J2487" s="26"/>
      <c r="K2487" s="22" t="str">
        <f t="shared" si="154"/>
        <v/>
      </c>
      <c r="L2487" s="23"/>
      <c r="S2487" s="34"/>
      <c r="T2487" s="56" t="str">
        <f t="shared" si="156"/>
        <v/>
      </c>
    </row>
    <row r="2488" spans="1:20" x14ac:dyDescent="0.35">
      <c r="A2488" s="14" t="str">
        <f>IF(C2488="","",COUNT($C$3:C2488))</f>
        <v/>
      </c>
      <c r="B2488" s="14" t="str">
        <f t="shared" si="155"/>
        <v/>
      </c>
      <c r="C2488" s="23"/>
      <c r="F2488" s="32"/>
      <c r="J2488" s="26"/>
      <c r="K2488" s="22" t="str">
        <f t="shared" si="154"/>
        <v/>
      </c>
      <c r="L2488" s="23"/>
      <c r="S2488" s="34"/>
      <c r="T2488" s="56" t="str">
        <f t="shared" si="156"/>
        <v/>
      </c>
    </row>
    <row r="2489" spans="1:20" x14ac:dyDescent="0.35">
      <c r="A2489" s="14" t="str">
        <f>IF(C2489="","",COUNT($C$3:C2489))</f>
        <v/>
      </c>
      <c r="B2489" s="14" t="str">
        <f t="shared" si="155"/>
        <v/>
      </c>
      <c r="C2489" s="23"/>
      <c r="F2489" s="32"/>
      <c r="J2489" s="26"/>
      <c r="K2489" s="22" t="str">
        <f t="shared" si="154"/>
        <v/>
      </c>
      <c r="L2489" s="23"/>
      <c r="S2489" s="34"/>
      <c r="T2489" s="56" t="str">
        <f t="shared" si="156"/>
        <v/>
      </c>
    </row>
    <row r="2490" spans="1:20" x14ac:dyDescent="0.35">
      <c r="A2490" s="14" t="str">
        <f>IF(C2490="","",COUNT($C$3:C2490))</f>
        <v/>
      </c>
      <c r="B2490" s="14" t="str">
        <f t="shared" si="155"/>
        <v/>
      </c>
      <c r="C2490" s="23"/>
      <c r="F2490" s="32"/>
      <c r="J2490" s="26"/>
      <c r="K2490" s="22" t="str">
        <f t="shared" si="154"/>
        <v/>
      </c>
      <c r="L2490" s="23"/>
      <c r="S2490" s="34"/>
      <c r="T2490" s="56" t="str">
        <f t="shared" si="156"/>
        <v/>
      </c>
    </row>
    <row r="2491" spans="1:20" x14ac:dyDescent="0.35">
      <c r="A2491" s="14" t="str">
        <f>IF(C2491="","",COUNT($C$3:C2491))</f>
        <v/>
      </c>
      <c r="B2491" s="14" t="str">
        <f t="shared" si="155"/>
        <v/>
      </c>
      <c r="C2491" s="23"/>
      <c r="F2491" s="32"/>
      <c r="J2491" s="26"/>
      <c r="K2491" s="22" t="str">
        <f t="shared" si="154"/>
        <v/>
      </c>
      <c r="L2491" s="23"/>
      <c r="S2491" s="34"/>
      <c r="T2491" s="56" t="str">
        <f t="shared" si="156"/>
        <v/>
      </c>
    </row>
    <row r="2492" spans="1:20" x14ac:dyDescent="0.35">
      <c r="A2492" s="14" t="str">
        <f>IF(C2492="","",COUNT($C$3:C2492))</f>
        <v/>
      </c>
      <c r="B2492" s="14" t="str">
        <f t="shared" si="155"/>
        <v/>
      </c>
      <c r="C2492" s="23"/>
      <c r="F2492" s="32"/>
      <c r="J2492" s="26"/>
      <c r="K2492" s="22" t="str">
        <f t="shared" si="154"/>
        <v/>
      </c>
      <c r="L2492" s="23"/>
      <c r="S2492" s="34"/>
      <c r="T2492" s="56" t="str">
        <f t="shared" si="156"/>
        <v/>
      </c>
    </row>
    <row r="2493" spans="1:20" x14ac:dyDescent="0.35">
      <c r="A2493" s="14" t="str">
        <f>IF(C2493="","",COUNT($C$3:C2493))</f>
        <v/>
      </c>
      <c r="B2493" s="14" t="str">
        <f t="shared" si="155"/>
        <v/>
      </c>
      <c r="C2493" s="23"/>
      <c r="F2493" s="32"/>
      <c r="J2493" s="26"/>
      <c r="K2493" s="22" t="str">
        <f t="shared" si="154"/>
        <v/>
      </c>
      <c r="L2493" s="23"/>
      <c r="S2493" s="34"/>
      <c r="T2493" s="56" t="str">
        <f t="shared" si="156"/>
        <v/>
      </c>
    </row>
    <row r="2494" spans="1:20" x14ac:dyDescent="0.35">
      <c r="A2494" s="14" t="str">
        <f>IF(C2494="","",COUNT($C$3:C2494))</f>
        <v/>
      </c>
      <c r="B2494" s="14" t="str">
        <f t="shared" si="155"/>
        <v/>
      </c>
      <c r="C2494" s="23"/>
      <c r="F2494" s="32"/>
      <c r="J2494" s="26"/>
      <c r="K2494" s="22" t="str">
        <f t="shared" si="154"/>
        <v/>
      </c>
      <c r="L2494" s="23"/>
      <c r="S2494" s="34"/>
      <c r="T2494" s="56" t="str">
        <f t="shared" si="156"/>
        <v/>
      </c>
    </row>
    <row r="2495" spans="1:20" x14ac:dyDescent="0.35">
      <c r="A2495" s="14" t="str">
        <f>IF(C2495="","",COUNT($C$3:C2495))</f>
        <v/>
      </c>
      <c r="B2495" s="14" t="str">
        <f t="shared" si="155"/>
        <v/>
      </c>
      <c r="C2495" s="23"/>
      <c r="F2495" s="32"/>
      <c r="J2495" s="26"/>
      <c r="K2495" s="22" t="str">
        <f t="shared" si="154"/>
        <v/>
      </c>
      <c r="L2495" s="23"/>
      <c r="S2495" s="34"/>
      <c r="T2495" s="56" t="str">
        <f t="shared" si="156"/>
        <v/>
      </c>
    </row>
    <row r="2496" spans="1:20" x14ac:dyDescent="0.35">
      <c r="A2496" s="14" t="str">
        <f>IF(C2496="","",COUNT($C$3:C2496))</f>
        <v/>
      </c>
      <c r="B2496" s="14" t="str">
        <f t="shared" si="155"/>
        <v/>
      </c>
      <c r="C2496" s="23"/>
      <c r="F2496" s="32"/>
      <c r="J2496" s="26"/>
      <c r="K2496" s="22" t="str">
        <f t="shared" si="154"/>
        <v/>
      </c>
      <c r="L2496" s="23"/>
      <c r="S2496" s="34"/>
      <c r="T2496" s="56" t="str">
        <f t="shared" si="156"/>
        <v/>
      </c>
    </row>
    <row r="2497" spans="1:20" x14ac:dyDescent="0.35">
      <c r="A2497" s="14" t="str">
        <f>IF(C2497="","",COUNT($C$3:C2497))</f>
        <v/>
      </c>
      <c r="B2497" s="14" t="str">
        <f t="shared" si="155"/>
        <v/>
      </c>
      <c r="C2497" s="23"/>
      <c r="F2497" s="32"/>
      <c r="J2497" s="26"/>
      <c r="K2497" s="22" t="str">
        <f t="shared" si="154"/>
        <v/>
      </c>
      <c r="L2497" s="23"/>
      <c r="S2497" s="34"/>
      <c r="T2497" s="56" t="str">
        <f t="shared" si="156"/>
        <v/>
      </c>
    </row>
    <row r="2498" spans="1:20" x14ac:dyDescent="0.35">
      <c r="A2498" s="14" t="str">
        <f>IF(C2498="","",COUNT($C$3:C2498))</f>
        <v/>
      </c>
      <c r="B2498" s="14" t="str">
        <f t="shared" si="155"/>
        <v/>
      </c>
      <c r="C2498" s="23"/>
      <c r="F2498" s="32"/>
      <c r="J2498" s="26"/>
      <c r="K2498" s="22" t="str">
        <f t="shared" si="154"/>
        <v/>
      </c>
      <c r="L2498" s="23"/>
      <c r="S2498" s="34"/>
      <c r="T2498" s="56" t="str">
        <f t="shared" si="156"/>
        <v/>
      </c>
    </row>
    <row r="2499" spans="1:20" x14ac:dyDescent="0.35">
      <c r="A2499" s="14" t="str">
        <f>IF(C2499="","",COUNT($C$3:C2499))</f>
        <v/>
      </c>
      <c r="B2499" s="14" t="str">
        <f t="shared" si="155"/>
        <v/>
      </c>
      <c r="C2499" s="23"/>
      <c r="F2499" s="32"/>
      <c r="J2499" s="26"/>
      <c r="K2499" s="22" t="str">
        <f t="shared" ref="K2499:K2562" si="157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499" s="23"/>
      <c r="S2499" s="34"/>
      <c r="T2499" s="56" t="str">
        <f t="shared" si="156"/>
        <v/>
      </c>
    </row>
    <row r="2500" spans="1:20" x14ac:dyDescent="0.35">
      <c r="A2500" s="14" t="str">
        <f>IF(C2500="","",COUNT($C$3:C2500))</f>
        <v/>
      </c>
      <c r="B2500" s="14" t="str">
        <f t="shared" si="155"/>
        <v/>
      </c>
      <c r="C2500" s="23"/>
      <c r="F2500" s="32"/>
      <c r="J2500" s="26"/>
      <c r="K2500" s="22" t="str">
        <f t="shared" si="157"/>
        <v/>
      </c>
      <c r="L2500" s="23"/>
      <c r="S2500" s="34"/>
      <c r="T2500" s="56" t="str">
        <f t="shared" si="156"/>
        <v/>
      </c>
    </row>
    <row r="2501" spans="1:20" x14ac:dyDescent="0.35">
      <c r="A2501" s="14" t="str">
        <f>IF(C2501="","",COUNT($C$3:C2501))</f>
        <v/>
      </c>
      <c r="B2501" s="14" t="str">
        <f t="shared" si="155"/>
        <v/>
      </c>
      <c r="C2501" s="23"/>
      <c r="F2501" s="32"/>
      <c r="J2501" s="26"/>
      <c r="K2501" s="22" t="str">
        <f t="shared" si="157"/>
        <v/>
      </c>
      <c r="L2501" s="23"/>
      <c r="S2501" s="34"/>
      <c r="T2501" s="56" t="str">
        <f t="shared" si="156"/>
        <v/>
      </c>
    </row>
    <row r="2502" spans="1:20" x14ac:dyDescent="0.35">
      <c r="A2502" s="14" t="str">
        <f>IF(C2502="","",COUNT($C$3:C2502))</f>
        <v/>
      </c>
      <c r="B2502" s="14" t="str">
        <f t="shared" si="155"/>
        <v/>
      </c>
      <c r="C2502" s="23"/>
      <c r="F2502" s="32"/>
      <c r="J2502" s="26"/>
      <c r="K2502" s="22" t="str">
        <f t="shared" si="157"/>
        <v/>
      </c>
      <c r="L2502" s="23"/>
      <c r="S2502" s="34"/>
      <c r="T2502" s="56" t="str">
        <f t="shared" si="156"/>
        <v/>
      </c>
    </row>
    <row r="2503" spans="1:20" x14ac:dyDescent="0.35">
      <c r="A2503" s="14" t="str">
        <f>IF(C2503="","",COUNT($C$3:C2503))</f>
        <v/>
      </c>
      <c r="B2503" s="14" t="str">
        <f t="shared" si="155"/>
        <v/>
      </c>
      <c r="C2503" s="23"/>
      <c r="F2503" s="32"/>
      <c r="J2503" s="26"/>
      <c r="K2503" s="22" t="str">
        <f t="shared" si="157"/>
        <v/>
      </c>
      <c r="L2503" s="23"/>
      <c r="S2503" s="34"/>
      <c r="T2503" s="56" t="str">
        <f t="shared" si="156"/>
        <v/>
      </c>
    </row>
    <row r="2504" spans="1:20" x14ac:dyDescent="0.35">
      <c r="A2504" s="14" t="str">
        <f>IF(C2504="","",COUNT($C$3:C2504))</f>
        <v/>
      </c>
      <c r="B2504" s="14" t="str">
        <f t="shared" si="155"/>
        <v/>
      </c>
      <c r="C2504" s="23"/>
      <c r="F2504" s="32"/>
      <c r="J2504" s="26"/>
      <c r="K2504" s="22" t="str">
        <f t="shared" si="157"/>
        <v/>
      </c>
      <c r="L2504" s="23"/>
      <c r="S2504" s="34"/>
      <c r="T2504" s="56" t="str">
        <f t="shared" si="156"/>
        <v/>
      </c>
    </row>
    <row r="2505" spans="1:20" x14ac:dyDescent="0.35">
      <c r="A2505" s="14" t="str">
        <f>IF(C2505="","",COUNT($C$3:C2505))</f>
        <v/>
      </c>
      <c r="B2505" s="14" t="str">
        <f t="shared" si="155"/>
        <v/>
      </c>
      <c r="C2505" s="23"/>
      <c r="F2505" s="32"/>
      <c r="J2505" s="26"/>
      <c r="K2505" s="22" t="str">
        <f t="shared" si="157"/>
        <v/>
      </c>
      <c r="L2505" s="23"/>
      <c r="S2505" s="34"/>
      <c r="T2505" s="56" t="str">
        <f t="shared" si="156"/>
        <v/>
      </c>
    </row>
    <row r="2506" spans="1:20" x14ac:dyDescent="0.35">
      <c r="A2506" s="14" t="str">
        <f>IF(C2506="","",COUNT($C$3:C2506))</f>
        <v/>
      </c>
      <c r="B2506" s="14" t="str">
        <f t="shared" si="155"/>
        <v/>
      </c>
      <c r="C2506" s="23"/>
      <c r="F2506" s="32"/>
      <c r="J2506" s="26"/>
      <c r="K2506" s="22" t="str">
        <f t="shared" si="157"/>
        <v/>
      </c>
      <c r="L2506" s="23"/>
      <c r="S2506" s="34"/>
      <c r="T2506" s="56" t="str">
        <f t="shared" si="156"/>
        <v/>
      </c>
    </row>
    <row r="2507" spans="1:20" x14ac:dyDescent="0.35">
      <c r="A2507" s="14" t="str">
        <f>IF(C2507="","",COUNT($C$3:C2507))</f>
        <v/>
      </c>
      <c r="B2507" s="14" t="str">
        <f t="shared" si="155"/>
        <v/>
      </c>
      <c r="C2507" s="23"/>
      <c r="F2507" s="32"/>
      <c r="J2507" s="26"/>
      <c r="K2507" s="22" t="str">
        <f t="shared" si="157"/>
        <v/>
      </c>
      <c r="L2507" s="23"/>
      <c r="S2507" s="34"/>
      <c r="T2507" s="56" t="str">
        <f t="shared" si="156"/>
        <v/>
      </c>
    </row>
    <row r="2508" spans="1:20" x14ac:dyDescent="0.35">
      <c r="A2508" s="14" t="str">
        <f>IF(C2508="","",COUNT($C$3:C2508))</f>
        <v/>
      </c>
      <c r="B2508" s="14" t="str">
        <f t="shared" si="155"/>
        <v/>
      </c>
      <c r="C2508" s="23"/>
      <c r="F2508" s="32"/>
      <c r="J2508" s="26"/>
      <c r="K2508" s="22" t="str">
        <f t="shared" si="157"/>
        <v/>
      </c>
      <c r="L2508" s="23"/>
      <c r="S2508" s="34"/>
      <c r="T2508" s="56" t="str">
        <f t="shared" si="156"/>
        <v/>
      </c>
    </row>
    <row r="2509" spans="1:20" x14ac:dyDescent="0.35">
      <c r="A2509" s="14" t="str">
        <f>IF(C2509="","",COUNT($C$3:C2509))</f>
        <v/>
      </c>
      <c r="B2509" s="14" t="str">
        <f t="shared" si="155"/>
        <v/>
      </c>
      <c r="C2509" s="23"/>
      <c r="F2509" s="32"/>
      <c r="J2509" s="26"/>
      <c r="K2509" s="22" t="str">
        <f t="shared" si="157"/>
        <v/>
      </c>
      <c r="L2509" s="23"/>
      <c r="S2509" s="34"/>
      <c r="T2509" s="56" t="str">
        <f t="shared" si="156"/>
        <v/>
      </c>
    </row>
    <row r="2510" spans="1:20" x14ac:dyDescent="0.35">
      <c r="A2510" s="14" t="str">
        <f>IF(C2510="","",COUNT($C$3:C2510))</f>
        <v/>
      </c>
      <c r="B2510" s="14" t="str">
        <f t="shared" si="155"/>
        <v/>
      </c>
      <c r="C2510" s="23"/>
      <c r="F2510" s="32"/>
      <c r="J2510" s="26"/>
      <c r="K2510" s="22" t="str">
        <f t="shared" si="157"/>
        <v/>
      </c>
      <c r="L2510" s="23"/>
      <c r="S2510" s="34"/>
      <c r="T2510" s="56" t="str">
        <f t="shared" si="156"/>
        <v/>
      </c>
    </row>
    <row r="2511" spans="1:20" x14ac:dyDescent="0.35">
      <c r="A2511" s="14" t="str">
        <f>IF(C2511="","",COUNT($C$3:C2511))</f>
        <v/>
      </c>
      <c r="B2511" s="14" t="str">
        <f t="shared" si="155"/>
        <v/>
      </c>
      <c r="C2511" s="23"/>
      <c r="F2511" s="32"/>
      <c r="J2511" s="26"/>
      <c r="K2511" s="22" t="str">
        <f t="shared" si="157"/>
        <v/>
      </c>
      <c r="L2511" s="23"/>
      <c r="S2511" s="34"/>
      <c r="T2511" s="56" t="str">
        <f t="shared" si="156"/>
        <v/>
      </c>
    </row>
    <row r="2512" spans="1:20" x14ac:dyDescent="0.35">
      <c r="A2512" s="14" t="str">
        <f>IF(C2512="","",COUNT($C$3:C2512))</f>
        <v/>
      </c>
      <c r="B2512" s="14" t="str">
        <f t="shared" si="155"/>
        <v/>
      </c>
      <c r="C2512" s="23"/>
      <c r="F2512" s="32"/>
      <c r="J2512" s="26"/>
      <c r="K2512" s="22" t="str">
        <f t="shared" si="157"/>
        <v/>
      </c>
      <c r="L2512" s="23"/>
      <c r="S2512" s="34"/>
      <c r="T2512" s="56" t="str">
        <f t="shared" si="156"/>
        <v/>
      </c>
    </row>
    <row r="2513" spans="1:20" x14ac:dyDescent="0.35">
      <c r="A2513" s="14" t="str">
        <f>IF(C2513="","",COUNT($C$3:C2513))</f>
        <v/>
      </c>
      <c r="B2513" s="14" t="str">
        <f t="shared" si="155"/>
        <v/>
      </c>
      <c r="C2513" s="23"/>
      <c r="F2513" s="32"/>
      <c r="J2513" s="26"/>
      <c r="K2513" s="22" t="str">
        <f t="shared" si="157"/>
        <v/>
      </c>
      <c r="L2513" s="23"/>
      <c r="S2513" s="34"/>
      <c r="T2513" s="56" t="str">
        <f t="shared" si="156"/>
        <v/>
      </c>
    </row>
    <row r="2514" spans="1:20" x14ac:dyDescent="0.35">
      <c r="A2514" s="14" t="str">
        <f>IF(C2514="","",COUNT($C$3:C2514))</f>
        <v/>
      </c>
      <c r="B2514" s="14" t="str">
        <f t="shared" si="155"/>
        <v/>
      </c>
      <c r="C2514" s="23"/>
      <c r="F2514" s="32"/>
      <c r="J2514" s="26"/>
      <c r="K2514" s="22" t="str">
        <f t="shared" si="157"/>
        <v/>
      </c>
      <c r="L2514" s="23"/>
      <c r="S2514" s="34"/>
      <c r="T2514" s="56" t="str">
        <f t="shared" si="156"/>
        <v/>
      </c>
    </row>
    <row r="2515" spans="1:20" x14ac:dyDescent="0.35">
      <c r="A2515" s="14" t="str">
        <f>IF(C2515="","",COUNT($C$3:C2515))</f>
        <v/>
      </c>
      <c r="B2515" s="14" t="str">
        <f t="shared" si="155"/>
        <v/>
      </c>
      <c r="C2515" s="23"/>
      <c r="F2515" s="32"/>
      <c r="J2515" s="26"/>
      <c r="K2515" s="22" t="str">
        <f t="shared" si="157"/>
        <v/>
      </c>
      <c r="L2515" s="23"/>
      <c r="S2515" s="34"/>
      <c r="T2515" s="56" t="str">
        <f t="shared" si="156"/>
        <v/>
      </c>
    </row>
    <row r="2516" spans="1:20" x14ac:dyDescent="0.35">
      <c r="A2516" s="14" t="str">
        <f>IF(C2516="","",COUNT($C$3:C2516))</f>
        <v/>
      </c>
      <c r="B2516" s="14" t="str">
        <f t="shared" si="155"/>
        <v/>
      </c>
      <c r="C2516" s="23"/>
      <c r="F2516" s="32"/>
      <c r="J2516" s="26"/>
      <c r="K2516" s="22" t="str">
        <f t="shared" si="157"/>
        <v/>
      </c>
      <c r="L2516" s="23"/>
      <c r="S2516" s="34"/>
      <c r="T2516" s="56" t="str">
        <f t="shared" si="156"/>
        <v/>
      </c>
    </row>
    <row r="2517" spans="1:20" x14ac:dyDescent="0.35">
      <c r="A2517" s="14" t="str">
        <f>IF(C2517="","",COUNT($C$3:C2517))</f>
        <v/>
      </c>
      <c r="B2517" s="14" t="str">
        <f t="shared" si="155"/>
        <v/>
      </c>
      <c r="C2517" s="23"/>
      <c r="F2517" s="32"/>
      <c r="J2517" s="26"/>
      <c r="K2517" s="22" t="str">
        <f t="shared" si="157"/>
        <v/>
      </c>
      <c r="L2517" s="23"/>
      <c r="S2517" s="34"/>
      <c r="T2517" s="56" t="str">
        <f t="shared" si="156"/>
        <v/>
      </c>
    </row>
    <row r="2518" spans="1:20" x14ac:dyDescent="0.35">
      <c r="A2518" s="14" t="str">
        <f>IF(C2518="","",COUNT($C$3:C2518))</f>
        <v/>
      </c>
      <c r="B2518" s="14" t="str">
        <f t="shared" si="155"/>
        <v/>
      </c>
      <c r="C2518" s="23"/>
      <c r="F2518" s="32"/>
      <c r="J2518" s="26"/>
      <c r="K2518" s="22" t="str">
        <f t="shared" si="157"/>
        <v/>
      </c>
      <c r="L2518" s="23"/>
      <c r="S2518" s="34"/>
      <c r="T2518" s="56" t="str">
        <f t="shared" si="156"/>
        <v/>
      </c>
    </row>
    <row r="2519" spans="1:20" x14ac:dyDescent="0.35">
      <c r="A2519" s="14" t="str">
        <f>IF(C2519="","",COUNT($C$3:C2519))</f>
        <v/>
      </c>
      <c r="B2519" s="14" t="str">
        <f t="shared" si="155"/>
        <v/>
      </c>
      <c r="C2519" s="23"/>
      <c r="F2519" s="32"/>
      <c r="J2519" s="26"/>
      <c r="K2519" s="22" t="str">
        <f t="shared" si="157"/>
        <v/>
      </c>
      <c r="L2519" s="23"/>
      <c r="S2519" s="34"/>
      <c r="T2519" s="56" t="str">
        <f t="shared" si="156"/>
        <v/>
      </c>
    </row>
    <row r="2520" spans="1:20" x14ac:dyDescent="0.35">
      <c r="A2520" s="14" t="str">
        <f>IF(C2520="","",COUNT($C$3:C2520))</f>
        <v/>
      </c>
      <c r="B2520" s="14" t="str">
        <f t="shared" si="155"/>
        <v/>
      </c>
      <c r="C2520" s="23"/>
      <c r="F2520" s="32"/>
      <c r="J2520" s="26"/>
      <c r="K2520" s="22" t="str">
        <f t="shared" si="157"/>
        <v/>
      </c>
      <c r="L2520" s="23"/>
      <c r="S2520" s="34"/>
      <c r="T2520" s="56" t="str">
        <f t="shared" si="156"/>
        <v/>
      </c>
    </row>
    <row r="2521" spans="1:20" x14ac:dyDescent="0.35">
      <c r="A2521" s="14" t="str">
        <f>IF(C2521="","",COUNT($C$3:C2521))</f>
        <v/>
      </c>
      <c r="B2521" s="14" t="str">
        <f t="shared" si="155"/>
        <v/>
      </c>
      <c r="C2521" s="23"/>
      <c r="F2521" s="32"/>
      <c r="J2521" s="26"/>
      <c r="K2521" s="22" t="str">
        <f t="shared" si="157"/>
        <v/>
      </c>
      <c r="L2521" s="23"/>
      <c r="S2521" s="34"/>
      <c r="T2521" s="56" t="str">
        <f t="shared" si="156"/>
        <v/>
      </c>
    </row>
    <row r="2522" spans="1:20" x14ac:dyDescent="0.35">
      <c r="A2522" s="14" t="str">
        <f>IF(C2522="","",COUNT($C$3:C2522))</f>
        <v/>
      </c>
      <c r="B2522" s="14" t="str">
        <f t="shared" si="155"/>
        <v/>
      </c>
      <c r="C2522" s="23"/>
      <c r="F2522" s="32"/>
      <c r="J2522" s="26"/>
      <c r="K2522" s="22" t="str">
        <f t="shared" si="157"/>
        <v/>
      </c>
      <c r="L2522" s="23"/>
      <c r="S2522" s="34"/>
      <c r="T2522" s="56" t="str">
        <f t="shared" si="156"/>
        <v/>
      </c>
    </row>
    <row r="2523" spans="1:20" x14ac:dyDescent="0.35">
      <c r="A2523" s="14" t="str">
        <f>IF(C2523="","",COUNT($C$3:C2523))</f>
        <v/>
      </c>
      <c r="B2523" s="14" t="str">
        <f t="shared" si="155"/>
        <v/>
      </c>
      <c r="C2523" s="23"/>
      <c r="F2523" s="32"/>
      <c r="J2523" s="26"/>
      <c r="K2523" s="22" t="str">
        <f t="shared" si="157"/>
        <v/>
      </c>
      <c r="L2523" s="23"/>
      <c r="S2523" s="34"/>
      <c r="T2523" s="56" t="str">
        <f t="shared" si="156"/>
        <v/>
      </c>
    </row>
    <row r="2524" spans="1:20" x14ac:dyDescent="0.35">
      <c r="A2524" s="14" t="str">
        <f>IF(C2524="","",COUNT($C$3:C2524))</f>
        <v/>
      </c>
      <c r="B2524" s="14" t="str">
        <f t="shared" si="155"/>
        <v/>
      </c>
      <c r="C2524" s="23"/>
      <c r="F2524" s="32"/>
      <c r="J2524" s="26"/>
      <c r="K2524" s="22" t="str">
        <f t="shared" si="157"/>
        <v/>
      </c>
      <c r="L2524" s="23"/>
      <c r="S2524" s="34"/>
      <c r="T2524" s="56" t="str">
        <f t="shared" si="156"/>
        <v/>
      </c>
    </row>
    <row r="2525" spans="1:20" x14ac:dyDescent="0.35">
      <c r="A2525" s="14" t="str">
        <f>IF(C2525="","",COUNT($C$3:C2525))</f>
        <v/>
      </c>
      <c r="B2525" s="14" t="str">
        <f t="shared" si="155"/>
        <v/>
      </c>
      <c r="C2525" s="23"/>
      <c r="F2525" s="32"/>
      <c r="J2525" s="26"/>
      <c r="K2525" s="22" t="str">
        <f t="shared" si="157"/>
        <v/>
      </c>
      <c r="L2525" s="23"/>
      <c r="S2525" s="34"/>
      <c r="T2525" s="56" t="str">
        <f t="shared" si="156"/>
        <v/>
      </c>
    </row>
    <row r="2526" spans="1:20" x14ac:dyDescent="0.35">
      <c r="A2526" s="14" t="str">
        <f>IF(C2526="","",COUNT($C$3:C2526))</f>
        <v/>
      </c>
      <c r="B2526" s="14" t="str">
        <f t="shared" si="155"/>
        <v/>
      </c>
      <c r="C2526" s="23"/>
      <c r="F2526" s="32"/>
      <c r="J2526" s="26"/>
      <c r="K2526" s="22" t="str">
        <f t="shared" si="157"/>
        <v/>
      </c>
      <c r="L2526" s="23"/>
      <c r="S2526" s="34"/>
      <c r="T2526" s="56" t="str">
        <f t="shared" si="156"/>
        <v/>
      </c>
    </row>
    <row r="2527" spans="1:20" x14ac:dyDescent="0.35">
      <c r="A2527" s="14" t="str">
        <f>IF(C2527="","",COUNT($C$3:C2527))</f>
        <v/>
      </c>
      <c r="B2527" s="14" t="str">
        <f t="shared" si="155"/>
        <v/>
      </c>
      <c r="C2527" s="23"/>
      <c r="F2527" s="32"/>
      <c r="J2527" s="26"/>
      <c r="K2527" s="22" t="str">
        <f t="shared" si="157"/>
        <v/>
      </c>
      <c r="L2527" s="23"/>
      <c r="S2527" s="34"/>
      <c r="T2527" s="56" t="str">
        <f t="shared" si="156"/>
        <v/>
      </c>
    </row>
    <row r="2528" spans="1:20" x14ac:dyDescent="0.35">
      <c r="A2528" s="14" t="str">
        <f>IF(C2528="","",COUNT($C$3:C2528))</f>
        <v/>
      </c>
      <c r="B2528" s="14" t="str">
        <f t="shared" si="155"/>
        <v/>
      </c>
      <c r="C2528" s="23"/>
      <c r="F2528" s="32"/>
      <c r="J2528" s="26"/>
      <c r="K2528" s="22" t="str">
        <f t="shared" si="157"/>
        <v/>
      </c>
      <c r="L2528" s="23"/>
      <c r="S2528" s="34"/>
      <c r="T2528" s="56" t="str">
        <f t="shared" si="156"/>
        <v/>
      </c>
    </row>
    <row r="2529" spans="1:20" x14ac:dyDescent="0.35">
      <c r="A2529" s="14" t="str">
        <f>IF(C2529="","",COUNT($C$3:C2529))</f>
        <v/>
      </c>
      <c r="B2529" s="14" t="str">
        <f t="shared" si="155"/>
        <v/>
      </c>
      <c r="C2529" s="23"/>
      <c r="F2529" s="32"/>
      <c r="J2529" s="26"/>
      <c r="K2529" s="22" t="str">
        <f t="shared" si="157"/>
        <v/>
      </c>
      <c r="L2529" s="23"/>
      <c r="S2529" s="34"/>
      <c r="T2529" s="56" t="str">
        <f t="shared" si="156"/>
        <v/>
      </c>
    </row>
    <row r="2530" spans="1:20" x14ac:dyDescent="0.35">
      <c r="A2530" s="14" t="str">
        <f>IF(C2530="","",COUNT($C$3:C2530))</f>
        <v/>
      </c>
      <c r="B2530" s="14" t="str">
        <f t="shared" si="155"/>
        <v/>
      </c>
      <c r="C2530" s="23"/>
      <c r="F2530" s="32"/>
      <c r="J2530" s="26"/>
      <c r="K2530" s="22" t="str">
        <f t="shared" si="157"/>
        <v/>
      </c>
      <c r="L2530" s="23"/>
      <c r="S2530" s="34"/>
      <c r="T2530" s="56" t="str">
        <f t="shared" si="156"/>
        <v/>
      </c>
    </row>
    <row r="2531" spans="1:20" x14ac:dyDescent="0.35">
      <c r="A2531" s="14" t="str">
        <f>IF(C2531="","",COUNT($C$3:C2531))</f>
        <v/>
      </c>
      <c r="B2531" s="14" t="str">
        <f t="shared" si="155"/>
        <v/>
      </c>
      <c r="C2531" s="23"/>
      <c r="F2531" s="32"/>
      <c r="J2531" s="26"/>
      <c r="K2531" s="22" t="str">
        <f t="shared" si="157"/>
        <v/>
      </c>
      <c r="L2531" s="23"/>
      <c r="S2531" s="34"/>
      <c r="T2531" s="56" t="str">
        <f t="shared" si="156"/>
        <v/>
      </c>
    </row>
    <row r="2532" spans="1:20" x14ac:dyDescent="0.35">
      <c r="A2532" s="14" t="str">
        <f>IF(C2532="","",COUNT($C$3:C2532))</f>
        <v/>
      </c>
      <c r="B2532" s="14" t="str">
        <f t="shared" si="155"/>
        <v/>
      </c>
      <c r="C2532" s="23"/>
      <c r="F2532" s="32"/>
      <c r="J2532" s="26"/>
      <c r="K2532" s="22" t="str">
        <f t="shared" si="157"/>
        <v/>
      </c>
      <c r="L2532" s="23"/>
      <c r="S2532" s="34"/>
      <c r="T2532" s="56" t="str">
        <f t="shared" si="156"/>
        <v/>
      </c>
    </row>
    <row r="2533" spans="1:20" x14ac:dyDescent="0.35">
      <c r="A2533" s="14" t="str">
        <f>IF(C2533="","",COUNT($C$3:C2533))</f>
        <v/>
      </c>
      <c r="B2533" s="14" t="str">
        <f t="shared" si="155"/>
        <v/>
      </c>
      <c r="C2533" s="23"/>
      <c r="F2533" s="32"/>
      <c r="J2533" s="26"/>
      <c r="K2533" s="22" t="str">
        <f t="shared" si="157"/>
        <v/>
      </c>
      <c r="L2533" s="23"/>
      <c r="S2533" s="34"/>
      <c r="T2533" s="56" t="str">
        <f t="shared" si="156"/>
        <v/>
      </c>
    </row>
    <row r="2534" spans="1:20" x14ac:dyDescent="0.35">
      <c r="A2534" s="14" t="str">
        <f>IF(C2534="","",COUNT($C$3:C2534))</f>
        <v/>
      </c>
      <c r="B2534" s="14" t="str">
        <f t="shared" ref="B2534:B2597" si="158">IF(C2534="","",TEXT(C2534,"mmmm"))</f>
        <v/>
      </c>
      <c r="C2534" s="23"/>
      <c r="F2534" s="32"/>
      <c r="J2534" s="26"/>
      <c r="K2534" s="22" t="str">
        <f t="shared" si="157"/>
        <v/>
      </c>
      <c r="L2534" s="23"/>
      <c r="S2534" s="34"/>
      <c r="T2534" s="56" t="str">
        <f t="shared" ref="T2534:T2597" si="159">IF(N2534="","",SUM(N2534,O2534,P2534,Q2534,R2534))</f>
        <v/>
      </c>
    </row>
    <row r="2535" spans="1:20" x14ac:dyDescent="0.35">
      <c r="A2535" s="14" t="str">
        <f>IF(C2535="","",COUNT($C$3:C2535))</f>
        <v/>
      </c>
      <c r="B2535" s="14" t="str">
        <f t="shared" si="158"/>
        <v/>
      </c>
      <c r="C2535" s="23"/>
      <c r="F2535" s="32"/>
      <c r="J2535" s="26"/>
      <c r="K2535" s="22" t="str">
        <f t="shared" si="157"/>
        <v/>
      </c>
      <c r="L2535" s="23"/>
      <c r="S2535" s="34"/>
      <c r="T2535" s="56" t="str">
        <f t="shared" si="159"/>
        <v/>
      </c>
    </row>
    <row r="2536" spans="1:20" x14ac:dyDescent="0.35">
      <c r="A2536" s="14" t="str">
        <f>IF(C2536="","",COUNT($C$3:C2536))</f>
        <v/>
      </c>
      <c r="B2536" s="14" t="str">
        <f t="shared" si="158"/>
        <v/>
      </c>
      <c r="C2536" s="23"/>
      <c r="F2536" s="32"/>
      <c r="J2536" s="26"/>
      <c r="K2536" s="22" t="str">
        <f t="shared" si="157"/>
        <v/>
      </c>
      <c r="L2536" s="23"/>
      <c r="S2536" s="34"/>
      <c r="T2536" s="56" t="str">
        <f t="shared" si="159"/>
        <v/>
      </c>
    </row>
    <row r="2537" spans="1:20" x14ac:dyDescent="0.35">
      <c r="A2537" s="14" t="str">
        <f>IF(C2537="","",COUNT($C$3:C2537))</f>
        <v/>
      </c>
      <c r="B2537" s="14" t="str">
        <f t="shared" si="158"/>
        <v/>
      </c>
      <c r="C2537" s="23"/>
      <c r="F2537" s="32"/>
      <c r="J2537" s="26"/>
      <c r="K2537" s="22" t="str">
        <f t="shared" si="157"/>
        <v/>
      </c>
      <c r="L2537" s="23"/>
      <c r="S2537" s="34"/>
      <c r="T2537" s="56" t="str">
        <f t="shared" si="159"/>
        <v/>
      </c>
    </row>
    <row r="2538" spans="1:20" x14ac:dyDescent="0.35">
      <c r="A2538" s="14" t="str">
        <f>IF(C2538="","",COUNT($C$3:C2538))</f>
        <v/>
      </c>
      <c r="B2538" s="14" t="str">
        <f t="shared" si="158"/>
        <v/>
      </c>
      <c r="C2538" s="23"/>
      <c r="F2538" s="32"/>
      <c r="J2538" s="26"/>
      <c r="K2538" s="22" t="str">
        <f t="shared" si="157"/>
        <v/>
      </c>
      <c r="L2538" s="23"/>
      <c r="S2538" s="34"/>
      <c r="T2538" s="56" t="str">
        <f t="shared" si="159"/>
        <v/>
      </c>
    </row>
    <row r="2539" spans="1:20" x14ac:dyDescent="0.35">
      <c r="A2539" s="14" t="str">
        <f>IF(C2539="","",COUNT($C$3:C2539))</f>
        <v/>
      </c>
      <c r="B2539" s="14" t="str">
        <f t="shared" si="158"/>
        <v/>
      </c>
      <c r="C2539" s="23"/>
      <c r="F2539" s="32"/>
      <c r="J2539" s="26"/>
      <c r="K2539" s="22" t="str">
        <f t="shared" si="157"/>
        <v/>
      </c>
      <c r="L2539" s="23"/>
      <c r="S2539" s="34"/>
      <c r="T2539" s="56" t="str">
        <f t="shared" si="159"/>
        <v/>
      </c>
    </row>
    <row r="2540" spans="1:20" x14ac:dyDescent="0.35">
      <c r="A2540" s="14" t="str">
        <f>IF(C2540="","",COUNT($C$3:C2540))</f>
        <v/>
      </c>
      <c r="B2540" s="14" t="str">
        <f t="shared" si="158"/>
        <v/>
      </c>
      <c r="C2540" s="23"/>
      <c r="F2540" s="32"/>
      <c r="J2540" s="26"/>
      <c r="K2540" s="22" t="str">
        <f t="shared" si="157"/>
        <v/>
      </c>
      <c r="L2540" s="23"/>
      <c r="S2540" s="34"/>
      <c r="T2540" s="56" t="str">
        <f t="shared" si="159"/>
        <v/>
      </c>
    </row>
    <row r="2541" spans="1:20" x14ac:dyDescent="0.35">
      <c r="A2541" s="14" t="str">
        <f>IF(C2541="","",COUNT($C$3:C2541))</f>
        <v/>
      </c>
      <c r="B2541" s="14" t="str">
        <f t="shared" si="158"/>
        <v/>
      </c>
      <c r="C2541" s="23"/>
      <c r="F2541" s="32"/>
      <c r="J2541" s="26"/>
      <c r="K2541" s="22" t="str">
        <f t="shared" si="157"/>
        <v/>
      </c>
      <c r="L2541" s="23"/>
      <c r="S2541" s="34"/>
      <c r="T2541" s="56" t="str">
        <f t="shared" si="159"/>
        <v/>
      </c>
    </row>
    <row r="2542" spans="1:20" x14ac:dyDescent="0.35">
      <c r="A2542" s="14" t="str">
        <f>IF(C2542="","",COUNT($C$3:C2542))</f>
        <v/>
      </c>
      <c r="B2542" s="14" t="str">
        <f t="shared" si="158"/>
        <v/>
      </c>
      <c r="C2542" s="23"/>
      <c r="F2542" s="32"/>
      <c r="J2542" s="26"/>
      <c r="K2542" s="22" t="str">
        <f t="shared" si="157"/>
        <v/>
      </c>
      <c r="L2542" s="23"/>
      <c r="S2542" s="34"/>
      <c r="T2542" s="56" t="str">
        <f t="shared" si="159"/>
        <v/>
      </c>
    </row>
    <row r="2543" spans="1:20" x14ac:dyDescent="0.35">
      <c r="A2543" s="14" t="str">
        <f>IF(C2543="","",COUNT($C$3:C2543))</f>
        <v/>
      </c>
      <c r="B2543" s="14" t="str">
        <f t="shared" si="158"/>
        <v/>
      </c>
      <c r="C2543" s="23"/>
      <c r="F2543" s="32"/>
      <c r="J2543" s="26"/>
      <c r="K2543" s="22" t="str">
        <f t="shared" si="157"/>
        <v/>
      </c>
      <c r="L2543" s="23"/>
      <c r="S2543" s="34"/>
      <c r="T2543" s="56" t="str">
        <f t="shared" si="159"/>
        <v/>
      </c>
    </row>
    <row r="2544" spans="1:20" x14ac:dyDescent="0.35">
      <c r="A2544" s="14" t="str">
        <f>IF(C2544="","",COUNT($C$3:C2544))</f>
        <v/>
      </c>
      <c r="B2544" s="14" t="str">
        <f t="shared" si="158"/>
        <v/>
      </c>
      <c r="C2544" s="23"/>
      <c r="F2544" s="32"/>
      <c r="J2544" s="26"/>
      <c r="K2544" s="22" t="str">
        <f t="shared" si="157"/>
        <v/>
      </c>
      <c r="L2544" s="23"/>
      <c r="S2544" s="34"/>
      <c r="T2544" s="56" t="str">
        <f t="shared" si="159"/>
        <v/>
      </c>
    </row>
    <row r="2545" spans="1:20" x14ac:dyDescent="0.35">
      <c r="A2545" s="14" t="str">
        <f>IF(C2545="","",COUNT($C$3:C2545))</f>
        <v/>
      </c>
      <c r="B2545" s="14" t="str">
        <f t="shared" si="158"/>
        <v/>
      </c>
      <c r="C2545" s="23"/>
      <c r="F2545" s="32"/>
      <c r="J2545" s="26"/>
      <c r="K2545" s="22" t="str">
        <f t="shared" si="157"/>
        <v/>
      </c>
      <c r="L2545" s="23"/>
      <c r="S2545" s="34"/>
      <c r="T2545" s="56" t="str">
        <f t="shared" si="159"/>
        <v/>
      </c>
    </row>
    <row r="2546" spans="1:20" x14ac:dyDescent="0.35">
      <c r="A2546" s="14" t="str">
        <f>IF(C2546="","",COUNT($C$3:C2546))</f>
        <v/>
      </c>
      <c r="B2546" s="14" t="str">
        <f t="shared" si="158"/>
        <v/>
      </c>
      <c r="C2546" s="23"/>
      <c r="F2546" s="32"/>
      <c r="J2546" s="26"/>
      <c r="K2546" s="22" t="str">
        <f t="shared" si="157"/>
        <v/>
      </c>
      <c r="L2546" s="23"/>
      <c r="S2546" s="34"/>
      <c r="T2546" s="56" t="str">
        <f t="shared" si="159"/>
        <v/>
      </c>
    </row>
    <row r="2547" spans="1:20" x14ac:dyDescent="0.35">
      <c r="A2547" s="14" t="str">
        <f>IF(C2547="","",COUNT($C$3:C2547))</f>
        <v/>
      </c>
      <c r="B2547" s="14" t="str">
        <f t="shared" si="158"/>
        <v/>
      </c>
      <c r="C2547" s="23"/>
      <c r="F2547" s="32"/>
      <c r="J2547" s="26"/>
      <c r="K2547" s="22" t="str">
        <f t="shared" si="157"/>
        <v/>
      </c>
      <c r="L2547" s="23"/>
      <c r="S2547" s="34"/>
      <c r="T2547" s="56" t="str">
        <f t="shared" si="159"/>
        <v/>
      </c>
    </row>
    <row r="2548" spans="1:20" x14ac:dyDescent="0.35">
      <c r="A2548" s="14" t="str">
        <f>IF(C2548="","",COUNT($C$3:C2548))</f>
        <v/>
      </c>
      <c r="B2548" s="14" t="str">
        <f t="shared" si="158"/>
        <v/>
      </c>
      <c r="C2548" s="23"/>
      <c r="F2548" s="32"/>
      <c r="J2548" s="26"/>
      <c r="K2548" s="22" t="str">
        <f t="shared" si="157"/>
        <v/>
      </c>
      <c r="L2548" s="23"/>
      <c r="S2548" s="34"/>
      <c r="T2548" s="56" t="str">
        <f t="shared" si="159"/>
        <v/>
      </c>
    </row>
    <row r="2549" spans="1:20" x14ac:dyDescent="0.35">
      <c r="A2549" s="14" t="str">
        <f>IF(C2549="","",COUNT($C$3:C2549))</f>
        <v/>
      </c>
      <c r="B2549" s="14" t="str">
        <f t="shared" si="158"/>
        <v/>
      </c>
      <c r="C2549" s="23"/>
      <c r="F2549" s="32"/>
      <c r="J2549" s="26"/>
      <c r="K2549" s="22" t="str">
        <f t="shared" si="157"/>
        <v/>
      </c>
      <c r="L2549" s="23"/>
      <c r="S2549" s="34"/>
      <c r="T2549" s="56" t="str">
        <f t="shared" si="159"/>
        <v/>
      </c>
    </row>
    <row r="2550" spans="1:20" x14ac:dyDescent="0.35">
      <c r="A2550" s="14" t="str">
        <f>IF(C2550="","",COUNT($C$3:C2550))</f>
        <v/>
      </c>
      <c r="B2550" s="14" t="str">
        <f t="shared" si="158"/>
        <v/>
      </c>
      <c r="C2550" s="23"/>
      <c r="F2550" s="32"/>
      <c r="J2550" s="26"/>
      <c r="K2550" s="22" t="str">
        <f t="shared" si="157"/>
        <v/>
      </c>
      <c r="L2550" s="23"/>
      <c r="S2550" s="34"/>
      <c r="T2550" s="56" t="str">
        <f t="shared" si="159"/>
        <v/>
      </c>
    </row>
    <row r="2551" spans="1:20" x14ac:dyDescent="0.35">
      <c r="A2551" s="14" t="str">
        <f>IF(C2551="","",COUNT($C$3:C2551))</f>
        <v/>
      </c>
      <c r="B2551" s="14" t="str">
        <f t="shared" si="158"/>
        <v/>
      </c>
      <c r="C2551" s="23"/>
      <c r="F2551" s="32"/>
      <c r="J2551" s="26"/>
      <c r="K2551" s="22" t="str">
        <f t="shared" si="157"/>
        <v/>
      </c>
      <c r="L2551" s="23"/>
      <c r="S2551" s="34"/>
      <c r="T2551" s="56" t="str">
        <f t="shared" si="159"/>
        <v/>
      </c>
    </row>
    <row r="2552" spans="1:20" x14ac:dyDescent="0.35">
      <c r="A2552" s="14" t="str">
        <f>IF(C2552="","",COUNT($C$3:C2552))</f>
        <v/>
      </c>
      <c r="B2552" s="14" t="str">
        <f t="shared" si="158"/>
        <v/>
      </c>
      <c r="C2552" s="23"/>
      <c r="F2552" s="32"/>
      <c r="J2552" s="26"/>
      <c r="K2552" s="22" t="str">
        <f t="shared" si="157"/>
        <v/>
      </c>
      <c r="L2552" s="23"/>
      <c r="S2552" s="34"/>
      <c r="T2552" s="56" t="str">
        <f t="shared" si="159"/>
        <v/>
      </c>
    </row>
    <row r="2553" spans="1:20" x14ac:dyDescent="0.35">
      <c r="A2553" s="14" t="str">
        <f>IF(C2553="","",COUNT($C$3:C2553))</f>
        <v/>
      </c>
      <c r="B2553" s="14" t="str">
        <f t="shared" si="158"/>
        <v/>
      </c>
      <c r="C2553" s="23"/>
      <c r="F2553" s="32"/>
      <c r="J2553" s="26"/>
      <c r="K2553" s="22" t="str">
        <f t="shared" si="157"/>
        <v/>
      </c>
      <c r="L2553" s="23"/>
      <c r="S2553" s="34"/>
      <c r="T2553" s="56" t="str">
        <f t="shared" si="159"/>
        <v/>
      </c>
    </row>
    <row r="2554" spans="1:20" x14ac:dyDescent="0.35">
      <c r="A2554" s="14" t="str">
        <f>IF(C2554="","",COUNT($C$3:C2554))</f>
        <v/>
      </c>
      <c r="B2554" s="14" t="str">
        <f t="shared" si="158"/>
        <v/>
      </c>
      <c r="C2554" s="23"/>
      <c r="F2554" s="32"/>
      <c r="J2554" s="26"/>
      <c r="K2554" s="22" t="str">
        <f t="shared" si="157"/>
        <v/>
      </c>
      <c r="L2554" s="23"/>
      <c r="S2554" s="34"/>
      <c r="T2554" s="56" t="str">
        <f t="shared" si="159"/>
        <v/>
      </c>
    </row>
    <row r="2555" spans="1:20" x14ac:dyDescent="0.35">
      <c r="A2555" s="14" t="str">
        <f>IF(C2555="","",COUNT($C$3:C2555))</f>
        <v/>
      </c>
      <c r="B2555" s="14" t="str">
        <f t="shared" si="158"/>
        <v/>
      </c>
      <c r="C2555" s="23"/>
      <c r="F2555" s="32"/>
      <c r="J2555" s="26"/>
      <c r="K2555" s="22" t="str">
        <f t="shared" si="157"/>
        <v/>
      </c>
      <c r="L2555" s="23"/>
      <c r="S2555" s="34"/>
      <c r="T2555" s="56" t="str">
        <f t="shared" si="159"/>
        <v/>
      </c>
    </row>
    <row r="2556" spans="1:20" x14ac:dyDescent="0.35">
      <c r="A2556" s="14" t="str">
        <f>IF(C2556="","",COUNT($C$3:C2556))</f>
        <v/>
      </c>
      <c r="B2556" s="14" t="str">
        <f t="shared" si="158"/>
        <v/>
      </c>
      <c r="C2556" s="23"/>
      <c r="F2556" s="32"/>
      <c r="J2556" s="26"/>
      <c r="K2556" s="22" t="str">
        <f t="shared" si="157"/>
        <v/>
      </c>
      <c r="L2556" s="23"/>
      <c r="S2556" s="34"/>
      <c r="T2556" s="56" t="str">
        <f t="shared" si="159"/>
        <v/>
      </c>
    </row>
    <row r="2557" spans="1:20" x14ac:dyDescent="0.35">
      <c r="A2557" s="14" t="str">
        <f>IF(C2557="","",COUNT($C$3:C2557))</f>
        <v/>
      </c>
      <c r="B2557" s="14" t="str">
        <f t="shared" si="158"/>
        <v/>
      </c>
      <c r="C2557" s="23"/>
      <c r="F2557" s="32"/>
      <c r="J2557" s="26"/>
      <c r="K2557" s="22" t="str">
        <f t="shared" si="157"/>
        <v/>
      </c>
      <c r="L2557" s="23"/>
      <c r="S2557" s="34"/>
      <c r="T2557" s="56" t="str">
        <f t="shared" si="159"/>
        <v/>
      </c>
    </row>
    <row r="2558" spans="1:20" x14ac:dyDescent="0.35">
      <c r="A2558" s="14" t="str">
        <f>IF(C2558="","",COUNT($C$3:C2558))</f>
        <v/>
      </c>
      <c r="B2558" s="14" t="str">
        <f t="shared" si="158"/>
        <v/>
      </c>
      <c r="C2558" s="23"/>
      <c r="F2558" s="32"/>
      <c r="J2558" s="26"/>
      <c r="K2558" s="22" t="str">
        <f t="shared" si="157"/>
        <v/>
      </c>
      <c r="L2558" s="23"/>
      <c r="S2558" s="34"/>
      <c r="T2558" s="56" t="str">
        <f t="shared" si="159"/>
        <v/>
      </c>
    </row>
    <row r="2559" spans="1:20" x14ac:dyDescent="0.35">
      <c r="A2559" s="14" t="str">
        <f>IF(C2559="","",COUNT($C$3:C2559))</f>
        <v/>
      </c>
      <c r="B2559" s="14" t="str">
        <f t="shared" si="158"/>
        <v/>
      </c>
      <c r="C2559" s="23"/>
      <c r="F2559" s="32"/>
      <c r="J2559" s="26"/>
      <c r="K2559" s="22" t="str">
        <f t="shared" si="157"/>
        <v/>
      </c>
      <c r="L2559" s="23"/>
      <c r="S2559" s="34"/>
      <c r="T2559" s="56" t="str">
        <f t="shared" si="159"/>
        <v/>
      </c>
    </row>
    <row r="2560" spans="1:20" x14ac:dyDescent="0.35">
      <c r="A2560" s="14" t="str">
        <f>IF(C2560="","",COUNT($C$3:C2560))</f>
        <v/>
      </c>
      <c r="B2560" s="14" t="str">
        <f t="shared" si="158"/>
        <v/>
      </c>
      <c r="C2560" s="23"/>
      <c r="F2560" s="32"/>
      <c r="J2560" s="26"/>
      <c r="K2560" s="22" t="str">
        <f t="shared" si="157"/>
        <v/>
      </c>
      <c r="L2560" s="23"/>
      <c r="S2560" s="34"/>
      <c r="T2560" s="56" t="str">
        <f t="shared" si="159"/>
        <v/>
      </c>
    </row>
    <row r="2561" spans="1:20" x14ac:dyDescent="0.35">
      <c r="A2561" s="14" t="str">
        <f>IF(C2561="","",COUNT($C$3:C2561))</f>
        <v/>
      </c>
      <c r="B2561" s="14" t="str">
        <f t="shared" si="158"/>
        <v/>
      </c>
      <c r="C2561" s="23"/>
      <c r="F2561" s="32"/>
      <c r="J2561" s="26"/>
      <c r="K2561" s="22" t="str">
        <f t="shared" si="157"/>
        <v/>
      </c>
      <c r="L2561" s="23"/>
      <c r="S2561" s="34"/>
      <c r="T2561" s="56" t="str">
        <f t="shared" si="159"/>
        <v/>
      </c>
    </row>
    <row r="2562" spans="1:20" x14ac:dyDescent="0.35">
      <c r="A2562" s="14" t="str">
        <f>IF(C2562="","",COUNT($C$3:C2562))</f>
        <v/>
      </c>
      <c r="B2562" s="14" t="str">
        <f t="shared" si="158"/>
        <v/>
      </c>
      <c r="C2562" s="23"/>
      <c r="F2562" s="32"/>
      <c r="J2562" s="26"/>
      <c r="K2562" s="22" t="str">
        <f t="shared" si="157"/>
        <v/>
      </c>
      <c r="L2562" s="23"/>
      <c r="S2562" s="34"/>
      <c r="T2562" s="56" t="str">
        <f t="shared" si="159"/>
        <v/>
      </c>
    </row>
    <row r="2563" spans="1:20" x14ac:dyDescent="0.35">
      <c r="A2563" s="14" t="str">
        <f>IF(C2563="","",COUNT($C$3:C2563))</f>
        <v/>
      </c>
      <c r="B2563" s="14" t="str">
        <f t="shared" si="158"/>
        <v/>
      </c>
      <c r="C2563" s="23"/>
      <c r="F2563" s="32"/>
      <c r="J2563" s="26"/>
      <c r="K2563" s="22" t="str">
        <f t="shared" ref="K2563:K2626" si="160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563" s="23"/>
      <c r="S2563" s="34"/>
      <c r="T2563" s="56" t="str">
        <f t="shared" si="159"/>
        <v/>
      </c>
    </row>
    <row r="2564" spans="1:20" x14ac:dyDescent="0.35">
      <c r="A2564" s="14" t="str">
        <f>IF(C2564="","",COUNT($C$3:C2564))</f>
        <v/>
      </c>
      <c r="B2564" s="14" t="str">
        <f t="shared" si="158"/>
        <v/>
      </c>
      <c r="C2564" s="23"/>
      <c r="F2564" s="32"/>
      <c r="J2564" s="26"/>
      <c r="K2564" s="22" t="str">
        <f t="shared" si="160"/>
        <v/>
      </c>
      <c r="L2564" s="23"/>
      <c r="S2564" s="34"/>
      <c r="T2564" s="56" t="str">
        <f t="shared" si="159"/>
        <v/>
      </c>
    </row>
    <row r="2565" spans="1:20" x14ac:dyDescent="0.35">
      <c r="A2565" s="14" t="str">
        <f>IF(C2565="","",COUNT($C$3:C2565))</f>
        <v/>
      </c>
      <c r="B2565" s="14" t="str">
        <f t="shared" si="158"/>
        <v/>
      </c>
      <c r="C2565" s="23"/>
      <c r="F2565" s="32"/>
      <c r="J2565" s="26"/>
      <c r="K2565" s="22" t="str">
        <f t="shared" si="160"/>
        <v/>
      </c>
      <c r="L2565" s="23"/>
      <c r="S2565" s="34"/>
      <c r="T2565" s="56" t="str">
        <f t="shared" si="159"/>
        <v/>
      </c>
    </row>
    <row r="2566" spans="1:20" x14ac:dyDescent="0.35">
      <c r="A2566" s="14" t="str">
        <f>IF(C2566="","",COUNT($C$3:C2566))</f>
        <v/>
      </c>
      <c r="B2566" s="14" t="str">
        <f t="shared" si="158"/>
        <v/>
      </c>
      <c r="C2566" s="23"/>
      <c r="F2566" s="32"/>
      <c r="J2566" s="26"/>
      <c r="K2566" s="22" t="str">
        <f t="shared" si="160"/>
        <v/>
      </c>
      <c r="L2566" s="23"/>
      <c r="S2566" s="34"/>
      <c r="T2566" s="56" t="str">
        <f t="shared" si="159"/>
        <v/>
      </c>
    </row>
    <row r="2567" spans="1:20" x14ac:dyDescent="0.35">
      <c r="A2567" s="14" t="str">
        <f>IF(C2567="","",COUNT($C$3:C2567))</f>
        <v/>
      </c>
      <c r="B2567" s="14" t="str">
        <f t="shared" si="158"/>
        <v/>
      </c>
      <c r="C2567" s="23"/>
      <c r="F2567" s="32"/>
      <c r="J2567" s="26"/>
      <c r="K2567" s="22" t="str">
        <f t="shared" si="160"/>
        <v/>
      </c>
      <c r="L2567" s="23"/>
      <c r="S2567" s="34"/>
      <c r="T2567" s="56" t="str">
        <f t="shared" si="159"/>
        <v/>
      </c>
    </row>
    <row r="2568" spans="1:20" x14ac:dyDescent="0.35">
      <c r="A2568" s="14" t="str">
        <f>IF(C2568="","",COUNT($C$3:C2568))</f>
        <v/>
      </c>
      <c r="B2568" s="14" t="str">
        <f t="shared" si="158"/>
        <v/>
      </c>
      <c r="C2568" s="23"/>
      <c r="F2568" s="32"/>
      <c r="J2568" s="26"/>
      <c r="K2568" s="22" t="str">
        <f t="shared" si="160"/>
        <v/>
      </c>
      <c r="L2568" s="23"/>
      <c r="S2568" s="34"/>
      <c r="T2568" s="56" t="str">
        <f t="shared" si="159"/>
        <v/>
      </c>
    </row>
    <row r="2569" spans="1:20" x14ac:dyDescent="0.35">
      <c r="A2569" s="14" t="str">
        <f>IF(C2569="","",COUNT($C$3:C2569))</f>
        <v/>
      </c>
      <c r="B2569" s="14" t="str">
        <f t="shared" si="158"/>
        <v/>
      </c>
      <c r="C2569" s="23"/>
      <c r="F2569" s="32"/>
      <c r="J2569" s="26"/>
      <c r="K2569" s="22" t="str">
        <f t="shared" si="160"/>
        <v/>
      </c>
      <c r="L2569" s="23"/>
      <c r="S2569" s="34"/>
      <c r="T2569" s="56" t="str">
        <f t="shared" si="159"/>
        <v/>
      </c>
    </row>
    <row r="2570" spans="1:20" x14ac:dyDescent="0.35">
      <c r="A2570" s="14" t="str">
        <f>IF(C2570="","",COUNT($C$3:C2570))</f>
        <v/>
      </c>
      <c r="B2570" s="14" t="str">
        <f t="shared" si="158"/>
        <v/>
      </c>
      <c r="C2570" s="23"/>
      <c r="F2570" s="32"/>
      <c r="J2570" s="26"/>
      <c r="K2570" s="22" t="str">
        <f t="shared" si="160"/>
        <v/>
      </c>
      <c r="L2570" s="23"/>
      <c r="S2570" s="34"/>
      <c r="T2570" s="56" t="str">
        <f t="shared" si="159"/>
        <v/>
      </c>
    </row>
    <row r="2571" spans="1:20" x14ac:dyDescent="0.35">
      <c r="A2571" s="14" t="str">
        <f>IF(C2571="","",COUNT($C$3:C2571))</f>
        <v/>
      </c>
      <c r="B2571" s="14" t="str">
        <f t="shared" si="158"/>
        <v/>
      </c>
      <c r="C2571" s="23"/>
      <c r="F2571" s="32"/>
      <c r="J2571" s="26"/>
      <c r="K2571" s="22" t="str">
        <f t="shared" si="160"/>
        <v/>
      </c>
      <c r="L2571" s="23"/>
      <c r="S2571" s="34"/>
      <c r="T2571" s="56" t="str">
        <f t="shared" si="159"/>
        <v/>
      </c>
    </row>
    <row r="2572" spans="1:20" x14ac:dyDescent="0.35">
      <c r="A2572" s="14" t="str">
        <f>IF(C2572="","",COUNT($C$3:C2572))</f>
        <v/>
      </c>
      <c r="B2572" s="14" t="str">
        <f t="shared" si="158"/>
        <v/>
      </c>
      <c r="C2572" s="23"/>
      <c r="F2572" s="32"/>
      <c r="J2572" s="26"/>
      <c r="K2572" s="22" t="str">
        <f t="shared" si="160"/>
        <v/>
      </c>
      <c r="L2572" s="23"/>
      <c r="S2572" s="34"/>
      <c r="T2572" s="56" t="str">
        <f t="shared" si="159"/>
        <v/>
      </c>
    </row>
    <row r="2573" spans="1:20" x14ac:dyDescent="0.35">
      <c r="A2573" s="14" t="str">
        <f>IF(C2573="","",COUNT($C$3:C2573))</f>
        <v/>
      </c>
      <c r="B2573" s="14" t="str">
        <f t="shared" si="158"/>
        <v/>
      </c>
      <c r="C2573" s="23"/>
      <c r="F2573" s="32"/>
      <c r="J2573" s="26"/>
      <c r="K2573" s="22" t="str">
        <f t="shared" si="160"/>
        <v/>
      </c>
      <c r="L2573" s="23"/>
      <c r="S2573" s="34"/>
      <c r="T2573" s="56" t="str">
        <f t="shared" si="159"/>
        <v/>
      </c>
    </row>
    <row r="2574" spans="1:20" x14ac:dyDescent="0.35">
      <c r="A2574" s="14" t="str">
        <f>IF(C2574="","",COUNT($C$3:C2574))</f>
        <v/>
      </c>
      <c r="B2574" s="14" t="str">
        <f t="shared" si="158"/>
        <v/>
      </c>
      <c r="C2574" s="23"/>
      <c r="F2574" s="32"/>
      <c r="J2574" s="26"/>
      <c r="K2574" s="22" t="str">
        <f t="shared" si="160"/>
        <v/>
      </c>
      <c r="L2574" s="23"/>
      <c r="S2574" s="34"/>
      <c r="T2574" s="56" t="str">
        <f t="shared" si="159"/>
        <v/>
      </c>
    </row>
    <row r="2575" spans="1:20" x14ac:dyDescent="0.35">
      <c r="A2575" s="14" t="str">
        <f>IF(C2575="","",COUNT($C$3:C2575))</f>
        <v/>
      </c>
      <c r="B2575" s="14" t="str">
        <f t="shared" si="158"/>
        <v/>
      </c>
      <c r="C2575" s="23"/>
      <c r="F2575" s="32"/>
      <c r="J2575" s="26"/>
      <c r="K2575" s="22" t="str">
        <f t="shared" si="160"/>
        <v/>
      </c>
      <c r="L2575" s="23"/>
      <c r="S2575" s="34"/>
      <c r="T2575" s="56" t="str">
        <f t="shared" si="159"/>
        <v/>
      </c>
    </row>
    <row r="2576" spans="1:20" x14ac:dyDescent="0.35">
      <c r="A2576" s="14" t="str">
        <f>IF(C2576="","",COUNT($C$3:C2576))</f>
        <v/>
      </c>
      <c r="B2576" s="14" t="str">
        <f t="shared" si="158"/>
        <v/>
      </c>
      <c r="C2576" s="23"/>
      <c r="F2576" s="32"/>
      <c r="J2576" s="26"/>
      <c r="K2576" s="22" t="str">
        <f t="shared" si="160"/>
        <v/>
      </c>
      <c r="L2576" s="23"/>
      <c r="S2576" s="34"/>
      <c r="T2576" s="56" t="str">
        <f t="shared" si="159"/>
        <v/>
      </c>
    </row>
    <row r="2577" spans="1:20" x14ac:dyDescent="0.35">
      <c r="A2577" s="14" t="str">
        <f>IF(C2577="","",COUNT($C$3:C2577))</f>
        <v/>
      </c>
      <c r="B2577" s="14" t="str">
        <f t="shared" si="158"/>
        <v/>
      </c>
      <c r="C2577" s="23"/>
      <c r="F2577" s="32"/>
      <c r="J2577" s="26"/>
      <c r="K2577" s="22" t="str">
        <f t="shared" si="160"/>
        <v/>
      </c>
      <c r="L2577" s="23"/>
      <c r="S2577" s="34"/>
      <c r="T2577" s="56" t="str">
        <f t="shared" si="159"/>
        <v/>
      </c>
    </row>
    <row r="2578" spans="1:20" x14ac:dyDescent="0.35">
      <c r="A2578" s="14" t="str">
        <f>IF(C2578="","",COUNT($C$3:C2578))</f>
        <v/>
      </c>
      <c r="B2578" s="14" t="str">
        <f t="shared" si="158"/>
        <v/>
      </c>
      <c r="C2578" s="23"/>
      <c r="F2578" s="32"/>
      <c r="J2578" s="26"/>
      <c r="K2578" s="22" t="str">
        <f t="shared" si="160"/>
        <v/>
      </c>
      <c r="L2578" s="23"/>
      <c r="S2578" s="34"/>
      <c r="T2578" s="56" t="str">
        <f t="shared" si="159"/>
        <v/>
      </c>
    </row>
    <row r="2579" spans="1:20" x14ac:dyDescent="0.35">
      <c r="A2579" s="14" t="str">
        <f>IF(C2579="","",COUNT($C$3:C2579))</f>
        <v/>
      </c>
      <c r="B2579" s="14" t="str">
        <f t="shared" si="158"/>
        <v/>
      </c>
      <c r="C2579" s="23"/>
      <c r="F2579" s="32"/>
      <c r="J2579" s="26"/>
      <c r="K2579" s="22" t="str">
        <f t="shared" si="160"/>
        <v/>
      </c>
      <c r="L2579" s="23"/>
      <c r="S2579" s="34"/>
      <c r="T2579" s="56" t="str">
        <f t="shared" si="159"/>
        <v/>
      </c>
    </row>
    <row r="2580" spans="1:20" x14ac:dyDescent="0.35">
      <c r="A2580" s="14" t="str">
        <f>IF(C2580="","",COUNT($C$3:C2580))</f>
        <v/>
      </c>
      <c r="B2580" s="14" t="str">
        <f t="shared" si="158"/>
        <v/>
      </c>
      <c r="C2580" s="23"/>
      <c r="F2580" s="32"/>
      <c r="J2580" s="26"/>
      <c r="K2580" s="22" t="str">
        <f t="shared" si="160"/>
        <v/>
      </c>
      <c r="L2580" s="23"/>
      <c r="S2580" s="34"/>
      <c r="T2580" s="56" t="str">
        <f t="shared" si="159"/>
        <v/>
      </c>
    </row>
    <row r="2581" spans="1:20" x14ac:dyDescent="0.35">
      <c r="A2581" s="14" t="str">
        <f>IF(C2581="","",COUNT($C$3:C2581))</f>
        <v/>
      </c>
      <c r="B2581" s="14" t="str">
        <f t="shared" si="158"/>
        <v/>
      </c>
      <c r="C2581" s="23"/>
      <c r="F2581" s="32"/>
      <c r="J2581" s="26"/>
      <c r="K2581" s="22" t="str">
        <f t="shared" si="160"/>
        <v/>
      </c>
      <c r="L2581" s="23"/>
      <c r="S2581" s="34"/>
      <c r="T2581" s="56" t="str">
        <f t="shared" si="159"/>
        <v/>
      </c>
    </row>
    <row r="2582" spans="1:20" x14ac:dyDescent="0.35">
      <c r="A2582" s="14" t="str">
        <f>IF(C2582="","",COUNT($C$3:C2582))</f>
        <v/>
      </c>
      <c r="B2582" s="14" t="str">
        <f t="shared" si="158"/>
        <v/>
      </c>
      <c r="C2582" s="23"/>
      <c r="F2582" s="32"/>
      <c r="J2582" s="26"/>
      <c r="K2582" s="22" t="str">
        <f t="shared" si="160"/>
        <v/>
      </c>
      <c r="L2582" s="23"/>
      <c r="S2582" s="34"/>
      <c r="T2582" s="56" t="str">
        <f t="shared" si="159"/>
        <v/>
      </c>
    </row>
    <row r="2583" spans="1:20" x14ac:dyDescent="0.35">
      <c r="A2583" s="14" t="str">
        <f>IF(C2583="","",COUNT($C$3:C2583))</f>
        <v/>
      </c>
      <c r="B2583" s="14" t="str">
        <f t="shared" si="158"/>
        <v/>
      </c>
      <c r="C2583" s="23"/>
      <c r="F2583" s="32"/>
      <c r="J2583" s="26"/>
      <c r="K2583" s="22" t="str">
        <f t="shared" si="160"/>
        <v/>
      </c>
      <c r="L2583" s="23"/>
      <c r="S2583" s="34"/>
      <c r="T2583" s="56" t="str">
        <f t="shared" si="159"/>
        <v/>
      </c>
    </row>
    <row r="2584" spans="1:20" x14ac:dyDescent="0.35">
      <c r="A2584" s="14" t="str">
        <f>IF(C2584="","",COUNT($C$3:C2584))</f>
        <v/>
      </c>
      <c r="B2584" s="14" t="str">
        <f t="shared" si="158"/>
        <v/>
      </c>
      <c r="C2584" s="23"/>
      <c r="F2584" s="32"/>
      <c r="J2584" s="26"/>
      <c r="K2584" s="22" t="str">
        <f t="shared" si="160"/>
        <v/>
      </c>
      <c r="L2584" s="23"/>
      <c r="S2584" s="34"/>
      <c r="T2584" s="56" t="str">
        <f t="shared" si="159"/>
        <v/>
      </c>
    </row>
    <row r="2585" spans="1:20" x14ac:dyDescent="0.35">
      <c r="A2585" s="14" t="str">
        <f>IF(C2585="","",COUNT($C$3:C2585))</f>
        <v/>
      </c>
      <c r="B2585" s="14" t="str">
        <f t="shared" si="158"/>
        <v/>
      </c>
      <c r="C2585" s="23"/>
      <c r="F2585" s="32"/>
      <c r="J2585" s="26"/>
      <c r="K2585" s="22" t="str">
        <f t="shared" si="160"/>
        <v/>
      </c>
      <c r="L2585" s="23"/>
      <c r="S2585" s="34"/>
      <c r="T2585" s="56" t="str">
        <f t="shared" si="159"/>
        <v/>
      </c>
    </row>
    <row r="2586" spans="1:20" x14ac:dyDescent="0.35">
      <c r="A2586" s="14" t="str">
        <f>IF(C2586="","",COUNT($C$3:C2586))</f>
        <v/>
      </c>
      <c r="B2586" s="14" t="str">
        <f t="shared" si="158"/>
        <v/>
      </c>
      <c r="C2586" s="23"/>
      <c r="F2586" s="32"/>
      <c r="J2586" s="26"/>
      <c r="K2586" s="22" t="str">
        <f t="shared" si="160"/>
        <v/>
      </c>
      <c r="L2586" s="23"/>
      <c r="S2586" s="34"/>
      <c r="T2586" s="56" t="str">
        <f t="shared" si="159"/>
        <v/>
      </c>
    </row>
    <row r="2587" spans="1:20" x14ac:dyDescent="0.35">
      <c r="A2587" s="14" t="str">
        <f>IF(C2587="","",COUNT($C$3:C2587))</f>
        <v/>
      </c>
      <c r="B2587" s="14" t="str">
        <f t="shared" si="158"/>
        <v/>
      </c>
      <c r="C2587" s="23"/>
      <c r="F2587" s="32"/>
      <c r="J2587" s="26"/>
      <c r="K2587" s="22" t="str">
        <f t="shared" si="160"/>
        <v/>
      </c>
      <c r="L2587" s="23"/>
      <c r="S2587" s="34"/>
      <c r="T2587" s="56" t="str">
        <f t="shared" si="159"/>
        <v/>
      </c>
    </row>
    <row r="2588" spans="1:20" x14ac:dyDescent="0.35">
      <c r="A2588" s="14" t="str">
        <f>IF(C2588="","",COUNT($C$3:C2588))</f>
        <v/>
      </c>
      <c r="B2588" s="14" t="str">
        <f t="shared" si="158"/>
        <v/>
      </c>
      <c r="C2588" s="23"/>
      <c r="F2588" s="32"/>
      <c r="J2588" s="26"/>
      <c r="K2588" s="22" t="str">
        <f t="shared" si="160"/>
        <v/>
      </c>
      <c r="L2588" s="23"/>
      <c r="S2588" s="34"/>
      <c r="T2588" s="56" t="str">
        <f t="shared" si="159"/>
        <v/>
      </c>
    </row>
    <row r="2589" spans="1:20" x14ac:dyDescent="0.35">
      <c r="A2589" s="14" t="str">
        <f>IF(C2589="","",COUNT($C$3:C2589))</f>
        <v/>
      </c>
      <c r="B2589" s="14" t="str">
        <f t="shared" si="158"/>
        <v/>
      </c>
      <c r="C2589" s="23"/>
      <c r="F2589" s="32"/>
      <c r="J2589" s="26"/>
      <c r="K2589" s="22" t="str">
        <f t="shared" si="160"/>
        <v/>
      </c>
      <c r="L2589" s="23"/>
      <c r="S2589" s="34"/>
      <c r="T2589" s="56" t="str">
        <f t="shared" si="159"/>
        <v/>
      </c>
    </row>
    <row r="2590" spans="1:20" x14ac:dyDescent="0.35">
      <c r="A2590" s="14" t="str">
        <f>IF(C2590="","",COUNT($C$3:C2590))</f>
        <v/>
      </c>
      <c r="B2590" s="14" t="str">
        <f t="shared" si="158"/>
        <v/>
      </c>
      <c r="C2590" s="23"/>
      <c r="F2590" s="32"/>
      <c r="J2590" s="26"/>
      <c r="K2590" s="22" t="str">
        <f t="shared" si="160"/>
        <v/>
      </c>
      <c r="L2590" s="23"/>
      <c r="S2590" s="34"/>
      <c r="T2590" s="56" t="str">
        <f t="shared" si="159"/>
        <v/>
      </c>
    </row>
    <row r="2591" spans="1:20" x14ac:dyDescent="0.35">
      <c r="A2591" s="14" t="str">
        <f>IF(C2591="","",COUNT($C$3:C2591))</f>
        <v/>
      </c>
      <c r="B2591" s="14" t="str">
        <f t="shared" si="158"/>
        <v/>
      </c>
      <c r="C2591" s="23"/>
      <c r="F2591" s="32"/>
      <c r="J2591" s="26"/>
      <c r="K2591" s="22" t="str">
        <f t="shared" si="160"/>
        <v/>
      </c>
      <c r="L2591" s="23"/>
      <c r="S2591" s="34"/>
      <c r="T2591" s="56" t="str">
        <f t="shared" si="159"/>
        <v/>
      </c>
    </row>
    <row r="2592" spans="1:20" x14ac:dyDescent="0.35">
      <c r="A2592" s="14" t="str">
        <f>IF(C2592="","",COUNT($C$3:C2592))</f>
        <v/>
      </c>
      <c r="B2592" s="14" t="str">
        <f t="shared" si="158"/>
        <v/>
      </c>
      <c r="C2592" s="23"/>
      <c r="F2592" s="32"/>
      <c r="J2592" s="26"/>
      <c r="K2592" s="22" t="str">
        <f t="shared" si="160"/>
        <v/>
      </c>
      <c r="L2592" s="23"/>
      <c r="S2592" s="34"/>
      <c r="T2592" s="56" t="str">
        <f t="shared" si="159"/>
        <v/>
      </c>
    </row>
    <row r="2593" spans="1:20" x14ac:dyDescent="0.35">
      <c r="A2593" s="14" t="str">
        <f>IF(C2593="","",COUNT($C$3:C2593))</f>
        <v/>
      </c>
      <c r="B2593" s="14" t="str">
        <f t="shared" si="158"/>
        <v/>
      </c>
      <c r="C2593" s="23"/>
      <c r="F2593" s="32"/>
      <c r="J2593" s="26"/>
      <c r="K2593" s="22" t="str">
        <f t="shared" si="160"/>
        <v/>
      </c>
      <c r="L2593" s="23"/>
      <c r="S2593" s="34"/>
      <c r="T2593" s="56" t="str">
        <f t="shared" si="159"/>
        <v/>
      </c>
    </row>
    <row r="2594" spans="1:20" x14ac:dyDescent="0.35">
      <c r="A2594" s="14" t="str">
        <f>IF(C2594="","",COUNT($C$3:C2594))</f>
        <v/>
      </c>
      <c r="B2594" s="14" t="str">
        <f t="shared" si="158"/>
        <v/>
      </c>
      <c r="C2594" s="23"/>
      <c r="F2594" s="32"/>
      <c r="J2594" s="26"/>
      <c r="K2594" s="22" t="str">
        <f t="shared" si="160"/>
        <v/>
      </c>
      <c r="L2594" s="23"/>
      <c r="S2594" s="34"/>
      <c r="T2594" s="56" t="str">
        <f t="shared" si="159"/>
        <v/>
      </c>
    </row>
    <row r="2595" spans="1:20" x14ac:dyDescent="0.35">
      <c r="A2595" s="14" t="str">
        <f>IF(C2595="","",COUNT($C$3:C2595))</f>
        <v/>
      </c>
      <c r="B2595" s="14" t="str">
        <f t="shared" si="158"/>
        <v/>
      </c>
      <c r="C2595" s="23"/>
      <c r="F2595" s="32"/>
      <c r="J2595" s="26"/>
      <c r="K2595" s="22" t="str">
        <f t="shared" si="160"/>
        <v/>
      </c>
      <c r="L2595" s="23"/>
      <c r="S2595" s="34"/>
      <c r="T2595" s="56" t="str">
        <f t="shared" si="159"/>
        <v/>
      </c>
    </row>
    <row r="2596" spans="1:20" x14ac:dyDescent="0.35">
      <c r="A2596" s="14" t="str">
        <f>IF(C2596="","",COUNT($C$3:C2596))</f>
        <v/>
      </c>
      <c r="B2596" s="14" t="str">
        <f t="shared" si="158"/>
        <v/>
      </c>
      <c r="C2596" s="23"/>
      <c r="F2596" s="32"/>
      <c r="J2596" s="26"/>
      <c r="K2596" s="22" t="str">
        <f t="shared" si="160"/>
        <v/>
      </c>
      <c r="L2596" s="23"/>
      <c r="S2596" s="34"/>
      <c r="T2596" s="56" t="str">
        <f t="shared" si="159"/>
        <v/>
      </c>
    </row>
    <row r="2597" spans="1:20" x14ac:dyDescent="0.35">
      <c r="A2597" s="14" t="str">
        <f>IF(C2597="","",COUNT($C$3:C2597))</f>
        <v/>
      </c>
      <c r="B2597" s="14" t="str">
        <f t="shared" si="158"/>
        <v/>
      </c>
      <c r="C2597" s="23"/>
      <c r="F2597" s="32"/>
      <c r="J2597" s="26"/>
      <c r="K2597" s="22" t="str">
        <f t="shared" si="160"/>
        <v/>
      </c>
      <c r="L2597" s="23"/>
      <c r="S2597" s="34"/>
      <c r="T2597" s="56" t="str">
        <f t="shared" si="159"/>
        <v/>
      </c>
    </row>
    <row r="2598" spans="1:20" x14ac:dyDescent="0.35">
      <c r="A2598" s="14" t="str">
        <f>IF(C2598="","",COUNT($C$3:C2598))</f>
        <v/>
      </c>
      <c r="B2598" s="14" t="str">
        <f t="shared" ref="B2598:B2661" si="161">IF(C2598="","",TEXT(C2598,"mmmm"))</f>
        <v/>
      </c>
      <c r="C2598" s="23"/>
      <c r="F2598" s="32"/>
      <c r="J2598" s="26"/>
      <c r="K2598" s="22" t="str">
        <f t="shared" si="160"/>
        <v/>
      </c>
      <c r="L2598" s="23"/>
      <c r="S2598" s="34"/>
      <c r="T2598" s="56" t="str">
        <f t="shared" ref="T2598:T2661" si="162">IF(N2598="","",SUM(N2598,O2598,P2598,Q2598,R2598))</f>
        <v/>
      </c>
    </row>
    <row r="2599" spans="1:20" x14ac:dyDescent="0.35">
      <c r="A2599" s="14" t="str">
        <f>IF(C2599="","",COUNT($C$3:C2599))</f>
        <v/>
      </c>
      <c r="B2599" s="14" t="str">
        <f t="shared" si="161"/>
        <v/>
      </c>
      <c r="C2599" s="23"/>
      <c r="F2599" s="32"/>
      <c r="J2599" s="26"/>
      <c r="K2599" s="22" t="str">
        <f t="shared" si="160"/>
        <v/>
      </c>
      <c r="L2599" s="23"/>
      <c r="S2599" s="34"/>
      <c r="T2599" s="56" t="str">
        <f t="shared" si="162"/>
        <v/>
      </c>
    </row>
    <row r="2600" spans="1:20" x14ac:dyDescent="0.35">
      <c r="A2600" s="14" t="str">
        <f>IF(C2600="","",COUNT($C$3:C2600))</f>
        <v/>
      </c>
      <c r="B2600" s="14" t="str">
        <f t="shared" si="161"/>
        <v/>
      </c>
      <c r="C2600" s="23"/>
      <c r="F2600" s="32"/>
      <c r="J2600" s="26"/>
      <c r="K2600" s="22" t="str">
        <f t="shared" si="160"/>
        <v/>
      </c>
      <c r="L2600" s="23"/>
      <c r="S2600" s="34"/>
      <c r="T2600" s="56" t="str">
        <f t="shared" si="162"/>
        <v/>
      </c>
    </row>
    <row r="2601" spans="1:20" x14ac:dyDescent="0.35">
      <c r="A2601" s="14" t="str">
        <f>IF(C2601="","",COUNT($C$3:C2601))</f>
        <v/>
      </c>
      <c r="B2601" s="14" t="str">
        <f t="shared" si="161"/>
        <v/>
      </c>
      <c r="C2601" s="23"/>
      <c r="F2601" s="32"/>
      <c r="J2601" s="26"/>
      <c r="K2601" s="22" t="str">
        <f t="shared" si="160"/>
        <v/>
      </c>
      <c r="L2601" s="23"/>
      <c r="S2601" s="34"/>
      <c r="T2601" s="56" t="str">
        <f t="shared" si="162"/>
        <v/>
      </c>
    </row>
    <row r="2602" spans="1:20" x14ac:dyDescent="0.35">
      <c r="A2602" s="14" t="str">
        <f>IF(C2602="","",COUNT($C$3:C2602))</f>
        <v/>
      </c>
      <c r="B2602" s="14" t="str">
        <f t="shared" si="161"/>
        <v/>
      </c>
      <c r="C2602" s="23"/>
      <c r="F2602" s="32"/>
      <c r="J2602" s="26"/>
      <c r="K2602" s="22" t="str">
        <f t="shared" si="160"/>
        <v/>
      </c>
      <c r="L2602" s="23"/>
      <c r="S2602" s="34"/>
      <c r="T2602" s="56" t="str">
        <f t="shared" si="162"/>
        <v/>
      </c>
    </row>
    <row r="2603" spans="1:20" x14ac:dyDescent="0.35">
      <c r="A2603" s="14" t="str">
        <f>IF(C2603="","",COUNT($C$3:C2603))</f>
        <v/>
      </c>
      <c r="B2603" s="14" t="str">
        <f t="shared" si="161"/>
        <v/>
      </c>
      <c r="C2603" s="23"/>
      <c r="F2603" s="32"/>
      <c r="J2603" s="26"/>
      <c r="K2603" s="22" t="str">
        <f t="shared" si="160"/>
        <v/>
      </c>
      <c r="L2603" s="23"/>
      <c r="S2603" s="34"/>
      <c r="T2603" s="56" t="str">
        <f t="shared" si="162"/>
        <v/>
      </c>
    </row>
    <row r="2604" spans="1:20" x14ac:dyDescent="0.35">
      <c r="A2604" s="14" t="str">
        <f>IF(C2604="","",COUNT($C$3:C2604))</f>
        <v/>
      </c>
      <c r="B2604" s="14" t="str">
        <f t="shared" si="161"/>
        <v/>
      </c>
      <c r="C2604" s="23"/>
      <c r="F2604" s="32"/>
      <c r="J2604" s="26"/>
      <c r="K2604" s="22" t="str">
        <f t="shared" si="160"/>
        <v/>
      </c>
      <c r="L2604" s="23"/>
      <c r="S2604" s="34"/>
      <c r="T2604" s="56" t="str">
        <f t="shared" si="162"/>
        <v/>
      </c>
    </row>
    <row r="2605" spans="1:20" x14ac:dyDescent="0.35">
      <c r="A2605" s="14" t="str">
        <f>IF(C2605="","",COUNT($C$3:C2605))</f>
        <v/>
      </c>
      <c r="B2605" s="14" t="str">
        <f t="shared" si="161"/>
        <v/>
      </c>
      <c r="C2605" s="23"/>
      <c r="F2605" s="32"/>
      <c r="J2605" s="26"/>
      <c r="K2605" s="22" t="str">
        <f t="shared" si="160"/>
        <v/>
      </c>
      <c r="L2605" s="23"/>
      <c r="S2605" s="34"/>
      <c r="T2605" s="56" t="str">
        <f t="shared" si="162"/>
        <v/>
      </c>
    </row>
    <row r="2606" spans="1:20" x14ac:dyDescent="0.35">
      <c r="A2606" s="14" t="str">
        <f>IF(C2606="","",COUNT($C$3:C2606))</f>
        <v/>
      </c>
      <c r="B2606" s="14" t="str">
        <f t="shared" si="161"/>
        <v/>
      </c>
      <c r="C2606" s="23"/>
      <c r="F2606" s="32"/>
      <c r="J2606" s="26"/>
      <c r="K2606" s="22" t="str">
        <f t="shared" si="160"/>
        <v/>
      </c>
      <c r="L2606" s="23"/>
      <c r="S2606" s="34"/>
      <c r="T2606" s="56" t="str">
        <f t="shared" si="162"/>
        <v/>
      </c>
    </row>
    <row r="2607" spans="1:20" x14ac:dyDescent="0.35">
      <c r="A2607" s="14" t="str">
        <f>IF(C2607="","",COUNT($C$3:C2607))</f>
        <v/>
      </c>
      <c r="B2607" s="14" t="str">
        <f t="shared" si="161"/>
        <v/>
      </c>
      <c r="C2607" s="23"/>
      <c r="F2607" s="32"/>
      <c r="J2607" s="26"/>
      <c r="K2607" s="22" t="str">
        <f t="shared" si="160"/>
        <v/>
      </c>
      <c r="L2607" s="23"/>
      <c r="S2607" s="34"/>
      <c r="T2607" s="56" t="str">
        <f t="shared" si="162"/>
        <v/>
      </c>
    </row>
    <row r="2608" spans="1:20" x14ac:dyDescent="0.35">
      <c r="A2608" s="14" t="str">
        <f>IF(C2608="","",COUNT($C$3:C2608))</f>
        <v/>
      </c>
      <c r="B2608" s="14" t="str">
        <f t="shared" si="161"/>
        <v/>
      </c>
      <c r="C2608" s="23"/>
      <c r="F2608" s="32"/>
      <c r="J2608" s="26"/>
      <c r="K2608" s="22" t="str">
        <f t="shared" si="160"/>
        <v/>
      </c>
      <c r="L2608" s="23"/>
      <c r="S2608" s="34"/>
      <c r="T2608" s="56" t="str">
        <f t="shared" si="162"/>
        <v/>
      </c>
    </row>
    <row r="2609" spans="1:20" x14ac:dyDescent="0.35">
      <c r="A2609" s="14" t="str">
        <f>IF(C2609="","",COUNT($C$3:C2609))</f>
        <v/>
      </c>
      <c r="B2609" s="14" t="str">
        <f t="shared" si="161"/>
        <v/>
      </c>
      <c r="C2609" s="23"/>
      <c r="F2609" s="32"/>
      <c r="J2609" s="26"/>
      <c r="K2609" s="22" t="str">
        <f t="shared" si="160"/>
        <v/>
      </c>
      <c r="L2609" s="23"/>
      <c r="S2609" s="34"/>
      <c r="T2609" s="56" t="str">
        <f t="shared" si="162"/>
        <v/>
      </c>
    </row>
    <row r="2610" spans="1:20" x14ac:dyDescent="0.35">
      <c r="A2610" s="14" t="str">
        <f>IF(C2610="","",COUNT($C$3:C2610))</f>
        <v/>
      </c>
      <c r="B2610" s="14" t="str">
        <f t="shared" si="161"/>
        <v/>
      </c>
      <c r="C2610" s="23"/>
      <c r="F2610" s="32"/>
      <c r="J2610" s="26"/>
      <c r="K2610" s="22" t="str">
        <f t="shared" si="160"/>
        <v/>
      </c>
      <c r="L2610" s="23"/>
      <c r="S2610" s="34"/>
      <c r="T2610" s="56" t="str">
        <f t="shared" si="162"/>
        <v/>
      </c>
    </row>
    <row r="2611" spans="1:20" x14ac:dyDescent="0.35">
      <c r="A2611" s="14" t="str">
        <f>IF(C2611="","",COUNT($C$3:C2611))</f>
        <v/>
      </c>
      <c r="B2611" s="14" t="str">
        <f t="shared" si="161"/>
        <v/>
      </c>
      <c r="C2611" s="23"/>
      <c r="F2611" s="32"/>
      <c r="J2611" s="26"/>
      <c r="K2611" s="22" t="str">
        <f t="shared" si="160"/>
        <v/>
      </c>
      <c r="L2611" s="23"/>
      <c r="S2611" s="34"/>
      <c r="T2611" s="56" t="str">
        <f t="shared" si="162"/>
        <v/>
      </c>
    </row>
    <row r="2612" spans="1:20" x14ac:dyDescent="0.35">
      <c r="A2612" s="14" t="str">
        <f>IF(C2612="","",COUNT($C$3:C2612))</f>
        <v/>
      </c>
      <c r="B2612" s="14" t="str">
        <f t="shared" si="161"/>
        <v/>
      </c>
      <c r="C2612" s="23"/>
      <c r="F2612" s="32"/>
      <c r="J2612" s="26"/>
      <c r="K2612" s="22" t="str">
        <f t="shared" si="160"/>
        <v/>
      </c>
      <c r="L2612" s="23"/>
      <c r="S2612" s="34"/>
      <c r="T2612" s="56" t="str">
        <f t="shared" si="162"/>
        <v/>
      </c>
    </row>
    <row r="2613" spans="1:20" x14ac:dyDescent="0.35">
      <c r="A2613" s="14" t="str">
        <f>IF(C2613="","",COUNT($C$3:C2613))</f>
        <v/>
      </c>
      <c r="B2613" s="14" t="str">
        <f t="shared" si="161"/>
        <v/>
      </c>
      <c r="C2613" s="23"/>
      <c r="F2613" s="32"/>
      <c r="J2613" s="26"/>
      <c r="K2613" s="22" t="str">
        <f t="shared" si="160"/>
        <v/>
      </c>
      <c r="L2613" s="23"/>
      <c r="S2613" s="34"/>
      <c r="T2613" s="56" t="str">
        <f t="shared" si="162"/>
        <v/>
      </c>
    </row>
    <row r="2614" spans="1:20" x14ac:dyDescent="0.35">
      <c r="A2614" s="14" t="str">
        <f>IF(C2614="","",COUNT($C$3:C2614))</f>
        <v/>
      </c>
      <c r="B2614" s="14" t="str">
        <f t="shared" si="161"/>
        <v/>
      </c>
      <c r="C2614" s="23"/>
      <c r="F2614" s="32"/>
      <c r="J2614" s="26"/>
      <c r="K2614" s="22" t="str">
        <f t="shared" si="160"/>
        <v/>
      </c>
      <c r="L2614" s="23"/>
      <c r="S2614" s="34"/>
      <c r="T2614" s="56" t="str">
        <f t="shared" si="162"/>
        <v/>
      </c>
    </row>
    <row r="2615" spans="1:20" x14ac:dyDescent="0.35">
      <c r="A2615" s="14" t="str">
        <f>IF(C2615="","",COUNT($C$3:C2615))</f>
        <v/>
      </c>
      <c r="B2615" s="14" t="str">
        <f t="shared" si="161"/>
        <v/>
      </c>
      <c r="C2615" s="23"/>
      <c r="F2615" s="32"/>
      <c r="J2615" s="26"/>
      <c r="K2615" s="22" t="str">
        <f t="shared" si="160"/>
        <v/>
      </c>
      <c r="L2615" s="23"/>
      <c r="S2615" s="34"/>
      <c r="T2615" s="56" t="str">
        <f t="shared" si="162"/>
        <v/>
      </c>
    </row>
    <row r="2616" spans="1:20" x14ac:dyDescent="0.35">
      <c r="A2616" s="14" t="str">
        <f>IF(C2616="","",COUNT($C$3:C2616))</f>
        <v/>
      </c>
      <c r="B2616" s="14" t="str">
        <f t="shared" si="161"/>
        <v/>
      </c>
      <c r="C2616" s="23"/>
      <c r="F2616" s="32"/>
      <c r="J2616" s="26"/>
      <c r="K2616" s="22" t="str">
        <f t="shared" si="160"/>
        <v/>
      </c>
      <c r="L2616" s="23"/>
      <c r="S2616" s="34"/>
      <c r="T2616" s="56" t="str">
        <f t="shared" si="162"/>
        <v/>
      </c>
    </row>
    <row r="2617" spans="1:20" x14ac:dyDescent="0.35">
      <c r="A2617" s="14" t="str">
        <f>IF(C2617="","",COUNT($C$3:C2617))</f>
        <v/>
      </c>
      <c r="B2617" s="14" t="str">
        <f t="shared" si="161"/>
        <v/>
      </c>
      <c r="C2617" s="23"/>
      <c r="F2617" s="32"/>
      <c r="J2617" s="26"/>
      <c r="K2617" s="22" t="str">
        <f t="shared" si="160"/>
        <v/>
      </c>
      <c r="L2617" s="23"/>
      <c r="S2617" s="34"/>
      <c r="T2617" s="56" t="str">
        <f t="shared" si="162"/>
        <v/>
      </c>
    </row>
    <row r="2618" spans="1:20" x14ac:dyDescent="0.35">
      <c r="A2618" s="14" t="str">
        <f>IF(C2618="","",COUNT($C$3:C2618))</f>
        <v/>
      </c>
      <c r="B2618" s="14" t="str">
        <f t="shared" si="161"/>
        <v/>
      </c>
      <c r="C2618" s="23"/>
      <c r="F2618" s="32"/>
      <c r="J2618" s="26"/>
      <c r="K2618" s="22" t="str">
        <f t="shared" si="160"/>
        <v/>
      </c>
      <c r="L2618" s="23"/>
      <c r="S2618" s="34"/>
      <c r="T2618" s="56" t="str">
        <f t="shared" si="162"/>
        <v/>
      </c>
    </row>
    <row r="2619" spans="1:20" x14ac:dyDescent="0.35">
      <c r="A2619" s="14" t="str">
        <f>IF(C2619="","",COUNT($C$3:C2619))</f>
        <v/>
      </c>
      <c r="B2619" s="14" t="str">
        <f t="shared" si="161"/>
        <v/>
      </c>
      <c r="C2619" s="23"/>
      <c r="F2619" s="32"/>
      <c r="J2619" s="26"/>
      <c r="K2619" s="22" t="str">
        <f t="shared" si="160"/>
        <v/>
      </c>
      <c r="L2619" s="23"/>
      <c r="S2619" s="34"/>
      <c r="T2619" s="56" t="str">
        <f t="shared" si="162"/>
        <v/>
      </c>
    </row>
    <row r="2620" spans="1:20" x14ac:dyDescent="0.35">
      <c r="A2620" s="14" t="str">
        <f>IF(C2620="","",COUNT($C$3:C2620))</f>
        <v/>
      </c>
      <c r="B2620" s="14" t="str">
        <f t="shared" si="161"/>
        <v/>
      </c>
      <c r="C2620" s="23"/>
      <c r="F2620" s="32"/>
      <c r="J2620" s="26"/>
      <c r="K2620" s="22" t="str">
        <f t="shared" si="160"/>
        <v/>
      </c>
      <c r="L2620" s="23"/>
      <c r="S2620" s="34"/>
      <c r="T2620" s="56" t="str">
        <f t="shared" si="162"/>
        <v/>
      </c>
    </row>
    <row r="2621" spans="1:20" x14ac:dyDescent="0.35">
      <c r="A2621" s="14" t="str">
        <f>IF(C2621="","",COUNT($C$3:C2621))</f>
        <v/>
      </c>
      <c r="B2621" s="14" t="str">
        <f t="shared" si="161"/>
        <v/>
      </c>
      <c r="C2621" s="23"/>
      <c r="F2621" s="32"/>
      <c r="J2621" s="26"/>
      <c r="K2621" s="22" t="str">
        <f t="shared" si="160"/>
        <v/>
      </c>
      <c r="L2621" s="23"/>
      <c r="S2621" s="34"/>
      <c r="T2621" s="56" t="str">
        <f t="shared" si="162"/>
        <v/>
      </c>
    </row>
    <row r="2622" spans="1:20" x14ac:dyDescent="0.35">
      <c r="A2622" s="14" t="str">
        <f>IF(C2622="","",COUNT($C$3:C2622))</f>
        <v/>
      </c>
      <c r="B2622" s="14" t="str">
        <f t="shared" si="161"/>
        <v/>
      </c>
      <c r="C2622" s="23"/>
      <c r="F2622" s="32"/>
      <c r="J2622" s="26"/>
      <c r="K2622" s="22" t="str">
        <f t="shared" si="160"/>
        <v/>
      </c>
      <c r="L2622" s="23"/>
      <c r="S2622" s="34"/>
      <c r="T2622" s="56" t="str">
        <f t="shared" si="162"/>
        <v/>
      </c>
    </row>
    <row r="2623" spans="1:20" x14ac:dyDescent="0.35">
      <c r="A2623" s="14" t="str">
        <f>IF(C2623="","",COUNT($C$3:C2623))</f>
        <v/>
      </c>
      <c r="B2623" s="14" t="str">
        <f t="shared" si="161"/>
        <v/>
      </c>
      <c r="C2623" s="23"/>
      <c r="F2623" s="32"/>
      <c r="J2623" s="26"/>
      <c r="K2623" s="22" t="str">
        <f t="shared" si="160"/>
        <v/>
      </c>
      <c r="L2623" s="23"/>
      <c r="S2623" s="34"/>
      <c r="T2623" s="56" t="str">
        <f t="shared" si="162"/>
        <v/>
      </c>
    </row>
    <row r="2624" spans="1:20" x14ac:dyDescent="0.35">
      <c r="A2624" s="14" t="str">
        <f>IF(C2624="","",COUNT($C$3:C2624))</f>
        <v/>
      </c>
      <c r="B2624" s="14" t="str">
        <f t="shared" si="161"/>
        <v/>
      </c>
      <c r="C2624" s="23"/>
      <c r="F2624" s="32"/>
      <c r="J2624" s="26"/>
      <c r="K2624" s="22" t="str">
        <f t="shared" si="160"/>
        <v/>
      </c>
      <c r="L2624" s="23"/>
      <c r="S2624" s="34"/>
      <c r="T2624" s="56" t="str">
        <f t="shared" si="162"/>
        <v/>
      </c>
    </row>
    <row r="2625" spans="1:20" x14ac:dyDescent="0.35">
      <c r="A2625" s="14" t="str">
        <f>IF(C2625="","",COUNT($C$3:C2625))</f>
        <v/>
      </c>
      <c r="B2625" s="14" t="str">
        <f t="shared" si="161"/>
        <v/>
      </c>
      <c r="C2625" s="23"/>
      <c r="F2625" s="32"/>
      <c r="J2625" s="26"/>
      <c r="K2625" s="22" t="str">
        <f t="shared" si="160"/>
        <v/>
      </c>
      <c r="L2625" s="23"/>
      <c r="S2625" s="34"/>
      <c r="T2625" s="56" t="str">
        <f t="shared" si="162"/>
        <v/>
      </c>
    </row>
    <row r="2626" spans="1:20" x14ac:dyDescent="0.35">
      <c r="A2626" s="14" t="str">
        <f>IF(C2626="","",COUNT($C$3:C2626))</f>
        <v/>
      </c>
      <c r="B2626" s="14" t="str">
        <f t="shared" si="161"/>
        <v/>
      </c>
      <c r="C2626" s="23"/>
      <c r="F2626" s="32"/>
      <c r="J2626" s="26"/>
      <c r="K2626" s="22" t="str">
        <f t="shared" si="160"/>
        <v/>
      </c>
      <c r="L2626" s="23"/>
      <c r="S2626" s="34"/>
      <c r="T2626" s="56" t="str">
        <f t="shared" si="162"/>
        <v/>
      </c>
    </row>
    <row r="2627" spans="1:20" x14ac:dyDescent="0.35">
      <c r="A2627" s="14" t="str">
        <f>IF(C2627="","",COUNT($C$3:C2627))</f>
        <v/>
      </c>
      <c r="B2627" s="14" t="str">
        <f t="shared" si="161"/>
        <v/>
      </c>
      <c r="C2627" s="23"/>
      <c r="F2627" s="32"/>
      <c r="J2627" s="26"/>
      <c r="K2627" s="22" t="str">
        <f t="shared" ref="K2627:K2690" si="163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627" s="23"/>
      <c r="S2627" s="34"/>
      <c r="T2627" s="56" t="str">
        <f t="shared" si="162"/>
        <v/>
      </c>
    </row>
    <row r="2628" spans="1:20" x14ac:dyDescent="0.35">
      <c r="A2628" s="14" t="str">
        <f>IF(C2628="","",COUNT($C$3:C2628))</f>
        <v/>
      </c>
      <c r="B2628" s="14" t="str">
        <f t="shared" si="161"/>
        <v/>
      </c>
      <c r="C2628" s="23"/>
      <c r="F2628" s="32"/>
      <c r="J2628" s="26"/>
      <c r="K2628" s="22" t="str">
        <f t="shared" si="163"/>
        <v/>
      </c>
      <c r="L2628" s="23"/>
      <c r="S2628" s="34"/>
      <c r="T2628" s="56" t="str">
        <f t="shared" si="162"/>
        <v/>
      </c>
    </row>
    <row r="2629" spans="1:20" x14ac:dyDescent="0.35">
      <c r="A2629" s="14" t="str">
        <f>IF(C2629="","",COUNT($C$3:C2629))</f>
        <v/>
      </c>
      <c r="B2629" s="14" t="str">
        <f t="shared" si="161"/>
        <v/>
      </c>
      <c r="C2629" s="23"/>
      <c r="F2629" s="32"/>
      <c r="J2629" s="26"/>
      <c r="K2629" s="22" t="str">
        <f t="shared" si="163"/>
        <v/>
      </c>
      <c r="L2629" s="23"/>
      <c r="S2629" s="34"/>
      <c r="T2629" s="56" t="str">
        <f t="shared" si="162"/>
        <v/>
      </c>
    </row>
    <row r="2630" spans="1:20" x14ac:dyDescent="0.35">
      <c r="A2630" s="14" t="str">
        <f>IF(C2630="","",COUNT($C$3:C2630))</f>
        <v/>
      </c>
      <c r="B2630" s="14" t="str">
        <f t="shared" si="161"/>
        <v/>
      </c>
      <c r="C2630" s="23"/>
      <c r="F2630" s="32"/>
      <c r="J2630" s="26"/>
      <c r="K2630" s="22" t="str">
        <f t="shared" si="163"/>
        <v/>
      </c>
      <c r="L2630" s="23"/>
      <c r="S2630" s="34"/>
      <c r="T2630" s="56" t="str">
        <f t="shared" si="162"/>
        <v/>
      </c>
    </row>
    <row r="2631" spans="1:20" x14ac:dyDescent="0.35">
      <c r="A2631" s="14" t="str">
        <f>IF(C2631="","",COUNT($C$3:C2631))</f>
        <v/>
      </c>
      <c r="B2631" s="14" t="str">
        <f t="shared" si="161"/>
        <v/>
      </c>
      <c r="C2631" s="23"/>
      <c r="F2631" s="32"/>
      <c r="J2631" s="26"/>
      <c r="K2631" s="22" t="str">
        <f t="shared" si="163"/>
        <v/>
      </c>
      <c r="L2631" s="23"/>
      <c r="S2631" s="34"/>
      <c r="T2631" s="56" t="str">
        <f t="shared" si="162"/>
        <v/>
      </c>
    </row>
    <row r="2632" spans="1:20" x14ac:dyDescent="0.35">
      <c r="A2632" s="14" t="str">
        <f>IF(C2632="","",COUNT($C$3:C2632))</f>
        <v/>
      </c>
      <c r="B2632" s="14" t="str">
        <f t="shared" si="161"/>
        <v/>
      </c>
      <c r="C2632" s="23"/>
      <c r="F2632" s="32"/>
      <c r="J2632" s="26"/>
      <c r="K2632" s="22" t="str">
        <f t="shared" si="163"/>
        <v/>
      </c>
      <c r="L2632" s="23"/>
      <c r="S2632" s="34"/>
      <c r="T2632" s="56" t="str">
        <f t="shared" si="162"/>
        <v/>
      </c>
    </row>
    <row r="2633" spans="1:20" x14ac:dyDescent="0.35">
      <c r="A2633" s="14" t="str">
        <f>IF(C2633="","",COUNT($C$3:C2633))</f>
        <v/>
      </c>
      <c r="B2633" s="14" t="str">
        <f t="shared" si="161"/>
        <v/>
      </c>
      <c r="C2633" s="23"/>
      <c r="F2633" s="32"/>
      <c r="J2633" s="26"/>
      <c r="K2633" s="22" t="str">
        <f t="shared" si="163"/>
        <v/>
      </c>
      <c r="L2633" s="23"/>
      <c r="S2633" s="34"/>
      <c r="T2633" s="56" t="str">
        <f t="shared" si="162"/>
        <v/>
      </c>
    </row>
    <row r="2634" spans="1:20" x14ac:dyDescent="0.35">
      <c r="A2634" s="14" t="str">
        <f>IF(C2634="","",COUNT($C$3:C2634))</f>
        <v/>
      </c>
      <c r="B2634" s="14" t="str">
        <f t="shared" si="161"/>
        <v/>
      </c>
      <c r="C2634" s="23"/>
      <c r="F2634" s="32"/>
      <c r="J2634" s="26"/>
      <c r="K2634" s="22" t="str">
        <f t="shared" si="163"/>
        <v/>
      </c>
      <c r="L2634" s="23"/>
      <c r="S2634" s="34"/>
      <c r="T2634" s="56" t="str">
        <f t="shared" si="162"/>
        <v/>
      </c>
    </row>
    <row r="2635" spans="1:20" x14ac:dyDescent="0.35">
      <c r="A2635" s="14" t="str">
        <f>IF(C2635="","",COUNT($C$3:C2635))</f>
        <v/>
      </c>
      <c r="B2635" s="14" t="str">
        <f t="shared" si="161"/>
        <v/>
      </c>
      <c r="C2635" s="23"/>
      <c r="F2635" s="32"/>
      <c r="J2635" s="26"/>
      <c r="K2635" s="22" t="str">
        <f t="shared" si="163"/>
        <v/>
      </c>
      <c r="L2635" s="23"/>
      <c r="S2635" s="34"/>
      <c r="T2635" s="56" t="str">
        <f t="shared" si="162"/>
        <v/>
      </c>
    </row>
    <row r="2636" spans="1:20" x14ac:dyDescent="0.35">
      <c r="A2636" s="14" t="str">
        <f>IF(C2636="","",COUNT($C$3:C2636))</f>
        <v/>
      </c>
      <c r="B2636" s="14" t="str">
        <f t="shared" si="161"/>
        <v/>
      </c>
      <c r="C2636" s="23"/>
      <c r="F2636" s="32"/>
      <c r="J2636" s="26"/>
      <c r="K2636" s="22" t="str">
        <f t="shared" si="163"/>
        <v/>
      </c>
      <c r="L2636" s="23"/>
      <c r="S2636" s="34"/>
      <c r="T2636" s="56" t="str">
        <f t="shared" si="162"/>
        <v/>
      </c>
    </row>
    <row r="2637" spans="1:20" x14ac:dyDescent="0.35">
      <c r="A2637" s="14" t="str">
        <f>IF(C2637="","",COUNT($C$3:C2637))</f>
        <v/>
      </c>
      <c r="B2637" s="14" t="str">
        <f t="shared" si="161"/>
        <v/>
      </c>
      <c r="C2637" s="23"/>
      <c r="F2637" s="32"/>
      <c r="J2637" s="26"/>
      <c r="K2637" s="22" t="str">
        <f t="shared" si="163"/>
        <v/>
      </c>
      <c r="L2637" s="23"/>
      <c r="S2637" s="34"/>
      <c r="T2637" s="56" t="str">
        <f t="shared" si="162"/>
        <v/>
      </c>
    </row>
    <row r="2638" spans="1:20" x14ac:dyDescent="0.35">
      <c r="A2638" s="14" t="str">
        <f>IF(C2638="","",COUNT($C$3:C2638))</f>
        <v/>
      </c>
      <c r="B2638" s="14" t="str">
        <f t="shared" si="161"/>
        <v/>
      </c>
      <c r="C2638" s="23"/>
      <c r="F2638" s="32"/>
      <c r="J2638" s="26"/>
      <c r="K2638" s="22" t="str">
        <f t="shared" si="163"/>
        <v/>
      </c>
      <c r="L2638" s="23"/>
      <c r="S2638" s="34"/>
      <c r="T2638" s="56" t="str">
        <f t="shared" si="162"/>
        <v/>
      </c>
    </row>
    <row r="2639" spans="1:20" x14ac:dyDescent="0.35">
      <c r="A2639" s="14" t="str">
        <f>IF(C2639="","",COUNT($C$3:C2639))</f>
        <v/>
      </c>
      <c r="B2639" s="14" t="str">
        <f t="shared" si="161"/>
        <v/>
      </c>
      <c r="C2639" s="23"/>
      <c r="F2639" s="32"/>
      <c r="J2639" s="26"/>
      <c r="K2639" s="22" t="str">
        <f t="shared" si="163"/>
        <v/>
      </c>
      <c r="L2639" s="23"/>
      <c r="S2639" s="34"/>
      <c r="T2639" s="56" t="str">
        <f t="shared" si="162"/>
        <v/>
      </c>
    </row>
    <row r="2640" spans="1:20" x14ac:dyDescent="0.35">
      <c r="A2640" s="14" t="str">
        <f>IF(C2640="","",COUNT($C$3:C2640))</f>
        <v/>
      </c>
      <c r="B2640" s="14" t="str">
        <f t="shared" si="161"/>
        <v/>
      </c>
      <c r="C2640" s="23"/>
      <c r="F2640" s="32"/>
      <c r="J2640" s="26"/>
      <c r="K2640" s="22" t="str">
        <f t="shared" si="163"/>
        <v/>
      </c>
      <c r="L2640" s="23"/>
      <c r="S2640" s="34"/>
      <c r="T2640" s="56" t="str">
        <f t="shared" si="162"/>
        <v/>
      </c>
    </row>
    <row r="2641" spans="1:20" x14ac:dyDescent="0.35">
      <c r="A2641" s="14" t="str">
        <f>IF(C2641="","",COUNT($C$3:C2641))</f>
        <v/>
      </c>
      <c r="B2641" s="14" t="str">
        <f t="shared" si="161"/>
        <v/>
      </c>
      <c r="C2641" s="23"/>
      <c r="F2641" s="32"/>
      <c r="J2641" s="26"/>
      <c r="K2641" s="22" t="str">
        <f t="shared" si="163"/>
        <v/>
      </c>
      <c r="L2641" s="23"/>
      <c r="S2641" s="34"/>
      <c r="T2641" s="56" t="str">
        <f t="shared" si="162"/>
        <v/>
      </c>
    </row>
    <row r="2642" spans="1:20" x14ac:dyDescent="0.35">
      <c r="A2642" s="14" t="str">
        <f>IF(C2642="","",COUNT($C$3:C2642))</f>
        <v/>
      </c>
      <c r="B2642" s="14" t="str">
        <f t="shared" si="161"/>
        <v/>
      </c>
      <c r="C2642" s="23"/>
      <c r="F2642" s="32"/>
      <c r="J2642" s="26"/>
      <c r="K2642" s="22" t="str">
        <f t="shared" si="163"/>
        <v/>
      </c>
      <c r="L2642" s="23"/>
      <c r="S2642" s="34"/>
      <c r="T2642" s="56" t="str">
        <f t="shared" si="162"/>
        <v/>
      </c>
    </row>
    <row r="2643" spans="1:20" x14ac:dyDescent="0.35">
      <c r="A2643" s="14" t="str">
        <f>IF(C2643="","",COUNT($C$3:C2643))</f>
        <v/>
      </c>
      <c r="B2643" s="14" t="str">
        <f t="shared" si="161"/>
        <v/>
      </c>
      <c r="C2643" s="23"/>
      <c r="F2643" s="32"/>
      <c r="J2643" s="26"/>
      <c r="K2643" s="22" t="str">
        <f t="shared" si="163"/>
        <v/>
      </c>
      <c r="L2643" s="23"/>
      <c r="S2643" s="34"/>
      <c r="T2643" s="56" t="str">
        <f t="shared" si="162"/>
        <v/>
      </c>
    </row>
    <row r="2644" spans="1:20" x14ac:dyDescent="0.35">
      <c r="A2644" s="14" t="str">
        <f>IF(C2644="","",COUNT($C$3:C2644))</f>
        <v/>
      </c>
      <c r="B2644" s="14" t="str">
        <f t="shared" si="161"/>
        <v/>
      </c>
      <c r="C2644" s="23"/>
      <c r="F2644" s="32"/>
      <c r="J2644" s="26"/>
      <c r="K2644" s="22" t="str">
        <f t="shared" si="163"/>
        <v/>
      </c>
      <c r="L2644" s="23"/>
      <c r="S2644" s="34"/>
      <c r="T2644" s="56" t="str">
        <f t="shared" si="162"/>
        <v/>
      </c>
    </row>
    <row r="2645" spans="1:20" x14ac:dyDescent="0.35">
      <c r="A2645" s="14" t="str">
        <f>IF(C2645="","",COUNT($C$3:C2645))</f>
        <v/>
      </c>
      <c r="B2645" s="14" t="str">
        <f t="shared" si="161"/>
        <v/>
      </c>
      <c r="C2645" s="23"/>
      <c r="F2645" s="32"/>
      <c r="J2645" s="26"/>
      <c r="K2645" s="22" t="str">
        <f t="shared" si="163"/>
        <v/>
      </c>
      <c r="L2645" s="23"/>
      <c r="S2645" s="34"/>
      <c r="T2645" s="56" t="str">
        <f t="shared" si="162"/>
        <v/>
      </c>
    </row>
    <row r="2646" spans="1:20" x14ac:dyDescent="0.35">
      <c r="A2646" s="14" t="str">
        <f>IF(C2646="","",COUNT($C$3:C2646))</f>
        <v/>
      </c>
      <c r="B2646" s="14" t="str">
        <f t="shared" si="161"/>
        <v/>
      </c>
      <c r="C2646" s="23"/>
      <c r="F2646" s="32"/>
      <c r="J2646" s="26"/>
      <c r="K2646" s="22" t="str">
        <f t="shared" si="163"/>
        <v/>
      </c>
      <c r="L2646" s="23"/>
      <c r="S2646" s="34"/>
      <c r="T2646" s="56" t="str">
        <f t="shared" si="162"/>
        <v/>
      </c>
    </row>
    <row r="2647" spans="1:20" x14ac:dyDescent="0.35">
      <c r="A2647" s="14" t="str">
        <f>IF(C2647="","",COUNT($C$3:C2647))</f>
        <v/>
      </c>
      <c r="B2647" s="14" t="str">
        <f t="shared" si="161"/>
        <v/>
      </c>
      <c r="C2647" s="23"/>
      <c r="F2647" s="32"/>
      <c r="J2647" s="26"/>
      <c r="K2647" s="22" t="str">
        <f t="shared" si="163"/>
        <v/>
      </c>
      <c r="L2647" s="23"/>
      <c r="S2647" s="34"/>
      <c r="T2647" s="56" t="str">
        <f t="shared" si="162"/>
        <v/>
      </c>
    </row>
    <row r="2648" spans="1:20" x14ac:dyDescent="0.35">
      <c r="A2648" s="14" t="str">
        <f>IF(C2648="","",COUNT($C$3:C2648))</f>
        <v/>
      </c>
      <c r="B2648" s="14" t="str">
        <f t="shared" si="161"/>
        <v/>
      </c>
      <c r="C2648" s="23"/>
      <c r="F2648" s="32"/>
      <c r="J2648" s="26"/>
      <c r="K2648" s="22" t="str">
        <f t="shared" si="163"/>
        <v/>
      </c>
      <c r="L2648" s="23"/>
      <c r="S2648" s="34"/>
      <c r="T2648" s="56" t="str">
        <f t="shared" si="162"/>
        <v/>
      </c>
    </row>
    <row r="2649" spans="1:20" x14ac:dyDescent="0.35">
      <c r="A2649" s="14" t="str">
        <f>IF(C2649="","",COUNT($C$3:C2649))</f>
        <v/>
      </c>
      <c r="B2649" s="14" t="str">
        <f t="shared" si="161"/>
        <v/>
      </c>
      <c r="C2649" s="23"/>
      <c r="F2649" s="32"/>
      <c r="J2649" s="26"/>
      <c r="K2649" s="22" t="str">
        <f t="shared" si="163"/>
        <v/>
      </c>
      <c r="L2649" s="23"/>
      <c r="S2649" s="34"/>
      <c r="T2649" s="56" t="str">
        <f t="shared" si="162"/>
        <v/>
      </c>
    </row>
    <row r="2650" spans="1:20" x14ac:dyDescent="0.35">
      <c r="A2650" s="14" t="str">
        <f>IF(C2650="","",COUNT($C$3:C2650))</f>
        <v/>
      </c>
      <c r="B2650" s="14" t="str">
        <f t="shared" si="161"/>
        <v/>
      </c>
      <c r="C2650" s="23"/>
      <c r="F2650" s="32"/>
      <c r="J2650" s="26"/>
      <c r="K2650" s="22" t="str">
        <f t="shared" si="163"/>
        <v/>
      </c>
      <c r="L2650" s="23"/>
      <c r="S2650" s="34"/>
      <c r="T2650" s="56" t="str">
        <f t="shared" si="162"/>
        <v/>
      </c>
    </row>
    <row r="2651" spans="1:20" x14ac:dyDescent="0.35">
      <c r="A2651" s="14" t="str">
        <f>IF(C2651="","",COUNT($C$3:C2651))</f>
        <v/>
      </c>
      <c r="B2651" s="14" t="str">
        <f t="shared" si="161"/>
        <v/>
      </c>
      <c r="C2651" s="23"/>
      <c r="F2651" s="32"/>
      <c r="J2651" s="26"/>
      <c r="K2651" s="22" t="str">
        <f t="shared" si="163"/>
        <v/>
      </c>
      <c r="L2651" s="23"/>
      <c r="S2651" s="34"/>
      <c r="T2651" s="56" t="str">
        <f t="shared" si="162"/>
        <v/>
      </c>
    </row>
    <row r="2652" spans="1:20" x14ac:dyDescent="0.35">
      <c r="A2652" s="14" t="str">
        <f>IF(C2652="","",COUNT($C$3:C2652))</f>
        <v/>
      </c>
      <c r="B2652" s="14" t="str">
        <f t="shared" si="161"/>
        <v/>
      </c>
      <c r="C2652" s="23"/>
      <c r="F2652" s="32"/>
      <c r="J2652" s="26"/>
      <c r="K2652" s="22" t="str">
        <f t="shared" si="163"/>
        <v/>
      </c>
      <c r="L2652" s="23"/>
      <c r="S2652" s="34"/>
      <c r="T2652" s="56" t="str">
        <f t="shared" si="162"/>
        <v/>
      </c>
    </row>
    <row r="2653" spans="1:20" x14ac:dyDescent="0.35">
      <c r="A2653" s="14" t="str">
        <f>IF(C2653="","",COUNT($C$3:C2653))</f>
        <v/>
      </c>
      <c r="B2653" s="14" t="str">
        <f t="shared" si="161"/>
        <v/>
      </c>
      <c r="C2653" s="23"/>
      <c r="F2653" s="32"/>
      <c r="J2653" s="26"/>
      <c r="K2653" s="22" t="str">
        <f t="shared" si="163"/>
        <v/>
      </c>
      <c r="L2653" s="23"/>
      <c r="S2653" s="34"/>
      <c r="T2653" s="56" t="str">
        <f t="shared" si="162"/>
        <v/>
      </c>
    </row>
    <row r="2654" spans="1:20" x14ac:dyDescent="0.35">
      <c r="A2654" s="14" t="str">
        <f>IF(C2654="","",COUNT($C$3:C2654))</f>
        <v/>
      </c>
      <c r="B2654" s="14" t="str">
        <f t="shared" si="161"/>
        <v/>
      </c>
      <c r="C2654" s="23"/>
      <c r="F2654" s="32"/>
      <c r="J2654" s="26"/>
      <c r="K2654" s="22" t="str">
        <f t="shared" si="163"/>
        <v/>
      </c>
      <c r="L2654" s="23"/>
      <c r="S2654" s="34"/>
      <c r="T2654" s="56" t="str">
        <f t="shared" si="162"/>
        <v/>
      </c>
    </row>
    <row r="2655" spans="1:20" x14ac:dyDescent="0.35">
      <c r="A2655" s="14" t="str">
        <f>IF(C2655="","",COUNT($C$3:C2655))</f>
        <v/>
      </c>
      <c r="B2655" s="14" t="str">
        <f t="shared" si="161"/>
        <v/>
      </c>
      <c r="C2655" s="23"/>
      <c r="F2655" s="32"/>
      <c r="J2655" s="26"/>
      <c r="K2655" s="22" t="str">
        <f t="shared" si="163"/>
        <v/>
      </c>
      <c r="L2655" s="23"/>
      <c r="S2655" s="34"/>
      <c r="T2655" s="56" t="str">
        <f t="shared" si="162"/>
        <v/>
      </c>
    </row>
    <row r="2656" spans="1:20" x14ac:dyDescent="0.35">
      <c r="A2656" s="14" t="str">
        <f>IF(C2656="","",COUNT($C$3:C2656))</f>
        <v/>
      </c>
      <c r="B2656" s="14" t="str">
        <f t="shared" si="161"/>
        <v/>
      </c>
      <c r="C2656" s="23"/>
      <c r="F2656" s="32"/>
      <c r="J2656" s="26"/>
      <c r="K2656" s="22" t="str">
        <f t="shared" si="163"/>
        <v/>
      </c>
      <c r="L2656" s="23"/>
      <c r="S2656" s="34"/>
      <c r="T2656" s="56" t="str">
        <f t="shared" si="162"/>
        <v/>
      </c>
    </row>
    <row r="2657" spans="1:20" x14ac:dyDescent="0.35">
      <c r="A2657" s="14" t="str">
        <f>IF(C2657="","",COUNT($C$3:C2657))</f>
        <v/>
      </c>
      <c r="B2657" s="14" t="str">
        <f t="shared" si="161"/>
        <v/>
      </c>
      <c r="C2657" s="23"/>
      <c r="F2657" s="32"/>
      <c r="J2657" s="26"/>
      <c r="K2657" s="22" t="str">
        <f t="shared" si="163"/>
        <v/>
      </c>
      <c r="L2657" s="23"/>
      <c r="S2657" s="34"/>
      <c r="T2657" s="56" t="str">
        <f t="shared" si="162"/>
        <v/>
      </c>
    </row>
    <row r="2658" spans="1:20" x14ac:dyDescent="0.35">
      <c r="A2658" s="14" t="str">
        <f>IF(C2658="","",COUNT($C$3:C2658))</f>
        <v/>
      </c>
      <c r="B2658" s="14" t="str">
        <f t="shared" si="161"/>
        <v/>
      </c>
      <c r="C2658" s="23"/>
      <c r="F2658" s="32"/>
      <c r="J2658" s="26"/>
      <c r="K2658" s="22" t="str">
        <f t="shared" si="163"/>
        <v/>
      </c>
      <c r="L2658" s="23"/>
      <c r="S2658" s="34"/>
      <c r="T2658" s="56" t="str">
        <f t="shared" si="162"/>
        <v/>
      </c>
    </row>
    <row r="2659" spans="1:20" x14ac:dyDescent="0.35">
      <c r="A2659" s="14" t="str">
        <f>IF(C2659="","",COUNT($C$3:C2659))</f>
        <v/>
      </c>
      <c r="B2659" s="14" t="str">
        <f t="shared" si="161"/>
        <v/>
      </c>
      <c r="C2659" s="23"/>
      <c r="F2659" s="32"/>
      <c r="J2659" s="26"/>
      <c r="K2659" s="22" t="str">
        <f t="shared" si="163"/>
        <v/>
      </c>
      <c r="L2659" s="23"/>
      <c r="S2659" s="34"/>
      <c r="T2659" s="56" t="str">
        <f t="shared" si="162"/>
        <v/>
      </c>
    </row>
    <row r="2660" spans="1:20" x14ac:dyDescent="0.35">
      <c r="A2660" s="14" t="str">
        <f>IF(C2660="","",COUNT($C$3:C2660))</f>
        <v/>
      </c>
      <c r="B2660" s="14" t="str">
        <f t="shared" si="161"/>
        <v/>
      </c>
      <c r="C2660" s="23"/>
      <c r="F2660" s="32"/>
      <c r="J2660" s="26"/>
      <c r="K2660" s="22" t="str">
        <f t="shared" si="163"/>
        <v/>
      </c>
      <c r="L2660" s="23"/>
      <c r="S2660" s="34"/>
      <c r="T2660" s="56" t="str">
        <f t="shared" si="162"/>
        <v/>
      </c>
    </row>
    <row r="2661" spans="1:20" x14ac:dyDescent="0.35">
      <c r="A2661" s="14" t="str">
        <f>IF(C2661="","",COUNT($C$3:C2661))</f>
        <v/>
      </c>
      <c r="B2661" s="14" t="str">
        <f t="shared" si="161"/>
        <v/>
      </c>
      <c r="C2661" s="23"/>
      <c r="F2661" s="32"/>
      <c r="J2661" s="26"/>
      <c r="K2661" s="22" t="str">
        <f t="shared" si="163"/>
        <v/>
      </c>
      <c r="L2661" s="23"/>
      <c r="S2661" s="34"/>
      <c r="T2661" s="56" t="str">
        <f t="shared" si="162"/>
        <v/>
      </c>
    </row>
    <row r="2662" spans="1:20" x14ac:dyDescent="0.35">
      <c r="A2662" s="14" t="str">
        <f>IF(C2662="","",COUNT($C$3:C2662))</f>
        <v/>
      </c>
      <c r="B2662" s="14" t="str">
        <f t="shared" ref="B2662:B2725" si="164">IF(C2662="","",TEXT(C2662,"mmmm"))</f>
        <v/>
      </c>
      <c r="C2662" s="23"/>
      <c r="F2662" s="32"/>
      <c r="J2662" s="26"/>
      <c r="K2662" s="22" t="str">
        <f t="shared" si="163"/>
        <v/>
      </c>
      <c r="L2662" s="23"/>
      <c r="S2662" s="34"/>
      <c r="T2662" s="56" t="str">
        <f t="shared" ref="T2662:T2725" si="165">IF(N2662="","",SUM(N2662,O2662,P2662,Q2662,R2662))</f>
        <v/>
      </c>
    </row>
    <row r="2663" spans="1:20" x14ac:dyDescent="0.35">
      <c r="A2663" s="14" t="str">
        <f>IF(C2663="","",COUNT($C$3:C2663))</f>
        <v/>
      </c>
      <c r="B2663" s="14" t="str">
        <f t="shared" si="164"/>
        <v/>
      </c>
      <c r="C2663" s="23"/>
      <c r="F2663" s="32"/>
      <c r="J2663" s="26"/>
      <c r="K2663" s="22" t="str">
        <f t="shared" si="163"/>
        <v/>
      </c>
      <c r="L2663" s="23"/>
      <c r="S2663" s="34"/>
      <c r="T2663" s="56" t="str">
        <f t="shared" si="165"/>
        <v/>
      </c>
    </row>
    <row r="2664" spans="1:20" x14ac:dyDescent="0.35">
      <c r="A2664" s="14" t="str">
        <f>IF(C2664="","",COUNT($C$3:C2664))</f>
        <v/>
      </c>
      <c r="B2664" s="14" t="str">
        <f t="shared" si="164"/>
        <v/>
      </c>
      <c r="C2664" s="23"/>
      <c r="F2664" s="32"/>
      <c r="J2664" s="26"/>
      <c r="K2664" s="22" t="str">
        <f t="shared" si="163"/>
        <v/>
      </c>
      <c r="L2664" s="23"/>
      <c r="S2664" s="34"/>
      <c r="T2664" s="56" t="str">
        <f t="shared" si="165"/>
        <v/>
      </c>
    </row>
    <row r="2665" spans="1:20" x14ac:dyDescent="0.35">
      <c r="A2665" s="14" t="str">
        <f>IF(C2665="","",COUNT($C$3:C2665))</f>
        <v/>
      </c>
      <c r="B2665" s="14" t="str">
        <f t="shared" si="164"/>
        <v/>
      </c>
      <c r="C2665" s="23"/>
      <c r="F2665" s="32"/>
      <c r="J2665" s="26"/>
      <c r="K2665" s="22" t="str">
        <f t="shared" si="163"/>
        <v/>
      </c>
      <c r="L2665" s="23"/>
      <c r="S2665" s="34"/>
      <c r="T2665" s="56" t="str">
        <f t="shared" si="165"/>
        <v/>
      </c>
    </row>
    <row r="2666" spans="1:20" x14ac:dyDescent="0.35">
      <c r="A2666" s="14" t="str">
        <f>IF(C2666="","",COUNT($C$3:C2666))</f>
        <v/>
      </c>
      <c r="B2666" s="14" t="str">
        <f t="shared" si="164"/>
        <v/>
      </c>
      <c r="C2666" s="23"/>
      <c r="F2666" s="32"/>
      <c r="J2666" s="26"/>
      <c r="K2666" s="22" t="str">
        <f t="shared" si="163"/>
        <v/>
      </c>
      <c r="L2666" s="23"/>
      <c r="S2666" s="34"/>
      <c r="T2666" s="56" t="str">
        <f t="shared" si="165"/>
        <v/>
      </c>
    </row>
    <row r="2667" spans="1:20" x14ac:dyDescent="0.35">
      <c r="A2667" s="14" t="str">
        <f>IF(C2667="","",COUNT($C$3:C2667))</f>
        <v/>
      </c>
      <c r="B2667" s="14" t="str">
        <f t="shared" si="164"/>
        <v/>
      </c>
      <c r="C2667" s="23"/>
      <c r="F2667" s="32"/>
      <c r="J2667" s="26"/>
      <c r="K2667" s="22" t="str">
        <f t="shared" si="163"/>
        <v/>
      </c>
      <c r="L2667" s="23"/>
      <c r="S2667" s="34"/>
      <c r="T2667" s="56" t="str">
        <f t="shared" si="165"/>
        <v/>
      </c>
    </row>
    <row r="2668" spans="1:20" x14ac:dyDescent="0.35">
      <c r="A2668" s="14" t="str">
        <f>IF(C2668="","",COUNT($C$3:C2668))</f>
        <v/>
      </c>
      <c r="B2668" s="14" t="str">
        <f t="shared" si="164"/>
        <v/>
      </c>
      <c r="C2668" s="23"/>
      <c r="F2668" s="32"/>
      <c r="J2668" s="26"/>
      <c r="K2668" s="22" t="str">
        <f t="shared" si="163"/>
        <v/>
      </c>
      <c r="L2668" s="23"/>
      <c r="S2668" s="34"/>
      <c r="T2668" s="56" t="str">
        <f t="shared" si="165"/>
        <v/>
      </c>
    </row>
    <row r="2669" spans="1:20" x14ac:dyDescent="0.35">
      <c r="A2669" s="14" t="str">
        <f>IF(C2669="","",COUNT($C$3:C2669))</f>
        <v/>
      </c>
      <c r="B2669" s="14" t="str">
        <f t="shared" si="164"/>
        <v/>
      </c>
      <c r="C2669" s="23"/>
      <c r="F2669" s="32"/>
      <c r="J2669" s="26"/>
      <c r="K2669" s="22" t="str">
        <f t="shared" si="163"/>
        <v/>
      </c>
      <c r="L2669" s="23"/>
      <c r="S2669" s="34"/>
      <c r="T2669" s="56" t="str">
        <f t="shared" si="165"/>
        <v/>
      </c>
    </row>
    <row r="2670" spans="1:20" x14ac:dyDescent="0.35">
      <c r="A2670" s="14" t="str">
        <f>IF(C2670="","",COUNT($C$3:C2670))</f>
        <v/>
      </c>
      <c r="B2670" s="14" t="str">
        <f t="shared" si="164"/>
        <v/>
      </c>
      <c r="C2670" s="23"/>
      <c r="F2670" s="32"/>
      <c r="J2670" s="26"/>
      <c r="K2670" s="22" t="str">
        <f t="shared" si="163"/>
        <v/>
      </c>
      <c r="L2670" s="23"/>
      <c r="S2670" s="34"/>
      <c r="T2670" s="56" t="str">
        <f t="shared" si="165"/>
        <v/>
      </c>
    </row>
    <row r="2671" spans="1:20" x14ac:dyDescent="0.35">
      <c r="A2671" s="14" t="str">
        <f>IF(C2671="","",COUNT($C$3:C2671))</f>
        <v/>
      </c>
      <c r="B2671" s="14" t="str">
        <f t="shared" si="164"/>
        <v/>
      </c>
      <c r="C2671" s="23"/>
      <c r="F2671" s="32"/>
      <c r="J2671" s="26"/>
      <c r="K2671" s="22" t="str">
        <f t="shared" si="163"/>
        <v/>
      </c>
      <c r="L2671" s="23"/>
      <c r="S2671" s="34"/>
      <c r="T2671" s="56" t="str">
        <f t="shared" si="165"/>
        <v/>
      </c>
    </row>
    <row r="2672" spans="1:20" x14ac:dyDescent="0.35">
      <c r="A2672" s="14" t="str">
        <f>IF(C2672="","",COUNT($C$3:C2672))</f>
        <v/>
      </c>
      <c r="B2672" s="14" t="str">
        <f t="shared" si="164"/>
        <v/>
      </c>
      <c r="C2672" s="23"/>
      <c r="F2672" s="32"/>
      <c r="J2672" s="26"/>
      <c r="K2672" s="22" t="str">
        <f t="shared" si="163"/>
        <v/>
      </c>
      <c r="L2672" s="23"/>
      <c r="S2672" s="34"/>
      <c r="T2672" s="56" t="str">
        <f t="shared" si="165"/>
        <v/>
      </c>
    </row>
    <row r="2673" spans="1:20" x14ac:dyDescent="0.35">
      <c r="A2673" s="14" t="str">
        <f>IF(C2673="","",COUNT($C$3:C2673))</f>
        <v/>
      </c>
      <c r="B2673" s="14" t="str">
        <f t="shared" si="164"/>
        <v/>
      </c>
      <c r="C2673" s="23"/>
      <c r="F2673" s="32"/>
      <c r="J2673" s="26"/>
      <c r="K2673" s="22" t="str">
        <f t="shared" si="163"/>
        <v/>
      </c>
      <c r="L2673" s="23"/>
      <c r="S2673" s="34"/>
      <c r="T2673" s="56" t="str">
        <f t="shared" si="165"/>
        <v/>
      </c>
    </row>
    <row r="2674" spans="1:20" x14ac:dyDescent="0.35">
      <c r="A2674" s="14" t="str">
        <f>IF(C2674="","",COUNT($C$3:C2674))</f>
        <v/>
      </c>
      <c r="B2674" s="14" t="str">
        <f t="shared" si="164"/>
        <v/>
      </c>
      <c r="C2674" s="23"/>
      <c r="F2674" s="32"/>
      <c r="J2674" s="26"/>
      <c r="K2674" s="22" t="str">
        <f t="shared" si="163"/>
        <v/>
      </c>
      <c r="L2674" s="23"/>
      <c r="S2674" s="34"/>
      <c r="T2674" s="56" t="str">
        <f t="shared" si="165"/>
        <v/>
      </c>
    </row>
    <row r="2675" spans="1:20" x14ac:dyDescent="0.35">
      <c r="A2675" s="14" t="str">
        <f>IF(C2675="","",COUNT($C$3:C2675))</f>
        <v/>
      </c>
      <c r="B2675" s="14" t="str">
        <f t="shared" si="164"/>
        <v/>
      </c>
      <c r="C2675" s="23"/>
      <c r="F2675" s="32"/>
      <c r="J2675" s="26"/>
      <c r="K2675" s="22" t="str">
        <f t="shared" si="163"/>
        <v/>
      </c>
      <c r="L2675" s="23"/>
      <c r="S2675" s="34"/>
      <c r="T2675" s="56" t="str">
        <f t="shared" si="165"/>
        <v/>
      </c>
    </row>
    <row r="2676" spans="1:20" x14ac:dyDescent="0.35">
      <c r="A2676" s="14" t="str">
        <f>IF(C2676="","",COUNT($C$3:C2676))</f>
        <v/>
      </c>
      <c r="B2676" s="14" t="str">
        <f t="shared" si="164"/>
        <v/>
      </c>
      <c r="C2676" s="23"/>
      <c r="F2676" s="32"/>
      <c r="J2676" s="26"/>
      <c r="K2676" s="22" t="str">
        <f t="shared" si="163"/>
        <v/>
      </c>
      <c r="L2676" s="23"/>
      <c r="S2676" s="34"/>
      <c r="T2676" s="56" t="str">
        <f t="shared" si="165"/>
        <v/>
      </c>
    </row>
    <row r="2677" spans="1:20" x14ac:dyDescent="0.35">
      <c r="A2677" s="14" t="str">
        <f>IF(C2677="","",COUNT($C$3:C2677))</f>
        <v/>
      </c>
      <c r="B2677" s="14" t="str">
        <f t="shared" si="164"/>
        <v/>
      </c>
      <c r="C2677" s="23"/>
      <c r="F2677" s="32"/>
      <c r="J2677" s="26"/>
      <c r="K2677" s="22" t="str">
        <f t="shared" si="163"/>
        <v/>
      </c>
      <c r="L2677" s="23"/>
      <c r="S2677" s="34"/>
      <c r="T2677" s="56" t="str">
        <f t="shared" si="165"/>
        <v/>
      </c>
    </row>
    <row r="2678" spans="1:20" x14ac:dyDescent="0.35">
      <c r="A2678" s="14" t="str">
        <f>IF(C2678="","",COUNT($C$3:C2678))</f>
        <v/>
      </c>
      <c r="B2678" s="14" t="str">
        <f t="shared" si="164"/>
        <v/>
      </c>
      <c r="C2678" s="23"/>
      <c r="F2678" s="32"/>
      <c r="J2678" s="26"/>
      <c r="K2678" s="22" t="str">
        <f t="shared" si="163"/>
        <v/>
      </c>
      <c r="L2678" s="23"/>
      <c r="S2678" s="34"/>
      <c r="T2678" s="56" t="str">
        <f t="shared" si="165"/>
        <v/>
      </c>
    </row>
    <row r="2679" spans="1:20" x14ac:dyDescent="0.35">
      <c r="A2679" s="14" t="str">
        <f>IF(C2679="","",COUNT($C$3:C2679))</f>
        <v/>
      </c>
      <c r="B2679" s="14" t="str">
        <f t="shared" si="164"/>
        <v/>
      </c>
      <c r="C2679" s="23"/>
      <c r="F2679" s="32"/>
      <c r="J2679" s="26"/>
      <c r="K2679" s="22" t="str">
        <f t="shared" si="163"/>
        <v/>
      </c>
      <c r="L2679" s="23"/>
      <c r="S2679" s="34"/>
      <c r="T2679" s="56" t="str">
        <f t="shared" si="165"/>
        <v/>
      </c>
    </row>
    <row r="2680" spans="1:20" x14ac:dyDescent="0.35">
      <c r="A2680" s="14" t="str">
        <f>IF(C2680="","",COUNT($C$3:C2680))</f>
        <v/>
      </c>
      <c r="B2680" s="14" t="str">
        <f t="shared" si="164"/>
        <v/>
      </c>
      <c r="C2680" s="23"/>
      <c r="F2680" s="32"/>
      <c r="J2680" s="26"/>
      <c r="K2680" s="22" t="str">
        <f t="shared" si="163"/>
        <v/>
      </c>
      <c r="L2680" s="23"/>
      <c r="S2680" s="34"/>
      <c r="T2680" s="56" t="str">
        <f t="shared" si="165"/>
        <v/>
      </c>
    </row>
    <row r="2681" spans="1:20" x14ac:dyDescent="0.35">
      <c r="A2681" s="14" t="str">
        <f>IF(C2681="","",COUNT($C$3:C2681))</f>
        <v/>
      </c>
      <c r="B2681" s="14" t="str">
        <f t="shared" si="164"/>
        <v/>
      </c>
      <c r="C2681" s="23"/>
      <c r="F2681" s="32"/>
      <c r="J2681" s="26"/>
      <c r="K2681" s="22" t="str">
        <f t="shared" si="163"/>
        <v/>
      </c>
      <c r="L2681" s="23"/>
      <c r="S2681" s="34"/>
      <c r="T2681" s="56" t="str">
        <f t="shared" si="165"/>
        <v/>
      </c>
    </row>
    <row r="2682" spans="1:20" x14ac:dyDescent="0.35">
      <c r="A2682" s="14" t="str">
        <f>IF(C2682="","",COUNT($C$3:C2682))</f>
        <v/>
      </c>
      <c r="B2682" s="14" t="str">
        <f t="shared" si="164"/>
        <v/>
      </c>
      <c r="C2682" s="23"/>
      <c r="F2682" s="32"/>
      <c r="J2682" s="26"/>
      <c r="K2682" s="22" t="str">
        <f t="shared" si="163"/>
        <v/>
      </c>
      <c r="L2682" s="23"/>
      <c r="S2682" s="34"/>
      <c r="T2682" s="56" t="str">
        <f t="shared" si="165"/>
        <v/>
      </c>
    </row>
    <row r="2683" spans="1:20" x14ac:dyDescent="0.35">
      <c r="A2683" s="14" t="str">
        <f>IF(C2683="","",COUNT($C$3:C2683))</f>
        <v/>
      </c>
      <c r="B2683" s="14" t="str">
        <f t="shared" si="164"/>
        <v/>
      </c>
      <c r="C2683" s="23"/>
      <c r="F2683" s="32"/>
      <c r="J2683" s="26"/>
      <c r="K2683" s="22" t="str">
        <f t="shared" si="163"/>
        <v/>
      </c>
      <c r="L2683" s="23"/>
      <c r="S2683" s="34"/>
      <c r="T2683" s="56" t="str">
        <f t="shared" si="165"/>
        <v/>
      </c>
    </row>
    <row r="2684" spans="1:20" x14ac:dyDescent="0.35">
      <c r="A2684" s="14" t="str">
        <f>IF(C2684="","",COUNT($C$3:C2684))</f>
        <v/>
      </c>
      <c r="B2684" s="14" t="str">
        <f t="shared" si="164"/>
        <v/>
      </c>
      <c r="C2684" s="23"/>
      <c r="F2684" s="32"/>
      <c r="J2684" s="26"/>
      <c r="K2684" s="22" t="str">
        <f t="shared" si="163"/>
        <v/>
      </c>
      <c r="L2684" s="23"/>
      <c r="S2684" s="34"/>
      <c r="T2684" s="56" t="str">
        <f t="shared" si="165"/>
        <v/>
      </c>
    </row>
    <row r="2685" spans="1:20" x14ac:dyDescent="0.35">
      <c r="A2685" s="14" t="str">
        <f>IF(C2685="","",COUNT($C$3:C2685))</f>
        <v/>
      </c>
      <c r="B2685" s="14" t="str">
        <f t="shared" si="164"/>
        <v/>
      </c>
      <c r="C2685" s="23"/>
      <c r="F2685" s="32"/>
      <c r="J2685" s="26"/>
      <c r="K2685" s="22" t="str">
        <f t="shared" si="163"/>
        <v/>
      </c>
      <c r="L2685" s="23"/>
      <c r="S2685" s="34"/>
      <c r="T2685" s="56" t="str">
        <f t="shared" si="165"/>
        <v/>
      </c>
    </row>
    <row r="2686" spans="1:20" x14ac:dyDescent="0.35">
      <c r="A2686" s="14" t="str">
        <f>IF(C2686="","",COUNT($C$3:C2686))</f>
        <v/>
      </c>
      <c r="B2686" s="14" t="str">
        <f t="shared" si="164"/>
        <v/>
      </c>
      <c r="C2686" s="23"/>
      <c r="F2686" s="32"/>
      <c r="J2686" s="26"/>
      <c r="K2686" s="22" t="str">
        <f t="shared" si="163"/>
        <v/>
      </c>
      <c r="L2686" s="23"/>
      <c r="S2686" s="34"/>
      <c r="T2686" s="56" t="str">
        <f t="shared" si="165"/>
        <v/>
      </c>
    </row>
    <row r="2687" spans="1:20" x14ac:dyDescent="0.35">
      <c r="A2687" s="14" t="str">
        <f>IF(C2687="","",COUNT($C$3:C2687))</f>
        <v/>
      </c>
      <c r="B2687" s="14" t="str">
        <f t="shared" si="164"/>
        <v/>
      </c>
      <c r="C2687" s="23"/>
      <c r="F2687" s="32"/>
      <c r="J2687" s="26"/>
      <c r="K2687" s="22" t="str">
        <f t="shared" si="163"/>
        <v/>
      </c>
      <c r="L2687" s="23"/>
      <c r="S2687" s="34"/>
      <c r="T2687" s="56" t="str">
        <f t="shared" si="165"/>
        <v/>
      </c>
    </row>
    <row r="2688" spans="1:20" x14ac:dyDescent="0.35">
      <c r="A2688" s="14" t="str">
        <f>IF(C2688="","",COUNT($C$3:C2688))</f>
        <v/>
      </c>
      <c r="B2688" s="14" t="str">
        <f t="shared" si="164"/>
        <v/>
      </c>
      <c r="C2688" s="23"/>
      <c r="F2688" s="32"/>
      <c r="J2688" s="26"/>
      <c r="K2688" s="22" t="str">
        <f t="shared" si="163"/>
        <v/>
      </c>
      <c r="L2688" s="23"/>
      <c r="S2688" s="34"/>
      <c r="T2688" s="56" t="str">
        <f t="shared" si="165"/>
        <v/>
      </c>
    </row>
    <row r="2689" spans="1:20" x14ac:dyDescent="0.35">
      <c r="A2689" s="14" t="str">
        <f>IF(C2689="","",COUNT($C$3:C2689))</f>
        <v/>
      </c>
      <c r="B2689" s="14" t="str">
        <f t="shared" si="164"/>
        <v/>
      </c>
      <c r="C2689" s="23"/>
      <c r="F2689" s="32"/>
      <c r="J2689" s="26"/>
      <c r="K2689" s="22" t="str">
        <f t="shared" si="163"/>
        <v/>
      </c>
      <c r="L2689" s="23"/>
      <c r="S2689" s="34"/>
      <c r="T2689" s="56" t="str">
        <f t="shared" si="165"/>
        <v/>
      </c>
    </row>
    <row r="2690" spans="1:20" x14ac:dyDescent="0.35">
      <c r="A2690" s="14" t="str">
        <f>IF(C2690="","",COUNT($C$3:C2690))</f>
        <v/>
      </c>
      <c r="B2690" s="14" t="str">
        <f t="shared" si="164"/>
        <v/>
      </c>
      <c r="C2690" s="23"/>
      <c r="F2690" s="32"/>
      <c r="J2690" s="26"/>
      <c r="K2690" s="22" t="str">
        <f t="shared" si="163"/>
        <v/>
      </c>
      <c r="L2690" s="23"/>
      <c r="S2690" s="34"/>
      <c r="T2690" s="56" t="str">
        <f t="shared" si="165"/>
        <v/>
      </c>
    </row>
    <row r="2691" spans="1:20" x14ac:dyDescent="0.35">
      <c r="A2691" s="14" t="str">
        <f>IF(C2691="","",COUNT($C$3:C2691))</f>
        <v/>
      </c>
      <c r="B2691" s="14" t="str">
        <f t="shared" si="164"/>
        <v/>
      </c>
      <c r="C2691" s="23"/>
      <c r="F2691" s="32"/>
      <c r="J2691" s="26"/>
      <c r="K2691" s="22" t="str">
        <f t="shared" ref="K2691:K2754" si="166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691" s="23"/>
      <c r="S2691" s="34"/>
      <c r="T2691" s="56" t="str">
        <f t="shared" si="165"/>
        <v/>
      </c>
    </row>
    <row r="2692" spans="1:20" x14ac:dyDescent="0.35">
      <c r="A2692" s="14" t="str">
        <f>IF(C2692="","",COUNT($C$3:C2692))</f>
        <v/>
      </c>
      <c r="B2692" s="14" t="str">
        <f t="shared" si="164"/>
        <v/>
      </c>
      <c r="C2692" s="23"/>
      <c r="F2692" s="32"/>
      <c r="J2692" s="26"/>
      <c r="K2692" s="22" t="str">
        <f t="shared" si="166"/>
        <v/>
      </c>
      <c r="L2692" s="23"/>
      <c r="S2692" s="34"/>
      <c r="T2692" s="56" t="str">
        <f t="shared" si="165"/>
        <v/>
      </c>
    </row>
    <row r="2693" spans="1:20" x14ac:dyDescent="0.35">
      <c r="A2693" s="14" t="str">
        <f>IF(C2693="","",COUNT($C$3:C2693))</f>
        <v/>
      </c>
      <c r="B2693" s="14" t="str">
        <f t="shared" si="164"/>
        <v/>
      </c>
      <c r="C2693" s="23"/>
      <c r="F2693" s="32"/>
      <c r="J2693" s="26"/>
      <c r="K2693" s="22" t="str">
        <f t="shared" si="166"/>
        <v/>
      </c>
      <c r="L2693" s="23"/>
      <c r="S2693" s="34"/>
      <c r="T2693" s="56" t="str">
        <f t="shared" si="165"/>
        <v/>
      </c>
    </row>
    <row r="2694" spans="1:20" x14ac:dyDescent="0.35">
      <c r="A2694" s="14" t="str">
        <f>IF(C2694="","",COUNT($C$3:C2694))</f>
        <v/>
      </c>
      <c r="B2694" s="14" t="str">
        <f t="shared" si="164"/>
        <v/>
      </c>
      <c r="C2694" s="23"/>
      <c r="F2694" s="32"/>
      <c r="J2694" s="26"/>
      <c r="K2694" s="22" t="str">
        <f t="shared" si="166"/>
        <v/>
      </c>
      <c r="L2694" s="23"/>
      <c r="S2694" s="34"/>
      <c r="T2694" s="56" t="str">
        <f t="shared" si="165"/>
        <v/>
      </c>
    </row>
    <row r="2695" spans="1:20" x14ac:dyDescent="0.35">
      <c r="A2695" s="14" t="str">
        <f>IF(C2695="","",COUNT($C$3:C2695))</f>
        <v/>
      </c>
      <c r="B2695" s="14" t="str">
        <f t="shared" si="164"/>
        <v/>
      </c>
      <c r="C2695" s="23"/>
      <c r="F2695" s="32"/>
      <c r="J2695" s="26"/>
      <c r="K2695" s="22" t="str">
        <f t="shared" si="166"/>
        <v/>
      </c>
      <c r="L2695" s="23"/>
      <c r="S2695" s="34"/>
      <c r="T2695" s="56" t="str">
        <f t="shared" si="165"/>
        <v/>
      </c>
    </row>
    <row r="2696" spans="1:20" x14ac:dyDescent="0.35">
      <c r="A2696" s="14" t="str">
        <f>IF(C2696="","",COUNT($C$3:C2696))</f>
        <v/>
      </c>
      <c r="B2696" s="14" t="str">
        <f t="shared" si="164"/>
        <v/>
      </c>
      <c r="C2696" s="23"/>
      <c r="F2696" s="32"/>
      <c r="J2696" s="26"/>
      <c r="K2696" s="22" t="str">
        <f t="shared" si="166"/>
        <v/>
      </c>
      <c r="L2696" s="23"/>
      <c r="S2696" s="34"/>
      <c r="T2696" s="56" t="str">
        <f t="shared" si="165"/>
        <v/>
      </c>
    </row>
    <row r="2697" spans="1:20" x14ac:dyDescent="0.35">
      <c r="A2697" s="14" t="str">
        <f>IF(C2697="","",COUNT($C$3:C2697))</f>
        <v/>
      </c>
      <c r="B2697" s="14" t="str">
        <f t="shared" si="164"/>
        <v/>
      </c>
      <c r="C2697" s="23"/>
      <c r="F2697" s="32"/>
      <c r="J2697" s="26"/>
      <c r="K2697" s="22" t="str">
        <f t="shared" si="166"/>
        <v/>
      </c>
      <c r="L2697" s="23"/>
      <c r="S2697" s="34"/>
      <c r="T2697" s="56" t="str">
        <f t="shared" si="165"/>
        <v/>
      </c>
    </row>
    <row r="2698" spans="1:20" x14ac:dyDescent="0.35">
      <c r="A2698" s="14" t="str">
        <f>IF(C2698="","",COUNT($C$3:C2698))</f>
        <v/>
      </c>
      <c r="B2698" s="14" t="str">
        <f t="shared" si="164"/>
        <v/>
      </c>
      <c r="C2698" s="23"/>
      <c r="F2698" s="32"/>
      <c r="J2698" s="26"/>
      <c r="K2698" s="22" t="str">
        <f t="shared" si="166"/>
        <v/>
      </c>
      <c r="L2698" s="23"/>
      <c r="S2698" s="34"/>
      <c r="T2698" s="56" t="str">
        <f t="shared" si="165"/>
        <v/>
      </c>
    </row>
    <row r="2699" spans="1:20" x14ac:dyDescent="0.35">
      <c r="A2699" s="14" t="str">
        <f>IF(C2699="","",COUNT($C$3:C2699))</f>
        <v/>
      </c>
      <c r="B2699" s="14" t="str">
        <f t="shared" si="164"/>
        <v/>
      </c>
      <c r="C2699" s="23"/>
      <c r="F2699" s="32"/>
      <c r="J2699" s="26"/>
      <c r="K2699" s="22" t="str">
        <f t="shared" si="166"/>
        <v/>
      </c>
      <c r="L2699" s="23"/>
      <c r="S2699" s="34"/>
      <c r="T2699" s="56" t="str">
        <f t="shared" si="165"/>
        <v/>
      </c>
    </row>
    <row r="2700" spans="1:20" x14ac:dyDescent="0.35">
      <c r="A2700" s="14" t="str">
        <f>IF(C2700="","",COUNT($C$3:C2700))</f>
        <v/>
      </c>
      <c r="B2700" s="14" t="str">
        <f t="shared" si="164"/>
        <v/>
      </c>
      <c r="C2700" s="23"/>
      <c r="F2700" s="32"/>
      <c r="J2700" s="26"/>
      <c r="K2700" s="22" t="str">
        <f t="shared" si="166"/>
        <v/>
      </c>
      <c r="L2700" s="23"/>
      <c r="S2700" s="34"/>
      <c r="T2700" s="56" t="str">
        <f t="shared" si="165"/>
        <v/>
      </c>
    </row>
    <row r="2701" spans="1:20" x14ac:dyDescent="0.35">
      <c r="A2701" s="14" t="str">
        <f>IF(C2701="","",COUNT($C$3:C2701))</f>
        <v/>
      </c>
      <c r="B2701" s="14" t="str">
        <f t="shared" si="164"/>
        <v/>
      </c>
      <c r="C2701" s="23"/>
      <c r="F2701" s="32"/>
      <c r="J2701" s="26"/>
      <c r="K2701" s="22" t="str">
        <f t="shared" si="166"/>
        <v/>
      </c>
      <c r="L2701" s="23"/>
      <c r="S2701" s="34"/>
      <c r="T2701" s="56" t="str">
        <f t="shared" si="165"/>
        <v/>
      </c>
    </row>
    <row r="2702" spans="1:20" x14ac:dyDescent="0.35">
      <c r="A2702" s="14" t="str">
        <f>IF(C2702="","",COUNT($C$3:C2702))</f>
        <v/>
      </c>
      <c r="B2702" s="14" t="str">
        <f t="shared" si="164"/>
        <v/>
      </c>
      <c r="C2702" s="23"/>
      <c r="F2702" s="32"/>
      <c r="J2702" s="26"/>
      <c r="K2702" s="22" t="str">
        <f t="shared" si="166"/>
        <v/>
      </c>
      <c r="L2702" s="23"/>
      <c r="S2702" s="34"/>
      <c r="T2702" s="56" t="str">
        <f t="shared" si="165"/>
        <v/>
      </c>
    </row>
    <row r="2703" spans="1:20" x14ac:dyDescent="0.35">
      <c r="A2703" s="14" t="str">
        <f>IF(C2703="","",COUNT($C$3:C2703))</f>
        <v/>
      </c>
      <c r="B2703" s="14" t="str">
        <f t="shared" si="164"/>
        <v/>
      </c>
      <c r="C2703" s="23"/>
      <c r="F2703" s="32"/>
      <c r="J2703" s="26"/>
      <c r="K2703" s="22" t="str">
        <f t="shared" si="166"/>
        <v/>
      </c>
      <c r="L2703" s="23"/>
      <c r="S2703" s="34"/>
      <c r="T2703" s="56" t="str">
        <f t="shared" si="165"/>
        <v/>
      </c>
    </row>
    <row r="2704" spans="1:20" x14ac:dyDescent="0.35">
      <c r="A2704" s="14" t="str">
        <f>IF(C2704="","",COUNT($C$3:C2704))</f>
        <v/>
      </c>
      <c r="B2704" s="14" t="str">
        <f t="shared" si="164"/>
        <v/>
      </c>
      <c r="C2704" s="23"/>
      <c r="F2704" s="32"/>
      <c r="J2704" s="26"/>
      <c r="K2704" s="22" t="str">
        <f t="shared" si="166"/>
        <v/>
      </c>
      <c r="L2704" s="23"/>
      <c r="S2704" s="34"/>
      <c r="T2704" s="56" t="str">
        <f t="shared" si="165"/>
        <v/>
      </c>
    </row>
    <row r="2705" spans="1:20" x14ac:dyDescent="0.35">
      <c r="A2705" s="14" t="str">
        <f>IF(C2705="","",COUNT($C$3:C2705))</f>
        <v/>
      </c>
      <c r="B2705" s="14" t="str">
        <f t="shared" si="164"/>
        <v/>
      </c>
      <c r="C2705" s="23"/>
      <c r="F2705" s="32"/>
      <c r="J2705" s="26"/>
      <c r="K2705" s="22" t="str">
        <f t="shared" si="166"/>
        <v/>
      </c>
      <c r="L2705" s="23"/>
      <c r="S2705" s="34"/>
      <c r="T2705" s="56" t="str">
        <f t="shared" si="165"/>
        <v/>
      </c>
    </row>
    <row r="2706" spans="1:20" x14ac:dyDescent="0.35">
      <c r="A2706" s="14" t="str">
        <f>IF(C2706="","",COUNT($C$3:C2706))</f>
        <v/>
      </c>
      <c r="B2706" s="14" t="str">
        <f t="shared" si="164"/>
        <v/>
      </c>
      <c r="C2706" s="23"/>
      <c r="F2706" s="32"/>
      <c r="J2706" s="26"/>
      <c r="K2706" s="22" t="str">
        <f t="shared" si="166"/>
        <v/>
      </c>
      <c r="L2706" s="23"/>
      <c r="S2706" s="34"/>
      <c r="T2706" s="56" t="str">
        <f t="shared" si="165"/>
        <v/>
      </c>
    </row>
    <row r="2707" spans="1:20" x14ac:dyDescent="0.35">
      <c r="A2707" s="14" t="str">
        <f>IF(C2707="","",COUNT($C$3:C2707))</f>
        <v/>
      </c>
      <c r="B2707" s="14" t="str">
        <f t="shared" si="164"/>
        <v/>
      </c>
      <c r="C2707" s="23"/>
      <c r="F2707" s="32"/>
      <c r="J2707" s="26"/>
      <c r="K2707" s="22" t="str">
        <f t="shared" si="166"/>
        <v/>
      </c>
      <c r="L2707" s="23"/>
      <c r="S2707" s="34"/>
      <c r="T2707" s="56" t="str">
        <f t="shared" si="165"/>
        <v/>
      </c>
    </row>
    <row r="2708" spans="1:20" x14ac:dyDescent="0.35">
      <c r="A2708" s="14" t="str">
        <f>IF(C2708="","",COUNT($C$3:C2708))</f>
        <v/>
      </c>
      <c r="B2708" s="14" t="str">
        <f t="shared" si="164"/>
        <v/>
      </c>
      <c r="C2708" s="23"/>
      <c r="F2708" s="32"/>
      <c r="J2708" s="26"/>
      <c r="K2708" s="22" t="str">
        <f t="shared" si="166"/>
        <v/>
      </c>
      <c r="L2708" s="23"/>
      <c r="S2708" s="34"/>
      <c r="T2708" s="56" t="str">
        <f t="shared" si="165"/>
        <v/>
      </c>
    </row>
    <row r="2709" spans="1:20" x14ac:dyDescent="0.35">
      <c r="A2709" s="14" t="str">
        <f>IF(C2709="","",COUNT($C$3:C2709))</f>
        <v/>
      </c>
      <c r="B2709" s="14" t="str">
        <f t="shared" si="164"/>
        <v/>
      </c>
      <c r="C2709" s="23"/>
      <c r="F2709" s="32"/>
      <c r="J2709" s="26"/>
      <c r="K2709" s="22" t="str">
        <f t="shared" si="166"/>
        <v/>
      </c>
      <c r="L2709" s="23"/>
      <c r="S2709" s="34"/>
      <c r="T2709" s="56" t="str">
        <f t="shared" si="165"/>
        <v/>
      </c>
    </row>
    <row r="2710" spans="1:20" x14ac:dyDescent="0.35">
      <c r="A2710" s="14" t="str">
        <f>IF(C2710="","",COUNT($C$3:C2710))</f>
        <v/>
      </c>
      <c r="B2710" s="14" t="str">
        <f t="shared" si="164"/>
        <v/>
      </c>
      <c r="C2710" s="23"/>
      <c r="F2710" s="32"/>
      <c r="J2710" s="26"/>
      <c r="K2710" s="22" t="str">
        <f t="shared" si="166"/>
        <v/>
      </c>
      <c r="L2710" s="23"/>
      <c r="S2710" s="34"/>
      <c r="T2710" s="56" t="str">
        <f t="shared" si="165"/>
        <v/>
      </c>
    </row>
    <row r="2711" spans="1:20" x14ac:dyDescent="0.35">
      <c r="A2711" s="14" t="str">
        <f>IF(C2711="","",COUNT($C$3:C2711))</f>
        <v/>
      </c>
      <c r="B2711" s="14" t="str">
        <f t="shared" si="164"/>
        <v/>
      </c>
      <c r="C2711" s="23"/>
      <c r="F2711" s="32"/>
      <c r="J2711" s="26"/>
      <c r="K2711" s="22" t="str">
        <f t="shared" si="166"/>
        <v/>
      </c>
      <c r="L2711" s="23"/>
      <c r="S2711" s="34"/>
      <c r="T2711" s="56" t="str">
        <f t="shared" si="165"/>
        <v/>
      </c>
    </row>
    <row r="2712" spans="1:20" x14ac:dyDescent="0.35">
      <c r="A2712" s="14" t="str">
        <f>IF(C2712="","",COUNT($C$3:C2712))</f>
        <v/>
      </c>
      <c r="B2712" s="14" t="str">
        <f t="shared" si="164"/>
        <v/>
      </c>
      <c r="C2712" s="23"/>
      <c r="F2712" s="32"/>
      <c r="J2712" s="26"/>
      <c r="K2712" s="22" t="str">
        <f t="shared" si="166"/>
        <v/>
      </c>
      <c r="L2712" s="23"/>
      <c r="S2712" s="34"/>
      <c r="T2712" s="56" t="str">
        <f t="shared" si="165"/>
        <v/>
      </c>
    </row>
    <row r="2713" spans="1:20" x14ac:dyDescent="0.35">
      <c r="A2713" s="14" t="str">
        <f>IF(C2713="","",COUNT($C$3:C2713))</f>
        <v/>
      </c>
      <c r="B2713" s="14" t="str">
        <f t="shared" si="164"/>
        <v/>
      </c>
      <c r="C2713" s="23"/>
      <c r="F2713" s="32"/>
      <c r="J2713" s="26"/>
      <c r="K2713" s="22" t="str">
        <f t="shared" si="166"/>
        <v/>
      </c>
      <c r="L2713" s="23"/>
      <c r="S2713" s="34"/>
      <c r="T2713" s="56" t="str">
        <f t="shared" si="165"/>
        <v/>
      </c>
    </row>
    <row r="2714" spans="1:20" x14ac:dyDescent="0.35">
      <c r="A2714" s="14" t="str">
        <f>IF(C2714="","",COUNT($C$3:C2714))</f>
        <v/>
      </c>
      <c r="B2714" s="14" t="str">
        <f t="shared" si="164"/>
        <v/>
      </c>
      <c r="C2714" s="23"/>
      <c r="F2714" s="32"/>
      <c r="J2714" s="26"/>
      <c r="K2714" s="22" t="str">
        <f t="shared" si="166"/>
        <v/>
      </c>
      <c r="L2714" s="23"/>
      <c r="S2714" s="34"/>
      <c r="T2714" s="56" t="str">
        <f t="shared" si="165"/>
        <v/>
      </c>
    </row>
    <row r="2715" spans="1:20" x14ac:dyDescent="0.35">
      <c r="A2715" s="14" t="str">
        <f>IF(C2715="","",COUNT($C$3:C2715))</f>
        <v/>
      </c>
      <c r="B2715" s="14" t="str">
        <f t="shared" si="164"/>
        <v/>
      </c>
      <c r="C2715" s="23"/>
      <c r="F2715" s="32"/>
      <c r="J2715" s="26"/>
      <c r="K2715" s="22" t="str">
        <f t="shared" si="166"/>
        <v/>
      </c>
      <c r="L2715" s="23"/>
      <c r="S2715" s="34"/>
      <c r="T2715" s="56" t="str">
        <f t="shared" si="165"/>
        <v/>
      </c>
    </row>
    <row r="2716" spans="1:20" x14ac:dyDescent="0.35">
      <c r="A2716" s="14" t="str">
        <f>IF(C2716="","",COUNT($C$3:C2716))</f>
        <v/>
      </c>
      <c r="B2716" s="14" t="str">
        <f t="shared" si="164"/>
        <v/>
      </c>
      <c r="C2716" s="23"/>
      <c r="F2716" s="32"/>
      <c r="J2716" s="26"/>
      <c r="K2716" s="22" t="str">
        <f t="shared" si="166"/>
        <v/>
      </c>
      <c r="L2716" s="23"/>
      <c r="S2716" s="34"/>
      <c r="T2716" s="56" t="str">
        <f t="shared" si="165"/>
        <v/>
      </c>
    </row>
    <row r="2717" spans="1:20" x14ac:dyDescent="0.35">
      <c r="A2717" s="14" t="str">
        <f>IF(C2717="","",COUNT($C$3:C2717))</f>
        <v/>
      </c>
      <c r="B2717" s="14" t="str">
        <f t="shared" si="164"/>
        <v/>
      </c>
      <c r="C2717" s="23"/>
      <c r="F2717" s="32"/>
      <c r="J2717" s="26"/>
      <c r="K2717" s="22" t="str">
        <f t="shared" si="166"/>
        <v/>
      </c>
      <c r="L2717" s="23"/>
      <c r="S2717" s="34"/>
      <c r="T2717" s="56" t="str">
        <f t="shared" si="165"/>
        <v/>
      </c>
    </row>
    <row r="2718" spans="1:20" x14ac:dyDescent="0.35">
      <c r="A2718" s="14" t="str">
        <f>IF(C2718="","",COUNT($C$3:C2718))</f>
        <v/>
      </c>
      <c r="B2718" s="14" t="str">
        <f t="shared" si="164"/>
        <v/>
      </c>
      <c r="C2718" s="23"/>
      <c r="F2718" s="32"/>
      <c r="J2718" s="26"/>
      <c r="K2718" s="22" t="str">
        <f t="shared" si="166"/>
        <v/>
      </c>
      <c r="L2718" s="23"/>
      <c r="S2718" s="34"/>
      <c r="T2718" s="56" t="str">
        <f t="shared" si="165"/>
        <v/>
      </c>
    </row>
    <row r="2719" spans="1:20" x14ac:dyDescent="0.35">
      <c r="A2719" s="14" t="str">
        <f>IF(C2719="","",COUNT($C$3:C2719))</f>
        <v/>
      </c>
      <c r="B2719" s="14" t="str">
        <f t="shared" si="164"/>
        <v/>
      </c>
      <c r="C2719" s="23"/>
      <c r="F2719" s="32"/>
      <c r="J2719" s="26"/>
      <c r="K2719" s="22" t="str">
        <f t="shared" si="166"/>
        <v/>
      </c>
      <c r="L2719" s="23"/>
      <c r="S2719" s="34"/>
      <c r="T2719" s="56" t="str">
        <f t="shared" si="165"/>
        <v/>
      </c>
    </row>
    <row r="2720" spans="1:20" x14ac:dyDescent="0.35">
      <c r="A2720" s="14" t="str">
        <f>IF(C2720="","",COUNT($C$3:C2720))</f>
        <v/>
      </c>
      <c r="B2720" s="14" t="str">
        <f t="shared" si="164"/>
        <v/>
      </c>
      <c r="C2720" s="23"/>
      <c r="F2720" s="32"/>
      <c r="J2720" s="26"/>
      <c r="K2720" s="22" t="str">
        <f t="shared" si="166"/>
        <v/>
      </c>
      <c r="L2720" s="23"/>
      <c r="S2720" s="34"/>
      <c r="T2720" s="56" t="str">
        <f t="shared" si="165"/>
        <v/>
      </c>
    </row>
    <row r="2721" spans="1:20" x14ac:dyDescent="0.35">
      <c r="A2721" s="14" t="str">
        <f>IF(C2721="","",COUNT($C$3:C2721))</f>
        <v/>
      </c>
      <c r="B2721" s="14" t="str">
        <f t="shared" si="164"/>
        <v/>
      </c>
      <c r="C2721" s="23"/>
      <c r="F2721" s="32"/>
      <c r="J2721" s="26"/>
      <c r="K2721" s="22" t="str">
        <f t="shared" si="166"/>
        <v/>
      </c>
      <c r="L2721" s="23"/>
      <c r="S2721" s="34"/>
      <c r="T2721" s="56" t="str">
        <f t="shared" si="165"/>
        <v/>
      </c>
    </row>
    <row r="2722" spans="1:20" x14ac:dyDescent="0.35">
      <c r="A2722" s="14" t="str">
        <f>IF(C2722="","",COUNT($C$3:C2722))</f>
        <v/>
      </c>
      <c r="B2722" s="14" t="str">
        <f t="shared" si="164"/>
        <v/>
      </c>
      <c r="C2722" s="23"/>
      <c r="F2722" s="32"/>
      <c r="J2722" s="26"/>
      <c r="K2722" s="22" t="str">
        <f t="shared" si="166"/>
        <v/>
      </c>
      <c r="L2722" s="23"/>
      <c r="S2722" s="34"/>
      <c r="T2722" s="56" t="str">
        <f t="shared" si="165"/>
        <v/>
      </c>
    </row>
    <row r="2723" spans="1:20" x14ac:dyDescent="0.35">
      <c r="A2723" s="14" t="str">
        <f>IF(C2723="","",COUNT($C$3:C2723))</f>
        <v/>
      </c>
      <c r="B2723" s="14" t="str">
        <f t="shared" si="164"/>
        <v/>
      </c>
      <c r="C2723" s="23"/>
      <c r="F2723" s="32"/>
      <c r="J2723" s="26"/>
      <c r="K2723" s="22" t="str">
        <f t="shared" si="166"/>
        <v/>
      </c>
      <c r="L2723" s="23"/>
      <c r="S2723" s="34"/>
      <c r="T2723" s="56" t="str">
        <f t="shared" si="165"/>
        <v/>
      </c>
    </row>
    <row r="2724" spans="1:20" x14ac:dyDescent="0.35">
      <c r="A2724" s="14" t="str">
        <f>IF(C2724="","",COUNT($C$3:C2724))</f>
        <v/>
      </c>
      <c r="B2724" s="14" t="str">
        <f t="shared" si="164"/>
        <v/>
      </c>
      <c r="C2724" s="23"/>
      <c r="F2724" s="32"/>
      <c r="J2724" s="26"/>
      <c r="K2724" s="22" t="str">
        <f t="shared" si="166"/>
        <v/>
      </c>
      <c r="L2724" s="23"/>
      <c r="S2724" s="34"/>
      <c r="T2724" s="56" t="str">
        <f t="shared" si="165"/>
        <v/>
      </c>
    </row>
    <row r="2725" spans="1:20" x14ac:dyDescent="0.35">
      <c r="A2725" s="14" t="str">
        <f>IF(C2725="","",COUNT($C$3:C2725))</f>
        <v/>
      </c>
      <c r="B2725" s="14" t="str">
        <f t="shared" si="164"/>
        <v/>
      </c>
      <c r="C2725" s="23"/>
      <c r="F2725" s="32"/>
      <c r="J2725" s="26"/>
      <c r="K2725" s="22" t="str">
        <f t="shared" si="166"/>
        <v/>
      </c>
      <c r="L2725" s="23"/>
      <c r="S2725" s="34"/>
      <c r="T2725" s="56" t="str">
        <f t="shared" si="165"/>
        <v/>
      </c>
    </row>
    <row r="2726" spans="1:20" x14ac:dyDescent="0.35">
      <c r="A2726" s="14" t="str">
        <f>IF(C2726="","",COUNT($C$3:C2726))</f>
        <v/>
      </c>
      <c r="B2726" s="14" t="str">
        <f t="shared" ref="B2726:B2789" si="167">IF(C2726="","",TEXT(C2726,"mmmm"))</f>
        <v/>
      </c>
      <c r="C2726" s="23"/>
      <c r="F2726" s="32"/>
      <c r="J2726" s="26"/>
      <c r="K2726" s="22" t="str">
        <f t="shared" si="166"/>
        <v/>
      </c>
      <c r="L2726" s="23"/>
      <c r="S2726" s="34"/>
      <c r="T2726" s="56" t="str">
        <f t="shared" ref="T2726:T2789" si="168">IF(N2726="","",SUM(N2726,O2726,P2726,Q2726,R2726))</f>
        <v/>
      </c>
    </row>
    <row r="2727" spans="1:20" x14ac:dyDescent="0.35">
      <c r="A2727" s="14" t="str">
        <f>IF(C2727="","",COUNT($C$3:C2727))</f>
        <v/>
      </c>
      <c r="B2727" s="14" t="str">
        <f t="shared" si="167"/>
        <v/>
      </c>
      <c r="C2727" s="23"/>
      <c r="F2727" s="32"/>
      <c r="J2727" s="26"/>
      <c r="K2727" s="22" t="str">
        <f t="shared" si="166"/>
        <v/>
      </c>
      <c r="L2727" s="23"/>
      <c r="S2727" s="34"/>
      <c r="T2727" s="56" t="str">
        <f t="shared" si="168"/>
        <v/>
      </c>
    </row>
    <row r="2728" spans="1:20" x14ac:dyDescent="0.35">
      <c r="A2728" s="14" t="str">
        <f>IF(C2728="","",COUNT($C$3:C2728))</f>
        <v/>
      </c>
      <c r="B2728" s="14" t="str">
        <f t="shared" si="167"/>
        <v/>
      </c>
      <c r="C2728" s="23"/>
      <c r="F2728" s="32"/>
      <c r="J2728" s="26"/>
      <c r="K2728" s="22" t="str">
        <f t="shared" si="166"/>
        <v/>
      </c>
      <c r="L2728" s="23"/>
      <c r="S2728" s="34"/>
      <c r="T2728" s="56" t="str">
        <f t="shared" si="168"/>
        <v/>
      </c>
    </row>
    <row r="2729" spans="1:20" x14ac:dyDescent="0.35">
      <c r="A2729" s="14" t="str">
        <f>IF(C2729="","",COUNT($C$3:C2729))</f>
        <v/>
      </c>
      <c r="B2729" s="14" t="str">
        <f t="shared" si="167"/>
        <v/>
      </c>
      <c r="C2729" s="23"/>
      <c r="F2729" s="32"/>
      <c r="J2729" s="26"/>
      <c r="K2729" s="22" t="str">
        <f t="shared" si="166"/>
        <v/>
      </c>
      <c r="L2729" s="23"/>
      <c r="S2729" s="34"/>
      <c r="T2729" s="56" t="str">
        <f t="shared" si="168"/>
        <v/>
      </c>
    </row>
    <row r="2730" spans="1:20" x14ac:dyDescent="0.35">
      <c r="A2730" s="14" t="str">
        <f>IF(C2730="","",COUNT($C$3:C2730))</f>
        <v/>
      </c>
      <c r="B2730" s="14" t="str">
        <f t="shared" si="167"/>
        <v/>
      </c>
      <c r="C2730" s="23"/>
      <c r="F2730" s="32"/>
      <c r="J2730" s="26"/>
      <c r="K2730" s="22" t="str">
        <f t="shared" si="166"/>
        <v/>
      </c>
      <c r="L2730" s="23"/>
      <c r="S2730" s="34"/>
      <c r="T2730" s="56" t="str">
        <f t="shared" si="168"/>
        <v/>
      </c>
    </row>
    <row r="2731" spans="1:20" x14ac:dyDescent="0.35">
      <c r="A2731" s="14" t="str">
        <f>IF(C2731="","",COUNT($C$3:C2731))</f>
        <v/>
      </c>
      <c r="B2731" s="14" t="str">
        <f t="shared" si="167"/>
        <v/>
      </c>
      <c r="C2731" s="23"/>
      <c r="F2731" s="32"/>
      <c r="J2731" s="26"/>
      <c r="K2731" s="22" t="str">
        <f t="shared" si="166"/>
        <v/>
      </c>
      <c r="L2731" s="23"/>
      <c r="S2731" s="34"/>
      <c r="T2731" s="56" t="str">
        <f t="shared" si="168"/>
        <v/>
      </c>
    </row>
    <row r="2732" spans="1:20" x14ac:dyDescent="0.35">
      <c r="A2732" s="14" t="str">
        <f>IF(C2732="","",COUNT($C$3:C2732))</f>
        <v/>
      </c>
      <c r="B2732" s="14" t="str">
        <f t="shared" si="167"/>
        <v/>
      </c>
      <c r="C2732" s="23"/>
      <c r="F2732" s="32"/>
      <c r="J2732" s="26"/>
      <c r="K2732" s="22" t="str">
        <f t="shared" si="166"/>
        <v/>
      </c>
      <c r="L2732" s="23"/>
      <c r="S2732" s="34"/>
      <c r="T2732" s="56" t="str">
        <f t="shared" si="168"/>
        <v/>
      </c>
    </row>
    <row r="2733" spans="1:20" x14ac:dyDescent="0.35">
      <c r="A2733" s="14" t="str">
        <f>IF(C2733="","",COUNT($C$3:C2733))</f>
        <v/>
      </c>
      <c r="B2733" s="14" t="str">
        <f t="shared" si="167"/>
        <v/>
      </c>
      <c r="C2733" s="23"/>
      <c r="F2733" s="32"/>
      <c r="J2733" s="26"/>
      <c r="K2733" s="22" t="str">
        <f t="shared" si="166"/>
        <v/>
      </c>
      <c r="L2733" s="23"/>
      <c r="S2733" s="34"/>
      <c r="T2733" s="56" t="str">
        <f t="shared" si="168"/>
        <v/>
      </c>
    </row>
    <row r="2734" spans="1:20" x14ac:dyDescent="0.35">
      <c r="A2734" s="14" t="str">
        <f>IF(C2734="","",COUNT($C$3:C2734))</f>
        <v/>
      </c>
      <c r="B2734" s="14" t="str">
        <f t="shared" si="167"/>
        <v/>
      </c>
      <c r="C2734" s="23"/>
      <c r="F2734" s="32"/>
      <c r="J2734" s="26"/>
      <c r="K2734" s="22" t="str">
        <f t="shared" si="166"/>
        <v/>
      </c>
      <c r="L2734" s="23"/>
      <c r="S2734" s="34"/>
      <c r="T2734" s="56" t="str">
        <f t="shared" si="168"/>
        <v/>
      </c>
    </row>
    <row r="2735" spans="1:20" x14ac:dyDescent="0.35">
      <c r="A2735" s="14" t="str">
        <f>IF(C2735="","",COUNT($C$3:C2735))</f>
        <v/>
      </c>
      <c r="B2735" s="14" t="str">
        <f t="shared" si="167"/>
        <v/>
      </c>
      <c r="C2735" s="23"/>
      <c r="F2735" s="32"/>
      <c r="J2735" s="26"/>
      <c r="K2735" s="22" t="str">
        <f t="shared" si="166"/>
        <v/>
      </c>
      <c r="L2735" s="23"/>
      <c r="S2735" s="34"/>
      <c r="T2735" s="56" t="str">
        <f t="shared" si="168"/>
        <v/>
      </c>
    </row>
    <row r="2736" spans="1:20" x14ac:dyDescent="0.35">
      <c r="A2736" s="14" t="str">
        <f>IF(C2736="","",COUNT($C$3:C2736))</f>
        <v/>
      </c>
      <c r="B2736" s="14" t="str">
        <f t="shared" si="167"/>
        <v/>
      </c>
      <c r="C2736" s="23"/>
      <c r="F2736" s="32"/>
      <c r="J2736" s="26"/>
      <c r="K2736" s="22" t="str">
        <f t="shared" si="166"/>
        <v/>
      </c>
      <c r="L2736" s="23"/>
      <c r="S2736" s="34"/>
      <c r="T2736" s="56" t="str">
        <f t="shared" si="168"/>
        <v/>
      </c>
    </row>
    <row r="2737" spans="1:20" x14ac:dyDescent="0.35">
      <c r="A2737" s="14" t="str">
        <f>IF(C2737="","",COUNT($C$3:C2737))</f>
        <v/>
      </c>
      <c r="B2737" s="14" t="str">
        <f t="shared" si="167"/>
        <v/>
      </c>
      <c r="C2737" s="23"/>
      <c r="F2737" s="32"/>
      <c r="J2737" s="26"/>
      <c r="K2737" s="22" t="str">
        <f t="shared" si="166"/>
        <v/>
      </c>
      <c r="L2737" s="23"/>
      <c r="S2737" s="34"/>
      <c r="T2737" s="56" t="str">
        <f t="shared" si="168"/>
        <v/>
      </c>
    </row>
    <row r="2738" spans="1:20" x14ac:dyDescent="0.35">
      <c r="A2738" s="14" t="str">
        <f>IF(C2738="","",COUNT($C$3:C2738))</f>
        <v/>
      </c>
      <c r="B2738" s="14" t="str">
        <f t="shared" si="167"/>
        <v/>
      </c>
      <c r="C2738" s="23"/>
      <c r="F2738" s="32"/>
      <c r="J2738" s="26"/>
      <c r="K2738" s="22" t="str">
        <f t="shared" si="166"/>
        <v/>
      </c>
      <c r="L2738" s="23"/>
      <c r="S2738" s="34"/>
      <c r="T2738" s="56" t="str">
        <f t="shared" si="168"/>
        <v/>
      </c>
    </row>
    <row r="2739" spans="1:20" x14ac:dyDescent="0.35">
      <c r="A2739" s="14" t="str">
        <f>IF(C2739="","",COUNT($C$3:C2739))</f>
        <v/>
      </c>
      <c r="B2739" s="14" t="str">
        <f t="shared" si="167"/>
        <v/>
      </c>
      <c r="C2739" s="23"/>
      <c r="F2739" s="32"/>
      <c r="J2739" s="26"/>
      <c r="K2739" s="22" t="str">
        <f t="shared" si="166"/>
        <v/>
      </c>
      <c r="L2739" s="23"/>
      <c r="S2739" s="34"/>
      <c r="T2739" s="56" t="str">
        <f t="shared" si="168"/>
        <v/>
      </c>
    </row>
    <row r="2740" spans="1:20" x14ac:dyDescent="0.35">
      <c r="A2740" s="14" t="str">
        <f>IF(C2740="","",COUNT($C$3:C2740))</f>
        <v/>
      </c>
      <c r="B2740" s="14" t="str">
        <f t="shared" si="167"/>
        <v/>
      </c>
      <c r="C2740" s="23"/>
      <c r="F2740" s="32"/>
      <c r="J2740" s="26"/>
      <c r="K2740" s="22" t="str">
        <f t="shared" si="166"/>
        <v/>
      </c>
      <c r="L2740" s="23"/>
      <c r="S2740" s="34"/>
      <c r="T2740" s="56" t="str">
        <f t="shared" si="168"/>
        <v/>
      </c>
    </row>
    <row r="2741" spans="1:20" x14ac:dyDescent="0.35">
      <c r="A2741" s="14" t="str">
        <f>IF(C2741="","",COUNT($C$3:C2741))</f>
        <v/>
      </c>
      <c r="B2741" s="14" t="str">
        <f t="shared" si="167"/>
        <v/>
      </c>
      <c r="C2741" s="23"/>
      <c r="F2741" s="32"/>
      <c r="J2741" s="26"/>
      <c r="K2741" s="22" t="str">
        <f t="shared" si="166"/>
        <v/>
      </c>
      <c r="L2741" s="23"/>
      <c r="S2741" s="34"/>
      <c r="T2741" s="56" t="str">
        <f t="shared" si="168"/>
        <v/>
      </c>
    </row>
    <row r="2742" spans="1:20" x14ac:dyDescent="0.35">
      <c r="A2742" s="14" t="str">
        <f>IF(C2742="","",COUNT($C$3:C2742))</f>
        <v/>
      </c>
      <c r="B2742" s="14" t="str">
        <f t="shared" si="167"/>
        <v/>
      </c>
      <c r="C2742" s="23"/>
      <c r="F2742" s="32"/>
      <c r="J2742" s="26"/>
      <c r="K2742" s="22" t="str">
        <f t="shared" si="166"/>
        <v/>
      </c>
      <c r="L2742" s="23"/>
      <c r="S2742" s="34"/>
      <c r="T2742" s="56" t="str">
        <f t="shared" si="168"/>
        <v/>
      </c>
    </row>
    <row r="2743" spans="1:20" x14ac:dyDescent="0.35">
      <c r="A2743" s="14" t="str">
        <f>IF(C2743="","",COUNT($C$3:C2743))</f>
        <v/>
      </c>
      <c r="B2743" s="14" t="str">
        <f t="shared" si="167"/>
        <v/>
      </c>
      <c r="C2743" s="23"/>
      <c r="F2743" s="32"/>
      <c r="J2743" s="26"/>
      <c r="K2743" s="22" t="str">
        <f t="shared" si="166"/>
        <v/>
      </c>
      <c r="L2743" s="23"/>
      <c r="S2743" s="34"/>
      <c r="T2743" s="56" t="str">
        <f t="shared" si="168"/>
        <v/>
      </c>
    </row>
    <row r="2744" spans="1:20" x14ac:dyDescent="0.35">
      <c r="A2744" s="14" t="str">
        <f>IF(C2744="","",COUNT($C$3:C2744))</f>
        <v/>
      </c>
      <c r="B2744" s="14" t="str">
        <f t="shared" si="167"/>
        <v/>
      </c>
      <c r="C2744" s="23"/>
      <c r="F2744" s="32"/>
      <c r="J2744" s="26"/>
      <c r="K2744" s="22" t="str">
        <f t="shared" si="166"/>
        <v/>
      </c>
      <c r="L2744" s="23"/>
      <c r="S2744" s="34"/>
      <c r="T2744" s="56" t="str">
        <f t="shared" si="168"/>
        <v/>
      </c>
    </row>
    <row r="2745" spans="1:20" x14ac:dyDescent="0.35">
      <c r="A2745" s="14" t="str">
        <f>IF(C2745="","",COUNT($C$3:C2745))</f>
        <v/>
      </c>
      <c r="B2745" s="14" t="str">
        <f t="shared" si="167"/>
        <v/>
      </c>
      <c r="C2745" s="23"/>
      <c r="F2745" s="32"/>
      <c r="J2745" s="26"/>
      <c r="K2745" s="22" t="str">
        <f t="shared" si="166"/>
        <v/>
      </c>
      <c r="L2745" s="23"/>
      <c r="S2745" s="34"/>
      <c r="T2745" s="56" t="str">
        <f t="shared" si="168"/>
        <v/>
      </c>
    </row>
    <row r="2746" spans="1:20" x14ac:dyDescent="0.35">
      <c r="A2746" s="14" t="str">
        <f>IF(C2746="","",COUNT($C$3:C2746))</f>
        <v/>
      </c>
      <c r="B2746" s="14" t="str">
        <f t="shared" si="167"/>
        <v/>
      </c>
      <c r="C2746" s="23"/>
      <c r="F2746" s="32"/>
      <c r="J2746" s="26"/>
      <c r="K2746" s="22" t="str">
        <f t="shared" si="166"/>
        <v/>
      </c>
      <c r="L2746" s="23"/>
      <c r="S2746" s="34"/>
      <c r="T2746" s="56" t="str">
        <f t="shared" si="168"/>
        <v/>
      </c>
    </row>
    <row r="2747" spans="1:20" x14ac:dyDescent="0.35">
      <c r="A2747" s="14" t="str">
        <f>IF(C2747="","",COUNT($C$3:C2747))</f>
        <v/>
      </c>
      <c r="B2747" s="14" t="str">
        <f t="shared" si="167"/>
        <v/>
      </c>
      <c r="C2747" s="23"/>
      <c r="F2747" s="32"/>
      <c r="J2747" s="26"/>
      <c r="K2747" s="22" t="str">
        <f t="shared" si="166"/>
        <v/>
      </c>
      <c r="L2747" s="23"/>
      <c r="S2747" s="34"/>
      <c r="T2747" s="56" t="str">
        <f t="shared" si="168"/>
        <v/>
      </c>
    </row>
    <row r="2748" spans="1:20" x14ac:dyDescent="0.35">
      <c r="A2748" s="14" t="str">
        <f>IF(C2748="","",COUNT($C$3:C2748))</f>
        <v/>
      </c>
      <c r="B2748" s="14" t="str">
        <f t="shared" si="167"/>
        <v/>
      </c>
      <c r="C2748" s="23"/>
      <c r="F2748" s="32"/>
      <c r="J2748" s="26"/>
      <c r="K2748" s="22" t="str">
        <f t="shared" si="166"/>
        <v/>
      </c>
      <c r="L2748" s="23"/>
      <c r="S2748" s="34"/>
      <c r="T2748" s="56" t="str">
        <f t="shared" si="168"/>
        <v/>
      </c>
    </row>
    <row r="2749" spans="1:20" x14ac:dyDescent="0.35">
      <c r="A2749" s="14" t="str">
        <f>IF(C2749="","",COUNT($C$3:C2749))</f>
        <v/>
      </c>
      <c r="B2749" s="14" t="str">
        <f t="shared" si="167"/>
        <v/>
      </c>
      <c r="C2749" s="23"/>
      <c r="F2749" s="32"/>
      <c r="J2749" s="26"/>
      <c r="K2749" s="22" t="str">
        <f t="shared" si="166"/>
        <v/>
      </c>
      <c r="L2749" s="23"/>
      <c r="S2749" s="34"/>
      <c r="T2749" s="56" t="str">
        <f t="shared" si="168"/>
        <v/>
      </c>
    </row>
    <row r="2750" spans="1:20" x14ac:dyDescent="0.35">
      <c r="A2750" s="14" t="str">
        <f>IF(C2750="","",COUNT($C$3:C2750))</f>
        <v/>
      </c>
      <c r="B2750" s="14" t="str">
        <f t="shared" si="167"/>
        <v/>
      </c>
      <c r="C2750" s="23"/>
      <c r="F2750" s="32"/>
      <c r="J2750" s="26"/>
      <c r="K2750" s="22" t="str">
        <f t="shared" si="166"/>
        <v/>
      </c>
      <c r="L2750" s="23"/>
      <c r="S2750" s="34"/>
      <c r="T2750" s="56" t="str">
        <f t="shared" si="168"/>
        <v/>
      </c>
    </row>
    <row r="2751" spans="1:20" x14ac:dyDescent="0.35">
      <c r="A2751" s="14" t="str">
        <f>IF(C2751="","",COUNT($C$3:C2751))</f>
        <v/>
      </c>
      <c r="B2751" s="14" t="str">
        <f t="shared" si="167"/>
        <v/>
      </c>
      <c r="C2751" s="23"/>
      <c r="F2751" s="32"/>
      <c r="J2751" s="26"/>
      <c r="K2751" s="22" t="str">
        <f t="shared" si="166"/>
        <v/>
      </c>
      <c r="L2751" s="23"/>
      <c r="S2751" s="34"/>
      <c r="T2751" s="56" t="str">
        <f t="shared" si="168"/>
        <v/>
      </c>
    </row>
    <row r="2752" spans="1:20" x14ac:dyDescent="0.35">
      <c r="A2752" s="14" t="str">
        <f>IF(C2752="","",COUNT($C$3:C2752))</f>
        <v/>
      </c>
      <c r="B2752" s="14" t="str">
        <f t="shared" si="167"/>
        <v/>
      </c>
      <c r="C2752" s="23"/>
      <c r="F2752" s="32"/>
      <c r="J2752" s="26"/>
      <c r="K2752" s="22" t="str">
        <f t="shared" si="166"/>
        <v/>
      </c>
      <c r="L2752" s="23"/>
      <c r="S2752" s="34"/>
      <c r="T2752" s="56" t="str">
        <f t="shared" si="168"/>
        <v/>
      </c>
    </row>
    <row r="2753" spans="1:20" x14ac:dyDescent="0.35">
      <c r="A2753" s="14" t="str">
        <f>IF(C2753="","",COUNT($C$3:C2753))</f>
        <v/>
      </c>
      <c r="B2753" s="14" t="str">
        <f t="shared" si="167"/>
        <v/>
      </c>
      <c r="C2753" s="23"/>
      <c r="F2753" s="32"/>
      <c r="J2753" s="26"/>
      <c r="K2753" s="22" t="str">
        <f t="shared" si="166"/>
        <v/>
      </c>
      <c r="L2753" s="23"/>
      <c r="S2753" s="34"/>
      <c r="T2753" s="56" t="str">
        <f t="shared" si="168"/>
        <v/>
      </c>
    </row>
    <row r="2754" spans="1:20" x14ac:dyDescent="0.35">
      <c r="A2754" s="14" t="str">
        <f>IF(C2754="","",COUNT($C$3:C2754))</f>
        <v/>
      </c>
      <c r="B2754" s="14" t="str">
        <f t="shared" si="167"/>
        <v/>
      </c>
      <c r="C2754" s="23"/>
      <c r="F2754" s="32"/>
      <c r="J2754" s="26"/>
      <c r="K2754" s="22" t="str">
        <f t="shared" si="166"/>
        <v/>
      </c>
      <c r="L2754" s="23"/>
      <c r="S2754" s="34"/>
      <c r="T2754" s="56" t="str">
        <f t="shared" si="168"/>
        <v/>
      </c>
    </row>
    <row r="2755" spans="1:20" x14ac:dyDescent="0.35">
      <c r="A2755" s="14" t="str">
        <f>IF(C2755="","",COUNT($C$3:C2755))</f>
        <v/>
      </c>
      <c r="B2755" s="14" t="str">
        <f t="shared" si="167"/>
        <v/>
      </c>
      <c r="C2755" s="40"/>
      <c r="F2755" s="32"/>
      <c r="J2755" s="26"/>
      <c r="K2755" s="22" t="str">
        <f t="shared" ref="K2755:K2818" si="169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755" s="23"/>
      <c r="S2755" s="34"/>
      <c r="T2755" s="56" t="str">
        <f t="shared" si="168"/>
        <v/>
      </c>
    </row>
    <row r="2756" spans="1:20" x14ac:dyDescent="0.35">
      <c r="A2756" s="14" t="str">
        <f>IF(C2756="","",COUNT($C$3:C2756))</f>
        <v/>
      </c>
      <c r="B2756" s="14" t="str">
        <f t="shared" si="167"/>
        <v/>
      </c>
      <c r="C2756" s="23"/>
      <c r="F2756" s="32"/>
      <c r="J2756" s="26"/>
      <c r="K2756" s="22" t="str">
        <f t="shared" si="169"/>
        <v/>
      </c>
      <c r="L2756" s="23"/>
      <c r="S2756" s="34"/>
      <c r="T2756" s="56" t="str">
        <f t="shared" si="168"/>
        <v/>
      </c>
    </row>
    <row r="2757" spans="1:20" x14ac:dyDescent="0.35">
      <c r="A2757" s="14" t="str">
        <f>IF(C2757="","",COUNT($C$3:C2757))</f>
        <v/>
      </c>
      <c r="B2757" s="14" t="str">
        <f t="shared" si="167"/>
        <v/>
      </c>
      <c r="C2757" s="40"/>
      <c r="F2757" s="32"/>
      <c r="J2757" s="26"/>
      <c r="K2757" s="22" t="str">
        <f t="shared" si="169"/>
        <v/>
      </c>
      <c r="L2757" s="23"/>
      <c r="S2757" s="34"/>
      <c r="T2757" s="56" t="str">
        <f t="shared" si="168"/>
        <v/>
      </c>
    </row>
    <row r="2758" spans="1:20" x14ac:dyDescent="0.35">
      <c r="A2758" s="14" t="str">
        <f>IF(C2758="","",COUNT($C$3:C2758))</f>
        <v/>
      </c>
      <c r="B2758" s="14" t="str">
        <f t="shared" si="167"/>
        <v/>
      </c>
      <c r="C2758" s="23"/>
      <c r="F2758" s="32"/>
      <c r="J2758" s="26"/>
      <c r="K2758" s="22" t="str">
        <f t="shared" si="169"/>
        <v/>
      </c>
      <c r="L2758" s="23"/>
      <c r="S2758" s="34"/>
      <c r="T2758" s="56" t="str">
        <f t="shared" si="168"/>
        <v/>
      </c>
    </row>
    <row r="2759" spans="1:20" x14ac:dyDescent="0.35">
      <c r="A2759" s="14" t="str">
        <f>IF(C2759="","",COUNT($C$3:C2759))</f>
        <v/>
      </c>
      <c r="B2759" s="14" t="str">
        <f t="shared" si="167"/>
        <v/>
      </c>
      <c r="C2759" s="23"/>
      <c r="F2759" s="32"/>
      <c r="J2759" s="26"/>
      <c r="K2759" s="22" t="str">
        <f t="shared" si="169"/>
        <v/>
      </c>
      <c r="L2759" s="23"/>
      <c r="S2759" s="34"/>
      <c r="T2759" s="56" t="str">
        <f t="shared" si="168"/>
        <v/>
      </c>
    </row>
    <row r="2760" spans="1:20" x14ac:dyDescent="0.35">
      <c r="A2760" s="14" t="str">
        <f>IF(C2760="","",COUNT($C$3:C2760))</f>
        <v/>
      </c>
      <c r="B2760" s="14" t="str">
        <f t="shared" si="167"/>
        <v/>
      </c>
      <c r="C2760" s="23"/>
      <c r="F2760" s="32"/>
      <c r="J2760" s="26"/>
      <c r="K2760" s="22" t="str">
        <f t="shared" si="169"/>
        <v/>
      </c>
      <c r="L2760" s="23"/>
      <c r="S2760" s="34"/>
      <c r="T2760" s="56" t="str">
        <f t="shared" si="168"/>
        <v/>
      </c>
    </row>
    <row r="2761" spans="1:20" x14ac:dyDescent="0.35">
      <c r="A2761" s="14" t="str">
        <f>IF(C2761="","",COUNT($C$3:C2761))</f>
        <v/>
      </c>
      <c r="B2761" s="14" t="str">
        <f t="shared" si="167"/>
        <v/>
      </c>
      <c r="C2761" s="23"/>
      <c r="F2761" s="32"/>
      <c r="J2761" s="26"/>
      <c r="K2761" s="22" t="str">
        <f t="shared" si="169"/>
        <v/>
      </c>
      <c r="L2761" s="23"/>
      <c r="S2761" s="34"/>
      <c r="T2761" s="56" t="str">
        <f t="shared" si="168"/>
        <v/>
      </c>
    </row>
    <row r="2762" spans="1:20" x14ac:dyDescent="0.35">
      <c r="A2762" s="14" t="str">
        <f>IF(C2762="","",COUNT($C$3:C2762))</f>
        <v/>
      </c>
      <c r="B2762" s="14" t="str">
        <f t="shared" si="167"/>
        <v/>
      </c>
      <c r="C2762" s="23"/>
      <c r="F2762" s="32"/>
      <c r="J2762" s="26"/>
      <c r="K2762" s="22" t="str">
        <f t="shared" si="169"/>
        <v/>
      </c>
      <c r="L2762" s="23"/>
      <c r="S2762" s="34"/>
      <c r="T2762" s="56" t="str">
        <f t="shared" si="168"/>
        <v/>
      </c>
    </row>
    <row r="2763" spans="1:20" x14ac:dyDescent="0.35">
      <c r="A2763" s="14" t="str">
        <f>IF(C2763="","",COUNT($C$3:C2763))</f>
        <v/>
      </c>
      <c r="B2763" s="14" t="str">
        <f t="shared" si="167"/>
        <v/>
      </c>
      <c r="C2763" s="23"/>
      <c r="F2763" s="32"/>
      <c r="J2763" s="26"/>
      <c r="K2763" s="22" t="str">
        <f t="shared" si="169"/>
        <v/>
      </c>
      <c r="L2763" s="23"/>
      <c r="S2763" s="34"/>
      <c r="T2763" s="56" t="str">
        <f t="shared" si="168"/>
        <v/>
      </c>
    </row>
    <row r="2764" spans="1:20" x14ac:dyDescent="0.35">
      <c r="A2764" s="14" t="str">
        <f>IF(C2764="","",COUNT($C$3:C2764))</f>
        <v/>
      </c>
      <c r="B2764" s="14" t="str">
        <f t="shared" si="167"/>
        <v/>
      </c>
      <c r="C2764" s="23"/>
      <c r="F2764" s="32"/>
      <c r="J2764" s="26"/>
      <c r="K2764" s="22" t="str">
        <f t="shared" si="169"/>
        <v/>
      </c>
      <c r="L2764" s="23"/>
      <c r="S2764" s="34"/>
      <c r="T2764" s="56" t="str">
        <f t="shared" si="168"/>
        <v/>
      </c>
    </row>
    <row r="2765" spans="1:20" x14ac:dyDescent="0.35">
      <c r="A2765" s="14" t="str">
        <f>IF(C2765="","",COUNT($C$3:C2765))</f>
        <v/>
      </c>
      <c r="B2765" s="14" t="str">
        <f t="shared" si="167"/>
        <v/>
      </c>
      <c r="C2765" s="23"/>
      <c r="F2765" s="32"/>
      <c r="J2765" s="26"/>
      <c r="K2765" s="22" t="str">
        <f t="shared" si="169"/>
        <v/>
      </c>
      <c r="L2765" s="23"/>
      <c r="S2765" s="34"/>
      <c r="T2765" s="56" t="str">
        <f t="shared" si="168"/>
        <v/>
      </c>
    </row>
    <row r="2766" spans="1:20" x14ac:dyDescent="0.35">
      <c r="A2766" s="14" t="str">
        <f>IF(C2766="","",COUNT($C$3:C2766))</f>
        <v/>
      </c>
      <c r="B2766" s="14" t="str">
        <f t="shared" si="167"/>
        <v/>
      </c>
      <c r="C2766" s="23"/>
      <c r="F2766" s="32"/>
      <c r="J2766" s="26"/>
      <c r="K2766" s="22" t="str">
        <f t="shared" si="169"/>
        <v/>
      </c>
      <c r="L2766" s="23"/>
      <c r="S2766" s="34"/>
      <c r="T2766" s="56" t="str">
        <f t="shared" si="168"/>
        <v/>
      </c>
    </row>
    <row r="2767" spans="1:20" x14ac:dyDescent="0.35">
      <c r="A2767" s="14" t="str">
        <f>IF(C2767="","",COUNT($C$3:C2767))</f>
        <v/>
      </c>
      <c r="B2767" s="14" t="str">
        <f t="shared" si="167"/>
        <v/>
      </c>
      <c r="C2767" s="23"/>
      <c r="F2767" s="32"/>
      <c r="J2767" s="26"/>
      <c r="K2767" s="22" t="str">
        <f t="shared" si="169"/>
        <v/>
      </c>
      <c r="L2767" s="23"/>
      <c r="S2767" s="34"/>
      <c r="T2767" s="56" t="str">
        <f t="shared" si="168"/>
        <v/>
      </c>
    </row>
    <row r="2768" spans="1:20" x14ac:dyDescent="0.35">
      <c r="A2768" s="14" t="str">
        <f>IF(C2768="","",COUNT($C$3:C2768))</f>
        <v/>
      </c>
      <c r="B2768" s="14" t="str">
        <f t="shared" si="167"/>
        <v/>
      </c>
      <c r="C2768" s="23"/>
      <c r="F2768" s="32"/>
      <c r="J2768" s="26"/>
      <c r="K2768" s="22" t="str">
        <f t="shared" si="169"/>
        <v/>
      </c>
      <c r="L2768" s="23"/>
      <c r="S2768" s="34"/>
      <c r="T2768" s="56" t="str">
        <f t="shared" si="168"/>
        <v/>
      </c>
    </row>
    <row r="2769" spans="1:20" x14ac:dyDescent="0.35">
      <c r="A2769" s="14" t="str">
        <f>IF(C2769="","",COUNT($C$3:C2769))</f>
        <v/>
      </c>
      <c r="B2769" s="14" t="str">
        <f t="shared" si="167"/>
        <v/>
      </c>
      <c r="C2769" s="23"/>
      <c r="F2769" s="32"/>
      <c r="J2769" s="26"/>
      <c r="K2769" s="22" t="str">
        <f t="shared" si="169"/>
        <v/>
      </c>
      <c r="L2769" s="23"/>
      <c r="S2769" s="34"/>
      <c r="T2769" s="56" t="str">
        <f t="shared" si="168"/>
        <v/>
      </c>
    </row>
    <row r="2770" spans="1:20" x14ac:dyDescent="0.35">
      <c r="A2770" s="14" t="str">
        <f>IF(C2770="","",COUNT($C$3:C2770))</f>
        <v/>
      </c>
      <c r="B2770" s="14" t="str">
        <f t="shared" si="167"/>
        <v/>
      </c>
      <c r="C2770" s="23"/>
      <c r="F2770" s="32"/>
      <c r="J2770" s="26"/>
      <c r="K2770" s="22" t="str">
        <f t="shared" si="169"/>
        <v/>
      </c>
      <c r="L2770" s="23"/>
      <c r="S2770" s="34"/>
      <c r="T2770" s="56" t="str">
        <f t="shared" si="168"/>
        <v/>
      </c>
    </row>
    <row r="2771" spans="1:20" x14ac:dyDescent="0.35">
      <c r="A2771" s="14" t="str">
        <f>IF(C2771="","",COUNT($C$3:C2771))</f>
        <v/>
      </c>
      <c r="B2771" s="14" t="str">
        <f t="shared" si="167"/>
        <v/>
      </c>
      <c r="C2771" s="23"/>
      <c r="F2771" s="32"/>
      <c r="J2771" s="26"/>
      <c r="K2771" s="22" t="str">
        <f t="shared" si="169"/>
        <v/>
      </c>
      <c r="L2771" s="23"/>
      <c r="S2771" s="34"/>
      <c r="T2771" s="56" t="str">
        <f t="shared" si="168"/>
        <v/>
      </c>
    </row>
    <row r="2772" spans="1:20" x14ac:dyDescent="0.35">
      <c r="A2772" s="14" t="str">
        <f>IF(C2772="","",COUNT($C$3:C2772))</f>
        <v/>
      </c>
      <c r="B2772" s="14" t="str">
        <f t="shared" si="167"/>
        <v/>
      </c>
      <c r="C2772" s="23"/>
      <c r="F2772" s="32"/>
      <c r="J2772" s="26"/>
      <c r="K2772" s="22" t="str">
        <f t="shared" si="169"/>
        <v/>
      </c>
      <c r="L2772" s="23"/>
      <c r="S2772" s="34"/>
      <c r="T2772" s="56" t="str">
        <f t="shared" si="168"/>
        <v/>
      </c>
    </row>
    <row r="2773" spans="1:20" x14ac:dyDescent="0.35">
      <c r="A2773" s="14" t="str">
        <f>IF(C2773="","",COUNT($C$3:C2773))</f>
        <v/>
      </c>
      <c r="B2773" s="14" t="str">
        <f t="shared" si="167"/>
        <v/>
      </c>
      <c r="C2773" s="23"/>
      <c r="F2773" s="32"/>
      <c r="J2773" s="26"/>
      <c r="K2773" s="22" t="str">
        <f t="shared" si="169"/>
        <v/>
      </c>
      <c r="L2773" s="23"/>
      <c r="S2773" s="34"/>
      <c r="T2773" s="56" t="str">
        <f t="shared" si="168"/>
        <v/>
      </c>
    </row>
    <row r="2774" spans="1:20" x14ac:dyDescent="0.35">
      <c r="A2774" s="14" t="str">
        <f>IF(C2774="","",COUNT($C$3:C2774))</f>
        <v/>
      </c>
      <c r="B2774" s="14" t="str">
        <f t="shared" si="167"/>
        <v/>
      </c>
      <c r="C2774" s="23"/>
      <c r="F2774" s="32"/>
      <c r="J2774" s="26"/>
      <c r="K2774" s="22" t="str">
        <f t="shared" si="169"/>
        <v/>
      </c>
      <c r="L2774" s="23"/>
      <c r="S2774" s="34"/>
      <c r="T2774" s="56" t="str">
        <f t="shared" si="168"/>
        <v/>
      </c>
    </row>
    <row r="2775" spans="1:20" x14ac:dyDescent="0.35">
      <c r="A2775" s="14" t="str">
        <f>IF(C2775="","",COUNT($C$3:C2775))</f>
        <v/>
      </c>
      <c r="B2775" s="14" t="str">
        <f t="shared" si="167"/>
        <v/>
      </c>
      <c r="C2775" s="23"/>
      <c r="F2775" s="32"/>
      <c r="J2775" s="26"/>
      <c r="K2775" s="22" t="str">
        <f t="shared" si="169"/>
        <v/>
      </c>
      <c r="L2775" s="23"/>
      <c r="S2775" s="34"/>
      <c r="T2775" s="56" t="str">
        <f t="shared" si="168"/>
        <v/>
      </c>
    </row>
    <row r="2776" spans="1:20" x14ac:dyDescent="0.35">
      <c r="A2776" s="14" t="str">
        <f>IF(C2776="","",COUNT($C$3:C2776))</f>
        <v/>
      </c>
      <c r="B2776" s="14" t="str">
        <f t="shared" si="167"/>
        <v/>
      </c>
      <c r="C2776" s="23"/>
      <c r="F2776" s="32"/>
      <c r="J2776" s="26"/>
      <c r="K2776" s="22" t="str">
        <f t="shared" si="169"/>
        <v/>
      </c>
      <c r="L2776" s="23"/>
      <c r="S2776" s="34"/>
      <c r="T2776" s="56" t="str">
        <f t="shared" si="168"/>
        <v/>
      </c>
    </row>
    <row r="2777" spans="1:20" x14ac:dyDescent="0.35">
      <c r="A2777" s="14" t="str">
        <f>IF(C2777="","",COUNT($C$3:C2777))</f>
        <v/>
      </c>
      <c r="B2777" s="14" t="str">
        <f t="shared" si="167"/>
        <v/>
      </c>
      <c r="C2777" s="23"/>
      <c r="F2777" s="32"/>
      <c r="J2777" s="26"/>
      <c r="K2777" s="22" t="str">
        <f t="shared" si="169"/>
        <v/>
      </c>
      <c r="L2777" s="23"/>
      <c r="S2777" s="34"/>
      <c r="T2777" s="56" t="str">
        <f t="shared" si="168"/>
        <v/>
      </c>
    </row>
    <row r="2778" spans="1:20" x14ac:dyDescent="0.35">
      <c r="A2778" s="14" t="str">
        <f>IF(C2778="","",COUNT($C$3:C2778))</f>
        <v/>
      </c>
      <c r="B2778" s="14" t="str">
        <f t="shared" si="167"/>
        <v/>
      </c>
      <c r="C2778" s="23"/>
      <c r="F2778" s="32"/>
      <c r="J2778" s="26"/>
      <c r="K2778" s="22" t="str">
        <f t="shared" si="169"/>
        <v/>
      </c>
      <c r="L2778" s="23"/>
      <c r="S2778" s="34"/>
      <c r="T2778" s="56" t="str">
        <f t="shared" si="168"/>
        <v/>
      </c>
    </row>
    <row r="2779" spans="1:20" x14ac:dyDescent="0.35">
      <c r="A2779" s="14" t="str">
        <f>IF(C2779="","",COUNT($C$3:C2779))</f>
        <v/>
      </c>
      <c r="B2779" s="14" t="str">
        <f t="shared" si="167"/>
        <v/>
      </c>
      <c r="C2779" s="23"/>
      <c r="F2779" s="32"/>
      <c r="J2779" s="26"/>
      <c r="K2779" s="22" t="str">
        <f t="shared" si="169"/>
        <v/>
      </c>
      <c r="L2779" s="23"/>
      <c r="S2779" s="34"/>
      <c r="T2779" s="56" t="str">
        <f t="shared" si="168"/>
        <v/>
      </c>
    </row>
    <row r="2780" spans="1:20" x14ac:dyDescent="0.35">
      <c r="A2780" s="14" t="str">
        <f>IF(C2780="","",COUNT($C$3:C2780))</f>
        <v/>
      </c>
      <c r="B2780" s="14" t="str">
        <f t="shared" si="167"/>
        <v/>
      </c>
      <c r="C2780" s="23"/>
      <c r="F2780" s="32"/>
      <c r="J2780" s="26"/>
      <c r="K2780" s="22" t="str">
        <f t="shared" si="169"/>
        <v/>
      </c>
      <c r="L2780" s="23"/>
      <c r="S2780" s="34"/>
      <c r="T2780" s="56" t="str">
        <f t="shared" si="168"/>
        <v/>
      </c>
    </row>
    <row r="2781" spans="1:20" x14ac:dyDescent="0.35">
      <c r="A2781" s="14" t="str">
        <f>IF(C2781="","",COUNT($C$3:C2781))</f>
        <v/>
      </c>
      <c r="B2781" s="14" t="str">
        <f t="shared" si="167"/>
        <v/>
      </c>
      <c r="C2781" s="23"/>
      <c r="F2781" s="32"/>
      <c r="J2781" s="26"/>
      <c r="K2781" s="22" t="str">
        <f t="shared" si="169"/>
        <v/>
      </c>
      <c r="L2781" s="23"/>
      <c r="S2781" s="34"/>
      <c r="T2781" s="56" t="str">
        <f t="shared" si="168"/>
        <v/>
      </c>
    </row>
    <row r="2782" spans="1:20" x14ac:dyDescent="0.35">
      <c r="A2782" s="14" t="str">
        <f>IF(C2782="","",COUNT($C$3:C2782))</f>
        <v/>
      </c>
      <c r="B2782" s="14" t="str">
        <f t="shared" si="167"/>
        <v/>
      </c>
      <c r="C2782" s="23"/>
      <c r="F2782" s="32"/>
      <c r="J2782" s="26"/>
      <c r="K2782" s="22" t="str">
        <f t="shared" si="169"/>
        <v/>
      </c>
      <c r="L2782" s="23"/>
      <c r="S2782" s="34"/>
      <c r="T2782" s="56" t="str">
        <f t="shared" si="168"/>
        <v/>
      </c>
    </row>
    <row r="2783" spans="1:20" x14ac:dyDescent="0.35">
      <c r="A2783" s="14" t="str">
        <f>IF(C2783="","",COUNT($C$3:C2783))</f>
        <v/>
      </c>
      <c r="B2783" s="14" t="str">
        <f t="shared" si="167"/>
        <v/>
      </c>
      <c r="C2783" s="23"/>
      <c r="F2783" s="32"/>
      <c r="J2783" s="26"/>
      <c r="K2783" s="22" t="str">
        <f t="shared" si="169"/>
        <v/>
      </c>
      <c r="L2783" s="23"/>
      <c r="S2783" s="34"/>
      <c r="T2783" s="56" t="str">
        <f t="shared" si="168"/>
        <v/>
      </c>
    </row>
    <row r="2784" spans="1:20" x14ac:dyDescent="0.35">
      <c r="A2784" s="14" t="str">
        <f>IF(C2784="","",COUNT($C$3:C2784))</f>
        <v/>
      </c>
      <c r="B2784" s="14" t="str">
        <f t="shared" si="167"/>
        <v/>
      </c>
      <c r="C2784" s="23"/>
      <c r="F2784" s="32"/>
      <c r="J2784" s="26"/>
      <c r="K2784" s="22" t="str">
        <f t="shared" si="169"/>
        <v/>
      </c>
      <c r="L2784" s="23"/>
      <c r="S2784" s="34"/>
      <c r="T2784" s="56" t="str">
        <f t="shared" si="168"/>
        <v/>
      </c>
    </row>
    <row r="2785" spans="1:20" x14ac:dyDescent="0.35">
      <c r="A2785" s="14" t="str">
        <f>IF(C2785="","",COUNT($C$3:C2785))</f>
        <v/>
      </c>
      <c r="B2785" s="14" t="str">
        <f t="shared" si="167"/>
        <v/>
      </c>
      <c r="C2785" s="23"/>
      <c r="F2785" s="32"/>
      <c r="J2785" s="26"/>
      <c r="K2785" s="22" t="str">
        <f t="shared" si="169"/>
        <v/>
      </c>
      <c r="L2785" s="23"/>
      <c r="S2785" s="34"/>
      <c r="T2785" s="56" t="str">
        <f t="shared" si="168"/>
        <v/>
      </c>
    </row>
    <row r="2786" spans="1:20" x14ac:dyDescent="0.35">
      <c r="A2786" s="14" t="str">
        <f>IF(C2786="","",COUNT($C$3:C2786))</f>
        <v/>
      </c>
      <c r="B2786" s="14" t="str">
        <f t="shared" si="167"/>
        <v/>
      </c>
      <c r="C2786" s="23"/>
      <c r="F2786" s="32"/>
      <c r="J2786" s="26"/>
      <c r="K2786" s="22" t="str">
        <f t="shared" si="169"/>
        <v/>
      </c>
      <c r="L2786" s="23"/>
      <c r="S2786" s="34"/>
      <c r="T2786" s="56" t="str">
        <f t="shared" si="168"/>
        <v/>
      </c>
    </row>
    <row r="2787" spans="1:20" x14ac:dyDescent="0.35">
      <c r="A2787" s="14" t="str">
        <f>IF(C2787="","",COUNT($C$3:C2787))</f>
        <v/>
      </c>
      <c r="B2787" s="14" t="str">
        <f t="shared" si="167"/>
        <v/>
      </c>
      <c r="C2787" s="23"/>
      <c r="F2787" s="32"/>
      <c r="J2787" s="26"/>
      <c r="K2787" s="22" t="str">
        <f t="shared" si="169"/>
        <v/>
      </c>
      <c r="L2787" s="23"/>
      <c r="S2787" s="34"/>
      <c r="T2787" s="56" t="str">
        <f t="shared" si="168"/>
        <v/>
      </c>
    </row>
    <row r="2788" spans="1:20" x14ac:dyDescent="0.35">
      <c r="A2788" s="14" t="str">
        <f>IF(C2788="","",COUNT($C$3:C2788))</f>
        <v/>
      </c>
      <c r="B2788" s="14" t="str">
        <f t="shared" si="167"/>
        <v/>
      </c>
      <c r="C2788" s="23"/>
      <c r="F2788" s="32"/>
      <c r="J2788" s="26"/>
      <c r="K2788" s="22" t="str">
        <f t="shared" si="169"/>
        <v/>
      </c>
      <c r="L2788" s="23"/>
      <c r="S2788" s="34"/>
      <c r="T2788" s="56" t="str">
        <f t="shared" si="168"/>
        <v/>
      </c>
    </row>
    <row r="2789" spans="1:20" x14ac:dyDescent="0.35">
      <c r="A2789" s="14" t="str">
        <f>IF(C2789="","",COUNT($C$3:C2789))</f>
        <v/>
      </c>
      <c r="B2789" s="14" t="str">
        <f t="shared" si="167"/>
        <v/>
      </c>
      <c r="C2789" s="23"/>
      <c r="F2789" s="32"/>
      <c r="J2789" s="26"/>
      <c r="K2789" s="22" t="str">
        <f t="shared" si="169"/>
        <v/>
      </c>
      <c r="L2789" s="23"/>
      <c r="S2789" s="34"/>
      <c r="T2789" s="56" t="str">
        <f t="shared" si="168"/>
        <v/>
      </c>
    </row>
    <row r="2790" spans="1:20" x14ac:dyDescent="0.35">
      <c r="A2790" s="14" t="str">
        <f>IF(C2790="","",COUNT($C$3:C2790))</f>
        <v/>
      </c>
      <c r="B2790" s="14" t="str">
        <f t="shared" ref="B2790:B2853" si="170">IF(C2790="","",TEXT(C2790,"mmmm"))</f>
        <v/>
      </c>
      <c r="C2790" s="23"/>
      <c r="F2790" s="32"/>
      <c r="J2790" s="26"/>
      <c r="K2790" s="22" t="str">
        <f t="shared" si="169"/>
        <v/>
      </c>
      <c r="L2790" s="23"/>
      <c r="S2790" s="34"/>
      <c r="T2790" s="56" t="str">
        <f t="shared" ref="T2790:T2853" si="171">IF(N2790="","",SUM(N2790,O2790,P2790,Q2790,R2790))</f>
        <v/>
      </c>
    </row>
    <row r="2791" spans="1:20" x14ac:dyDescent="0.35">
      <c r="A2791" s="14" t="str">
        <f>IF(C2791="","",COUNT($C$3:C2791))</f>
        <v/>
      </c>
      <c r="B2791" s="14" t="str">
        <f t="shared" si="170"/>
        <v/>
      </c>
      <c r="C2791" s="23"/>
      <c r="F2791" s="32"/>
      <c r="J2791" s="26"/>
      <c r="K2791" s="22" t="str">
        <f t="shared" si="169"/>
        <v/>
      </c>
      <c r="L2791" s="23"/>
      <c r="S2791" s="34"/>
      <c r="T2791" s="56" t="str">
        <f t="shared" si="171"/>
        <v/>
      </c>
    </row>
    <row r="2792" spans="1:20" x14ac:dyDescent="0.35">
      <c r="A2792" s="14" t="str">
        <f>IF(C2792="","",COUNT($C$3:C2792))</f>
        <v/>
      </c>
      <c r="B2792" s="14" t="str">
        <f t="shared" si="170"/>
        <v/>
      </c>
      <c r="C2792" s="23"/>
      <c r="F2792" s="32"/>
      <c r="J2792" s="26"/>
      <c r="K2792" s="22" t="str">
        <f t="shared" si="169"/>
        <v/>
      </c>
      <c r="L2792" s="23"/>
      <c r="S2792" s="34"/>
      <c r="T2792" s="56" t="str">
        <f t="shared" si="171"/>
        <v/>
      </c>
    </row>
    <row r="2793" spans="1:20" x14ac:dyDescent="0.35">
      <c r="A2793" s="14" t="str">
        <f>IF(C2793="","",COUNT($C$3:C2793))</f>
        <v/>
      </c>
      <c r="B2793" s="14" t="str">
        <f t="shared" si="170"/>
        <v/>
      </c>
      <c r="C2793" s="23"/>
      <c r="F2793" s="32"/>
      <c r="J2793" s="26"/>
      <c r="K2793" s="22" t="str">
        <f t="shared" si="169"/>
        <v/>
      </c>
      <c r="L2793" s="23"/>
      <c r="S2793" s="34"/>
      <c r="T2793" s="56" t="str">
        <f t="shared" si="171"/>
        <v/>
      </c>
    </row>
    <row r="2794" spans="1:20" x14ac:dyDescent="0.35">
      <c r="A2794" s="14" t="str">
        <f>IF(C2794="","",COUNT($C$3:C2794))</f>
        <v/>
      </c>
      <c r="B2794" s="14" t="str">
        <f t="shared" si="170"/>
        <v/>
      </c>
      <c r="C2794" s="23"/>
      <c r="F2794" s="32"/>
      <c r="J2794" s="26"/>
      <c r="K2794" s="22" t="str">
        <f t="shared" si="169"/>
        <v/>
      </c>
      <c r="L2794" s="23"/>
      <c r="S2794" s="34"/>
      <c r="T2794" s="56" t="str">
        <f t="shared" si="171"/>
        <v/>
      </c>
    </row>
    <row r="2795" spans="1:20" x14ac:dyDescent="0.35">
      <c r="A2795" s="14" t="str">
        <f>IF(C2795="","",COUNT($C$3:C2795))</f>
        <v/>
      </c>
      <c r="B2795" s="14" t="str">
        <f t="shared" si="170"/>
        <v/>
      </c>
      <c r="C2795" s="23"/>
      <c r="F2795" s="32"/>
      <c r="J2795" s="26"/>
      <c r="K2795" s="22" t="str">
        <f t="shared" si="169"/>
        <v/>
      </c>
      <c r="L2795" s="23"/>
      <c r="S2795" s="34"/>
      <c r="T2795" s="56" t="str">
        <f t="shared" si="171"/>
        <v/>
      </c>
    </row>
    <row r="2796" spans="1:20" x14ac:dyDescent="0.35">
      <c r="A2796" s="14" t="str">
        <f>IF(C2796="","",COUNT($C$3:C2796))</f>
        <v/>
      </c>
      <c r="B2796" s="14" t="str">
        <f t="shared" si="170"/>
        <v/>
      </c>
      <c r="C2796" s="23"/>
      <c r="F2796" s="32"/>
      <c r="J2796" s="26"/>
      <c r="K2796" s="22" t="str">
        <f t="shared" si="169"/>
        <v/>
      </c>
      <c r="L2796" s="23"/>
      <c r="S2796" s="34"/>
      <c r="T2796" s="56" t="str">
        <f t="shared" si="171"/>
        <v/>
      </c>
    </row>
    <row r="2797" spans="1:20" x14ac:dyDescent="0.35">
      <c r="A2797" s="14" t="str">
        <f>IF(C2797="","",COUNT($C$3:C2797))</f>
        <v/>
      </c>
      <c r="B2797" s="14" t="str">
        <f t="shared" si="170"/>
        <v/>
      </c>
      <c r="C2797" s="23"/>
      <c r="F2797" s="32"/>
      <c r="J2797" s="26"/>
      <c r="K2797" s="22" t="str">
        <f t="shared" si="169"/>
        <v/>
      </c>
      <c r="L2797" s="23"/>
      <c r="S2797" s="34"/>
      <c r="T2797" s="56" t="str">
        <f t="shared" si="171"/>
        <v/>
      </c>
    </row>
    <row r="2798" spans="1:20" x14ac:dyDescent="0.35">
      <c r="A2798" s="14" t="str">
        <f>IF(C2798="","",COUNT($C$3:C2798))</f>
        <v/>
      </c>
      <c r="B2798" s="14" t="str">
        <f t="shared" si="170"/>
        <v/>
      </c>
      <c r="C2798" s="23"/>
      <c r="F2798" s="32"/>
      <c r="J2798" s="26"/>
      <c r="K2798" s="22" t="str">
        <f t="shared" si="169"/>
        <v/>
      </c>
      <c r="L2798" s="23"/>
      <c r="S2798" s="34"/>
      <c r="T2798" s="56" t="str">
        <f t="shared" si="171"/>
        <v/>
      </c>
    </row>
    <row r="2799" spans="1:20" x14ac:dyDescent="0.35">
      <c r="A2799" s="14" t="str">
        <f>IF(C2799="","",COUNT($C$3:C2799))</f>
        <v/>
      </c>
      <c r="B2799" s="14" t="str">
        <f t="shared" si="170"/>
        <v/>
      </c>
      <c r="C2799" s="23"/>
      <c r="F2799" s="32"/>
      <c r="J2799" s="26"/>
      <c r="K2799" s="22" t="str">
        <f t="shared" si="169"/>
        <v/>
      </c>
      <c r="L2799" s="23"/>
      <c r="S2799" s="34"/>
      <c r="T2799" s="56" t="str">
        <f t="shared" si="171"/>
        <v/>
      </c>
    </row>
    <row r="2800" spans="1:20" x14ac:dyDescent="0.35">
      <c r="A2800" s="14" t="str">
        <f>IF(C2800="","",COUNT($C$3:C2800))</f>
        <v/>
      </c>
      <c r="B2800" s="14" t="str">
        <f t="shared" si="170"/>
        <v/>
      </c>
      <c r="C2800" s="23"/>
      <c r="F2800" s="32"/>
      <c r="J2800" s="26"/>
      <c r="K2800" s="22" t="str">
        <f t="shared" si="169"/>
        <v/>
      </c>
      <c r="L2800" s="23"/>
      <c r="S2800" s="34"/>
      <c r="T2800" s="56" t="str">
        <f t="shared" si="171"/>
        <v/>
      </c>
    </row>
    <row r="2801" spans="1:20" x14ac:dyDescent="0.35">
      <c r="A2801" s="14" t="str">
        <f>IF(C2801="","",COUNT($C$3:C2801))</f>
        <v/>
      </c>
      <c r="B2801" s="14" t="str">
        <f t="shared" si="170"/>
        <v/>
      </c>
      <c r="C2801" s="23"/>
      <c r="F2801" s="32"/>
      <c r="J2801" s="26"/>
      <c r="K2801" s="22" t="str">
        <f t="shared" si="169"/>
        <v/>
      </c>
      <c r="L2801" s="23"/>
      <c r="S2801" s="34"/>
      <c r="T2801" s="56" t="str">
        <f t="shared" si="171"/>
        <v/>
      </c>
    </row>
    <row r="2802" spans="1:20" x14ac:dyDescent="0.35">
      <c r="A2802" s="14" t="str">
        <f>IF(C2802="","",COUNT($C$3:C2802))</f>
        <v/>
      </c>
      <c r="B2802" s="14" t="str">
        <f t="shared" si="170"/>
        <v/>
      </c>
      <c r="C2802" s="23"/>
      <c r="F2802" s="32"/>
      <c r="J2802" s="26"/>
      <c r="K2802" s="22" t="str">
        <f t="shared" si="169"/>
        <v/>
      </c>
      <c r="L2802" s="23"/>
      <c r="S2802" s="34"/>
      <c r="T2802" s="56" t="str">
        <f t="shared" si="171"/>
        <v/>
      </c>
    </row>
    <row r="2803" spans="1:20" x14ac:dyDescent="0.35">
      <c r="A2803" s="14" t="str">
        <f>IF(C2803="","",COUNT($C$3:C2803))</f>
        <v/>
      </c>
      <c r="B2803" s="14" t="str">
        <f t="shared" si="170"/>
        <v/>
      </c>
      <c r="C2803" s="23"/>
      <c r="F2803" s="32"/>
      <c r="J2803" s="26"/>
      <c r="K2803" s="22" t="str">
        <f t="shared" si="169"/>
        <v/>
      </c>
      <c r="L2803" s="23"/>
      <c r="S2803" s="34"/>
      <c r="T2803" s="56" t="str">
        <f t="shared" si="171"/>
        <v/>
      </c>
    </row>
    <row r="2804" spans="1:20" x14ac:dyDescent="0.35">
      <c r="A2804" s="14" t="str">
        <f>IF(C2804="","",COUNT($C$3:C2804))</f>
        <v/>
      </c>
      <c r="B2804" s="14" t="str">
        <f t="shared" si="170"/>
        <v/>
      </c>
      <c r="C2804" s="23"/>
      <c r="F2804" s="32"/>
      <c r="J2804" s="26"/>
      <c r="K2804" s="22" t="str">
        <f t="shared" si="169"/>
        <v/>
      </c>
      <c r="L2804" s="23"/>
      <c r="S2804" s="34"/>
      <c r="T2804" s="56" t="str">
        <f t="shared" si="171"/>
        <v/>
      </c>
    </row>
    <row r="2805" spans="1:20" x14ac:dyDescent="0.35">
      <c r="A2805" s="14" t="str">
        <f>IF(C2805="","",COUNT($C$3:C2805))</f>
        <v/>
      </c>
      <c r="B2805" s="14" t="str">
        <f t="shared" si="170"/>
        <v/>
      </c>
      <c r="C2805" s="23"/>
      <c r="F2805" s="32"/>
      <c r="J2805" s="26"/>
      <c r="K2805" s="22" t="str">
        <f t="shared" si="169"/>
        <v/>
      </c>
      <c r="L2805" s="23"/>
      <c r="S2805" s="34"/>
      <c r="T2805" s="56" t="str">
        <f t="shared" si="171"/>
        <v/>
      </c>
    </row>
    <row r="2806" spans="1:20" x14ac:dyDescent="0.35">
      <c r="A2806" s="14" t="str">
        <f>IF(C2806="","",COUNT($C$3:C2806))</f>
        <v/>
      </c>
      <c r="B2806" s="14" t="str">
        <f t="shared" si="170"/>
        <v/>
      </c>
      <c r="C2806" s="23"/>
      <c r="F2806" s="32"/>
      <c r="J2806" s="26"/>
      <c r="K2806" s="22" t="str">
        <f t="shared" si="169"/>
        <v/>
      </c>
      <c r="L2806" s="23"/>
      <c r="S2806" s="34"/>
      <c r="T2806" s="56" t="str">
        <f t="shared" si="171"/>
        <v/>
      </c>
    </row>
    <row r="2807" spans="1:20" x14ac:dyDescent="0.35">
      <c r="A2807" s="14" t="str">
        <f>IF(C2807="","",COUNT($C$3:C2807))</f>
        <v/>
      </c>
      <c r="B2807" s="14" t="str">
        <f t="shared" si="170"/>
        <v/>
      </c>
      <c r="C2807" s="23"/>
      <c r="F2807" s="32"/>
      <c r="J2807" s="26"/>
      <c r="K2807" s="22" t="str">
        <f t="shared" si="169"/>
        <v/>
      </c>
      <c r="L2807" s="23"/>
      <c r="S2807" s="34"/>
      <c r="T2807" s="56" t="str">
        <f t="shared" si="171"/>
        <v/>
      </c>
    </row>
    <row r="2808" spans="1:20" x14ac:dyDescent="0.35">
      <c r="A2808" s="14" t="str">
        <f>IF(C2808="","",COUNT($C$3:C2808))</f>
        <v/>
      </c>
      <c r="B2808" s="14" t="str">
        <f t="shared" si="170"/>
        <v/>
      </c>
      <c r="C2808" s="23"/>
      <c r="F2808" s="32"/>
      <c r="J2808" s="26"/>
      <c r="K2808" s="22" t="str">
        <f t="shared" si="169"/>
        <v/>
      </c>
      <c r="L2808" s="23"/>
      <c r="S2808" s="34"/>
      <c r="T2808" s="56" t="str">
        <f t="shared" si="171"/>
        <v/>
      </c>
    </row>
    <row r="2809" spans="1:20" x14ac:dyDescent="0.35">
      <c r="A2809" s="14" t="str">
        <f>IF(C2809="","",COUNT($C$3:C2809))</f>
        <v/>
      </c>
      <c r="B2809" s="14" t="str">
        <f t="shared" si="170"/>
        <v/>
      </c>
      <c r="C2809" s="23"/>
      <c r="F2809" s="32"/>
      <c r="J2809" s="26"/>
      <c r="K2809" s="22" t="str">
        <f t="shared" si="169"/>
        <v/>
      </c>
      <c r="L2809" s="23"/>
      <c r="S2809" s="34"/>
      <c r="T2809" s="56" t="str">
        <f t="shared" si="171"/>
        <v/>
      </c>
    </row>
    <row r="2810" spans="1:20" x14ac:dyDescent="0.35">
      <c r="A2810" s="14" t="str">
        <f>IF(C2810="","",COUNT($C$3:C2810))</f>
        <v/>
      </c>
      <c r="B2810" s="14" t="str">
        <f t="shared" si="170"/>
        <v/>
      </c>
      <c r="C2810" s="23"/>
      <c r="F2810" s="32"/>
      <c r="J2810" s="26"/>
      <c r="K2810" s="22" t="str">
        <f t="shared" si="169"/>
        <v/>
      </c>
      <c r="L2810" s="23"/>
      <c r="S2810" s="34"/>
      <c r="T2810" s="56" t="str">
        <f t="shared" si="171"/>
        <v/>
      </c>
    </row>
    <row r="2811" spans="1:20" x14ac:dyDescent="0.35">
      <c r="A2811" s="14" t="str">
        <f>IF(C2811="","",COUNT($C$3:C2811))</f>
        <v/>
      </c>
      <c r="B2811" s="14" t="str">
        <f t="shared" si="170"/>
        <v/>
      </c>
      <c r="C2811" s="23"/>
      <c r="F2811" s="32"/>
      <c r="J2811" s="26"/>
      <c r="K2811" s="22" t="str">
        <f t="shared" si="169"/>
        <v/>
      </c>
      <c r="L2811" s="23"/>
      <c r="S2811" s="34"/>
      <c r="T2811" s="56" t="str">
        <f t="shared" si="171"/>
        <v/>
      </c>
    </row>
    <row r="2812" spans="1:20" x14ac:dyDescent="0.35">
      <c r="A2812" s="14" t="str">
        <f>IF(C2812="","",COUNT($C$3:C2812))</f>
        <v/>
      </c>
      <c r="B2812" s="14" t="str">
        <f t="shared" si="170"/>
        <v/>
      </c>
      <c r="C2812" s="23"/>
      <c r="F2812" s="32"/>
      <c r="J2812" s="26"/>
      <c r="K2812" s="22" t="str">
        <f t="shared" si="169"/>
        <v/>
      </c>
      <c r="L2812" s="23"/>
      <c r="S2812" s="34"/>
      <c r="T2812" s="56" t="str">
        <f t="shared" si="171"/>
        <v/>
      </c>
    </row>
    <row r="2813" spans="1:20" x14ac:dyDescent="0.35">
      <c r="A2813" s="14" t="str">
        <f>IF(C2813="","",COUNT($C$3:C2813))</f>
        <v/>
      </c>
      <c r="B2813" s="14" t="str">
        <f t="shared" si="170"/>
        <v/>
      </c>
      <c r="C2813" s="23"/>
      <c r="F2813" s="32"/>
      <c r="J2813" s="26"/>
      <c r="K2813" s="22" t="str">
        <f t="shared" si="169"/>
        <v/>
      </c>
      <c r="L2813" s="23"/>
      <c r="S2813" s="34"/>
      <c r="T2813" s="56" t="str">
        <f t="shared" si="171"/>
        <v/>
      </c>
    </row>
    <row r="2814" spans="1:20" x14ac:dyDescent="0.35">
      <c r="A2814" s="14" t="str">
        <f>IF(C2814="","",COUNT($C$3:C2814))</f>
        <v/>
      </c>
      <c r="B2814" s="14" t="str">
        <f t="shared" si="170"/>
        <v/>
      </c>
      <c r="C2814" s="23"/>
      <c r="F2814" s="32"/>
      <c r="J2814" s="26"/>
      <c r="K2814" s="22" t="str">
        <f t="shared" si="169"/>
        <v/>
      </c>
      <c r="L2814" s="23"/>
      <c r="S2814" s="34"/>
      <c r="T2814" s="56" t="str">
        <f t="shared" si="171"/>
        <v/>
      </c>
    </row>
    <row r="2815" spans="1:20" x14ac:dyDescent="0.35">
      <c r="A2815" s="14" t="str">
        <f>IF(C2815="","",COUNT($C$3:C2815))</f>
        <v/>
      </c>
      <c r="B2815" s="14" t="str">
        <f t="shared" si="170"/>
        <v/>
      </c>
      <c r="C2815" s="23"/>
      <c r="F2815" s="32"/>
      <c r="J2815" s="26"/>
      <c r="K2815" s="22" t="str">
        <f t="shared" si="169"/>
        <v/>
      </c>
      <c r="L2815" s="23"/>
      <c r="S2815" s="34"/>
      <c r="T2815" s="56" t="str">
        <f t="shared" si="171"/>
        <v/>
      </c>
    </row>
    <row r="2816" spans="1:20" x14ac:dyDescent="0.35">
      <c r="A2816" s="14" t="str">
        <f>IF(C2816="","",COUNT($C$3:C2816))</f>
        <v/>
      </c>
      <c r="B2816" s="14" t="str">
        <f t="shared" si="170"/>
        <v/>
      </c>
      <c r="C2816" s="23"/>
      <c r="F2816" s="32"/>
      <c r="J2816" s="26"/>
      <c r="K2816" s="22" t="str">
        <f t="shared" si="169"/>
        <v/>
      </c>
      <c r="L2816" s="23"/>
      <c r="S2816" s="34"/>
      <c r="T2816" s="56" t="str">
        <f t="shared" si="171"/>
        <v/>
      </c>
    </row>
    <row r="2817" spans="1:20" x14ac:dyDescent="0.35">
      <c r="A2817" s="14" t="str">
        <f>IF(C2817="","",COUNT($C$3:C2817))</f>
        <v/>
      </c>
      <c r="B2817" s="14" t="str">
        <f t="shared" si="170"/>
        <v/>
      </c>
      <c r="C2817" s="23"/>
      <c r="F2817" s="32"/>
      <c r="J2817" s="26"/>
      <c r="K2817" s="22" t="str">
        <f t="shared" si="169"/>
        <v/>
      </c>
      <c r="L2817" s="23"/>
      <c r="S2817" s="34"/>
      <c r="T2817" s="56" t="str">
        <f t="shared" si="171"/>
        <v/>
      </c>
    </row>
    <row r="2818" spans="1:20" x14ac:dyDescent="0.35">
      <c r="A2818" s="14" t="str">
        <f>IF(C2818="","",COUNT($C$3:C2818))</f>
        <v/>
      </c>
      <c r="B2818" s="14" t="str">
        <f t="shared" si="170"/>
        <v/>
      </c>
      <c r="C2818" s="23"/>
      <c r="F2818" s="32"/>
      <c r="J2818" s="26"/>
      <c r="K2818" s="22" t="str">
        <f t="shared" si="169"/>
        <v/>
      </c>
      <c r="L2818" s="23"/>
      <c r="S2818" s="34"/>
      <c r="T2818" s="56" t="str">
        <f t="shared" si="171"/>
        <v/>
      </c>
    </row>
    <row r="2819" spans="1:20" x14ac:dyDescent="0.35">
      <c r="A2819" s="14" t="str">
        <f>IF(C2819="","",COUNT($C$3:C2819))</f>
        <v/>
      </c>
      <c r="B2819" s="14" t="str">
        <f t="shared" si="170"/>
        <v/>
      </c>
      <c r="C2819" s="23"/>
      <c r="F2819" s="32"/>
      <c r="J2819" s="26"/>
      <c r="K2819" s="22" t="str">
        <f t="shared" ref="K2819:K2882" si="172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819" s="23"/>
      <c r="S2819" s="34"/>
      <c r="T2819" s="56" t="str">
        <f t="shared" si="171"/>
        <v/>
      </c>
    </row>
    <row r="2820" spans="1:20" x14ac:dyDescent="0.35">
      <c r="A2820" s="14" t="str">
        <f>IF(C2820="","",COUNT($C$3:C2820))</f>
        <v/>
      </c>
      <c r="B2820" s="14" t="str">
        <f t="shared" si="170"/>
        <v/>
      </c>
      <c r="C2820" s="23"/>
      <c r="F2820" s="32"/>
      <c r="J2820" s="26"/>
      <c r="K2820" s="22" t="str">
        <f t="shared" si="172"/>
        <v/>
      </c>
      <c r="L2820" s="23"/>
      <c r="S2820" s="34"/>
      <c r="T2820" s="56" t="str">
        <f t="shared" si="171"/>
        <v/>
      </c>
    </row>
    <row r="2821" spans="1:20" x14ac:dyDescent="0.35">
      <c r="A2821" s="14" t="str">
        <f>IF(C2821="","",COUNT($C$3:C2821))</f>
        <v/>
      </c>
      <c r="B2821" s="14" t="str">
        <f t="shared" si="170"/>
        <v/>
      </c>
      <c r="C2821" s="23"/>
      <c r="F2821" s="32"/>
      <c r="J2821" s="26"/>
      <c r="K2821" s="22" t="str">
        <f t="shared" si="172"/>
        <v/>
      </c>
      <c r="L2821" s="23"/>
      <c r="S2821" s="34"/>
      <c r="T2821" s="56" t="str">
        <f t="shared" si="171"/>
        <v/>
      </c>
    </row>
    <row r="2822" spans="1:20" x14ac:dyDescent="0.35">
      <c r="A2822" s="14" t="str">
        <f>IF(C2822="","",COUNT($C$3:C2822))</f>
        <v/>
      </c>
      <c r="B2822" s="14" t="str">
        <f t="shared" si="170"/>
        <v/>
      </c>
      <c r="C2822" s="23"/>
      <c r="F2822" s="32"/>
      <c r="J2822" s="26"/>
      <c r="K2822" s="22" t="str">
        <f t="shared" si="172"/>
        <v/>
      </c>
      <c r="L2822" s="23"/>
      <c r="S2822" s="34"/>
      <c r="T2822" s="56" t="str">
        <f t="shared" si="171"/>
        <v/>
      </c>
    </row>
    <row r="2823" spans="1:20" x14ac:dyDescent="0.35">
      <c r="A2823" s="14" t="str">
        <f>IF(C2823="","",COUNT($C$3:C2823))</f>
        <v/>
      </c>
      <c r="B2823" s="14" t="str">
        <f t="shared" si="170"/>
        <v/>
      </c>
      <c r="C2823" s="23"/>
      <c r="F2823" s="32"/>
      <c r="J2823" s="26"/>
      <c r="K2823" s="22" t="str">
        <f t="shared" si="172"/>
        <v/>
      </c>
      <c r="L2823" s="23"/>
      <c r="S2823" s="34"/>
      <c r="T2823" s="56" t="str">
        <f t="shared" si="171"/>
        <v/>
      </c>
    </row>
    <row r="2824" spans="1:20" x14ac:dyDescent="0.35">
      <c r="A2824" s="14" t="str">
        <f>IF(C2824="","",COUNT($C$3:C2824))</f>
        <v/>
      </c>
      <c r="B2824" s="14" t="str">
        <f t="shared" si="170"/>
        <v/>
      </c>
      <c r="C2824" s="23"/>
      <c r="F2824" s="32"/>
      <c r="J2824" s="26"/>
      <c r="K2824" s="22" t="str">
        <f t="shared" si="172"/>
        <v/>
      </c>
      <c r="L2824" s="23"/>
      <c r="S2824" s="34"/>
      <c r="T2824" s="56" t="str">
        <f t="shared" si="171"/>
        <v/>
      </c>
    </row>
    <row r="2825" spans="1:20" x14ac:dyDescent="0.35">
      <c r="A2825" s="14" t="str">
        <f>IF(C2825="","",COUNT($C$3:C2825))</f>
        <v/>
      </c>
      <c r="B2825" s="14" t="str">
        <f t="shared" si="170"/>
        <v/>
      </c>
      <c r="C2825" s="23"/>
      <c r="F2825" s="32"/>
      <c r="J2825" s="26"/>
      <c r="K2825" s="22" t="str">
        <f t="shared" si="172"/>
        <v/>
      </c>
      <c r="L2825" s="23"/>
      <c r="S2825" s="34"/>
      <c r="T2825" s="56" t="str">
        <f t="shared" si="171"/>
        <v/>
      </c>
    </row>
    <row r="2826" spans="1:20" x14ac:dyDescent="0.35">
      <c r="A2826" s="14" t="str">
        <f>IF(C2826="","",COUNT($C$3:C2826))</f>
        <v/>
      </c>
      <c r="B2826" s="14" t="str">
        <f t="shared" si="170"/>
        <v/>
      </c>
      <c r="C2826" s="23"/>
      <c r="F2826" s="32"/>
      <c r="J2826" s="26"/>
      <c r="K2826" s="22" t="str">
        <f t="shared" si="172"/>
        <v/>
      </c>
      <c r="L2826" s="23"/>
      <c r="S2826" s="34"/>
      <c r="T2826" s="56" t="str">
        <f t="shared" si="171"/>
        <v/>
      </c>
    </row>
    <row r="2827" spans="1:20" x14ac:dyDescent="0.35">
      <c r="A2827" s="14" t="str">
        <f>IF(C2827="","",COUNT($C$3:C2827))</f>
        <v/>
      </c>
      <c r="B2827" s="14" t="str">
        <f t="shared" si="170"/>
        <v/>
      </c>
      <c r="C2827" s="23"/>
      <c r="F2827" s="32"/>
      <c r="J2827" s="26"/>
      <c r="K2827" s="22" t="str">
        <f t="shared" si="172"/>
        <v/>
      </c>
      <c r="L2827" s="23"/>
      <c r="S2827" s="34"/>
      <c r="T2827" s="56" t="str">
        <f t="shared" si="171"/>
        <v/>
      </c>
    </row>
    <row r="2828" spans="1:20" x14ac:dyDescent="0.35">
      <c r="A2828" s="14" t="str">
        <f>IF(C2828="","",COUNT($C$3:C2828))</f>
        <v/>
      </c>
      <c r="B2828" s="14" t="str">
        <f t="shared" si="170"/>
        <v/>
      </c>
      <c r="C2828" s="23"/>
      <c r="F2828" s="32"/>
      <c r="J2828" s="26"/>
      <c r="K2828" s="22" t="str">
        <f t="shared" si="172"/>
        <v/>
      </c>
      <c r="L2828" s="23"/>
      <c r="S2828" s="34"/>
      <c r="T2828" s="56" t="str">
        <f t="shared" si="171"/>
        <v/>
      </c>
    </row>
    <row r="2829" spans="1:20" x14ac:dyDescent="0.35">
      <c r="A2829" s="14" t="str">
        <f>IF(C2829="","",COUNT($C$3:C2829))</f>
        <v/>
      </c>
      <c r="B2829" s="14" t="str">
        <f t="shared" si="170"/>
        <v/>
      </c>
      <c r="C2829" s="23"/>
      <c r="F2829" s="32"/>
      <c r="J2829" s="26"/>
      <c r="K2829" s="22" t="str">
        <f t="shared" si="172"/>
        <v/>
      </c>
      <c r="L2829" s="23"/>
      <c r="S2829" s="34"/>
      <c r="T2829" s="56" t="str">
        <f t="shared" si="171"/>
        <v/>
      </c>
    </row>
    <row r="2830" spans="1:20" x14ac:dyDescent="0.35">
      <c r="A2830" s="14" t="str">
        <f>IF(C2830="","",COUNT($C$3:C2830))</f>
        <v/>
      </c>
      <c r="B2830" s="14" t="str">
        <f t="shared" si="170"/>
        <v/>
      </c>
      <c r="C2830" s="23"/>
      <c r="F2830" s="32"/>
      <c r="J2830" s="26"/>
      <c r="K2830" s="22" t="str">
        <f t="shared" si="172"/>
        <v/>
      </c>
      <c r="L2830" s="23"/>
      <c r="S2830" s="34"/>
      <c r="T2830" s="56" t="str">
        <f t="shared" si="171"/>
        <v/>
      </c>
    </row>
    <row r="2831" spans="1:20" x14ac:dyDescent="0.35">
      <c r="A2831" s="14" t="str">
        <f>IF(C2831="","",COUNT($C$3:C2831))</f>
        <v/>
      </c>
      <c r="B2831" s="14" t="str">
        <f t="shared" si="170"/>
        <v/>
      </c>
      <c r="C2831" s="23"/>
      <c r="F2831" s="32"/>
      <c r="J2831" s="26"/>
      <c r="K2831" s="22" t="str">
        <f t="shared" si="172"/>
        <v/>
      </c>
      <c r="L2831" s="23"/>
      <c r="S2831" s="34"/>
      <c r="T2831" s="56" t="str">
        <f t="shared" si="171"/>
        <v/>
      </c>
    </row>
    <row r="2832" spans="1:20" x14ac:dyDescent="0.35">
      <c r="A2832" s="14" t="str">
        <f>IF(C2832="","",COUNT($C$3:C2832))</f>
        <v/>
      </c>
      <c r="B2832" s="14" t="str">
        <f t="shared" si="170"/>
        <v/>
      </c>
      <c r="C2832" s="23"/>
      <c r="F2832" s="32"/>
      <c r="J2832" s="26"/>
      <c r="K2832" s="22" t="str">
        <f t="shared" si="172"/>
        <v/>
      </c>
      <c r="L2832" s="23"/>
      <c r="S2832" s="34"/>
      <c r="T2832" s="56" t="str">
        <f t="shared" si="171"/>
        <v/>
      </c>
    </row>
    <row r="2833" spans="1:20" x14ac:dyDescent="0.35">
      <c r="A2833" s="14" t="str">
        <f>IF(C2833="","",COUNT($C$3:C2833))</f>
        <v/>
      </c>
      <c r="B2833" s="14" t="str">
        <f t="shared" si="170"/>
        <v/>
      </c>
      <c r="C2833" s="23"/>
      <c r="F2833" s="32"/>
      <c r="J2833" s="26"/>
      <c r="K2833" s="22" t="str">
        <f t="shared" si="172"/>
        <v/>
      </c>
      <c r="L2833" s="23"/>
      <c r="S2833" s="34"/>
      <c r="T2833" s="56" t="str">
        <f t="shared" si="171"/>
        <v/>
      </c>
    </row>
    <row r="2834" spans="1:20" x14ac:dyDescent="0.35">
      <c r="A2834" s="14" t="str">
        <f>IF(C2834="","",COUNT($C$3:C2834))</f>
        <v/>
      </c>
      <c r="B2834" s="14" t="str">
        <f t="shared" si="170"/>
        <v/>
      </c>
      <c r="C2834" s="23"/>
      <c r="F2834" s="32"/>
      <c r="J2834" s="26"/>
      <c r="K2834" s="22" t="str">
        <f t="shared" si="172"/>
        <v/>
      </c>
      <c r="L2834" s="23"/>
      <c r="S2834" s="34"/>
      <c r="T2834" s="56" t="str">
        <f t="shared" si="171"/>
        <v/>
      </c>
    </row>
    <row r="2835" spans="1:20" x14ac:dyDescent="0.35">
      <c r="A2835" s="14" t="str">
        <f>IF(C2835="","",COUNT($C$3:C2835))</f>
        <v/>
      </c>
      <c r="B2835" s="14" t="str">
        <f t="shared" si="170"/>
        <v/>
      </c>
      <c r="C2835" s="23"/>
      <c r="F2835" s="32"/>
      <c r="J2835" s="26"/>
      <c r="K2835" s="22" t="str">
        <f t="shared" si="172"/>
        <v/>
      </c>
      <c r="L2835" s="23"/>
      <c r="S2835" s="34"/>
      <c r="T2835" s="56" t="str">
        <f t="shared" si="171"/>
        <v/>
      </c>
    </row>
    <row r="2836" spans="1:20" x14ac:dyDescent="0.35">
      <c r="A2836" s="14" t="str">
        <f>IF(C2836="","",COUNT($C$3:C2836))</f>
        <v/>
      </c>
      <c r="B2836" s="14" t="str">
        <f t="shared" si="170"/>
        <v/>
      </c>
      <c r="C2836" s="23"/>
      <c r="F2836" s="32"/>
      <c r="J2836" s="26"/>
      <c r="K2836" s="22" t="str">
        <f t="shared" si="172"/>
        <v/>
      </c>
      <c r="L2836" s="23"/>
      <c r="S2836" s="34"/>
      <c r="T2836" s="56" t="str">
        <f t="shared" si="171"/>
        <v/>
      </c>
    </row>
    <row r="2837" spans="1:20" x14ac:dyDescent="0.35">
      <c r="A2837" s="14" t="str">
        <f>IF(C2837="","",COUNT($C$3:C2837))</f>
        <v/>
      </c>
      <c r="B2837" s="14" t="str">
        <f t="shared" si="170"/>
        <v/>
      </c>
      <c r="C2837" s="23"/>
      <c r="F2837" s="32"/>
      <c r="J2837" s="26"/>
      <c r="K2837" s="22" t="str">
        <f t="shared" si="172"/>
        <v/>
      </c>
      <c r="L2837" s="23"/>
      <c r="S2837" s="34"/>
      <c r="T2837" s="56" t="str">
        <f t="shared" si="171"/>
        <v/>
      </c>
    </row>
    <row r="2838" spans="1:20" x14ac:dyDescent="0.35">
      <c r="A2838" s="14" t="str">
        <f>IF(C2838="","",COUNT($C$3:C2838))</f>
        <v/>
      </c>
      <c r="B2838" s="14" t="str">
        <f t="shared" si="170"/>
        <v/>
      </c>
      <c r="C2838" s="23"/>
      <c r="F2838" s="32"/>
      <c r="J2838" s="26"/>
      <c r="K2838" s="22" t="str">
        <f t="shared" si="172"/>
        <v/>
      </c>
      <c r="L2838" s="23"/>
      <c r="S2838" s="34"/>
      <c r="T2838" s="56" t="str">
        <f t="shared" si="171"/>
        <v/>
      </c>
    </row>
    <row r="2839" spans="1:20" x14ac:dyDescent="0.35">
      <c r="A2839" s="14" t="str">
        <f>IF(C2839="","",COUNT($C$3:C2839))</f>
        <v/>
      </c>
      <c r="B2839" s="14" t="str">
        <f t="shared" si="170"/>
        <v/>
      </c>
      <c r="C2839" s="23"/>
      <c r="F2839" s="32"/>
      <c r="J2839" s="26"/>
      <c r="K2839" s="22" t="str">
        <f t="shared" si="172"/>
        <v/>
      </c>
      <c r="L2839" s="23"/>
      <c r="S2839" s="34"/>
      <c r="T2839" s="56" t="str">
        <f t="shared" si="171"/>
        <v/>
      </c>
    </row>
    <row r="2840" spans="1:20" x14ac:dyDescent="0.35">
      <c r="A2840" s="14" t="str">
        <f>IF(C2840="","",COUNT($C$3:C2840))</f>
        <v/>
      </c>
      <c r="B2840" s="14" t="str">
        <f t="shared" si="170"/>
        <v/>
      </c>
      <c r="C2840" s="23"/>
      <c r="F2840" s="32"/>
      <c r="J2840" s="26"/>
      <c r="K2840" s="22" t="str">
        <f t="shared" si="172"/>
        <v/>
      </c>
      <c r="L2840" s="23"/>
      <c r="S2840" s="34"/>
      <c r="T2840" s="56" t="str">
        <f t="shared" si="171"/>
        <v/>
      </c>
    </row>
    <row r="2841" spans="1:20" x14ac:dyDescent="0.35">
      <c r="A2841" s="14" t="str">
        <f>IF(C2841="","",COUNT($C$3:C2841))</f>
        <v/>
      </c>
      <c r="B2841" s="14" t="str">
        <f t="shared" si="170"/>
        <v/>
      </c>
      <c r="C2841" s="23"/>
      <c r="F2841" s="32"/>
      <c r="J2841" s="26"/>
      <c r="K2841" s="22" t="str">
        <f t="shared" si="172"/>
        <v/>
      </c>
      <c r="L2841" s="23"/>
      <c r="S2841" s="34"/>
      <c r="T2841" s="56" t="str">
        <f t="shared" si="171"/>
        <v/>
      </c>
    </row>
    <row r="2842" spans="1:20" x14ac:dyDescent="0.35">
      <c r="A2842" s="14" t="str">
        <f>IF(C2842="","",COUNT($C$3:C2842))</f>
        <v/>
      </c>
      <c r="B2842" s="14" t="str">
        <f t="shared" si="170"/>
        <v/>
      </c>
      <c r="C2842" s="23"/>
      <c r="F2842" s="32"/>
      <c r="J2842" s="26"/>
      <c r="K2842" s="22" t="str">
        <f t="shared" si="172"/>
        <v/>
      </c>
      <c r="L2842" s="23"/>
      <c r="S2842" s="34"/>
      <c r="T2842" s="56" t="str">
        <f t="shared" si="171"/>
        <v/>
      </c>
    </row>
    <row r="2843" spans="1:20" x14ac:dyDescent="0.35">
      <c r="A2843" s="14" t="str">
        <f>IF(C2843="","",COUNT($C$3:C2843))</f>
        <v/>
      </c>
      <c r="B2843" s="14" t="str">
        <f t="shared" si="170"/>
        <v/>
      </c>
      <c r="C2843" s="23"/>
      <c r="F2843" s="32"/>
      <c r="J2843" s="26"/>
      <c r="K2843" s="22" t="str">
        <f t="shared" si="172"/>
        <v/>
      </c>
      <c r="L2843" s="23"/>
      <c r="S2843" s="34"/>
      <c r="T2843" s="56" t="str">
        <f t="shared" si="171"/>
        <v/>
      </c>
    </row>
    <row r="2844" spans="1:20" x14ac:dyDescent="0.35">
      <c r="A2844" s="14" t="str">
        <f>IF(C2844="","",COUNT($C$3:C2844))</f>
        <v/>
      </c>
      <c r="B2844" s="14" t="str">
        <f t="shared" si="170"/>
        <v/>
      </c>
      <c r="C2844" s="23"/>
      <c r="F2844" s="32"/>
      <c r="J2844" s="26"/>
      <c r="K2844" s="22" t="str">
        <f t="shared" si="172"/>
        <v/>
      </c>
      <c r="L2844" s="23"/>
      <c r="S2844" s="34"/>
      <c r="T2844" s="56" t="str">
        <f t="shared" si="171"/>
        <v/>
      </c>
    </row>
    <row r="2845" spans="1:20" x14ac:dyDescent="0.35">
      <c r="A2845" s="14" t="str">
        <f>IF(C2845="","",COUNT($C$3:C2845))</f>
        <v/>
      </c>
      <c r="B2845" s="14" t="str">
        <f t="shared" si="170"/>
        <v/>
      </c>
      <c r="C2845" s="23"/>
      <c r="F2845" s="32"/>
      <c r="J2845" s="26"/>
      <c r="K2845" s="22" t="str">
        <f t="shared" si="172"/>
        <v/>
      </c>
      <c r="L2845" s="23"/>
      <c r="S2845" s="34"/>
      <c r="T2845" s="56" t="str">
        <f t="shared" si="171"/>
        <v/>
      </c>
    </row>
    <row r="2846" spans="1:20" x14ac:dyDescent="0.35">
      <c r="A2846" s="14" t="str">
        <f>IF(C2846="","",COUNT($C$3:C2846))</f>
        <v/>
      </c>
      <c r="B2846" s="14" t="str">
        <f t="shared" si="170"/>
        <v/>
      </c>
      <c r="C2846" s="23"/>
      <c r="F2846" s="32"/>
      <c r="J2846" s="26"/>
      <c r="K2846" s="22" t="str">
        <f t="shared" si="172"/>
        <v/>
      </c>
      <c r="L2846" s="23"/>
      <c r="S2846" s="34"/>
      <c r="T2846" s="56" t="str">
        <f t="shared" si="171"/>
        <v/>
      </c>
    </row>
    <row r="2847" spans="1:20" x14ac:dyDescent="0.35">
      <c r="A2847" s="14" t="str">
        <f>IF(C2847="","",COUNT($C$3:C2847))</f>
        <v/>
      </c>
      <c r="B2847" s="14" t="str">
        <f t="shared" si="170"/>
        <v/>
      </c>
      <c r="C2847" s="23"/>
      <c r="F2847" s="32"/>
      <c r="J2847" s="26"/>
      <c r="K2847" s="22" t="str">
        <f t="shared" si="172"/>
        <v/>
      </c>
      <c r="L2847" s="23"/>
      <c r="S2847" s="34"/>
      <c r="T2847" s="56" t="str">
        <f t="shared" si="171"/>
        <v/>
      </c>
    </row>
    <row r="2848" spans="1:20" x14ac:dyDescent="0.35">
      <c r="A2848" s="14" t="str">
        <f>IF(C2848="","",COUNT($C$3:C2848))</f>
        <v/>
      </c>
      <c r="B2848" s="14" t="str">
        <f t="shared" si="170"/>
        <v/>
      </c>
      <c r="C2848" s="23"/>
      <c r="F2848" s="32"/>
      <c r="J2848" s="26"/>
      <c r="K2848" s="22" t="str">
        <f t="shared" si="172"/>
        <v/>
      </c>
      <c r="L2848" s="23"/>
      <c r="S2848" s="34"/>
      <c r="T2848" s="56" t="str">
        <f t="shared" si="171"/>
        <v/>
      </c>
    </row>
    <row r="2849" spans="1:20" x14ac:dyDescent="0.35">
      <c r="A2849" s="14" t="str">
        <f>IF(C2849="","",COUNT($C$3:C2849))</f>
        <v/>
      </c>
      <c r="B2849" s="14" t="str">
        <f t="shared" si="170"/>
        <v/>
      </c>
      <c r="C2849" s="23"/>
      <c r="F2849" s="32"/>
      <c r="J2849" s="26"/>
      <c r="K2849" s="22" t="str">
        <f t="shared" si="172"/>
        <v/>
      </c>
      <c r="L2849" s="23"/>
      <c r="S2849" s="34"/>
      <c r="T2849" s="56" t="str">
        <f t="shared" si="171"/>
        <v/>
      </c>
    </row>
    <row r="2850" spans="1:20" x14ac:dyDescent="0.35">
      <c r="A2850" s="14" t="str">
        <f>IF(C2850="","",COUNT($C$3:C2850))</f>
        <v/>
      </c>
      <c r="B2850" s="14" t="str">
        <f t="shared" si="170"/>
        <v/>
      </c>
      <c r="C2850" s="23"/>
      <c r="F2850" s="32"/>
      <c r="J2850" s="26"/>
      <c r="K2850" s="22" t="str">
        <f t="shared" si="172"/>
        <v/>
      </c>
      <c r="L2850" s="23"/>
      <c r="S2850" s="34"/>
      <c r="T2850" s="56" t="str">
        <f t="shared" si="171"/>
        <v/>
      </c>
    </row>
    <row r="2851" spans="1:20" x14ac:dyDescent="0.35">
      <c r="A2851" s="14" t="str">
        <f>IF(C2851="","",COUNT($C$3:C2851))</f>
        <v/>
      </c>
      <c r="B2851" s="14" t="str">
        <f t="shared" si="170"/>
        <v/>
      </c>
      <c r="C2851" s="23"/>
      <c r="F2851" s="32"/>
      <c r="J2851" s="26"/>
      <c r="K2851" s="22" t="str">
        <f t="shared" si="172"/>
        <v/>
      </c>
      <c r="L2851" s="23"/>
      <c r="S2851" s="34"/>
      <c r="T2851" s="56" t="str">
        <f t="shared" si="171"/>
        <v/>
      </c>
    </row>
    <row r="2852" spans="1:20" x14ac:dyDescent="0.35">
      <c r="A2852" s="14" t="str">
        <f>IF(C2852="","",COUNT($C$3:C2852))</f>
        <v/>
      </c>
      <c r="B2852" s="14" t="str">
        <f t="shared" si="170"/>
        <v/>
      </c>
      <c r="C2852" s="23"/>
      <c r="F2852" s="32"/>
      <c r="J2852" s="26"/>
      <c r="K2852" s="22" t="str">
        <f t="shared" si="172"/>
        <v/>
      </c>
      <c r="L2852" s="23"/>
      <c r="S2852" s="34"/>
      <c r="T2852" s="56" t="str">
        <f t="shared" si="171"/>
        <v/>
      </c>
    </row>
    <row r="2853" spans="1:20" x14ac:dyDescent="0.35">
      <c r="A2853" s="14" t="str">
        <f>IF(C2853="","",COUNT($C$3:C2853))</f>
        <v/>
      </c>
      <c r="B2853" s="14" t="str">
        <f t="shared" si="170"/>
        <v/>
      </c>
      <c r="C2853" s="23"/>
      <c r="F2853" s="32"/>
      <c r="J2853" s="26"/>
      <c r="K2853" s="22" t="str">
        <f t="shared" si="172"/>
        <v/>
      </c>
      <c r="L2853" s="23"/>
      <c r="S2853" s="34"/>
      <c r="T2853" s="56" t="str">
        <f t="shared" si="171"/>
        <v/>
      </c>
    </row>
    <row r="2854" spans="1:20" x14ac:dyDescent="0.35">
      <c r="A2854" s="14" t="str">
        <f>IF(C2854="","",COUNT($C$3:C2854))</f>
        <v/>
      </c>
      <c r="B2854" s="14" t="str">
        <f t="shared" ref="B2854:B2917" si="173">IF(C2854="","",TEXT(C2854,"mmmm"))</f>
        <v/>
      </c>
      <c r="C2854" s="23"/>
      <c r="F2854" s="32"/>
      <c r="J2854" s="26"/>
      <c r="K2854" s="22" t="str">
        <f t="shared" si="172"/>
        <v/>
      </c>
      <c r="L2854" s="23"/>
      <c r="S2854" s="34"/>
      <c r="T2854" s="56" t="str">
        <f t="shared" ref="T2854:T2917" si="174">IF(N2854="","",SUM(N2854,O2854,P2854,Q2854,R2854))</f>
        <v/>
      </c>
    </row>
    <row r="2855" spans="1:20" x14ac:dyDescent="0.35">
      <c r="A2855" s="14" t="str">
        <f>IF(C2855="","",COUNT($C$3:C2855))</f>
        <v/>
      </c>
      <c r="B2855" s="14" t="str">
        <f t="shared" si="173"/>
        <v/>
      </c>
      <c r="C2855" s="23"/>
      <c r="F2855" s="32"/>
      <c r="J2855" s="26"/>
      <c r="K2855" s="22" t="str">
        <f t="shared" si="172"/>
        <v/>
      </c>
      <c r="L2855" s="23"/>
      <c r="S2855" s="34"/>
      <c r="T2855" s="56" t="str">
        <f t="shared" si="174"/>
        <v/>
      </c>
    </row>
    <row r="2856" spans="1:20" x14ac:dyDescent="0.35">
      <c r="A2856" s="14" t="str">
        <f>IF(C2856="","",COUNT($C$3:C2856))</f>
        <v/>
      </c>
      <c r="B2856" s="14" t="str">
        <f t="shared" si="173"/>
        <v/>
      </c>
      <c r="C2856" s="23"/>
      <c r="F2856" s="32"/>
      <c r="J2856" s="26"/>
      <c r="K2856" s="22" t="str">
        <f t="shared" si="172"/>
        <v/>
      </c>
      <c r="L2856" s="23"/>
      <c r="S2856" s="34"/>
      <c r="T2856" s="56" t="str">
        <f t="shared" si="174"/>
        <v/>
      </c>
    </row>
    <row r="2857" spans="1:20" x14ac:dyDescent="0.35">
      <c r="A2857" s="14" t="str">
        <f>IF(C2857="","",COUNT($C$3:C2857))</f>
        <v/>
      </c>
      <c r="B2857" s="14" t="str">
        <f t="shared" si="173"/>
        <v/>
      </c>
      <c r="C2857" s="23"/>
      <c r="F2857" s="32"/>
      <c r="J2857" s="26"/>
      <c r="K2857" s="22" t="str">
        <f t="shared" si="172"/>
        <v/>
      </c>
      <c r="L2857" s="23"/>
      <c r="S2857" s="34"/>
      <c r="T2857" s="56" t="str">
        <f t="shared" si="174"/>
        <v/>
      </c>
    </row>
    <row r="2858" spans="1:20" x14ac:dyDescent="0.35">
      <c r="A2858" s="14" t="str">
        <f>IF(C2858="","",COUNT($C$3:C2858))</f>
        <v/>
      </c>
      <c r="B2858" s="14" t="str">
        <f t="shared" si="173"/>
        <v/>
      </c>
      <c r="C2858" s="23"/>
      <c r="F2858" s="32"/>
      <c r="J2858" s="26"/>
      <c r="K2858" s="22" t="str">
        <f t="shared" si="172"/>
        <v/>
      </c>
      <c r="L2858" s="23"/>
      <c r="S2858" s="34"/>
      <c r="T2858" s="56" t="str">
        <f t="shared" si="174"/>
        <v/>
      </c>
    </row>
    <row r="2859" spans="1:20" x14ac:dyDescent="0.35">
      <c r="A2859" s="14" t="str">
        <f>IF(C2859="","",COUNT($C$3:C2859))</f>
        <v/>
      </c>
      <c r="B2859" s="14" t="str">
        <f t="shared" si="173"/>
        <v/>
      </c>
      <c r="C2859" s="23"/>
      <c r="F2859" s="32"/>
      <c r="J2859" s="26"/>
      <c r="K2859" s="22" t="str">
        <f t="shared" si="172"/>
        <v/>
      </c>
      <c r="L2859" s="23"/>
      <c r="S2859" s="34"/>
      <c r="T2859" s="56" t="str">
        <f t="shared" si="174"/>
        <v/>
      </c>
    </row>
    <row r="2860" spans="1:20" x14ac:dyDescent="0.35">
      <c r="A2860" s="14" t="str">
        <f>IF(C2860="","",COUNT($C$3:C2860))</f>
        <v/>
      </c>
      <c r="B2860" s="14" t="str">
        <f t="shared" si="173"/>
        <v/>
      </c>
      <c r="C2860" s="23"/>
      <c r="F2860" s="32"/>
      <c r="J2860" s="26"/>
      <c r="K2860" s="22" t="str">
        <f t="shared" si="172"/>
        <v/>
      </c>
      <c r="L2860" s="23"/>
      <c r="S2860" s="34"/>
      <c r="T2860" s="56" t="str">
        <f t="shared" si="174"/>
        <v/>
      </c>
    </row>
    <row r="2861" spans="1:20" x14ac:dyDescent="0.35">
      <c r="A2861" s="14" t="str">
        <f>IF(C2861="","",COUNT($C$3:C2861))</f>
        <v/>
      </c>
      <c r="B2861" s="14" t="str">
        <f t="shared" si="173"/>
        <v/>
      </c>
      <c r="C2861" s="23"/>
      <c r="F2861" s="32"/>
      <c r="J2861" s="26"/>
      <c r="K2861" s="22" t="str">
        <f t="shared" si="172"/>
        <v/>
      </c>
      <c r="L2861" s="23"/>
      <c r="S2861" s="34"/>
      <c r="T2861" s="56" t="str">
        <f t="shared" si="174"/>
        <v/>
      </c>
    </row>
    <row r="2862" spans="1:20" x14ac:dyDescent="0.35">
      <c r="A2862" s="14" t="str">
        <f>IF(C2862="","",COUNT($C$3:C2862))</f>
        <v/>
      </c>
      <c r="B2862" s="14" t="str">
        <f t="shared" si="173"/>
        <v/>
      </c>
      <c r="C2862" s="23"/>
      <c r="F2862" s="32"/>
      <c r="J2862" s="26"/>
      <c r="K2862" s="22" t="str">
        <f t="shared" si="172"/>
        <v/>
      </c>
      <c r="L2862" s="23"/>
      <c r="S2862" s="34"/>
      <c r="T2862" s="56" t="str">
        <f t="shared" si="174"/>
        <v/>
      </c>
    </row>
    <row r="2863" spans="1:20" x14ac:dyDescent="0.35">
      <c r="A2863" s="14" t="str">
        <f>IF(C2863="","",COUNT($C$3:C2863))</f>
        <v/>
      </c>
      <c r="B2863" s="14" t="str">
        <f t="shared" si="173"/>
        <v/>
      </c>
      <c r="C2863" s="23"/>
      <c r="F2863" s="32"/>
      <c r="J2863" s="26"/>
      <c r="K2863" s="22" t="str">
        <f t="shared" si="172"/>
        <v/>
      </c>
      <c r="L2863" s="23"/>
      <c r="S2863" s="34"/>
      <c r="T2863" s="56" t="str">
        <f t="shared" si="174"/>
        <v/>
      </c>
    </row>
    <row r="2864" spans="1:20" x14ac:dyDescent="0.35">
      <c r="A2864" s="14" t="str">
        <f>IF(C2864="","",COUNT($C$3:C2864))</f>
        <v/>
      </c>
      <c r="B2864" s="14" t="str">
        <f t="shared" si="173"/>
        <v/>
      </c>
      <c r="C2864" s="23"/>
      <c r="F2864" s="32"/>
      <c r="J2864" s="26"/>
      <c r="K2864" s="22" t="str">
        <f t="shared" si="172"/>
        <v/>
      </c>
      <c r="L2864" s="23"/>
      <c r="S2864" s="34"/>
      <c r="T2864" s="56" t="str">
        <f t="shared" si="174"/>
        <v/>
      </c>
    </row>
    <row r="2865" spans="1:20" x14ac:dyDescent="0.35">
      <c r="A2865" s="14" t="str">
        <f>IF(C2865="","",COUNT($C$3:C2865))</f>
        <v/>
      </c>
      <c r="B2865" s="14" t="str">
        <f t="shared" si="173"/>
        <v/>
      </c>
      <c r="C2865" s="23"/>
      <c r="F2865" s="32"/>
      <c r="J2865" s="26"/>
      <c r="K2865" s="22" t="str">
        <f t="shared" si="172"/>
        <v/>
      </c>
      <c r="L2865" s="23"/>
      <c r="S2865" s="34"/>
      <c r="T2865" s="56" t="str">
        <f t="shared" si="174"/>
        <v/>
      </c>
    </row>
    <row r="2866" spans="1:20" x14ac:dyDescent="0.35">
      <c r="A2866" s="14" t="str">
        <f>IF(C2866="","",COUNT($C$3:C2866))</f>
        <v/>
      </c>
      <c r="B2866" s="14" t="str">
        <f t="shared" si="173"/>
        <v/>
      </c>
      <c r="C2866" s="23"/>
      <c r="F2866" s="32"/>
      <c r="J2866" s="26"/>
      <c r="K2866" s="22" t="str">
        <f t="shared" si="172"/>
        <v/>
      </c>
      <c r="L2866" s="23"/>
      <c r="S2866" s="34"/>
      <c r="T2866" s="56" t="str">
        <f t="shared" si="174"/>
        <v/>
      </c>
    </row>
    <row r="2867" spans="1:20" x14ac:dyDescent="0.35">
      <c r="A2867" s="14" t="str">
        <f>IF(C2867="","",COUNT($C$3:C2867))</f>
        <v/>
      </c>
      <c r="B2867" s="14" t="str">
        <f t="shared" si="173"/>
        <v/>
      </c>
      <c r="C2867" s="23"/>
      <c r="F2867" s="32"/>
      <c r="J2867" s="26"/>
      <c r="K2867" s="22" t="str">
        <f t="shared" si="172"/>
        <v/>
      </c>
      <c r="L2867" s="23"/>
      <c r="S2867" s="34"/>
      <c r="T2867" s="56" t="str">
        <f t="shared" si="174"/>
        <v/>
      </c>
    </row>
    <row r="2868" spans="1:20" x14ac:dyDescent="0.35">
      <c r="A2868" s="14" t="str">
        <f>IF(C2868="","",COUNT($C$3:C2868))</f>
        <v/>
      </c>
      <c r="B2868" s="14" t="str">
        <f t="shared" si="173"/>
        <v/>
      </c>
      <c r="C2868" s="23"/>
      <c r="F2868" s="32"/>
      <c r="J2868" s="26"/>
      <c r="K2868" s="22" t="str">
        <f t="shared" si="172"/>
        <v/>
      </c>
      <c r="L2868" s="23"/>
      <c r="S2868" s="34"/>
      <c r="T2868" s="56" t="str">
        <f t="shared" si="174"/>
        <v/>
      </c>
    </row>
    <row r="2869" spans="1:20" x14ac:dyDescent="0.35">
      <c r="A2869" s="14" t="str">
        <f>IF(C2869="","",COUNT($C$3:C2869))</f>
        <v/>
      </c>
      <c r="B2869" s="14" t="str">
        <f t="shared" si="173"/>
        <v/>
      </c>
      <c r="C2869" s="23"/>
      <c r="F2869" s="32"/>
      <c r="J2869" s="26"/>
      <c r="K2869" s="22" t="str">
        <f t="shared" si="172"/>
        <v/>
      </c>
      <c r="L2869" s="23"/>
      <c r="S2869" s="34"/>
      <c r="T2869" s="56" t="str">
        <f t="shared" si="174"/>
        <v/>
      </c>
    </row>
    <row r="2870" spans="1:20" x14ac:dyDescent="0.35">
      <c r="A2870" s="14" t="str">
        <f>IF(C2870="","",COUNT($C$3:C2870))</f>
        <v/>
      </c>
      <c r="B2870" s="14" t="str">
        <f t="shared" si="173"/>
        <v/>
      </c>
      <c r="C2870" s="23"/>
      <c r="F2870" s="32"/>
      <c r="J2870" s="26"/>
      <c r="K2870" s="22" t="str">
        <f t="shared" si="172"/>
        <v/>
      </c>
      <c r="L2870" s="23"/>
      <c r="S2870" s="34"/>
      <c r="T2870" s="56" t="str">
        <f t="shared" si="174"/>
        <v/>
      </c>
    </row>
    <row r="2871" spans="1:20" x14ac:dyDescent="0.35">
      <c r="A2871" s="14" t="str">
        <f>IF(C2871="","",COUNT($C$3:C2871))</f>
        <v/>
      </c>
      <c r="B2871" s="14" t="str">
        <f t="shared" si="173"/>
        <v/>
      </c>
      <c r="C2871" s="23"/>
      <c r="F2871" s="32"/>
      <c r="J2871" s="26"/>
      <c r="K2871" s="22" t="str">
        <f t="shared" si="172"/>
        <v/>
      </c>
      <c r="L2871" s="23"/>
      <c r="S2871" s="34"/>
      <c r="T2871" s="56" t="str">
        <f t="shared" si="174"/>
        <v/>
      </c>
    </row>
    <row r="2872" spans="1:20" x14ac:dyDescent="0.35">
      <c r="A2872" s="14" t="str">
        <f>IF(C2872="","",COUNT($C$3:C2872))</f>
        <v/>
      </c>
      <c r="B2872" s="14" t="str">
        <f t="shared" si="173"/>
        <v/>
      </c>
      <c r="C2872" s="23"/>
      <c r="F2872" s="32"/>
      <c r="J2872" s="26"/>
      <c r="K2872" s="22" t="str">
        <f t="shared" si="172"/>
        <v/>
      </c>
      <c r="L2872" s="23"/>
      <c r="S2872" s="34"/>
      <c r="T2872" s="56" t="str">
        <f t="shared" si="174"/>
        <v/>
      </c>
    </row>
    <row r="2873" spans="1:20" x14ac:dyDescent="0.35">
      <c r="A2873" s="14" t="str">
        <f>IF(C2873="","",COUNT($C$3:C2873))</f>
        <v/>
      </c>
      <c r="B2873" s="14" t="str">
        <f t="shared" si="173"/>
        <v/>
      </c>
      <c r="C2873" s="23"/>
      <c r="F2873" s="32"/>
      <c r="J2873" s="26"/>
      <c r="K2873" s="22" t="str">
        <f t="shared" si="172"/>
        <v/>
      </c>
      <c r="L2873" s="23"/>
      <c r="S2873" s="34"/>
      <c r="T2873" s="56" t="str">
        <f t="shared" si="174"/>
        <v/>
      </c>
    </row>
    <row r="2874" spans="1:20" x14ac:dyDescent="0.35">
      <c r="A2874" s="14" t="str">
        <f>IF(C2874="","",COUNT($C$3:C2874))</f>
        <v/>
      </c>
      <c r="B2874" s="14" t="str">
        <f t="shared" si="173"/>
        <v/>
      </c>
      <c r="C2874" s="23"/>
      <c r="F2874" s="32"/>
      <c r="J2874" s="26"/>
      <c r="K2874" s="22" t="str">
        <f t="shared" si="172"/>
        <v/>
      </c>
      <c r="L2874" s="23"/>
      <c r="S2874" s="34"/>
      <c r="T2874" s="56" t="str">
        <f t="shared" si="174"/>
        <v/>
      </c>
    </row>
    <row r="2875" spans="1:20" x14ac:dyDescent="0.35">
      <c r="A2875" s="14" t="str">
        <f>IF(C2875="","",COUNT($C$3:C2875))</f>
        <v/>
      </c>
      <c r="B2875" s="14" t="str">
        <f t="shared" si="173"/>
        <v/>
      </c>
      <c r="C2875" s="23"/>
      <c r="F2875" s="32"/>
      <c r="J2875" s="26"/>
      <c r="K2875" s="22" t="str">
        <f t="shared" si="172"/>
        <v/>
      </c>
      <c r="L2875" s="23"/>
      <c r="S2875" s="34"/>
      <c r="T2875" s="56" t="str">
        <f t="shared" si="174"/>
        <v/>
      </c>
    </row>
    <row r="2876" spans="1:20" x14ac:dyDescent="0.35">
      <c r="A2876" s="14" t="str">
        <f>IF(C2876="","",COUNT($C$3:C2876))</f>
        <v/>
      </c>
      <c r="B2876" s="14" t="str">
        <f t="shared" si="173"/>
        <v/>
      </c>
      <c r="C2876" s="23"/>
      <c r="F2876" s="32"/>
      <c r="J2876" s="26"/>
      <c r="K2876" s="22" t="str">
        <f t="shared" si="172"/>
        <v/>
      </c>
      <c r="L2876" s="23"/>
      <c r="S2876" s="34"/>
      <c r="T2876" s="56" t="str">
        <f t="shared" si="174"/>
        <v/>
      </c>
    </row>
    <row r="2877" spans="1:20" x14ac:dyDescent="0.35">
      <c r="A2877" s="14" t="str">
        <f>IF(C2877="","",COUNT($C$3:C2877))</f>
        <v/>
      </c>
      <c r="B2877" s="14" t="str">
        <f t="shared" si="173"/>
        <v/>
      </c>
      <c r="C2877" s="23"/>
      <c r="F2877" s="32"/>
      <c r="J2877" s="26"/>
      <c r="K2877" s="22" t="str">
        <f t="shared" si="172"/>
        <v/>
      </c>
      <c r="L2877" s="23"/>
      <c r="S2877" s="34"/>
      <c r="T2877" s="56" t="str">
        <f t="shared" si="174"/>
        <v/>
      </c>
    </row>
    <row r="2878" spans="1:20" x14ac:dyDescent="0.35">
      <c r="A2878" s="14" t="str">
        <f>IF(C2878="","",COUNT($C$3:C2878))</f>
        <v/>
      </c>
      <c r="B2878" s="14" t="str">
        <f t="shared" si="173"/>
        <v/>
      </c>
      <c r="C2878" s="23"/>
      <c r="F2878" s="32"/>
      <c r="J2878" s="26"/>
      <c r="K2878" s="22" t="str">
        <f t="shared" si="172"/>
        <v/>
      </c>
      <c r="L2878" s="23"/>
      <c r="S2878" s="34"/>
      <c r="T2878" s="56" t="str">
        <f t="shared" si="174"/>
        <v/>
      </c>
    </row>
    <row r="2879" spans="1:20" x14ac:dyDescent="0.35">
      <c r="A2879" s="14" t="str">
        <f>IF(C2879="","",COUNT($C$3:C2879))</f>
        <v/>
      </c>
      <c r="B2879" s="14" t="str">
        <f t="shared" si="173"/>
        <v/>
      </c>
      <c r="C2879" s="23"/>
      <c r="F2879" s="32"/>
      <c r="J2879" s="26"/>
      <c r="K2879" s="22" t="str">
        <f t="shared" si="172"/>
        <v/>
      </c>
      <c r="L2879" s="23"/>
      <c r="S2879" s="34"/>
      <c r="T2879" s="56" t="str">
        <f t="shared" si="174"/>
        <v/>
      </c>
    </row>
    <row r="2880" spans="1:20" x14ac:dyDescent="0.35">
      <c r="A2880" s="14" t="str">
        <f>IF(C2880="","",COUNT($C$3:C2880))</f>
        <v/>
      </c>
      <c r="B2880" s="14" t="str">
        <f t="shared" si="173"/>
        <v/>
      </c>
      <c r="C2880" s="23"/>
      <c r="F2880" s="32"/>
      <c r="J2880" s="26"/>
      <c r="K2880" s="22" t="str">
        <f t="shared" si="172"/>
        <v/>
      </c>
      <c r="L2880" s="23"/>
      <c r="S2880" s="34"/>
      <c r="T2880" s="56" t="str">
        <f t="shared" si="174"/>
        <v/>
      </c>
    </row>
    <row r="2881" spans="1:20" x14ac:dyDescent="0.35">
      <c r="A2881" s="14" t="str">
        <f>IF(C2881="","",COUNT($C$3:C2881))</f>
        <v/>
      </c>
      <c r="B2881" s="14" t="str">
        <f t="shared" si="173"/>
        <v/>
      </c>
      <c r="C2881" s="23"/>
      <c r="F2881" s="32"/>
      <c r="J2881" s="26"/>
      <c r="K2881" s="22" t="str">
        <f t="shared" si="172"/>
        <v/>
      </c>
      <c r="L2881" s="23"/>
      <c r="S2881" s="34"/>
      <c r="T2881" s="56" t="str">
        <f t="shared" si="174"/>
        <v/>
      </c>
    </row>
    <row r="2882" spans="1:20" x14ac:dyDescent="0.35">
      <c r="A2882" s="14" t="str">
        <f>IF(C2882="","",COUNT($C$3:C2882))</f>
        <v/>
      </c>
      <c r="B2882" s="14" t="str">
        <f t="shared" si="173"/>
        <v/>
      </c>
      <c r="C2882" s="23"/>
      <c r="F2882" s="32"/>
      <c r="J2882" s="26"/>
      <c r="K2882" s="22" t="str">
        <f t="shared" si="172"/>
        <v/>
      </c>
      <c r="L2882" s="23"/>
      <c r="S2882" s="34"/>
      <c r="T2882" s="56" t="str">
        <f t="shared" si="174"/>
        <v/>
      </c>
    </row>
    <row r="2883" spans="1:20" x14ac:dyDescent="0.35">
      <c r="A2883" s="14" t="str">
        <f>IF(C2883="","",COUNT($C$3:C2883))</f>
        <v/>
      </c>
      <c r="B2883" s="14" t="str">
        <f t="shared" si="173"/>
        <v/>
      </c>
      <c r="C2883" s="23"/>
      <c r="F2883" s="32"/>
      <c r="J2883" s="26"/>
      <c r="K2883" s="22" t="str">
        <f t="shared" ref="K2883:K2946" si="175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883" s="23"/>
      <c r="S2883" s="34"/>
      <c r="T2883" s="56" t="str">
        <f t="shared" si="174"/>
        <v/>
      </c>
    </row>
    <row r="2884" spans="1:20" x14ac:dyDescent="0.35">
      <c r="A2884" s="14" t="str">
        <f>IF(C2884="","",COUNT($C$3:C2884))</f>
        <v/>
      </c>
      <c r="B2884" s="14" t="str">
        <f t="shared" si="173"/>
        <v/>
      </c>
      <c r="C2884" s="23"/>
      <c r="F2884" s="32"/>
      <c r="J2884" s="26"/>
      <c r="K2884" s="22" t="str">
        <f t="shared" si="175"/>
        <v/>
      </c>
      <c r="L2884" s="23"/>
      <c r="S2884" s="34"/>
      <c r="T2884" s="56" t="str">
        <f t="shared" si="174"/>
        <v/>
      </c>
    </row>
    <row r="2885" spans="1:20" x14ac:dyDescent="0.35">
      <c r="A2885" s="14" t="str">
        <f>IF(C2885="","",COUNT($C$3:C2885))</f>
        <v/>
      </c>
      <c r="B2885" s="14" t="str">
        <f t="shared" si="173"/>
        <v/>
      </c>
      <c r="C2885" s="23"/>
      <c r="F2885" s="32"/>
      <c r="J2885" s="26"/>
      <c r="K2885" s="22" t="str">
        <f t="shared" si="175"/>
        <v/>
      </c>
      <c r="L2885" s="23"/>
      <c r="S2885" s="34"/>
      <c r="T2885" s="56" t="str">
        <f t="shared" si="174"/>
        <v/>
      </c>
    </row>
    <row r="2886" spans="1:20" x14ac:dyDescent="0.35">
      <c r="A2886" s="14" t="str">
        <f>IF(C2886="","",COUNT($C$3:C2886))</f>
        <v/>
      </c>
      <c r="B2886" s="14" t="str">
        <f t="shared" si="173"/>
        <v/>
      </c>
      <c r="C2886" s="23"/>
      <c r="F2886" s="32"/>
      <c r="J2886" s="26"/>
      <c r="K2886" s="22" t="str">
        <f t="shared" si="175"/>
        <v/>
      </c>
      <c r="L2886" s="23"/>
      <c r="S2886" s="34"/>
      <c r="T2886" s="56" t="str">
        <f t="shared" si="174"/>
        <v/>
      </c>
    </row>
    <row r="2887" spans="1:20" x14ac:dyDescent="0.35">
      <c r="A2887" s="14" t="str">
        <f>IF(C2887="","",COUNT($C$3:C2887))</f>
        <v/>
      </c>
      <c r="B2887" s="14" t="str">
        <f t="shared" si="173"/>
        <v/>
      </c>
      <c r="C2887" s="23"/>
      <c r="F2887" s="32"/>
      <c r="J2887" s="26"/>
      <c r="K2887" s="22" t="str">
        <f t="shared" si="175"/>
        <v/>
      </c>
      <c r="L2887" s="23"/>
      <c r="S2887" s="34"/>
      <c r="T2887" s="56" t="str">
        <f t="shared" si="174"/>
        <v/>
      </c>
    </row>
    <row r="2888" spans="1:20" x14ac:dyDescent="0.35">
      <c r="A2888" s="14" t="str">
        <f>IF(C2888="","",COUNT($C$3:C2888))</f>
        <v/>
      </c>
      <c r="B2888" s="14" t="str">
        <f t="shared" si="173"/>
        <v/>
      </c>
      <c r="C2888" s="23"/>
      <c r="F2888" s="32"/>
      <c r="J2888" s="26"/>
      <c r="K2888" s="22" t="str">
        <f t="shared" si="175"/>
        <v/>
      </c>
      <c r="L2888" s="23"/>
      <c r="S2888" s="34"/>
      <c r="T2888" s="56" t="str">
        <f t="shared" si="174"/>
        <v/>
      </c>
    </row>
    <row r="2889" spans="1:20" x14ac:dyDescent="0.35">
      <c r="A2889" s="14" t="str">
        <f>IF(C2889="","",COUNT($C$3:C2889))</f>
        <v/>
      </c>
      <c r="B2889" s="14" t="str">
        <f t="shared" si="173"/>
        <v/>
      </c>
      <c r="C2889" s="23"/>
      <c r="F2889" s="32"/>
      <c r="J2889" s="26"/>
      <c r="K2889" s="22" t="str">
        <f t="shared" si="175"/>
        <v/>
      </c>
      <c r="L2889" s="23"/>
      <c r="S2889" s="34"/>
      <c r="T2889" s="56" t="str">
        <f t="shared" si="174"/>
        <v/>
      </c>
    </row>
    <row r="2890" spans="1:20" x14ac:dyDescent="0.35">
      <c r="A2890" s="14" t="str">
        <f>IF(C2890="","",COUNT($C$3:C2890))</f>
        <v/>
      </c>
      <c r="B2890" s="14" t="str">
        <f t="shared" si="173"/>
        <v/>
      </c>
      <c r="C2890" s="23"/>
      <c r="F2890" s="32"/>
      <c r="J2890" s="26"/>
      <c r="K2890" s="22" t="str">
        <f t="shared" si="175"/>
        <v/>
      </c>
      <c r="L2890" s="23"/>
      <c r="S2890" s="34"/>
      <c r="T2890" s="56" t="str">
        <f t="shared" si="174"/>
        <v/>
      </c>
    </row>
    <row r="2891" spans="1:20" x14ac:dyDescent="0.35">
      <c r="A2891" s="14" t="str">
        <f>IF(C2891="","",COUNT($C$3:C2891))</f>
        <v/>
      </c>
      <c r="B2891" s="14" t="str">
        <f t="shared" si="173"/>
        <v/>
      </c>
      <c r="C2891" s="23"/>
      <c r="F2891" s="32"/>
      <c r="J2891" s="26"/>
      <c r="K2891" s="22" t="str">
        <f t="shared" si="175"/>
        <v/>
      </c>
      <c r="L2891" s="23"/>
      <c r="S2891" s="34"/>
      <c r="T2891" s="56" t="str">
        <f t="shared" si="174"/>
        <v/>
      </c>
    </row>
    <row r="2892" spans="1:20" x14ac:dyDescent="0.35">
      <c r="A2892" s="14" t="str">
        <f>IF(C2892="","",COUNT($C$3:C2892))</f>
        <v/>
      </c>
      <c r="B2892" s="14" t="str">
        <f t="shared" si="173"/>
        <v/>
      </c>
      <c r="C2892" s="23"/>
      <c r="F2892" s="32"/>
      <c r="J2892" s="26"/>
      <c r="K2892" s="22" t="str">
        <f t="shared" si="175"/>
        <v/>
      </c>
      <c r="L2892" s="23"/>
      <c r="S2892" s="34"/>
      <c r="T2892" s="56" t="str">
        <f t="shared" si="174"/>
        <v/>
      </c>
    </row>
    <row r="2893" spans="1:20" x14ac:dyDescent="0.35">
      <c r="A2893" s="14" t="str">
        <f>IF(C2893="","",COUNT($C$3:C2893))</f>
        <v/>
      </c>
      <c r="B2893" s="14" t="str">
        <f t="shared" si="173"/>
        <v/>
      </c>
      <c r="C2893" s="23"/>
      <c r="F2893" s="32"/>
      <c r="J2893" s="26"/>
      <c r="K2893" s="22" t="str">
        <f t="shared" si="175"/>
        <v/>
      </c>
      <c r="L2893" s="23"/>
      <c r="S2893" s="34"/>
      <c r="T2893" s="56" t="str">
        <f t="shared" si="174"/>
        <v/>
      </c>
    </row>
    <row r="2894" spans="1:20" x14ac:dyDescent="0.35">
      <c r="A2894" s="14" t="str">
        <f>IF(C2894="","",COUNT($C$3:C2894))</f>
        <v/>
      </c>
      <c r="B2894" s="14" t="str">
        <f t="shared" si="173"/>
        <v/>
      </c>
      <c r="C2894" s="23"/>
      <c r="F2894" s="32"/>
      <c r="J2894" s="26"/>
      <c r="K2894" s="22" t="str">
        <f t="shared" si="175"/>
        <v/>
      </c>
      <c r="L2894" s="23"/>
      <c r="S2894" s="34"/>
      <c r="T2894" s="56" t="str">
        <f t="shared" si="174"/>
        <v/>
      </c>
    </row>
    <row r="2895" spans="1:20" x14ac:dyDescent="0.35">
      <c r="A2895" s="14" t="str">
        <f>IF(C2895="","",COUNT($C$3:C2895))</f>
        <v/>
      </c>
      <c r="B2895" s="14" t="str">
        <f t="shared" si="173"/>
        <v/>
      </c>
      <c r="C2895" s="23"/>
      <c r="F2895" s="32"/>
      <c r="J2895" s="26"/>
      <c r="K2895" s="22" t="str">
        <f t="shared" si="175"/>
        <v/>
      </c>
      <c r="L2895" s="23"/>
      <c r="S2895" s="34"/>
      <c r="T2895" s="56" t="str">
        <f t="shared" si="174"/>
        <v/>
      </c>
    </row>
    <row r="2896" spans="1:20" x14ac:dyDescent="0.35">
      <c r="A2896" s="14" t="str">
        <f>IF(C2896="","",COUNT($C$3:C2896))</f>
        <v/>
      </c>
      <c r="B2896" s="14" t="str">
        <f t="shared" si="173"/>
        <v/>
      </c>
      <c r="C2896" s="23"/>
      <c r="F2896" s="32"/>
      <c r="J2896" s="26"/>
      <c r="K2896" s="22" t="str">
        <f t="shared" si="175"/>
        <v/>
      </c>
      <c r="L2896" s="23"/>
      <c r="S2896" s="34"/>
      <c r="T2896" s="56" t="str">
        <f t="shared" si="174"/>
        <v/>
      </c>
    </row>
    <row r="2897" spans="1:20" x14ac:dyDescent="0.35">
      <c r="A2897" s="14" t="str">
        <f>IF(C2897="","",COUNT($C$3:C2897))</f>
        <v/>
      </c>
      <c r="B2897" s="14" t="str">
        <f t="shared" si="173"/>
        <v/>
      </c>
      <c r="C2897" s="23"/>
      <c r="F2897" s="32"/>
      <c r="J2897" s="26"/>
      <c r="K2897" s="22" t="str">
        <f t="shared" si="175"/>
        <v/>
      </c>
      <c r="L2897" s="23"/>
      <c r="S2897" s="34"/>
      <c r="T2897" s="56" t="str">
        <f t="shared" si="174"/>
        <v/>
      </c>
    </row>
    <row r="2898" spans="1:20" x14ac:dyDescent="0.35">
      <c r="A2898" s="14" t="str">
        <f>IF(C2898="","",COUNT($C$3:C2898))</f>
        <v/>
      </c>
      <c r="B2898" s="14" t="str">
        <f t="shared" si="173"/>
        <v/>
      </c>
      <c r="C2898" s="23"/>
      <c r="F2898" s="32"/>
      <c r="J2898" s="26"/>
      <c r="K2898" s="22" t="str">
        <f t="shared" si="175"/>
        <v/>
      </c>
      <c r="L2898" s="23"/>
      <c r="S2898" s="34"/>
      <c r="T2898" s="56" t="str">
        <f t="shared" si="174"/>
        <v/>
      </c>
    </row>
    <row r="2899" spans="1:20" x14ac:dyDescent="0.35">
      <c r="A2899" s="14" t="str">
        <f>IF(C2899="","",COUNT($C$3:C2899))</f>
        <v/>
      </c>
      <c r="B2899" s="14" t="str">
        <f t="shared" si="173"/>
        <v/>
      </c>
      <c r="C2899" s="23"/>
      <c r="F2899" s="32"/>
      <c r="J2899" s="26"/>
      <c r="K2899" s="22" t="str">
        <f t="shared" si="175"/>
        <v/>
      </c>
      <c r="L2899" s="23"/>
      <c r="S2899" s="34"/>
      <c r="T2899" s="56" t="str">
        <f t="shared" si="174"/>
        <v/>
      </c>
    </row>
    <row r="2900" spans="1:20" x14ac:dyDescent="0.35">
      <c r="A2900" s="14" t="str">
        <f>IF(C2900="","",COUNT($C$3:C2900))</f>
        <v/>
      </c>
      <c r="B2900" s="14" t="str">
        <f t="shared" si="173"/>
        <v/>
      </c>
      <c r="C2900" s="23"/>
      <c r="F2900" s="32"/>
      <c r="J2900" s="26"/>
      <c r="K2900" s="22" t="str">
        <f t="shared" si="175"/>
        <v/>
      </c>
      <c r="L2900" s="23"/>
      <c r="S2900" s="34"/>
      <c r="T2900" s="56" t="str">
        <f t="shared" si="174"/>
        <v/>
      </c>
    </row>
    <row r="2901" spans="1:20" x14ac:dyDescent="0.35">
      <c r="A2901" s="14" t="str">
        <f>IF(C2901="","",COUNT($C$3:C2901))</f>
        <v/>
      </c>
      <c r="B2901" s="14" t="str">
        <f t="shared" si="173"/>
        <v/>
      </c>
      <c r="C2901" s="23"/>
      <c r="F2901" s="32"/>
      <c r="J2901" s="26"/>
      <c r="K2901" s="22" t="str">
        <f t="shared" si="175"/>
        <v/>
      </c>
      <c r="L2901" s="23"/>
      <c r="S2901" s="34"/>
      <c r="T2901" s="56" t="str">
        <f t="shared" si="174"/>
        <v/>
      </c>
    </row>
    <row r="2902" spans="1:20" x14ac:dyDescent="0.35">
      <c r="A2902" s="14" t="str">
        <f>IF(C2902="","",COUNT($C$3:C2902))</f>
        <v/>
      </c>
      <c r="B2902" s="14" t="str">
        <f t="shared" si="173"/>
        <v/>
      </c>
      <c r="C2902" s="23"/>
      <c r="F2902" s="32"/>
      <c r="J2902" s="26"/>
      <c r="K2902" s="22" t="str">
        <f t="shared" si="175"/>
        <v/>
      </c>
      <c r="L2902" s="23"/>
      <c r="S2902" s="34"/>
      <c r="T2902" s="56" t="str">
        <f t="shared" si="174"/>
        <v/>
      </c>
    </row>
    <row r="2903" spans="1:20" x14ac:dyDescent="0.35">
      <c r="A2903" s="14" t="str">
        <f>IF(C2903="","",COUNT($C$3:C2903))</f>
        <v/>
      </c>
      <c r="B2903" s="14" t="str">
        <f t="shared" si="173"/>
        <v/>
      </c>
      <c r="C2903" s="23"/>
      <c r="F2903" s="32"/>
      <c r="J2903" s="26"/>
      <c r="K2903" s="22" t="str">
        <f t="shared" si="175"/>
        <v/>
      </c>
      <c r="L2903" s="23"/>
      <c r="S2903" s="34"/>
      <c r="T2903" s="56" t="str">
        <f t="shared" si="174"/>
        <v/>
      </c>
    </row>
    <row r="2904" spans="1:20" x14ac:dyDescent="0.35">
      <c r="A2904" s="14" t="str">
        <f>IF(C2904="","",COUNT($C$3:C2904))</f>
        <v/>
      </c>
      <c r="B2904" s="14" t="str">
        <f t="shared" si="173"/>
        <v/>
      </c>
      <c r="C2904" s="23"/>
      <c r="F2904" s="32"/>
      <c r="J2904" s="26"/>
      <c r="K2904" s="22" t="str">
        <f t="shared" si="175"/>
        <v/>
      </c>
      <c r="L2904" s="23"/>
      <c r="S2904" s="34"/>
      <c r="T2904" s="56" t="str">
        <f t="shared" si="174"/>
        <v/>
      </c>
    </row>
    <row r="2905" spans="1:20" x14ac:dyDescent="0.35">
      <c r="A2905" s="14" t="str">
        <f>IF(C2905="","",COUNT($C$3:C2905))</f>
        <v/>
      </c>
      <c r="B2905" s="14" t="str">
        <f t="shared" si="173"/>
        <v/>
      </c>
      <c r="C2905" s="23"/>
      <c r="F2905" s="32"/>
      <c r="J2905" s="26"/>
      <c r="K2905" s="22" t="str">
        <f t="shared" si="175"/>
        <v/>
      </c>
      <c r="L2905" s="23"/>
      <c r="S2905" s="34"/>
      <c r="T2905" s="56" t="str">
        <f t="shared" si="174"/>
        <v/>
      </c>
    </row>
    <row r="2906" spans="1:20" x14ac:dyDescent="0.35">
      <c r="A2906" s="14" t="str">
        <f>IF(C2906="","",COUNT($C$3:C2906))</f>
        <v/>
      </c>
      <c r="B2906" s="14" t="str">
        <f t="shared" si="173"/>
        <v/>
      </c>
      <c r="C2906" s="23"/>
      <c r="F2906" s="32"/>
      <c r="J2906" s="26"/>
      <c r="K2906" s="22" t="str">
        <f t="shared" si="175"/>
        <v/>
      </c>
      <c r="L2906" s="23"/>
      <c r="S2906" s="34"/>
      <c r="T2906" s="56" t="str">
        <f t="shared" si="174"/>
        <v/>
      </c>
    </row>
    <row r="2907" spans="1:20" x14ac:dyDescent="0.35">
      <c r="A2907" s="14" t="str">
        <f>IF(C2907="","",COUNT($C$3:C2907))</f>
        <v/>
      </c>
      <c r="B2907" s="14" t="str">
        <f t="shared" si="173"/>
        <v/>
      </c>
      <c r="C2907" s="23"/>
      <c r="F2907" s="32"/>
      <c r="J2907" s="26"/>
      <c r="K2907" s="22" t="str">
        <f t="shared" si="175"/>
        <v/>
      </c>
      <c r="L2907" s="23"/>
      <c r="S2907" s="34"/>
      <c r="T2907" s="56" t="str">
        <f t="shared" si="174"/>
        <v/>
      </c>
    </row>
    <row r="2908" spans="1:20" x14ac:dyDescent="0.35">
      <c r="A2908" s="14" t="str">
        <f>IF(C2908="","",COUNT($C$3:C2908))</f>
        <v/>
      </c>
      <c r="B2908" s="14" t="str">
        <f t="shared" si="173"/>
        <v/>
      </c>
      <c r="C2908" s="23"/>
      <c r="F2908" s="32"/>
      <c r="J2908" s="26"/>
      <c r="K2908" s="22" t="str">
        <f t="shared" si="175"/>
        <v/>
      </c>
      <c r="L2908" s="23"/>
      <c r="S2908" s="34"/>
      <c r="T2908" s="56" t="str">
        <f t="shared" si="174"/>
        <v/>
      </c>
    </row>
    <row r="2909" spans="1:20" x14ac:dyDescent="0.35">
      <c r="A2909" s="14" t="str">
        <f>IF(C2909="","",COUNT($C$3:C2909))</f>
        <v/>
      </c>
      <c r="B2909" s="14" t="str">
        <f t="shared" si="173"/>
        <v/>
      </c>
      <c r="C2909" s="23"/>
      <c r="F2909" s="32"/>
      <c r="J2909" s="26"/>
      <c r="K2909" s="22" t="str">
        <f t="shared" si="175"/>
        <v/>
      </c>
      <c r="L2909" s="23"/>
      <c r="S2909" s="34"/>
      <c r="T2909" s="56" t="str">
        <f t="shared" si="174"/>
        <v/>
      </c>
    </row>
    <row r="2910" spans="1:20" x14ac:dyDescent="0.35">
      <c r="A2910" s="14" t="str">
        <f>IF(C2910="","",COUNT($C$3:C2910))</f>
        <v/>
      </c>
      <c r="B2910" s="14" t="str">
        <f t="shared" si="173"/>
        <v/>
      </c>
      <c r="C2910" s="23"/>
      <c r="F2910" s="32"/>
      <c r="J2910" s="26"/>
      <c r="K2910" s="22" t="str">
        <f t="shared" si="175"/>
        <v/>
      </c>
      <c r="L2910" s="23"/>
      <c r="S2910" s="34"/>
      <c r="T2910" s="56" t="str">
        <f t="shared" si="174"/>
        <v/>
      </c>
    </row>
    <row r="2911" spans="1:20" x14ac:dyDescent="0.35">
      <c r="A2911" s="14" t="str">
        <f>IF(C2911="","",COUNT($C$3:C2911))</f>
        <v/>
      </c>
      <c r="B2911" s="14" t="str">
        <f t="shared" si="173"/>
        <v/>
      </c>
      <c r="C2911" s="23"/>
      <c r="F2911" s="32"/>
      <c r="J2911" s="26"/>
      <c r="K2911" s="22" t="str">
        <f t="shared" si="175"/>
        <v/>
      </c>
      <c r="L2911" s="23"/>
      <c r="S2911" s="34"/>
      <c r="T2911" s="56" t="str">
        <f t="shared" si="174"/>
        <v/>
      </c>
    </row>
    <row r="2912" spans="1:20" x14ac:dyDescent="0.35">
      <c r="A2912" s="14" t="str">
        <f>IF(C2912="","",COUNT($C$3:C2912))</f>
        <v/>
      </c>
      <c r="B2912" s="14" t="str">
        <f t="shared" si="173"/>
        <v/>
      </c>
      <c r="C2912" s="23"/>
      <c r="F2912" s="32"/>
      <c r="J2912" s="26"/>
      <c r="K2912" s="22" t="str">
        <f t="shared" si="175"/>
        <v/>
      </c>
      <c r="L2912" s="23"/>
      <c r="S2912" s="34"/>
      <c r="T2912" s="56" t="str">
        <f t="shared" si="174"/>
        <v/>
      </c>
    </row>
    <row r="2913" spans="1:20" x14ac:dyDescent="0.35">
      <c r="A2913" s="14" t="str">
        <f>IF(C2913="","",COUNT($C$3:C2913))</f>
        <v/>
      </c>
      <c r="B2913" s="14" t="str">
        <f t="shared" si="173"/>
        <v/>
      </c>
      <c r="C2913" s="23"/>
      <c r="F2913" s="32"/>
      <c r="J2913" s="26"/>
      <c r="K2913" s="22" t="str">
        <f t="shared" si="175"/>
        <v/>
      </c>
      <c r="L2913" s="23"/>
      <c r="S2913" s="34"/>
      <c r="T2913" s="56" t="str">
        <f t="shared" si="174"/>
        <v/>
      </c>
    </row>
    <row r="2914" spans="1:20" x14ac:dyDescent="0.35">
      <c r="A2914" s="14" t="str">
        <f>IF(C2914="","",COUNT($C$3:C2914))</f>
        <v/>
      </c>
      <c r="B2914" s="14" t="str">
        <f t="shared" si="173"/>
        <v/>
      </c>
      <c r="C2914" s="23"/>
      <c r="F2914" s="32"/>
      <c r="J2914" s="26"/>
      <c r="K2914" s="22" t="str">
        <f t="shared" si="175"/>
        <v/>
      </c>
      <c r="L2914" s="23"/>
      <c r="S2914" s="34"/>
      <c r="T2914" s="56" t="str">
        <f t="shared" si="174"/>
        <v/>
      </c>
    </row>
    <row r="2915" spans="1:20" x14ac:dyDescent="0.35">
      <c r="A2915" s="14" t="str">
        <f>IF(C2915="","",COUNT($C$3:C2915))</f>
        <v/>
      </c>
      <c r="B2915" s="14" t="str">
        <f t="shared" si="173"/>
        <v/>
      </c>
      <c r="C2915" s="23"/>
      <c r="F2915" s="32"/>
      <c r="J2915" s="26"/>
      <c r="K2915" s="22" t="str">
        <f t="shared" si="175"/>
        <v/>
      </c>
      <c r="L2915" s="23"/>
      <c r="S2915" s="34"/>
      <c r="T2915" s="56" t="str">
        <f t="shared" si="174"/>
        <v/>
      </c>
    </row>
    <row r="2916" spans="1:20" x14ac:dyDescent="0.35">
      <c r="A2916" s="14" t="str">
        <f>IF(C2916="","",COUNT($C$3:C2916))</f>
        <v/>
      </c>
      <c r="B2916" s="14" t="str">
        <f t="shared" si="173"/>
        <v/>
      </c>
      <c r="C2916" s="23"/>
      <c r="F2916" s="32"/>
      <c r="J2916" s="26"/>
      <c r="K2916" s="22" t="str">
        <f t="shared" si="175"/>
        <v/>
      </c>
      <c r="L2916" s="23"/>
      <c r="S2916" s="34"/>
      <c r="T2916" s="56" t="str">
        <f t="shared" si="174"/>
        <v/>
      </c>
    </row>
    <row r="2917" spans="1:20" x14ac:dyDescent="0.35">
      <c r="A2917" s="14" t="str">
        <f>IF(C2917="","",COUNT($C$3:C2917))</f>
        <v/>
      </c>
      <c r="B2917" s="14" t="str">
        <f t="shared" si="173"/>
        <v/>
      </c>
      <c r="C2917" s="23"/>
      <c r="F2917" s="32"/>
      <c r="J2917" s="26"/>
      <c r="K2917" s="22" t="str">
        <f t="shared" si="175"/>
        <v/>
      </c>
      <c r="L2917" s="23"/>
      <c r="S2917" s="34"/>
      <c r="T2917" s="56" t="str">
        <f t="shared" si="174"/>
        <v/>
      </c>
    </row>
    <row r="2918" spans="1:20" x14ac:dyDescent="0.35">
      <c r="A2918" s="14" t="str">
        <f>IF(C2918="","",COUNT($C$3:C2918))</f>
        <v/>
      </c>
      <c r="B2918" s="14" t="str">
        <f t="shared" ref="B2918:B2970" si="176">IF(C2918="","",TEXT(C2918,"mmmm"))</f>
        <v/>
      </c>
      <c r="C2918" s="23"/>
      <c r="F2918" s="32"/>
      <c r="J2918" s="26"/>
      <c r="K2918" s="22" t="str">
        <f t="shared" si="175"/>
        <v/>
      </c>
      <c r="L2918" s="23"/>
      <c r="S2918" s="34"/>
      <c r="T2918" s="56" t="str">
        <f t="shared" ref="T2918:T2970" si="177">IF(N2918="","",SUM(N2918,O2918,P2918,Q2918,R2918))</f>
        <v/>
      </c>
    </row>
    <row r="2919" spans="1:20" x14ac:dyDescent="0.35">
      <c r="A2919" s="14" t="str">
        <f>IF(C2919="","",COUNT($C$3:C2919))</f>
        <v/>
      </c>
      <c r="B2919" s="14" t="str">
        <f t="shared" si="176"/>
        <v/>
      </c>
      <c r="C2919" s="23"/>
      <c r="F2919" s="32"/>
      <c r="J2919" s="26"/>
      <c r="K2919" s="22" t="str">
        <f t="shared" si="175"/>
        <v/>
      </c>
      <c r="L2919" s="23"/>
      <c r="S2919" s="34"/>
      <c r="T2919" s="56" t="str">
        <f t="shared" si="177"/>
        <v/>
      </c>
    </row>
    <row r="2920" spans="1:20" x14ac:dyDescent="0.35">
      <c r="A2920" s="14" t="str">
        <f>IF(C2920="","",COUNT($C$3:C2920))</f>
        <v/>
      </c>
      <c r="B2920" s="14" t="str">
        <f t="shared" si="176"/>
        <v/>
      </c>
      <c r="C2920" s="23"/>
      <c r="F2920" s="32"/>
      <c r="J2920" s="26"/>
      <c r="K2920" s="22" t="str">
        <f t="shared" si="175"/>
        <v/>
      </c>
      <c r="L2920" s="23"/>
      <c r="S2920" s="34"/>
      <c r="T2920" s="56" t="str">
        <f t="shared" si="177"/>
        <v/>
      </c>
    </row>
    <row r="2921" spans="1:20" x14ac:dyDescent="0.35">
      <c r="A2921" s="14" t="str">
        <f>IF(C2921="","",COUNT($C$3:C2921))</f>
        <v/>
      </c>
      <c r="B2921" s="14" t="str">
        <f t="shared" si="176"/>
        <v/>
      </c>
      <c r="C2921" s="23"/>
      <c r="F2921" s="32"/>
      <c r="J2921" s="26"/>
      <c r="K2921" s="22" t="str">
        <f t="shared" si="175"/>
        <v/>
      </c>
      <c r="L2921" s="23"/>
      <c r="S2921" s="34"/>
      <c r="T2921" s="56" t="str">
        <f t="shared" si="177"/>
        <v/>
      </c>
    </row>
    <row r="2922" spans="1:20" x14ac:dyDescent="0.35">
      <c r="A2922" s="14" t="str">
        <f>IF(C2922="","",COUNT($C$3:C2922))</f>
        <v/>
      </c>
      <c r="B2922" s="14" t="str">
        <f t="shared" si="176"/>
        <v/>
      </c>
      <c r="C2922" s="23"/>
      <c r="F2922" s="32"/>
      <c r="J2922" s="26"/>
      <c r="K2922" s="22" t="str">
        <f t="shared" si="175"/>
        <v/>
      </c>
      <c r="L2922" s="23"/>
      <c r="S2922" s="34"/>
      <c r="T2922" s="56" t="str">
        <f t="shared" si="177"/>
        <v/>
      </c>
    </row>
    <row r="2923" spans="1:20" x14ac:dyDescent="0.35">
      <c r="A2923" s="14" t="str">
        <f>IF(C2923="","",COUNT($C$3:C2923))</f>
        <v/>
      </c>
      <c r="B2923" s="14" t="str">
        <f t="shared" si="176"/>
        <v/>
      </c>
      <c r="C2923" s="23"/>
      <c r="F2923" s="32"/>
      <c r="J2923" s="26"/>
      <c r="K2923" s="22" t="str">
        <f t="shared" si="175"/>
        <v/>
      </c>
      <c r="L2923" s="23"/>
      <c r="S2923" s="34"/>
      <c r="T2923" s="56" t="str">
        <f t="shared" si="177"/>
        <v/>
      </c>
    </row>
    <row r="2924" spans="1:20" x14ac:dyDescent="0.35">
      <c r="A2924" s="14" t="str">
        <f>IF(C2924="","",COUNT($C$3:C2924))</f>
        <v/>
      </c>
      <c r="B2924" s="14" t="str">
        <f t="shared" si="176"/>
        <v/>
      </c>
      <c r="C2924" s="23"/>
      <c r="F2924" s="32"/>
      <c r="J2924" s="26"/>
      <c r="K2924" s="22" t="str">
        <f t="shared" si="175"/>
        <v/>
      </c>
      <c r="L2924" s="23"/>
      <c r="S2924" s="34"/>
      <c r="T2924" s="56" t="str">
        <f t="shared" si="177"/>
        <v/>
      </c>
    </row>
    <row r="2925" spans="1:20" x14ac:dyDescent="0.35">
      <c r="A2925" s="14" t="str">
        <f>IF(C2925="","",COUNT($C$3:C2925))</f>
        <v/>
      </c>
      <c r="B2925" s="14" t="str">
        <f t="shared" si="176"/>
        <v/>
      </c>
      <c r="C2925" s="23"/>
      <c r="F2925" s="32"/>
      <c r="J2925" s="26"/>
      <c r="K2925" s="22" t="str">
        <f t="shared" si="175"/>
        <v/>
      </c>
      <c r="L2925" s="23"/>
      <c r="S2925" s="34"/>
      <c r="T2925" s="56" t="str">
        <f t="shared" si="177"/>
        <v/>
      </c>
    </row>
    <row r="2926" spans="1:20" x14ac:dyDescent="0.35">
      <c r="A2926" s="14" t="str">
        <f>IF(C2926="","",COUNT($C$3:C2926))</f>
        <v/>
      </c>
      <c r="B2926" s="14" t="str">
        <f t="shared" si="176"/>
        <v/>
      </c>
      <c r="C2926" s="23"/>
      <c r="F2926" s="32"/>
      <c r="J2926" s="26"/>
      <c r="K2926" s="22" t="str">
        <f t="shared" si="175"/>
        <v/>
      </c>
      <c r="L2926" s="23"/>
      <c r="S2926" s="34"/>
      <c r="T2926" s="56" t="str">
        <f t="shared" si="177"/>
        <v/>
      </c>
    </row>
    <row r="2927" spans="1:20" x14ac:dyDescent="0.35">
      <c r="A2927" s="14" t="str">
        <f>IF(C2927="","",COUNT($C$3:C2927))</f>
        <v/>
      </c>
      <c r="B2927" s="14" t="str">
        <f t="shared" si="176"/>
        <v/>
      </c>
      <c r="C2927" s="23"/>
      <c r="F2927" s="32"/>
      <c r="J2927" s="26"/>
      <c r="K2927" s="22" t="str">
        <f t="shared" si="175"/>
        <v/>
      </c>
      <c r="L2927" s="23"/>
      <c r="S2927" s="34"/>
      <c r="T2927" s="56" t="str">
        <f t="shared" si="177"/>
        <v/>
      </c>
    </row>
    <row r="2928" spans="1:20" x14ac:dyDescent="0.35">
      <c r="A2928" s="14" t="str">
        <f>IF(C2928="","",COUNT($C$3:C2928))</f>
        <v/>
      </c>
      <c r="B2928" s="14" t="str">
        <f t="shared" si="176"/>
        <v/>
      </c>
      <c r="C2928" s="23"/>
      <c r="F2928" s="32"/>
      <c r="J2928" s="26"/>
      <c r="K2928" s="22" t="str">
        <f t="shared" si="175"/>
        <v/>
      </c>
      <c r="L2928" s="23"/>
      <c r="S2928" s="34"/>
      <c r="T2928" s="56" t="str">
        <f t="shared" si="177"/>
        <v/>
      </c>
    </row>
    <row r="2929" spans="1:20" x14ac:dyDescent="0.35">
      <c r="A2929" s="14" t="str">
        <f>IF(C2929="","",COUNT($C$3:C2929))</f>
        <v/>
      </c>
      <c r="B2929" s="14" t="str">
        <f t="shared" si="176"/>
        <v/>
      </c>
      <c r="C2929" s="23"/>
      <c r="F2929" s="32"/>
      <c r="J2929" s="26"/>
      <c r="K2929" s="22" t="str">
        <f t="shared" si="175"/>
        <v/>
      </c>
      <c r="L2929" s="23"/>
      <c r="S2929" s="34"/>
      <c r="T2929" s="56" t="str">
        <f t="shared" si="177"/>
        <v/>
      </c>
    </row>
    <row r="2930" spans="1:20" x14ac:dyDescent="0.35">
      <c r="A2930" s="14" t="str">
        <f>IF(C2930="","",COUNT($C$3:C2930))</f>
        <v/>
      </c>
      <c r="B2930" s="14" t="str">
        <f t="shared" si="176"/>
        <v/>
      </c>
      <c r="C2930" s="23"/>
      <c r="F2930" s="32"/>
      <c r="J2930" s="26"/>
      <c r="K2930" s="22" t="str">
        <f t="shared" si="175"/>
        <v/>
      </c>
      <c r="L2930" s="23"/>
      <c r="S2930" s="34"/>
      <c r="T2930" s="56" t="str">
        <f t="shared" si="177"/>
        <v/>
      </c>
    </row>
    <row r="2931" spans="1:20" x14ac:dyDescent="0.35">
      <c r="A2931" s="14" t="str">
        <f>IF(C2931="","",COUNT($C$3:C2931))</f>
        <v/>
      </c>
      <c r="B2931" s="14" t="str">
        <f t="shared" si="176"/>
        <v/>
      </c>
      <c r="C2931" s="40"/>
      <c r="F2931" s="32"/>
      <c r="J2931" s="26"/>
      <c r="K2931" s="22" t="str">
        <f t="shared" si="175"/>
        <v/>
      </c>
      <c r="L2931" s="23"/>
      <c r="S2931" s="34"/>
      <c r="T2931" s="56" t="str">
        <f t="shared" si="177"/>
        <v/>
      </c>
    </row>
    <row r="2932" spans="1:20" x14ac:dyDescent="0.35">
      <c r="A2932" s="14" t="str">
        <f>IF(C2932="","",COUNT($C$3:C2932))</f>
        <v/>
      </c>
      <c r="B2932" s="14" t="str">
        <f t="shared" si="176"/>
        <v/>
      </c>
      <c r="C2932" s="23"/>
      <c r="F2932" s="32"/>
      <c r="J2932" s="26"/>
      <c r="K2932" s="22" t="str">
        <f t="shared" si="175"/>
        <v/>
      </c>
      <c r="L2932" s="23"/>
      <c r="S2932" s="34"/>
      <c r="T2932" s="56" t="str">
        <f t="shared" si="177"/>
        <v/>
      </c>
    </row>
    <row r="2933" spans="1:20" x14ac:dyDescent="0.35">
      <c r="A2933" s="14" t="str">
        <f>IF(C2933="","",COUNT($C$3:C2933))</f>
        <v/>
      </c>
      <c r="B2933" s="14" t="str">
        <f t="shared" si="176"/>
        <v/>
      </c>
      <c r="C2933" s="23"/>
      <c r="F2933" s="32"/>
      <c r="J2933" s="26"/>
      <c r="K2933" s="22" t="str">
        <f t="shared" si="175"/>
        <v/>
      </c>
      <c r="L2933" s="23"/>
      <c r="S2933" s="34"/>
      <c r="T2933" s="56" t="str">
        <f t="shared" si="177"/>
        <v/>
      </c>
    </row>
    <row r="2934" spans="1:20" x14ac:dyDescent="0.35">
      <c r="A2934" s="14" t="str">
        <f>IF(C2934="","",COUNT($C$3:C2934))</f>
        <v/>
      </c>
      <c r="B2934" s="14" t="str">
        <f t="shared" si="176"/>
        <v/>
      </c>
      <c r="C2934" s="23"/>
      <c r="F2934" s="32"/>
      <c r="J2934" s="26"/>
      <c r="K2934" s="22" t="str">
        <f t="shared" si="175"/>
        <v/>
      </c>
      <c r="L2934" s="23"/>
      <c r="S2934" s="34"/>
      <c r="T2934" s="56" t="str">
        <f t="shared" si="177"/>
        <v/>
      </c>
    </row>
    <row r="2935" spans="1:20" x14ac:dyDescent="0.35">
      <c r="A2935" s="14" t="str">
        <f>IF(C2935="","",COUNT($C$3:C2935))</f>
        <v/>
      </c>
      <c r="B2935" s="14" t="str">
        <f t="shared" si="176"/>
        <v/>
      </c>
      <c r="C2935" s="23"/>
      <c r="F2935" s="32"/>
      <c r="J2935" s="26"/>
      <c r="K2935" s="22" t="str">
        <f t="shared" si="175"/>
        <v/>
      </c>
      <c r="L2935" s="23"/>
      <c r="S2935" s="34"/>
      <c r="T2935" s="56" t="str">
        <f t="shared" si="177"/>
        <v/>
      </c>
    </row>
    <row r="2936" spans="1:20" x14ac:dyDescent="0.35">
      <c r="A2936" s="14" t="str">
        <f>IF(C2936="","",COUNT($C$3:C2936))</f>
        <v/>
      </c>
      <c r="B2936" s="14" t="str">
        <f t="shared" si="176"/>
        <v/>
      </c>
      <c r="C2936" s="23"/>
      <c r="F2936" s="32"/>
      <c r="J2936" s="26"/>
      <c r="K2936" s="22" t="str">
        <f t="shared" si="175"/>
        <v/>
      </c>
      <c r="L2936" s="23"/>
      <c r="S2936" s="34"/>
      <c r="T2936" s="56" t="str">
        <f t="shared" si="177"/>
        <v/>
      </c>
    </row>
    <row r="2937" spans="1:20" x14ac:dyDescent="0.35">
      <c r="A2937" s="14" t="str">
        <f>IF(C2937="","",COUNT($C$3:C2937))</f>
        <v/>
      </c>
      <c r="B2937" s="14" t="str">
        <f t="shared" si="176"/>
        <v/>
      </c>
      <c r="C2937" s="23"/>
      <c r="F2937" s="32"/>
      <c r="J2937" s="26"/>
      <c r="K2937" s="22" t="str">
        <f t="shared" si="175"/>
        <v/>
      </c>
      <c r="L2937" s="23"/>
      <c r="S2937" s="34"/>
      <c r="T2937" s="56" t="str">
        <f t="shared" si="177"/>
        <v/>
      </c>
    </row>
    <row r="2938" spans="1:20" x14ac:dyDescent="0.35">
      <c r="A2938" s="14" t="str">
        <f>IF(C2938="","",COUNT($C$3:C2938))</f>
        <v/>
      </c>
      <c r="B2938" s="14" t="str">
        <f t="shared" si="176"/>
        <v/>
      </c>
      <c r="C2938" s="23"/>
      <c r="F2938" s="32"/>
      <c r="J2938" s="26"/>
      <c r="K2938" s="22" t="str">
        <f t="shared" si="175"/>
        <v/>
      </c>
      <c r="L2938" s="23"/>
      <c r="S2938" s="34"/>
      <c r="T2938" s="56" t="str">
        <f t="shared" si="177"/>
        <v/>
      </c>
    </row>
    <row r="2939" spans="1:20" x14ac:dyDescent="0.35">
      <c r="A2939" s="14" t="str">
        <f>IF(C2939="","",COUNT($C$3:C2939))</f>
        <v/>
      </c>
      <c r="B2939" s="14" t="str">
        <f t="shared" si="176"/>
        <v/>
      </c>
      <c r="C2939" s="23"/>
      <c r="F2939" s="32"/>
      <c r="J2939" s="26"/>
      <c r="K2939" s="22" t="str">
        <f t="shared" si="175"/>
        <v/>
      </c>
      <c r="L2939" s="23"/>
      <c r="S2939" s="34"/>
      <c r="T2939" s="56" t="str">
        <f t="shared" si="177"/>
        <v/>
      </c>
    </row>
    <row r="2940" spans="1:20" x14ac:dyDescent="0.35">
      <c r="A2940" s="14" t="str">
        <f>IF(C2940="","",COUNT($C$3:C2940))</f>
        <v/>
      </c>
      <c r="B2940" s="14" t="str">
        <f t="shared" si="176"/>
        <v/>
      </c>
      <c r="C2940" s="23"/>
      <c r="F2940" s="32"/>
      <c r="J2940" s="26"/>
      <c r="K2940" s="22" t="str">
        <f t="shared" si="175"/>
        <v/>
      </c>
      <c r="L2940" s="23"/>
      <c r="S2940" s="34"/>
      <c r="T2940" s="56" t="str">
        <f t="shared" si="177"/>
        <v/>
      </c>
    </row>
    <row r="2941" spans="1:20" x14ac:dyDescent="0.35">
      <c r="A2941" s="14" t="str">
        <f>IF(C2941="","",COUNT($C$3:C2941))</f>
        <v/>
      </c>
      <c r="B2941" s="14" t="str">
        <f t="shared" si="176"/>
        <v/>
      </c>
      <c r="C2941" s="23"/>
      <c r="F2941" s="32"/>
      <c r="J2941" s="26"/>
      <c r="K2941" s="22" t="str">
        <f t="shared" si="175"/>
        <v/>
      </c>
      <c r="L2941" s="23"/>
      <c r="S2941" s="34"/>
      <c r="T2941" s="56" t="str">
        <f t="shared" si="177"/>
        <v/>
      </c>
    </row>
    <row r="2942" spans="1:20" x14ac:dyDescent="0.35">
      <c r="A2942" s="14" t="str">
        <f>IF(C2942="","",COUNT($C$3:C2942))</f>
        <v/>
      </c>
      <c r="B2942" s="14" t="str">
        <f t="shared" si="176"/>
        <v/>
      </c>
      <c r="C2942" s="23"/>
      <c r="F2942" s="32"/>
      <c r="J2942" s="26"/>
      <c r="K2942" s="22" t="str">
        <f t="shared" si="175"/>
        <v/>
      </c>
      <c r="L2942" s="23"/>
      <c r="S2942" s="34"/>
      <c r="T2942" s="56" t="str">
        <f t="shared" si="177"/>
        <v/>
      </c>
    </row>
    <row r="2943" spans="1:20" x14ac:dyDescent="0.35">
      <c r="A2943" s="14" t="str">
        <f>IF(C2943="","",COUNT($C$3:C2943))</f>
        <v/>
      </c>
      <c r="B2943" s="14" t="str">
        <f t="shared" si="176"/>
        <v/>
      </c>
      <c r="C2943" s="23"/>
      <c r="F2943" s="32"/>
      <c r="J2943" s="26"/>
      <c r="K2943" s="22" t="str">
        <f t="shared" si="175"/>
        <v/>
      </c>
      <c r="L2943" s="23"/>
      <c r="S2943" s="34"/>
      <c r="T2943" s="56" t="str">
        <f t="shared" si="177"/>
        <v/>
      </c>
    </row>
    <row r="2944" spans="1:20" x14ac:dyDescent="0.35">
      <c r="A2944" s="14" t="str">
        <f>IF(C2944="","",COUNT($C$3:C2944))</f>
        <v/>
      </c>
      <c r="B2944" s="14" t="str">
        <f t="shared" si="176"/>
        <v/>
      </c>
      <c r="C2944" s="23"/>
      <c r="F2944" s="32"/>
      <c r="J2944" s="26"/>
      <c r="K2944" s="22" t="str">
        <f t="shared" si="175"/>
        <v/>
      </c>
      <c r="L2944" s="23"/>
      <c r="S2944" s="34"/>
      <c r="T2944" s="56" t="str">
        <f t="shared" si="177"/>
        <v/>
      </c>
    </row>
    <row r="2945" spans="1:20" x14ac:dyDescent="0.35">
      <c r="A2945" s="14" t="str">
        <f>IF(C2945="","",COUNT($C$3:C2945))</f>
        <v/>
      </c>
      <c r="B2945" s="14" t="str">
        <f t="shared" si="176"/>
        <v/>
      </c>
      <c r="C2945" s="23"/>
      <c r="F2945" s="32"/>
      <c r="J2945" s="26"/>
      <c r="K2945" s="22" t="str">
        <f t="shared" si="175"/>
        <v/>
      </c>
      <c r="L2945" s="23"/>
      <c r="S2945" s="34"/>
      <c r="T2945" s="56" t="str">
        <f t="shared" si="177"/>
        <v/>
      </c>
    </row>
    <row r="2946" spans="1:20" x14ac:dyDescent="0.35">
      <c r="A2946" s="14" t="str">
        <f>IF(C2946="","",COUNT($C$3:C2946))</f>
        <v/>
      </c>
      <c r="B2946" s="14" t="str">
        <f t="shared" si="176"/>
        <v/>
      </c>
      <c r="C2946" s="23"/>
      <c r="F2946" s="32"/>
      <c r="J2946" s="26"/>
      <c r="K2946" s="22" t="str">
        <f t="shared" si="175"/>
        <v/>
      </c>
      <c r="L2946" s="23"/>
      <c r="S2946" s="34"/>
      <c r="T2946" s="56" t="str">
        <f t="shared" si="177"/>
        <v/>
      </c>
    </row>
    <row r="2947" spans="1:20" x14ac:dyDescent="0.35">
      <c r="A2947" s="14" t="str">
        <f>IF(C2947="","",COUNT($C$3:C2947))</f>
        <v/>
      </c>
      <c r="B2947" s="14" t="str">
        <f t="shared" si="176"/>
        <v/>
      </c>
      <c r="C2947" s="23"/>
      <c r="F2947" s="32"/>
      <c r="J2947" s="26"/>
      <c r="K2947" s="22" t="str">
        <f t="shared" ref="K2947:K2970" si="178">IF(ISNUMBER(SEARCH("gsm",J:J)),"Kg's",IF(ISNUMBER(SEARCH("Tape",J:J)),"Roll",IF(ISNUMBER(SEARCH("Thermal",J:J)),"Sqmt",IF(ISNUMBER(SEARCH("Acou",J:J)),"Sqmt",IF(ISNUMBER(SEARCH("ss",J:J)),"Kg's",IF(ISNUMBER(SEARCH("Alu",J:J)),"Kg's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Rod",J:J)),"Kg's",IF(ISNUMBER(SEARCH("Handle",J:J)),"No's",IF(ISNUMBER(SEARCH("Gear",J:J)),"No's",IF(ISNUMBER(SEARCH("Bush",J:J)),"No's",""))))))))))))))))))))</f>
        <v/>
      </c>
      <c r="L2947" s="23"/>
      <c r="S2947" s="34"/>
      <c r="T2947" s="56" t="str">
        <f t="shared" si="177"/>
        <v/>
      </c>
    </row>
    <row r="2948" spans="1:20" x14ac:dyDescent="0.35">
      <c r="A2948" s="14" t="str">
        <f>IF(C2948="","",COUNT($C$3:C2948))</f>
        <v/>
      </c>
      <c r="B2948" s="14" t="str">
        <f t="shared" si="176"/>
        <v/>
      </c>
      <c r="C2948" s="23"/>
      <c r="F2948" s="32"/>
      <c r="J2948" s="26"/>
      <c r="K2948" s="22" t="str">
        <f t="shared" si="178"/>
        <v/>
      </c>
      <c r="L2948" s="23"/>
      <c r="S2948" s="34"/>
      <c r="T2948" s="56" t="str">
        <f t="shared" si="177"/>
        <v/>
      </c>
    </row>
    <row r="2949" spans="1:20" x14ac:dyDescent="0.35">
      <c r="A2949" s="14" t="str">
        <f>IF(C2949="","",COUNT($C$3:C2949))</f>
        <v/>
      </c>
      <c r="B2949" s="14" t="str">
        <f t="shared" si="176"/>
        <v/>
      </c>
      <c r="C2949" s="23"/>
      <c r="F2949" s="32"/>
      <c r="J2949" s="26"/>
      <c r="K2949" s="22" t="str">
        <f t="shared" si="178"/>
        <v/>
      </c>
      <c r="L2949" s="23"/>
      <c r="S2949" s="34"/>
      <c r="T2949" s="56" t="str">
        <f t="shared" si="177"/>
        <v/>
      </c>
    </row>
    <row r="2950" spans="1:20" x14ac:dyDescent="0.35">
      <c r="A2950" s="14" t="str">
        <f>IF(C2950="","",COUNT($C$3:C2950))</f>
        <v/>
      </c>
      <c r="B2950" s="14" t="str">
        <f t="shared" si="176"/>
        <v/>
      </c>
      <c r="C2950" s="23"/>
      <c r="F2950" s="32"/>
      <c r="J2950" s="26"/>
      <c r="K2950" s="22" t="str">
        <f t="shared" si="178"/>
        <v/>
      </c>
      <c r="L2950" s="23"/>
      <c r="S2950" s="34"/>
      <c r="T2950" s="56" t="str">
        <f t="shared" si="177"/>
        <v/>
      </c>
    </row>
    <row r="2951" spans="1:20" x14ac:dyDescent="0.35">
      <c r="A2951" s="14" t="str">
        <f>IF(C2951="","",COUNT($C$3:C2951))</f>
        <v/>
      </c>
      <c r="B2951" s="14" t="str">
        <f t="shared" si="176"/>
        <v/>
      </c>
      <c r="C2951" s="23"/>
      <c r="F2951" s="32"/>
      <c r="J2951" s="26"/>
      <c r="K2951" s="22" t="str">
        <f t="shared" si="178"/>
        <v/>
      </c>
      <c r="L2951" s="23"/>
      <c r="S2951" s="34"/>
      <c r="T2951" s="56" t="str">
        <f t="shared" si="177"/>
        <v/>
      </c>
    </row>
    <row r="2952" spans="1:20" x14ac:dyDescent="0.35">
      <c r="A2952" s="14" t="str">
        <f>IF(C2952="","",COUNT($C$3:C2952))</f>
        <v/>
      </c>
      <c r="B2952" s="14" t="str">
        <f t="shared" si="176"/>
        <v/>
      </c>
      <c r="C2952" s="23"/>
      <c r="F2952" s="32"/>
      <c r="J2952" s="26"/>
      <c r="K2952" s="22" t="str">
        <f t="shared" si="178"/>
        <v/>
      </c>
      <c r="L2952" s="23"/>
      <c r="S2952" s="34"/>
      <c r="T2952" s="56" t="str">
        <f t="shared" si="177"/>
        <v/>
      </c>
    </row>
    <row r="2953" spans="1:20" x14ac:dyDescent="0.35">
      <c r="A2953" s="14" t="str">
        <f>IF(C2953="","",COUNT($C$3:C2953))</f>
        <v/>
      </c>
      <c r="B2953" s="14" t="str">
        <f t="shared" si="176"/>
        <v/>
      </c>
      <c r="C2953" s="23"/>
      <c r="F2953" s="32"/>
      <c r="J2953" s="26"/>
      <c r="K2953" s="22" t="str">
        <f t="shared" si="178"/>
        <v/>
      </c>
      <c r="L2953" s="23"/>
      <c r="S2953" s="34"/>
      <c r="T2953" s="56" t="str">
        <f t="shared" si="177"/>
        <v/>
      </c>
    </row>
    <row r="2954" spans="1:20" x14ac:dyDescent="0.35">
      <c r="A2954" s="14" t="str">
        <f>IF(C2954="","",COUNT($C$3:C2954))</f>
        <v/>
      </c>
      <c r="B2954" s="14" t="str">
        <f t="shared" si="176"/>
        <v/>
      </c>
      <c r="C2954" s="23"/>
      <c r="F2954" s="32"/>
      <c r="J2954" s="26"/>
      <c r="K2954" s="22" t="str">
        <f t="shared" si="178"/>
        <v/>
      </c>
      <c r="L2954" s="23"/>
      <c r="S2954" s="34"/>
      <c r="T2954" s="56" t="str">
        <f t="shared" si="177"/>
        <v/>
      </c>
    </row>
    <row r="2955" spans="1:20" x14ac:dyDescent="0.35">
      <c r="A2955" s="14" t="str">
        <f>IF(C2955="","",COUNT($C$3:C2955))</f>
        <v/>
      </c>
      <c r="B2955" s="14" t="str">
        <f t="shared" si="176"/>
        <v/>
      </c>
      <c r="C2955" s="23"/>
      <c r="F2955" s="32"/>
      <c r="J2955" s="26"/>
      <c r="K2955" s="22" t="str">
        <f t="shared" si="178"/>
        <v/>
      </c>
      <c r="L2955" s="23"/>
      <c r="S2955" s="34"/>
      <c r="T2955" s="56" t="str">
        <f t="shared" si="177"/>
        <v/>
      </c>
    </row>
    <row r="2956" spans="1:20" x14ac:dyDescent="0.35">
      <c r="A2956" s="14" t="str">
        <f>IF(C2956="","",COUNT($C$3:C2956))</f>
        <v/>
      </c>
      <c r="B2956" s="14" t="str">
        <f t="shared" si="176"/>
        <v/>
      </c>
      <c r="C2956" s="23"/>
      <c r="F2956" s="32"/>
      <c r="J2956" s="26"/>
      <c r="K2956" s="22" t="str">
        <f t="shared" si="178"/>
        <v/>
      </c>
      <c r="L2956" s="23"/>
      <c r="S2956" s="34"/>
      <c r="T2956" s="56" t="str">
        <f t="shared" si="177"/>
        <v/>
      </c>
    </row>
    <row r="2957" spans="1:20" x14ac:dyDescent="0.35">
      <c r="A2957" s="14" t="str">
        <f>IF(C2957="","",COUNT($C$3:C2957))</f>
        <v/>
      </c>
      <c r="B2957" s="14" t="str">
        <f t="shared" si="176"/>
        <v/>
      </c>
      <c r="C2957" s="23"/>
      <c r="F2957" s="32"/>
      <c r="J2957" s="26"/>
      <c r="K2957" s="22" t="str">
        <f t="shared" si="178"/>
        <v/>
      </c>
      <c r="L2957" s="23"/>
      <c r="S2957" s="34"/>
      <c r="T2957" s="56" t="str">
        <f t="shared" si="177"/>
        <v/>
      </c>
    </row>
    <row r="2958" spans="1:20" x14ac:dyDescent="0.35">
      <c r="A2958" s="14" t="str">
        <f>IF(C2958="","",COUNT($C$3:C2958))</f>
        <v/>
      </c>
      <c r="B2958" s="14" t="str">
        <f t="shared" si="176"/>
        <v/>
      </c>
      <c r="C2958" s="23"/>
      <c r="F2958" s="32"/>
      <c r="J2958" s="26"/>
      <c r="K2958" s="22" t="str">
        <f t="shared" si="178"/>
        <v/>
      </c>
      <c r="L2958" s="23"/>
      <c r="S2958" s="34"/>
      <c r="T2958" s="56" t="str">
        <f t="shared" si="177"/>
        <v/>
      </c>
    </row>
    <row r="2959" spans="1:20" x14ac:dyDescent="0.35">
      <c r="A2959" s="14" t="str">
        <f>IF(C2959="","",COUNT($C$3:C2959))</f>
        <v/>
      </c>
      <c r="B2959" s="14" t="str">
        <f t="shared" si="176"/>
        <v/>
      </c>
      <c r="C2959" s="23"/>
      <c r="F2959" s="32"/>
      <c r="J2959" s="26"/>
      <c r="K2959" s="22" t="str">
        <f t="shared" si="178"/>
        <v/>
      </c>
      <c r="L2959" s="23"/>
      <c r="S2959" s="34"/>
      <c r="T2959" s="56" t="str">
        <f t="shared" si="177"/>
        <v/>
      </c>
    </row>
    <row r="2960" spans="1:20" x14ac:dyDescent="0.35">
      <c r="A2960" s="14" t="str">
        <f>IF(C2960="","",COUNT($C$3:C2960))</f>
        <v/>
      </c>
      <c r="B2960" s="14" t="str">
        <f t="shared" si="176"/>
        <v/>
      </c>
      <c r="C2960" s="23"/>
      <c r="F2960" s="32"/>
      <c r="J2960" s="26"/>
      <c r="K2960" s="22" t="str">
        <f t="shared" si="178"/>
        <v/>
      </c>
      <c r="L2960" s="23"/>
      <c r="S2960" s="34"/>
      <c r="T2960" s="56" t="str">
        <f t="shared" si="177"/>
        <v/>
      </c>
    </row>
    <row r="2961" spans="1:20" x14ac:dyDescent="0.35">
      <c r="A2961" s="14" t="str">
        <f>IF(C2961="","",COUNT($C$3:C2961))</f>
        <v/>
      </c>
      <c r="B2961" s="14" t="str">
        <f t="shared" si="176"/>
        <v/>
      </c>
      <c r="C2961" s="23"/>
      <c r="F2961" s="32"/>
      <c r="J2961" s="26"/>
      <c r="K2961" s="22" t="str">
        <f t="shared" si="178"/>
        <v/>
      </c>
      <c r="L2961" s="23"/>
      <c r="S2961" s="34"/>
      <c r="T2961" s="56" t="str">
        <f t="shared" si="177"/>
        <v/>
      </c>
    </row>
    <row r="2962" spans="1:20" x14ac:dyDescent="0.35">
      <c r="A2962" s="14" t="str">
        <f>IF(C2962="","",COUNT($C$3:C2962))</f>
        <v/>
      </c>
      <c r="B2962" s="14" t="str">
        <f t="shared" si="176"/>
        <v/>
      </c>
      <c r="C2962" s="23"/>
      <c r="F2962" s="32"/>
      <c r="J2962" s="26"/>
      <c r="K2962" s="22" t="str">
        <f t="shared" si="178"/>
        <v/>
      </c>
      <c r="L2962" s="23"/>
      <c r="S2962" s="34"/>
      <c r="T2962" s="56" t="str">
        <f t="shared" si="177"/>
        <v/>
      </c>
    </row>
    <row r="2963" spans="1:20" x14ac:dyDescent="0.35">
      <c r="A2963" s="14" t="str">
        <f>IF(C2963="","",COUNT($C$3:C2963))</f>
        <v/>
      </c>
      <c r="B2963" s="14" t="str">
        <f t="shared" si="176"/>
        <v/>
      </c>
      <c r="C2963" s="23"/>
      <c r="F2963" s="32"/>
      <c r="J2963" s="26"/>
      <c r="K2963" s="22" t="str">
        <f t="shared" si="178"/>
        <v/>
      </c>
      <c r="L2963" s="23"/>
      <c r="S2963" s="34"/>
      <c r="T2963" s="56" t="str">
        <f t="shared" si="177"/>
        <v/>
      </c>
    </row>
    <row r="2964" spans="1:20" x14ac:dyDescent="0.35">
      <c r="A2964" s="14" t="str">
        <f>IF(C2964="","",COUNT($C$3:C2964))</f>
        <v/>
      </c>
      <c r="B2964" s="14" t="str">
        <f t="shared" si="176"/>
        <v/>
      </c>
      <c r="C2964" s="40"/>
      <c r="F2964" s="32"/>
      <c r="J2964" s="26"/>
      <c r="K2964" s="22" t="str">
        <f t="shared" si="178"/>
        <v/>
      </c>
      <c r="L2964" s="23"/>
      <c r="S2964" s="34"/>
      <c r="T2964" s="56" t="str">
        <f t="shared" si="177"/>
        <v/>
      </c>
    </row>
    <row r="2965" spans="1:20" x14ac:dyDescent="0.35">
      <c r="A2965" s="14" t="str">
        <f>IF(C2965="","",COUNT($C$3:C2965))</f>
        <v/>
      </c>
      <c r="B2965" s="14" t="str">
        <f t="shared" si="176"/>
        <v/>
      </c>
      <c r="C2965" s="23"/>
      <c r="F2965" s="32"/>
      <c r="J2965" s="26"/>
      <c r="K2965" s="22" t="str">
        <f t="shared" si="178"/>
        <v/>
      </c>
      <c r="L2965" s="23"/>
      <c r="S2965" s="34"/>
      <c r="T2965" s="56" t="str">
        <f t="shared" si="177"/>
        <v/>
      </c>
    </row>
    <row r="2966" spans="1:20" x14ac:dyDescent="0.35">
      <c r="A2966" s="14" t="str">
        <f>IF(C2966="","",COUNT($C$3:C2966))</f>
        <v/>
      </c>
      <c r="B2966" s="14" t="str">
        <f t="shared" si="176"/>
        <v/>
      </c>
      <c r="C2966" s="23"/>
      <c r="F2966" s="32"/>
      <c r="J2966" s="26"/>
      <c r="K2966" s="22" t="str">
        <f t="shared" si="178"/>
        <v/>
      </c>
      <c r="L2966" s="23"/>
      <c r="S2966" s="34"/>
      <c r="T2966" s="56" t="str">
        <f t="shared" si="177"/>
        <v/>
      </c>
    </row>
    <row r="2967" spans="1:20" x14ac:dyDescent="0.35">
      <c r="A2967" s="14" t="str">
        <f>IF(C2967="","",COUNT($C$3:C2967))</f>
        <v/>
      </c>
      <c r="B2967" s="14" t="str">
        <f t="shared" si="176"/>
        <v/>
      </c>
      <c r="C2967" s="23"/>
      <c r="F2967" s="32"/>
      <c r="J2967" s="26"/>
      <c r="K2967" s="22" t="str">
        <f t="shared" si="178"/>
        <v/>
      </c>
      <c r="L2967" s="23"/>
      <c r="S2967" s="34"/>
      <c r="T2967" s="56" t="str">
        <f t="shared" si="177"/>
        <v/>
      </c>
    </row>
    <row r="2968" spans="1:20" x14ac:dyDescent="0.35">
      <c r="A2968" s="14" t="str">
        <f>IF(C2968="","",COUNT($C$3:C2968))</f>
        <v/>
      </c>
      <c r="B2968" s="14" t="str">
        <f t="shared" si="176"/>
        <v/>
      </c>
      <c r="C2968" s="40"/>
      <c r="F2968" s="32"/>
      <c r="J2968" s="26"/>
      <c r="K2968" s="22" t="str">
        <f t="shared" si="178"/>
        <v/>
      </c>
      <c r="L2968" s="23"/>
      <c r="S2968" s="34"/>
      <c r="T2968" s="56" t="str">
        <f t="shared" si="177"/>
        <v/>
      </c>
    </row>
    <row r="2969" spans="1:20" x14ac:dyDescent="0.35">
      <c r="A2969" s="14" t="str">
        <f>IF(C2969="","",COUNT($C$3:C2969))</f>
        <v/>
      </c>
      <c r="B2969" s="14" t="str">
        <f t="shared" si="176"/>
        <v/>
      </c>
      <c r="C2969" s="40"/>
      <c r="F2969" s="32"/>
      <c r="J2969" s="26"/>
      <c r="K2969" s="22" t="str">
        <f t="shared" si="178"/>
        <v/>
      </c>
      <c r="L2969" s="23"/>
      <c r="S2969" s="34"/>
      <c r="T2969" s="56" t="str">
        <f t="shared" si="177"/>
        <v/>
      </c>
    </row>
    <row r="2970" spans="1:20" x14ac:dyDescent="0.35">
      <c r="A2970" s="28" t="str">
        <f>IF(C2970="","",COUNT($C$3:C2970))</f>
        <v/>
      </c>
      <c r="B2970" s="14" t="str">
        <f t="shared" si="176"/>
        <v/>
      </c>
      <c r="C2970" s="64"/>
      <c r="D2970" s="30"/>
      <c r="E2970" s="30"/>
      <c r="F2970" s="38"/>
      <c r="G2970" s="37"/>
      <c r="H2970" s="37"/>
      <c r="I2970" s="37"/>
      <c r="J2970" s="39"/>
      <c r="K2970" s="22" t="str">
        <f t="shared" si="178"/>
        <v/>
      </c>
      <c r="L2970" s="29"/>
      <c r="M2970" s="30"/>
      <c r="N2970" s="30"/>
      <c r="O2970" s="30"/>
      <c r="P2970" s="30"/>
      <c r="Q2970" s="30"/>
      <c r="R2970" s="30"/>
      <c r="S2970" s="35"/>
      <c r="T2970" s="56" t="str">
        <f t="shared" si="177"/>
        <v/>
      </c>
    </row>
  </sheetData>
  <sheetProtection algorithmName="SHA-512" hashValue="uTquQMog3czl1Ja8BwLzslMeCpurEif+fuPZTOSx/TE5tcSkGl5tmOdG810dl1eOxAjxwKjmkQD3lkrqRk/egw==" saltValue="1dMK8Dc6E20cIzb9GO7epA==" spinCount="100000" sheet="1" autoFilter="0"/>
  <autoFilter ref="A2:T2970" xr:uid="{00000000-0009-0000-0000-000001000000}"/>
  <dataValidations count="3">
    <dataValidation type="list" allowBlank="1" showInputMessage="1" sqref="G4977 G3:G2970" xr:uid="{00000000-0002-0000-0100-000000000000}">
      <formula1>Make</formula1>
    </dataValidation>
    <dataValidation type="list" allowBlank="1" showInputMessage="1" sqref="J3:J2970" xr:uid="{00000000-0002-0000-0100-000001000000}">
      <formula1>Raw_Material</formula1>
    </dataValidation>
    <dataValidation type="list" allowBlank="1" showInputMessage="1" sqref="F3:F2970" xr:uid="{00000000-0002-0000-0100-000002000000}">
      <formula1>Supplier</formula1>
    </dataValidation>
  </dataValidations>
  <pageMargins left="0.7" right="0.7" top="0.75" bottom="0.75" header="0.3" footer="0.3"/>
  <pageSetup orientation="portrait" r:id="rId1"/>
  <ignoredErrors>
    <ignoredError sqref="N72:P72 N73:P75 N86:P87 N88:P88 L4 L5:L6 L9:L14 N89:P89 N90:P92 N93:P93 N94:P95 N96:P96 N99:Q100 N101 Q101 N102:P102 N103:P104 N107:P108 N109:P110 N116:P117 N118:P123 Q121 N126:P128 N76:P76 N77:P85 N97:P98 N105:P106 N111:P115 S111:S117 N124:P125 S110 S77:S86 S74 S72:S73 S76 S90:S109 S128:S154 S119:S123 S124:S125 S118 S126:S127 N129:P130 N131:P140 N141:Q144 N145 N146:Q154 N1:R1" unlockedFormula="1"/>
    <ignoredError sqref="A49:A50 A52:A54 A68:A127 A56:A64 A66 A4:A47 A128:A131 A132:A140 A141:A145 A146:A154" formulaRange="1"/>
    <ignoredError sqref="H72" numberStoredAsText="1"/>
    <ignoredError sqref="S75 S87:S89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autoPageBreaks="0"/>
  </sheetPr>
  <dimension ref="A1:AD4132"/>
  <sheetViews>
    <sheetView topLeftCell="J1" zoomScale="60" zoomScaleNormal="60" workbookViewId="0">
      <pane ySplit="2" topLeftCell="A2073" activePane="bottomLeft" state="frozen"/>
      <selection pane="bottomLeft" activeCell="K2074" sqref="K2074"/>
    </sheetView>
  </sheetViews>
  <sheetFormatPr defaultColWidth="9.1796875" defaultRowHeight="18.5" x14ac:dyDescent="0.45"/>
  <cols>
    <col min="1" max="1" width="12.26953125" style="84" customWidth="1"/>
    <col min="2" max="2" width="14.81640625" style="84" bestFit="1" customWidth="1"/>
    <col min="3" max="3" width="15.54296875" style="85" customWidth="1"/>
    <col min="4" max="4" width="34.1796875" style="86" customWidth="1"/>
    <col min="5" max="5" width="21.453125" style="86" bestFit="1" customWidth="1"/>
    <col min="6" max="6" width="19.81640625" style="85" customWidth="1"/>
    <col min="7" max="7" width="49.1796875" style="87" customWidth="1"/>
    <col min="8" max="8" width="124.453125" style="87" bestFit="1" customWidth="1"/>
    <col min="9" max="9" width="40.453125" style="87" customWidth="1"/>
    <col min="10" max="10" width="44.54296875" style="87" customWidth="1"/>
    <col min="11" max="11" width="12.81640625" style="149" bestFit="1" customWidth="1"/>
    <col min="12" max="12" width="26.7265625" style="85" bestFit="1" customWidth="1"/>
    <col min="13" max="13" width="20.54296875" style="85" customWidth="1"/>
    <col min="14" max="14" width="22.26953125" style="85" customWidth="1"/>
    <col min="15" max="15" width="17.7265625" style="128" bestFit="1" customWidth="1"/>
    <col min="16" max="16" width="22.7265625" style="85" customWidth="1"/>
    <col min="17" max="17" width="18" style="85" customWidth="1"/>
    <col min="18" max="18" width="25.54296875" style="85" customWidth="1"/>
    <col min="19" max="19" width="18.26953125" style="129" customWidth="1"/>
    <col min="20" max="20" width="21.26953125" style="123" customWidth="1"/>
    <col min="21" max="21" width="19" style="123" customWidth="1"/>
    <col min="22" max="22" width="24.26953125" style="123" customWidth="1"/>
    <col min="23" max="23" width="16.1796875" style="130" customWidth="1"/>
    <col min="24" max="24" width="18.1796875" style="123" customWidth="1"/>
    <col min="25" max="25" width="17" style="123" customWidth="1"/>
    <col min="26" max="26" width="15.1796875" style="130" customWidth="1"/>
    <col min="27" max="27" width="22.26953125" style="127" customWidth="1"/>
    <col min="28" max="28" width="23.26953125" style="123" bestFit="1" customWidth="1"/>
    <col min="29" max="29" width="53.54296875" style="96" customWidth="1"/>
    <col min="30" max="30" width="32.453125" style="96" bestFit="1" customWidth="1"/>
    <col min="31" max="16384" width="9.1796875" style="84"/>
  </cols>
  <sheetData>
    <row r="1" spans="1:30" x14ac:dyDescent="0.45">
      <c r="K1" s="88"/>
      <c r="L1" s="89"/>
      <c r="M1" s="89"/>
      <c r="N1" s="90" t="s">
        <v>359</v>
      </c>
      <c r="O1" s="91">
        <f>SUM(O3:O1048576)</f>
        <v>449468.2702399994</v>
      </c>
      <c r="P1" s="90">
        <f>SUM(P3:P1048576)</f>
        <v>70163.150000000023</v>
      </c>
      <c r="Q1" s="90">
        <f>SUM(Q3:Q1048576)</f>
        <v>64018.700000000033</v>
      </c>
      <c r="R1" s="90">
        <f>AVERAGE(R3:R2087)</f>
        <v>22.157622739018088</v>
      </c>
      <c r="S1" s="90">
        <f>AVERAGE(S3:S2321)</f>
        <v>77.625641025641031</v>
      </c>
      <c r="T1" s="92">
        <f>SUM(T3:T1048576)</f>
        <v>6251.2702399999998</v>
      </c>
      <c r="U1" s="93">
        <f>SUM(U3:U1048576)</f>
        <v>6110.5500000000065</v>
      </c>
      <c r="V1" s="94"/>
      <c r="W1" s="92">
        <f>SUM(W3:W1048576)</f>
        <v>32508.947500000006</v>
      </c>
      <c r="X1" s="95">
        <f>SUM(X3:X1048576)</f>
        <v>34376.953288399949</v>
      </c>
      <c r="Y1" s="95">
        <f>AVERAGE(Y3:Y1048576)</f>
        <v>14.88647916287322</v>
      </c>
      <c r="Z1" s="95">
        <f>AVERAGE(Z3:Z1048576)</f>
        <v>16.637762248358982</v>
      </c>
      <c r="AA1" s="95">
        <f>SUM(AA3:AA1048576)</f>
        <v>0</v>
      </c>
      <c r="AB1" s="93">
        <f>SUM(AB3:AB1048576)</f>
        <v>34376.953288399949</v>
      </c>
    </row>
    <row r="2" spans="1:30" s="111" customFormat="1" x14ac:dyDescent="0.45">
      <c r="A2" s="97" t="s">
        <v>238</v>
      </c>
      <c r="B2" s="97" t="s">
        <v>332</v>
      </c>
      <c r="C2" s="98" t="s">
        <v>239</v>
      </c>
      <c r="D2" s="99" t="s">
        <v>259</v>
      </c>
      <c r="E2" s="99" t="s">
        <v>1168</v>
      </c>
      <c r="F2" s="98" t="s">
        <v>252</v>
      </c>
      <c r="G2" s="98" t="s">
        <v>240</v>
      </c>
      <c r="H2" s="98" t="s">
        <v>241</v>
      </c>
      <c r="I2" s="98" t="s">
        <v>242</v>
      </c>
      <c r="J2" s="98" t="s">
        <v>243</v>
      </c>
      <c r="K2" s="100" t="s">
        <v>244</v>
      </c>
      <c r="L2" s="101" t="s">
        <v>362</v>
      </c>
      <c r="M2" s="101" t="s">
        <v>361</v>
      </c>
      <c r="N2" s="102" t="s">
        <v>737</v>
      </c>
      <c r="O2" s="139" t="s">
        <v>245</v>
      </c>
      <c r="P2" s="99" t="s">
        <v>365</v>
      </c>
      <c r="Q2" s="103" t="s">
        <v>364</v>
      </c>
      <c r="R2" s="136" t="s">
        <v>498</v>
      </c>
      <c r="S2" s="135" t="s">
        <v>499</v>
      </c>
      <c r="T2" s="141" t="s">
        <v>246</v>
      </c>
      <c r="U2" s="104" t="s">
        <v>247</v>
      </c>
      <c r="V2" s="105" t="s">
        <v>234</v>
      </c>
      <c r="W2" s="106" t="s">
        <v>251</v>
      </c>
      <c r="X2" s="107" t="s">
        <v>248</v>
      </c>
      <c r="Y2" s="107" t="s">
        <v>249</v>
      </c>
      <c r="Z2" s="106" t="s">
        <v>250</v>
      </c>
      <c r="AA2" s="108" t="s">
        <v>357</v>
      </c>
      <c r="AB2" s="109" t="s">
        <v>358</v>
      </c>
      <c r="AC2" s="110" t="s">
        <v>351</v>
      </c>
      <c r="AD2" s="110" t="s">
        <v>486</v>
      </c>
    </row>
    <row r="3" spans="1:30" x14ac:dyDescent="0.45">
      <c r="A3" s="112">
        <f>IF(C3="","",COUNTA($C$3:C3))</f>
        <v>1</v>
      </c>
      <c r="B3" s="112" t="str">
        <f>IF(C3="","",TEXT(C3,"mmmm"))</f>
        <v>April</v>
      </c>
      <c r="C3" s="150">
        <v>44655</v>
      </c>
      <c r="D3" s="114" t="s">
        <v>512</v>
      </c>
      <c r="E3" s="114"/>
      <c r="F3" s="115">
        <v>44616</v>
      </c>
      <c r="G3" s="111" t="s">
        <v>125</v>
      </c>
      <c r="H3" s="152" t="s">
        <v>516</v>
      </c>
      <c r="I3" s="116" t="s">
        <v>467</v>
      </c>
      <c r="J3" s="116" t="s">
        <v>19</v>
      </c>
      <c r="K3" s="117" t="str">
        <f t="shared" ref="K3:K66" si="0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3" s="118">
        <v>21.8</v>
      </c>
      <c r="M3" s="133">
        <v>17.868852459016395</v>
      </c>
      <c r="N3" s="118"/>
      <c r="O3" s="138">
        <f t="shared" ref="O3:O66" si="1">IF(ISNUMBER(SEARCH("gsm",J:J)),(M3+N3)*1.22,IF(ISNUMBER(SEARCH("Tape",J:J)),L3,IF(ISNUMBER(SEARCH("Thermal",J:J)),L3,IF(ISNUMBER(SEARCH("Acou",J:J)),L3,IF(ISNUMBER(SEARCH("ss",J:J)),L3,IF(ISNUMBER(SEARCH("Alu",J:J)),L3,IF(ISNUMBER(SEARCH("Gasket",J:J)),L3,IF(ISNUMBER(SEARCH("Cleats",J:J)),L3,IF(ISNUMBER(SEARCH("Tube",J:J)),L3,IF(ISNUMBER(SEARCH("Bracket",J:J)),L3,IF(ISNUMBER(SEARCH("Corner",J:J)),L3,IF(ISNUMBER(SEARCH("MS",J:J)),L3,IF(ISNUMBER(SEARCH("Bucket",J:J)),L3,IF(ISNUMBER(SEARCH("stretch",J:J)),L3,IF(ISNUMBER(SEARCH("Bubble",J:J)),L3,IF(ISNUMBER(SEARCH("JTR",J:J)),L3,IF(ISNUMBER(SEARCH("Clamp",J:J)),"No's",IF(ISNUMBER(SEARCH("PIR",J:J)),"sqmt",""))))))))))))))))))</f>
        <v>21.8</v>
      </c>
      <c r="P3" s="124">
        <v>13.1</v>
      </c>
      <c r="Q3" s="118">
        <v>13.5</v>
      </c>
      <c r="R3" s="118">
        <v>37</v>
      </c>
      <c r="S3" s="151">
        <v>63</v>
      </c>
      <c r="T3" s="119">
        <f t="shared" ref="T3:T53" si="2">(IF(K3="Sqmt",(O3-Q3),""))</f>
        <v>8.3000000000000007</v>
      </c>
      <c r="U3" s="119">
        <f t="shared" ref="U3:U53" si="3">(IF(K3="Sqmt",(O3-P3)-T3,IF(K3="Rmt","",IF(K3="Kg's","",IF(K3="No's","",IF(K3="Roll","",""))))))</f>
        <v>0.40000000000000036</v>
      </c>
      <c r="V3" s="119">
        <f t="shared" ref="V3:V66" si="4">IF(ISNUMBER(SEARCH("26",J:J)),O3*3.925,IF(ISNUMBER(SEARCH("24",J:J)),O3*4.71,IF(ISNUMBER(SEARCH("22",J:J)),O3*6.28,IF(ISNUMBER(SEARCH("20",J:J)),O3*7.85,IF(ISNUMBER(SEARCH("18G",J:J)),O3*9.42,IF(ISNUMBER(SEARCH("16G",J:J)),O3*11.775,IF(ISNUMBER(SEARCH("Thermal",J:J)),O3,IF(ISNUMBER(SEARCH("Acou",J:J)),O3,IF(ISNUMBER(SEARCH("ss",J:J)),O3,IF(ISNUMBER(SEARCH("0.8mm",J:J)),O3*2.2,IF(ISNUMBER(SEARCH("1mm",J:J)),O3*2.75,IF(ISNUMBER(SEARCH("1.2mm",J:J)),O3*3.3,IF(ISNUMBER(SEARCH("Gasket",J:J)),O3,IF(ISNUMBER(SEARCH("Cleats",J:J)),O3,IF(ISNUMBER(SEARCH("Sealant",J:J)),O3,IF(ISNUMBER(SEARCH("Bracket",J:J)),O3,IF(ISNUMBER(SEARCH("Corner",J:J)),O3,IF(ISNUMBER(SEARCH("Bubble",J:J)),O3,""))))))))))))))))))</f>
        <v>102.678</v>
      </c>
      <c r="W3" s="119">
        <f t="shared" ref="W3:W66" si="5">IF(ISNUMBER(SEARCH("26",J:J)),U3*3.925,IF(ISNUMBER(SEARCH("24",J:J)),U3*4.71,IF(ISNUMBER(SEARCH("22",J:J)),U3*6.28,IF(ISNUMBER(SEARCH("20",J:J)),U3*7.85,IF(ISNUMBER(SEARCH("18G",J:J)),U3*9.42,IF(ISNUMBER(SEARCH("16G",J:J)),U3*11.775,IF(ISNUMBER(SEARCH("Thermal",J:J)),U3,IF(ISNUMBER(SEARCH("Acou",J:J)),U3,IF(ISNUMBER(SEARCH("ss",J:J)),U3,IF(ISNUMBER(SEARCH("0.8mm",J:J)),U3*2.2,IF(ISNUMBER(SEARCH("1mm",J:J)),U3*2.75,IF(ISNUMBER(SEARCH("1.2mm",J:J)),U3*3.3,IF(ISNUMBER(SEARCH("Gasket",J:J)),U3,IF(ISNUMBER(SEARCH("Cleats",J:J)),U3,IF(ISNUMBER(SEARCH("Sealant",J:J)),U3,IF(ISNUMBER(SEARCH("Bracket",J:J)),U3,IF(ISNUMBER(SEARCH("Corner",J:J)),U3,IF(ISNUMBER(SEARCH("Bubble",J:J)),U3,""))))))))))))))))))</f>
        <v>1.8840000000000017</v>
      </c>
      <c r="X3" s="119">
        <f t="shared" ref="X3:X66" si="6">IF(ISNUMBER(SEARCH("26",J:J)),T3*3.925,IF(ISNUMBER(SEARCH("24",J:J)),T3*4.71,IF(ISNUMBER(SEARCH("22",J:J)),T3*6.28,IF(ISNUMBER(SEARCH("20",J:J)),T3*7.85,IF(ISNUMBER(SEARCH("18",J:J)),T3*9.42,IF(ISNUMBER(SEARCH("16",J:J)),T3*11.775,IF(ISNUMBER(SEARCH("Thermal",J:J)),"",IF(ISNUMBER(SEARCH("Acou",J:J)),"",IF(ISNUMBER(SEARCH("ss",J:J)),"",IF(ISNUMBER(SEARCH("0.8mm",J:J)),T3*2.2,IF(ISNUMBER(SEARCH("1mm",J:J)),T3*2.75,IF(ISNUMBER(SEARCH("1.2mm",J:J)),T3*3.3,IF(ISNUMBER(SEARCH("Gasket",J:J)),"",IF(ISNUMBER(SEARCH("Cleats",J:J)),"",IF(ISNUMBER(SEARCH("Sealant",J:J)),"",IF(ISNUMBER(SEARCH("Bracket",J:J)),"",IF(ISNUMBER(SEARCH("Corner",J:J)),"",IF(ISNUMBER(SEARCH("Bubble",J:J)),"",""))))))))))))))))))</f>
        <v>39.093000000000004</v>
      </c>
      <c r="Y3" s="120">
        <f t="shared" ref="Y3:Y53" si="7">IF(K3="Sqmt",(T3/O3)*100,IF(K3="Kg's","",IF(K3="No's","",IF(K3="Rmt","",IF(K3="Roll","",IF(K3="",""))))))</f>
        <v>38.073394495412842</v>
      </c>
      <c r="Z3" s="121">
        <f t="shared" ref="Z3:Z53" si="8">IF(K3="Sqmt",(U3/O3)*100,IF(K3="Kg's","",IF(K3="No's","",IF(K3="Rmt","",IF(K3="Roll","",IF(K3="",""))))))</f>
        <v>1.8348623853211024</v>
      </c>
      <c r="AA3" s="122"/>
      <c r="AB3" s="119">
        <f t="shared" ref="AB3:AB91" si="9">IFERROR((X3-AA3),"")</f>
        <v>39.093000000000004</v>
      </c>
    </row>
    <row r="4" spans="1:30" x14ac:dyDescent="0.45">
      <c r="A4" s="112">
        <f>IF(C4="","",COUNTA($C$3:C4))</f>
        <v>2</v>
      </c>
      <c r="B4" s="112" t="str">
        <f t="shared" ref="B4:B53" si="10">IF(C4="","",TEXT(C4,"mmmm"))</f>
        <v>April</v>
      </c>
      <c r="C4" s="150">
        <v>44655</v>
      </c>
      <c r="D4" s="114" t="s">
        <v>512</v>
      </c>
      <c r="E4" s="114"/>
      <c r="F4" s="115">
        <v>44616</v>
      </c>
      <c r="G4" s="111" t="s">
        <v>125</v>
      </c>
      <c r="H4" s="152" t="s">
        <v>516</v>
      </c>
      <c r="I4" s="116" t="s">
        <v>467</v>
      </c>
      <c r="J4" s="116" t="s">
        <v>2</v>
      </c>
      <c r="K4" s="117" t="str">
        <f t="shared" si="0"/>
        <v>Sqmt</v>
      </c>
      <c r="L4" s="118">
        <v>48.7</v>
      </c>
      <c r="M4" s="156"/>
      <c r="N4" s="156">
        <v>39.918032786885249</v>
      </c>
      <c r="O4" s="138">
        <f t="shared" si="1"/>
        <v>48.7</v>
      </c>
      <c r="P4" s="124">
        <v>37.1</v>
      </c>
      <c r="Q4" s="118">
        <v>43.8</v>
      </c>
      <c r="R4" s="118"/>
      <c r="S4" s="151"/>
      <c r="T4" s="119">
        <f t="shared" si="2"/>
        <v>4.9000000000000057</v>
      </c>
      <c r="U4" s="119">
        <f t="shared" si="3"/>
        <v>6.6999999999999957</v>
      </c>
      <c r="V4" s="119">
        <f t="shared" si="4"/>
        <v>229.37700000000001</v>
      </c>
      <c r="W4" s="119">
        <f t="shared" si="5"/>
        <v>31.556999999999981</v>
      </c>
      <c r="X4" s="119">
        <f t="shared" si="6"/>
        <v>23.079000000000025</v>
      </c>
      <c r="Y4" s="120">
        <f t="shared" si="7"/>
        <v>10.061601642710484</v>
      </c>
      <c r="Z4" s="121">
        <f t="shared" si="8"/>
        <v>13.7577002053388</v>
      </c>
      <c r="AA4" s="122"/>
      <c r="AB4" s="119">
        <f t="shared" si="9"/>
        <v>23.079000000000025</v>
      </c>
    </row>
    <row r="5" spans="1:30" x14ac:dyDescent="0.45">
      <c r="A5" s="112">
        <f>IF(C5="","",COUNTA($C$3:C5))</f>
        <v>3</v>
      </c>
      <c r="B5" s="112" t="str">
        <f t="shared" si="10"/>
        <v>April</v>
      </c>
      <c r="C5" s="150">
        <v>44655</v>
      </c>
      <c r="D5" s="114" t="s">
        <v>512</v>
      </c>
      <c r="E5" s="114"/>
      <c r="F5" s="115">
        <v>44616</v>
      </c>
      <c r="G5" s="111" t="s">
        <v>125</v>
      </c>
      <c r="H5" s="152" t="s">
        <v>516</v>
      </c>
      <c r="I5" s="116" t="s">
        <v>467</v>
      </c>
      <c r="J5" s="116" t="s">
        <v>20</v>
      </c>
      <c r="K5" s="117" t="str">
        <f t="shared" si="0"/>
        <v>Sqmt</v>
      </c>
      <c r="L5" s="118">
        <v>32.799999999999997</v>
      </c>
      <c r="M5" s="133">
        <v>26.885245901639344</v>
      </c>
      <c r="N5" s="118"/>
      <c r="O5" s="138">
        <f t="shared" si="1"/>
        <v>32.799999999999997</v>
      </c>
      <c r="P5" s="124">
        <v>25.5</v>
      </c>
      <c r="Q5" s="118">
        <v>26.1</v>
      </c>
      <c r="R5" s="118"/>
      <c r="S5" s="151"/>
      <c r="T5" s="119">
        <f t="shared" si="2"/>
        <v>6.6999999999999957</v>
      </c>
      <c r="U5" s="119">
        <f t="shared" si="3"/>
        <v>0.60000000000000142</v>
      </c>
      <c r="V5" s="119">
        <f t="shared" si="4"/>
        <v>205.98399999999998</v>
      </c>
      <c r="W5" s="119">
        <f t="shared" si="5"/>
        <v>3.7680000000000091</v>
      </c>
      <c r="X5" s="119">
        <f t="shared" si="6"/>
        <v>42.075999999999972</v>
      </c>
      <c r="Y5" s="120">
        <f t="shared" si="7"/>
        <v>20.426829268292671</v>
      </c>
      <c r="Z5" s="121">
        <f t="shared" si="8"/>
        <v>1.8292682926829311</v>
      </c>
      <c r="AA5" s="122"/>
      <c r="AB5" s="119">
        <f t="shared" si="9"/>
        <v>42.075999999999972</v>
      </c>
    </row>
    <row r="6" spans="1:30" x14ac:dyDescent="0.45">
      <c r="A6" s="112">
        <f>IF(C6="","",COUNTA($C$3:C6))</f>
        <v>4</v>
      </c>
      <c r="B6" s="112" t="str">
        <f t="shared" si="10"/>
        <v>April</v>
      </c>
      <c r="C6" s="150">
        <v>44655</v>
      </c>
      <c r="D6" s="114" t="s">
        <v>512</v>
      </c>
      <c r="E6" s="114"/>
      <c r="F6" s="115">
        <v>44616</v>
      </c>
      <c r="G6" s="111" t="s">
        <v>125</v>
      </c>
      <c r="H6" s="152" t="s">
        <v>516</v>
      </c>
      <c r="I6" s="116" t="s">
        <v>467</v>
      </c>
      <c r="J6" s="116" t="s">
        <v>3</v>
      </c>
      <c r="K6" s="117" t="str">
        <f t="shared" si="0"/>
        <v>Sqmt</v>
      </c>
      <c r="L6" s="118">
        <v>45.7</v>
      </c>
      <c r="M6" s="133"/>
      <c r="N6" s="133">
        <v>37.459016393442624</v>
      </c>
      <c r="O6" s="138">
        <f t="shared" si="1"/>
        <v>45.7</v>
      </c>
      <c r="P6" s="124">
        <v>30.5</v>
      </c>
      <c r="Q6" s="118">
        <v>34.6</v>
      </c>
      <c r="R6" s="118"/>
      <c r="S6" s="151"/>
      <c r="T6" s="119">
        <f t="shared" si="2"/>
        <v>11.100000000000001</v>
      </c>
      <c r="U6" s="119">
        <f t="shared" si="3"/>
        <v>4.1000000000000014</v>
      </c>
      <c r="V6" s="119">
        <f t="shared" si="4"/>
        <v>286.99600000000004</v>
      </c>
      <c r="W6" s="119">
        <f t="shared" si="5"/>
        <v>25.748000000000008</v>
      </c>
      <c r="X6" s="119">
        <f t="shared" si="6"/>
        <v>69.708000000000013</v>
      </c>
      <c r="Y6" s="120">
        <f t="shared" si="7"/>
        <v>24.28884026258206</v>
      </c>
      <c r="Z6" s="121">
        <f t="shared" si="8"/>
        <v>8.9715536105032836</v>
      </c>
      <c r="AA6" s="122"/>
      <c r="AB6" s="119">
        <f t="shared" si="9"/>
        <v>69.708000000000013</v>
      </c>
    </row>
    <row r="7" spans="1:30" x14ac:dyDescent="0.45">
      <c r="A7" s="112">
        <f>IF(C7="","",COUNTA($C$3:C7))</f>
        <v>5</v>
      </c>
      <c r="B7" s="112" t="str">
        <f t="shared" si="10"/>
        <v>April</v>
      </c>
      <c r="C7" s="150">
        <v>44655</v>
      </c>
      <c r="D7" s="114" t="s">
        <v>512</v>
      </c>
      <c r="E7" s="114"/>
      <c r="F7" s="115">
        <v>44616</v>
      </c>
      <c r="G7" s="111" t="s">
        <v>125</v>
      </c>
      <c r="H7" s="152" t="s">
        <v>516</v>
      </c>
      <c r="I7" s="116" t="s">
        <v>467</v>
      </c>
      <c r="J7" s="116" t="s">
        <v>21</v>
      </c>
      <c r="K7" s="117" t="str">
        <f t="shared" si="0"/>
        <v>Sqmt</v>
      </c>
      <c r="L7" s="118">
        <v>169.2</v>
      </c>
      <c r="M7" s="133">
        <v>138.68852459016392</v>
      </c>
      <c r="N7" s="118"/>
      <c r="O7" s="138">
        <f t="shared" si="1"/>
        <v>169.2</v>
      </c>
      <c r="P7" s="124">
        <v>158.5</v>
      </c>
      <c r="Q7" s="118">
        <v>162.80000000000001</v>
      </c>
      <c r="R7" s="118"/>
      <c r="S7" s="151"/>
      <c r="T7" s="119">
        <f t="shared" si="2"/>
        <v>6.3999999999999773</v>
      </c>
      <c r="U7" s="119">
        <f t="shared" si="3"/>
        <v>4.3000000000000114</v>
      </c>
      <c r="V7" s="119">
        <f t="shared" si="4"/>
        <v>1328.2199999999998</v>
      </c>
      <c r="W7" s="119">
        <f t="shared" si="5"/>
        <v>33.755000000000088</v>
      </c>
      <c r="X7" s="119">
        <f t="shared" si="6"/>
        <v>50.239999999999817</v>
      </c>
      <c r="Y7" s="120">
        <f t="shared" si="7"/>
        <v>3.7825059101654714</v>
      </c>
      <c r="Z7" s="121">
        <f t="shared" si="8"/>
        <v>2.5413711583924417</v>
      </c>
      <c r="AA7" s="122"/>
      <c r="AB7" s="119">
        <f t="shared" si="9"/>
        <v>50.239999999999817</v>
      </c>
    </row>
    <row r="8" spans="1:30" x14ac:dyDescent="0.45">
      <c r="A8" s="112">
        <f>IF(C8="","",COUNTA($C$3:C8))</f>
        <v>6</v>
      </c>
      <c r="B8" s="112" t="str">
        <f t="shared" si="10"/>
        <v>April</v>
      </c>
      <c r="C8" s="150">
        <v>44655</v>
      </c>
      <c r="D8" s="114" t="s">
        <v>512</v>
      </c>
      <c r="E8" s="114"/>
      <c r="F8" s="115">
        <v>44616</v>
      </c>
      <c r="G8" s="111" t="s">
        <v>125</v>
      </c>
      <c r="H8" s="152" t="s">
        <v>516</v>
      </c>
      <c r="I8" s="116" t="s">
        <v>467</v>
      </c>
      <c r="J8" s="116" t="s">
        <v>4</v>
      </c>
      <c r="K8" s="117" t="str">
        <f t="shared" si="0"/>
        <v>Sqmt</v>
      </c>
      <c r="L8" s="118">
        <v>54</v>
      </c>
      <c r="M8" s="133"/>
      <c r="N8" s="133">
        <v>44.262295081967217</v>
      </c>
      <c r="O8" s="138">
        <f t="shared" si="1"/>
        <v>54</v>
      </c>
      <c r="P8" s="124">
        <v>34.700000000000003</v>
      </c>
      <c r="Q8" s="118">
        <v>36.1</v>
      </c>
      <c r="R8" s="118"/>
      <c r="S8" s="151"/>
      <c r="T8" s="119">
        <f t="shared" si="2"/>
        <v>17.899999999999999</v>
      </c>
      <c r="U8" s="119">
        <f t="shared" si="3"/>
        <v>1.3999999999999986</v>
      </c>
      <c r="V8" s="119">
        <f t="shared" si="4"/>
        <v>423.9</v>
      </c>
      <c r="W8" s="119">
        <f t="shared" si="5"/>
        <v>10.989999999999988</v>
      </c>
      <c r="X8" s="119">
        <f t="shared" si="6"/>
        <v>140.51499999999999</v>
      </c>
      <c r="Y8" s="120">
        <f t="shared" si="7"/>
        <v>33.148148148148145</v>
      </c>
      <c r="Z8" s="121">
        <f t="shared" si="8"/>
        <v>2.5925925925925899</v>
      </c>
      <c r="AA8" s="122"/>
      <c r="AB8" s="119">
        <f t="shared" si="9"/>
        <v>140.51499999999999</v>
      </c>
    </row>
    <row r="9" spans="1:30" x14ac:dyDescent="0.45">
      <c r="A9" s="112">
        <f>IF(C9="","",COUNTA($C$3:C9))</f>
        <v>7</v>
      </c>
      <c r="B9" s="112" t="str">
        <f t="shared" si="10"/>
        <v>April</v>
      </c>
      <c r="C9" s="150">
        <v>44655</v>
      </c>
      <c r="D9" s="114" t="s">
        <v>512</v>
      </c>
      <c r="E9" s="114"/>
      <c r="F9" s="115">
        <v>44616</v>
      </c>
      <c r="G9" s="111" t="s">
        <v>125</v>
      </c>
      <c r="H9" s="152" t="s">
        <v>516</v>
      </c>
      <c r="I9" s="116" t="s">
        <v>23</v>
      </c>
      <c r="J9" s="116" t="s">
        <v>23</v>
      </c>
      <c r="K9" s="117" t="str">
        <f t="shared" si="0"/>
        <v>No's</v>
      </c>
      <c r="L9" s="118">
        <v>78</v>
      </c>
      <c r="M9" s="118"/>
      <c r="N9" s="118"/>
      <c r="O9" s="138">
        <f t="shared" si="1"/>
        <v>78</v>
      </c>
      <c r="P9" s="124">
        <v>78</v>
      </c>
      <c r="Q9" s="118"/>
      <c r="R9" s="118"/>
      <c r="S9" s="151"/>
      <c r="T9" s="119" t="str">
        <f t="shared" si="2"/>
        <v/>
      </c>
      <c r="U9" s="119" t="str">
        <f t="shared" si="3"/>
        <v/>
      </c>
      <c r="V9" s="119">
        <f t="shared" si="4"/>
        <v>78</v>
      </c>
      <c r="W9" s="119" t="str">
        <f t="shared" si="5"/>
        <v/>
      </c>
      <c r="X9" s="119" t="str">
        <f t="shared" si="6"/>
        <v/>
      </c>
      <c r="Y9" s="120" t="str">
        <f t="shared" si="7"/>
        <v/>
      </c>
      <c r="Z9" s="121" t="str">
        <f t="shared" si="8"/>
        <v/>
      </c>
      <c r="AA9" s="122"/>
      <c r="AB9" s="119" t="str">
        <f t="shared" si="9"/>
        <v/>
      </c>
    </row>
    <row r="10" spans="1:30" x14ac:dyDescent="0.45">
      <c r="A10" s="112">
        <f>IF(C10="","",COUNTA($C$3:C10))</f>
        <v>8</v>
      </c>
      <c r="B10" s="112" t="str">
        <f t="shared" si="10"/>
        <v>April</v>
      </c>
      <c r="C10" s="150">
        <v>44655</v>
      </c>
      <c r="D10" s="114" t="s">
        <v>512</v>
      </c>
      <c r="E10" s="114"/>
      <c r="F10" s="115">
        <v>44616</v>
      </c>
      <c r="G10" s="111" t="s">
        <v>125</v>
      </c>
      <c r="H10" s="152" t="s">
        <v>516</v>
      </c>
      <c r="I10" s="116" t="s">
        <v>25</v>
      </c>
      <c r="J10" s="116" t="s">
        <v>455</v>
      </c>
      <c r="K10" s="117" t="str">
        <f t="shared" si="0"/>
        <v>No's</v>
      </c>
      <c r="L10" s="118">
        <v>60</v>
      </c>
      <c r="M10" s="118"/>
      <c r="N10" s="118"/>
      <c r="O10" s="138">
        <f t="shared" si="1"/>
        <v>60</v>
      </c>
      <c r="P10" s="124"/>
      <c r="Q10" s="118"/>
      <c r="R10" s="118"/>
      <c r="S10" s="151"/>
      <c r="T10" s="119" t="str">
        <f t="shared" si="2"/>
        <v/>
      </c>
      <c r="U10" s="119" t="str">
        <f t="shared" si="3"/>
        <v/>
      </c>
      <c r="V10" s="119">
        <f t="shared" si="4"/>
        <v>60</v>
      </c>
      <c r="W10" s="119" t="str">
        <f t="shared" si="5"/>
        <v/>
      </c>
      <c r="X10" s="119" t="str">
        <f t="shared" si="6"/>
        <v/>
      </c>
      <c r="Y10" s="120" t="str">
        <f t="shared" si="7"/>
        <v/>
      </c>
      <c r="Z10" s="121" t="str">
        <f t="shared" si="8"/>
        <v/>
      </c>
      <c r="AA10" s="122"/>
      <c r="AB10" s="119" t="str">
        <f t="shared" si="9"/>
        <v/>
      </c>
    </row>
    <row r="11" spans="1:30" x14ac:dyDescent="0.45">
      <c r="A11" s="112">
        <f>IF(C11="","",COUNTA($C$3:C11))</f>
        <v>9</v>
      </c>
      <c r="B11" s="112" t="str">
        <f t="shared" si="10"/>
        <v>April</v>
      </c>
      <c r="C11" s="150">
        <v>44656</v>
      </c>
      <c r="D11" s="114" t="s">
        <v>517</v>
      </c>
      <c r="E11" s="114"/>
      <c r="F11" s="115">
        <v>44302</v>
      </c>
      <c r="G11" s="111" t="s">
        <v>125</v>
      </c>
      <c r="H11" s="153" t="s">
        <v>518</v>
      </c>
      <c r="I11" s="116" t="s">
        <v>457</v>
      </c>
      <c r="J11" s="116" t="s">
        <v>14</v>
      </c>
      <c r="K11" s="117" t="str">
        <f t="shared" si="0"/>
        <v>Sqmt</v>
      </c>
      <c r="L11" s="118">
        <v>217.7</v>
      </c>
      <c r="M11" s="118">
        <v>74.56</v>
      </c>
      <c r="N11" s="118">
        <v>105.74</v>
      </c>
      <c r="O11" s="138">
        <f t="shared" si="1"/>
        <v>219.96600000000001</v>
      </c>
      <c r="P11" s="124">
        <v>166.9</v>
      </c>
      <c r="Q11" s="118">
        <v>190.3</v>
      </c>
      <c r="R11" s="118">
        <v>35</v>
      </c>
      <c r="S11" s="151">
        <v>65</v>
      </c>
      <c r="T11" s="119">
        <f t="shared" si="2"/>
        <v>29.665999999999997</v>
      </c>
      <c r="U11" s="119">
        <f t="shared" si="3"/>
        <v>23.400000000000006</v>
      </c>
      <c r="V11" s="119">
        <f t="shared" si="4"/>
        <v>1381.3864800000001</v>
      </c>
      <c r="W11" s="119">
        <f t="shared" si="5"/>
        <v>146.95200000000006</v>
      </c>
      <c r="X11" s="119">
        <f t="shared" si="6"/>
        <v>186.30247999999997</v>
      </c>
      <c r="Y11" s="120">
        <f t="shared" si="7"/>
        <v>13.486629751870741</v>
      </c>
      <c r="Z11" s="121">
        <f t="shared" si="8"/>
        <v>10.638007692097871</v>
      </c>
      <c r="AA11" s="122"/>
      <c r="AB11" s="119">
        <f t="shared" si="9"/>
        <v>186.30247999999997</v>
      </c>
      <c r="AC11" s="96" t="s">
        <v>519</v>
      </c>
    </row>
    <row r="12" spans="1:30" x14ac:dyDescent="0.45">
      <c r="A12" s="112">
        <f>IF(C12="","",COUNTA($C$3:C12))</f>
        <v>10</v>
      </c>
      <c r="B12" s="112" t="str">
        <f t="shared" si="10"/>
        <v>April</v>
      </c>
      <c r="C12" s="150">
        <v>44656</v>
      </c>
      <c r="D12" s="114" t="s">
        <v>517</v>
      </c>
      <c r="E12" s="114"/>
      <c r="F12" s="115">
        <v>44302</v>
      </c>
      <c r="G12" s="111" t="s">
        <v>125</v>
      </c>
      <c r="H12" s="153" t="s">
        <v>518</v>
      </c>
      <c r="I12" s="116" t="s">
        <v>25</v>
      </c>
      <c r="J12" s="116" t="s">
        <v>455</v>
      </c>
      <c r="K12" s="117" t="str">
        <f t="shared" si="0"/>
        <v>No's</v>
      </c>
      <c r="L12" s="118">
        <v>416</v>
      </c>
      <c r="M12" s="118"/>
      <c r="N12" s="118"/>
      <c r="O12" s="138">
        <f t="shared" si="1"/>
        <v>416</v>
      </c>
      <c r="P12" s="124"/>
      <c r="Q12" s="118"/>
      <c r="R12" s="118"/>
      <c r="S12" s="151"/>
      <c r="T12" s="119" t="str">
        <f t="shared" si="2"/>
        <v/>
      </c>
      <c r="U12" s="119" t="str">
        <f t="shared" si="3"/>
        <v/>
      </c>
      <c r="V12" s="119">
        <f t="shared" si="4"/>
        <v>416</v>
      </c>
      <c r="W12" s="119" t="str">
        <f t="shared" si="5"/>
        <v/>
      </c>
      <c r="X12" s="119" t="str">
        <f t="shared" si="6"/>
        <v/>
      </c>
      <c r="Y12" s="120" t="str">
        <f t="shared" si="7"/>
        <v/>
      </c>
      <c r="Z12" s="121" t="str">
        <f t="shared" si="8"/>
        <v/>
      </c>
      <c r="AA12" s="122"/>
      <c r="AB12" s="119" t="str">
        <f t="shared" si="9"/>
        <v/>
      </c>
    </row>
    <row r="13" spans="1:30" x14ac:dyDescent="0.45">
      <c r="A13" s="112">
        <f>IF(C13="","",COUNTA($C$3:C13))</f>
        <v>11</v>
      </c>
      <c r="B13" s="112" t="str">
        <f t="shared" si="10"/>
        <v>April</v>
      </c>
      <c r="C13" s="150">
        <v>44656</v>
      </c>
      <c r="D13" s="114" t="s">
        <v>517</v>
      </c>
      <c r="E13" s="114"/>
      <c r="F13" s="115">
        <v>44302</v>
      </c>
      <c r="G13" s="111" t="s">
        <v>125</v>
      </c>
      <c r="H13" s="153" t="s">
        <v>518</v>
      </c>
      <c r="I13" s="116" t="s">
        <v>460</v>
      </c>
      <c r="J13" s="116" t="s">
        <v>225</v>
      </c>
      <c r="K13" s="117" t="str">
        <f t="shared" si="0"/>
        <v>Rmt</v>
      </c>
      <c r="L13" s="118">
        <v>180</v>
      </c>
      <c r="M13" s="118"/>
      <c r="N13" s="118"/>
      <c r="O13" s="138">
        <f t="shared" si="1"/>
        <v>180</v>
      </c>
      <c r="P13" s="124"/>
      <c r="Q13" s="118"/>
      <c r="R13" s="118"/>
      <c r="S13" s="151"/>
      <c r="T13" s="119" t="str">
        <f t="shared" si="2"/>
        <v/>
      </c>
      <c r="U13" s="119" t="str">
        <f t="shared" si="3"/>
        <v/>
      </c>
      <c r="V13" s="119">
        <f t="shared" si="4"/>
        <v>180</v>
      </c>
      <c r="W13" s="119" t="str">
        <f t="shared" si="5"/>
        <v/>
      </c>
      <c r="X13" s="119" t="str">
        <f t="shared" si="6"/>
        <v/>
      </c>
      <c r="Y13" s="120" t="str">
        <f t="shared" si="7"/>
        <v/>
      </c>
      <c r="Z13" s="121" t="str">
        <f t="shared" si="8"/>
        <v/>
      </c>
      <c r="AA13" s="122"/>
      <c r="AB13" s="119" t="str">
        <f t="shared" si="9"/>
        <v/>
      </c>
    </row>
    <row r="14" spans="1:30" x14ac:dyDescent="0.45">
      <c r="A14" s="112">
        <f>IF(C14="","",COUNTA($C$3:C14))</f>
        <v>12</v>
      </c>
      <c r="B14" s="112" t="str">
        <f t="shared" si="10"/>
        <v>April</v>
      </c>
      <c r="C14" s="150">
        <v>44656</v>
      </c>
      <c r="D14" s="114" t="s">
        <v>517</v>
      </c>
      <c r="E14" s="114"/>
      <c r="F14" s="115">
        <v>44302</v>
      </c>
      <c r="G14" s="111" t="s">
        <v>125</v>
      </c>
      <c r="H14" s="153" t="s">
        <v>518</v>
      </c>
      <c r="I14" s="116" t="s">
        <v>24</v>
      </c>
      <c r="J14" s="116" t="s">
        <v>24</v>
      </c>
      <c r="K14" s="117" t="str">
        <f t="shared" si="0"/>
        <v>No's</v>
      </c>
      <c r="L14" s="118">
        <v>700</v>
      </c>
      <c r="M14" s="118"/>
      <c r="N14" s="118"/>
      <c r="O14" s="138">
        <f t="shared" si="1"/>
        <v>700</v>
      </c>
      <c r="P14" s="124"/>
      <c r="Q14" s="118"/>
      <c r="R14" s="118"/>
      <c r="S14" s="151"/>
      <c r="T14" s="119" t="str">
        <f t="shared" si="2"/>
        <v/>
      </c>
      <c r="U14" s="119" t="str">
        <f t="shared" si="3"/>
        <v/>
      </c>
      <c r="V14" s="119">
        <f t="shared" si="4"/>
        <v>700</v>
      </c>
      <c r="W14" s="119" t="str">
        <f t="shared" si="5"/>
        <v/>
      </c>
      <c r="X14" s="119" t="str">
        <f t="shared" si="6"/>
        <v/>
      </c>
      <c r="Y14" s="120" t="str">
        <f t="shared" si="7"/>
        <v/>
      </c>
      <c r="Z14" s="121" t="str">
        <f t="shared" si="8"/>
        <v/>
      </c>
      <c r="AA14" s="122"/>
      <c r="AB14" s="119" t="str">
        <f t="shared" si="9"/>
        <v/>
      </c>
    </row>
    <row r="15" spans="1:30" x14ac:dyDescent="0.45">
      <c r="A15" s="112">
        <f>IF(C15="","",COUNTA($C$3:C15))</f>
        <v>13</v>
      </c>
      <c r="B15" s="112" t="str">
        <f t="shared" si="10"/>
        <v>April</v>
      </c>
      <c r="C15" s="150">
        <v>44656</v>
      </c>
      <c r="D15" s="114" t="s">
        <v>517</v>
      </c>
      <c r="E15" s="114"/>
      <c r="F15" s="115">
        <v>44302</v>
      </c>
      <c r="G15" s="111" t="s">
        <v>125</v>
      </c>
      <c r="H15" s="153" t="s">
        <v>518</v>
      </c>
      <c r="I15" s="116" t="s">
        <v>480</v>
      </c>
      <c r="J15" s="116" t="s">
        <v>345</v>
      </c>
      <c r="K15" s="117" t="str">
        <f t="shared" si="0"/>
        <v>Kg's</v>
      </c>
      <c r="L15" s="118">
        <v>0.9</v>
      </c>
      <c r="M15" s="118"/>
      <c r="N15" s="118"/>
      <c r="O15" s="138">
        <f t="shared" si="1"/>
        <v>0.9</v>
      </c>
      <c r="P15" s="124"/>
      <c r="Q15" s="118"/>
      <c r="R15" s="118"/>
      <c r="S15" s="151"/>
      <c r="T15" s="119" t="str">
        <f t="shared" si="2"/>
        <v/>
      </c>
      <c r="U15" s="119" t="str">
        <f t="shared" si="3"/>
        <v/>
      </c>
      <c r="V15" s="119">
        <f t="shared" si="4"/>
        <v>0.9</v>
      </c>
      <c r="W15" s="119" t="str">
        <f t="shared" si="5"/>
        <v/>
      </c>
      <c r="X15" s="119" t="str">
        <f t="shared" si="6"/>
        <v/>
      </c>
      <c r="Y15" s="120" t="str">
        <f t="shared" si="7"/>
        <v/>
      </c>
      <c r="Z15" s="121" t="str">
        <f t="shared" si="8"/>
        <v/>
      </c>
      <c r="AA15" s="122"/>
      <c r="AB15" s="119" t="str">
        <f t="shared" si="9"/>
        <v/>
      </c>
    </row>
    <row r="16" spans="1:30" x14ac:dyDescent="0.45">
      <c r="A16" s="112">
        <f>IF(C16="","",COUNTA($C$3:C16))</f>
        <v>14</v>
      </c>
      <c r="B16" s="112" t="str">
        <f t="shared" si="10"/>
        <v>April</v>
      </c>
      <c r="C16" s="150">
        <v>44656</v>
      </c>
      <c r="D16" s="114" t="s">
        <v>517</v>
      </c>
      <c r="E16" s="114"/>
      <c r="F16" s="115">
        <v>44302</v>
      </c>
      <c r="G16" s="111" t="s">
        <v>125</v>
      </c>
      <c r="H16" s="153" t="s">
        <v>518</v>
      </c>
      <c r="I16" s="116" t="s">
        <v>480</v>
      </c>
      <c r="J16" s="116" t="s">
        <v>343</v>
      </c>
      <c r="K16" s="117" t="str">
        <f t="shared" si="0"/>
        <v>No's</v>
      </c>
      <c r="L16" s="118">
        <v>1</v>
      </c>
      <c r="M16" s="118"/>
      <c r="N16" s="118"/>
      <c r="O16" s="138">
        <f t="shared" si="1"/>
        <v>1</v>
      </c>
      <c r="P16" s="124"/>
      <c r="Q16" s="118"/>
      <c r="R16" s="118"/>
      <c r="S16" s="151"/>
      <c r="T16" s="119" t="str">
        <f t="shared" si="2"/>
        <v/>
      </c>
      <c r="U16" s="119" t="str">
        <f t="shared" si="3"/>
        <v/>
      </c>
      <c r="V16" s="119">
        <f t="shared" si="4"/>
        <v>1</v>
      </c>
      <c r="W16" s="119" t="str">
        <f t="shared" si="5"/>
        <v/>
      </c>
      <c r="X16" s="119" t="str">
        <f t="shared" si="6"/>
        <v/>
      </c>
      <c r="Y16" s="120" t="str">
        <f t="shared" si="7"/>
        <v/>
      </c>
      <c r="Z16" s="121" t="str">
        <f t="shared" si="8"/>
        <v/>
      </c>
      <c r="AA16" s="122"/>
      <c r="AB16" s="119" t="str">
        <f t="shared" si="9"/>
        <v/>
      </c>
    </row>
    <row r="17" spans="1:29" x14ac:dyDescent="0.45">
      <c r="A17" s="112">
        <f>IF(C17="","",COUNTA($C$3:C17))</f>
        <v>15</v>
      </c>
      <c r="B17" s="112" t="str">
        <f t="shared" si="10"/>
        <v>April</v>
      </c>
      <c r="C17" s="150">
        <v>44658</v>
      </c>
      <c r="D17" s="114" t="s">
        <v>517</v>
      </c>
      <c r="E17" s="114"/>
      <c r="F17" s="115">
        <v>44302</v>
      </c>
      <c r="G17" s="111" t="s">
        <v>125</v>
      </c>
      <c r="H17" s="153" t="s">
        <v>520</v>
      </c>
      <c r="I17" s="116" t="s">
        <v>231</v>
      </c>
      <c r="J17" s="116" t="s">
        <v>13</v>
      </c>
      <c r="K17" s="117" t="str">
        <f t="shared" si="0"/>
        <v>Sqmt</v>
      </c>
      <c r="L17" s="118">
        <v>3.9</v>
      </c>
      <c r="M17" s="118"/>
      <c r="N17" s="118">
        <v>3.2090000000000001</v>
      </c>
      <c r="O17" s="138">
        <f t="shared" si="1"/>
        <v>3.9149799999999999</v>
      </c>
      <c r="P17" s="124">
        <v>2.6</v>
      </c>
      <c r="Q17" s="118">
        <v>3.5</v>
      </c>
      <c r="R17" s="118">
        <v>0</v>
      </c>
      <c r="S17" s="151">
        <v>100</v>
      </c>
      <c r="T17" s="119">
        <f t="shared" si="2"/>
        <v>0.4149799999999999</v>
      </c>
      <c r="U17" s="119">
        <f t="shared" si="3"/>
        <v>0.89999999999999991</v>
      </c>
      <c r="V17" s="119">
        <f t="shared" si="4"/>
        <v>18.439555800000001</v>
      </c>
      <c r="W17" s="119">
        <f t="shared" si="5"/>
        <v>4.2389999999999999</v>
      </c>
      <c r="X17" s="119">
        <f t="shared" si="6"/>
        <v>1.9545557999999996</v>
      </c>
      <c r="Y17" s="120">
        <f t="shared" si="7"/>
        <v>10.599798721832549</v>
      </c>
      <c r="Z17" s="121">
        <f t="shared" si="8"/>
        <v>22.988623185814486</v>
      </c>
      <c r="AA17" s="122"/>
      <c r="AB17" s="119">
        <f t="shared" si="9"/>
        <v>1.9545557999999996</v>
      </c>
      <c r="AC17" s="96" t="s">
        <v>519</v>
      </c>
    </row>
    <row r="18" spans="1:29" x14ac:dyDescent="0.45">
      <c r="A18" s="112">
        <f>IF(C18="","",COUNTA($C$3:C18))</f>
        <v>16</v>
      </c>
      <c r="B18" s="112" t="str">
        <f t="shared" si="10"/>
        <v>April</v>
      </c>
      <c r="C18" s="150">
        <v>44658</v>
      </c>
      <c r="D18" s="114" t="s">
        <v>517</v>
      </c>
      <c r="E18" s="114"/>
      <c r="F18" s="115">
        <v>44302</v>
      </c>
      <c r="G18" s="111" t="s">
        <v>125</v>
      </c>
      <c r="H18" s="153" t="s">
        <v>520</v>
      </c>
      <c r="I18" s="116" t="s">
        <v>25</v>
      </c>
      <c r="J18" s="116" t="s">
        <v>455</v>
      </c>
      <c r="K18" s="117" t="str">
        <f t="shared" si="0"/>
        <v>No's</v>
      </c>
      <c r="L18" s="118">
        <v>16</v>
      </c>
      <c r="M18" s="118"/>
      <c r="N18" s="118"/>
      <c r="O18" s="138">
        <f t="shared" si="1"/>
        <v>16</v>
      </c>
      <c r="P18" s="124"/>
      <c r="Q18" s="118"/>
      <c r="R18" s="118"/>
      <c r="S18" s="151"/>
      <c r="T18" s="119" t="str">
        <f t="shared" si="2"/>
        <v/>
      </c>
      <c r="U18" s="119" t="str">
        <f t="shared" si="3"/>
        <v/>
      </c>
      <c r="V18" s="119">
        <f t="shared" si="4"/>
        <v>16</v>
      </c>
      <c r="W18" s="119" t="str">
        <f t="shared" si="5"/>
        <v/>
      </c>
      <c r="X18" s="119" t="str">
        <f t="shared" si="6"/>
        <v/>
      </c>
      <c r="Y18" s="120" t="str">
        <f t="shared" si="7"/>
        <v/>
      </c>
      <c r="Z18" s="121" t="str">
        <f t="shared" si="8"/>
        <v/>
      </c>
      <c r="AA18" s="122"/>
      <c r="AB18" s="119" t="str">
        <f t="shared" si="9"/>
        <v/>
      </c>
    </row>
    <row r="19" spans="1:29" x14ac:dyDescent="0.45">
      <c r="A19" s="112">
        <f>IF(C19="","",COUNTA($C$3:C19))</f>
        <v>17</v>
      </c>
      <c r="B19" s="112" t="str">
        <f t="shared" si="10"/>
        <v>April</v>
      </c>
      <c r="C19" s="150">
        <v>44658</v>
      </c>
      <c r="D19" s="114" t="s">
        <v>512</v>
      </c>
      <c r="E19" s="114"/>
      <c r="F19" s="115">
        <v>44616</v>
      </c>
      <c r="G19" s="111" t="s">
        <v>125</v>
      </c>
      <c r="H19" s="152" t="s">
        <v>521</v>
      </c>
      <c r="I19" s="116" t="s">
        <v>467</v>
      </c>
      <c r="J19" s="116" t="s">
        <v>19</v>
      </c>
      <c r="K19" s="117" t="str">
        <f t="shared" si="0"/>
        <v>Sqmt</v>
      </c>
      <c r="L19" s="118">
        <v>25.2</v>
      </c>
      <c r="M19" s="133">
        <v>20.655737704918032</v>
      </c>
      <c r="N19" s="118"/>
      <c r="O19" s="138">
        <f t="shared" si="1"/>
        <v>25.2</v>
      </c>
      <c r="P19" s="124">
        <v>21</v>
      </c>
      <c r="Q19" s="118">
        <v>21.6</v>
      </c>
      <c r="R19" s="118">
        <v>35</v>
      </c>
      <c r="S19" s="151">
        <v>65</v>
      </c>
      <c r="T19" s="119">
        <f t="shared" si="2"/>
        <v>3.5999999999999979</v>
      </c>
      <c r="U19" s="119">
        <f t="shared" si="3"/>
        <v>0.60000000000000142</v>
      </c>
      <c r="V19" s="119">
        <f t="shared" si="4"/>
        <v>118.69199999999999</v>
      </c>
      <c r="W19" s="119">
        <f t="shared" si="5"/>
        <v>2.8260000000000067</v>
      </c>
      <c r="X19" s="119">
        <f t="shared" si="6"/>
        <v>16.955999999999989</v>
      </c>
      <c r="Y19" s="120">
        <f t="shared" si="7"/>
        <v>14.285714285714276</v>
      </c>
      <c r="Z19" s="121">
        <f t="shared" si="8"/>
        <v>2.3809523809523867</v>
      </c>
      <c r="AA19" s="122"/>
      <c r="AB19" s="119">
        <f t="shared" si="9"/>
        <v>16.955999999999989</v>
      </c>
    </row>
    <row r="20" spans="1:29" x14ac:dyDescent="0.45">
      <c r="A20" s="112">
        <f>IF(C20="","",COUNTA($C$3:C20))</f>
        <v>18</v>
      </c>
      <c r="B20" s="112" t="str">
        <f t="shared" si="10"/>
        <v>April</v>
      </c>
      <c r="C20" s="150">
        <v>44658</v>
      </c>
      <c r="D20" s="114" t="s">
        <v>512</v>
      </c>
      <c r="E20" s="114"/>
      <c r="F20" s="115">
        <v>44616</v>
      </c>
      <c r="G20" s="111" t="s">
        <v>125</v>
      </c>
      <c r="H20" s="152" t="s">
        <v>521</v>
      </c>
      <c r="I20" s="116" t="s">
        <v>467</v>
      </c>
      <c r="J20" s="116" t="s">
        <v>2</v>
      </c>
      <c r="K20" s="117" t="str">
        <f t="shared" si="0"/>
        <v>Sqmt</v>
      </c>
      <c r="L20" s="118">
        <v>64.900000000000006</v>
      </c>
      <c r="M20" s="133"/>
      <c r="N20" s="118">
        <v>53.2</v>
      </c>
      <c r="O20" s="138">
        <f t="shared" si="1"/>
        <v>64.903999999999996</v>
      </c>
      <c r="P20" s="124">
        <v>48.8</v>
      </c>
      <c r="Q20" s="118">
        <v>58.6</v>
      </c>
      <c r="R20" s="118"/>
      <c r="S20" s="151"/>
      <c r="T20" s="119">
        <f t="shared" si="2"/>
        <v>6.3039999999999949</v>
      </c>
      <c r="U20" s="119">
        <f t="shared" si="3"/>
        <v>9.8000000000000043</v>
      </c>
      <c r="V20" s="119">
        <f t="shared" si="4"/>
        <v>305.69783999999999</v>
      </c>
      <c r="W20" s="119">
        <f t="shared" si="5"/>
        <v>46.158000000000023</v>
      </c>
      <c r="X20" s="119">
        <f t="shared" si="6"/>
        <v>29.691839999999974</v>
      </c>
      <c r="Y20" s="120">
        <f t="shared" si="7"/>
        <v>9.712806606680628</v>
      </c>
      <c r="Z20" s="121">
        <f t="shared" si="8"/>
        <v>15.099223468507342</v>
      </c>
      <c r="AA20" s="122"/>
      <c r="AB20" s="119">
        <f t="shared" si="9"/>
        <v>29.691839999999974</v>
      </c>
    </row>
    <row r="21" spans="1:29" x14ac:dyDescent="0.45">
      <c r="A21" s="112">
        <f>IF(C21="","",COUNTA($C$3:C21))</f>
        <v>19</v>
      </c>
      <c r="B21" s="112" t="str">
        <f t="shared" si="10"/>
        <v>April</v>
      </c>
      <c r="C21" s="150">
        <v>44658</v>
      </c>
      <c r="D21" s="114" t="s">
        <v>512</v>
      </c>
      <c r="E21" s="114"/>
      <c r="F21" s="115">
        <v>44616</v>
      </c>
      <c r="G21" s="111" t="s">
        <v>125</v>
      </c>
      <c r="H21" s="152" t="s">
        <v>521</v>
      </c>
      <c r="I21" s="116" t="s">
        <v>467</v>
      </c>
      <c r="J21" s="116" t="s">
        <v>20</v>
      </c>
      <c r="K21" s="117" t="str">
        <f t="shared" si="0"/>
        <v>Sqmt</v>
      </c>
      <c r="L21" s="118">
        <v>105.7</v>
      </c>
      <c r="M21" s="133">
        <v>86.639344262295083</v>
      </c>
      <c r="N21" s="118"/>
      <c r="O21" s="138">
        <f t="shared" si="1"/>
        <v>105.7</v>
      </c>
      <c r="P21" s="124">
        <v>88.15</v>
      </c>
      <c r="Q21" s="118">
        <v>90.2</v>
      </c>
      <c r="R21" s="118"/>
      <c r="S21" s="151"/>
      <c r="T21" s="119">
        <f t="shared" si="2"/>
        <v>15.5</v>
      </c>
      <c r="U21" s="119">
        <f t="shared" si="3"/>
        <v>2.0499999999999972</v>
      </c>
      <c r="V21" s="119">
        <f t="shared" si="4"/>
        <v>663.79600000000005</v>
      </c>
      <c r="W21" s="119">
        <f t="shared" si="5"/>
        <v>12.873999999999983</v>
      </c>
      <c r="X21" s="119">
        <f t="shared" si="6"/>
        <v>97.34</v>
      </c>
      <c r="Y21" s="120">
        <f t="shared" si="7"/>
        <v>14.66414380321665</v>
      </c>
      <c r="Z21" s="121">
        <f t="shared" si="8"/>
        <v>1.9394512771996189</v>
      </c>
      <c r="AA21" s="122"/>
      <c r="AB21" s="119">
        <f t="shared" si="9"/>
        <v>97.34</v>
      </c>
    </row>
    <row r="22" spans="1:29" x14ac:dyDescent="0.45">
      <c r="A22" s="112">
        <f>IF(C22="","",COUNTA($C$3:C22))</f>
        <v>20</v>
      </c>
      <c r="B22" s="112" t="str">
        <f t="shared" si="10"/>
        <v>April</v>
      </c>
      <c r="C22" s="150">
        <v>44658</v>
      </c>
      <c r="D22" s="114" t="s">
        <v>512</v>
      </c>
      <c r="E22" s="114"/>
      <c r="F22" s="115">
        <v>44616</v>
      </c>
      <c r="G22" s="111" t="s">
        <v>125</v>
      </c>
      <c r="H22" s="152" t="s">
        <v>521</v>
      </c>
      <c r="I22" s="116" t="s">
        <v>467</v>
      </c>
      <c r="J22" s="116" t="s">
        <v>3</v>
      </c>
      <c r="K22" s="117" t="str">
        <f t="shared" si="0"/>
        <v>Sqmt</v>
      </c>
      <c r="L22" s="118">
        <v>43.2</v>
      </c>
      <c r="M22" s="133"/>
      <c r="N22" s="118">
        <v>35.409999999999997</v>
      </c>
      <c r="O22" s="138">
        <f t="shared" si="1"/>
        <v>43.200199999999995</v>
      </c>
      <c r="P22" s="124">
        <v>30.5</v>
      </c>
      <c r="Q22" s="118">
        <v>33.6</v>
      </c>
      <c r="R22" s="118"/>
      <c r="S22" s="151"/>
      <c r="T22" s="119">
        <f t="shared" si="2"/>
        <v>9.6001999999999938</v>
      </c>
      <c r="U22" s="119">
        <f t="shared" si="3"/>
        <v>3.1000000000000014</v>
      </c>
      <c r="V22" s="119">
        <f t="shared" si="4"/>
        <v>271.297256</v>
      </c>
      <c r="W22" s="119">
        <f t="shared" si="5"/>
        <v>19.468000000000011</v>
      </c>
      <c r="X22" s="119">
        <f t="shared" si="6"/>
        <v>60.289255999999966</v>
      </c>
      <c r="Y22" s="120">
        <f t="shared" si="7"/>
        <v>22.222582302859699</v>
      </c>
      <c r="Z22" s="121">
        <f t="shared" si="8"/>
        <v>7.1758927042004466</v>
      </c>
      <c r="AA22" s="122"/>
      <c r="AB22" s="119">
        <f t="shared" si="9"/>
        <v>60.289255999999966</v>
      </c>
    </row>
    <row r="23" spans="1:29" x14ac:dyDescent="0.45">
      <c r="A23" s="112">
        <f>IF(C23="","",COUNTA($C$3:C23))</f>
        <v>21</v>
      </c>
      <c r="B23" s="112" t="str">
        <f t="shared" si="10"/>
        <v>April</v>
      </c>
      <c r="C23" s="150">
        <v>44658</v>
      </c>
      <c r="D23" s="114" t="s">
        <v>512</v>
      </c>
      <c r="E23" s="114"/>
      <c r="F23" s="115">
        <v>44616</v>
      </c>
      <c r="G23" s="111" t="s">
        <v>125</v>
      </c>
      <c r="H23" s="152" t="s">
        <v>521</v>
      </c>
      <c r="I23" s="116" t="s">
        <v>467</v>
      </c>
      <c r="J23" s="116" t="s">
        <v>21</v>
      </c>
      <c r="K23" s="117" t="str">
        <f t="shared" si="0"/>
        <v>Sqmt</v>
      </c>
      <c r="L23" s="118">
        <v>50.2</v>
      </c>
      <c r="M23" s="133">
        <v>41.147540983606561</v>
      </c>
      <c r="N23" s="118"/>
      <c r="O23" s="138">
        <f t="shared" si="1"/>
        <v>50.2</v>
      </c>
      <c r="P23" s="124">
        <v>43.1</v>
      </c>
      <c r="Q23" s="118">
        <v>44.2</v>
      </c>
      <c r="R23" s="118"/>
      <c r="S23" s="151"/>
      <c r="T23" s="119">
        <f t="shared" si="2"/>
        <v>6</v>
      </c>
      <c r="U23" s="119">
        <f t="shared" si="3"/>
        <v>1.1000000000000014</v>
      </c>
      <c r="V23" s="119">
        <f t="shared" si="4"/>
        <v>394.07</v>
      </c>
      <c r="W23" s="119">
        <f t="shared" si="5"/>
        <v>8.6350000000000104</v>
      </c>
      <c r="X23" s="119">
        <f t="shared" si="6"/>
        <v>47.099999999999994</v>
      </c>
      <c r="Y23" s="120">
        <f t="shared" si="7"/>
        <v>11.952191235059759</v>
      </c>
      <c r="Z23" s="121">
        <f t="shared" si="8"/>
        <v>2.1912350597609587</v>
      </c>
      <c r="AA23" s="122"/>
      <c r="AB23" s="119">
        <f t="shared" si="9"/>
        <v>47.099999999999994</v>
      </c>
    </row>
    <row r="24" spans="1:29" x14ac:dyDescent="0.45">
      <c r="A24" s="112">
        <f>IF(C24="","",COUNTA($C$3:C24))</f>
        <v>22</v>
      </c>
      <c r="B24" s="112" t="str">
        <f t="shared" si="10"/>
        <v>April</v>
      </c>
      <c r="C24" s="150">
        <v>44658</v>
      </c>
      <c r="D24" s="114" t="s">
        <v>512</v>
      </c>
      <c r="E24" s="114"/>
      <c r="F24" s="115">
        <v>44616</v>
      </c>
      <c r="G24" s="111" t="s">
        <v>125</v>
      </c>
      <c r="H24" s="152" t="s">
        <v>521</v>
      </c>
      <c r="I24" s="116" t="s">
        <v>467</v>
      </c>
      <c r="J24" s="116" t="s">
        <v>4</v>
      </c>
      <c r="K24" s="117" t="str">
        <f t="shared" si="0"/>
        <v>Sqmt</v>
      </c>
      <c r="L24" s="118">
        <v>70.3</v>
      </c>
      <c r="M24" s="133"/>
      <c r="N24" s="118">
        <v>57.62</v>
      </c>
      <c r="O24" s="138">
        <f t="shared" si="1"/>
        <v>70.296399999999991</v>
      </c>
      <c r="P24" s="124">
        <v>43</v>
      </c>
      <c r="Q24" s="118">
        <v>45.3</v>
      </c>
      <c r="R24" s="118"/>
      <c r="S24" s="151"/>
      <c r="T24" s="119">
        <f t="shared" si="2"/>
        <v>24.996399999999994</v>
      </c>
      <c r="U24" s="119">
        <f t="shared" si="3"/>
        <v>2.2999999999999972</v>
      </c>
      <c r="V24" s="119">
        <f t="shared" si="4"/>
        <v>551.82673999999986</v>
      </c>
      <c r="W24" s="119">
        <f t="shared" si="5"/>
        <v>18.054999999999978</v>
      </c>
      <c r="X24" s="119">
        <f t="shared" si="6"/>
        <v>196.22173999999995</v>
      </c>
      <c r="Y24" s="120">
        <f t="shared" si="7"/>
        <v>35.558577679653574</v>
      </c>
      <c r="Z24" s="121">
        <f t="shared" si="8"/>
        <v>3.2718602944105211</v>
      </c>
      <c r="AA24" s="122"/>
      <c r="AB24" s="119">
        <f t="shared" si="9"/>
        <v>196.22173999999995</v>
      </c>
    </row>
    <row r="25" spans="1:29" x14ac:dyDescent="0.45">
      <c r="A25" s="112">
        <f>IF(C25="","",COUNTA($C$3:C25))</f>
        <v>23</v>
      </c>
      <c r="B25" s="112" t="str">
        <f t="shared" si="10"/>
        <v>April</v>
      </c>
      <c r="C25" s="150">
        <v>44658</v>
      </c>
      <c r="D25" s="114" t="s">
        <v>512</v>
      </c>
      <c r="E25" s="114"/>
      <c r="F25" s="115">
        <v>44616</v>
      </c>
      <c r="G25" s="111" t="s">
        <v>125</v>
      </c>
      <c r="H25" s="152" t="s">
        <v>521</v>
      </c>
      <c r="I25" s="116" t="s">
        <v>23</v>
      </c>
      <c r="J25" s="116" t="s">
        <v>23</v>
      </c>
      <c r="K25" s="117" t="str">
        <f t="shared" si="0"/>
        <v>No's</v>
      </c>
      <c r="L25" s="118">
        <v>68</v>
      </c>
      <c r="M25" s="118"/>
      <c r="N25" s="118"/>
      <c r="O25" s="138">
        <f t="shared" si="1"/>
        <v>68</v>
      </c>
      <c r="P25" s="124">
        <v>68</v>
      </c>
      <c r="Q25" s="118"/>
      <c r="R25" s="118"/>
      <c r="S25" s="151"/>
      <c r="T25" s="119" t="str">
        <f t="shared" si="2"/>
        <v/>
      </c>
      <c r="U25" s="119" t="str">
        <f t="shared" si="3"/>
        <v/>
      </c>
      <c r="V25" s="119">
        <f t="shared" si="4"/>
        <v>68</v>
      </c>
      <c r="W25" s="119" t="str">
        <f t="shared" si="5"/>
        <v/>
      </c>
      <c r="X25" s="119" t="str">
        <f t="shared" si="6"/>
        <v/>
      </c>
      <c r="Y25" s="120" t="str">
        <f t="shared" si="7"/>
        <v/>
      </c>
      <c r="Z25" s="121" t="str">
        <f t="shared" si="8"/>
        <v/>
      </c>
      <c r="AA25" s="122"/>
      <c r="AB25" s="119" t="str">
        <f t="shared" si="9"/>
        <v/>
      </c>
    </row>
    <row r="26" spans="1:29" x14ac:dyDescent="0.45">
      <c r="A26" s="112">
        <f>IF(C26="","",COUNTA($C$3:C26))</f>
        <v>24</v>
      </c>
      <c r="B26" s="112" t="str">
        <f t="shared" si="10"/>
        <v>April</v>
      </c>
      <c r="C26" s="150">
        <v>44658</v>
      </c>
      <c r="D26" s="114" t="s">
        <v>512</v>
      </c>
      <c r="E26" s="114"/>
      <c r="F26" s="115">
        <v>44616</v>
      </c>
      <c r="G26" s="111" t="s">
        <v>125</v>
      </c>
      <c r="H26" s="152" t="s">
        <v>521</v>
      </c>
      <c r="I26" s="116" t="s">
        <v>25</v>
      </c>
      <c r="J26" s="116" t="s">
        <v>455</v>
      </c>
      <c r="K26" s="117" t="str">
        <f t="shared" si="0"/>
        <v>No's</v>
      </c>
      <c r="L26" s="118">
        <v>60</v>
      </c>
      <c r="M26" s="118"/>
      <c r="N26" s="118"/>
      <c r="O26" s="138">
        <f t="shared" si="1"/>
        <v>60</v>
      </c>
      <c r="P26" s="124"/>
      <c r="Q26" s="118"/>
      <c r="R26" s="118"/>
      <c r="S26" s="151"/>
      <c r="T26" s="119" t="str">
        <f t="shared" si="2"/>
        <v/>
      </c>
      <c r="U26" s="119" t="str">
        <f t="shared" si="3"/>
        <v/>
      </c>
      <c r="V26" s="119">
        <f t="shared" si="4"/>
        <v>60</v>
      </c>
      <c r="W26" s="119" t="str">
        <f t="shared" si="5"/>
        <v/>
      </c>
      <c r="X26" s="119" t="str">
        <f t="shared" si="6"/>
        <v/>
      </c>
      <c r="Y26" s="120" t="str">
        <f t="shared" si="7"/>
        <v/>
      </c>
      <c r="Z26" s="121" t="str">
        <f t="shared" si="8"/>
        <v/>
      </c>
      <c r="AA26" s="122"/>
      <c r="AB26" s="119" t="str">
        <f t="shared" si="9"/>
        <v/>
      </c>
    </row>
    <row r="27" spans="1:29" x14ac:dyDescent="0.45">
      <c r="A27" s="112">
        <f>IF(C27="","",COUNTA($C$3:C27))</f>
        <v>25</v>
      </c>
      <c r="B27" s="112" t="str">
        <f t="shared" si="10"/>
        <v>April</v>
      </c>
      <c r="C27" s="150">
        <v>44658</v>
      </c>
      <c r="D27" s="114" t="s">
        <v>512</v>
      </c>
      <c r="E27" s="114"/>
      <c r="F27" s="115">
        <v>44616</v>
      </c>
      <c r="G27" s="111" t="s">
        <v>125</v>
      </c>
      <c r="H27" s="152" t="s">
        <v>523</v>
      </c>
      <c r="I27" s="116" t="s">
        <v>457</v>
      </c>
      <c r="J27" s="116" t="s">
        <v>2</v>
      </c>
      <c r="K27" s="117" t="str">
        <f t="shared" si="0"/>
        <v>Sqmt</v>
      </c>
      <c r="L27" s="118">
        <v>10.5</v>
      </c>
      <c r="M27" s="118"/>
      <c r="N27" s="118">
        <v>8.6059999999999999</v>
      </c>
      <c r="O27" s="138">
        <f t="shared" si="1"/>
        <v>10.499319999999999</v>
      </c>
      <c r="P27" s="124">
        <v>8.4</v>
      </c>
      <c r="Q27" s="118">
        <v>9.4</v>
      </c>
      <c r="R27" s="118">
        <v>30</v>
      </c>
      <c r="S27" s="151">
        <v>70</v>
      </c>
      <c r="T27" s="119">
        <f t="shared" si="2"/>
        <v>1.0993199999999987</v>
      </c>
      <c r="U27" s="119">
        <f t="shared" si="3"/>
        <v>1</v>
      </c>
      <c r="V27" s="119">
        <f t="shared" si="4"/>
        <v>49.451797199999994</v>
      </c>
      <c r="W27" s="119">
        <f t="shared" si="5"/>
        <v>4.71</v>
      </c>
      <c r="X27" s="119">
        <f t="shared" si="6"/>
        <v>5.1777971999999943</v>
      </c>
      <c r="Y27" s="120">
        <f t="shared" si="7"/>
        <v>10.470392368267648</v>
      </c>
      <c r="Z27" s="121">
        <f t="shared" si="8"/>
        <v>9.5244263438013128</v>
      </c>
      <c r="AA27" s="122"/>
      <c r="AB27" s="119">
        <f t="shared" si="9"/>
        <v>5.1777971999999943</v>
      </c>
    </row>
    <row r="28" spans="1:29" x14ac:dyDescent="0.45">
      <c r="A28" s="112">
        <f>IF(C28="","",COUNTA($C$3:C28))</f>
        <v>26</v>
      </c>
      <c r="B28" s="112" t="str">
        <f t="shared" si="10"/>
        <v>April</v>
      </c>
      <c r="C28" s="150">
        <v>44658</v>
      </c>
      <c r="D28" s="114" t="s">
        <v>512</v>
      </c>
      <c r="E28" s="114"/>
      <c r="F28" s="115">
        <v>44616</v>
      </c>
      <c r="G28" s="111" t="s">
        <v>125</v>
      </c>
      <c r="H28" s="152" t="s">
        <v>523</v>
      </c>
      <c r="I28" s="116" t="s">
        <v>25</v>
      </c>
      <c r="J28" s="116" t="s">
        <v>455</v>
      </c>
      <c r="K28" s="117" t="str">
        <f t="shared" si="0"/>
        <v>No's</v>
      </c>
      <c r="L28" s="118">
        <v>52</v>
      </c>
      <c r="M28" s="118"/>
      <c r="N28" s="118"/>
      <c r="O28" s="138">
        <f t="shared" si="1"/>
        <v>52</v>
      </c>
      <c r="P28" s="124"/>
      <c r="Q28" s="118"/>
      <c r="R28" s="118"/>
      <c r="S28" s="151"/>
      <c r="T28" s="119" t="str">
        <f t="shared" si="2"/>
        <v/>
      </c>
      <c r="U28" s="119" t="str">
        <f t="shared" si="3"/>
        <v/>
      </c>
      <c r="V28" s="119">
        <f t="shared" si="4"/>
        <v>52</v>
      </c>
      <c r="W28" s="119" t="str">
        <f t="shared" si="5"/>
        <v/>
      </c>
      <c r="X28" s="119" t="str">
        <f t="shared" si="6"/>
        <v/>
      </c>
      <c r="Y28" s="120" t="str">
        <f t="shared" si="7"/>
        <v/>
      </c>
      <c r="Z28" s="121" t="str">
        <f t="shared" si="8"/>
        <v/>
      </c>
      <c r="AA28" s="122"/>
      <c r="AB28" s="119" t="str">
        <f t="shared" si="9"/>
        <v/>
      </c>
    </row>
    <row r="29" spans="1:29" x14ac:dyDescent="0.45">
      <c r="A29" s="112">
        <f>IF(C29="","",COUNTA($C$3:C29))</f>
        <v>27</v>
      </c>
      <c r="B29" s="112" t="str">
        <f t="shared" si="10"/>
        <v>April</v>
      </c>
      <c r="C29" s="150">
        <v>44658</v>
      </c>
      <c r="D29" s="114" t="s">
        <v>512</v>
      </c>
      <c r="E29" s="114"/>
      <c r="F29" s="115">
        <v>44616</v>
      </c>
      <c r="G29" s="111" t="s">
        <v>125</v>
      </c>
      <c r="H29" s="152" t="s">
        <v>531</v>
      </c>
      <c r="I29" s="116" t="s">
        <v>514</v>
      </c>
      <c r="J29" s="116" t="s">
        <v>22</v>
      </c>
      <c r="K29" s="117" t="str">
        <f t="shared" si="0"/>
        <v>Sqmt</v>
      </c>
      <c r="L29" s="118">
        <v>38.5</v>
      </c>
      <c r="M29" s="133">
        <v>31.557377049180328</v>
      </c>
      <c r="N29" s="118"/>
      <c r="O29" s="138">
        <f t="shared" si="1"/>
        <v>38.5</v>
      </c>
      <c r="P29" s="124">
        <v>32.1</v>
      </c>
      <c r="Q29" s="118">
        <v>38.5</v>
      </c>
      <c r="R29" s="118">
        <v>0</v>
      </c>
      <c r="S29" s="151">
        <v>100</v>
      </c>
      <c r="T29" s="119">
        <f t="shared" si="2"/>
        <v>0</v>
      </c>
      <c r="U29" s="119">
        <f t="shared" si="3"/>
        <v>6.3999999999999986</v>
      </c>
      <c r="V29" s="119">
        <f t="shared" si="4"/>
        <v>302.22499999999997</v>
      </c>
      <c r="W29" s="119">
        <f t="shared" si="5"/>
        <v>50.239999999999988</v>
      </c>
      <c r="X29" s="119">
        <f t="shared" si="6"/>
        <v>0</v>
      </c>
      <c r="Y29" s="120">
        <f t="shared" si="7"/>
        <v>0</v>
      </c>
      <c r="Z29" s="121">
        <f t="shared" si="8"/>
        <v>16.623376623376622</v>
      </c>
      <c r="AA29" s="122"/>
      <c r="AB29" s="119">
        <f t="shared" si="9"/>
        <v>0</v>
      </c>
    </row>
    <row r="30" spans="1:29" x14ac:dyDescent="0.45">
      <c r="A30" s="112">
        <f>IF(C30="","",COUNTA($C$3:C30))</f>
        <v>28</v>
      </c>
      <c r="B30" s="112" t="str">
        <f t="shared" si="10"/>
        <v>April</v>
      </c>
      <c r="C30" s="150">
        <v>44658</v>
      </c>
      <c r="D30" s="114" t="s">
        <v>512</v>
      </c>
      <c r="E30" s="114"/>
      <c r="F30" s="115">
        <v>44616</v>
      </c>
      <c r="G30" s="111" t="s">
        <v>125</v>
      </c>
      <c r="H30" s="152" t="s">
        <v>531</v>
      </c>
      <c r="I30" s="116" t="s">
        <v>489</v>
      </c>
      <c r="J30" s="116" t="s">
        <v>491</v>
      </c>
      <c r="K30" s="117" t="str">
        <f t="shared" si="0"/>
        <v>Rmt</v>
      </c>
      <c r="L30" s="118">
        <v>76.599999999999994</v>
      </c>
      <c r="M30" s="118"/>
      <c r="N30" s="118"/>
      <c r="O30" s="138">
        <f t="shared" si="1"/>
        <v>76.599999999999994</v>
      </c>
      <c r="P30" s="124">
        <v>76.599999999999994</v>
      </c>
      <c r="Q30" s="118"/>
      <c r="R30" s="118"/>
      <c r="S30" s="151"/>
      <c r="T30" s="119" t="str">
        <f t="shared" si="2"/>
        <v/>
      </c>
      <c r="U30" s="119" t="str">
        <f t="shared" si="3"/>
        <v/>
      </c>
      <c r="V30" s="119" t="str">
        <f t="shared" si="4"/>
        <v/>
      </c>
      <c r="W30" s="119" t="str">
        <f t="shared" si="5"/>
        <v/>
      </c>
      <c r="X30" s="119" t="str">
        <f t="shared" si="6"/>
        <v/>
      </c>
      <c r="Y30" s="120" t="str">
        <f t="shared" si="7"/>
        <v/>
      </c>
      <c r="Z30" s="121" t="str">
        <f t="shared" si="8"/>
        <v/>
      </c>
      <c r="AA30" s="122"/>
      <c r="AB30" s="119" t="str">
        <f t="shared" si="9"/>
        <v/>
      </c>
    </row>
    <row r="31" spans="1:29" x14ac:dyDescent="0.45">
      <c r="A31" s="112">
        <f>IF(C31="","",COUNTA($C$3:C31))</f>
        <v>29</v>
      </c>
      <c r="B31" s="112" t="str">
        <f t="shared" si="10"/>
        <v>April</v>
      </c>
      <c r="C31" s="150">
        <v>44662</v>
      </c>
      <c r="D31" s="114" t="s">
        <v>512</v>
      </c>
      <c r="E31" s="114"/>
      <c r="F31" s="115">
        <v>44616</v>
      </c>
      <c r="G31" s="111" t="s">
        <v>125</v>
      </c>
      <c r="H31" s="152" t="s">
        <v>522</v>
      </c>
      <c r="I31" s="116" t="s">
        <v>457</v>
      </c>
      <c r="J31" s="116" t="s">
        <v>2</v>
      </c>
      <c r="K31" s="117" t="str">
        <f t="shared" si="0"/>
        <v>Sqmt</v>
      </c>
      <c r="L31" s="118">
        <v>410.3</v>
      </c>
      <c r="M31" s="133">
        <v>150.21</v>
      </c>
      <c r="N31" s="118">
        <v>186.35</v>
      </c>
      <c r="O31" s="138">
        <f t="shared" si="1"/>
        <v>410.60320000000002</v>
      </c>
      <c r="P31" s="124">
        <v>358</v>
      </c>
      <c r="Q31" s="118">
        <v>398</v>
      </c>
      <c r="R31" s="118">
        <v>48</v>
      </c>
      <c r="S31" s="151">
        <v>52</v>
      </c>
      <c r="T31" s="119">
        <f t="shared" si="2"/>
        <v>12.603200000000015</v>
      </c>
      <c r="U31" s="119">
        <f t="shared" si="3"/>
        <v>40</v>
      </c>
      <c r="V31" s="119">
        <f t="shared" si="4"/>
        <v>1933.9410720000001</v>
      </c>
      <c r="W31" s="119">
        <f t="shared" si="5"/>
        <v>188.4</v>
      </c>
      <c r="X31" s="119">
        <f t="shared" si="6"/>
        <v>59.361072000000071</v>
      </c>
      <c r="Y31" s="120">
        <f t="shared" si="7"/>
        <v>3.0694354062510998</v>
      </c>
      <c r="Z31" s="121">
        <f t="shared" si="8"/>
        <v>9.7417652858039094</v>
      </c>
      <c r="AA31" s="122"/>
      <c r="AB31" s="119">
        <f t="shared" si="9"/>
        <v>59.361072000000071</v>
      </c>
    </row>
    <row r="32" spans="1:29" x14ac:dyDescent="0.45">
      <c r="A32" s="112">
        <f>IF(C32="","",COUNTA($C$3:C32))</f>
        <v>30</v>
      </c>
      <c r="B32" s="112" t="str">
        <f t="shared" si="10"/>
        <v>April</v>
      </c>
      <c r="C32" s="150">
        <v>44662</v>
      </c>
      <c r="D32" s="114" t="s">
        <v>512</v>
      </c>
      <c r="E32" s="114"/>
      <c r="F32" s="115">
        <v>44616</v>
      </c>
      <c r="G32" s="111" t="s">
        <v>125</v>
      </c>
      <c r="H32" s="152" t="s">
        <v>522</v>
      </c>
      <c r="I32" s="116" t="s">
        <v>457</v>
      </c>
      <c r="J32" s="116" t="s">
        <v>3</v>
      </c>
      <c r="K32" s="117" t="str">
        <f t="shared" si="0"/>
        <v>Sqmt</v>
      </c>
      <c r="L32" s="118">
        <v>15.8</v>
      </c>
      <c r="M32" s="133">
        <v>12.950819672131148</v>
      </c>
      <c r="N32" s="118"/>
      <c r="O32" s="138">
        <f t="shared" si="1"/>
        <v>15.8</v>
      </c>
      <c r="P32" s="124">
        <v>13.8</v>
      </c>
      <c r="Q32" s="118">
        <v>15.5</v>
      </c>
      <c r="R32" s="118"/>
      <c r="S32" s="151"/>
      <c r="T32" s="119">
        <f t="shared" si="2"/>
        <v>0.30000000000000071</v>
      </c>
      <c r="U32" s="119">
        <f t="shared" si="3"/>
        <v>1.6999999999999993</v>
      </c>
      <c r="V32" s="119">
        <f t="shared" si="4"/>
        <v>99.224000000000004</v>
      </c>
      <c r="W32" s="119">
        <f t="shared" si="5"/>
        <v>10.675999999999997</v>
      </c>
      <c r="X32" s="119">
        <f t="shared" si="6"/>
        <v>1.8840000000000046</v>
      </c>
      <c r="Y32" s="120">
        <f t="shared" si="7"/>
        <v>1.8987341772151944</v>
      </c>
      <c r="Z32" s="121">
        <f t="shared" si="8"/>
        <v>10.759493670886071</v>
      </c>
      <c r="AA32" s="122"/>
      <c r="AB32" s="119">
        <f t="shared" si="9"/>
        <v>1.8840000000000046</v>
      </c>
    </row>
    <row r="33" spans="1:28" x14ac:dyDescent="0.45">
      <c r="A33" s="112">
        <f>IF(C33="","",COUNTA($C$3:C33))</f>
        <v>31</v>
      </c>
      <c r="B33" s="112" t="str">
        <f t="shared" si="10"/>
        <v>April</v>
      </c>
      <c r="C33" s="150">
        <v>44662</v>
      </c>
      <c r="D33" s="114" t="s">
        <v>512</v>
      </c>
      <c r="E33" s="114"/>
      <c r="F33" s="115">
        <v>44616</v>
      </c>
      <c r="G33" s="111" t="s">
        <v>125</v>
      </c>
      <c r="H33" s="152" t="s">
        <v>522</v>
      </c>
      <c r="I33" s="116" t="s">
        <v>457</v>
      </c>
      <c r="J33" s="116" t="s">
        <v>4</v>
      </c>
      <c r="K33" s="117" t="str">
        <f t="shared" si="0"/>
        <v>Sqmt</v>
      </c>
      <c r="L33" s="118">
        <v>64.099999999999994</v>
      </c>
      <c r="M33" s="133">
        <v>52.540983606557376</v>
      </c>
      <c r="N33" s="118"/>
      <c r="O33" s="138">
        <f t="shared" si="1"/>
        <v>64.099999999999994</v>
      </c>
      <c r="P33" s="124">
        <v>52.3</v>
      </c>
      <c r="Q33" s="118">
        <v>57.4</v>
      </c>
      <c r="R33" s="118"/>
      <c r="S33" s="151"/>
      <c r="T33" s="119">
        <f t="shared" si="2"/>
        <v>6.6999999999999957</v>
      </c>
      <c r="U33" s="119">
        <f t="shared" si="3"/>
        <v>5.1000000000000014</v>
      </c>
      <c r="V33" s="119">
        <f t="shared" si="4"/>
        <v>503.18499999999995</v>
      </c>
      <c r="W33" s="119">
        <f t="shared" si="5"/>
        <v>40.035000000000011</v>
      </c>
      <c r="X33" s="119">
        <f t="shared" si="6"/>
        <v>52.594999999999963</v>
      </c>
      <c r="Y33" s="120">
        <f t="shared" si="7"/>
        <v>10.452418096723862</v>
      </c>
      <c r="Z33" s="121">
        <f t="shared" si="8"/>
        <v>7.956318252730112</v>
      </c>
      <c r="AA33" s="122"/>
      <c r="AB33" s="119">
        <f t="shared" si="9"/>
        <v>52.594999999999963</v>
      </c>
    </row>
    <row r="34" spans="1:28" x14ac:dyDescent="0.45">
      <c r="A34" s="112">
        <f>IF(C34="","",COUNTA($C$3:C34))</f>
        <v>32</v>
      </c>
      <c r="B34" s="112" t="str">
        <f t="shared" si="10"/>
        <v>January</v>
      </c>
      <c r="C34" s="150">
        <v>1</v>
      </c>
      <c r="D34" s="114" t="s">
        <v>512</v>
      </c>
      <c r="E34" s="114"/>
      <c r="F34" s="115">
        <v>44616</v>
      </c>
      <c r="G34" s="111" t="s">
        <v>125</v>
      </c>
      <c r="H34" s="152" t="s">
        <v>522</v>
      </c>
      <c r="I34" s="116" t="s">
        <v>25</v>
      </c>
      <c r="J34" s="116" t="s">
        <v>455</v>
      </c>
      <c r="K34" s="117" t="str">
        <f t="shared" si="0"/>
        <v>No's</v>
      </c>
      <c r="L34" s="118">
        <v>1764</v>
      </c>
      <c r="M34" s="118"/>
      <c r="N34" s="118"/>
      <c r="O34" s="138">
        <f t="shared" si="1"/>
        <v>1764</v>
      </c>
      <c r="P34" s="124"/>
      <c r="Q34" s="118"/>
      <c r="R34" s="118"/>
      <c r="S34" s="151"/>
      <c r="T34" s="119" t="str">
        <f t="shared" si="2"/>
        <v/>
      </c>
      <c r="U34" s="119" t="str">
        <f t="shared" si="3"/>
        <v/>
      </c>
      <c r="V34" s="119">
        <f t="shared" si="4"/>
        <v>1764</v>
      </c>
      <c r="W34" s="119" t="str">
        <f t="shared" si="5"/>
        <v/>
      </c>
      <c r="X34" s="119" t="str">
        <f t="shared" si="6"/>
        <v/>
      </c>
      <c r="Y34" s="120" t="str">
        <f t="shared" si="7"/>
        <v/>
      </c>
      <c r="Z34" s="121" t="str">
        <f t="shared" si="8"/>
        <v/>
      </c>
      <c r="AA34" s="122"/>
      <c r="AB34" s="119" t="str">
        <f t="shared" si="9"/>
        <v/>
      </c>
    </row>
    <row r="35" spans="1:28" x14ac:dyDescent="0.45">
      <c r="A35" s="112">
        <f>IF(C35="","",COUNTA($C$3:C35))</f>
        <v>33</v>
      </c>
      <c r="B35" s="112" t="str">
        <f t="shared" si="10"/>
        <v>April</v>
      </c>
      <c r="C35" s="150">
        <v>44662</v>
      </c>
      <c r="D35" s="114" t="s">
        <v>512</v>
      </c>
      <c r="E35" s="114"/>
      <c r="F35" s="115">
        <v>44616</v>
      </c>
      <c r="G35" s="111" t="s">
        <v>125</v>
      </c>
      <c r="H35" s="152" t="s">
        <v>522</v>
      </c>
      <c r="I35" s="116" t="s">
        <v>460</v>
      </c>
      <c r="J35" s="116" t="s">
        <v>225</v>
      </c>
      <c r="K35" s="117" t="str">
        <f t="shared" si="0"/>
        <v>Rmt</v>
      </c>
      <c r="L35" s="118">
        <v>470</v>
      </c>
      <c r="M35" s="118"/>
      <c r="N35" s="118"/>
      <c r="O35" s="138">
        <f t="shared" si="1"/>
        <v>470</v>
      </c>
      <c r="P35" s="124"/>
      <c r="Q35" s="118"/>
      <c r="R35" s="118"/>
      <c r="S35" s="151"/>
      <c r="T35" s="119" t="str">
        <f t="shared" si="2"/>
        <v/>
      </c>
      <c r="U35" s="119" t="str">
        <f t="shared" si="3"/>
        <v/>
      </c>
      <c r="V35" s="119">
        <f t="shared" si="4"/>
        <v>470</v>
      </c>
      <c r="W35" s="119" t="str">
        <f t="shared" si="5"/>
        <v/>
      </c>
      <c r="X35" s="119" t="str">
        <f t="shared" si="6"/>
        <v/>
      </c>
      <c r="Y35" s="120" t="str">
        <f t="shared" si="7"/>
        <v/>
      </c>
      <c r="Z35" s="121" t="str">
        <f t="shared" si="8"/>
        <v/>
      </c>
      <c r="AA35" s="122"/>
      <c r="AB35" s="119" t="str">
        <f t="shared" si="9"/>
        <v/>
      </c>
    </row>
    <row r="36" spans="1:28" x14ac:dyDescent="0.45">
      <c r="A36" s="112">
        <f>IF(C36="","",COUNTA($C$3:C36))</f>
        <v>34</v>
      </c>
      <c r="B36" s="112" t="str">
        <f t="shared" si="10"/>
        <v>April</v>
      </c>
      <c r="C36" s="150">
        <v>44662</v>
      </c>
      <c r="D36" s="114" t="s">
        <v>512</v>
      </c>
      <c r="E36" s="114"/>
      <c r="F36" s="115">
        <v>44616</v>
      </c>
      <c r="G36" s="111" t="s">
        <v>125</v>
      </c>
      <c r="H36" s="152" t="s">
        <v>522</v>
      </c>
      <c r="I36" s="116" t="s">
        <v>24</v>
      </c>
      <c r="J36" s="116" t="s">
        <v>24</v>
      </c>
      <c r="K36" s="117" t="str">
        <f t="shared" si="0"/>
        <v>No's</v>
      </c>
      <c r="L36" s="118">
        <v>1500</v>
      </c>
      <c r="M36" s="118"/>
      <c r="N36" s="118"/>
      <c r="O36" s="138">
        <f t="shared" si="1"/>
        <v>1500</v>
      </c>
      <c r="P36" s="124"/>
      <c r="Q36" s="118"/>
      <c r="R36" s="118"/>
      <c r="S36" s="151"/>
      <c r="T36" s="119" t="str">
        <f t="shared" si="2"/>
        <v/>
      </c>
      <c r="U36" s="119" t="str">
        <f t="shared" si="3"/>
        <v/>
      </c>
      <c r="V36" s="119">
        <f t="shared" si="4"/>
        <v>1500</v>
      </c>
      <c r="W36" s="119" t="str">
        <f t="shared" si="5"/>
        <v/>
      </c>
      <c r="X36" s="119" t="str">
        <f t="shared" si="6"/>
        <v/>
      </c>
      <c r="Y36" s="120" t="str">
        <f t="shared" si="7"/>
        <v/>
      </c>
      <c r="Z36" s="121" t="str">
        <f t="shared" si="8"/>
        <v/>
      </c>
      <c r="AA36" s="122"/>
      <c r="AB36" s="119" t="str">
        <f t="shared" si="9"/>
        <v/>
      </c>
    </row>
    <row r="37" spans="1:28" x14ac:dyDescent="0.45">
      <c r="A37" s="112">
        <f>IF(C37="","",COUNTA($C$3:C37))</f>
        <v>35</v>
      </c>
      <c r="B37" s="112" t="str">
        <f t="shared" si="10"/>
        <v>April</v>
      </c>
      <c r="C37" s="150">
        <v>44662</v>
      </c>
      <c r="D37" s="114" t="s">
        <v>512</v>
      </c>
      <c r="E37" s="114"/>
      <c r="F37" s="115">
        <v>44616</v>
      </c>
      <c r="G37" s="111" t="s">
        <v>125</v>
      </c>
      <c r="H37" s="152" t="s">
        <v>522</v>
      </c>
      <c r="I37" s="116" t="s">
        <v>480</v>
      </c>
      <c r="J37" s="116" t="s">
        <v>345</v>
      </c>
      <c r="K37" s="117" t="str">
        <f t="shared" si="0"/>
        <v>Kg's</v>
      </c>
      <c r="L37" s="118">
        <v>2.7</v>
      </c>
      <c r="M37" s="118"/>
      <c r="N37" s="118"/>
      <c r="O37" s="138">
        <f t="shared" si="1"/>
        <v>2.7</v>
      </c>
      <c r="P37" s="124"/>
      <c r="Q37" s="118"/>
      <c r="R37" s="118"/>
      <c r="S37" s="151"/>
      <c r="T37" s="119" t="str">
        <f t="shared" si="2"/>
        <v/>
      </c>
      <c r="U37" s="119" t="str">
        <f t="shared" si="3"/>
        <v/>
      </c>
      <c r="V37" s="119">
        <f t="shared" si="4"/>
        <v>2.7</v>
      </c>
      <c r="W37" s="119" t="str">
        <f t="shared" si="5"/>
        <v/>
      </c>
      <c r="X37" s="119" t="str">
        <f t="shared" si="6"/>
        <v/>
      </c>
      <c r="Y37" s="120" t="str">
        <f t="shared" si="7"/>
        <v/>
      </c>
      <c r="Z37" s="121" t="str">
        <f t="shared" si="8"/>
        <v/>
      </c>
      <c r="AA37" s="122"/>
      <c r="AB37" s="119" t="str">
        <f t="shared" si="9"/>
        <v/>
      </c>
    </row>
    <row r="38" spans="1:28" x14ac:dyDescent="0.45">
      <c r="A38" s="112">
        <f>IF(C38="","",COUNTA($C$3:C38))</f>
        <v>36</v>
      </c>
      <c r="B38" s="112" t="str">
        <f t="shared" si="10"/>
        <v>April</v>
      </c>
      <c r="C38" s="150">
        <v>44662</v>
      </c>
      <c r="D38" s="114" t="s">
        <v>512</v>
      </c>
      <c r="E38" s="114"/>
      <c r="F38" s="115">
        <v>44616</v>
      </c>
      <c r="G38" s="111" t="s">
        <v>125</v>
      </c>
      <c r="H38" s="152" t="s">
        <v>522</v>
      </c>
      <c r="I38" s="116" t="s">
        <v>480</v>
      </c>
      <c r="J38" s="116" t="s">
        <v>343</v>
      </c>
      <c r="K38" s="117" t="str">
        <f t="shared" si="0"/>
        <v>No's</v>
      </c>
      <c r="L38" s="118">
        <v>4</v>
      </c>
      <c r="M38" s="118"/>
      <c r="N38" s="118"/>
      <c r="O38" s="138">
        <f t="shared" si="1"/>
        <v>4</v>
      </c>
      <c r="P38" s="124"/>
      <c r="Q38" s="118"/>
      <c r="R38" s="118"/>
      <c r="S38" s="151"/>
      <c r="T38" s="119" t="str">
        <f t="shared" si="2"/>
        <v/>
      </c>
      <c r="U38" s="119" t="str">
        <f t="shared" si="3"/>
        <v/>
      </c>
      <c r="V38" s="119">
        <f t="shared" si="4"/>
        <v>4</v>
      </c>
      <c r="W38" s="119" t="str">
        <f t="shared" si="5"/>
        <v/>
      </c>
      <c r="X38" s="119" t="str">
        <f t="shared" si="6"/>
        <v/>
      </c>
      <c r="Y38" s="120" t="str">
        <f t="shared" si="7"/>
        <v/>
      </c>
      <c r="Z38" s="121" t="str">
        <f t="shared" si="8"/>
        <v/>
      </c>
      <c r="AA38" s="122"/>
      <c r="AB38" s="119" t="str">
        <f t="shared" si="9"/>
        <v/>
      </c>
    </row>
    <row r="39" spans="1:28" x14ac:dyDescent="0.45">
      <c r="A39" s="112">
        <f>IF(C39="","",COUNTA($C$3:C39))</f>
        <v>37</v>
      </c>
      <c r="B39" s="112" t="str">
        <f t="shared" si="10"/>
        <v>April</v>
      </c>
      <c r="C39" s="150">
        <v>44662</v>
      </c>
      <c r="D39" s="114" t="s">
        <v>512</v>
      </c>
      <c r="E39" s="114"/>
      <c r="F39" s="115">
        <v>44616</v>
      </c>
      <c r="G39" s="111" t="s">
        <v>125</v>
      </c>
      <c r="H39" s="152" t="s">
        <v>524</v>
      </c>
      <c r="I39" s="116" t="s">
        <v>457</v>
      </c>
      <c r="J39" s="116" t="s">
        <v>2</v>
      </c>
      <c r="K39" s="117" t="str">
        <f t="shared" si="0"/>
        <v>Sqmt</v>
      </c>
      <c r="L39" s="118">
        <v>33.200000000000003</v>
      </c>
      <c r="M39" s="118">
        <v>10.37</v>
      </c>
      <c r="N39" s="118">
        <v>17.09</v>
      </c>
      <c r="O39" s="138">
        <f t="shared" si="1"/>
        <v>33.501199999999997</v>
      </c>
      <c r="P39" s="124">
        <v>26.85</v>
      </c>
      <c r="Q39" s="118">
        <v>30.8</v>
      </c>
      <c r="R39" s="118">
        <v>58</v>
      </c>
      <c r="S39" s="151">
        <v>42</v>
      </c>
      <c r="T39" s="119">
        <f t="shared" si="2"/>
        <v>2.7011999999999965</v>
      </c>
      <c r="U39" s="119">
        <f t="shared" si="3"/>
        <v>3.9499999999999993</v>
      </c>
      <c r="V39" s="119">
        <f t="shared" si="4"/>
        <v>157.79065199999999</v>
      </c>
      <c r="W39" s="119">
        <f t="shared" si="5"/>
        <v>18.604499999999998</v>
      </c>
      <c r="X39" s="119">
        <f t="shared" si="6"/>
        <v>12.722651999999984</v>
      </c>
      <c r="Y39" s="120">
        <f t="shared" si="7"/>
        <v>8.0629947583967052</v>
      </c>
      <c r="Z39" s="121">
        <f t="shared" si="8"/>
        <v>11.790622425465354</v>
      </c>
      <c r="AA39" s="122"/>
      <c r="AB39" s="119">
        <f t="shared" si="9"/>
        <v>12.722651999999984</v>
      </c>
    </row>
    <row r="40" spans="1:28" x14ac:dyDescent="0.45">
      <c r="A40" s="112">
        <f>IF(C40="","",COUNTA($C$3:C40))</f>
        <v>38</v>
      </c>
      <c r="B40" s="112" t="str">
        <f t="shared" si="10"/>
        <v>April</v>
      </c>
      <c r="C40" s="150">
        <v>44662</v>
      </c>
      <c r="D40" s="114" t="s">
        <v>512</v>
      </c>
      <c r="E40" s="114"/>
      <c r="F40" s="115">
        <v>44616</v>
      </c>
      <c r="G40" s="111" t="s">
        <v>125</v>
      </c>
      <c r="H40" s="152" t="s">
        <v>524</v>
      </c>
      <c r="I40" s="116" t="s">
        <v>25</v>
      </c>
      <c r="J40" s="116" t="s">
        <v>455</v>
      </c>
      <c r="K40" s="117" t="str">
        <f t="shared" si="0"/>
        <v>No's</v>
      </c>
      <c r="L40" s="118">
        <v>148</v>
      </c>
      <c r="M40" s="118"/>
      <c r="N40" s="118"/>
      <c r="O40" s="138">
        <f t="shared" si="1"/>
        <v>148</v>
      </c>
      <c r="P40" s="124"/>
      <c r="Q40" s="118"/>
      <c r="R40" s="118"/>
      <c r="S40" s="151"/>
      <c r="T40" s="119" t="str">
        <f t="shared" si="2"/>
        <v/>
      </c>
      <c r="U40" s="119" t="str">
        <f t="shared" si="3"/>
        <v/>
      </c>
      <c r="V40" s="119">
        <f t="shared" si="4"/>
        <v>148</v>
      </c>
      <c r="W40" s="119" t="str">
        <f t="shared" si="5"/>
        <v/>
      </c>
      <c r="X40" s="119" t="str">
        <f t="shared" si="6"/>
        <v/>
      </c>
      <c r="Y40" s="120" t="str">
        <f t="shared" si="7"/>
        <v/>
      </c>
      <c r="Z40" s="121" t="str">
        <f t="shared" si="8"/>
        <v/>
      </c>
      <c r="AA40" s="122"/>
      <c r="AB40" s="119" t="str">
        <f t="shared" si="9"/>
        <v/>
      </c>
    </row>
    <row r="41" spans="1:28" x14ac:dyDescent="0.45">
      <c r="A41" s="112">
        <f>IF(C41="","",COUNTA($C$3:C41))</f>
        <v>39</v>
      </c>
      <c r="B41" s="112" t="str">
        <f t="shared" si="10"/>
        <v>April</v>
      </c>
      <c r="C41" s="150">
        <v>44662</v>
      </c>
      <c r="D41" s="114" t="s">
        <v>512</v>
      </c>
      <c r="E41" s="114"/>
      <c r="F41" s="115">
        <v>44616</v>
      </c>
      <c r="G41" s="111" t="s">
        <v>125</v>
      </c>
      <c r="H41" s="152" t="s">
        <v>525</v>
      </c>
      <c r="I41" s="116" t="s">
        <v>467</v>
      </c>
      <c r="J41" s="116" t="s">
        <v>19</v>
      </c>
      <c r="K41" s="117" t="str">
        <f t="shared" si="0"/>
        <v>Sqmt</v>
      </c>
      <c r="L41" s="118">
        <v>53.7</v>
      </c>
      <c r="M41" s="133">
        <v>44.016393442622956</v>
      </c>
      <c r="N41" s="118"/>
      <c r="O41" s="138">
        <f t="shared" si="1"/>
        <v>53.7</v>
      </c>
      <c r="P41" s="124">
        <v>48.8</v>
      </c>
      <c r="Q41" s="118">
        <v>50.3</v>
      </c>
      <c r="R41" s="118">
        <v>27</v>
      </c>
      <c r="S41" s="151">
        <v>73</v>
      </c>
      <c r="T41" s="119">
        <f t="shared" si="2"/>
        <v>3.4000000000000057</v>
      </c>
      <c r="U41" s="119">
        <f t="shared" si="3"/>
        <v>1.5</v>
      </c>
      <c r="V41" s="119">
        <f t="shared" si="4"/>
        <v>252.92700000000002</v>
      </c>
      <c r="W41" s="119">
        <f t="shared" si="5"/>
        <v>7.0649999999999995</v>
      </c>
      <c r="X41" s="119">
        <f t="shared" si="6"/>
        <v>16.014000000000028</v>
      </c>
      <c r="Y41" s="120">
        <f t="shared" si="7"/>
        <v>6.3314711359404194</v>
      </c>
      <c r="Z41" s="121">
        <f t="shared" si="8"/>
        <v>2.7932960893854748</v>
      </c>
      <c r="AA41" s="122"/>
      <c r="AB41" s="119">
        <f t="shared" si="9"/>
        <v>16.014000000000028</v>
      </c>
    </row>
    <row r="42" spans="1:28" x14ac:dyDescent="0.45">
      <c r="A42" s="112">
        <f>IF(C42="","",COUNTA($C$3:C42))</f>
        <v>40</v>
      </c>
      <c r="B42" s="112" t="str">
        <f t="shared" si="10"/>
        <v>April</v>
      </c>
      <c r="C42" s="150">
        <v>44662</v>
      </c>
      <c r="D42" s="114" t="s">
        <v>512</v>
      </c>
      <c r="E42" s="114"/>
      <c r="F42" s="115">
        <v>44616</v>
      </c>
      <c r="G42" s="111" t="s">
        <v>125</v>
      </c>
      <c r="H42" s="152" t="s">
        <v>525</v>
      </c>
      <c r="I42" s="116" t="s">
        <v>467</v>
      </c>
      <c r="J42" s="116" t="s">
        <v>20</v>
      </c>
      <c r="K42" s="117" t="str">
        <f t="shared" si="0"/>
        <v>Sqmt</v>
      </c>
      <c r="L42" s="118">
        <v>23.4</v>
      </c>
      <c r="M42" s="133">
        <v>19.180327868852459</v>
      </c>
      <c r="N42" s="118"/>
      <c r="O42" s="138">
        <f t="shared" si="1"/>
        <v>23.4</v>
      </c>
      <c r="P42" s="124">
        <v>20.2</v>
      </c>
      <c r="Q42" s="118">
        <v>20.6</v>
      </c>
      <c r="R42" s="118"/>
      <c r="S42" s="151"/>
      <c r="T42" s="119">
        <f t="shared" si="2"/>
        <v>2.7999999999999972</v>
      </c>
      <c r="U42" s="119">
        <f t="shared" si="3"/>
        <v>0.40000000000000213</v>
      </c>
      <c r="V42" s="119">
        <f t="shared" si="4"/>
        <v>146.952</v>
      </c>
      <c r="W42" s="119">
        <f t="shared" si="5"/>
        <v>2.5120000000000133</v>
      </c>
      <c r="X42" s="119">
        <f t="shared" si="6"/>
        <v>17.583999999999982</v>
      </c>
      <c r="Y42" s="120">
        <f t="shared" si="7"/>
        <v>11.965811965811953</v>
      </c>
      <c r="Z42" s="121">
        <f t="shared" si="8"/>
        <v>1.7094017094017186</v>
      </c>
      <c r="AA42" s="122"/>
      <c r="AB42" s="119">
        <f t="shared" si="9"/>
        <v>17.583999999999982</v>
      </c>
    </row>
    <row r="43" spans="1:28" x14ac:dyDescent="0.45">
      <c r="A43" s="112">
        <f>IF(C43="","",COUNTA($C$3:C43))</f>
        <v>41</v>
      </c>
      <c r="B43" s="112" t="str">
        <f t="shared" si="10"/>
        <v>April</v>
      </c>
      <c r="C43" s="150">
        <v>44662</v>
      </c>
      <c r="D43" s="114" t="s">
        <v>512</v>
      </c>
      <c r="E43" s="114"/>
      <c r="F43" s="115">
        <v>44616</v>
      </c>
      <c r="G43" s="111" t="s">
        <v>125</v>
      </c>
      <c r="H43" s="152" t="s">
        <v>525</v>
      </c>
      <c r="I43" s="116" t="s">
        <v>467</v>
      </c>
      <c r="J43" s="116" t="s">
        <v>3</v>
      </c>
      <c r="K43" s="117" t="str">
        <f t="shared" si="0"/>
        <v>Sqmt</v>
      </c>
      <c r="L43" s="118">
        <v>10.7</v>
      </c>
      <c r="M43" s="118"/>
      <c r="N43" s="118">
        <v>8.94</v>
      </c>
      <c r="O43" s="138">
        <f t="shared" si="1"/>
        <v>10.906799999999999</v>
      </c>
      <c r="P43" s="124">
        <v>6.2</v>
      </c>
      <c r="Q43" s="118">
        <v>7</v>
      </c>
      <c r="R43" s="118"/>
      <c r="S43" s="151"/>
      <c r="T43" s="119">
        <f t="shared" si="2"/>
        <v>3.9067999999999987</v>
      </c>
      <c r="U43" s="119">
        <f t="shared" si="3"/>
        <v>0.79999999999999982</v>
      </c>
      <c r="V43" s="119">
        <f t="shared" si="4"/>
        <v>68.494703999999999</v>
      </c>
      <c r="W43" s="119">
        <f t="shared" si="5"/>
        <v>5.0239999999999991</v>
      </c>
      <c r="X43" s="119">
        <f t="shared" si="6"/>
        <v>24.534703999999994</v>
      </c>
      <c r="Y43" s="120">
        <f t="shared" si="7"/>
        <v>35.81985550298895</v>
      </c>
      <c r="Z43" s="121">
        <f t="shared" si="8"/>
        <v>7.3348736568012605</v>
      </c>
      <c r="AA43" s="122"/>
      <c r="AB43" s="119">
        <f t="shared" si="9"/>
        <v>24.534703999999994</v>
      </c>
    </row>
    <row r="44" spans="1:28" x14ac:dyDescent="0.45">
      <c r="A44" s="112">
        <f>IF(C44="","",COUNTA($C$3:C44))</f>
        <v>42</v>
      </c>
      <c r="B44" s="112" t="str">
        <f t="shared" si="10"/>
        <v>April</v>
      </c>
      <c r="C44" s="150">
        <v>44662</v>
      </c>
      <c r="D44" s="114" t="s">
        <v>512</v>
      </c>
      <c r="E44" s="114"/>
      <c r="F44" s="115">
        <v>44616</v>
      </c>
      <c r="G44" s="111" t="s">
        <v>125</v>
      </c>
      <c r="H44" s="152" t="s">
        <v>525</v>
      </c>
      <c r="I44" s="116" t="s">
        <v>514</v>
      </c>
      <c r="J44" s="116" t="s">
        <v>22</v>
      </c>
      <c r="K44" s="117" t="str">
        <f t="shared" si="0"/>
        <v>Sqmt</v>
      </c>
      <c r="L44" s="118">
        <v>3.85</v>
      </c>
      <c r="M44" s="133">
        <v>3.1557377049180331</v>
      </c>
      <c r="N44" s="118"/>
      <c r="O44" s="138">
        <f t="shared" si="1"/>
        <v>3.85</v>
      </c>
      <c r="P44" s="124">
        <v>3.2</v>
      </c>
      <c r="Q44" s="118">
        <v>3.85</v>
      </c>
      <c r="R44" s="118"/>
      <c r="S44" s="151"/>
      <c r="T44" s="119">
        <f t="shared" si="2"/>
        <v>0</v>
      </c>
      <c r="U44" s="119">
        <f t="shared" si="3"/>
        <v>0.64999999999999991</v>
      </c>
      <c r="V44" s="119">
        <f t="shared" si="4"/>
        <v>30.2225</v>
      </c>
      <c r="W44" s="119">
        <f t="shared" si="5"/>
        <v>5.1024999999999991</v>
      </c>
      <c r="X44" s="119">
        <f t="shared" si="6"/>
        <v>0</v>
      </c>
      <c r="Y44" s="120">
        <f t="shared" si="7"/>
        <v>0</v>
      </c>
      <c r="Z44" s="121">
        <f t="shared" si="8"/>
        <v>16.88311688311688</v>
      </c>
      <c r="AA44" s="122"/>
      <c r="AB44" s="119">
        <f t="shared" si="9"/>
        <v>0</v>
      </c>
    </row>
    <row r="45" spans="1:28" x14ac:dyDescent="0.45">
      <c r="A45" s="112">
        <f>IF(C45="","",COUNTA($C$3:C45))</f>
        <v>43</v>
      </c>
      <c r="B45" s="112" t="str">
        <f t="shared" si="10"/>
        <v>April</v>
      </c>
      <c r="C45" s="150">
        <v>44662</v>
      </c>
      <c r="D45" s="114" t="s">
        <v>512</v>
      </c>
      <c r="E45" s="114"/>
      <c r="F45" s="115">
        <v>44616</v>
      </c>
      <c r="G45" s="111" t="s">
        <v>125</v>
      </c>
      <c r="H45" s="152" t="s">
        <v>525</v>
      </c>
      <c r="I45" s="116" t="s">
        <v>23</v>
      </c>
      <c r="J45" s="116" t="s">
        <v>23</v>
      </c>
      <c r="K45" s="117" t="str">
        <f t="shared" si="0"/>
        <v>No's</v>
      </c>
      <c r="L45" s="118">
        <v>42</v>
      </c>
      <c r="M45" s="118"/>
      <c r="N45" s="118"/>
      <c r="O45" s="138">
        <f t="shared" si="1"/>
        <v>42</v>
      </c>
      <c r="P45" s="124">
        <v>42</v>
      </c>
      <c r="Q45" s="118"/>
      <c r="R45" s="118"/>
      <c r="S45" s="151"/>
      <c r="T45" s="119" t="str">
        <f t="shared" si="2"/>
        <v/>
      </c>
      <c r="U45" s="119" t="str">
        <f t="shared" si="3"/>
        <v/>
      </c>
      <c r="V45" s="119">
        <f t="shared" si="4"/>
        <v>42</v>
      </c>
      <c r="W45" s="119" t="str">
        <f t="shared" si="5"/>
        <v/>
      </c>
      <c r="X45" s="119" t="str">
        <f t="shared" si="6"/>
        <v/>
      </c>
      <c r="Y45" s="120" t="str">
        <f t="shared" si="7"/>
        <v/>
      </c>
      <c r="Z45" s="121" t="str">
        <f t="shared" si="8"/>
        <v/>
      </c>
      <c r="AA45" s="122"/>
      <c r="AB45" s="119" t="str">
        <f t="shared" si="9"/>
        <v/>
      </c>
    </row>
    <row r="46" spans="1:28" x14ac:dyDescent="0.45">
      <c r="A46" s="112">
        <f>IF(C46="","",COUNTA($C$3:C46))</f>
        <v>44</v>
      </c>
      <c r="B46" s="112" t="str">
        <f t="shared" si="10"/>
        <v>April</v>
      </c>
      <c r="C46" s="150">
        <v>44662</v>
      </c>
      <c r="D46" s="114" t="s">
        <v>512</v>
      </c>
      <c r="E46" s="114"/>
      <c r="F46" s="115">
        <v>44616</v>
      </c>
      <c r="G46" s="111" t="s">
        <v>125</v>
      </c>
      <c r="H46" s="152" t="s">
        <v>525</v>
      </c>
      <c r="I46" s="116" t="s">
        <v>25</v>
      </c>
      <c r="J46" s="116" t="s">
        <v>455</v>
      </c>
      <c r="K46" s="117" t="str">
        <f t="shared" si="0"/>
        <v>No's</v>
      </c>
      <c r="L46" s="118">
        <v>4</v>
      </c>
      <c r="M46" s="118"/>
      <c r="N46" s="118"/>
      <c r="O46" s="138">
        <f t="shared" si="1"/>
        <v>4</v>
      </c>
      <c r="P46" s="124"/>
      <c r="Q46" s="118"/>
      <c r="R46" s="118"/>
      <c r="S46" s="151"/>
      <c r="T46" s="119" t="str">
        <f t="shared" si="2"/>
        <v/>
      </c>
      <c r="U46" s="119" t="str">
        <f t="shared" si="3"/>
        <v/>
      </c>
      <c r="V46" s="119">
        <f t="shared" si="4"/>
        <v>4</v>
      </c>
      <c r="W46" s="119" t="str">
        <f t="shared" si="5"/>
        <v/>
      </c>
      <c r="X46" s="119" t="str">
        <f t="shared" si="6"/>
        <v/>
      </c>
      <c r="Y46" s="120" t="str">
        <f t="shared" si="7"/>
        <v/>
      </c>
      <c r="Z46" s="121" t="str">
        <f t="shared" si="8"/>
        <v/>
      </c>
      <c r="AA46" s="122"/>
      <c r="AB46" s="119" t="str">
        <f t="shared" si="9"/>
        <v/>
      </c>
    </row>
    <row r="47" spans="1:28" x14ac:dyDescent="0.45">
      <c r="A47" s="112">
        <f>IF(C47="","",COUNTA($C$3:C47))</f>
        <v>45</v>
      </c>
      <c r="B47" s="112" t="str">
        <f t="shared" si="10"/>
        <v>April</v>
      </c>
      <c r="C47" s="150">
        <v>44664</v>
      </c>
      <c r="D47" s="114" t="s">
        <v>512</v>
      </c>
      <c r="E47" s="114"/>
      <c r="F47" s="115">
        <v>44616</v>
      </c>
      <c r="G47" s="111" t="s">
        <v>125</v>
      </c>
      <c r="H47" s="152" t="s">
        <v>526</v>
      </c>
      <c r="I47" s="116" t="s">
        <v>467</v>
      </c>
      <c r="J47" s="116" t="s">
        <v>19</v>
      </c>
      <c r="K47" s="117" t="str">
        <f t="shared" si="0"/>
        <v>Sqmt</v>
      </c>
      <c r="L47" s="118">
        <v>307.89999999999998</v>
      </c>
      <c r="M47" s="133">
        <v>252.37704918032784</v>
      </c>
      <c r="N47" s="118"/>
      <c r="O47" s="138">
        <f t="shared" si="1"/>
        <v>307.89999999999998</v>
      </c>
      <c r="P47" s="124">
        <v>284.3</v>
      </c>
      <c r="Q47" s="118">
        <v>294.89999999999998</v>
      </c>
      <c r="R47" s="118">
        <v>29</v>
      </c>
      <c r="S47" s="151">
        <v>71</v>
      </c>
      <c r="T47" s="119">
        <f t="shared" si="2"/>
        <v>13</v>
      </c>
      <c r="U47" s="119">
        <f t="shared" si="3"/>
        <v>10.599999999999966</v>
      </c>
      <c r="V47" s="119">
        <f t="shared" si="4"/>
        <v>1450.2089999999998</v>
      </c>
      <c r="W47" s="119">
        <f t="shared" si="5"/>
        <v>49.925999999999839</v>
      </c>
      <c r="X47" s="119">
        <f t="shared" si="6"/>
        <v>61.23</v>
      </c>
      <c r="Y47" s="120">
        <f t="shared" si="7"/>
        <v>4.2221500487171157</v>
      </c>
      <c r="Z47" s="121">
        <f t="shared" si="8"/>
        <v>3.44267619356933</v>
      </c>
      <c r="AA47" s="122"/>
      <c r="AB47" s="119">
        <f t="shared" si="9"/>
        <v>61.23</v>
      </c>
    </row>
    <row r="48" spans="1:28" x14ac:dyDescent="0.45">
      <c r="A48" s="112">
        <f>IF(C48="","",COUNTA($C$3:C48))</f>
        <v>46</v>
      </c>
      <c r="B48" s="112" t="str">
        <f t="shared" si="10"/>
        <v>April</v>
      </c>
      <c r="C48" s="150">
        <v>44664</v>
      </c>
      <c r="D48" s="114" t="s">
        <v>512</v>
      </c>
      <c r="E48" s="114"/>
      <c r="F48" s="115">
        <v>44616</v>
      </c>
      <c r="G48" s="111" t="s">
        <v>125</v>
      </c>
      <c r="H48" s="152" t="s">
        <v>526</v>
      </c>
      <c r="I48" s="116" t="s">
        <v>467</v>
      </c>
      <c r="J48" s="116" t="s">
        <v>2</v>
      </c>
      <c r="K48" s="117" t="str">
        <f t="shared" si="0"/>
        <v>Sqmt</v>
      </c>
      <c r="L48" s="118">
        <v>75.3</v>
      </c>
      <c r="M48" s="118"/>
      <c r="N48" s="118">
        <f>31.61+31.25</f>
        <v>62.86</v>
      </c>
      <c r="O48" s="138">
        <f t="shared" si="1"/>
        <v>76.6892</v>
      </c>
      <c r="P48" s="124">
        <v>57.6</v>
      </c>
      <c r="Q48" s="118">
        <v>66.3</v>
      </c>
      <c r="R48" s="118"/>
      <c r="S48" s="151"/>
      <c r="T48" s="119">
        <f t="shared" si="2"/>
        <v>10.389200000000002</v>
      </c>
      <c r="U48" s="119">
        <f t="shared" si="3"/>
        <v>8.6999999999999957</v>
      </c>
      <c r="V48" s="119">
        <f t="shared" si="4"/>
        <v>361.20613199999997</v>
      </c>
      <c r="W48" s="119">
        <f t="shared" si="5"/>
        <v>40.976999999999983</v>
      </c>
      <c r="X48" s="119">
        <f t="shared" si="6"/>
        <v>48.933132000000008</v>
      </c>
      <c r="Y48" s="120">
        <f t="shared" si="7"/>
        <v>13.547148751062736</v>
      </c>
      <c r="Z48" s="121">
        <f t="shared" si="8"/>
        <v>11.344491792846966</v>
      </c>
      <c r="AA48" s="122"/>
      <c r="AB48" s="119">
        <f t="shared" si="9"/>
        <v>48.933132000000008</v>
      </c>
    </row>
    <row r="49" spans="1:28" x14ac:dyDescent="0.45">
      <c r="A49" s="112">
        <f>IF(C49="","",COUNTA($C$3:C49))</f>
        <v>47</v>
      </c>
      <c r="B49" s="112" t="str">
        <f t="shared" si="10"/>
        <v>April</v>
      </c>
      <c r="C49" s="150">
        <v>44664</v>
      </c>
      <c r="D49" s="114" t="s">
        <v>512</v>
      </c>
      <c r="E49" s="114"/>
      <c r="F49" s="115">
        <v>44616</v>
      </c>
      <c r="G49" s="111" t="s">
        <v>125</v>
      </c>
      <c r="H49" s="152" t="s">
        <v>526</v>
      </c>
      <c r="I49" s="116" t="s">
        <v>467</v>
      </c>
      <c r="J49" s="116" t="s">
        <v>20</v>
      </c>
      <c r="K49" s="117" t="str">
        <f t="shared" si="0"/>
        <v>Sqmt</v>
      </c>
      <c r="L49" s="118">
        <v>433.2</v>
      </c>
      <c r="M49" s="133">
        <v>355.08196721311475</v>
      </c>
      <c r="N49" s="118"/>
      <c r="O49" s="138">
        <f t="shared" si="1"/>
        <v>433.2</v>
      </c>
      <c r="P49" s="124">
        <v>383.8</v>
      </c>
      <c r="Q49" s="118">
        <v>392.7</v>
      </c>
      <c r="R49" s="118"/>
      <c r="S49" s="151"/>
      <c r="T49" s="119">
        <f t="shared" si="2"/>
        <v>40.5</v>
      </c>
      <c r="U49" s="119">
        <f t="shared" si="3"/>
        <v>8.8999999999999773</v>
      </c>
      <c r="V49" s="119">
        <f t="shared" si="4"/>
        <v>2720.4960000000001</v>
      </c>
      <c r="W49" s="119">
        <f t="shared" si="5"/>
        <v>55.891999999999861</v>
      </c>
      <c r="X49" s="119">
        <f t="shared" si="6"/>
        <v>254.34</v>
      </c>
      <c r="Y49" s="120">
        <f t="shared" si="7"/>
        <v>9.3490304709141263</v>
      </c>
      <c r="Z49" s="121">
        <f t="shared" si="8"/>
        <v>2.054478301015692</v>
      </c>
      <c r="AA49" s="122"/>
      <c r="AB49" s="119">
        <f t="shared" si="9"/>
        <v>254.34</v>
      </c>
    </row>
    <row r="50" spans="1:28" x14ac:dyDescent="0.45">
      <c r="A50" s="112">
        <f>IF(C50="","",COUNTA($C$3:C50))</f>
        <v>48</v>
      </c>
      <c r="B50" s="112" t="str">
        <f t="shared" si="10"/>
        <v>April</v>
      </c>
      <c r="C50" s="150">
        <v>44664</v>
      </c>
      <c r="D50" s="114" t="s">
        <v>512</v>
      </c>
      <c r="E50" s="114"/>
      <c r="F50" s="115">
        <v>44616</v>
      </c>
      <c r="G50" s="111" t="s">
        <v>125</v>
      </c>
      <c r="H50" s="152" t="s">
        <v>526</v>
      </c>
      <c r="I50" s="116" t="s">
        <v>467</v>
      </c>
      <c r="J50" s="116" t="s">
        <v>3</v>
      </c>
      <c r="K50" s="117" t="str">
        <f t="shared" si="0"/>
        <v>Sqmt</v>
      </c>
      <c r="L50" s="118">
        <v>58.5</v>
      </c>
      <c r="M50" s="118"/>
      <c r="N50" s="118">
        <f>24.1+24.67</f>
        <v>48.77</v>
      </c>
      <c r="O50" s="138">
        <f t="shared" si="1"/>
        <v>59.499400000000001</v>
      </c>
      <c r="P50" s="124">
        <v>43.2</v>
      </c>
      <c r="Q50" s="118">
        <v>49.2</v>
      </c>
      <c r="R50" s="118"/>
      <c r="S50" s="151"/>
      <c r="T50" s="119">
        <f t="shared" si="2"/>
        <v>10.299399999999999</v>
      </c>
      <c r="U50" s="119">
        <f t="shared" si="3"/>
        <v>6</v>
      </c>
      <c r="V50" s="119">
        <f t="shared" si="4"/>
        <v>373.65623200000005</v>
      </c>
      <c r="W50" s="119">
        <f t="shared" si="5"/>
        <v>37.68</v>
      </c>
      <c r="X50" s="119">
        <f t="shared" si="6"/>
        <v>64.68023199999999</v>
      </c>
      <c r="Y50" s="120">
        <f t="shared" si="7"/>
        <v>17.310090521921225</v>
      </c>
      <c r="Z50" s="121">
        <f t="shared" si="8"/>
        <v>10.084135302204727</v>
      </c>
      <c r="AA50" s="122"/>
      <c r="AB50" s="119">
        <f t="shared" si="9"/>
        <v>64.68023199999999</v>
      </c>
    </row>
    <row r="51" spans="1:28" x14ac:dyDescent="0.45">
      <c r="A51" s="112">
        <f>IF(C51="","",COUNTA($C$3:C51))</f>
        <v>49</v>
      </c>
      <c r="B51" s="112" t="str">
        <f t="shared" si="10"/>
        <v>April</v>
      </c>
      <c r="C51" s="150">
        <v>44664</v>
      </c>
      <c r="D51" s="114" t="s">
        <v>512</v>
      </c>
      <c r="E51" s="114"/>
      <c r="F51" s="115">
        <v>44616</v>
      </c>
      <c r="G51" s="111" t="s">
        <v>125</v>
      </c>
      <c r="H51" s="152" t="s">
        <v>526</v>
      </c>
      <c r="I51" s="116" t="s">
        <v>467</v>
      </c>
      <c r="J51" s="116" t="s">
        <v>21</v>
      </c>
      <c r="K51" s="117" t="str">
        <f t="shared" si="0"/>
        <v>Sqmt</v>
      </c>
      <c r="L51" s="118">
        <v>217.15</v>
      </c>
      <c r="M51" s="133">
        <v>177.99180327868854</v>
      </c>
      <c r="N51" s="118"/>
      <c r="O51" s="138">
        <f t="shared" si="1"/>
        <v>217.15</v>
      </c>
      <c r="P51" s="124">
        <v>201.4</v>
      </c>
      <c r="Q51" s="118">
        <v>206.6</v>
      </c>
      <c r="R51" s="118"/>
      <c r="S51" s="151"/>
      <c r="T51" s="119">
        <f t="shared" si="2"/>
        <v>10.550000000000011</v>
      </c>
      <c r="U51" s="119">
        <f t="shared" si="3"/>
        <v>5.1999999999999886</v>
      </c>
      <c r="V51" s="119">
        <f t="shared" si="4"/>
        <v>1704.6275000000001</v>
      </c>
      <c r="W51" s="119">
        <f t="shared" si="5"/>
        <v>40.819999999999908</v>
      </c>
      <c r="X51" s="119">
        <f t="shared" si="6"/>
        <v>82.817500000000081</v>
      </c>
      <c r="Y51" s="120">
        <f t="shared" si="7"/>
        <v>4.8583928160257939</v>
      </c>
      <c r="Z51" s="121">
        <f t="shared" si="8"/>
        <v>2.3946580704582034</v>
      </c>
      <c r="AA51" s="122"/>
      <c r="AB51" s="119">
        <f t="shared" si="9"/>
        <v>82.817500000000081</v>
      </c>
    </row>
    <row r="52" spans="1:28" x14ac:dyDescent="0.45">
      <c r="A52" s="112">
        <f>IF(C52="","",COUNTA($C$3:C52))</f>
        <v>50</v>
      </c>
      <c r="B52" s="112" t="str">
        <f t="shared" si="10"/>
        <v>April</v>
      </c>
      <c r="C52" s="150">
        <v>44664</v>
      </c>
      <c r="D52" s="114" t="s">
        <v>512</v>
      </c>
      <c r="E52" s="114"/>
      <c r="F52" s="115">
        <v>44616</v>
      </c>
      <c r="G52" s="111" t="s">
        <v>125</v>
      </c>
      <c r="H52" s="152" t="s">
        <v>526</v>
      </c>
      <c r="I52" s="116" t="s">
        <v>467</v>
      </c>
      <c r="J52" s="116" t="s">
        <v>4</v>
      </c>
      <c r="K52" s="117" t="str">
        <f t="shared" si="0"/>
        <v>Sqmt</v>
      </c>
      <c r="L52" s="118">
        <v>79</v>
      </c>
      <c r="M52" s="118"/>
      <c r="N52" s="118">
        <f>28.46+37.12</f>
        <v>65.58</v>
      </c>
      <c r="O52" s="138">
        <f t="shared" si="1"/>
        <v>80.007599999999996</v>
      </c>
      <c r="P52" s="124">
        <v>49.4</v>
      </c>
      <c r="Q52" s="118">
        <v>53.4</v>
      </c>
      <c r="R52" s="118"/>
      <c r="S52" s="151"/>
      <c r="T52" s="119">
        <f t="shared" si="2"/>
        <v>26.607599999999998</v>
      </c>
      <c r="U52" s="119">
        <f t="shared" si="3"/>
        <v>4</v>
      </c>
      <c r="V52" s="119">
        <f t="shared" si="4"/>
        <v>628.05965999999989</v>
      </c>
      <c r="W52" s="119">
        <f t="shared" si="5"/>
        <v>31.4</v>
      </c>
      <c r="X52" s="119">
        <f t="shared" si="6"/>
        <v>208.86965999999998</v>
      </c>
      <c r="Y52" s="120">
        <f t="shared" si="7"/>
        <v>33.256340647638474</v>
      </c>
      <c r="Z52" s="121">
        <f t="shared" si="8"/>
        <v>4.9995250451207136</v>
      </c>
      <c r="AA52" s="122"/>
      <c r="AB52" s="119">
        <f t="shared" si="9"/>
        <v>208.86965999999998</v>
      </c>
    </row>
    <row r="53" spans="1:28" x14ac:dyDescent="0.45">
      <c r="A53" s="112">
        <f>IF(C53="","",COUNTA($C$3:C53))</f>
        <v>51</v>
      </c>
      <c r="B53" s="112" t="str">
        <f t="shared" si="10"/>
        <v>April</v>
      </c>
      <c r="C53" s="150">
        <v>44664</v>
      </c>
      <c r="D53" s="114" t="s">
        <v>512</v>
      </c>
      <c r="E53" s="114"/>
      <c r="F53" s="115">
        <v>44616</v>
      </c>
      <c r="G53" s="111" t="s">
        <v>125</v>
      </c>
      <c r="H53" s="152" t="s">
        <v>526</v>
      </c>
      <c r="I53" s="116" t="s">
        <v>514</v>
      </c>
      <c r="J53" s="116" t="s">
        <v>22</v>
      </c>
      <c r="K53" s="117" t="str">
        <f t="shared" si="0"/>
        <v>Sqmt</v>
      </c>
      <c r="L53" s="118">
        <v>47.35</v>
      </c>
      <c r="M53" s="133">
        <v>38.811475409836071</v>
      </c>
      <c r="N53" s="118"/>
      <c r="O53" s="138">
        <f t="shared" si="1"/>
        <v>47.350000000000009</v>
      </c>
      <c r="P53" s="124">
        <v>39.5</v>
      </c>
      <c r="Q53" s="118">
        <v>47.35</v>
      </c>
      <c r="R53" s="118"/>
      <c r="S53" s="151"/>
      <c r="T53" s="119">
        <f t="shared" si="2"/>
        <v>7.1054273576010019E-15</v>
      </c>
      <c r="U53" s="119">
        <f t="shared" si="3"/>
        <v>7.8500000000000014</v>
      </c>
      <c r="V53" s="119">
        <f t="shared" si="4"/>
        <v>371.69750000000005</v>
      </c>
      <c r="W53" s="119">
        <f t="shared" si="5"/>
        <v>61.622500000000009</v>
      </c>
      <c r="X53" s="119">
        <f t="shared" si="6"/>
        <v>5.5777604757167862E-14</v>
      </c>
      <c r="Y53" s="120">
        <f t="shared" si="7"/>
        <v>1.500618238141711E-14</v>
      </c>
      <c r="Z53" s="121">
        <f t="shared" si="8"/>
        <v>16.578669482576558</v>
      </c>
      <c r="AA53" s="122"/>
      <c r="AB53" s="119">
        <f t="shared" si="9"/>
        <v>5.5777604757167862E-14</v>
      </c>
    </row>
    <row r="54" spans="1:28" x14ac:dyDescent="0.45">
      <c r="A54" s="112">
        <f>IF(C54="","",COUNTA($C$3:C54))</f>
        <v>52</v>
      </c>
      <c r="B54" s="112" t="str">
        <f t="shared" ref="B54:B103" si="11">IF(C54="","",TEXT(C54,"mmmm"))</f>
        <v>April</v>
      </c>
      <c r="C54" s="150">
        <v>44664</v>
      </c>
      <c r="D54" s="114" t="s">
        <v>512</v>
      </c>
      <c r="E54" s="114"/>
      <c r="F54" s="115">
        <v>44616</v>
      </c>
      <c r="G54" s="111" t="s">
        <v>125</v>
      </c>
      <c r="H54" s="152" t="s">
        <v>526</v>
      </c>
      <c r="I54" s="116" t="s">
        <v>23</v>
      </c>
      <c r="J54" s="116" t="s">
        <v>23</v>
      </c>
      <c r="K54" s="117" t="str">
        <f t="shared" si="0"/>
        <v>No's</v>
      </c>
      <c r="L54" s="118">
        <v>478</v>
      </c>
      <c r="M54" s="118"/>
      <c r="N54" s="118"/>
      <c r="O54" s="138">
        <f t="shared" si="1"/>
        <v>478</v>
      </c>
      <c r="P54" s="124">
        <v>478</v>
      </c>
      <c r="Q54" s="118"/>
      <c r="R54" s="118"/>
      <c r="S54" s="151"/>
      <c r="T54" s="119" t="str">
        <f t="shared" ref="T54:T102" si="12">(IF(K54="Sqmt",(O54-Q54),""))</f>
        <v/>
      </c>
      <c r="U54" s="119" t="str">
        <f t="shared" ref="U54:U102" si="13">(IF(K54="Sqmt",(O54-P54)-T54,IF(K54="Rmt","",IF(K54="Kg's","",IF(K54="No's","",IF(K54="Roll","",""))))))</f>
        <v/>
      </c>
      <c r="V54" s="119">
        <f t="shared" si="4"/>
        <v>478</v>
      </c>
      <c r="W54" s="119" t="str">
        <f t="shared" si="5"/>
        <v/>
      </c>
      <c r="X54" s="119" t="str">
        <f t="shared" si="6"/>
        <v/>
      </c>
      <c r="Y54" s="120" t="str">
        <f t="shared" ref="Y54:Y102" si="14">IF(K54="Sqmt",(T54/O54)*100,IF(K54="Kg's","",IF(K54="No's","",IF(K54="Rmt","",IF(K54="Roll","",IF(K54="",""))))))</f>
        <v/>
      </c>
      <c r="Z54" s="121" t="str">
        <f t="shared" ref="Z54:Z102" si="15">IF(K54="Sqmt",(U54/O54)*100,IF(K54="Kg's","",IF(K54="No's","",IF(K54="Rmt","",IF(K54="Roll","",IF(K54="",""))))))</f>
        <v/>
      </c>
      <c r="AA54" s="122"/>
      <c r="AB54" s="119" t="str">
        <f t="shared" si="9"/>
        <v/>
      </c>
    </row>
    <row r="55" spans="1:28" x14ac:dyDescent="0.45">
      <c r="A55" s="112">
        <f>IF(C55="","",COUNTA($C$3:C55))</f>
        <v>53</v>
      </c>
      <c r="B55" s="112" t="str">
        <f t="shared" si="11"/>
        <v>April</v>
      </c>
      <c r="C55" s="150">
        <v>44664</v>
      </c>
      <c r="D55" s="114" t="s">
        <v>512</v>
      </c>
      <c r="E55" s="114"/>
      <c r="F55" s="115">
        <v>44616</v>
      </c>
      <c r="G55" s="111" t="s">
        <v>125</v>
      </c>
      <c r="H55" s="152" t="s">
        <v>526</v>
      </c>
      <c r="I55" s="116" t="s">
        <v>25</v>
      </c>
      <c r="J55" s="116" t="s">
        <v>455</v>
      </c>
      <c r="K55" s="117" t="str">
        <f t="shared" si="0"/>
        <v>No's</v>
      </c>
      <c r="L55" s="118">
        <v>60</v>
      </c>
      <c r="M55" s="118"/>
      <c r="N55" s="118"/>
      <c r="O55" s="138">
        <f t="shared" si="1"/>
        <v>60</v>
      </c>
      <c r="P55" s="124"/>
      <c r="Q55" s="118"/>
      <c r="R55" s="118"/>
      <c r="S55" s="151"/>
      <c r="T55" s="119" t="str">
        <f t="shared" si="12"/>
        <v/>
      </c>
      <c r="U55" s="119" t="str">
        <f t="shared" si="13"/>
        <v/>
      </c>
      <c r="V55" s="119">
        <f t="shared" si="4"/>
        <v>60</v>
      </c>
      <c r="W55" s="119" t="str">
        <f t="shared" si="5"/>
        <v/>
      </c>
      <c r="X55" s="119" t="str">
        <f t="shared" si="6"/>
        <v/>
      </c>
      <c r="Y55" s="120" t="str">
        <f t="shared" si="14"/>
        <v/>
      </c>
      <c r="Z55" s="121" t="str">
        <f t="shared" si="15"/>
        <v/>
      </c>
      <c r="AA55" s="122"/>
      <c r="AB55" s="119" t="str">
        <f t="shared" si="9"/>
        <v/>
      </c>
    </row>
    <row r="56" spans="1:28" x14ac:dyDescent="0.45">
      <c r="A56" s="112">
        <f>IF(C56="","",COUNTA($C$3:C56))</f>
        <v>54</v>
      </c>
      <c r="B56" s="112" t="str">
        <f t="shared" si="11"/>
        <v>April</v>
      </c>
      <c r="C56" s="150">
        <v>44669</v>
      </c>
      <c r="D56" s="114" t="s">
        <v>512</v>
      </c>
      <c r="E56" s="114"/>
      <c r="F56" s="115">
        <v>44616</v>
      </c>
      <c r="G56" s="111" t="s">
        <v>125</v>
      </c>
      <c r="H56" s="152" t="s">
        <v>527</v>
      </c>
      <c r="I56" s="116" t="s">
        <v>467</v>
      </c>
      <c r="J56" s="116" t="s">
        <v>19</v>
      </c>
      <c r="K56" s="117" t="str">
        <f t="shared" si="0"/>
        <v>Sqmt</v>
      </c>
      <c r="L56" s="118">
        <v>293.64999999999998</v>
      </c>
      <c r="M56" s="133">
        <v>240.69672131147539</v>
      </c>
      <c r="N56" s="118"/>
      <c r="O56" s="138">
        <f t="shared" si="1"/>
        <v>293.64999999999998</v>
      </c>
      <c r="P56" s="124">
        <v>269</v>
      </c>
      <c r="Q56" s="118">
        <v>279</v>
      </c>
      <c r="R56" s="118">
        <v>30</v>
      </c>
      <c r="S56" s="151">
        <v>70</v>
      </c>
      <c r="T56" s="119">
        <f t="shared" si="12"/>
        <v>14.649999999999977</v>
      </c>
      <c r="U56" s="119">
        <f t="shared" si="13"/>
        <v>10</v>
      </c>
      <c r="V56" s="119">
        <f t="shared" si="4"/>
        <v>1383.0914999999998</v>
      </c>
      <c r="W56" s="119">
        <f t="shared" si="5"/>
        <v>47.1</v>
      </c>
      <c r="X56" s="119">
        <f t="shared" si="6"/>
        <v>69.001499999999893</v>
      </c>
      <c r="Y56" s="120">
        <f t="shared" si="14"/>
        <v>4.9889324025199997</v>
      </c>
      <c r="Z56" s="121">
        <f t="shared" si="15"/>
        <v>3.4054146092286741</v>
      </c>
      <c r="AA56" s="122"/>
      <c r="AB56" s="119">
        <f t="shared" si="9"/>
        <v>69.001499999999893</v>
      </c>
    </row>
    <row r="57" spans="1:28" x14ac:dyDescent="0.45">
      <c r="A57" s="112">
        <f>IF(C57="","",COUNTA($C$3:C57))</f>
        <v>55</v>
      </c>
      <c r="B57" s="112" t="str">
        <f t="shared" si="11"/>
        <v>April</v>
      </c>
      <c r="C57" s="150">
        <v>44669</v>
      </c>
      <c r="D57" s="114" t="s">
        <v>512</v>
      </c>
      <c r="E57" s="114"/>
      <c r="F57" s="115">
        <v>44616</v>
      </c>
      <c r="G57" s="111" t="s">
        <v>125</v>
      </c>
      <c r="H57" s="152" t="s">
        <v>527</v>
      </c>
      <c r="I57" s="116" t="s">
        <v>467</v>
      </c>
      <c r="J57" s="116" t="s">
        <v>2</v>
      </c>
      <c r="K57" s="117" t="str">
        <f t="shared" si="0"/>
        <v>Sqmt</v>
      </c>
      <c r="L57" s="118">
        <v>72</v>
      </c>
      <c r="M57" s="118"/>
      <c r="N57" s="118">
        <f>30.03+30.03</f>
        <v>60.06</v>
      </c>
      <c r="O57" s="138">
        <f t="shared" si="1"/>
        <v>73.273200000000003</v>
      </c>
      <c r="P57" s="124">
        <v>47.9</v>
      </c>
      <c r="Q57" s="118">
        <v>62.8</v>
      </c>
      <c r="R57" s="118"/>
      <c r="S57" s="151"/>
      <c r="T57" s="119">
        <f t="shared" si="12"/>
        <v>10.473200000000006</v>
      </c>
      <c r="U57" s="119">
        <f t="shared" si="13"/>
        <v>14.899999999999999</v>
      </c>
      <c r="V57" s="119">
        <f t="shared" si="4"/>
        <v>345.11677200000003</v>
      </c>
      <c r="W57" s="119">
        <f t="shared" si="5"/>
        <v>70.178999999999988</v>
      </c>
      <c r="X57" s="119">
        <f t="shared" si="6"/>
        <v>49.328772000000029</v>
      </c>
      <c r="Y57" s="120">
        <f t="shared" si="14"/>
        <v>14.293356916307742</v>
      </c>
      <c r="Z57" s="121">
        <f t="shared" si="15"/>
        <v>20.334856400430169</v>
      </c>
      <c r="AA57" s="122"/>
      <c r="AB57" s="119">
        <f t="shared" si="9"/>
        <v>49.328772000000029</v>
      </c>
    </row>
    <row r="58" spans="1:28" x14ac:dyDescent="0.45">
      <c r="A58" s="112">
        <f>IF(C58="","",COUNTA($C$3:C58))</f>
        <v>56</v>
      </c>
      <c r="B58" s="112" t="str">
        <f t="shared" si="11"/>
        <v>April</v>
      </c>
      <c r="C58" s="150">
        <v>44669</v>
      </c>
      <c r="D58" s="114" t="s">
        <v>512</v>
      </c>
      <c r="E58" s="114"/>
      <c r="F58" s="115">
        <v>44616</v>
      </c>
      <c r="G58" s="111" t="s">
        <v>125</v>
      </c>
      <c r="H58" s="152" t="s">
        <v>527</v>
      </c>
      <c r="I58" s="116" t="s">
        <v>467</v>
      </c>
      <c r="J58" s="116" t="s">
        <v>20</v>
      </c>
      <c r="K58" s="117" t="str">
        <f t="shared" si="0"/>
        <v>Sqmt</v>
      </c>
      <c r="L58" s="118">
        <v>283.3</v>
      </c>
      <c r="M58" s="133">
        <v>232.21311475409837</v>
      </c>
      <c r="N58" s="118"/>
      <c r="O58" s="138">
        <f t="shared" si="1"/>
        <v>283.3</v>
      </c>
      <c r="P58" s="124">
        <v>253.6</v>
      </c>
      <c r="Q58" s="118">
        <v>260.8</v>
      </c>
      <c r="R58" s="118"/>
      <c r="S58" s="151"/>
      <c r="T58" s="119">
        <f t="shared" si="12"/>
        <v>22.5</v>
      </c>
      <c r="U58" s="119">
        <f t="shared" si="13"/>
        <v>7.2000000000000171</v>
      </c>
      <c r="V58" s="119">
        <f t="shared" si="4"/>
        <v>1779.1240000000003</v>
      </c>
      <c r="W58" s="119">
        <f t="shared" si="5"/>
        <v>45.216000000000108</v>
      </c>
      <c r="X58" s="119">
        <f t="shared" si="6"/>
        <v>141.30000000000001</v>
      </c>
      <c r="Y58" s="120">
        <f t="shared" si="14"/>
        <v>7.9421108365690083</v>
      </c>
      <c r="Z58" s="121">
        <f t="shared" si="15"/>
        <v>2.5414754677020883</v>
      </c>
      <c r="AA58" s="122"/>
      <c r="AB58" s="119">
        <f t="shared" si="9"/>
        <v>141.30000000000001</v>
      </c>
    </row>
    <row r="59" spans="1:28" x14ac:dyDescent="0.45">
      <c r="A59" s="112">
        <f>IF(C59="","",COUNTA($C$3:C59))</f>
        <v>57</v>
      </c>
      <c r="B59" s="112" t="str">
        <f t="shared" si="11"/>
        <v>April</v>
      </c>
      <c r="C59" s="150">
        <v>44669</v>
      </c>
      <c r="D59" s="114" t="s">
        <v>512</v>
      </c>
      <c r="E59" s="114"/>
      <c r="F59" s="115">
        <v>44616</v>
      </c>
      <c r="G59" s="111" t="s">
        <v>125</v>
      </c>
      <c r="H59" s="152" t="s">
        <v>527</v>
      </c>
      <c r="I59" s="116" t="s">
        <v>467</v>
      </c>
      <c r="J59" s="116" t="s">
        <v>3</v>
      </c>
      <c r="K59" s="117" t="str">
        <f t="shared" si="0"/>
        <v>Sqmt</v>
      </c>
      <c r="L59" s="118">
        <v>35.6</v>
      </c>
      <c r="M59" s="118"/>
      <c r="N59" s="118">
        <f>13.33+16.42</f>
        <v>29.75</v>
      </c>
      <c r="O59" s="138">
        <f t="shared" si="1"/>
        <v>36.295000000000002</v>
      </c>
      <c r="P59" s="124">
        <v>29</v>
      </c>
      <c r="Q59" s="118">
        <v>27.7</v>
      </c>
      <c r="R59" s="118"/>
      <c r="S59" s="151"/>
      <c r="T59" s="119">
        <f t="shared" si="12"/>
        <v>8.5950000000000024</v>
      </c>
      <c r="U59" s="119">
        <f t="shared" si="13"/>
        <v>-1.3000000000000007</v>
      </c>
      <c r="V59" s="119">
        <f t="shared" si="4"/>
        <v>227.93260000000001</v>
      </c>
      <c r="W59" s="119">
        <f t="shared" si="5"/>
        <v>-8.164000000000005</v>
      </c>
      <c r="X59" s="119">
        <f t="shared" si="6"/>
        <v>53.976600000000019</v>
      </c>
      <c r="Y59" s="120">
        <f t="shared" si="14"/>
        <v>23.680947788951652</v>
      </c>
      <c r="Z59" s="121">
        <f t="shared" si="15"/>
        <v>-3.5817605730816937</v>
      </c>
      <c r="AA59" s="122"/>
      <c r="AB59" s="119">
        <f t="shared" si="9"/>
        <v>53.976600000000019</v>
      </c>
    </row>
    <row r="60" spans="1:28" x14ac:dyDescent="0.45">
      <c r="A60" s="112">
        <f>IF(C60="","",COUNTA($C$3:C60))</f>
        <v>58</v>
      </c>
      <c r="B60" s="112" t="str">
        <f t="shared" si="11"/>
        <v>April</v>
      </c>
      <c r="C60" s="150">
        <v>44669</v>
      </c>
      <c r="D60" s="114" t="s">
        <v>512</v>
      </c>
      <c r="E60" s="114"/>
      <c r="F60" s="115">
        <v>44616</v>
      </c>
      <c r="G60" s="111" t="s">
        <v>125</v>
      </c>
      <c r="H60" s="152" t="s">
        <v>527</v>
      </c>
      <c r="I60" s="116" t="s">
        <v>467</v>
      </c>
      <c r="J60" s="116" t="s">
        <v>21</v>
      </c>
      <c r="K60" s="117" t="str">
        <f t="shared" si="0"/>
        <v>Sqmt</v>
      </c>
      <c r="L60" s="118">
        <v>283.89999999999998</v>
      </c>
      <c r="M60" s="133">
        <v>232.70491803278688</v>
      </c>
      <c r="N60" s="118"/>
      <c r="O60" s="138">
        <f t="shared" si="1"/>
        <v>283.89999999999998</v>
      </c>
      <c r="P60" s="124">
        <v>262.2</v>
      </c>
      <c r="Q60" s="118">
        <v>269.39999999999998</v>
      </c>
      <c r="R60" s="118"/>
      <c r="S60" s="151"/>
      <c r="T60" s="119">
        <f t="shared" si="12"/>
        <v>14.5</v>
      </c>
      <c r="U60" s="119">
        <f t="shared" si="13"/>
        <v>7.1999999999999886</v>
      </c>
      <c r="V60" s="119">
        <f t="shared" si="4"/>
        <v>2228.6149999999998</v>
      </c>
      <c r="W60" s="119">
        <f t="shared" si="5"/>
        <v>56.519999999999911</v>
      </c>
      <c r="X60" s="119">
        <f t="shared" si="6"/>
        <v>113.82499999999999</v>
      </c>
      <c r="Y60" s="120">
        <f t="shared" si="14"/>
        <v>5.1074321944346606</v>
      </c>
      <c r="Z60" s="121">
        <f t="shared" si="15"/>
        <v>2.5361042620641032</v>
      </c>
      <c r="AA60" s="122"/>
      <c r="AB60" s="119">
        <f t="shared" si="9"/>
        <v>113.82499999999999</v>
      </c>
    </row>
    <row r="61" spans="1:28" x14ac:dyDescent="0.45">
      <c r="A61" s="112">
        <f>IF(C61="","",COUNTA($C$3:C61))</f>
        <v>59</v>
      </c>
      <c r="B61" s="112" t="str">
        <f t="shared" si="11"/>
        <v>April</v>
      </c>
      <c r="C61" s="150">
        <v>44669</v>
      </c>
      <c r="D61" s="114" t="s">
        <v>512</v>
      </c>
      <c r="E61" s="114"/>
      <c r="F61" s="115">
        <v>44616</v>
      </c>
      <c r="G61" s="111" t="s">
        <v>125</v>
      </c>
      <c r="H61" s="152" t="s">
        <v>527</v>
      </c>
      <c r="I61" s="116" t="s">
        <v>467</v>
      </c>
      <c r="J61" s="116" t="s">
        <v>4</v>
      </c>
      <c r="K61" s="117" t="str">
        <f t="shared" si="0"/>
        <v>Sqmt</v>
      </c>
      <c r="L61" s="118">
        <v>74.5</v>
      </c>
      <c r="M61" s="118"/>
      <c r="N61" s="118">
        <f>23.092+38.11</f>
        <v>61.201999999999998</v>
      </c>
      <c r="O61" s="138">
        <f t="shared" si="1"/>
        <v>74.666439999999994</v>
      </c>
      <c r="P61" s="124">
        <v>45.9</v>
      </c>
      <c r="Q61" s="118">
        <v>50</v>
      </c>
      <c r="R61" s="118"/>
      <c r="S61" s="151"/>
      <c r="T61" s="119">
        <f t="shared" si="12"/>
        <v>24.666439999999994</v>
      </c>
      <c r="U61" s="119">
        <f t="shared" si="13"/>
        <v>4.1000000000000014</v>
      </c>
      <c r="V61" s="119">
        <f t="shared" si="4"/>
        <v>586.13155399999994</v>
      </c>
      <c r="W61" s="119">
        <f t="shared" si="5"/>
        <v>32.185000000000009</v>
      </c>
      <c r="X61" s="119">
        <f t="shared" si="6"/>
        <v>193.63155399999994</v>
      </c>
      <c r="Y61" s="120">
        <f t="shared" si="14"/>
        <v>33.035511000658389</v>
      </c>
      <c r="Z61" s="121">
        <f t="shared" si="15"/>
        <v>5.4910880979460144</v>
      </c>
      <c r="AA61" s="122"/>
      <c r="AB61" s="119">
        <f t="shared" si="9"/>
        <v>193.63155399999994</v>
      </c>
    </row>
    <row r="62" spans="1:28" x14ac:dyDescent="0.45">
      <c r="A62" s="112">
        <f>IF(C62="","",COUNTA($C$3:C62))</f>
        <v>60</v>
      </c>
      <c r="B62" s="112" t="str">
        <f t="shared" si="11"/>
        <v>April</v>
      </c>
      <c r="C62" s="150">
        <v>44669</v>
      </c>
      <c r="D62" s="114" t="s">
        <v>512</v>
      </c>
      <c r="E62" s="114"/>
      <c r="F62" s="115">
        <v>44616</v>
      </c>
      <c r="G62" s="111" t="s">
        <v>125</v>
      </c>
      <c r="H62" s="152" t="s">
        <v>527</v>
      </c>
      <c r="I62" s="116" t="s">
        <v>514</v>
      </c>
      <c r="J62" s="116" t="s">
        <v>22</v>
      </c>
      <c r="K62" s="117" t="str">
        <f t="shared" si="0"/>
        <v>Sqmt</v>
      </c>
      <c r="L62" s="118">
        <v>47.6</v>
      </c>
      <c r="M62" s="133">
        <v>39.016393442622956</v>
      </c>
      <c r="N62" s="118"/>
      <c r="O62" s="138">
        <f t="shared" si="1"/>
        <v>47.600000000000009</v>
      </c>
      <c r="P62" s="124">
        <v>39.700000000000003</v>
      </c>
      <c r="Q62" s="118">
        <v>47.6</v>
      </c>
      <c r="R62" s="118"/>
      <c r="S62" s="151"/>
      <c r="T62" s="119">
        <f t="shared" si="12"/>
        <v>7.1054273576010019E-15</v>
      </c>
      <c r="U62" s="119">
        <f t="shared" si="13"/>
        <v>7.8999999999999986</v>
      </c>
      <c r="V62" s="119">
        <f t="shared" si="4"/>
        <v>373.66</v>
      </c>
      <c r="W62" s="119">
        <f t="shared" si="5"/>
        <v>62.014999999999986</v>
      </c>
      <c r="X62" s="119">
        <f t="shared" si="6"/>
        <v>5.5777604757167862E-14</v>
      </c>
      <c r="Y62" s="120">
        <f t="shared" si="14"/>
        <v>1.492736839832143E-14</v>
      </c>
      <c r="Z62" s="121">
        <f t="shared" si="15"/>
        <v>16.596638655462179</v>
      </c>
      <c r="AA62" s="122"/>
      <c r="AB62" s="119">
        <f t="shared" si="9"/>
        <v>5.5777604757167862E-14</v>
      </c>
    </row>
    <row r="63" spans="1:28" x14ac:dyDescent="0.45">
      <c r="A63" s="112">
        <f>IF(C63="","",COUNTA($C$3:C63))</f>
        <v>61</v>
      </c>
      <c r="B63" s="112" t="str">
        <f t="shared" si="11"/>
        <v>April</v>
      </c>
      <c r="C63" s="150">
        <v>44669</v>
      </c>
      <c r="D63" s="114" t="s">
        <v>512</v>
      </c>
      <c r="E63" s="114"/>
      <c r="F63" s="115">
        <v>44616</v>
      </c>
      <c r="G63" s="111" t="s">
        <v>125</v>
      </c>
      <c r="H63" s="152" t="s">
        <v>527</v>
      </c>
      <c r="I63" s="116" t="s">
        <v>23</v>
      </c>
      <c r="J63" s="116" t="s">
        <v>23</v>
      </c>
      <c r="K63" s="117" t="str">
        <f t="shared" si="0"/>
        <v>No's</v>
      </c>
      <c r="L63" s="118">
        <v>390</v>
      </c>
      <c r="M63" s="118"/>
      <c r="N63" s="118"/>
      <c r="O63" s="138">
        <f t="shared" si="1"/>
        <v>390</v>
      </c>
      <c r="P63" s="124">
        <v>390</v>
      </c>
      <c r="Q63" s="118"/>
      <c r="R63" s="118"/>
      <c r="S63" s="151"/>
      <c r="T63" s="119" t="str">
        <f t="shared" si="12"/>
        <v/>
      </c>
      <c r="U63" s="119" t="str">
        <f t="shared" si="13"/>
        <v/>
      </c>
      <c r="V63" s="119">
        <f t="shared" si="4"/>
        <v>390</v>
      </c>
      <c r="W63" s="119" t="str">
        <f t="shared" si="5"/>
        <v/>
      </c>
      <c r="X63" s="119" t="str">
        <f t="shared" si="6"/>
        <v/>
      </c>
      <c r="Y63" s="120" t="str">
        <f t="shared" si="14"/>
        <v/>
      </c>
      <c r="Z63" s="121" t="str">
        <f t="shared" si="15"/>
        <v/>
      </c>
      <c r="AA63" s="122"/>
      <c r="AB63" s="119" t="str">
        <f t="shared" si="9"/>
        <v/>
      </c>
    </row>
    <row r="64" spans="1:28" x14ac:dyDescent="0.45">
      <c r="A64" s="112">
        <f>IF(C64="","",COUNTA($C$3:C64))</f>
        <v>62</v>
      </c>
      <c r="B64" s="112" t="str">
        <f t="shared" si="11"/>
        <v>April</v>
      </c>
      <c r="C64" s="150">
        <v>44669</v>
      </c>
      <c r="D64" s="114" t="s">
        <v>512</v>
      </c>
      <c r="E64" s="114"/>
      <c r="F64" s="115">
        <v>44616</v>
      </c>
      <c r="G64" s="111" t="s">
        <v>125</v>
      </c>
      <c r="H64" s="152" t="s">
        <v>527</v>
      </c>
      <c r="I64" s="116" t="s">
        <v>25</v>
      </c>
      <c r="J64" s="116" t="s">
        <v>455</v>
      </c>
      <c r="K64" s="117" t="str">
        <f t="shared" si="0"/>
        <v>No's</v>
      </c>
      <c r="L64" s="118">
        <v>64</v>
      </c>
      <c r="M64" s="118"/>
      <c r="N64" s="118"/>
      <c r="O64" s="138">
        <f t="shared" si="1"/>
        <v>64</v>
      </c>
      <c r="P64" s="124"/>
      <c r="Q64" s="118"/>
      <c r="R64" s="118"/>
      <c r="S64" s="151"/>
      <c r="T64" s="119" t="str">
        <f t="shared" si="12"/>
        <v/>
      </c>
      <c r="U64" s="119" t="str">
        <f t="shared" si="13"/>
        <v/>
      </c>
      <c r="V64" s="119">
        <f t="shared" si="4"/>
        <v>64</v>
      </c>
      <c r="W64" s="119" t="str">
        <f t="shared" si="5"/>
        <v/>
      </c>
      <c r="X64" s="119" t="str">
        <f t="shared" si="6"/>
        <v/>
      </c>
      <c r="Y64" s="120" t="str">
        <f t="shared" si="14"/>
        <v/>
      </c>
      <c r="Z64" s="121" t="str">
        <f t="shared" si="15"/>
        <v/>
      </c>
      <c r="AA64" s="122"/>
      <c r="AB64" s="119" t="str">
        <f t="shared" si="9"/>
        <v/>
      </c>
    </row>
    <row r="65" spans="1:29" x14ac:dyDescent="0.45">
      <c r="A65" s="112">
        <f>IF(C65="","",COUNTA($C$3:C65))</f>
        <v>63</v>
      </c>
      <c r="B65" s="112" t="str">
        <f t="shared" si="11"/>
        <v>April</v>
      </c>
      <c r="C65" s="150">
        <v>44671</v>
      </c>
      <c r="D65" s="114" t="s">
        <v>512</v>
      </c>
      <c r="E65" s="114"/>
      <c r="F65" s="115">
        <v>44616</v>
      </c>
      <c r="G65" s="111" t="s">
        <v>125</v>
      </c>
      <c r="H65" s="153" t="s">
        <v>528</v>
      </c>
      <c r="I65" s="116" t="s">
        <v>457</v>
      </c>
      <c r="J65" s="116" t="s">
        <v>5</v>
      </c>
      <c r="K65" s="117" t="str">
        <f t="shared" si="0"/>
        <v>Sqmt</v>
      </c>
      <c r="L65" s="118">
        <v>13.7</v>
      </c>
      <c r="M65" s="118"/>
      <c r="N65" s="118">
        <v>11.23</v>
      </c>
      <c r="O65" s="138">
        <f t="shared" si="1"/>
        <v>13.7006</v>
      </c>
      <c r="P65" s="124">
        <v>10.199999999999999</v>
      </c>
      <c r="Q65" s="118">
        <v>10.5</v>
      </c>
      <c r="R65" s="118">
        <v>0</v>
      </c>
      <c r="S65" s="151">
        <v>100</v>
      </c>
      <c r="T65" s="119">
        <f t="shared" si="12"/>
        <v>3.2005999999999997</v>
      </c>
      <c r="U65" s="119">
        <f t="shared" si="13"/>
        <v>0.30000000000000071</v>
      </c>
      <c r="V65" s="119">
        <f t="shared" si="4"/>
        <v>107.54970999999999</v>
      </c>
      <c r="W65" s="119">
        <f t="shared" si="5"/>
        <v>2.3550000000000053</v>
      </c>
      <c r="X65" s="119">
        <f t="shared" si="6"/>
        <v>25.124709999999997</v>
      </c>
      <c r="Y65" s="120">
        <f t="shared" si="14"/>
        <v>23.361020685225462</v>
      </c>
      <c r="Z65" s="121">
        <f t="shared" si="15"/>
        <v>2.1896851232792778</v>
      </c>
      <c r="AA65" s="122"/>
      <c r="AB65" s="119">
        <f t="shared" si="9"/>
        <v>25.124709999999997</v>
      </c>
      <c r="AC65" s="96" t="s">
        <v>519</v>
      </c>
    </row>
    <row r="66" spans="1:29" x14ac:dyDescent="0.45">
      <c r="A66" s="112">
        <f>IF(C66="","",COUNTA($C$3:C66))</f>
        <v>64</v>
      </c>
      <c r="B66" s="112" t="str">
        <f t="shared" si="11"/>
        <v>April</v>
      </c>
      <c r="C66" s="150">
        <v>44673</v>
      </c>
      <c r="D66" s="114" t="s">
        <v>512</v>
      </c>
      <c r="E66" s="114"/>
      <c r="F66" s="115">
        <v>44616</v>
      </c>
      <c r="G66" s="111" t="s">
        <v>125</v>
      </c>
      <c r="H66" s="152" t="s">
        <v>608</v>
      </c>
      <c r="I66" s="116" t="s">
        <v>607</v>
      </c>
      <c r="J66" s="116" t="s">
        <v>4</v>
      </c>
      <c r="K66" s="117" t="str">
        <f t="shared" si="0"/>
        <v>Sqmt</v>
      </c>
      <c r="L66" s="118">
        <v>28.65</v>
      </c>
      <c r="M66" s="118"/>
      <c r="N66" s="118">
        <v>23.48</v>
      </c>
      <c r="O66" s="138">
        <f t="shared" si="1"/>
        <v>28.645599999999998</v>
      </c>
      <c r="P66" s="124">
        <v>9</v>
      </c>
      <c r="Q66" s="118">
        <v>22.8</v>
      </c>
      <c r="R66" s="118">
        <v>0</v>
      </c>
      <c r="S66" s="151">
        <v>100</v>
      </c>
      <c r="T66" s="119">
        <f t="shared" si="12"/>
        <v>5.8455999999999975</v>
      </c>
      <c r="U66" s="119">
        <f t="shared" si="13"/>
        <v>13.8</v>
      </c>
      <c r="V66" s="119">
        <f t="shared" si="4"/>
        <v>224.86795999999998</v>
      </c>
      <c r="W66" s="119">
        <f t="shared" si="5"/>
        <v>108.33</v>
      </c>
      <c r="X66" s="119">
        <f t="shared" si="6"/>
        <v>45.887959999999978</v>
      </c>
      <c r="Y66" s="120">
        <f t="shared" si="14"/>
        <v>20.406624403049676</v>
      </c>
      <c r="Z66" s="121">
        <f t="shared" si="15"/>
        <v>48.174937861312038</v>
      </c>
      <c r="AA66" s="122"/>
      <c r="AB66" s="119">
        <f t="shared" si="9"/>
        <v>45.887959999999978</v>
      </c>
    </row>
    <row r="67" spans="1:29" x14ac:dyDescent="0.45">
      <c r="A67" s="112">
        <f>IF(C67="","",COUNTA($C$3:C67))</f>
        <v>65</v>
      </c>
      <c r="B67" s="112" t="str">
        <f t="shared" si="11"/>
        <v>April</v>
      </c>
      <c r="C67" s="150">
        <v>44673</v>
      </c>
      <c r="D67" s="114" t="s">
        <v>512</v>
      </c>
      <c r="E67" s="114"/>
      <c r="F67" s="115">
        <v>44616</v>
      </c>
      <c r="G67" s="111" t="s">
        <v>125</v>
      </c>
      <c r="H67" s="152" t="s">
        <v>608</v>
      </c>
      <c r="I67" s="116" t="s">
        <v>607</v>
      </c>
      <c r="J67" s="116" t="s">
        <v>5</v>
      </c>
      <c r="K67" s="117" t="str">
        <f t="shared" ref="K67:K130" si="1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67" s="118">
        <v>9.3000000000000007</v>
      </c>
      <c r="M67" s="118"/>
      <c r="N67" s="118">
        <v>7.84</v>
      </c>
      <c r="O67" s="138">
        <f t="shared" ref="O67:O130" si="17">IF(ISNUMBER(SEARCH("gsm",J:J)),(M67+N67)*1.22,IF(ISNUMBER(SEARCH("Tape",J:J)),L67,IF(ISNUMBER(SEARCH("Thermal",J:J)),L67,IF(ISNUMBER(SEARCH("Acou",J:J)),L67,IF(ISNUMBER(SEARCH("ss",J:J)),L67,IF(ISNUMBER(SEARCH("Alu",J:J)),L67,IF(ISNUMBER(SEARCH("Gasket",J:J)),L67,IF(ISNUMBER(SEARCH("Cleats",J:J)),L67,IF(ISNUMBER(SEARCH("Tube",J:J)),L67,IF(ISNUMBER(SEARCH("Bracket",J:J)),L67,IF(ISNUMBER(SEARCH("Corner",J:J)),L67,IF(ISNUMBER(SEARCH("MS",J:J)),L67,IF(ISNUMBER(SEARCH("Bucket",J:J)),L67,IF(ISNUMBER(SEARCH("stretch",J:J)),L67,IF(ISNUMBER(SEARCH("Bubble",J:J)),L67,IF(ISNUMBER(SEARCH("JTR",J:J)),L67,IF(ISNUMBER(SEARCH("Clamp",J:J)),"No's",IF(ISNUMBER(SEARCH("PIR",J:J)),"sqmt",""))))))))))))))))))</f>
        <v>9.5648</v>
      </c>
      <c r="P67" s="124"/>
      <c r="Q67" s="118">
        <v>7.7</v>
      </c>
      <c r="R67" s="118"/>
      <c r="S67" s="151"/>
      <c r="T67" s="119">
        <f t="shared" si="12"/>
        <v>1.8647999999999998</v>
      </c>
      <c r="U67" s="119">
        <f t="shared" si="13"/>
        <v>7.7</v>
      </c>
      <c r="V67" s="119">
        <f t="shared" ref="V67:V130" si="18">IF(ISNUMBER(SEARCH("26",J:J)),O67*3.925,IF(ISNUMBER(SEARCH("24",J:J)),O67*4.71,IF(ISNUMBER(SEARCH("22",J:J)),O67*6.28,IF(ISNUMBER(SEARCH("20",J:J)),O67*7.85,IF(ISNUMBER(SEARCH("18G",J:J)),O67*9.42,IF(ISNUMBER(SEARCH("16G",J:J)),O67*11.775,IF(ISNUMBER(SEARCH("Thermal",J:J)),O67,IF(ISNUMBER(SEARCH("Acou",J:J)),O67,IF(ISNUMBER(SEARCH("ss",J:J)),O67,IF(ISNUMBER(SEARCH("0.8mm",J:J)),O67*2.2,IF(ISNUMBER(SEARCH("1mm",J:J)),O67*2.75,IF(ISNUMBER(SEARCH("1.2mm",J:J)),O67*3.3,IF(ISNUMBER(SEARCH("Gasket",J:J)),O67,IF(ISNUMBER(SEARCH("Cleats",J:J)),O67,IF(ISNUMBER(SEARCH("Sealant",J:J)),O67,IF(ISNUMBER(SEARCH("Bracket",J:J)),O67,IF(ISNUMBER(SEARCH("Corner",J:J)),O67,IF(ISNUMBER(SEARCH("Bubble",J:J)),O67,""))))))))))))))))))</f>
        <v>75.083680000000001</v>
      </c>
      <c r="W67" s="119">
        <f t="shared" ref="W67:W130" si="19">IF(ISNUMBER(SEARCH("26",J:J)),U67*3.925,IF(ISNUMBER(SEARCH("24",J:J)),U67*4.71,IF(ISNUMBER(SEARCH("22",J:J)),U67*6.28,IF(ISNUMBER(SEARCH("20",J:J)),U67*7.85,IF(ISNUMBER(SEARCH("18G",J:J)),U67*9.42,IF(ISNUMBER(SEARCH("16G",J:J)),U67*11.775,IF(ISNUMBER(SEARCH("Thermal",J:J)),U67,IF(ISNUMBER(SEARCH("Acou",J:J)),U67,IF(ISNUMBER(SEARCH("ss",J:J)),U67,IF(ISNUMBER(SEARCH("0.8mm",J:J)),U67*2.2,IF(ISNUMBER(SEARCH("1mm",J:J)),U67*2.75,IF(ISNUMBER(SEARCH("1.2mm",J:J)),U67*3.3,IF(ISNUMBER(SEARCH("Gasket",J:J)),U67,IF(ISNUMBER(SEARCH("Cleats",J:J)),U67,IF(ISNUMBER(SEARCH("Sealant",J:J)),U67,IF(ISNUMBER(SEARCH("Bracket",J:J)),U67,IF(ISNUMBER(SEARCH("Corner",J:J)),U67,IF(ISNUMBER(SEARCH("Bubble",J:J)),U67,""))))))))))))))))))</f>
        <v>60.445</v>
      </c>
      <c r="X67" s="119">
        <f t="shared" ref="X67:X130" si="20">IF(ISNUMBER(SEARCH("26",J:J)),T67*3.925,IF(ISNUMBER(SEARCH("24",J:J)),T67*4.71,IF(ISNUMBER(SEARCH("22",J:J)),T67*6.28,IF(ISNUMBER(SEARCH("20",J:J)),T67*7.85,IF(ISNUMBER(SEARCH("18",J:J)),T67*9.42,IF(ISNUMBER(SEARCH("16",J:J)),T67*11.775,IF(ISNUMBER(SEARCH("Thermal",J:J)),"",IF(ISNUMBER(SEARCH("Acou",J:J)),"",IF(ISNUMBER(SEARCH("ss",J:J)),"",IF(ISNUMBER(SEARCH("0.8mm",J:J)),T67*2.2,IF(ISNUMBER(SEARCH("1mm",J:J)),T67*2.75,IF(ISNUMBER(SEARCH("1.2mm",J:J)),T67*3.3,IF(ISNUMBER(SEARCH("Gasket",J:J)),"",IF(ISNUMBER(SEARCH("Cleats",J:J)),"",IF(ISNUMBER(SEARCH("Sealant",J:J)),"",IF(ISNUMBER(SEARCH("Bracket",J:J)),"",IF(ISNUMBER(SEARCH("Corner",J:J)),"",IF(ISNUMBER(SEARCH("Bubble",J:J)),"",""))))))))))))))))))</f>
        <v>14.638679999999997</v>
      </c>
      <c r="Y67" s="120">
        <f t="shared" si="14"/>
        <v>19.496487119437937</v>
      </c>
      <c r="Z67" s="121">
        <f t="shared" si="15"/>
        <v>80.50351288056207</v>
      </c>
      <c r="AA67" s="122"/>
      <c r="AB67" s="119">
        <f t="shared" si="9"/>
        <v>14.638679999999997</v>
      </c>
    </row>
    <row r="68" spans="1:29" x14ac:dyDescent="0.45">
      <c r="A68" s="112">
        <f>IF(C68="","",COUNTA($C$3:C68))</f>
        <v>66</v>
      </c>
      <c r="B68" s="112" t="str">
        <f t="shared" si="11"/>
        <v>April</v>
      </c>
      <c r="C68" s="150">
        <v>44679</v>
      </c>
      <c r="D68" s="114" t="s">
        <v>512</v>
      </c>
      <c r="E68" s="114"/>
      <c r="F68" s="115">
        <v>44616</v>
      </c>
      <c r="G68" s="111" t="s">
        <v>125</v>
      </c>
      <c r="H68" s="153" t="s">
        <v>529</v>
      </c>
      <c r="I68" s="116" t="s">
        <v>457</v>
      </c>
      <c r="J68" s="116" t="s">
        <v>5</v>
      </c>
      <c r="K68" s="117" t="str">
        <f t="shared" si="16"/>
        <v>Sqmt</v>
      </c>
      <c r="L68" s="118">
        <v>10.7</v>
      </c>
      <c r="M68" s="118"/>
      <c r="N68" s="118">
        <v>8.77</v>
      </c>
      <c r="O68" s="138">
        <f t="shared" si="17"/>
        <v>10.699399999999999</v>
      </c>
      <c r="P68" s="124">
        <v>7.8</v>
      </c>
      <c r="Q68" s="118">
        <v>8</v>
      </c>
      <c r="R68" s="118">
        <v>0</v>
      </c>
      <c r="S68" s="151">
        <v>100</v>
      </c>
      <c r="T68" s="119">
        <f t="shared" si="12"/>
        <v>2.6993999999999989</v>
      </c>
      <c r="U68" s="119">
        <f t="shared" si="13"/>
        <v>0.20000000000000018</v>
      </c>
      <c r="V68" s="119">
        <f t="shared" si="18"/>
        <v>83.990289999999987</v>
      </c>
      <c r="W68" s="119">
        <f t="shared" si="19"/>
        <v>1.5700000000000014</v>
      </c>
      <c r="X68" s="119">
        <f t="shared" si="20"/>
        <v>21.19028999999999</v>
      </c>
      <c r="Y68" s="120">
        <f t="shared" si="14"/>
        <v>25.229452118810393</v>
      </c>
      <c r="Z68" s="121">
        <f t="shared" si="15"/>
        <v>1.8692636970297418</v>
      </c>
      <c r="AA68" s="122"/>
      <c r="AB68" s="119">
        <f t="shared" si="9"/>
        <v>21.19028999999999</v>
      </c>
      <c r="AC68" s="96" t="s">
        <v>519</v>
      </c>
    </row>
    <row r="69" spans="1:29" x14ac:dyDescent="0.45">
      <c r="A69" s="112">
        <f>IF(C69="","",COUNTA($C$3:C69))</f>
        <v>67</v>
      </c>
      <c r="B69" s="112" t="str">
        <f t="shared" si="11"/>
        <v>April</v>
      </c>
      <c r="C69" s="150">
        <v>44681</v>
      </c>
      <c r="D69" s="114" t="s">
        <v>512</v>
      </c>
      <c r="E69" s="114"/>
      <c r="F69" s="115">
        <v>44616</v>
      </c>
      <c r="G69" s="111" t="s">
        <v>125</v>
      </c>
      <c r="H69" s="153" t="s">
        <v>530</v>
      </c>
      <c r="I69" s="116" t="s">
        <v>514</v>
      </c>
      <c r="J69" s="116" t="s">
        <v>22</v>
      </c>
      <c r="K69" s="117" t="str">
        <f t="shared" si="16"/>
        <v>Sqmt</v>
      </c>
      <c r="L69" s="118">
        <v>16.399999999999999</v>
      </c>
      <c r="M69" s="133">
        <v>13.442622950819672</v>
      </c>
      <c r="N69" s="118"/>
      <c r="O69" s="138">
        <f t="shared" si="17"/>
        <v>16.399999999999999</v>
      </c>
      <c r="P69" s="124">
        <v>13.7</v>
      </c>
      <c r="Q69" s="118">
        <v>16.399999999999999</v>
      </c>
      <c r="R69" s="118">
        <v>0</v>
      </c>
      <c r="S69" s="151">
        <v>100</v>
      </c>
      <c r="T69" s="119">
        <f t="shared" si="12"/>
        <v>0</v>
      </c>
      <c r="U69" s="119">
        <f t="shared" si="13"/>
        <v>2.6999999999999993</v>
      </c>
      <c r="V69" s="119">
        <f t="shared" si="18"/>
        <v>128.73999999999998</v>
      </c>
      <c r="W69" s="119">
        <f t="shared" si="19"/>
        <v>21.194999999999993</v>
      </c>
      <c r="X69" s="119">
        <f t="shared" si="20"/>
        <v>0</v>
      </c>
      <c r="Y69" s="120">
        <f t="shared" si="14"/>
        <v>0</v>
      </c>
      <c r="Z69" s="121">
        <f t="shared" si="15"/>
        <v>16.463414634146339</v>
      </c>
      <c r="AA69" s="122"/>
      <c r="AB69" s="119">
        <f t="shared" si="9"/>
        <v>0</v>
      </c>
    </row>
    <row r="70" spans="1:29" x14ac:dyDescent="0.45">
      <c r="A70" s="112">
        <f>IF(C70="","",COUNTA($C$3:C70))</f>
        <v>68</v>
      </c>
      <c r="B70" s="112" t="str">
        <f t="shared" si="11"/>
        <v>April</v>
      </c>
      <c r="C70" s="150">
        <v>44681</v>
      </c>
      <c r="D70" s="114" t="s">
        <v>512</v>
      </c>
      <c r="E70" s="114"/>
      <c r="F70" s="115">
        <v>44616</v>
      </c>
      <c r="G70" s="111" t="s">
        <v>125</v>
      </c>
      <c r="H70" s="153" t="s">
        <v>530</v>
      </c>
      <c r="I70" s="116" t="s">
        <v>489</v>
      </c>
      <c r="J70" s="116" t="s">
        <v>491</v>
      </c>
      <c r="K70" s="117" t="str">
        <f t="shared" si="16"/>
        <v>Rmt</v>
      </c>
      <c r="L70" s="118">
        <v>40</v>
      </c>
      <c r="M70" s="118"/>
      <c r="N70" s="118"/>
      <c r="O70" s="138">
        <f t="shared" si="17"/>
        <v>40</v>
      </c>
      <c r="P70" s="124">
        <v>40</v>
      </c>
      <c r="Q70" s="118"/>
      <c r="R70" s="118"/>
      <c r="S70" s="151"/>
      <c r="T70" s="119" t="str">
        <f t="shared" si="12"/>
        <v/>
      </c>
      <c r="U70" s="119" t="str">
        <f t="shared" si="13"/>
        <v/>
      </c>
      <c r="V70" s="119" t="str">
        <f t="shared" si="18"/>
        <v/>
      </c>
      <c r="W70" s="119" t="str">
        <f t="shared" si="19"/>
        <v/>
      </c>
      <c r="X70" s="119" t="str">
        <f t="shared" si="20"/>
        <v/>
      </c>
      <c r="Y70" s="120" t="str">
        <f t="shared" si="14"/>
        <v/>
      </c>
      <c r="Z70" s="121" t="str">
        <f t="shared" si="15"/>
        <v/>
      </c>
      <c r="AA70" s="122"/>
      <c r="AB70" s="119" t="str">
        <f t="shared" si="9"/>
        <v/>
      </c>
    </row>
    <row r="71" spans="1:29" x14ac:dyDescent="0.45">
      <c r="A71" s="112">
        <f>IF(C71="","",COUNTA($C$3:C71))</f>
        <v>69</v>
      </c>
      <c r="B71" s="112" t="str">
        <f t="shared" si="11"/>
        <v>April</v>
      </c>
      <c r="C71" s="150">
        <v>44681</v>
      </c>
      <c r="D71" s="114" t="s">
        <v>512</v>
      </c>
      <c r="E71" s="114"/>
      <c r="F71" s="115">
        <v>44616</v>
      </c>
      <c r="G71" s="111" t="s">
        <v>125</v>
      </c>
      <c r="H71" s="152" t="s">
        <v>609</v>
      </c>
      <c r="I71" s="116" t="s">
        <v>607</v>
      </c>
      <c r="J71" s="116" t="s">
        <v>4</v>
      </c>
      <c r="K71" s="117" t="str">
        <f t="shared" si="16"/>
        <v>Sqmt</v>
      </c>
      <c r="L71" s="118">
        <v>26.9</v>
      </c>
      <c r="M71" s="118"/>
      <c r="N71" s="118">
        <v>22.47</v>
      </c>
      <c r="O71" s="138">
        <f t="shared" si="17"/>
        <v>27.413399999999999</v>
      </c>
      <c r="P71" s="124">
        <v>8.65</v>
      </c>
      <c r="Q71" s="118">
        <v>21.7</v>
      </c>
      <c r="R71" s="118">
        <v>0</v>
      </c>
      <c r="S71" s="151">
        <v>100</v>
      </c>
      <c r="T71" s="119">
        <f t="shared" si="12"/>
        <v>5.7134</v>
      </c>
      <c r="U71" s="119">
        <f t="shared" si="13"/>
        <v>13.049999999999997</v>
      </c>
      <c r="V71" s="119">
        <f t="shared" si="18"/>
        <v>215.19519</v>
      </c>
      <c r="W71" s="119">
        <f t="shared" si="19"/>
        <v>102.44249999999997</v>
      </c>
      <c r="X71" s="119">
        <f t="shared" si="20"/>
        <v>44.850189999999998</v>
      </c>
      <c r="Y71" s="120">
        <f t="shared" si="14"/>
        <v>20.841632194474236</v>
      </c>
      <c r="Z71" s="121">
        <f t="shared" si="15"/>
        <v>47.604456214843829</v>
      </c>
      <c r="AA71" s="122"/>
      <c r="AB71" s="119">
        <f t="shared" si="9"/>
        <v>44.850189999999998</v>
      </c>
    </row>
    <row r="72" spans="1:29" x14ac:dyDescent="0.45">
      <c r="A72" s="112">
        <f>IF(C72="","",COUNTA($C$3:C72))</f>
        <v>70</v>
      </c>
      <c r="B72" s="112" t="str">
        <f t="shared" si="11"/>
        <v>April</v>
      </c>
      <c r="C72" s="150">
        <v>44681</v>
      </c>
      <c r="D72" s="114" t="s">
        <v>512</v>
      </c>
      <c r="E72" s="114"/>
      <c r="F72" s="115">
        <v>44616</v>
      </c>
      <c r="G72" s="111" t="s">
        <v>125</v>
      </c>
      <c r="H72" s="152" t="s">
        <v>609</v>
      </c>
      <c r="I72" s="116" t="s">
        <v>607</v>
      </c>
      <c r="J72" s="116" t="s">
        <v>5</v>
      </c>
      <c r="K72" s="117" t="str">
        <f t="shared" si="16"/>
        <v>Sqmt</v>
      </c>
      <c r="L72" s="118">
        <v>8.9</v>
      </c>
      <c r="M72" s="118"/>
      <c r="N72" s="118">
        <v>7.3</v>
      </c>
      <c r="O72" s="138">
        <f t="shared" si="17"/>
        <v>8.9059999999999988</v>
      </c>
      <c r="P72" s="124"/>
      <c r="Q72" s="118">
        <v>7.4</v>
      </c>
      <c r="R72" s="118"/>
      <c r="S72" s="151"/>
      <c r="T72" s="119">
        <f t="shared" si="12"/>
        <v>1.5059999999999985</v>
      </c>
      <c r="U72" s="119">
        <f t="shared" si="13"/>
        <v>7.4</v>
      </c>
      <c r="V72" s="119">
        <f t="shared" si="18"/>
        <v>69.912099999999981</v>
      </c>
      <c r="W72" s="119">
        <f t="shared" si="19"/>
        <v>58.09</v>
      </c>
      <c r="X72" s="119">
        <f t="shared" si="20"/>
        <v>11.822099999999987</v>
      </c>
      <c r="Y72" s="120">
        <f t="shared" si="14"/>
        <v>16.909948349427335</v>
      </c>
      <c r="Z72" s="121">
        <f t="shared" si="15"/>
        <v>83.090051650572661</v>
      </c>
      <c r="AA72" s="122"/>
      <c r="AB72" s="119">
        <f t="shared" si="9"/>
        <v>11.822099999999987</v>
      </c>
    </row>
    <row r="73" spans="1:29" x14ac:dyDescent="0.45">
      <c r="A73" s="112">
        <f>IF(C73="","",COUNTA($C$3:C73))</f>
        <v>71</v>
      </c>
      <c r="B73" s="112" t="str">
        <f t="shared" si="11"/>
        <v>May</v>
      </c>
      <c r="C73" s="150">
        <v>44686</v>
      </c>
      <c r="D73" s="114" t="s">
        <v>512</v>
      </c>
      <c r="E73" s="114"/>
      <c r="F73" s="115">
        <v>44616</v>
      </c>
      <c r="G73" s="111" t="s">
        <v>125</v>
      </c>
      <c r="H73" s="152" t="s">
        <v>532</v>
      </c>
      <c r="I73" s="116" t="s">
        <v>231</v>
      </c>
      <c r="J73" s="116" t="s">
        <v>3</v>
      </c>
      <c r="K73" s="117" t="str">
        <f t="shared" si="16"/>
        <v>Sqmt</v>
      </c>
      <c r="L73" s="118">
        <v>231.7</v>
      </c>
      <c r="M73" s="118"/>
      <c r="N73" s="118">
        <v>193.41</v>
      </c>
      <c r="O73" s="138">
        <f t="shared" si="17"/>
        <v>235.96019999999999</v>
      </c>
      <c r="P73" s="124">
        <v>162.30000000000001</v>
      </c>
      <c r="Q73" s="118">
        <v>188</v>
      </c>
      <c r="R73" s="118">
        <v>0</v>
      </c>
      <c r="S73" s="151">
        <v>100</v>
      </c>
      <c r="T73" s="119">
        <f t="shared" si="12"/>
        <v>47.960199999999986</v>
      </c>
      <c r="U73" s="119">
        <f t="shared" si="13"/>
        <v>25.699999999999989</v>
      </c>
      <c r="V73" s="119">
        <f t="shared" si="18"/>
        <v>1481.830056</v>
      </c>
      <c r="W73" s="119">
        <f t="shared" si="19"/>
        <v>161.39599999999993</v>
      </c>
      <c r="X73" s="119">
        <f t="shared" si="20"/>
        <v>301.19005599999991</v>
      </c>
      <c r="Y73" s="120">
        <f t="shared" si="14"/>
        <v>20.325546426897411</v>
      </c>
      <c r="Z73" s="121">
        <f t="shared" si="15"/>
        <v>10.891667323557105</v>
      </c>
      <c r="AA73" s="122"/>
      <c r="AB73" s="119">
        <f t="shared" si="9"/>
        <v>301.19005599999991</v>
      </c>
    </row>
    <row r="74" spans="1:29" x14ac:dyDescent="0.45">
      <c r="A74" s="112">
        <f>IF(C74="","",COUNTA($C$3:C74))</f>
        <v>72</v>
      </c>
      <c r="B74" s="112" t="str">
        <f t="shared" si="11"/>
        <v>May</v>
      </c>
      <c r="C74" s="150">
        <v>44686</v>
      </c>
      <c r="D74" s="114" t="s">
        <v>512</v>
      </c>
      <c r="E74" s="114"/>
      <c r="F74" s="115">
        <v>44616</v>
      </c>
      <c r="G74" s="111" t="s">
        <v>125</v>
      </c>
      <c r="H74" s="152" t="s">
        <v>532</v>
      </c>
      <c r="I74" s="116" t="s">
        <v>231</v>
      </c>
      <c r="J74" s="116" t="s">
        <v>19</v>
      </c>
      <c r="K74" s="117" t="str">
        <f t="shared" si="16"/>
        <v>Sqmt</v>
      </c>
      <c r="L74" s="118">
        <v>13</v>
      </c>
      <c r="M74" s="133">
        <v>10.655737704918034</v>
      </c>
      <c r="N74" s="118"/>
      <c r="O74" s="138">
        <f t="shared" si="17"/>
        <v>13</v>
      </c>
      <c r="P74" s="124"/>
      <c r="Q74" s="118">
        <v>13</v>
      </c>
      <c r="R74" s="118"/>
      <c r="S74" s="151"/>
      <c r="T74" s="119">
        <f t="shared" si="12"/>
        <v>0</v>
      </c>
      <c r="U74" s="119">
        <f t="shared" si="13"/>
        <v>13</v>
      </c>
      <c r="V74" s="119">
        <f t="shared" si="18"/>
        <v>61.23</v>
      </c>
      <c r="W74" s="119">
        <f t="shared" si="19"/>
        <v>61.23</v>
      </c>
      <c r="X74" s="119">
        <f t="shared" si="20"/>
        <v>0</v>
      </c>
      <c r="Y74" s="120">
        <f t="shared" si="14"/>
        <v>0</v>
      </c>
      <c r="Z74" s="121">
        <f t="shared" si="15"/>
        <v>100</v>
      </c>
      <c r="AA74" s="122"/>
      <c r="AB74" s="119">
        <f t="shared" si="9"/>
        <v>0</v>
      </c>
    </row>
    <row r="75" spans="1:29" x14ac:dyDescent="0.45">
      <c r="A75" s="112">
        <f>IF(C75="","",COUNTA($C$3:C75))</f>
        <v>73</v>
      </c>
      <c r="B75" s="112" t="str">
        <f t="shared" si="11"/>
        <v>May</v>
      </c>
      <c r="C75" s="150">
        <v>44686</v>
      </c>
      <c r="D75" s="114" t="s">
        <v>512</v>
      </c>
      <c r="E75" s="114"/>
      <c r="F75" s="115">
        <v>44616</v>
      </c>
      <c r="G75" s="111" t="s">
        <v>125</v>
      </c>
      <c r="H75" s="152" t="s">
        <v>533</v>
      </c>
      <c r="I75" s="116" t="s">
        <v>231</v>
      </c>
      <c r="J75" s="116" t="s">
        <v>3</v>
      </c>
      <c r="K75" s="117" t="str">
        <f t="shared" si="16"/>
        <v>Sqmt</v>
      </c>
      <c r="L75" s="118">
        <v>234.9</v>
      </c>
      <c r="M75" s="118"/>
      <c r="N75" s="118">
        <v>196.62</v>
      </c>
      <c r="O75" s="138">
        <f t="shared" si="17"/>
        <v>239.87639999999999</v>
      </c>
      <c r="P75" s="124">
        <v>152.9</v>
      </c>
      <c r="Q75" s="118">
        <v>179</v>
      </c>
      <c r="R75" s="118">
        <v>0</v>
      </c>
      <c r="S75" s="151">
        <v>100</v>
      </c>
      <c r="T75" s="119">
        <f t="shared" si="12"/>
        <v>60.87639999999999</v>
      </c>
      <c r="U75" s="119">
        <f t="shared" si="13"/>
        <v>26.099999999999994</v>
      </c>
      <c r="V75" s="119">
        <f t="shared" si="18"/>
        <v>1506.423792</v>
      </c>
      <c r="W75" s="119">
        <f t="shared" si="19"/>
        <v>163.90799999999996</v>
      </c>
      <c r="X75" s="119">
        <f t="shared" si="20"/>
        <v>382.30379199999993</v>
      </c>
      <c r="Y75" s="120">
        <f t="shared" si="14"/>
        <v>25.37823645844276</v>
      </c>
      <c r="Z75" s="121">
        <f t="shared" si="15"/>
        <v>10.880603510808063</v>
      </c>
      <c r="AA75" s="122"/>
      <c r="AB75" s="119">
        <f t="shared" si="9"/>
        <v>382.30379199999993</v>
      </c>
    </row>
    <row r="76" spans="1:29" x14ac:dyDescent="0.45">
      <c r="A76" s="112">
        <f>IF(C76="","",COUNTA($C$3:C76))</f>
        <v>74</v>
      </c>
      <c r="B76" s="112" t="str">
        <f t="shared" si="11"/>
        <v>May</v>
      </c>
      <c r="C76" s="150">
        <v>44686</v>
      </c>
      <c r="D76" s="114" t="s">
        <v>512</v>
      </c>
      <c r="E76" s="114"/>
      <c r="F76" s="115">
        <v>44616</v>
      </c>
      <c r="G76" s="111" t="s">
        <v>125</v>
      </c>
      <c r="H76" s="152" t="s">
        <v>533</v>
      </c>
      <c r="I76" s="116" t="s">
        <v>231</v>
      </c>
      <c r="J76" s="116" t="s">
        <v>19</v>
      </c>
      <c r="K76" s="117" t="str">
        <f t="shared" si="16"/>
        <v>Sqmt</v>
      </c>
      <c r="L76" s="118">
        <v>11.6</v>
      </c>
      <c r="M76" s="133">
        <v>9.5081967213114762</v>
      </c>
      <c r="N76" s="118"/>
      <c r="O76" s="138">
        <f t="shared" si="17"/>
        <v>11.600000000000001</v>
      </c>
      <c r="P76" s="124"/>
      <c r="Q76" s="118">
        <v>11.6</v>
      </c>
      <c r="R76" s="118"/>
      <c r="S76" s="151"/>
      <c r="T76" s="119">
        <f t="shared" si="12"/>
        <v>1.7763568394002505E-15</v>
      </c>
      <c r="U76" s="119">
        <f t="shared" si="13"/>
        <v>11.6</v>
      </c>
      <c r="V76" s="119">
        <f t="shared" si="18"/>
        <v>54.636000000000003</v>
      </c>
      <c r="W76" s="119">
        <f t="shared" si="19"/>
        <v>54.635999999999996</v>
      </c>
      <c r="X76" s="119">
        <f t="shared" si="20"/>
        <v>8.3666407135751796E-15</v>
      </c>
      <c r="Y76" s="120">
        <f t="shared" si="14"/>
        <v>1.5313421029312502E-14</v>
      </c>
      <c r="Z76" s="121">
        <f t="shared" si="15"/>
        <v>99.999999999999986</v>
      </c>
      <c r="AA76" s="122"/>
      <c r="AB76" s="119">
        <f t="shared" si="9"/>
        <v>8.3666407135751796E-15</v>
      </c>
    </row>
    <row r="77" spans="1:29" x14ac:dyDescent="0.45">
      <c r="A77" s="112">
        <f>IF(C77="","",COUNTA($C$3:C77))</f>
        <v>75</v>
      </c>
      <c r="B77" s="112" t="str">
        <f t="shared" si="11"/>
        <v>May</v>
      </c>
      <c r="C77" s="150">
        <v>44691</v>
      </c>
      <c r="D77" s="114" t="s">
        <v>512</v>
      </c>
      <c r="E77" s="114"/>
      <c r="F77" s="115">
        <v>44616</v>
      </c>
      <c r="G77" s="111" t="s">
        <v>125</v>
      </c>
      <c r="H77" s="152" t="s">
        <v>534</v>
      </c>
      <c r="I77" s="116" t="s">
        <v>231</v>
      </c>
      <c r="J77" s="116" t="s">
        <v>3</v>
      </c>
      <c r="K77" s="117" t="str">
        <f t="shared" si="16"/>
        <v>Sqmt</v>
      </c>
      <c r="L77" s="118">
        <v>223.6</v>
      </c>
      <c r="M77" s="118"/>
      <c r="N77" s="118">
        <v>186.44</v>
      </c>
      <c r="O77" s="138">
        <f t="shared" si="17"/>
        <v>227.45679999999999</v>
      </c>
      <c r="P77" s="124">
        <v>157.5</v>
      </c>
      <c r="Q77" s="118">
        <v>182.2</v>
      </c>
      <c r="R77" s="118">
        <v>0</v>
      </c>
      <c r="S77" s="151">
        <v>100</v>
      </c>
      <c r="T77" s="119">
        <f t="shared" si="12"/>
        <v>45.256799999999998</v>
      </c>
      <c r="U77" s="119">
        <f t="shared" si="13"/>
        <v>24.699999999999989</v>
      </c>
      <c r="V77" s="119">
        <f t="shared" si="18"/>
        <v>1428.4287039999999</v>
      </c>
      <c r="W77" s="119">
        <f t="shared" si="19"/>
        <v>155.11599999999993</v>
      </c>
      <c r="X77" s="119">
        <f t="shared" si="20"/>
        <v>284.21270399999997</v>
      </c>
      <c r="Y77" s="120">
        <f t="shared" si="14"/>
        <v>19.896877121281932</v>
      </c>
      <c r="Z77" s="121">
        <f t="shared" si="15"/>
        <v>10.859204912757054</v>
      </c>
      <c r="AA77" s="122"/>
      <c r="AB77" s="119">
        <f t="shared" si="9"/>
        <v>284.21270399999997</v>
      </c>
    </row>
    <row r="78" spans="1:29" x14ac:dyDescent="0.45">
      <c r="A78" s="112">
        <f>IF(C78="","",COUNTA($C$3:C78))</f>
        <v>76</v>
      </c>
      <c r="B78" s="112" t="str">
        <f t="shared" si="11"/>
        <v>May</v>
      </c>
      <c r="C78" s="150">
        <v>44691</v>
      </c>
      <c r="D78" s="114" t="s">
        <v>512</v>
      </c>
      <c r="E78" s="114"/>
      <c r="F78" s="115">
        <v>44616</v>
      </c>
      <c r="G78" s="111" t="s">
        <v>125</v>
      </c>
      <c r="H78" s="152" t="s">
        <v>534</v>
      </c>
      <c r="I78" s="116" t="s">
        <v>231</v>
      </c>
      <c r="J78" s="116" t="s">
        <v>19</v>
      </c>
      <c r="K78" s="117" t="str">
        <f t="shared" si="16"/>
        <v>Sqmt</v>
      </c>
      <c r="L78" s="118">
        <v>12.7</v>
      </c>
      <c r="M78" s="133">
        <v>10.409836065573771</v>
      </c>
      <c r="N78" s="118"/>
      <c r="O78" s="138">
        <f t="shared" si="17"/>
        <v>12.7</v>
      </c>
      <c r="P78" s="124"/>
      <c r="Q78" s="118">
        <v>12.7</v>
      </c>
      <c r="R78" s="118"/>
      <c r="S78" s="151"/>
      <c r="T78" s="119">
        <f t="shared" si="12"/>
        <v>0</v>
      </c>
      <c r="U78" s="119">
        <f t="shared" si="13"/>
        <v>12.7</v>
      </c>
      <c r="V78" s="119">
        <f t="shared" si="18"/>
        <v>59.816999999999993</v>
      </c>
      <c r="W78" s="119">
        <f t="shared" si="19"/>
        <v>59.816999999999993</v>
      </c>
      <c r="X78" s="119">
        <f t="shared" si="20"/>
        <v>0</v>
      </c>
      <c r="Y78" s="120">
        <f t="shared" si="14"/>
        <v>0</v>
      </c>
      <c r="Z78" s="121">
        <f t="shared" si="15"/>
        <v>100</v>
      </c>
      <c r="AA78" s="122"/>
      <c r="AB78" s="119">
        <f t="shared" si="9"/>
        <v>0</v>
      </c>
    </row>
    <row r="79" spans="1:29" x14ac:dyDescent="0.45">
      <c r="A79" s="112">
        <f>IF(C79="","",COUNTA($C$3:C79))</f>
        <v>77</v>
      </c>
      <c r="B79" s="112" t="str">
        <f t="shared" si="11"/>
        <v>May</v>
      </c>
      <c r="C79" s="150">
        <v>44691</v>
      </c>
      <c r="D79" s="114" t="s">
        <v>512</v>
      </c>
      <c r="E79" s="114"/>
      <c r="F79" s="115">
        <v>44616</v>
      </c>
      <c r="G79" s="111" t="s">
        <v>125</v>
      </c>
      <c r="H79" s="152" t="s">
        <v>610</v>
      </c>
      <c r="I79" s="116" t="s">
        <v>607</v>
      </c>
      <c r="J79" s="116" t="s">
        <v>4</v>
      </c>
      <c r="K79" s="117" t="str">
        <f t="shared" si="16"/>
        <v>Sqmt</v>
      </c>
      <c r="L79" s="118">
        <v>3.5</v>
      </c>
      <c r="M79" s="118"/>
      <c r="N79" s="133">
        <v>2.899</v>
      </c>
      <c r="O79" s="138">
        <f t="shared" si="17"/>
        <v>3.5367799999999998</v>
      </c>
      <c r="P79" s="124">
        <v>1.1499999999999999</v>
      </c>
      <c r="Q79" s="118">
        <v>2.9</v>
      </c>
      <c r="R79" s="118">
        <v>0</v>
      </c>
      <c r="S79" s="151">
        <v>100</v>
      </c>
      <c r="T79" s="119">
        <f t="shared" si="12"/>
        <v>0.6367799999999999</v>
      </c>
      <c r="U79" s="119">
        <f t="shared" si="13"/>
        <v>1.75</v>
      </c>
      <c r="V79" s="119">
        <f t="shared" si="18"/>
        <v>27.763722999999999</v>
      </c>
      <c r="W79" s="119">
        <f t="shared" si="19"/>
        <v>13.737499999999999</v>
      </c>
      <c r="X79" s="119">
        <f t="shared" si="20"/>
        <v>4.9987229999999991</v>
      </c>
      <c r="Y79" s="120">
        <f t="shared" si="14"/>
        <v>18.004512579238742</v>
      </c>
      <c r="Z79" s="121">
        <f t="shared" si="15"/>
        <v>49.480035512528346</v>
      </c>
      <c r="AA79" s="122"/>
      <c r="AB79" s="119">
        <f t="shared" si="9"/>
        <v>4.9987229999999991</v>
      </c>
    </row>
    <row r="80" spans="1:29" x14ac:dyDescent="0.45">
      <c r="A80" s="112">
        <f>IF(C80="","",COUNTA($C$3:C80))</f>
        <v>78</v>
      </c>
      <c r="B80" s="112" t="str">
        <f t="shared" si="11"/>
        <v>May</v>
      </c>
      <c r="C80" s="150">
        <v>44691</v>
      </c>
      <c r="D80" s="114" t="s">
        <v>512</v>
      </c>
      <c r="E80" s="114"/>
      <c r="F80" s="115">
        <v>44616</v>
      </c>
      <c r="G80" s="111" t="s">
        <v>125</v>
      </c>
      <c r="H80" s="152" t="s">
        <v>610</v>
      </c>
      <c r="I80" s="116" t="s">
        <v>607</v>
      </c>
      <c r="J80" s="116" t="s">
        <v>5</v>
      </c>
      <c r="K80" s="117" t="str">
        <f t="shared" si="16"/>
        <v>Sqmt</v>
      </c>
      <c r="L80" s="118">
        <v>1.3</v>
      </c>
      <c r="M80" s="118"/>
      <c r="N80" s="118">
        <v>1.07</v>
      </c>
      <c r="O80" s="138">
        <f t="shared" si="17"/>
        <v>1.3054000000000001</v>
      </c>
      <c r="P80" s="124"/>
      <c r="Q80" s="118">
        <v>1</v>
      </c>
      <c r="R80" s="118"/>
      <c r="S80" s="151"/>
      <c r="T80" s="119">
        <f t="shared" si="12"/>
        <v>0.30540000000000012</v>
      </c>
      <c r="U80" s="119">
        <f t="shared" si="13"/>
        <v>1</v>
      </c>
      <c r="V80" s="119">
        <f t="shared" si="18"/>
        <v>10.247390000000001</v>
      </c>
      <c r="W80" s="119">
        <f t="shared" si="19"/>
        <v>7.85</v>
      </c>
      <c r="X80" s="119">
        <f t="shared" si="20"/>
        <v>2.397390000000001</v>
      </c>
      <c r="Y80" s="120">
        <f t="shared" si="14"/>
        <v>23.395127930136365</v>
      </c>
      <c r="Z80" s="121">
        <f t="shared" si="15"/>
        <v>76.604872069863632</v>
      </c>
      <c r="AA80" s="122"/>
      <c r="AB80" s="119">
        <f t="shared" si="9"/>
        <v>2.397390000000001</v>
      </c>
    </row>
    <row r="81" spans="1:29" x14ac:dyDescent="0.45">
      <c r="A81" s="112">
        <f>IF(C81="","",COUNTA($C$3:C81))</f>
        <v>79</v>
      </c>
      <c r="B81" s="112" t="str">
        <f t="shared" si="11"/>
        <v>May</v>
      </c>
      <c r="C81" s="150">
        <v>44691</v>
      </c>
      <c r="D81" s="114" t="s">
        <v>512</v>
      </c>
      <c r="E81" s="114"/>
      <c r="F81" s="115">
        <v>44616</v>
      </c>
      <c r="G81" s="111" t="s">
        <v>125</v>
      </c>
      <c r="H81" s="152" t="s">
        <v>533</v>
      </c>
      <c r="I81" s="116" t="s">
        <v>25</v>
      </c>
      <c r="J81" s="116" t="s">
        <v>455</v>
      </c>
      <c r="K81" s="117" t="str">
        <f t="shared" si="16"/>
        <v>No's</v>
      </c>
      <c r="L81" s="118">
        <v>250</v>
      </c>
      <c r="M81" s="118"/>
      <c r="N81" s="118"/>
      <c r="O81" s="138">
        <f t="shared" si="17"/>
        <v>250</v>
      </c>
      <c r="P81" s="124">
        <v>250</v>
      </c>
      <c r="Q81" s="118"/>
      <c r="R81" s="118"/>
      <c r="S81" s="151"/>
      <c r="T81" s="119" t="str">
        <f t="shared" si="12"/>
        <v/>
      </c>
      <c r="U81" s="119" t="str">
        <f t="shared" si="13"/>
        <v/>
      </c>
      <c r="V81" s="119">
        <f t="shared" si="18"/>
        <v>250</v>
      </c>
      <c r="W81" s="119" t="str">
        <f t="shared" si="19"/>
        <v/>
      </c>
      <c r="X81" s="119" t="str">
        <f t="shared" si="20"/>
        <v/>
      </c>
      <c r="Y81" s="120" t="str">
        <f t="shared" si="14"/>
        <v/>
      </c>
      <c r="Z81" s="121" t="str">
        <f t="shared" si="15"/>
        <v/>
      </c>
      <c r="AA81" s="122"/>
      <c r="AB81" s="119" t="str">
        <f t="shared" si="9"/>
        <v/>
      </c>
      <c r="AC81" s="96" t="s">
        <v>540</v>
      </c>
    </row>
    <row r="82" spans="1:29" x14ac:dyDescent="0.45">
      <c r="A82" s="112">
        <f>IF(C82="","",COUNTA($C$3:C82))</f>
        <v>80</v>
      </c>
      <c r="B82" s="112" t="str">
        <f t="shared" si="11"/>
        <v>May</v>
      </c>
      <c r="C82" s="150">
        <v>44691</v>
      </c>
      <c r="D82" s="114" t="s">
        <v>512</v>
      </c>
      <c r="E82" s="114"/>
      <c r="F82" s="115">
        <v>44616</v>
      </c>
      <c r="G82" s="111" t="s">
        <v>125</v>
      </c>
      <c r="H82" s="152" t="s">
        <v>533</v>
      </c>
      <c r="I82" s="116" t="s">
        <v>460</v>
      </c>
      <c r="J82" s="116" t="s">
        <v>225</v>
      </c>
      <c r="K82" s="117" t="str">
        <f t="shared" si="16"/>
        <v>Rmt</v>
      </c>
      <c r="L82" s="118">
        <v>400</v>
      </c>
      <c r="M82" s="118"/>
      <c r="N82" s="118"/>
      <c r="O82" s="138">
        <f t="shared" si="17"/>
        <v>400</v>
      </c>
      <c r="P82" s="124">
        <v>400</v>
      </c>
      <c r="Q82" s="118"/>
      <c r="R82" s="118"/>
      <c r="S82" s="151"/>
      <c r="T82" s="119" t="str">
        <f t="shared" si="12"/>
        <v/>
      </c>
      <c r="U82" s="119" t="str">
        <f t="shared" si="13"/>
        <v/>
      </c>
      <c r="V82" s="119">
        <f t="shared" si="18"/>
        <v>400</v>
      </c>
      <c r="W82" s="119" t="str">
        <f t="shared" si="19"/>
        <v/>
      </c>
      <c r="X82" s="119" t="str">
        <f t="shared" si="20"/>
        <v/>
      </c>
      <c r="Y82" s="120" t="str">
        <f t="shared" si="14"/>
        <v/>
      </c>
      <c r="Z82" s="121" t="str">
        <f t="shared" si="15"/>
        <v/>
      </c>
      <c r="AA82" s="122"/>
      <c r="AB82" s="119" t="str">
        <f t="shared" si="9"/>
        <v/>
      </c>
      <c r="AC82" s="96" t="s">
        <v>541</v>
      </c>
    </row>
    <row r="83" spans="1:29" x14ac:dyDescent="0.45">
      <c r="A83" s="112">
        <f>IF(C83="","",COUNTA($C$3:C83))</f>
        <v>81</v>
      </c>
      <c r="B83" s="112" t="str">
        <f t="shared" si="11"/>
        <v>May</v>
      </c>
      <c r="C83" s="150">
        <v>44691</v>
      </c>
      <c r="D83" s="114" t="s">
        <v>512</v>
      </c>
      <c r="E83" s="114"/>
      <c r="F83" s="115">
        <v>44616</v>
      </c>
      <c r="G83" s="111" t="s">
        <v>125</v>
      </c>
      <c r="H83" s="152" t="s">
        <v>533</v>
      </c>
      <c r="I83" s="116" t="s">
        <v>24</v>
      </c>
      <c r="J83" s="116" t="s">
        <v>24</v>
      </c>
      <c r="K83" s="117" t="str">
        <f t="shared" si="16"/>
        <v>No's</v>
      </c>
      <c r="L83" s="118">
        <v>150</v>
      </c>
      <c r="M83" s="118"/>
      <c r="N83" s="118"/>
      <c r="O83" s="138">
        <f t="shared" si="17"/>
        <v>150</v>
      </c>
      <c r="P83" s="124">
        <v>150</v>
      </c>
      <c r="Q83" s="118"/>
      <c r="R83" s="118"/>
      <c r="S83" s="151"/>
      <c r="T83" s="119" t="str">
        <f t="shared" si="12"/>
        <v/>
      </c>
      <c r="U83" s="119" t="str">
        <f t="shared" si="13"/>
        <v/>
      </c>
      <c r="V83" s="119">
        <f t="shared" si="18"/>
        <v>150</v>
      </c>
      <c r="W83" s="119" t="str">
        <f t="shared" si="19"/>
        <v/>
      </c>
      <c r="X83" s="119" t="str">
        <f t="shared" si="20"/>
        <v/>
      </c>
      <c r="Y83" s="120" t="str">
        <f t="shared" si="14"/>
        <v/>
      </c>
      <c r="Z83" s="121" t="str">
        <f t="shared" si="15"/>
        <v/>
      </c>
      <c r="AA83" s="122"/>
      <c r="AB83" s="119" t="str">
        <f t="shared" si="9"/>
        <v/>
      </c>
      <c r="AC83" s="96" t="s">
        <v>542</v>
      </c>
    </row>
    <row r="84" spans="1:29" x14ac:dyDescent="0.45">
      <c r="A84" s="112">
        <f>IF(C84="","",COUNTA($C$3:C84))</f>
        <v>82</v>
      </c>
      <c r="B84" s="112" t="str">
        <f t="shared" si="11"/>
        <v>May</v>
      </c>
      <c r="C84" s="150">
        <v>44692</v>
      </c>
      <c r="D84" s="114" t="s">
        <v>512</v>
      </c>
      <c r="E84" s="114"/>
      <c r="F84" s="115">
        <v>44616</v>
      </c>
      <c r="G84" s="111" t="s">
        <v>125</v>
      </c>
      <c r="H84" s="152" t="s">
        <v>535</v>
      </c>
      <c r="I84" s="116" t="s">
        <v>231</v>
      </c>
      <c r="J84" s="116" t="s">
        <v>3</v>
      </c>
      <c r="K84" s="117" t="str">
        <f t="shared" si="16"/>
        <v>Sqmt</v>
      </c>
      <c r="L84" s="118">
        <v>204.2</v>
      </c>
      <c r="M84" s="118"/>
      <c r="N84" s="118">
        <v>170.87</v>
      </c>
      <c r="O84" s="138">
        <f t="shared" si="17"/>
        <v>208.4614</v>
      </c>
      <c r="P84" s="124">
        <v>129.69999999999999</v>
      </c>
      <c r="Q84" s="118">
        <v>151.80000000000001</v>
      </c>
      <c r="R84" s="118">
        <v>0</v>
      </c>
      <c r="S84" s="151">
        <v>100</v>
      </c>
      <c r="T84" s="119">
        <f t="shared" si="12"/>
        <v>56.661399999999986</v>
      </c>
      <c r="U84" s="119">
        <f t="shared" si="13"/>
        <v>22.100000000000023</v>
      </c>
      <c r="V84" s="119">
        <f t="shared" si="18"/>
        <v>1309.137592</v>
      </c>
      <c r="W84" s="119">
        <f t="shared" si="19"/>
        <v>138.78800000000015</v>
      </c>
      <c r="X84" s="119">
        <f t="shared" si="20"/>
        <v>355.83359199999995</v>
      </c>
      <c r="Y84" s="120">
        <f t="shared" si="14"/>
        <v>27.180763441097483</v>
      </c>
      <c r="Z84" s="121">
        <f t="shared" si="15"/>
        <v>10.601483056335621</v>
      </c>
      <c r="AA84" s="122"/>
      <c r="AB84" s="119">
        <f t="shared" si="9"/>
        <v>355.83359199999995</v>
      </c>
    </row>
    <row r="85" spans="1:29" x14ac:dyDescent="0.45">
      <c r="A85" s="112">
        <f>IF(C85="","",COUNTA($C$3:C85))</f>
        <v>83</v>
      </c>
      <c r="B85" s="112" t="str">
        <f t="shared" si="11"/>
        <v>May</v>
      </c>
      <c r="C85" s="150">
        <v>44692</v>
      </c>
      <c r="D85" s="114" t="s">
        <v>512</v>
      </c>
      <c r="E85" s="114"/>
      <c r="F85" s="115">
        <v>44616</v>
      </c>
      <c r="G85" s="111" t="s">
        <v>125</v>
      </c>
      <c r="H85" s="152" t="s">
        <v>535</v>
      </c>
      <c r="I85" s="116" t="s">
        <v>231</v>
      </c>
      <c r="J85" s="116" t="s">
        <v>19</v>
      </c>
      <c r="K85" s="117" t="str">
        <f t="shared" si="16"/>
        <v>Sqmt</v>
      </c>
      <c r="L85" s="118">
        <v>9.8000000000000007</v>
      </c>
      <c r="M85" s="133">
        <v>8.032786885245903</v>
      </c>
      <c r="N85" s="118"/>
      <c r="O85" s="138">
        <f t="shared" si="17"/>
        <v>9.8000000000000007</v>
      </c>
      <c r="P85" s="124"/>
      <c r="Q85" s="118">
        <v>9.8000000000000007</v>
      </c>
      <c r="R85" s="118"/>
      <c r="S85" s="151"/>
      <c r="T85" s="119">
        <f t="shared" si="12"/>
        <v>0</v>
      </c>
      <c r="U85" s="119">
        <f t="shared" si="13"/>
        <v>9.8000000000000007</v>
      </c>
      <c r="V85" s="119">
        <f t="shared" si="18"/>
        <v>46.158000000000001</v>
      </c>
      <c r="W85" s="119">
        <f t="shared" si="19"/>
        <v>46.158000000000001</v>
      </c>
      <c r="X85" s="119">
        <f t="shared" si="20"/>
        <v>0</v>
      </c>
      <c r="Y85" s="120">
        <f t="shared" si="14"/>
        <v>0</v>
      </c>
      <c r="Z85" s="121">
        <f t="shared" si="15"/>
        <v>100</v>
      </c>
      <c r="AA85" s="122"/>
      <c r="AB85" s="119">
        <f t="shared" si="9"/>
        <v>0</v>
      </c>
    </row>
    <row r="86" spans="1:29" x14ac:dyDescent="0.45">
      <c r="A86" s="112">
        <f>IF(C86="","",COUNTA($C$3:C86))</f>
        <v>84</v>
      </c>
      <c r="B86" s="112" t="str">
        <f t="shared" si="11"/>
        <v>May</v>
      </c>
      <c r="C86" s="150">
        <v>44692</v>
      </c>
      <c r="D86" s="114" t="s">
        <v>512</v>
      </c>
      <c r="E86" s="114"/>
      <c r="F86" s="115">
        <v>44616</v>
      </c>
      <c r="G86" s="111" t="s">
        <v>125</v>
      </c>
      <c r="H86" s="152" t="s">
        <v>536</v>
      </c>
      <c r="I86" s="116" t="s">
        <v>231</v>
      </c>
      <c r="J86" s="116" t="s">
        <v>3</v>
      </c>
      <c r="K86" s="117" t="str">
        <f t="shared" si="16"/>
        <v>Sqmt</v>
      </c>
      <c r="L86" s="118">
        <v>231.9</v>
      </c>
      <c r="M86" s="118"/>
      <c r="N86" s="118">
        <v>194.15</v>
      </c>
      <c r="O86" s="138">
        <f t="shared" si="17"/>
        <v>236.863</v>
      </c>
      <c r="P86" s="124">
        <v>146.30000000000001</v>
      </c>
      <c r="Q86" s="118">
        <v>171.2</v>
      </c>
      <c r="R86" s="118">
        <v>0</v>
      </c>
      <c r="S86" s="151">
        <v>100</v>
      </c>
      <c r="T86" s="119">
        <f t="shared" si="12"/>
        <v>65.663000000000011</v>
      </c>
      <c r="U86" s="119">
        <f t="shared" si="13"/>
        <v>24.899999999999977</v>
      </c>
      <c r="V86" s="119">
        <f t="shared" si="18"/>
        <v>1487.49964</v>
      </c>
      <c r="W86" s="119">
        <f t="shared" si="19"/>
        <v>156.37199999999987</v>
      </c>
      <c r="X86" s="119">
        <f t="shared" si="20"/>
        <v>412.36364000000009</v>
      </c>
      <c r="Y86" s="120">
        <f t="shared" si="14"/>
        <v>27.721932087324745</v>
      </c>
      <c r="Z86" s="121">
        <f t="shared" si="15"/>
        <v>10.512405905523437</v>
      </c>
      <c r="AA86" s="122"/>
      <c r="AB86" s="119">
        <f t="shared" si="9"/>
        <v>412.36364000000009</v>
      </c>
    </row>
    <row r="87" spans="1:29" x14ac:dyDescent="0.45">
      <c r="A87" s="112">
        <f>IF(C87="","",COUNTA($C$3:C87))</f>
        <v>85</v>
      </c>
      <c r="B87" s="112" t="str">
        <f t="shared" si="11"/>
        <v>May</v>
      </c>
      <c r="C87" s="150">
        <v>44692</v>
      </c>
      <c r="D87" s="114" t="s">
        <v>512</v>
      </c>
      <c r="E87" s="114"/>
      <c r="F87" s="115">
        <v>44616</v>
      </c>
      <c r="G87" s="111" t="s">
        <v>125</v>
      </c>
      <c r="H87" s="152" t="s">
        <v>536</v>
      </c>
      <c r="I87" s="116" t="s">
        <v>231</v>
      </c>
      <c r="J87" s="116" t="s">
        <v>19</v>
      </c>
      <c r="K87" s="117" t="str">
        <f t="shared" si="16"/>
        <v>Sqmt</v>
      </c>
      <c r="L87" s="118">
        <v>11.1</v>
      </c>
      <c r="M87" s="133">
        <v>9.0983606557377055</v>
      </c>
      <c r="N87" s="118"/>
      <c r="O87" s="138">
        <f t="shared" si="17"/>
        <v>11.1</v>
      </c>
      <c r="P87" s="124"/>
      <c r="Q87" s="118">
        <v>11.1</v>
      </c>
      <c r="R87" s="118"/>
      <c r="S87" s="151"/>
      <c r="T87" s="119">
        <f t="shared" si="12"/>
        <v>0</v>
      </c>
      <c r="U87" s="119">
        <f t="shared" si="13"/>
        <v>11.1</v>
      </c>
      <c r="V87" s="119">
        <f t="shared" si="18"/>
        <v>52.280999999999999</v>
      </c>
      <c r="W87" s="119">
        <f t="shared" si="19"/>
        <v>52.280999999999999</v>
      </c>
      <c r="X87" s="119">
        <f t="shared" si="20"/>
        <v>0</v>
      </c>
      <c r="Y87" s="120">
        <f t="shared" si="14"/>
        <v>0</v>
      </c>
      <c r="Z87" s="121">
        <f t="shared" si="15"/>
        <v>100</v>
      </c>
      <c r="AA87" s="122"/>
      <c r="AB87" s="119">
        <f t="shared" si="9"/>
        <v>0</v>
      </c>
    </row>
    <row r="88" spans="1:29" x14ac:dyDescent="0.45">
      <c r="A88" s="112">
        <f>IF(C88="","",COUNTA($C$3:C88))</f>
        <v>86</v>
      </c>
      <c r="B88" s="112" t="str">
        <f t="shared" si="11"/>
        <v>May</v>
      </c>
      <c r="C88" s="150">
        <v>44694</v>
      </c>
      <c r="D88" s="114" t="s">
        <v>512</v>
      </c>
      <c r="E88" s="114"/>
      <c r="F88" s="115">
        <v>44616</v>
      </c>
      <c r="G88" s="111" t="s">
        <v>125</v>
      </c>
      <c r="H88" s="152" t="s">
        <v>537</v>
      </c>
      <c r="I88" s="116" t="s">
        <v>231</v>
      </c>
      <c r="J88" s="116" t="s">
        <v>3</v>
      </c>
      <c r="K88" s="117" t="str">
        <f t="shared" si="16"/>
        <v>Sqmt</v>
      </c>
      <c r="L88" s="118">
        <v>215.3</v>
      </c>
      <c r="M88" s="118"/>
      <c r="N88" s="118">
        <v>180.24</v>
      </c>
      <c r="O88" s="138">
        <f t="shared" si="17"/>
        <v>219.89279999999999</v>
      </c>
      <c r="P88" s="124">
        <v>140.30000000000001</v>
      </c>
      <c r="Q88" s="118">
        <v>164.1</v>
      </c>
      <c r="R88" s="118">
        <v>0</v>
      </c>
      <c r="S88" s="151">
        <v>100</v>
      </c>
      <c r="T88" s="119">
        <f t="shared" si="12"/>
        <v>55.7928</v>
      </c>
      <c r="U88" s="119">
        <f t="shared" si="13"/>
        <v>23.799999999999983</v>
      </c>
      <c r="V88" s="119">
        <f t="shared" si="18"/>
        <v>1380.926784</v>
      </c>
      <c r="W88" s="119">
        <f t="shared" si="19"/>
        <v>149.46399999999988</v>
      </c>
      <c r="X88" s="119">
        <f t="shared" si="20"/>
        <v>350.378784</v>
      </c>
      <c r="Y88" s="120">
        <f t="shared" si="14"/>
        <v>25.372727074283468</v>
      </c>
      <c r="Z88" s="121">
        <f t="shared" si="15"/>
        <v>10.823455793004584</v>
      </c>
      <c r="AA88" s="122"/>
      <c r="AB88" s="119">
        <f t="shared" si="9"/>
        <v>350.378784</v>
      </c>
    </row>
    <row r="89" spans="1:29" x14ac:dyDescent="0.45">
      <c r="A89" s="112">
        <f>IF(C89="","",COUNTA($C$3:C89))</f>
        <v>87</v>
      </c>
      <c r="B89" s="112" t="str">
        <f t="shared" si="11"/>
        <v>May</v>
      </c>
      <c r="C89" s="150">
        <v>44694</v>
      </c>
      <c r="D89" s="114" t="s">
        <v>512</v>
      </c>
      <c r="E89" s="114"/>
      <c r="F89" s="115">
        <v>44616</v>
      </c>
      <c r="G89" s="111" t="s">
        <v>125</v>
      </c>
      <c r="H89" s="152" t="s">
        <v>537</v>
      </c>
      <c r="I89" s="116" t="s">
        <v>231</v>
      </c>
      <c r="J89" s="116" t="s">
        <v>19</v>
      </c>
      <c r="K89" s="117" t="str">
        <f t="shared" si="16"/>
        <v>Sqmt</v>
      </c>
      <c r="L89" s="118">
        <v>10.6</v>
      </c>
      <c r="M89" s="133">
        <v>8.6885245901639347</v>
      </c>
      <c r="N89" s="118"/>
      <c r="O89" s="138">
        <f t="shared" si="17"/>
        <v>10.6</v>
      </c>
      <c r="P89" s="124"/>
      <c r="Q89" s="118">
        <v>10.6</v>
      </c>
      <c r="R89" s="118"/>
      <c r="S89" s="151"/>
      <c r="T89" s="119">
        <f t="shared" si="12"/>
        <v>0</v>
      </c>
      <c r="U89" s="119">
        <f t="shared" si="13"/>
        <v>10.6</v>
      </c>
      <c r="V89" s="119">
        <f t="shared" si="18"/>
        <v>49.925999999999995</v>
      </c>
      <c r="W89" s="119">
        <f t="shared" si="19"/>
        <v>49.925999999999995</v>
      </c>
      <c r="X89" s="119">
        <f t="shared" si="20"/>
        <v>0</v>
      </c>
      <c r="Y89" s="120">
        <f t="shared" si="14"/>
        <v>0</v>
      </c>
      <c r="Z89" s="121">
        <f t="shared" si="15"/>
        <v>100</v>
      </c>
      <c r="AA89" s="122"/>
      <c r="AB89" s="119">
        <f t="shared" si="9"/>
        <v>0</v>
      </c>
    </row>
    <row r="90" spans="1:29" x14ac:dyDescent="0.45">
      <c r="A90" s="112">
        <f>IF(C90="","",COUNTA($C$3:C90))</f>
        <v>88</v>
      </c>
      <c r="B90" s="112" t="str">
        <f t="shared" si="11"/>
        <v>May</v>
      </c>
      <c r="C90" s="150">
        <v>44694</v>
      </c>
      <c r="D90" s="114" t="s">
        <v>512</v>
      </c>
      <c r="E90" s="114"/>
      <c r="F90" s="115">
        <v>44616</v>
      </c>
      <c r="G90" s="111" t="s">
        <v>125</v>
      </c>
      <c r="H90" s="152" t="s">
        <v>611</v>
      </c>
      <c r="I90" s="116" t="s">
        <v>607</v>
      </c>
      <c r="J90" s="116" t="s">
        <v>4</v>
      </c>
      <c r="K90" s="117" t="str">
        <f t="shared" si="16"/>
        <v>Sqmt</v>
      </c>
      <c r="L90" s="118">
        <v>29.8</v>
      </c>
      <c r="M90" s="118"/>
      <c r="N90" s="118">
        <v>24.91</v>
      </c>
      <c r="O90" s="138">
        <f t="shared" si="17"/>
        <v>30.3902</v>
      </c>
      <c r="P90" s="124">
        <v>9.9</v>
      </c>
      <c r="Q90" s="118">
        <v>24.95</v>
      </c>
      <c r="R90" s="118">
        <v>0</v>
      </c>
      <c r="S90" s="151">
        <v>100</v>
      </c>
      <c r="T90" s="119">
        <f t="shared" si="12"/>
        <v>5.4402000000000008</v>
      </c>
      <c r="U90" s="119">
        <f t="shared" si="13"/>
        <v>15.05</v>
      </c>
      <c r="V90" s="119">
        <f t="shared" si="18"/>
        <v>238.56306999999998</v>
      </c>
      <c r="W90" s="119">
        <f t="shared" si="19"/>
        <v>118.1425</v>
      </c>
      <c r="X90" s="119">
        <f t="shared" si="20"/>
        <v>42.705570000000002</v>
      </c>
      <c r="Y90" s="120">
        <f t="shared" si="14"/>
        <v>17.901165507301698</v>
      </c>
      <c r="Z90" s="121">
        <f t="shared" si="15"/>
        <v>49.522543451507396</v>
      </c>
      <c r="AA90" s="122"/>
      <c r="AB90" s="119">
        <f t="shared" si="9"/>
        <v>42.705570000000002</v>
      </c>
    </row>
    <row r="91" spans="1:29" x14ac:dyDescent="0.45">
      <c r="A91" s="112">
        <f>IF(C91="","",COUNTA($C$3:C91))</f>
        <v>89</v>
      </c>
      <c r="B91" s="112" t="str">
        <f t="shared" si="11"/>
        <v>May</v>
      </c>
      <c r="C91" s="150">
        <v>44694</v>
      </c>
      <c r="D91" s="114" t="s">
        <v>512</v>
      </c>
      <c r="E91" s="114"/>
      <c r="F91" s="115">
        <v>44616</v>
      </c>
      <c r="G91" s="111" t="s">
        <v>125</v>
      </c>
      <c r="H91" s="152" t="s">
        <v>611</v>
      </c>
      <c r="I91" s="116" t="s">
        <v>607</v>
      </c>
      <c r="J91" s="116" t="s">
        <v>5</v>
      </c>
      <c r="K91" s="117" t="str">
        <f t="shared" si="16"/>
        <v>Sqmt</v>
      </c>
      <c r="L91" s="118">
        <v>10.199999999999999</v>
      </c>
      <c r="M91" s="118"/>
      <c r="N91" s="118">
        <v>16.47</v>
      </c>
      <c r="O91" s="138">
        <f t="shared" si="17"/>
        <v>20.093399999999999</v>
      </c>
      <c r="P91" s="124"/>
      <c r="Q91" s="118">
        <v>8.5</v>
      </c>
      <c r="R91" s="118"/>
      <c r="S91" s="151"/>
      <c r="T91" s="119">
        <f t="shared" si="12"/>
        <v>11.593399999999999</v>
      </c>
      <c r="U91" s="119">
        <f t="shared" si="13"/>
        <v>8.5</v>
      </c>
      <c r="V91" s="119">
        <f t="shared" si="18"/>
        <v>157.73318999999998</v>
      </c>
      <c r="W91" s="119">
        <f t="shared" si="19"/>
        <v>66.724999999999994</v>
      </c>
      <c r="X91" s="119">
        <f t="shared" si="20"/>
        <v>91.008189999999985</v>
      </c>
      <c r="Y91" s="120">
        <f t="shared" si="14"/>
        <v>57.697552430151191</v>
      </c>
      <c r="Z91" s="121">
        <f t="shared" si="15"/>
        <v>42.302447569848809</v>
      </c>
      <c r="AA91" s="122"/>
      <c r="AB91" s="119">
        <f t="shared" si="9"/>
        <v>91.008189999999985</v>
      </c>
    </row>
    <row r="92" spans="1:29" x14ac:dyDescent="0.45">
      <c r="A92" s="112">
        <f>IF(C92="","",COUNTA($C$3:C92))</f>
        <v>90</v>
      </c>
      <c r="B92" s="112" t="str">
        <f t="shared" si="11"/>
        <v>May</v>
      </c>
      <c r="C92" s="150">
        <v>44698</v>
      </c>
      <c r="D92" s="114" t="s">
        <v>512</v>
      </c>
      <c r="E92" s="114"/>
      <c r="F92" s="115">
        <v>44616</v>
      </c>
      <c r="G92" s="111" t="s">
        <v>125</v>
      </c>
      <c r="H92" s="152" t="s">
        <v>538</v>
      </c>
      <c r="I92" s="116" t="s">
        <v>467</v>
      </c>
      <c r="J92" s="116" t="s">
        <v>19</v>
      </c>
      <c r="K92" s="117" t="str">
        <f t="shared" si="16"/>
        <v>Sqmt</v>
      </c>
      <c r="L92" s="118">
        <v>316.5</v>
      </c>
      <c r="M92" s="133">
        <v>259.42622950819674</v>
      </c>
      <c r="N92" s="118"/>
      <c r="O92" s="138">
        <f t="shared" si="17"/>
        <v>316.5</v>
      </c>
      <c r="P92" s="124">
        <v>291.8</v>
      </c>
      <c r="Q92" s="118">
        <v>301.7</v>
      </c>
      <c r="R92" s="118">
        <v>28</v>
      </c>
      <c r="S92" s="151">
        <v>72</v>
      </c>
      <c r="T92" s="119">
        <f t="shared" si="12"/>
        <v>14.800000000000011</v>
      </c>
      <c r="U92" s="119">
        <f t="shared" si="13"/>
        <v>9.8999999999999773</v>
      </c>
      <c r="V92" s="119">
        <f t="shared" si="18"/>
        <v>1490.7149999999999</v>
      </c>
      <c r="W92" s="119">
        <f t="shared" si="19"/>
        <v>46.628999999999891</v>
      </c>
      <c r="X92" s="119">
        <f t="shared" si="20"/>
        <v>69.708000000000055</v>
      </c>
      <c r="Y92" s="120">
        <f t="shared" si="14"/>
        <v>4.6761453396524519</v>
      </c>
      <c r="Z92" s="121">
        <f t="shared" si="15"/>
        <v>3.1279620853080496</v>
      </c>
      <c r="AA92" s="122"/>
      <c r="AB92" s="119">
        <f t="shared" ref="AB92:AB143" si="21">IFERROR((X92-AA92),"")</f>
        <v>69.708000000000055</v>
      </c>
    </row>
    <row r="93" spans="1:29" x14ac:dyDescent="0.45">
      <c r="A93" s="112">
        <f>IF(C93="","",COUNTA($C$3:C93))</f>
        <v>91</v>
      </c>
      <c r="B93" s="112" t="str">
        <f t="shared" si="11"/>
        <v>May</v>
      </c>
      <c r="C93" s="150">
        <v>44698</v>
      </c>
      <c r="D93" s="114" t="s">
        <v>512</v>
      </c>
      <c r="E93" s="114"/>
      <c r="F93" s="115">
        <v>44616</v>
      </c>
      <c r="G93" s="111" t="s">
        <v>125</v>
      </c>
      <c r="H93" s="152" t="s">
        <v>538</v>
      </c>
      <c r="I93" s="116" t="s">
        <v>467</v>
      </c>
      <c r="J93" s="116" t="s">
        <v>2</v>
      </c>
      <c r="K93" s="117" t="str">
        <f t="shared" si="16"/>
        <v>Sqmt</v>
      </c>
      <c r="L93" s="118">
        <v>75.5</v>
      </c>
      <c r="M93" s="118"/>
      <c r="N93" s="118">
        <f>34.22+28.64</f>
        <v>62.86</v>
      </c>
      <c r="O93" s="138">
        <f t="shared" si="17"/>
        <v>76.6892</v>
      </c>
      <c r="P93" s="124">
        <v>53.4</v>
      </c>
      <c r="Q93" s="118">
        <v>65.599999999999994</v>
      </c>
      <c r="R93" s="118"/>
      <c r="S93" s="151"/>
      <c r="T93" s="119">
        <f t="shared" si="12"/>
        <v>11.089200000000005</v>
      </c>
      <c r="U93" s="119">
        <f t="shared" si="13"/>
        <v>12.199999999999996</v>
      </c>
      <c r="V93" s="119">
        <f t="shared" si="18"/>
        <v>361.20613199999997</v>
      </c>
      <c r="W93" s="119">
        <f t="shared" si="19"/>
        <v>57.461999999999982</v>
      </c>
      <c r="X93" s="119">
        <f t="shared" si="20"/>
        <v>52.230132000000026</v>
      </c>
      <c r="Y93" s="120">
        <f t="shared" si="14"/>
        <v>14.459923952786058</v>
      </c>
      <c r="Z93" s="121">
        <f t="shared" si="15"/>
        <v>15.908367801463562</v>
      </c>
      <c r="AA93" s="122"/>
      <c r="AB93" s="119">
        <f t="shared" si="21"/>
        <v>52.230132000000026</v>
      </c>
    </row>
    <row r="94" spans="1:29" x14ac:dyDescent="0.45">
      <c r="A94" s="112">
        <f>IF(C94="","",COUNTA($C$3:C94))</f>
        <v>92</v>
      </c>
      <c r="B94" s="112" t="str">
        <f t="shared" si="11"/>
        <v>May</v>
      </c>
      <c r="C94" s="150">
        <v>44698</v>
      </c>
      <c r="D94" s="114" t="s">
        <v>512</v>
      </c>
      <c r="E94" s="114"/>
      <c r="F94" s="115">
        <v>44616</v>
      </c>
      <c r="G94" s="111" t="s">
        <v>125</v>
      </c>
      <c r="H94" s="152" t="s">
        <v>538</v>
      </c>
      <c r="I94" s="116" t="s">
        <v>467</v>
      </c>
      <c r="J94" s="116" t="s">
        <v>20</v>
      </c>
      <c r="K94" s="117" t="str">
        <f t="shared" si="16"/>
        <v>Sqmt</v>
      </c>
      <c r="L94" s="118">
        <v>472.3</v>
      </c>
      <c r="M94" s="133">
        <v>387.13114754098365</v>
      </c>
      <c r="N94" s="118"/>
      <c r="O94" s="138">
        <f t="shared" si="17"/>
        <v>472.3</v>
      </c>
      <c r="P94" s="124">
        <v>417.3</v>
      </c>
      <c r="Q94" s="118">
        <v>428.7</v>
      </c>
      <c r="R94" s="118"/>
      <c r="S94" s="151"/>
      <c r="T94" s="119">
        <f t="shared" si="12"/>
        <v>43.600000000000023</v>
      </c>
      <c r="U94" s="119">
        <f t="shared" si="13"/>
        <v>11.399999999999977</v>
      </c>
      <c r="V94" s="119">
        <f t="shared" si="18"/>
        <v>2966.0440000000003</v>
      </c>
      <c r="W94" s="119">
        <f t="shared" si="19"/>
        <v>71.591999999999857</v>
      </c>
      <c r="X94" s="119">
        <f t="shared" si="20"/>
        <v>273.80800000000016</v>
      </c>
      <c r="Y94" s="120">
        <f t="shared" si="14"/>
        <v>9.2314207071776462</v>
      </c>
      <c r="Z94" s="121">
        <f t="shared" si="15"/>
        <v>2.4137200931611216</v>
      </c>
      <c r="AA94" s="122"/>
      <c r="AB94" s="119">
        <f t="shared" si="21"/>
        <v>273.80800000000016</v>
      </c>
    </row>
    <row r="95" spans="1:29" x14ac:dyDescent="0.45">
      <c r="A95" s="112">
        <f>IF(C95="","",COUNTA($C$3:C95))</f>
        <v>93</v>
      </c>
      <c r="B95" s="112" t="str">
        <f t="shared" si="11"/>
        <v>May</v>
      </c>
      <c r="C95" s="150">
        <v>44698</v>
      </c>
      <c r="D95" s="114" t="s">
        <v>512</v>
      </c>
      <c r="E95" s="114"/>
      <c r="F95" s="115">
        <v>44616</v>
      </c>
      <c r="G95" s="111" t="s">
        <v>125</v>
      </c>
      <c r="H95" s="152" t="s">
        <v>538</v>
      </c>
      <c r="I95" s="116" t="s">
        <v>467</v>
      </c>
      <c r="J95" s="116" t="s">
        <v>3</v>
      </c>
      <c r="K95" s="117" t="str">
        <f t="shared" si="16"/>
        <v>Sqmt</v>
      </c>
      <c r="L95" s="118">
        <v>44.4</v>
      </c>
      <c r="M95" s="118"/>
      <c r="N95" s="118">
        <f>22.39+14.67</f>
        <v>37.06</v>
      </c>
      <c r="O95" s="138">
        <f t="shared" si="17"/>
        <v>45.213200000000001</v>
      </c>
      <c r="P95" s="124">
        <v>35.9</v>
      </c>
      <c r="Q95" s="118">
        <v>39.6</v>
      </c>
      <c r="R95" s="118"/>
      <c r="S95" s="151"/>
      <c r="T95" s="119">
        <f t="shared" si="12"/>
        <v>5.6131999999999991</v>
      </c>
      <c r="U95" s="119">
        <f t="shared" si="13"/>
        <v>3.7000000000000028</v>
      </c>
      <c r="V95" s="119">
        <f t="shared" si="18"/>
        <v>283.938896</v>
      </c>
      <c r="W95" s="119">
        <f t="shared" si="19"/>
        <v>23.236000000000018</v>
      </c>
      <c r="X95" s="119">
        <f t="shared" si="20"/>
        <v>35.250895999999997</v>
      </c>
      <c r="Y95" s="120">
        <f t="shared" si="14"/>
        <v>12.414958463457571</v>
      </c>
      <c r="Z95" s="121">
        <f t="shared" si="15"/>
        <v>8.1834508506365466</v>
      </c>
      <c r="AA95" s="122"/>
      <c r="AB95" s="119">
        <f t="shared" si="21"/>
        <v>35.250895999999997</v>
      </c>
    </row>
    <row r="96" spans="1:29" x14ac:dyDescent="0.45">
      <c r="A96" s="112">
        <f>IF(C96="","",COUNTA($C$3:C96))</f>
        <v>94</v>
      </c>
      <c r="B96" s="112" t="str">
        <f t="shared" si="11"/>
        <v>May</v>
      </c>
      <c r="C96" s="150">
        <v>44698</v>
      </c>
      <c r="D96" s="114" t="s">
        <v>512</v>
      </c>
      <c r="E96" s="114"/>
      <c r="F96" s="115">
        <v>44616</v>
      </c>
      <c r="G96" s="111" t="s">
        <v>125</v>
      </c>
      <c r="H96" s="152" t="s">
        <v>538</v>
      </c>
      <c r="I96" s="116" t="s">
        <v>467</v>
      </c>
      <c r="J96" s="116" t="s">
        <v>21</v>
      </c>
      <c r="K96" s="117" t="str">
        <f t="shared" si="16"/>
        <v>Sqmt</v>
      </c>
      <c r="L96" s="118">
        <v>185.2</v>
      </c>
      <c r="M96" s="133">
        <v>151.80327868852459</v>
      </c>
      <c r="N96" s="118"/>
      <c r="O96" s="138">
        <f t="shared" si="17"/>
        <v>185.2</v>
      </c>
      <c r="P96" s="124">
        <v>173.05</v>
      </c>
      <c r="Q96" s="118">
        <v>178.1</v>
      </c>
      <c r="R96" s="118"/>
      <c r="S96" s="151"/>
      <c r="T96" s="119">
        <f t="shared" si="12"/>
        <v>7.0999999999999943</v>
      </c>
      <c r="U96" s="119">
        <f t="shared" si="13"/>
        <v>5.0499999999999829</v>
      </c>
      <c r="V96" s="119">
        <f t="shared" si="18"/>
        <v>1453.82</v>
      </c>
      <c r="W96" s="119">
        <f t="shared" si="19"/>
        <v>39.642499999999863</v>
      </c>
      <c r="X96" s="119">
        <f t="shared" si="20"/>
        <v>55.73499999999995</v>
      </c>
      <c r="Y96" s="120">
        <f t="shared" si="14"/>
        <v>3.8336933045356338</v>
      </c>
      <c r="Z96" s="121">
        <f t="shared" si="15"/>
        <v>2.7267818574513951</v>
      </c>
      <c r="AA96" s="122"/>
      <c r="AB96" s="119">
        <f t="shared" si="21"/>
        <v>55.73499999999995</v>
      </c>
    </row>
    <row r="97" spans="1:29" x14ac:dyDescent="0.45">
      <c r="A97" s="112">
        <f>IF(C97="","",COUNTA($C$3:C97))</f>
        <v>95</v>
      </c>
      <c r="B97" s="112" t="str">
        <f t="shared" si="11"/>
        <v>May</v>
      </c>
      <c r="C97" s="150">
        <v>44698</v>
      </c>
      <c r="D97" s="114" t="s">
        <v>512</v>
      </c>
      <c r="E97" s="114"/>
      <c r="F97" s="115">
        <v>44616</v>
      </c>
      <c r="G97" s="111" t="s">
        <v>125</v>
      </c>
      <c r="H97" s="152" t="s">
        <v>538</v>
      </c>
      <c r="I97" s="116" t="s">
        <v>467</v>
      </c>
      <c r="J97" s="116" t="s">
        <v>4</v>
      </c>
      <c r="K97" s="117" t="str">
        <f t="shared" si="16"/>
        <v>Sqmt</v>
      </c>
      <c r="L97" s="118">
        <v>77.3</v>
      </c>
      <c r="M97" s="118"/>
      <c r="N97" s="118">
        <f>37.16+26.27</f>
        <v>63.429999999999993</v>
      </c>
      <c r="O97" s="138">
        <f t="shared" si="17"/>
        <v>77.384599999999992</v>
      </c>
      <c r="P97" s="124">
        <v>44.6</v>
      </c>
      <c r="Q97" s="118">
        <v>50.9</v>
      </c>
      <c r="R97" s="118"/>
      <c r="S97" s="151"/>
      <c r="T97" s="119">
        <f t="shared" si="12"/>
        <v>26.484599999999993</v>
      </c>
      <c r="U97" s="119">
        <f t="shared" si="13"/>
        <v>6.2999999999999972</v>
      </c>
      <c r="V97" s="119">
        <f t="shared" si="18"/>
        <v>607.46910999999989</v>
      </c>
      <c r="W97" s="119">
        <f t="shared" si="19"/>
        <v>49.454999999999977</v>
      </c>
      <c r="X97" s="119">
        <f t="shared" si="20"/>
        <v>207.90410999999995</v>
      </c>
      <c r="Y97" s="120">
        <f t="shared" si="14"/>
        <v>34.224639010862624</v>
      </c>
      <c r="Z97" s="121">
        <f t="shared" si="15"/>
        <v>8.1411547000307536</v>
      </c>
      <c r="AA97" s="122"/>
      <c r="AB97" s="119">
        <f t="shared" si="21"/>
        <v>207.90410999999995</v>
      </c>
    </row>
    <row r="98" spans="1:29" x14ac:dyDescent="0.45">
      <c r="A98" s="112">
        <f>IF(C98="","",COUNTA($C$3:C98))</f>
        <v>96</v>
      </c>
      <c r="B98" s="112" t="str">
        <f t="shared" si="11"/>
        <v>May</v>
      </c>
      <c r="C98" s="150">
        <v>44698</v>
      </c>
      <c r="D98" s="114" t="s">
        <v>512</v>
      </c>
      <c r="E98" s="114"/>
      <c r="F98" s="115">
        <v>44616</v>
      </c>
      <c r="G98" s="111" t="s">
        <v>125</v>
      </c>
      <c r="H98" s="152" t="s">
        <v>538</v>
      </c>
      <c r="I98" s="116" t="s">
        <v>514</v>
      </c>
      <c r="J98" s="116" t="s">
        <v>22</v>
      </c>
      <c r="K98" s="117" t="str">
        <f t="shared" si="16"/>
        <v>Sqmt</v>
      </c>
      <c r="L98" s="118">
        <v>43.8</v>
      </c>
      <c r="M98" s="133">
        <v>35.901639344262293</v>
      </c>
      <c r="N98" s="118"/>
      <c r="O98" s="138">
        <f t="shared" si="17"/>
        <v>43.8</v>
      </c>
      <c r="P98" s="124">
        <v>36.5</v>
      </c>
      <c r="Q98" s="118">
        <v>43.8</v>
      </c>
      <c r="R98" s="118"/>
      <c r="S98" s="151"/>
      <c r="T98" s="119">
        <f t="shared" si="12"/>
        <v>0</v>
      </c>
      <c r="U98" s="119">
        <f t="shared" si="13"/>
        <v>7.2999999999999972</v>
      </c>
      <c r="V98" s="119">
        <f t="shared" si="18"/>
        <v>343.83</v>
      </c>
      <c r="W98" s="119">
        <f t="shared" si="19"/>
        <v>57.304999999999978</v>
      </c>
      <c r="X98" s="119">
        <f t="shared" si="20"/>
        <v>0</v>
      </c>
      <c r="Y98" s="120">
        <f t="shared" si="14"/>
        <v>0</v>
      </c>
      <c r="Z98" s="121">
        <f t="shared" si="15"/>
        <v>16.666666666666661</v>
      </c>
      <c r="AA98" s="122"/>
      <c r="AB98" s="119">
        <f t="shared" si="21"/>
        <v>0</v>
      </c>
    </row>
    <row r="99" spans="1:29" x14ac:dyDescent="0.45">
      <c r="A99" s="112">
        <f>IF(C99="","",COUNTA($C$3:C99))</f>
        <v>97</v>
      </c>
      <c r="B99" s="112" t="str">
        <f t="shared" si="11"/>
        <v>May</v>
      </c>
      <c r="C99" s="150">
        <v>44698</v>
      </c>
      <c r="D99" s="114" t="s">
        <v>512</v>
      </c>
      <c r="E99" s="114"/>
      <c r="F99" s="115">
        <v>44616</v>
      </c>
      <c r="G99" s="111" t="s">
        <v>125</v>
      </c>
      <c r="H99" s="152" t="s">
        <v>538</v>
      </c>
      <c r="I99" s="116" t="s">
        <v>489</v>
      </c>
      <c r="J99" s="116" t="s">
        <v>491</v>
      </c>
      <c r="K99" s="117" t="str">
        <f t="shared" si="16"/>
        <v>Rmt</v>
      </c>
      <c r="L99" s="118">
        <v>236.9</v>
      </c>
      <c r="M99" s="118"/>
      <c r="N99" s="118"/>
      <c r="O99" s="138">
        <f t="shared" si="17"/>
        <v>236.9</v>
      </c>
      <c r="P99" s="124">
        <v>236.9</v>
      </c>
      <c r="Q99" s="118"/>
      <c r="R99" s="118"/>
      <c r="S99" s="151"/>
      <c r="T99" s="119" t="str">
        <f t="shared" si="12"/>
        <v/>
      </c>
      <c r="U99" s="119" t="str">
        <f t="shared" si="13"/>
        <v/>
      </c>
      <c r="V99" s="119" t="str">
        <f t="shared" si="18"/>
        <v/>
      </c>
      <c r="W99" s="119" t="str">
        <f t="shared" si="19"/>
        <v/>
      </c>
      <c r="X99" s="119" t="str">
        <f t="shared" si="20"/>
        <v/>
      </c>
      <c r="Y99" s="120" t="str">
        <f t="shared" si="14"/>
        <v/>
      </c>
      <c r="Z99" s="121" t="str">
        <f t="shared" si="15"/>
        <v/>
      </c>
      <c r="AA99" s="122"/>
      <c r="AB99" s="119" t="str">
        <f t="shared" si="21"/>
        <v/>
      </c>
    </row>
    <row r="100" spans="1:29" x14ac:dyDescent="0.45">
      <c r="A100" s="112">
        <f>IF(C100="","",COUNTA($C$3:C100))</f>
        <v>98</v>
      </c>
      <c r="B100" s="112" t="str">
        <f t="shared" si="11"/>
        <v>May</v>
      </c>
      <c r="C100" s="150">
        <v>44698</v>
      </c>
      <c r="D100" s="114" t="s">
        <v>512</v>
      </c>
      <c r="E100" s="114"/>
      <c r="F100" s="115">
        <v>44616</v>
      </c>
      <c r="G100" s="111" t="s">
        <v>125</v>
      </c>
      <c r="H100" s="152" t="s">
        <v>538</v>
      </c>
      <c r="I100" s="116" t="s">
        <v>23</v>
      </c>
      <c r="J100" s="116" t="s">
        <v>23</v>
      </c>
      <c r="K100" s="117" t="str">
        <f t="shared" si="16"/>
        <v>No's</v>
      </c>
      <c r="L100" s="118">
        <v>474</v>
      </c>
      <c r="M100" s="118"/>
      <c r="N100" s="118"/>
      <c r="O100" s="138">
        <f t="shared" si="17"/>
        <v>474</v>
      </c>
      <c r="P100" s="124">
        <v>474</v>
      </c>
      <c r="Q100" s="118"/>
      <c r="R100" s="118"/>
      <c r="S100" s="151"/>
      <c r="T100" s="119" t="str">
        <f t="shared" si="12"/>
        <v/>
      </c>
      <c r="U100" s="119" t="str">
        <f t="shared" si="13"/>
        <v/>
      </c>
      <c r="V100" s="119">
        <f t="shared" si="18"/>
        <v>474</v>
      </c>
      <c r="W100" s="119" t="str">
        <f t="shared" si="19"/>
        <v/>
      </c>
      <c r="X100" s="119" t="str">
        <f t="shared" si="20"/>
        <v/>
      </c>
      <c r="Y100" s="120" t="str">
        <f t="shared" si="14"/>
        <v/>
      </c>
      <c r="Z100" s="121" t="str">
        <f t="shared" si="15"/>
        <v/>
      </c>
      <c r="AA100" s="122"/>
      <c r="AB100" s="119" t="str">
        <f t="shared" si="21"/>
        <v/>
      </c>
    </row>
    <row r="101" spans="1:29" x14ac:dyDescent="0.45">
      <c r="A101" s="112">
        <f>IF(C101="","",COUNTA($C$3:C101))</f>
        <v>99</v>
      </c>
      <c r="B101" s="112" t="str">
        <f t="shared" si="11"/>
        <v>May</v>
      </c>
      <c r="C101" s="150">
        <v>44698</v>
      </c>
      <c r="D101" s="114" t="s">
        <v>512</v>
      </c>
      <c r="E101" s="114"/>
      <c r="F101" s="115">
        <v>44616</v>
      </c>
      <c r="G101" s="111" t="s">
        <v>125</v>
      </c>
      <c r="H101" s="152" t="s">
        <v>538</v>
      </c>
      <c r="I101" s="116" t="s">
        <v>25</v>
      </c>
      <c r="J101" s="116" t="s">
        <v>455</v>
      </c>
      <c r="K101" s="117" t="str">
        <f t="shared" si="16"/>
        <v>No's</v>
      </c>
      <c r="L101" s="118">
        <v>36</v>
      </c>
      <c r="M101" s="118"/>
      <c r="N101" s="118"/>
      <c r="O101" s="138">
        <f t="shared" si="17"/>
        <v>36</v>
      </c>
      <c r="P101" s="124"/>
      <c r="Q101" s="118"/>
      <c r="R101" s="118"/>
      <c r="S101" s="151"/>
      <c r="T101" s="119" t="str">
        <f t="shared" si="12"/>
        <v/>
      </c>
      <c r="U101" s="119" t="str">
        <f t="shared" si="13"/>
        <v/>
      </c>
      <c r="V101" s="119">
        <f t="shared" si="18"/>
        <v>36</v>
      </c>
      <c r="W101" s="119" t="str">
        <f t="shared" si="19"/>
        <v/>
      </c>
      <c r="X101" s="119" t="str">
        <f t="shared" si="20"/>
        <v/>
      </c>
      <c r="Y101" s="120" t="str">
        <f t="shared" si="14"/>
        <v/>
      </c>
      <c r="Z101" s="121" t="str">
        <f t="shared" si="15"/>
        <v/>
      </c>
      <c r="AA101" s="122"/>
      <c r="AB101" s="119" t="str">
        <f t="shared" si="21"/>
        <v/>
      </c>
    </row>
    <row r="102" spans="1:29" x14ac:dyDescent="0.45">
      <c r="A102" s="112">
        <f>IF(C102="","",COUNTA($C$3:C102))</f>
        <v>100</v>
      </c>
      <c r="B102" s="112" t="str">
        <f t="shared" si="11"/>
        <v>May</v>
      </c>
      <c r="C102" s="150">
        <v>44705</v>
      </c>
      <c r="D102" s="114" t="s">
        <v>545</v>
      </c>
      <c r="E102" s="114"/>
      <c r="F102" s="115">
        <v>44704</v>
      </c>
      <c r="G102" s="111" t="s">
        <v>125</v>
      </c>
      <c r="H102" s="153" t="s">
        <v>544</v>
      </c>
      <c r="I102" s="116" t="s">
        <v>464</v>
      </c>
      <c r="J102" s="116" t="s">
        <v>2</v>
      </c>
      <c r="K102" s="117" t="str">
        <f t="shared" si="16"/>
        <v>Sqmt</v>
      </c>
      <c r="L102" s="118">
        <v>10</v>
      </c>
      <c r="M102" s="133">
        <v>8.1967213114754092</v>
      </c>
      <c r="N102" s="118"/>
      <c r="O102" s="138">
        <f t="shared" si="17"/>
        <v>9.9999999999999982</v>
      </c>
      <c r="P102" s="124">
        <v>9.1</v>
      </c>
      <c r="Q102" s="118">
        <v>9.6</v>
      </c>
      <c r="R102" s="118">
        <v>0</v>
      </c>
      <c r="S102" s="151">
        <v>100</v>
      </c>
      <c r="T102" s="119">
        <f t="shared" si="12"/>
        <v>0.39999999999999858</v>
      </c>
      <c r="U102" s="119">
        <f t="shared" si="13"/>
        <v>0.5</v>
      </c>
      <c r="V102" s="119">
        <f t="shared" si="18"/>
        <v>47.099999999999994</v>
      </c>
      <c r="W102" s="119">
        <f t="shared" si="19"/>
        <v>2.355</v>
      </c>
      <c r="X102" s="119">
        <f t="shared" si="20"/>
        <v>1.8839999999999932</v>
      </c>
      <c r="Y102" s="120">
        <f t="shared" si="14"/>
        <v>3.9999999999999862</v>
      </c>
      <c r="Z102" s="121">
        <f t="shared" si="15"/>
        <v>5.0000000000000009</v>
      </c>
      <c r="AA102" s="122"/>
      <c r="AB102" s="119">
        <f t="shared" si="21"/>
        <v>1.8839999999999932</v>
      </c>
    </row>
    <row r="103" spans="1:29" x14ac:dyDescent="0.45">
      <c r="A103" s="112">
        <f>IF(C103="","",COUNTA($C$3:C103))</f>
        <v>101</v>
      </c>
      <c r="B103" s="112" t="str">
        <f t="shared" si="11"/>
        <v>May</v>
      </c>
      <c r="C103" s="150">
        <v>44705</v>
      </c>
      <c r="D103" s="114" t="s">
        <v>545</v>
      </c>
      <c r="E103" s="114"/>
      <c r="F103" s="115">
        <v>44704</v>
      </c>
      <c r="G103" s="111" t="s">
        <v>125</v>
      </c>
      <c r="H103" s="153" t="s">
        <v>544</v>
      </c>
      <c r="I103" s="116" t="s">
        <v>464</v>
      </c>
      <c r="J103" s="116" t="s">
        <v>3</v>
      </c>
      <c r="K103" s="117" t="str">
        <f t="shared" si="16"/>
        <v>Sqmt</v>
      </c>
      <c r="L103" s="118">
        <v>35</v>
      </c>
      <c r="M103" s="118">
        <v>24.12</v>
      </c>
      <c r="N103" s="118">
        <v>4.6399999999999997</v>
      </c>
      <c r="O103" s="138">
        <f t="shared" si="17"/>
        <v>35.087200000000003</v>
      </c>
      <c r="P103" s="124">
        <v>30.1</v>
      </c>
      <c r="Q103" s="118">
        <v>31.4</v>
      </c>
      <c r="R103" s="118"/>
      <c r="S103" s="151"/>
      <c r="T103" s="119">
        <f t="shared" ref="T103:T150" si="22">(IF(K103="Sqmt",(O103-Q103),""))</f>
        <v>3.6872000000000043</v>
      </c>
      <c r="U103" s="119">
        <f t="shared" ref="U103:U150" si="23">(IF(K103="Sqmt",(O103-P103)-T103,IF(K103="Rmt","",IF(K103="Kg's","",IF(K103="No's","",IF(K103="Roll","",""))))))</f>
        <v>1.2999999999999972</v>
      </c>
      <c r="V103" s="119">
        <f t="shared" si="18"/>
        <v>220.34761600000002</v>
      </c>
      <c r="W103" s="119">
        <f t="shared" si="19"/>
        <v>8.1639999999999819</v>
      </c>
      <c r="X103" s="119">
        <f t="shared" si="20"/>
        <v>23.155616000000027</v>
      </c>
      <c r="Y103" s="120">
        <f t="shared" ref="Y103:Y150" si="24">IF(K103="Sqmt",(T103/O103)*100,IF(K103="Kg's","",IF(K103="No's","",IF(K103="Rmt","",IF(K103="Roll","",IF(K103="",""))))))</f>
        <v>10.508675528397832</v>
      </c>
      <c r="Z103" s="121">
        <f t="shared" ref="Z103:Z150" si="25">IF(K103="Sqmt",(U103/O103)*100,IF(K103="Kg's","",IF(K103="No's","",IF(K103="Rmt","",IF(K103="Roll","",IF(K103="",""))))))</f>
        <v>3.7050548348115471</v>
      </c>
      <c r="AA103" s="122"/>
      <c r="AB103" s="119">
        <f t="shared" si="21"/>
        <v>23.155616000000027</v>
      </c>
    </row>
    <row r="104" spans="1:29" x14ac:dyDescent="0.45">
      <c r="A104" s="112">
        <f>IF(C104="","",COUNTA($C$3:C104))</f>
        <v>102</v>
      </c>
      <c r="B104" s="112" t="str">
        <f t="shared" ref="B104:B151" si="26">IF(C104="","",TEXT(C104,"mmmm"))</f>
        <v>May</v>
      </c>
      <c r="C104" s="150">
        <v>44705</v>
      </c>
      <c r="D104" s="114" t="s">
        <v>545</v>
      </c>
      <c r="E104" s="114"/>
      <c r="F104" s="115">
        <v>44704</v>
      </c>
      <c r="G104" s="111" t="s">
        <v>125</v>
      </c>
      <c r="H104" s="153" t="s">
        <v>544</v>
      </c>
      <c r="I104" s="116" t="s">
        <v>464</v>
      </c>
      <c r="J104" s="116" t="s">
        <v>341</v>
      </c>
      <c r="K104" s="117" t="str">
        <f t="shared" si="16"/>
        <v>Kg's</v>
      </c>
      <c r="L104" s="118">
        <v>60</v>
      </c>
      <c r="M104" s="118"/>
      <c r="N104" s="118"/>
      <c r="O104" s="138">
        <f t="shared" si="17"/>
        <v>60</v>
      </c>
      <c r="P104" s="124">
        <v>60</v>
      </c>
      <c r="Q104" s="118"/>
      <c r="R104" s="118"/>
      <c r="S104" s="151"/>
      <c r="T104" s="119" t="str">
        <f t="shared" si="22"/>
        <v/>
      </c>
      <c r="U104" s="119" t="str">
        <f t="shared" si="23"/>
        <v/>
      </c>
      <c r="V104" s="119" t="str">
        <f t="shared" si="18"/>
        <v/>
      </c>
      <c r="W104" s="119" t="str">
        <f t="shared" si="19"/>
        <v/>
      </c>
      <c r="X104" s="119" t="str">
        <f t="shared" si="20"/>
        <v/>
      </c>
      <c r="Y104" s="120" t="str">
        <f t="shared" si="24"/>
        <v/>
      </c>
      <c r="Z104" s="121" t="str">
        <f t="shared" si="25"/>
        <v/>
      </c>
      <c r="AA104" s="122"/>
      <c r="AB104" s="119" t="str">
        <f t="shared" si="21"/>
        <v/>
      </c>
    </row>
    <row r="105" spans="1:29" x14ac:dyDescent="0.45">
      <c r="A105" s="112">
        <f>IF(C105="","",COUNTA($C$3:C105))</f>
        <v>103</v>
      </c>
      <c r="B105" s="112" t="str">
        <f t="shared" si="26"/>
        <v>May</v>
      </c>
      <c r="C105" s="150">
        <v>44705</v>
      </c>
      <c r="D105" s="114" t="s">
        <v>545</v>
      </c>
      <c r="E105" s="114"/>
      <c r="F105" s="115">
        <v>44704</v>
      </c>
      <c r="G105" s="111" t="s">
        <v>125</v>
      </c>
      <c r="H105" s="153" t="s">
        <v>544</v>
      </c>
      <c r="I105" s="116" t="s">
        <v>460</v>
      </c>
      <c r="J105" s="116" t="s">
        <v>225</v>
      </c>
      <c r="K105" s="117" t="str">
        <f t="shared" si="16"/>
        <v>Rmt</v>
      </c>
      <c r="L105" s="118">
        <v>100</v>
      </c>
      <c r="M105" s="118"/>
      <c r="N105" s="118"/>
      <c r="O105" s="138">
        <f t="shared" si="17"/>
        <v>100</v>
      </c>
      <c r="P105" s="124">
        <v>100</v>
      </c>
      <c r="Q105" s="118"/>
      <c r="R105" s="118"/>
      <c r="S105" s="151"/>
      <c r="T105" s="119" t="str">
        <f t="shared" si="22"/>
        <v/>
      </c>
      <c r="U105" s="119" t="str">
        <f t="shared" si="23"/>
        <v/>
      </c>
      <c r="V105" s="119">
        <f t="shared" si="18"/>
        <v>100</v>
      </c>
      <c r="W105" s="119" t="str">
        <f t="shared" si="19"/>
        <v/>
      </c>
      <c r="X105" s="119" t="str">
        <f t="shared" si="20"/>
        <v/>
      </c>
      <c r="Y105" s="120" t="str">
        <f t="shared" si="24"/>
        <v/>
      </c>
      <c r="Z105" s="121" t="str">
        <f t="shared" si="25"/>
        <v/>
      </c>
      <c r="AA105" s="122"/>
      <c r="AB105" s="119" t="str">
        <f t="shared" si="21"/>
        <v/>
      </c>
    </row>
    <row r="106" spans="1:29" x14ac:dyDescent="0.45">
      <c r="A106" s="112">
        <f>IF(C106="","",COUNTA($C$3:C106))</f>
        <v>104</v>
      </c>
      <c r="B106" s="112" t="str">
        <f t="shared" si="26"/>
        <v>May</v>
      </c>
      <c r="C106" s="150">
        <v>44705</v>
      </c>
      <c r="D106" s="114" t="s">
        <v>545</v>
      </c>
      <c r="E106" s="114"/>
      <c r="F106" s="115">
        <v>44704</v>
      </c>
      <c r="G106" s="111" t="s">
        <v>125</v>
      </c>
      <c r="H106" s="153" t="s">
        <v>544</v>
      </c>
      <c r="I106" s="116" t="s">
        <v>480</v>
      </c>
      <c r="J106" s="116" t="s">
        <v>343</v>
      </c>
      <c r="K106" s="117" t="str">
        <f t="shared" si="16"/>
        <v>No's</v>
      </c>
      <c r="L106" s="118">
        <v>2</v>
      </c>
      <c r="M106" s="118"/>
      <c r="N106" s="118"/>
      <c r="O106" s="138">
        <f t="shared" si="17"/>
        <v>2</v>
      </c>
      <c r="P106" s="124">
        <v>2</v>
      </c>
      <c r="Q106" s="118"/>
      <c r="R106" s="118"/>
      <c r="S106" s="151"/>
      <c r="T106" s="119" t="str">
        <f t="shared" si="22"/>
        <v/>
      </c>
      <c r="U106" s="119" t="str">
        <f t="shared" si="23"/>
        <v/>
      </c>
      <c r="V106" s="119">
        <f t="shared" si="18"/>
        <v>2</v>
      </c>
      <c r="W106" s="119" t="str">
        <f t="shared" si="19"/>
        <v/>
      </c>
      <c r="X106" s="119" t="str">
        <f t="shared" si="20"/>
        <v/>
      </c>
      <c r="Y106" s="120" t="str">
        <f t="shared" si="24"/>
        <v/>
      </c>
      <c r="Z106" s="121" t="str">
        <f t="shared" si="25"/>
        <v/>
      </c>
      <c r="AA106" s="122"/>
      <c r="AB106" s="119" t="str">
        <f t="shared" si="21"/>
        <v/>
      </c>
    </row>
    <row r="107" spans="1:29" x14ac:dyDescent="0.45">
      <c r="A107" s="112">
        <f>IF(C107="","",COUNTA($C$3:C107))</f>
        <v>105</v>
      </c>
      <c r="B107" s="112" t="str">
        <f t="shared" si="26"/>
        <v>May</v>
      </c>
      <c r="C107" s="150">
        <v>44706</v>
      </c>
      <c r="D107" s="114" t="s">
        <v>512</v>
      </c>
      <c r="E107" s="114"/>
      <c r="F107" s="115">
        <v>44616</v>
      </c>
      <c r="G107" s="111" t="s">
        <v>125</v>
      </c>
      <c r="H107" s="152" t="s">
        <v>539</v>
      </c>
      <c r="I107" s="116" t="s">
        <v>479</v>
      </c>
      <c r="J107" s="116" t="s">
        <v>2</v>
      </c>
      <c r="K107" s="117" t="str">
        <f t="shared" si="16"/>
        <v>Sqmt</v>
      </c>
      <c r="L107" s="118">
        <v>12.7</v>
      </c>
      <c r="M107" s="118"/>
      <c r="N107" s="118">
        <v>10.7</v>
      </c>
      <c r="O107" s="138">
        <f t="shared" si="17"/>
        <v>13.053999999999998</v>
      </c>
      <c r="P107" s="124">
        <v>10.9</v>
      </c>
      <c r="Q107" s="118">
        <v>11.7</v>
      </c>
      <c r="R107" s="118">
        <v>0</v>
      </c>
      <c r="S107" s="151">
        <v>100</v>
      </c>
      <c r="T107" s="119">
        <f t="shared" si="22"/>
        <v>1.3539999999999992</v>
      </c>
      <c r="U107" s="119">
        <f t="shared" si="23"/>
        <v>0.79999999999999893</v>
      </c>
      <c r="V107" s="119">
        <f t="shared" si="18"/>
        <v>61.484339999999989</v>
      </c>
      <c r="W107" s="119">
        <f t="shared" si="19"/>
        <v>3.7679999999999949</v>
      </c>
      <c r="X107" s="119">
        <f t="shared" si="20"/>
        <v>6.3773399999999958</v>
      </c>
      <c r="Y107" s="120">
        <f t="shared" si="24"/>
        <v>10.372299678259532</v>
      </c>
      <c r="Z107" s="121">
        <f t="shared" si="25"/>
        <v>6.128389765589084</v>
      </c>
      <c r="AA107" s="122"/>
      <c r="AB107" s="119">
        <f t="shared" si="21"/>
        <v>6.3773399999999958</v>
      </c>
      <c r="AC107" s="96" t="s">
        <v>519</v>
      </c>
    </row>
    <row r="108" spans="1:29" x14ac:dyDescent="0.45">
      <c r="A108" s="112">
        <f>IF(C108="","",COUNTA($C$3:C108))</f>
        <v>106</v>
      </c>
      <c r="B108" s="112" t="str">
        <f t="shared" si="26"/>
        <v>May</v>
      </c>
      <c r="C108" s="150">
        <v>44706</v>
      </c>
      <c r="D108" s="114" t="s">
        <v>512</v>
      </c>
      <c r="E108" s="114"/>
      <c r="F108" s="115">
        <v>44616</v>
      </c>
      <c r="G108" s="111" t="s">
        <v>125</v>
      </c>
      <c r="H108" s="152" t="s">
        <v>539</v>
      </c>
      <c r="I108" s="116" t="s">
        <v>231</v>
      </c>
      <c r="J108" s="116" t="s">
        <v>3</v>
      </c>
      <c r="K108" s="117" t="str">
        <f t="shared" si="16"/>
        <v>Sqmt</v>
      </c>
      <c r="L108" s="118">
        <v>5.05</v>
      </c>
      <c r="M108" s="118"/>
      <c r="N108" s="118">
        <v>4.25</v>
      </c>
      <c r="O108" s="138">
        <f t="shared" si="17"/>
        <v>5.1849999999999996</v>
      </c>
      <c r="P108" s="124">
        <v>4.2</v>
      </c>
      <c r="Q108" s="118">
        <v>4.3</v>
      </c>
      <c r="R108" s="118"/>
      <c r="S108" s="151"/>
      <c r="T108" s="119">
        <f t="shared" si="22"/>
        <v>0.88499999999999979</v>
      </c>
      <c r="U108" s="119">
        <f t="shared" si="23"/>
        <v>9.9999999999999645E-2</v>
      </c>
      <c r="V108" s="119">
        <f t="shared" si="18"/>
        <v>32.561799999999998</v>
      </c>
      <c r="W108" s="119">
        <f t="shared" si="19"/>
        <v>0.62799999999999778</v>
      </c>
      <c r="X108" s="119">
        <f t="shared" si="20"/>
        <v>5.5577999999999985</v>
      </c>
      <c r="Y108" s="120">
        <f t="shared" si="24"/>
        <v>17.068466730954672</v>
      </c>
      <c r="Z108" s="121">
        <f t="shared" si="25"/>
        <v>1.9286403085824428</v>
      </c>
      <c r="AA108" s="122"/>
      <c r="AB108" s="119">
        <f t="shared" si="21"/>
        <v>5.5577999999999985</v>
      </c>
    </row>
    <row r="109" spans="1:29" x14ac:dyDescent="0.45">
      <c r="A109" s="112">
        <f>IF(C109="","",COUNTA($C$3:C109))</f>
        <v>107</v>
      </c>
      <c r="B109" s="112" t="str">
        <f t="shared" si="26"/>
        <v>May</v>
      </c>
      <c r="C109" s="150">
        <v>44706</v>
      </c>
      <c r="D109" s="114" t="s">
        <v>512</v>
      </c>
      <c r="E109" s="114"/>
      <c r="F109" s="115">
        <v>44616</v>
      </c>
      <c r="G109" s="111" t="s">
        <v>125</v>
      </c>
      <c r="H109" s="152" t="s">
        <v>539</v>
      </c>
      <c r="I109" s="116" t="s">
        <v>457</v>
      </c>
      <c r="J109" s="116" t="s">
        <v>4</v>
      </c>
      <c r="K109" s="117" t="str">
        <f t="shared" si="16"/>
        <v>Sqmt</v>
      </c>
      <c r="L109" s="118">
        <v>6.1</v>
      </c>
      <c r="M109" s="118"/>
      <c r="N109" s="118">
        <v>5.0999999999999996</v>
      </c>
      <c r="O109" s="138">
        <f t="shared" si="17"/>
        <v>6.2219999999999995</v>
      </c>
      <c r="P109" s="124">
        <v>2</v>
      </c>
      <c r="Q109" s="118">
        <v>3.1</v>
      </c>
      <c r="R109" s="118"/>
      <c r="S109" s="151"/>
      <c r="T109" s="119">
        <f t="shared" si="22"/>
        <v>3.1219999999999994</v>
      </c>
      <c r="U109" s="119">
        <f t="shared" si="23"/>
        <v>1.1000000000000001</v>
      </c>
      <c r="V109" s="119">
        <f t="shared" si="18"/>
        <v>48.842699999999994</v>
      </c>
      <c r="W109" s="119">
        <f t="shared" si="19"/>
        <v>8.6349999999999998</v>
      </c>
      <c r="X109" s="119">
        <f t="shared" si="20"/>
        <v>24.507699999999996</v>
      </c>
      <c r="Y109" s="120">
        <f t="shared" si="24"/>
        <v>50.176792028286719</v>
      </c>
      <c r="Z109" s="121">
        <f t="shared" si="25"/>
        <v>17.679202828672455</v>
      </c>
      <c r="AA109" s="122"/>
      <c r="AB109" s="119">
        <f t="shared" si="21"/>
        <v>24.507699999999996</v>
      </c>
    </row>
    <row r="110" spans="1:29" x14ac:dyDescent="0.45">
      <c r="A110" s="112">
        <f>IF(C110="","",COUNTA($C$3:C110))</f>
        <v>108</v>
      </c>
      <c r="B110" s="112" t="str">
        <f t="shared" si="26"/>
        <v>May</v>
      </c>
      <c r="C110" s="150">
        <v>44706</v>
      </c>
      <c r="D110" s="114" t="s">
        <v>512</v>
      </c>
      <c r="E110" s="114"/>
      <c r="F110" s="115">
        <v>44616</v>
      </c>
      <c r="G110" s="111" t="s">
        <v>125</v>
      </c>
      <c r="H110" s="152" t="s">
        <v>539</v>
      </c>
      <c r="I110" s="116" t="s">
        <v>25</v>
      </c>
      <c r="J110" s="116" t="s">
        <v>455</v>
      </c>
      <c r="K110" s="117" t="str">
        <f t="shared" si="16"/>
        <v>No's</v>
      </c>
      <c r="L110" s="118">
        <v>16</v>
      </c>
      <c r="M110" s="118"/>
      <c r="N110" s="118"/>
      <c r="O110" s="138">
        <f t="shared" si="17"/>
        <v>16</v>
      </c>
      <c r="P110" s="124"/>
      <c r="Q110" s="118"/>
      <c r="R110" s="118"/>
      <c r="S110" s="151"/>
      <c r="T110" s="119" t="str">
        <f t="shared" si="22"/>
        <v/>
      </c>
      <c r="U110" s="119" t="str">
        <f t="shared" si="23"/>
        <v/>
      </c>
      <c r="V110" s="119">
        <f t="shared" si="18"/>
        <v>16</v>
      </c>
      <c r="W110" s="119" t="str">
        <f t="shared" si="19"/>
        <v/>
      </c>
      <c r="X110" s="119" t="str">
        <f t="shared" si="20"/>
        <v/>
      </c>
      <c r="Y110" s="120" t="str">
        <f t="shared" si="24"/>
        <v/>
      </c>
      <c r="Z110" s="121" t="str">
        <f t="shared" si="25"/>
        <v/>
      </c>
      <c r="AA110" s="122"/>
      <c r="AB110" s="119" t="str">
        <f t="shared" si="21"/>
        <v/>
      </c>
    </row>
    <row r="111" spans="1:29" x14ac:dyDescent="0.45">
      <c r="A111" s="112">
        <f>IF(C111="","",COUNTA($C$3:C111))</f>
        <v>109</v>
      </c>
      <c r="B111" s="112" t="str">
        <f t="shared" si="26"/>
        <v>May</v>
      </c>
      <c r="C111" s="150">
        <v>44706</v>
      </c>
      <c r="D111" s="114" t="s">
        <v>512</v>
      </c>
      <c r="E111" s="114"/>
      <c r="F111" s="115">
        <v>44616</v>
      </c>
      <c r="G111" s="111" t="s">
        <v>125</v>
      </c>
      <c r="H111" s="152" t="s">
        <v>539</v>
      </c>
      <c r="I111" s="116" t="s">
        <v>460</v>
      </c>
      <c r="J111" s="116" t="s">
        <v>225</v>
      </c>
      <c r="K111" s="117" t="str">
        <f t="shared" si="16"/>
        <v>Rmt</v>
      </c>
      <c r="L111" s="118">
        <v>20</v>
      </c>
      <c r="M111" s="118"/>
      <c r="N111" s="118"/>
      <c r="O111" s="138">
        <f t="shared" si="17"/>
        <v>20</v>
      </c>
      <c r="P111" s="124"/>
      <c r="Q111" s="118"/>
      <c r="R111" s="118"/>
      <c r="S111" s="151"/>
      <c r="T111" s="119" t="str">
        <f t="shared" si="22"/>
        <v/>
      </c>
      <c r="U111" s="119" t="str">
        <f t="shared" si="23"/>
        <v/>
      </c>
      <c r="V111" s="119">
        <f t="shared" si="18"/>
        <v>20</v>
      </c>
      <c r="W111" s="119" t="str">
        <f t="shared" si="19"/>
        <v/>
      </c>
      <c r="X111" s="119" t="str">
        <f t="shared" si="20"/>
        <v/>
      </c>
      <c r="Y111" s="120" t="str">
        <f t="shared" si="24"/>
        <v/>
      </c>
      <c r="Z111" s="121" t="str">
        <f t="shared" si="25"/>
        <v/>
      </c>
      <c r="AA111" s="122"/>
      <c r="AB111" s="119" t="str">
        <f t="shared" si="21"/>
        <v/>
      </c>
    </row>
    <row r="112" spans="1:29" x14ac:dyDescent="0.45">
      <c r="A112" s="112">
        <f>IF(C112="","",COUNTA($C$3:C112))</f>
        <v>110</v>
      </c>
      <c r="B112" s="112" t="str">
        <f t="shared" si="26"/>
        <v>May</v>
      </c>
      <c r="C112" s="150">
        <v>44706</v>
      </c>
      <c r="D112" s="114" t="s">
        <v>512</v>
      </c>
      <c r="E112" s="114"/>
      <c r="F112" s="115">
        <v>44616</v>
      </c>
      <c r="G112" s="111" t="s">
        <v>125</v>
      </c>
      <c r="H112" s="152" t="s">
        <v>539</v>
      </c>
      <c r="I112" s="116" t="s">
        <v>24</v>
      </c>
      <c r="J112" s="116" t="s">
        <v>24</v>
      </c>
      <c r="K112" s="117" t="str">
        <f t="shared" si="16"/>
        <v>No's</v>
      </c>
      <c r="L112" s="118">
        <v>50</v>
      </c>
      <c r="M112" s="118"/>
      <c r="N112" s="118"/>
      <c r="O112" s="138">
        <f t="shared" si="17"/>
        <v>50</v>
      </c>
      <c r="P112" s="124"/>
      <c r="Q112" s="118"/>
      <c r="R112" s="118"/>
      <c r="S112" s="151"/>
      <c r="T112" s="119" t="str">
        <f t="shared" si="22"/>
        <v/>
      </c>
      <c r="U112" s="119" t="str">
        <f t="shared" si="23"/>
        <v/>
      </c>
      <c r="V112" s="119">
        <f t="shared" si="18"/>
        <v>50</v>
      </c>
      <c r="W112" s="119" t="str">
        <f t="shared" si="19"/>
        <v/>
      </c>
      <c r="X112" s="119" t="str">
        <f t="shared" si="20"/>
        <v/>
      </c>
      <c r="Y112" s="120" t="str">
        <f t="shared" si="24"/>
        <v/>
      </c>
      <c r="Z112" s="121" t="str">
        <f t="shared" si="25"/>
        <v/>
      </c>
      <c r="AA112" s="122"/>
      <c r="AB112" s="119" t="str">
        <f t="shared" si="21"/>
        <v/>
      </c>
    </row>
    <row r="113" spans="1:29" x14ac:dyDescent="0.45">
      <c r="A113" s="112">
        <f>IF(C113="","",COUNTA($C$3:C113))</f>
        <v>111</v>
      </c>
      <c r="B113" s="112" t="str">
        <f t="shared" si="26"/>
        <v>May</v>
      </c>
      <c r="C113" s="150">
        <v>44708</v>
      </c>
      <c r="D113" s="114" t="s">
        <v>512</v>
      </c>
      <c r="E113" s="114"/>
      <c r="F113" s="115">
        <v>44616</v>
      </c>
      <c r="G113" s="111" t="s">
        <v>125</v>
      </c>
      <c r="H113" s="152" t="s">
        <v>612</v>
      </c>
      <c r="I113" s="116" t="s">
        <v>607</v>
      </c>
      <c r="J113" s="116" t="s">
        <v>4</v>
      </c>
      <c r="K113" s="117" t="str">
        <f t="shared" si="16"/>
        <v>Sqmt</v>
      </c>
      <c r="L113" s="118">
        <v>27.3</v>
      </c>
      <c r="M113" s="118"/>
      <c r="N113" s="118">
        <v>23.26</v>
      </c>
      <c r="O113" s="138">
        <f t="shared" si="17"/>
        <v>28.377200000000002</v>
      </c>
      <c r="P113" s="124">
        <v>8.9</v>
      </c>
      <c r="Q113" s="118">
        <v>22.3</v>
      </c>
      <c r="R113" s="118">
        <v>0</v>
      </c>
      <c r="S113" s="151">
        <v>100</v>
      </c>
      <c r="T113" s="119">
        <f t="shared" si="22"/>
        <v>6.0772000000000013</v>
      </c>
      <c r="U113" s="119">
        <f t="shared" si="23"/>
        <v>13.400000000000002</v>
      </c>
      <c r="V113" s="119">
        <f t="shared" si="18"/>
        <v>222.76102</v>
      </c>
      <c r="W113" s="119">
        <f t="shared" si="19"/>
        <v>105.19000000000001</v>
      </c>
      <c r="X113" s="119">
        <f t="shared" si="20"/>
        <v>47.706020000000009</v>
      </c>
      <c r="Y113" s="120">
        <f t="shared" si="24"/>
        <v>21.41578450305175</v>
      </c>
      <c r="Z113" s="121">
        <f t="shared" si="25"/>
        <v>47.221008415206576</v>
      </c>
      <c r="AA113" s="122"/>
      <c r="AB113" s="119">
        <f t="shared" si="21"/>
        <v>47.706020000000009</v>
      </c>
    </row>
    <row r="114" spans="1:29" x14ac:dyDescent="0.45">
      <c r="A114" s="112">
        <f>IF(C114="","",COUNTA($C$3:C114))</f>
        <v>112</v>
      </c>
      <c r="B114" s="112" t="str">
        <f t="shared" si="26"/>
        <v>May</v>
      </c>
      <c r="C114" s="150">
        <v>44708</v>
      </c>
      <c r="D114" s="114" t="s">
        <v>512</v>
      </c>
      <c r="E114" s="114"/>
      <c r="F114" s="115">
        <v>44616</v>
      </c>
      <c r="G114" s="111" t="s">
        <v>125</v>
      </c>
      <c r="H114" s="152" t="s">
        <v>612</v>
      </c>
      <c r="I114" s="116" t="s">
        <v>607</v>
      </c>
      <c r="J114" s="116" t="s">
        <v>5</v>
      </c>
      <c r="K114" s="117" t="str">
        <f t="shared" si="16"/>
        <v>Sqmt</v>
      </c>
      <c r="L114" s="118">
        <v>9.1999999999999993</v>
      </c>
      <c r="M114" s="118"/>
      <c r="N114" s="118">
        <v>7.54</v>
      </c>
      <c r="O114" s="138">
        <f t="shared" si="17"/>
        <v>9.1988000000000003</v>
      </c>
      <c r="P114" s="124"/>
      <c r="Q114" s="118">
        <v>7.6</v>
      </c>
      <c r="R114" s="118"/>
      <c r="S114" s="151"/>
      <c r="T114" s="119">
        <f t="shared" si="22"/>
        <v>1.5988000000000007</v>
      </c>
      <c r="U114" s="119">
        <f t="shared" si="23"/>
        <v>7.6</v>
      </c>
      <c r="V114" s="119">
        <f t="shared" si="18"/>
        <v>72.210579999999993</v>
      </c>
      <c r="W114" s="119">
        <f t="shared" si="19"/>
        <v>59.66</v>
      </c>
      <c r="X114" s="119">
        <f t="shared" si="20"/>
        <v>12.550580000000005</v>
      </c>
      <c r="Y114" s="120">
        <f t="shared" si="24"/>
        <v>17.380527894942826</v>
      </c>
      <c r="Z114" s="121">
        <f t="shared" si="25"/>
        <v>82.619472105057184</v>
      </c>
      <c r="AA114" s="122"/>
      <c r="AB114" s="119">
        <f t="shared" si="21"/>
        <v>12.550580000000005</v>
      </c>
    </row>
    <row r="115" spans="1:29" x14ac:dyDescent="0.45">
      <c r="A115" s="112">
        <f>IF(C115="","",COUNTA($C$3:C115))</f>
        <v>113</v>
      </c>
      <c r="B115" s="112" t="str">
        <f t="shared" si="26"/>
        <v>May</v>
      </c>
      <c r="C115" s="150">
        <v>44708</v>
      </c>
      <c r="D115" s="114" t="s">
        <v>512</v>
      </c>
      <c r="E115" s="114"/>
      <c r="F115" s="115">
        <v>44616</v>
      </c>
      <c r="G115" s="111" t="s">
        <v>125</v>
      </c>
      <c r="H115" s="152" t="s">
        <v>613</v>
      </c>
      <c r="I115" s="116" t="s">
        <v>607</v>
      </c>
      <c r="J115" s="116" t="s">
        <v>4</v>
      </c>
      <c r="K115" s="117" t="str">
        <f t="shared" si="16"/>
        <v>Sqmt</v>
      </c>
      <c r="L115" s="118">
        <v>32.6</v>
      </c>
      <c r="M115" s="118"/>
      <c r="N115" s="118">
        <v>26.84</v>
      </c>
      <c r="O115" s="138">
        <f t="shared" si="17"/>
        <v>32.744799999999998</v>
      </c>
      <c r="P115" s="124">
        <v>9.3000000000000007</v>
      </c>
      <c r="Q115" s="118">
        <v>25</v>
      </c>
      <c r="R115" s="118">
        <v>0</v>
      </c>
      <c r="S115" s="151">
        <v>100</v>
      </c>
      <c r="T115" s="119">
        <f t="shared" si="22"/>
        <v>7.7447999999999979</v>
      </c>
      <c r="U115" s="119">
        <f t="shared" si="23"/>
        <v>15.7</v>
      </c>
      <c r="V115" s="119">
        <f t="shared" si="18"/>
        <v>257.04667999999998</v>
      </c>
      <c r="W115" s="119">
        <f t="shared" si="19"/>
        <v>123.24499999999999</v>
      </c>
      <c r="X115" s="119">
        <f t="shared" si="20"/>
        <v>60.796679999999981</v>
      </c>
      <c r="Y115" s="120">
        <f t="shared" si="24"/>
        <v>23.651999706823673</v>
      </c>
      <c r="Z115" s="121">
        <f t="shared" si="25"/>
        <v>47.946544184114728</v>
      </c>
      <c r="AA115" s="122"/>
      <c r="AB115" s="119">
        <f t="shared" si="21"/>
        <v>60.796679999999981</v>
      </c>
    </row>
    <row r="116" spans="1:29" x14ac:dyDescent="0.45">
      <c r="A116" s="112">
        <f>IF(C116="","",COUNTA($C$3:C116))</f>
        <v>114</v>
      </c>
      <c r="B116" s="112" t="str">
        <f t="shared" si="26"/>
        <v>May</v>
      </c>
      <c r="C116" s="150">
        <v>44708</v>
      </c>
      <c r="D116" s="114" t="s">
        <v>512</v>
      </c>
      <c r="E116" s="114"/>
      <c r="F116" s="115">
        <v>44616</v>
      </c>
      <c r="G116" s="111" t="s">
        <v>125</v>
      </c>
      <c r="H116" s="152" t="s">
        <v>613</v>
      </c>
      <c r="I116" s="116" t="s">
        <v>607</v>
      </c>
      <c r="J116" s="116" t="s">
        <v>5</v>
      </c>
      <c r="K116" s="117" t="str">
        <f t="shared" si="16"/>
        <v>Sqmt</v>
      </c>
      <c r="L116" s="118">
        <v>9.6999999999999993</v>
      </c>
      <c r="M116" s="118"/>
      <c r="N116" s="118">
        <v>7.98</v>
      </c>
      <c r="O116" s="138">
        <f t="shared" si="17"/>
        <v>9.7355999999999998</v>
      </c>
      <c r="P116" s="124"/>
      <c r="Q116" s="118">
        <v>8</v>
      </c>
      <c r="R116" s="118"/>
      <c r="S116" s="151"/>
      <c r="T116" s="119">
        <f t="shared" si="22"/>
        <v>1.7355999999999998</v>
      </c>
      <c r="U116" s="119">
        <f t="shared" si="23"/>
        <v>8</v>
      </c>
      <c r="V116" s="119">
        <f t="shared" si="18"/>
        <v>76.424459999999996</v>
      </c>
      <c r="W116" s="119">
        <f t="shared" si="19"/>
        <v>62.8</v>
      </c>
      <c r="X116" s="119">
        <f t="shared" si="20"/>
        <v>13.624459999999997</v>
      </c>
      <c r="Y116" s="120">
        <f t="shared" si="24"/>
        <v>17.827355273429475</v>
      </c>
      <c r="Z116" s="121">
        <f t="shared" si="25"/>
        <v>82.172644726570525</v>
      </c>
      <c r="AA116" s="122"/>
      <c r="AB116" s="119">
        <f t="shared" si="21"/>
        <v>13.624459999999997</v>
      </c>
    </row>
    <row r="117" spans="1:29" x14ac:dyDescent="0.45">
      <c r="A117" s="112">
        <f>IF(C117="","",COUNTA($C$3:C117))</f>
        <v>115</v>
      </c>
      <c r="B117" s="112" t="str">
        <f t="shared" si="26"/>
        <v>June</v>
      </c>
      <c r="C117" s="150">
        <v>44714</v>
      </c>
      <c r="D117" s="114" t="s">
        <v>512</v>
      </c>
      <c r="E117" s="114"/>
      <c r="F117" s="115">
        <v>44616</v>
      </c>
      <c r="G117" s="111" t="s">
        <v>125</v>
      </c>
      <c r="H117" s="152" t="s">
        <v>543</v>
      </c>
      <c r="I117" s="116" t="s">
        <v>467</v>
      </c>
      <c r="J117" s="116" t="s">
        <v>19</v>
      </c>
      <c r="K117" s="117" t="str">
        <f t="shared" si="16"/>
        <v>Sqmt</v>
      </c>
      <c r="L117" s="118">
        <v>75.05</v>
      </c>
      <c r="M117" s="133">
        <v>61.516393442622949</v>
      </c>
      <c r="N117" s="118"/>
      <c r="O117" s="138">
        <f t="shared" si="17"/>
        <v>75.05</v>
      </c>
      <c r="P117" s="124">
        <v>67.599999999999994</v>
      </c>
      <c r="Q117" s="118">
        <v>69.95</v>
      </c>
      <c r="R117" s="118">
        <v>32</v>
      </c>
      <c r="S117" s="151">
        <v>68</v>
      </c>
      <c r="T117" s="119">
        <f t="shared" si="22"/>
        <v>5.0999999999999943</v>
      </c>
      <c r="U117" s="119">
        <f t="shared" si="23"/>
        <v>2.3500000000000085</v>
      </c>
      <c r="V117" s="119">
        <f t="shared" si="18"/>
        <v>353.4855</v>
      </c>
      <c r="W117" s="119">
        <f t="shared" si="19"/>
        <v>11.068500000000039</v>
      </c>
      <c r="X117" s="119">
        <f t="shared" si="20"/>
        <v>24.020999999999972</v>
      </c>
      <c r="Y117" s="120">
        <f t="shared" si="24"/>
        <v>6.7954696868754088</v>
      </c>
      <c r="Z117" s="121">
        <f t="shared" si="25"/>
        <v>3.1312458361092719</v>
      </c>
      <c r="AA117" s="122"/>
      <c r="AB117" s="119">
        <f t="shared" si="21"/>
        <v>24.020999999999972</v>
      </c>
    </row>
    <row r="118" spans="1:29" x14ac:dyDescent="0.45">
      <c r="A118" s="112">
        <f>IF(C118="","",COUNTA($C$3:C118))</f>
        <v>116</v>
      </c>
      <c r="B118" s="112" t="str">
        <f t="shared" si="26"/>
        <v>June</v>
      </c>
      <c r="C118" s="150">
        <v>44714</v>
      </c>
      <c r="D118" s="114" t="s">
        <v>512</v>
      </c>
      <c r="E118" s="114"/>
      <c r="F118" s="115">
        <v>44616</v>
      </c>
      <c r="G118" s="111" t="s">
        <v>125</v>
      </c>
      <c r="H118" s="152" t="s">
        <v>543</v>
      </c>
      <c r="I118" s="116" t="s">
        <v>467</v>
      </c>
      <c r="J118" s="116" t="s">
        <v>2</v>
      </c>
      <c r="K118" s="117" t="str">
        <f t="shared" si="16"/>
        <v>Sqmt</v>
      </c>
      <c r="L118" s="118">
        <v>21.95</v>
      </c>
      <c r="M118" s="118">
        <v>1.0309999999999999</v>
      </c>
      <c r="N118" s="118">
        <v>17.02</v>
      </c>
      <c r="O118" s="138">
        <f t="shared" si="17"/>
        <v>22.022219999999997</v>
      </c>
      <c r="P118" s="124">
        <v>17.3</v>
      </c>
      <c r="Q118" s="118">
        <v>19.8</v>
      </c>
      <c r="R118" s="118"/>
      <c r="S118" s="151"/>
      <c r="T118" s="119">
        <f t="shared" si="22"/>
        <v>2.2222199999999965</v>
      </c>
      <c r="U118" s="119">
        <f t="shared" si="23"/>
        <v>2.5</v>
      </c>
      <c r="V118" s="119">
        <f t="shared" si="18"/>
        <v>103.72465619999998</v>
      </c>
      <c r="W118" s="119">
        <f t="shared" si="19"/>
        <v>11.775</v>
      </c>
      <c r="X118" s="119">
        <f t="shared" si="20"/>
        <v>10.466656199999983</v>
      </c>
      <c r="Y118" s="120">
        <f t="shared" si="24"/>
        <v>10.090808283633516</v>
      </c>
      <c r="Z118" s="121">
        <f t="shared" si="25"/>
        <v>11.352170671258394</v>
      </c>
      <c r="AA118" s="122"/>
      <c r="AB118" s="119">
        <f t="shared" si="21"/>
        <v>10.466656199999983</v>
      </c>
    </row>
    <row r="119" spans="1:29" x14ac:dyDescent="0.45">
      <c r="A119" s="112">
        <f>IF(C119="","",COUNTA($C$3:C119))</f>
        <v>117</v>
      </c>
      <c r="B119" s="112" t="str">
        <f t="shared" si="26"/>
        <v>June</v>
      </c>
      <c r="C119" s="150">
        <v>44714</v>
      </c>
      <c r="D119" s="114" t="s">
        <v>512</v>
      </c>
      <c r="E119" s="114"/>
      <c r="F119" s="115">
        <v>44616</v>
      </c>
      <c r="G119" s="111" t="s">
        <v>125</v>
      </c>
      <c r="H119" s="152" t="s">
        <v>543</v>
      </c>
      <c r="I119" s="116" t="s">
        <v>467</v>
      </c>
      <c r="J119" s="116" t="s">
        <v>20</v>
      </c>
      <c r="K119" s="117" t="str">
        <f t="shared" si="16"/>
        <v>Sqmt</v>
      </c>
      <c r="L119" s="118">
        <v>92.85</v>
      </c>
      <c r="M119" s="133">
        <v>76.106557377049171</v>
      </c>
      <c r="N119" s="118"/>
      <c r="O119" s="138">
        <f t="shared" si="17"/>
        <v>92.84999999999998</v>
      </c>
      <c r="P119" s="124">
        <v>71.900000000000006</v>
      </c>
      <c r="Q119" s="118">
        <v>73.7</v>
      </c>
      <c r="R119" s="118"/>
      <c r="S119" s="151"/>
      <c r="T119" s="119">
        <f t="shared" si="22"/>
        <v>19.149999999999977</v>
      </c>
      <c r="U119" s="119">
        <f t="shared" si="23"/>
        <v>1.7999999999999972</v>
      </c>
      <c r="V119" s="119">
        <f t="shared" si="18"/>
        <v>583.09799999999984</v>
      </c>
      <c r="W119" s="119">
        <f t="shared" si="19"/>
        <v>11.303999999999983</v>
      </c>
      <c r="X119" s="119">
        <f t="shared" si="20"/>
        <v>120.26199999999986</v>
      </c>
      <c r="Y119" s="120">
        <f t="shared" si="24"/>
        <v>20.624663435648877</v>
      </c>
      <c r="Z119" s="121">
        <f t="shared" si="25"/>
        <v>1.9386106623586405</v>
      </c>
      <c r="AA119" s="122"/>
      <c r="AB119" s="119">
        <f t="shared" si="21"/>
        <v>120.26199999999986</v>
      </c>
    </row>
    <row r="120" spans="1:29" x14ac:dyDescent="0.45">
      <c r="A120" s="112">
        <f>IF(C120="","",COUNTA($C$3:C120))</f>
        <v>118</v>
      </c>
      <c r="B120" s="112" t="str">
        <f t="shared" si="26"/>
        <v>June</v>
      </c>
      <c r="C120" s="150">
        <v>44714</v>
      </c>
      <c r="D120" s="114" t="s">
        <v>512</v>
      </c>
      <c r="E120" s="114"/>
      <c r="F120" s="115">
        <v>44616</v>
      </c>
      <c r="G120" s="111" t="s">
        <v>125</v>
      </c>
      <c r="H120" s="152" t="s">
        <v>543</v>
      </c>
      <c r="I120" s="116" t="s">
        <v>467</v>
      </c>
      <c r="J120" s="116" t="s">
        <v>3</v>
      </c>
      <c r="K120" s="117" t="str">
        <f t="shared" si="16"/>
        <v>Sqmt</v>
      </c>
      <c r="L120" s="118">
        <v>19.5</v>
      </c>
      <c r="M120" s="118"/>
      <c r="N120" s="118">
        <v>16.3</v>
      </c>
      <c r="O120" s="138">
        <f t="shared" si="17"/>
        <v>19.885999999999999</v>
      </c>
      <c r="P120" s="124">
        <v>15.65</v>
      </c>
      <c r="Q120" s="118">
        <v>15.4</v>
      </c>
      <c r="R120" s="118"/>
      <c r="S120" s="151"/>
      <c r="T120" s="119">
        <f t="shared" si="22"/>
        <v>4.4859999999999989</v>
      </c>
      <c r="U120" s="119">
        <f t="shared" si="23"/>
        <v>-0.25</v>
      </c>
      <c r="V120" s="119">
        <f t="shared" si="18"/>
        <v>124.88408</v>
      </c>
      <c r="W120" s="119">
        <f t="shared" si="19"/>
        <v>-1.57</v>
      </c>
      <c r="X120" s="119">
        <f t="shared" si="20"/>
        <v>28.172079999999994</v>
      </c>
      <c r="Y120" s="120">
        <f t="shared" si="24"/>
        <v>22.55858392839183</v>
      </c>
      <c r="Z120" s="121">
        <f t="shared" si="25"/>
        <v>-1.2571658453183145</v>
      </c>
      <c r="AA120" s="122"/>
      <c r="AB120" s="119">
        <f t="shared" si="21"/>
        <v>28.172079999999994</v>
      </c>
    </row>
    <row r="121" spans="1:29" x14ac:dyDescent="0.45">
      <c r="A121" s="112">
        <f>IF(C121="","",COUNTA($C$3:C121))</f>
        <v>119</v>
      </c>
      <c r="B121" s="112" t="str">
        <f t="shared" si="26"/>
        <v>June</v>
      </c>
      <c r="C121" s="150">
        <v>44714</v>
      </c>
      <c r="D121" s="114" t="s">
        <v>512</v>
      </c>
      <c r="E121" s="114"/>
      <c r="F121" s="115">
        <v>44616</v>
      </c>
      <c r="G121" s="111" t="s">
        <v>125</v>
      </c>
      <c r="H121" s="152" t="s">
        <v>543</v>
      </c>
      <c r="I121" s="116" t="s">
        <v>514</v>
      </c>
      <c r="J121" s="116" t="s">
        <v>22</v>
      </c>
      <c r="K121" s="117" t="str">
        <f t="shared" si="16"/>
        <v>Sqmt</v>
      </c>
      <c r="L121" s="118">
        <v>7.1</v>
      </c>
      <c r="M121" s="133">
        <v>5.8196721311475406</v>
      </c>
      <c r="N121" s="118"/>
      <c r="O121" s="138">
        <f t="shared" si="17"/>
        <v>7.1</v>
      </c>
      <c r="P121" s="124">
        <v>5.9</v>
      </c>
      <c r="Q121" s="118">
        <v>7.1</v>
      </c>
      <c r="R121" s="118"/>
      <c r="S121" s="151"/>
      <c r="T121" s="119">
        <f t="shared" si="22"/>
        <v>0</v>
      </c>
      <c r="U121" s="119">
        <f t="shared" si="23"/>
        <v>1.1999999999999993</v>
      </c>
      <c r="V121" s="119">
        <f t="shared" si="18"/>
        <v>55.734999999999992</v>
      </c>
      <c r="W121" s="119">
        <f t="shared" si="19"/>
        <v>9.4199999999999946</v>
      </c>
      <c r="X121" s="119">
        <f t="shared" si="20"/>
        <v>0</v>
      </c>
      <c r="Y121" s="120">
        <f t="shared" si="24"/>
        <v>0</v>
      </c>
      <c r="Z121" s="121">
        <f t="shared" si="25"/>
        <v>16.901408450704217</v>
      </c>
      <c r="AA121" s="122"/>
      <c r="AB121" s="119">
        <f t="shared" si="21"/>
        <v>0</v>
      </c>
    </row>
    <row r="122" spans="1:29" x14ac:dyDescent="0.45">
      <c r="A122" s="112">
        <f>IF(C122="","",COUNTA($C$3:C122))</f>
        <v>120</v>
      </c>
      <c r="B122" s="112" t="str">
        <f t="shared" si="26"/>
        <v>June</v>
      </c>
      <c r="C122" s="150">
        <v>44714</v>
      </c>
      <c r="D122" s="114" t="s">
        <v>512</v>
      </c>
      <c r="E122" s="114"/>
      <c r="F122" s="115">
        <v>44616</v>
      </c>
      <c r="G122" s="111" t="s">
        <v>125</v>
      </c>
      <c r="H122" s="152" t="s">
        <v>543</v>
      </c>
      <c r="I122" s="116" t="s">
        <v>23</v>
      </c>
      <c r="J122" s="116" t="s">
        <v>23</v>
      </c>
      <c r="K122" s="117" t="str">
        <f t="shared" si="16"/>
        <v>No's</v>
      </c>
      <c r="L122" s="118">
        <v>90</v>
      </c>
      <c r="M122" s="118"/>
      <c r="N122" s="118"/>
      <c r="O122" s="138">
        <f t="shared" si="17"/>
        <v>90</v>
      </c>
      <c r="P122" s="124">
        <v>90</v>
      </c>
      <c r="Q122" s="118"/>
      <c r="R122" s="118"/>
      <c r="S122" s="151"/>
      <c r="T122" s="119" t="str">
        <f t="shared" si="22"/>
        <v/>
      </c>
      <c r="U122" s="119" t="str">
        <f t="shared" si="23"/>
        <v/>
      </c>
      <c r="V122" s="119">
        <f t="shared" si="18"/>
        <v>90</v>
      </c>
      <c r="W122" s="119" t="str">
        <f t="shared" si="19"/>
        <v/>
      </c>
      <c r="X122" s="119" t="str">
        <f t="shared" si="20"/>
        <v/>
      </c>
      <c r="Y122" s="120" t="str">
        <f t="shared" si="24"/>
        <v/>
      </c>
      <c r="Z122" s="121" t="str">
        <f t="shared" si="25"/>
        <v/>
      </c>
      <c r="AA122" s="122"/>
      <c r="AB122" s="119" t="str">
        <f t="shared" si="21"/>
        <v/>
      </c>
    </row>
    <row r="123" spans="1:29" x14ac:dyDescent="0.45">
      <c r="A123" s="112">
        <f>IF(C123="","",COUNTA($C$3:C123))</f>
        <v>121</v>
      </c>
      <c r="B123" s="112" t="str">
        <f t="shared" si="26"/>
        <v>June</v>
      </c>
      <c r="C123" s="150">
        <v>44714</v>
      </c>
      <c r="D123" s="114" t="s">
        <v>512</v>
      </c>
      <c r="E123" s="114"/>
      <c r="F123" s="115">
        <v>44616</v>
      </c>
      <c r="G123" s="111" t="s">
        <v>125</v>
      </c>
      <c r="H123" s="152" t="s">
        <v>543</v>
      </c>
      <c r="I123" s="116" t="s">
        <v>25</v>
      </c>
      <c r="J123" s="116" t="s">
        <v>455</v>
      </c>
      <c r="K123" s="117" t="str">
        <f t="shared" si="16"/>
        <v>No's</v>
      </c>
      <c r="L123" s="118">
        <v>32</v>
      </c>
      <c r="M123" s="118"/>
      <c r="N123" s="118"/>
      <c r="O123" s="138">
        <f t="shared" si="17"/>
        <v>32</v>
      </c>
      <c r="P123" s="124"/>
      <c r="Q123" s="118"/>
      <c r="R123" s="118"/>
      <c r="S123" s="151"/>
      <c r="T123" s="119" t="str">
        <f t="shared" si="22"/>
        <v/>
      </c>
      <c r="U123" s="119" t="str">
        <f t="shared" si="23"/>
        <v/>
      </c>
      <c r="V123" s="119">
        <f t="shared" si="18"/>
        <v>32</v>
      </c>
      <c r="W123" s="119" t="str">
        <f t="shared" si="19"/>
        <v/>
      </c>
      <c r="X123" s="119" t="str">
        <f t="shared" si="20"/>
        <v/>
      </c>
      <c r="Y123" s="120" t="str">
        <f t="shared" si="24"/>
        <v/>
      </c>
      <c r="Z123" s="121" t="str">
        <f t="shared" si="25"/>
        <v/>
      </c>
      <c r="AA123" s="122"/>
      <c r="AB123" s="119" t="str">
        <f t="shared" si="21"/>
        <v/>
      </c>
    </row>
    <row r="124" spans="1:29" x14ac:dyDescent="0.45">
      <c r="A124" s="112">
        <f>IF(C124="","",COUNTA($C$3:C124))</f>
        <v>122</v>
      </c>
      <c r="B124" s="112" t="str">
        <f t="shared" si="26"/>
        <v>June</v>
      </c>
      <c r="C124" s="150">
        <v>44714</v>
      </c>
      <c r="D124" s="114" t="s">
        <v>512</v>
      </c>
      <c r="E124" s="114"/>
      <c r="F124" s="115">
        <v>44616</v>
      </c>
      <c r="G124" s="111" t="s">
        <v>125</v>
      </c>
      <c r="H124" s="152" t="s">
        <v>543</v>
      </c>
      <c r="I124" s="116" t="s">
        <v>460</v>
      </c>
      <c r="J124" s="116" t="s">
        <v>225</v>
      </c>
      <c r="K124" s="117" t="str">
        <f t="shared" si="16"/>
        <v>Rmt</v>
      </c>
      <c r="L124" s="118">
        <v>1000</v>
      </c>
      <c r="M124" s="118"/>
      <c r="N124" s="118"/>
      <c r="O124" s="138">
        <f t="shared" si="17"/>
        <v>1000</v>
      </c>
      <c r="P124" s="124"/>
      <c r="Q124" s="118"/>
      <c r="R124" s="118"/>
      <c r="S124" s="151"/>
      <c r="T124" s="119" t="str">
        <f t="shared" si="22"/>
        <v/>
      </c>
      <c r="U124" s="119" t="str">
        <f t="shared" si="23"/>
        <v/>
      </c>
      <c r="V124" s="119">
        <f t="shared" si="18"/>
        <v>1000</v>
      </c>
      <c r="W124" s="119" t="str">
        <f t="shared" si="19"/>
        <v/>
      </c>
      <c r="X124" s="119" t="str">
        <f t="shared" si="20"/>
        <v/>
      </c>
      <c r="Y124" s="120" t="str">
        <f t="shared" si="24"/>
        <v/>
      </c>
      <c r="Z124" s="121" t="str">
        <f t="shared" si="25"/>
        <v/>
      </c>
      <c r="AA124" s="122"/>
      <c r="AB124" s="119" t="str">
        <f t="shared" si="21"/>
        <v/>
      </c>
      <c r="AC124" s="96" t="s">
        <v>736</v>
      </c>
    </row>
    <row r="125" spans="1:29" x14ac:dyDescent="0.45">
      <c r="A125" s="112">
        <f>IF(C125="","",COUNTA($C$3:C125))</f>
        <v>123</v>
      </c>
      <c r="B125" s="112" t="str">
        <f t="shared" si="26"/>
        <v>June</v>
      </c>
      <c r="C125" s="150">
        <v>44714</v>
      </c>
      <c r="D125" s="114" t="s">
        <v>512</v>
      </c>
      <c r="E125" s="114"/>
      <c r="F125" s="115">
        <v>44616</v>
      </c>
      <c r="G125" s="111" t="s">
        <v>125</v>
      </c>
      <c r="H125" s="152" t="s">
        <v>543</v>
      </c>
      <c r="I125" s="116" t="s">
        <v>24</v>
      </c>
      <c r="J125" s="116" t="s">
        <v>24</v>
      </c>
      <c r="K125" s="117" t="str">
        <f t="shared" si="16"/>
        <v>No's</v>
      </c>
      <c r="L125" s="118">
        <v>550</v>
      </c>
      <c r="M125" s="118"/>
      <c r="N125" s="118"/>
      <c r="O125" s="138">
        <f t="shared" si="17"/>
        <v>550</v>
      </c>
      <c r="P125" s="124">
        <v>550</v>
      </c>
      <c r="Q125" s="118"/>
      <c r="R125" s="118"/>
      <c r="S125" s="151"/>
      <c r="T125" s="119" t="str">
        <f t="shared" si="22"/>
        <v/>
      </c>
      <c r="U125" s="119" t="str">
        <f t="shared" si="23"/>
        <v/>
      </c>
      <c r="V125" s="119">
        <f t="shared" si="18"/>
        <v>550</v>
      </c>
      <c r="W125" s="119" t="str">
        <f t="shared" si="19"/>
        <v/>
      </c>
      <c r="X125" s="119" t="str">
        <f t="shared" si="20"/>
        <v/>
      </c>
      <c r="Y125" s="120" t="str">
        <f t="shared" si="24"/>
        <v/>
      </c>
      <c r="Z125" s="121" t="str">
        <f t="shared" si="25"/>
        <v/>
      </c>
      <c r="AA125" s="122"/>
      <c r="AB125" s="119" t="str">
        <f t="shared" si="21"/>
        <v/>
      </c>
      <c r="AC125" s="96" t="s">
        <v>785</v>
      </c>
    </row>
    <row r="126" spans="1:29" x14ac:dyDescent="0.45">
      <c r="A126" s="112">
        <f>IF(C126="","",COUNTA($C$3:C126))</f>
        <v>124</v>
      </c>
      <c r="B126" s="112" t="str">
        <f t="shared" si="26"/>
        <v>June</v>
      </c>
      <c r="C126" s="150">
        <v>44714</v>
      </c>
      <c r="D126" s="114" t="s">
        <v>512</v>
      </c>
      <c r="E126" s="114"/>
      <c r="F126" s="115">
        <v>44616</v>
      </c>
      <c r="G126" s="111" t="s">
        <v>125</v>
      </c>
      <c r="H126" s="152" t="s">
        <v>546</v>
      </c>
      <c r="I126" s="116" t="s">
        <v>458</v>
      </c>
      <c r="J126" s="116" t="s">
        <v>3</v>
      </c>
      <c r="K126" s="117" t="str">
        <f t="shared" si="16"/>
        <v>Sqmt</v>
      </c>
      <c r="L126" s="118">
        <v>14.1</v>
      </c>
      <c r="M126" s="118"/>
      <c r="N126" s="118">
        <v>11.73</v>
      </c>
      <c r="O126" s="138">
        <f t="shared" si="17"/>
        <v>14.310600000000001</v>
      </c>
      <c r="P126" s="124">
        <v>10.75</v>
      </c>
      <c r="Q126" s="118">
        <v>11.05</v>
      </c>
      <c r="R126" s="118">
        <v>0</v>
      </c>
      <c r="S126" s="151">
        <v>100</v>
      </c>
      <c r="T126" s="119">
        <f t="shared" si="22"/>
        <v>3.2606000000000002</v>
      </c>
      <c r="U126" s="119">
        <f t="shared" si="23"/>
        <v>0.30000000000000071</v>
      </c>
      <c r="V126" s="119">
        <f t="shared" si="18"/>
        <v>89.870568000000006</v>
      </c>
      <c r="W126" s="119">
        <f t="shared" si="19"/>
        <v>1.8840000000000046</v>
      </c>
      <c r="X126" s="119">
        <f t="shared" si="20"/>
        <v>20.476568</v>
      </c>
      <c r="Y126" s="120">
        <f t="shared" si="24"/>
        <v>22.784509384651937</v>
      </c>
      <c r="Z126" s="121">
        <f t="shared" si="25"/>
        <v>2.0963481615026671</v>
      </c>
      <c r="AA126" s="122"/>
      <c r="AB126" s="119">
        <f t="shared" si="21"/>
        <v>20.476568</v>
      </c>
      <c r="AC126" s="96" t="s">
        <v>519</v>
      </c>
    </row>
    <row r="127" spans="1:29" x14ac:dyDescent="0.45">
      <c r="A127" s="112">
        <f>IF(C127="","",COUNTA($C$3:C127))</f>
        <v>125</v>
      </c>
      <c r="B127" s="112" t="str">
        <f t="shared" si="26"/>
        <v>June</v>
      </c>
      <c r="C127" s="150">
        <v>44714</v>
      </c>
      <c r="D127" s="114" t="s">
        <v>512</v>
      </c>
      <c r="E127" s="114"/>
      <c r="F127" s="115">
        <v>44616</v>
      </c>
      <c r="G127" s="111" t="s">
        <v>125</v>
      </c>
      <c r="H127" s="152" t="s">
        <v>547</v>
      </c>
      <c r="I127" s="116" t="s">
        <v>466</v>
      </c>
      <c r="J127" s="116" t="s">
        <v>2</v>
      </c>
      <c r="K127" s="117" t="str">
        <f t="shared" si="16"/>
        <v>Sqmt</v>
      </c>
      <c r="L127" s="118">
        <v>39.299999999999997</v>
      </c>
      <c r="M127" s="133">
        <v>32.213114754098356</v>
      </c>
      <c r="N127" s="118"/>
      <c r="O127" s="138">
        <f t="shared" si="17"/>
        <v>39.299999999999997</v>
      </c>
      <c r="P127" s="124">
        <v>33.1</v>
      </c>
      <c r="Q127" s="118">
        <v>37.9</v>
      </c>
      <c r="R127" s="118">
        <v>62</v>
      </c>
      <c r="S127" s="151">
        <v>38</v>
      </c>
      <c r="T127" s="119">
        <f t="shared" si="22"/>
        <v>1.3999999999999986</v>
      </c>
      <c r="U127" s="119">
        <f t="shared" si="23"/>
        <v>4.7999999999999972</v>
      </c>
      <c r="V127" s="119">
        <f t="shared" si="18"/>
        <v>185.10299999999998</v>
      </c>
      <c r="W127" s="119">
        <f t="shared" si="19"/>
        <v>22.607999999999986</v>
      </c>
      <c r="X127" s="119">
        <f t="shared" si="20"/>
        <v>6.5939999999999932</v>
      </c>
      <c r="Y127" s="120">
        <f t="shared" si="24"/>
        <v>3.5623409669211159</v>
      </c>
      <c r="Z127" s="121">
        <f t="shared" si="25"/>
        <v>12.213740458015261</v>
      </c>
      <c r="AA127" s="122"/>
      <c r="AB127" s="119">
        <f t="shared" si="21"/>
        <v>6.5939999999999932</v>
      </c>
    </row>
    <row r="128" spans="1:29" x14ac:dyDescent="0.45">
      <c r="A128" s="112">
        <f>IF(C128="","",COUNTA($C$3:C128))</f>
        <v>126</v>
      </c>
      <c r="B128" s="112" t="str">
        <f t="shared" si="26"/>
        <v>June</v>
      </c>
      <c r="C128" s="150">
        <v>44714</v>
      </c>
      <c r="D128" s="114" t="s">
        <v>512</v>
      </c>
      <c r="E128" s="114"/>
      <c r="F128" s="115">
        <v>44616</v>
      </c>
      <c r="G128" s="111" t="s">
        <v>125</v>
      </c>
      <c r="H128" s="152" t="s">
        <v>547</v>
      </c>
      <c r="I128" s="116" t="s">
        <v>25</v>
      </c>
      <c r="J128" s="116" t="s">
        <v>455</v>
      </c>
      <c r="K128" s="117" t="str">
        <f t="shared" si="16"/>
        <v>No's</v>
      </c>
      <c r="L128" s="118">
        <v>304</v>
      </c>
      <c r="M128" s="118"/>
      <c r="N128" s="118"/>
      <c r="O128" s="138">
        <f t="shared" si="17"/>
        <v>304</v>
      </c>
      <c r="P128" s="124"/>
      <c r="Q128" s="118"/>
      <c r="R128" s="118"/>
      <c r="S128" s="151"/>
      <c r="T128" s="119" t="str">
        <f t="shared" si="22"/>
        <v/>
      </c>
      <c r="U128" s="119" t="str">
        <f t="shared" si="23"/>
        <v/>
      </c>
      <c r="V128" s="119">
        <f t="shared" si="18"/>
        <v>304</v>
      </c>
      <c r="W128" s="119" t="str">
        <f t="shared" si="19"/>
        <v/>
      </c>
      <c r="X128" s="119" t="str">
        <f t="shared" si="20"/>
        <v/>
      </c>
      <c r="Y128" s="120" t="str">
        <f t="shared" si="24"/>
        <v/>
      </c>
      <c r="Z128" s="121" t="str">
        <f t="shared" si="25"/>
        <v/>
      </c>
      <c r="AA128" s="122"/>
      <c r="AB128" s="119" t="str">
        <f t="shared" si="21"/>
        <v/>
      </c>
    </row>
    <row r="129" spans="1:29" x14ac:dyDescent="0.45">
      <c r="A129" s="112">
        <f>IF(C129="","",COUNTA($C$3:C129))</f>
        <v>127</v>
      </c>
      <c r="B129" s="112" t="str">
        <f t="shared" si="26"/>
        <v>June</v>
      </c>
      <c r="C129" s="150">
        <v>44714</v>
      </c>
      <c r="D129" s="114" t="s">
        <v>512</v>
      </c>
      <c r="E129" s="114"/>
      <c r="F129" s="115">
        <v>44616</v>
      </c>
      <c r="G129" s="111" t="s">
        <v>125</v>
      </c>
      <c r="H129" s="152" t="s">
        <v>547</v>
      </c>
      <c r="I129" s="116" t="s">
        <v>460</v>
      </c>
      <c r="J129" s="116" t="s">
        <v>225</v>
      </c>
      <c r="K129" s="117" t="str">
        <f t="shared" si="16"/>
        <v>Rmt</v>
      </c>
      <c r="L129" s="118">
        <v>60</v>
      </c>
      <c r="M129" s="118"/>
      <c r="N129" s="118"/>
      <c r="O129" s="138">
        <f t="shared" si="17"/>
        <v>60</v>
      </c>
      <c r="P129" s="124"/>
      <c r="Q129" s="118"/>
      <c r="R129" s="118"/>
      <c r="S129" s="151"/>
      <c r="T129" s="119" t="str">
        <f t="shared" si="22"/>
        <v/>
      </c>
      <c r="U129" s="119" t="str">
        <f t="shared" si="23"/>
        <v/>
      </c>
      <c r="V129" s="119">
        <f t="shared" si="18"/>
        <v>60</v>
      </c>
      <c r="W129" s="119" t="str">
        <f t="shared" si="19"/>
        <v/>
      </c>
      <c r="X129" s="119" t="str">
        <f t="shared" si="20"/>
        <v/>
      </c>
      <c r="Y129" s="120" t="str">
        <f t="shared" si="24"/>
        <v/>
      </c>
      <c r="Z129" s="121" t="str">
        <f t="shared" si="25"/>
        <v/>
      </c>
      <c r="AA129" s="122"/>
      <c r="AB129" s="119" t="str">
        <f t="shared" si="21"/>
        <v/>
      </c>
    </row>
    <row r="130" spans="1:29" x14ac:dyDescent="0.45">
      <c r="A130" s="112">
        <f>IF(C130="","",COUNTA($C$3:C130))</f>
        <v>128</v>
      </c>
      <c r="B130" s="112" t="str">
        <f t="shared" si="26"/>
        <v>June</v>
      </c>
      <c r="C130" s="150">
        <v>44714</v>
      </c>
      <c r="D130" s="114" t="s">
        <v>512</v>
      </c>
      <c r="E130" s="114"/>
      <c r="F130" s="115">
        <v>44616</v>
      </c>
      <c r="G130" s="111" t="s">
        <v>125</v>
      </c>
      <c r="H130" s="152" t="s">
        <v>547</v>
      </c>
      <c r="I130" s="116" t="s">
        <v>24</v>
      </c>
      <c r="J130" s="116" t="s">
        <v>24</v>
      </c>
      <c r="K130" s="117" t="str">
        <f t="shared" si="16"/>
        <v>No's</v>
      </c>
      <c r="L130" s="118">
        <v>150</v>
      </c>
      <c r="M130" s="118"/>
      <c r="N130" s="118"/>
      <c r="O130" s="138">
        <f t="shared" si="17"/>
        <v>150</v>
      </c>
      <c r="P130" s="124"/>
      <c r="Q130" s="118"/>
      <c r="R130" s="118"/>
      <c r="S130" s="151"/>
      <c r="T130" s="119" t="str">
        <f t="shared" si="22"/>
        <v/>
      </c>
      <c r="U130" s="119" t="str">
        <f t="shared" si="23"/>
        <v/>
      </c>
      <c r="V130" s="119">
        <f t="shared" si="18"/>
        <v>150</v>
      </c>
      <c r="W130" s="119" t="str">
        <f t="shared" si="19"/>
        <v/>
      </c>
      <c r="X130" s="119" t="str">
        <f t="shared" si="20"/>
        <v/>
      </c>
      <c r="Y130" s="120" t="str">
        <f t="shared" si="24"/>
        <v/>
      </c>
      <c r="Z130" s="121" t="str">
        <f t="shared" si="25"/>
        <v/>
      </c>
      <c r="AA130" s="122"/>
      <c r="AB130" s="119" t="str">
        <f t="shared" si="21"/>
        <v/>
      </c>
    </row>
    <row r="131" spans="1:29" x14ac:dyDescent="0.45">
      <c r="A131" s="112">
        <f>IF(C131="","",COUNTA($C$3:C131))</f>
        <v>129</v>
      </c>
      <c r="B131" s="112" t="str">
        <f t="shared" si="26"/>
        <v>June</v>
      </c>
      <c r="C131" s="150">
        <v>44716</v>
      </c>
      <c r="D131" s="114" t="s">
        <v>512</v>
      </c>
      <c r="E131" s="114"/>
      <c r="F131" s="115">
        <v>44616</v>
      </c>
      <c r="G131" s="111" t="s">
        <v>125</v>
      </c>
      <c r="H131" s="152" t="s">
        <v>614</v>
      </c>
      <c r="I131" s="116" t="s">
        <v>607</v>
      </c>
      <c r="J131" s="116" t="s">
        <v>4</v>
      </c>
      <c r="K131" s="117" t="str">
        <f t="shared" ref="K131:K194" si="2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31" s="118">
        <v>6.7</v>
      </c>
      <c r="M131" s="118"/>
      <c r="N131" s="118">
        <v>5.5</v>
      </c>
      <c r="O131" s="138">
        <f t="shared" ref="O131:O194" si="28">IF(ISNUMBER(SEARCH("gsm",J:J)),(M131+N131)*1.22,IF(ISNUMBER(SEARCH("Tape",J:J)),L131,IF(ISNUMBER(SEARCH("Thermal",J:J)),L131,IF(ISNUMBER(SEARCH("Acou",J:J)),L131,IF(ISNUMBER(SEARCH("ss",J:J)),L131,IF(ISNUMBER(SEARCH("Alu",J:J)),L131,IF(ISNUMBER(SEARCH("Gasket",J:J)),L131,IF(ISNUMBER(SEARCH("Cleats",J:J)),L131,IF(ISNUMBER(SEARCH("Tube",J:J)),L131,IF(ISNUMBER(SEARCH("Bracket",J:J)),L131,IF(ISNUMBER(SEARCH("Corner",J:J)),L131,IF(ISNUMBER(SEARCH("MS",J:J)),L131,IF(ISNUMBER(SEARCH("Bucket",J:J)),L131,IF(ISNUMBER(SEARCH("stretch",J:J)),L131,IF(ISNUMBER(SEARCH("Bubble",J:J)),L131,IF(ISNUMBER(SEARCH("JTR",J:J)),L131,IF(ISNUMBER(SEARCH("Clamp",J:J)),"No's",IF(ISNUMBER(SEARCH("PIR",J:J)),"sqmt",""))))))))))))))))))</f>
        <v>6.71</v>
      </c>
      <c r="P131" s="124">
        <v>2</v>
      </c>
      <c r="Q131" s="118">
        <v>5.0999999999999996</v>
      </c>
      <c r="R131" s="118">
        <v>0</v>
      </c>
      <c r="S131" s="151">
        <v>100</v>
      </c>
      <c r="T131" s="119">
        <f t="shared" si="22"/>
        <v>1.6100000000000003</v>
      </c>
      <c r="U131" s="119">
        <f t="shared" si="23"/>
        <v>3.0999999999999996</v>
      </c>
      <c r="V131" s="119">
        <f t="shared" ref="V131:V194" si="29">IF(ISNUMBER(SEARCH("26",J:J)),O131*3.925,IF(ISNUMBER(SEARCH("24",J:J)),O131*4.71,IF(ISNUMBER(SEARCH("22",J:J)),O131*6.28,IF(ISNUMBER(SEARCH("20",J:J)),O131*7.85,IF(ISNUMBER(SEARCH("18G",J:J)),O131*9.42,IF(ISNUMBER(SEARCH("16G",J:J)),O131*11.775,IF(ISNUMBER(SEARCH("Thermal",J:J)),O131,IF(ISNUMBER(SEARCH("Acou",J:J)),O131,IF(ISNUMBER(SEARCH("ss",J:J)),O131,IF(ISNUMBER(SEARCH("0.8mm",J:J)),O131*2.2,IF(ISNUMBER(SEARCH("1mm",J:J)),O131*2.75,IF(ISNUMBER(SEARCH("1.2mm",J:J)),O131*3.3,IF(ISNUMBER(SEARCH("Gasket",J:J)),O131,IF(ISNUMBER(SEARCH("Cleats",J:J)),O131,IF(ISNUMBER(SEARCH("Sealant",J:J)),O131,IF(ISNUMBER(SEARCH("Bracket",J:J)),O131,IF(ISNUMBER(SEARCH("Corner",J:J)),O131,IF(ISNUMBER(SEARCH("Bubble",J:J)),O131,""))))))))))))))))))</f>
        <v>52.673499999999997</v>
      </c>
      <c r="W131" s="119">
        <f t="shared" ref="W131:W194" si="30">IF(ISNUMBER(SEARCH("26",J:J)),U131*3.925,IF(ISNUMBER(SEARCH("24",J:J)),U131*4.71,IF(ISNUMBER(SEARCH("22",J:J)),U131*6.28,IF(ISNUMBER(SEARCH("20",J:J)),U131*7.85,IF(ISNUMBER(SEARCH("18G",J:J)),U131*9.42,IF(ISNUMBER(SEARCH("16G",J:J)),U131*11.775,IF(ISNUMBER(SEARCH("Thermal",J:J)),U131,IF(ISNUMBER(SEARCH("Acou",J:J)),U131,IF(ISNUMBER(SEARCH("ss",J:J)),U131,IF(ISNUMBER(SEARCH("0.8mm",J:J)),U131*2.2,IF(ISNUMBER(SEARCH("1mm",J:J)),U131*2.75,IF(ISNUMBER(SEARCH("1.2mm",J:J)),U131*3.3,IF(ISNUMBER(SEARCH("Gasket",J:J)),U131,IF(ISNUMBER(SEARCH("Cleats",J:J)),U131,IF(ISNUMBER(SEARCH("Sealant",J:J)),U131,IF(ISNUMBER(SEARCH("Bracket",J:J)),U131,IF(ISNUMBER(SEARCH("Corner",J:J)),U131,IF(ISNUMBER(SEARCH("Bubble",J:J)),U131,""))))))))))))))))))</f>
        <v>24.334999999999997</v>
      </c>
      <c r="X131" s="119">
        <f t="shared" ref="X131:X194" si="31">IF(ISNUMBER(SEARCH("26",J:J)),T131*3.925,IF(ISNUMBER(SEARCH("24",J:J)),T131*4.71,IF(ISNUMBER(SEARCH("22",J:J)),T131*6.28,IF(ISNUMBER(SEARCH("20",J:J)),T131*7.85,IF(ISNUMBER(SEARCH("18",J:J)),T131*9.42,IF(ISNUMBER(SEARCH("16",J:J)),T131*11.775,IF(ISNUMBER(SEARCH("Thermal",J:J)),"",IF(ISNUMBER(SEARCH("Acou",J:J)),"",IF(ISNUMBER(SEARCH("ss",J:J)),"",IF(ISNUMBER(SEARCH("0.8mm",J:J)),T131*2.2,IF(ISNUMBER(SEARCH("1mm",J:J)),T131*2.75,IF(ISNUMBER(SEARCH("1.2mm",J:J)),T131*3.3,IF(ISNUMBER(SEARCH("Gasket",J:J)),"",IF(ISNUMBER(SEARCH("Cleats",J:J)),"",IF(ISNUMBER(SEARCH("Sealant",J:J)),"",IF(ISNUMBER(SEARCH("Bracket",J:J)),"",IF(ISNUMBER(SEARCH("Corner",J:J)),"",IF(ISNUMBER(SEARCH("Bubble",J:J)),"",""))))))))))))))))))</f>
        <v>12.638500000000002</v>
      </c>
      <c r="Y131" s="120">
        <f t="shared" si="24"/>
        <v>23.994038748137115</v>
      </c>
      <c r="Z131" s="121">
        <f t="shared" si="25"/>
        <v>46.19970193740685</v>
      </c>
      <c r="AA131" s="122"/>
      <c r="AB131" s="119">
        <f t="shared" si="21"/>
        <v>12.638500000000002</v>
      </c>
    </row>
    <row r="132" spans="1:29" x14ac:dyDescent="0.45">
      <c r="A132" s="112">
        <f>IF(C132="","",COUNTA($C$3:C132))</f>
        <v>130</v>
      </c>
      <c r="B132" s="112" t="str">
        <f t="shared" si="26"/>
        <v>June</v>
      </c>
      <c r="C132" s="150">
        <v>44716</v>
      </c>
      <c r="D132" s="114" t="s">
        <v>512</v>
      </c>
      <c r="E132" s="114"/>
      <c r="F132" s="115">
        <v>44616</v>
      </c>
      <c r="G132" s="111" t="s">
        <v>125</v>
      </c>
      <c r="H132" s="152" t="s">
        <v>614</v>
      </c>
      <c r="I132" s="116" t="s">
        <v>607</v>
      </c>
      <c r="J132" s="116" t="s">
        <v>5</v>
      </c>
      <c r="K132" s="117" t="str">
        <f t="shared" si="27"/>
        <v>Sqmt</v>
      </c>
      <c r="L132" s="118">
        <v>2</v>
      </c>
      <c r="M132" s="118"/>
      <c r="N132" s="118">
        <v>1.64</v>
      </c>
      <c r="O132" s="138">
        <f t="shared" si="28"/>
        <v>2.0007999999999999</v>
      </c>
      <c r="P132" s="124"/>
      <c r="Q132" s="118">
        <v>1.7</v>
      </c>
      <c r="R132" s="118"/>
      <c r="S132" s="151"/>
      <c r="T132" s="119">
        <f t="shared" si="22"/>
        <v>0.30079999999999996</v>
      </c>
      <c r="U132" s="119">
        <f t="shared" si="23"/>
        <v>1.7</v>
      </c>
      <c r="V132" s="119">
        <f t="shared" si="29"/>
        <v>15.706279999999998</v>
      </c>
      <c r="W132" s="119">
        <f t="shared" si="30"/>
        <v>13.344999999999999</v>
      </c>
      <c r="X132" s="119">
        <f t="shared" si="31"/>
        <v>2.3612799999999994</v>
      </c>
      <c r="Y132" s="120">
        <f t="shared" si="24"/>
        <v>15.033986405437824</v>
      </c>
      <c r="Z132" s="121">
        <f t="shared" si="25"/>
        <v>84.96601359456217</v>
      </c>
      <c r="AA132" s="122"/>
      <c r="AB132" s="119">
        <f t="shared" si="21"/>
        <v>2.3612799999999994</v>
      </c>
    </row>
    <row r="133" spans="1:29" x14ac:dyDescent="0.45">
      <c r="A133" s="112">
        <f>IF(C133="","",COUNTA($C$3:C133))</f>
        <v>131</v>
      </c>
      <c r="B133" s="112" t="str">
        <f t="shared" si="26"/>
        <v>June</v>
      </c>
      <c r="C133" s="150">
        <v>44716</v>
      </c>
      <c r="D133" s="114" t="s">
        <v>512</v>
      </c>
      <c r="E133" s="114"/>
      <c r="F133" s="115">
        <v>44616</v>
      </c>
      <c r="G133" s="111" t="s">
        <v>125</v>
      </c>
      <c r="H133" s="152" t="s">
        <v>548</v>
      </c>
      <c r="I133" s="116" t="s">
        <v>467</v>
      </c>
      <c r="J133" s="116" t="s">
        <v>19</v>
      </c>
      <c r="K133" s="117" t="str">
        <f t="shared" si="27"/>
        <v>Sqmt</v>
      </c>
      <c r="L133" s="118">
        <v>6.9</v>
      </c>
      <c r="M133" s="133">
        <v>5.66</v>
      </c>
      <c r="N133" s="118"/>
      <c r="O133" s="138">
        <f t="shared" si="28"/>
        <v>6.9051999999999998</v>
      </c>
      <c r="P133" s="124">
        <v>4.75</v>
      </c>
      <c r="Q133" s="118">
        <v>4.9000000000000004</v>
      </c>
      <c r="R133" s="118">
        <v>44</v>
      </c>
      <c r="S133" s="151">
        <v>56</v>
      </c>
      <c r="T133" s="119">
        <f t="shared" si="22"/>
        <v>2.0051999999999994</v>
      </c>
      <c r="U133" s="119">
        <f t="shared" si="23"/>
        <v>0.15000000000000036</v>
      </c>
      <c r="V133" s="119">
        <f t="shared" si="29"/>
        <v>32.523491999999997</v>
      </c>
      <c r="W133" s="119">
        <f t="shared" si="30"/>
        <v>0.70650000000000168</v>
      </c>
      <c r="X133" s="119">
        <f t="shared" si="31"/>
        <v>9.4444919999999968</v>
      </c>
      <c r="Y133" s="120">
        <f t="shared" si="24"/>
        <v>29.038985112668708</v>
      </c>
      <c r="Z133" s="121">
        <f t="shared" si="25"/>
        <v>2.1722759659387183</v>
      </c>
      <c r="AA133" s="122"/>
      <c r="AB133" s="119">
        <f t="shared" si="21"/>
        <v>9.4444919999999968</v>
      </c>
      <c r="AC133" s="96" t="s">
        <v>519</v>
      </c>
    </row>
    <row r="134" spans="1:29" x14ac:dyDescent="0.45">
      <c r="A134" s="112">
        <f>IF(C134="","",COUNTA($C$3:C134))</f>
        <v>132</v>
      </c>
      <c r="B134" s="112" t="str">
        <f t="shared" si="26"/>
        <v>June</v>
      </c>
      <c r="C134" s="150">
        <v>44716</v>
      </c>
      <c r="D134" s="114" t="s">
        <v>512</v>
      </c>
      <c r="E134" s="114"/>
      <c r="F134" s="115">
        <v>44616</v>
      </c>
      <c r="G134" s="111" t="s">
        <v>125</v>
      </c>
      <c r="H134" s="152" t="s">
        <v>548</v>
      </c>
      <c r="I134" s="116" t="s">
        <v>467</v>
      </c>
      <c r="J134" s="116" t="s">
        <v>20</v>
      </c>
      <c r="K134" s="117" t="str">
        <f t="shared" si="27"/>
        <v>Sqmt</v>
      </c>
      <c r="L134" s="118">
        <v>6.3</v>
      </c>
      <c r="M134" s="133">
        <v>5.16</v>
      </c>
      <c r="N134" s="118"/>
      <c r="O134" s="138">
        <f t="shared" si="28"/>
        <v>6.2952000000000004</v>
      </c>
      <c r="P134" s="124">
        <v>5.0999999999999996</v>
      </c>
      <c r="Q134" s="118">
        <v>5.2</v>
      </c>
      <c r="R134" s="118"/>
      <c r="S134" s="151"/>
      <c r="T134" s="119">
        <f t="shared" si="22"/>
        <v>1.0952000000000002</v>
      </c>
      <c r="U134" s="119">
        <f t="shared" si="23"/>
        <v>0.10000000000000053</v>
      </c>
      <c r="V134" s="119">
        <f t="shared" si="29"/>
        <v>39.533856000000007</v>
      </c>
      <c r="W134" s="119">
        <f t="shared" si="30"/>
        <v>0.62800000000000333</v>
      </c>
      <c r="X134" s="119">
        <f t="shared" si="31"/>
        <v>6.8778560000000013</v>
      </c>
      <c r="Y134" s="120">
        <f t="shared" si="24"/>
        <v>17.39738213241835</v>
      </c>
      <c r="Z134" s="121">
        <f t="shared" si="25"/>
        <v>1.5885118820688864</v>
      </c>
      <c r="AA134" s="122"/>
      <c r="AB134" s="119">
        <f t="shared" si="21"/>
        <v>6.8778560000000013</v>
      </c>
    </row>
    <row r="135" spans="1:29" x14ac:dyDescent="0.45">
      <c r="A135" s="112">
        <f>IF(C135="","",COUNTA($C$3:C135))</f>
        <v>133</v>
      </c>
      <c r="B135" s="112" t="str">
        <f t="shared" si="26"/>
        <v>June</v>
      </c>
      <c r="C135" s="150">
        <v>44716</v>
      </c>
      <c r="D135" s="114" t="s">
        <v>512</v>
      </c>
      <c r="E135" s="114"/>
      <c r="F135" s="115">
        <v>44616</v>
      </c>
      <c r="G135" s="111" t="s">
        <v>125</v>
      </c>
      <c r="H135" s="152" t="s">
        <v>548</v>
      </c>
      <c r="I135" s="116" t="s">
        <v>467</v>
      </c>
      <c r="J135" s="116" t="s">
        <v>21</v>
      </c>
      <c r="K135" s="117" t="str">
        <f t="shared" si="27"/>
        <v>Sqmt</v>
      </c>
      <c r="L135" s="118">
        <v>9.1999999999999993</v>
      </c>
      <c r="M135" s="133">
        <v>7.54</v>
      </c>
      <c r="N135" s="118"/>
      <c r="O135" s="138">
        <f t="shared" si="28"/>
        <v>9.1988000000000003</v>
      </c>
      <c r="P135" s="124">
        <v>8.6</v>
      </c>
      <c r="Q135" s="118">
        <v>8.8000000000000007</v>
      </c>
      <c r="R135" s="118"/>
      <c r="S135" s="151"/>
      <c r="T135" s="119">
        <f t="shared" si="22"/>
        <v>0.3987999999999996</v>
      </c>
      <c r="U135" s="119">
        <f t="shared" si="23"/>
        <v>0.20000000000000107</v>
      </c>
      <c r="V135" s="119">
        <f t="shared" si="29"/>
        <v>72.210579999999993</v>
      </c>
      <c r="W135" s="119">
        <f t="shared" si="30"/>
        <v>1.5700000000000083</v>
      </c>
      <c r="X135" s="119">
        <f t="shared" si="31"/>
        <v>3.1305799999999966</v>
      </c>
      <c r="Y135" s="120">
        <f t="shared" si="24"/>
        <v>4.3353480888811537</v>
      </c>
      <c r="Z135" s="121">
        <f t="shared" si="25"/>
        <v>2.1741966343436214</v>
      </c>
      <c r="AA135" s="122"/>
      <c r="AB135" s="119">
        <f t="shared" si="21"/>
        <v>3.1305799999999966</v>
      </c>
    </row>
    <row r="136" spans="1:29" x14ac:dyDescent="0.45">
      <c r="A136" s="112">
        <f>IF(C136="","",COUNTA($C$3:C136))</f>
        <v>134</v>
      </c>
      <c r="B136" s="112" t="str">
        <f t="shared" si="26"/>
        <v>June</v>
      </c>
      <c r="C136" s="150">
        <v>44716</v>
      </c>
      <c r="D136" s="114" t="s">
        <v>512</v>
      </c>
      <c r="E136" s="114"/>
      <c r="F136" s="115">
        <v>44616</v>
      </c>
      <c r="G136" s="111" t="s">
        <v>125</v>
      </c>
      <c r="H136" s="152" t="s">
        <v>548</v>
      </c>
      <c r="I136" s="116" t="s">
        <v>457</v>
      </c>
      <c r="J136" s="116" t="s">
        <v>4</v>
      </c>
      <c r="K136" s="117" t="str">
        <f t="shared" si="27"/>
        <v>Sqmt</v>
      </c>
      <c r="L136" s="118">
        <v>18.399999999999999</v>
      </c>
      <c r="M136" s="133"/>
      <c r="N136" s="118">
        <v>15.43</v>
      </c>
      <c r="O136" s="138">
        <f t="shared" si="28"/>
        <v>18.8246</v>
      </c>
      <c r="P136" s="124">
        <v>11.6</v>
      </c>
      <c r="Q136" s="118">
        <v>13.5</v>
      </c>
      <c r="R136" s="118"/>
      <c r="S136" s="151"/>
      <c r="T136" s="119">
        <f t="shared" si="22"/>
        <v>5.3246000000000002</v>
      </c>
      <c r="U136" s="119">
        <f t="shared" si="23"/>
        <v>1.9000000000000004</v>
      </c>
      <c r="V136" s="119">
        <f t="shared" si="29"/>
        <v>147.77311</v>
      </c>
      <c r="W136" s="119">
        <f t="shared" si="30"/>
        <v>14.915000000000003</v>
      </c>
      <c r="X136" s="119">
        <f t="shared" si="31"/>
        <v>41.798110000000001</v>
      </c>
      <c r="Y136" s="120">
        <f t="shared" si="24"/>
        <v>28.2853287719261</v>
      </c>
      <c r="Z136" s="121">
        <f t="shared" si="25"/>
        <v>10.093175950617811</v>
      </c>
      <c r="AA136" s="122"/>
      <c r="AB136" s="119">
        <f t="shared" si="21"/>
        <v>41.798110000000001</v>
      </c>
    </row>
    <row r="137" spans="1:29" x14ac:dyDescent="0.45">
      <c r="A137" s="112">
        <f>IF(C137="","",COUNTA($C$3:C137))</f>
        <v>135</v>
      </c>
      <c r="B137" s="112" t="str">
        <f t="shared" si="26"/>
        <v>June</v>
      </c>
      <c r="C137" s="150">
        <v>44716</v>
      </c>
      <c r="D137" s="114" t="s">
        <v>512</v>
      </c>
      <c r="E137" s="114"/>
      <c r="F137" s="115">
        <v>44616</v>
      </c>
      <c r="G137" s="111" t="s">
        <v>125</v>
      </c>
      <c r="H137" s="152" t="s">
        <v>548</v>
      </c>
      <c r="I137" s="116" t="s">
        <v>514</v>
      </c>
      <c r="J137" s="116" t="s">
        <v>22</v>
      </c>
      <c r="K137" s="117" t="str">
        <f t="shared" si="27"/>
        <v>Sqmt</v>
      </c>
      <c r="L137" s="118">
        <v>0.25</v>
      </c>
      <c r="M137" s="133">
        <v>0.21</v>
      </c>
      <c r="N137" s="118"/>
      <c r="O137" s="138">
        <f t="shared" si="28"/>
        <v>0.25619999999999998</v>
      </c>
      <c r="P137" s="124">
        <v>0.2</v>
      </c>
      <c r="Q137" s="118">
        <v>0.25</v>
      </c>
      <c r="R137" s="118"/>
      <c r="S137" s="151"/>
      <c r="T137" s="119">
        <f t="shared" si="22"/>
        <v>6.1999999999999833E-3</v>
      </c>
      <c r="U137" s="119">
        <f t="shared" si="23"/>
        <v>4.9999999999999989E-2</v>
      </c>
      <c r="V137" s="119">
        <f t="shared" si="29"/>
        <v>2.0111699999999999</v>
      </c>
      <c r="W137" s="119">
        <f t="shared" si="30"/>
        <v>0.3924999999999999</v>
      </c>
      <c r="X137" s="119">
        <f t="shared" si="31"/>
        <v>4.8669999999999866E-2</v>
      </c>
      <c r="Y137" s="120">
        <f t="shared" si="24"/>
        <v>2.4199843871974958</v>
      </c>
      <c r="Z137" s="121">
        <f t="shared" si="25"/>
        <v>19.516003122560495</v>
      </c>
      <c r="AA137" s="122"/>
      <c r="AB137" s="119">
        <f t="shared" si="21"/>
        <v>4.8669999999999866E-2</v>
      </c>
    </row>
    <row r="138" spans="1:29" x14ac:dyDescent="0.45">
      <c r="A138" s="112">
        <f>IF(C138="","",COUNTA($C$3:C138))</f>
        <v>136</v>
      </c>
      <c r="B138" s="112" t="str">
        <f t="shared" si="26"/>
        <v>June</v>
      </c>
      <c r="C138" s="150">
        <v>44716</v>
      </c>
      <c r="D138" s="114" t="s">
        <v>512</v>
      </c>
      <c r="E138" s="114"/>
      <c r="F138" s="115">
        <v>44616</v>
      </c>
      <c r="G138" s="111" t="s">
        <v>125</v>
      </c>
      <c r="H138" s="152" t="s">
        <v>548</v>
      </c>
      <c r="I138" s="116" t="s">
        <v>25</v>
      </c>
      <c r="J138" s="116" t="s">
        <v>455</v>
      </c>
      <c r="K138" s="117" t="str">
        <f t="shared" si="27"/>
        <v>No's</v>
      </c>
      <c r="L138" s="118">
        <v>24</v>
      </c>
      <c r="M138" s="118"/>
      <c r="N138" s="118"/>
      <c r="O138" s="138">
        <f t="shared" si="28"/>
        <v>24</v>
      </c>
      <c r="P138" s="124"/>
      <c r="Q138" s="118"/>
      <c r="R138" s="118"/>
      <c r="S138" s="151"/>
      <c r="T138" s="119" t="str">
        <f t="shared" si="22"/>
        <v/>
      </c>
      <c r="U138" s="119" t="str">
        <f t="shared" si="23"/>
        <v/>
      </c>
      <c r="V138" s="119">
        <f t="shared" si="29"/>
        <v>24</v>
      </c>
      <c r="W138" s="119" t="str">
        <f t="shared" si="30"/>
        <v/>
      </c>
      <c r="X138" s="119" t="str">
        <f t="shared" si="31"/>
        <v/>
      </c>
      <c r="Y138" s="120" t="str">
        <f t="shared" si="24"/>
        <v/>
      </c>
      <c r="Z138" s="121" t="str">
        <f t="shared" si="25"/>
        <v/>
      </c>
      <c r="AA138" s="122"/>
      <c r="AB138" s="119" t="str">
        <f t="shared" si="21"/>
        <v/>
      </c>
    </row>
    <row r="139" spans="1:29" x14ac:dyDescent="0.45">
      <c r="A139" s="112">
        <f>IF(C139="","",COUNTA($C$3:C139))</f>
        <v>137</v>
      </c>
      <c r="B139" s="112" t="str">
        <f t="shared" si="26"/>
        <v>June</v>
      </c>
      <c r="C139" s="150">
        <v>44716</v>
      </c>
      <c r="D139" s="114" t="s">
        <v>512</v>
      </c>
      <c r="E139" s="114"/>
      <c r="F139" s="115">
        <v>44616</v>
      </c>
      <c r="G139" s="111" t="s">
        <v>125</v>
      </c>
      <c r="H139" s="152" t="s">
        <v>548</v>
      </c>
      <c r="I139" s="116" t="s">
        <v>460</v>
      </c>
      <c r="J139" s="116" t="s">
        <v>225</v>
      </c>
      <c r="K139" s="117" t="str">
        <f t="shared" si="27"/>
        <v>Rmt</v>
      </c>
      <c r="L139" s="118">
        <v>30</v>
      </c>
      <c r="M139" s="118"/>
      <c r="N139" s="118"/>
      <c r="O139" s="138">
        <f t="shared" si="28"/>
        <v>30</v>
      </c>
      <c r="P139" s="124"/>
      <c r="Q139" s="118"/>
      <c r="R139" s="118"/>
      <c r="S139" s="151"/>
      <c r="T139" s="119" t="str">
        <f t="shared" si="22"/>
        <v/>
      </c>
      <c r="U139" s="119" t="str">
        <f t="shared" si="23"/>
        <v/>
      </c>
      <c r="V139" s="119">
        <f t="shared" si="29"/>
        <v>30</v>
      </c>
      <c r="W139" s="119" t="str">
        <f t="shared" si="30"/>
        <v/>
      </c>
      <c r="X139" s="119" t="str">
        <f t="shared" si="31"/>
        <v/>
      </c>
      <c r="Y139" s="120" t="str">
        <f t="shared" si="24"/>
        <v/>
      </c>
      <c r="Z139" s="121" t="str">
        <f t="shared" si="25"/>
        <v/>
      </c>
      <c r="AA139" s="122"/>
      <c r="AB139" s="119" t="str">
        <f t="shared" si="21"/>
        <v/>
      </c>
    </row>
    <row r="140" spans="1:29" x14ac:dyDescent="0.45">
      <c r="A140" s="112">
        <f>IF(C140="","",COUNTA($C$3:C140))</f>
        <v>138</v>
      </c>
      <c r="B140" s="112" t="str">
        <f t="shared" si="26"/>
        <v>June</v>
      </c>
      <c r="C140" s="150">
        <v>44716</v>
      </c>
      <c r="D140" s="114" t="s">
        <v>512</v>
      </c>
      <c r="E140" s="114"/>
      <c r="F140" s="115">
        <v>44616</v>
      </c>
      <c r="G140" s="111" t="s">
        <v>125</v>
      </c>
      <c r="H140" s="152" t="s">
        <v>548</v>
      </c>
      <c r="I140" s="116" t="s">
        <v>24</v>
      </c>
      <c r="J140" s="116" t="s">
        <v>24</v>
      </c>
      <c r="K140" s="117" t="str">
        <f t="shared" si="27"/>
        <v>No's</v>
      </c>
      <c r="L140" s="118">
        <v>50</v>
      </c>
      <c r="M140" s="118"/>
      <c r="N140" s="118"/>
      <c r="O140" s="138">
        <f t="shared" si="28"/>
        <v>50</v>
      </c>
      <c r="P140" s="124"/>
      <c r="Q140" s="118"/>
      <c r="R140" s="118"/>
      <c r="S140" s="151"/>
      <c r="T140" s="119" t="str">
        <f t="shared" si="22"/>
        <v/>
      </c>
      <c r="U140" s="119" t="str">
        <f t="shared" si="23"/>
        <v/>
      </c>
      <c r="V140" s="119">
        <f t="shared" si="29"/>
        <v>50</v>
      </c>
      <c r="W140" s="119" t="str">
        <f t="shared" si="30"/>
        <v/>
      </c>
      <c r="X140" s="119" t="str">
        <f t="shared" si="31"/>
        <v/>
      </c>
      <c r="Y140" s="120" t="str">
        <f t="shared" si="24"/>
        <v/>
      </c>
      <c r="Z140" s="121" t="str">
        <f t="shared" si="25"/>
        <v/>
      </c>
      <c r="AA140" s="122"/>
      <c r="AB140" s="119" t="str">
        <f t="shared" si="21"/>
        <v/>
      </c>
    </row>
    <row r="141" spans="1:29" x14ac:dyDescent="0.45">
      <c r="A141" s="112">
        <f>IF(C141="","",COUNTA($C$3:C141))</f>
        <v>139</v>
      </c>
      <c r="B141" s="112" t="str">
        <f t="shared" si="26"/>
        <v>June</v>
      </c>
      <c r="C141" s="150">
        <v>44716</v>
      </c>
      <c r="D141" s="114" t="s">
        <v>512</v>
      </c>
      <c r="E141" s="114"/>
      <c r="F141" s="115">
        <v>44616</v>
      </c>
      <c r="G141" s="111" t="s">
        <v>125</v>
      </c>
      <c r="H141" s="152" t="s">
        <v>549</v>
      </c>
      <c r="I141" s="116" t="s">
        <v>478</v>
      </c>
      <c r="J141" s="116" t="s">
        <v>2</v>
      </c>
      <c r="K141" s="117" t="str">
        <f t="shared" si="27"/>
        <v>Sqmt</v>
      </c>
      <c r="L141" s="118">
        <v>64.400000000000006</v>
      </c>
      <c r="M141" s="118">
        <v>14.91</v>
      </c>
      <c r="N141" s="118">
        <v>38.5</v>
      </c>
      <c r="O141" s="138">
        <f t="shared" si="28"/>
        <v>65.160199999999989</v>
      </c>
      <c r="P141" s="124">
        <v>53</v>
      </c>
      <c r="Q141" s="118">
        <v>56.7</v>
      </c>
      <c r="R141" s="118">
        <v>12</v>
      </c>
      <c r="S141" s="151">
        <v>88</v>
      </c>
      <c r="T141" s="119">
        <f t="shared" si="22"/>
        <v>8.4601999999999862</v>
      </c>
      <c r="U141" s="119">
        <f t="shared" si="23"/>
        <v>3.7000000000000028</v>
      </c>
      <c r="V141" s="119">
        <f t="shared" si="29"/>
        <v>306.90454199999994</v>
      </c>
      <c r="W141" s="119">
        <f t="shared" si="30"/>
        <v>17.427000000000014</v>
      </c>
      <c r="X141" s="119">
        <f t="shared" si="31"/>
        <v>39.847541999999933</v>
      </c>
      <c r="Y141" s="120">
        <f t="shared" si="24"/>
        <v>12.983692499409131</v>
      </c>
      <c r="Z141" s="121">
        <f t="shared" si="25"/>
        <v>5.6783128351355634</v>
      </c>
      <c r="AA141" s="122"/>
      <c r="AB141" s="119">
        <f t="shared" si="21"/>
        <v>39.847541999999933</v>
      </c>
    </row>
    <row r="142" spans="1:29" x14ac:dyDescent="0.45">
      <c r="A142" s="112">
        <f>IF(C142="","",COUNTA($C$3:C142))</f>
        <v>140</v>
      </c>
      <c r="B142" s="112" t="str">
        <f t="shared" si="26"/>
        <v>June</v>
      </c>
      <c r="C142" s="150">
        <v>44716</v>
      </c>
      <c r="D142" s="114" t="s">
        <v>512</v>
      </c>
      <c r="E142" s="114"/>
      <c r="F142" s="115">
        <v>44616</v>
      </c>
      <c r="G142" s="111" t="s">
        <v>125</v>
      </c>
      <c r="H142" s="152" t="s">
        <v>550</v>
      </c>
      <c r="I142" s="116" t="s">
        <v>478</v>
      </c>
      <c r="J142" s="116" t="s">
        <v>2</v>
      </c>
      <c r="K142" s="117" t="str">
        <f t="shared" si="27"/>
        <v>Sqmt</v>
      </c>
      <c r="L142" s="118">
        <v>48.45</v>
      </c>
      <c r="M142" s="118">
        <v>18.34</v>
      </c>
      <c r="N142" s="118">
        <v>21.54</v>
      </c>
      <c r="O142" s="138">
        <f t="shared" si="28"/>
        <v>48.65359999999999</v>
      </c>
      <c r="P142" s="124">
        <v>42.9</v>
      </c>
      <c r="Q142" s="118">
        <v>45.3</v>
      </c>
      <c r="R142" s="118">
        <v>24</v>
      </c>
      <c r="S142" s="151">
        <v>76</v>
      </c>
      <c r="T142" s="119">
        <f t="shared" si="22"/>
        <v>3.353599999999993</v>
      </c>
      <c r="U142" s="119">
        <f t="shared" si="23"/>
        <v>2.3999999999999986</v>
      </c>
      <c r="V142" s="119">
        <f t="shared" si="29"/>
        <v>229.15845599999994</v>
      </c>
      <c r="W142" s="119">
        <f t="shared" si="30"/>
        <v>11.303999999999993</v>
      </c>
      <c r="X142" s="119">
        <f t="shared" si="31"/>
        <v>15.795455999999968</v>
      </c>
      <c r="Y142" s="120">
        <f t="shared" si="24"/>
        <v>6.8928095762697801</v>
      </c>
      <c r="Z142" s="121">
        <f t="shared" si="25"/>
        <v>4.9328312807274264</v>
      </c>
      <c r="AA142" s="122"/>
      <c r="AB142" s="119">
        <f t="shared" si="21"/>
        <v>15.795455999999968</v>
      </c>
    </row>
    <row r="143" spans="1:29" x14ac:dyDescent="0.45">
      <c r="A143" s="112">
        <f>IF(C143="","",COUNTA($C$3:C143))</f>
        <v>141</v>
      </c>
      <c r="B143" s="112" t="str">
        <f t="shared" si="26"/>
        <v>June</v>
      </c>
      <c r="C143" s="150">
        <v>44716</v>
      </c>
      <c r="D143" s="114" t="s">
        <v>512</v>
      </c>
      <c r="E143" s="114"/>
      <c r="F143" s="115">
        <v>44616</v>
      </c>
      <c r="G143" s="111" t="s">
        <v>125</v>
      </c>
      <c r="H143" s="152" t="s">
        <v>551</v>
      </c>
      <c r="I143" s="116" t="s">
        <v>478</v>
      </c>
      <c r="J143" s="116" t="s">
        <v>2</v>
      </c>
      <c r="K143" s="117" t="str">
        <f t="shared" si="27"/>
        <v>Sqmt</v>
      </c>
      <c r="L143" s="118">
        <v>53.2</v>
      </c>
      <c r="M143" s="118">
        <v>9.17</v>
      </c>
      <c r="N143" s="118">
        <v>34.979999999999997</v>
      </c>
      <c r="O143" s="138">
        <f t="shared" si="28"/>
        <v>53.863</v>
      </c>
      <c r="P143" s="124">
        <v>43.5</v>
      </c>
      <c r="Q143" s="118">
        <v>46.6</v>
      </c>
      <c r="R143" s="118">
        <v>13</v>
      </c>
      <c r="S143" s="151">
        <v>87</v>
      </c>
      <c r="T143" s="119">
        <f t="shared" si="22"/>
        <v>7.2629999999999981</v>
      </c>
      <c r="U143" s="119">
        <f t="shared" si="23"/>
        <v>3.1000000000000014</v>
      </c>
      <c r="V143" s="119">
        <f t="shared" si="29"/>
        <v>253.69472999999999</v>
      </c>
      <c r="W143" s="119">
        <f t="shared" si="30"/>
        <v>14.601000000000006</v>
      </c>
      <c r="X143" s="119">
        <f t="shared" si="31"/>
        <v>34.208729999999989</v>
      </c>
      <c r="Y143" s="120">
        <f t="shared" si="24"/>
        <v>13.484209940033043</v>
      </c>
      <c r="Z143" s="121">
        <f t="shared" si="25"/>
        <v>5.7553422572081052</v>
      </c>
      <c r="AA143" s="122"/>
      <c r="AB143" s="119">
        <f t="shared" si="21"/>
        <v>34.208729999999989</v>
      </c>
    </row>
    <row r="144" spans="1:29" x14ac:dyDescent="0.45">
      <c r="A144" s="112">
        <f>IF(C144="","",COUNTA($C$3:C144))</f>
        <v>142</v>
      </c>
      <c r="B144" s="112" t="str">
        <f t="shared" si="26"/>
        <v>June</v>
      </c>
      <c r="C144" s="150">
        <v>44721</v>
      </c>
      <c r="D144" s="114" t="s">
        <v>512</v>
      </c>
      <c r="E144" s="114"/>
      <c r="F144" s="115">
        <v>44616</v>
      </c>
      <c r="G144" s="111" t="s">
        <v>125</v>
      </c>
      <c r="H144" s="152" t="s">
        <v>552</v>
      </c>
      <c r="I144" s="116" t="s">
        <v>478</v>
      </c>
      <c r="J144" s="116" t="s">
        <v>2</v>
      </c>
      <c r="K144" s="117" t="str">
        <f t="shared" si="27"/>
        <v>Sqmt</v>
      </c>
      <c r="L144" s="118">
        <v>54.1</v>
      </c>
      <c r="M144" s="118">
        <v>14.67</v>
      </c>
      <c r="N144" s="118">
        <v>29.77</v>
      </c>
      <c r="O144" s="138">
        <f t="shared" si="28"/>
        <v>54.216799999999999</v>
      </c>
      <c r="P144" s="124">
        <v>47.9</v>
      </c>
      <c r="Q144" s="118">
        <v>49.5</v>
      </c>
      <c r="R144" s="118">
        <v>18</v>
      </c>
      <c r="S144" s="151">
        <v>82</v>
      </c>
      <c r="T144" s="119">
        <f t="shared" si="22"/>
        <v>4.7167999999999992</v>
      </c>
      <c r="U144" s="119">
        <f t="shared" si="23"/>
        <v>1.6000000000000014</v>
      </c>
      <c r="V144" s="119">
        <f t="shared" si="29"/>
        <v>255.36112800000001</v>
      </c>
      <c r="W144" s="119">
        <f t="shared" si="30"/>
        <v>7.5360000000000067</v>
      </c>
      <c r="X144" s="119">
        <f t="shared" si="31"/>
        <v>22.216127999999998</v>
      </c>
      <c r="Y144" s="120">
        <f t="shared" si="24"/>
        <v>8.6998863820808285</v>
      </c>
      <c r="Z144" s="121">
        <f t="shared" si="25"/>
        <v>2.9511147836095111</v>
      </c>
      <c r="AA144" s="122"/>
      <c r="AB144" s="119">
        <f t="shared" ref="AB144:AB191" si="32">IFERROR((X144-AA144),"")</f>
        <v>22.216127999999998</v>
      </c>
    </row>
    <row r="145" spans="1:29" x14ac:dyDescent="0.45">
      <c r="A145" s="112">
        <f>IF(C145="","",COUNTA($C$3:C145))</f>
        <v>143</v>
      </c>
      <c r="B145" s="112" t="str">
        <f t="shared" si="26"/>
        <v>June</v>
      </c>
      <c r="C145" s="150">
        <v>44723</v>
      </c>
      <c r="D145" s="114" t="s">
        <v>512</v>
      </c>
      <c r="E145" s="114"/>
      <c r="F145" s="115">
        <v>44616</v>
      </c>
      <c r="G145" s="111" t="s">
        <v>125</v>
      </c>
      <c r="H145" s="152" t="s">
        <v>553</v>
      </c>
      <c r="I145" s="116" t="s">
        <v>514</v>
      </c>
      <c r="J145" s="116" t="s">
        <v>22</v>
      </c>
      <c r="K145" s="117" t="str">
        <f t="shared" si="27"/>
        <v>Sqmt</v>
      </c>
      <c r="L145" s="118">
        <v>2.2999999999999998</v>
      </c>
      <c r="M145" s="133">
        <v>1.89</v>
      </c>
      <c r="N145" s="118"/>
      <c r="O145" s="138">
        <f t="shared" si="28"/>
        <v>2.3057999999999996</v>
      </c>
      <c r="P145" s="124">
        <v>1.9</v>
      </c>
      <c r="Q145" s="118">
        <v>2.2999999999999998</v>
      </c>
      <c r="R145" s="118">
        <v>0</v>
      </c>
      <c r="S145" s="151">
        <v>100</v>
      </c>
      <c r="T145" s="119">
        <f t="shared" si="22"/>
        <v>5.7999999999998053E-3</v>
      </c>
      <c r="U145" s="119">
        <f t="shared" si="23"/>
        <v>0.39999999999999991</v>
      </c>
      <c r="V145" s="119">
        <f t="shared" si="29"/>
        <v>18.100529999999996</v>
      </c>
      <c r="W145" s="119">
        <f t="shared" si="30"/>
        <v>3.1399999999999992</v>
      </c>
      <c r="X145" s="119">
        <f t="shared" si="31"/>
        <v>4.5529999999998468E-2</v>
      </c>
      <c r="Y145" s="120">
        <f t="shared" si="24"/>
        <v>0.25153959580188251</v>
      </c>
      <c r="Z145" s="121">
        <f t="shared" si="25"/>
        <v>17.347558331164887</v>
      </c>
      <c r="AA145" s="122"/>
      <c r="AB145" s="119">
        <f t="shared" si="32"/>
        <v>4.5529999999998468E-2</v>
      </c>
    </row>
    <row r="146" spans="1:29" x14ac:dyDescent="0.45">
      <c r="A146" s="112">
        <f>IF(C146="","",COUNTA($C$3:C146))</f>
        <v>144</v>
      </c>
      <c r="B146" s="112" t="str">
        <f t="shared" si="26"/>
        <v>June</v>
      </c>
      <c r="C146" s="150">
        <v>44723</v>
      </c>
      <c r="D146" s="114" t="s">
        <v>512</v>
      </c>
      <c r="E146" s="114"/>
      <c r="F146" s="115">
        <v>44616</v>
      </c>
      <c r="G146" s="111" t="s">
        <v>125</v>
      </c>
      <c r="H146" s="152" t="s">
        <v>547</v>
      </c>
      <c r="I146" s="116" t="s">
        <v>478</v>
      </c>
      <c r="J146" s="116" t="s">
        <v>2</v>
      </c>
      <c r="K146" s="117" t="str">
        <f t="shared" si="27"/>
        <v>Sqmt</v>
      </c>
      <c r="L146" s="118">
        <v>64.3</v>
      </c>
      <c r="M146" s="118">
        <v>11</v>
      </c>
      <c r="N146" s="118">
        <v>42.18</v>
      </c>
      <c r="O146" s="138">
        <f t="shared" si="28"/>
        <v>64.879599999999996</v>
      </c>
      <c r="P146" s="124">
        <v>54.7</v>
      </c>
      <c r="Q146" s="118">
        <v>57.8</v>
      </c>
      <c r="R146" s="118">
        <v>12</v>
      </c>
      <c r="S146" s="151">
        <v>88</v>
      </c>
      <c r="T146" s="119">
        <f t="shared" si="22"/>
        <v>7.0795999999999992</v>
      </c>
      <c r="U146" s="119">
        <f t="shared" si="23"/>
        <v>3.0999999999999943</v>
      </c>
      <c r="V146" s="119">
        <f t="shared" si="29"/>
        <v>305.58291599999995</v>
      </c>
      <c r="W146" s="119">
        <f t="shared" si="30"/>
        <v>14.600999999999972</v>
      </c>
      <c r="X146" s="119">
        <f t="shared" si="31"/>
        <v>33.344915999999998</v>
      </c>
      <c r="Y146" s="120">
        <f t="shared" si="24"/>
        <v>10.911904512358275</v>
      </c>
      <c r="Z146" s="121">
        <f t="shared" si="25"/>
        <v>4.7780812458769697</v>
      </c>
      <c r="AA146" s="122"/>
      <c r="AB146" s="119">
        <f t="shared" si="32"/>
        <v>33.344915999999998</v>
      </c>
    </row>
    <row r="147" spans="1:29" x14ac:dyDescent="0.45">
      <c r="A147" s="112">
        <f>IF(C147="","",COUNTA($C$3:C147))</f>
        <v>145</v>
      </c>
      <c r="B147" s="112" t="str">
        <f t="shared" si="26"/>
        <v>June</v>
      </c>
      <c r="C147" s="150">
        <v>44723</v>
      </c>
      <c r="D147" s="114" t="s">
        <v>512</v>
      </c>
      <c r="E147" s="114"/>
      <c r="F147" s="115">
        <v>44616</v>
      </c>
      <c r="G147" s="111" t="s">
        <v>125</v>
      </c>
      <c r="H147" s="152" t="s">
        <v>554</v>
      </c>
      <c r="I147" s="116" t="s">
        <v>515</v>
      </c>
      <c r="J147" s="116" t="s">
        <v>20</v>
      </c>
      <c r="K147" s="117" t="str">
        <f t="shared" si="27"/>
        <v>Sqmt</v>
      </c>
      <c r="L147" s="118">
        <v>4.2</v>
      </c>
      <c r="M147" s="133">
        <v>3.44</v>
      </c>
      <c r="N147" s="118"/>
      <c r="O147" s="138">
        <f t="shared" si="28"/>
        <v>4.1967999999999996</v>
      </c>
      <c r="P147" s="124">
        <v>4</v>
      </c>
      <c r="Q147" s="118">
        <v>4.2</v>
      </c>
      <c r="R147" s="118">
        <v>0</v>
      </c>
      <c r="S147" s="151">
        <v>100</v>
      </c>
      <c r="T147" s="119">
        <f t="shared" si="22"/>
        <v>-3.2000000000005357E-3</v>
      </c>
      <c r="U147" s="119">
        <f t="shared" si="23"/>
        <v>0.20000000000000018</v>
      </c>
      <c r="V147" s="119">
        <f t="shared" si="29"/>
        <v>26.355903999999999</v>
      </c>
      <c r="W147" s="119">
        <f t="shared" si="30"/>
        <v>1.2560000000000011</v>
      </c>
      <c r="X147" s="119">
        <f t="shared" si="31"/>
        <v>-2.0096000000003365E-2</v>
      </c>
      <c r="Y147" s="120">
        <f t="shared" si="24"/>
        <v>-7.6248570339318908E-2</v>
      </c>
      <c r="Z147" s="121">
        <f t="shared" si="25"/>
        <v>4.7655356462066383</v>
      </c>
      <c r="AA147" s="122"/>
      <c r="AB147" s="119">
        <f t="shared" si="32"/>
        <v>-2.0096000000003365E-2</v>
      </c>
    </row>
    <row r="148" spans="1:29" x14ac:dyDescent="0.45">
      <c r="A148" s="112">
        <f>IF(C148="","",COUNTA($C$3:C148))</f>
        <v>146</v>
      </c>
      <c r="B148" s="112" t="str">
        <f t="shared" si="26"/>
        <v>June</v>
      </c>
      <c r="C148" s="150">
        <v>44728</v>
      </c>
      <c r="D148" s="114" t="s">
        <v>512</v>
      </c>
      <c r="E148" s="114"/>
      <c r="F148" s="115">
        <v>44616</v>
      </c>
      <c r="G148" s="111" t="s">
        <v>125</v>
      </c>
      <c r="H148" s="152" t="s">
        <v>555</v>
      </c>
      <c r="I148" s="116" t="s">
        <v>504</v>
      </c>
      <c r="J148" s="116" t="s">
        <v>3</v>
      </c>
      <c r="K148" s="117" t="str">
        <f t="shared" si="27"/>
        <v>Sqmt</v>
      </c>
      <c r="L148" s="118">
        <v>217.2</v>
      </c>
      <c r="M148" s="118"/>
      <c r="N148" s="118">
        <v>181.21</v>
      </c>
      <c r="O148" s="138">
        <f t="shared" si="28"/>
        <v>221.0762</v>
      </c>
      <c r="P148" s="124">
        <v>134.4</v>
      </c>
      <c r="Q148" s="118">
        <v>154.5</v>
      </c>
      <c r="R148" s="118">
        <v>0</v>
      </c>
      <c r="S148" s="151">
        <v>100</v>
      </c>
      <c r="T148" s="119">
        <f t="shared" si="22"/>
        <v>66.5762</v>
      </c>
      <c r="U148" s="119">
        <f t="shared" si="23"/>
        <v>20.099999999999994</v>
      </c>
      <c r="V148" s="119">
        <f t="shared" si="29"/>
        <v>1388.358536</v>
      </c>
      <c r="W148" s="119">
        <f t="shared" si="30"/>
        <v>126.22799999999997</v>
      </c>
      <c r="X148" s="119">
        <f t="shared" si="31"/>
        <v>418.09853600000002</v>
      </c>
      <c r="Y148" s="120">
        <f t="shared" si="24"/>
        <v>30.114593972575971</v>
      </c>
      <c r="Z148" s="121">
        <f t="shared" si="25"/>
        <v>9.0918877744415703</v>
      </c>
      <c r="AA148" s="122"/>
      <c r="AB148" s="119">
        <f t="shared" si="32"/>
        <v>418.09853600000002</v>
      </c>
    </row>
    <row r="149" spans="1:29" x14ac:dyDescent="0.45">
      <c r="A149" s="112">
        <f>IF(C149="","",COUNTA($C$3:C149))</f>
        <v>147</v>
      </c>
      <c r="B149" s="112" t="str">
        <f t="shared" si="26"/>
        <v>June</v>
      </c>
      <c r="C149" s="150">
        <v>44732</v>
      </c>
      <c r="D149" s="114" t="s">
        <v>512</v>
      </c>
      <c r="E149" s="114"/>
      <c r="F149" s="115">
        <v>44616</v>
      </c>
      <c r="G149" s="111" t="s">
        <v>125</v>
      </c>
      <c r="H149" s="152" t="s">
        <v>556</v>
      </c>
      <c r="I149" s="116" t="s">
        <v>457</v>
      </c>
      <c r="J149" s="116" t="s">
        <v>3</v>
      </c>
      <c r="K149" s="117" t="str">
        <f t="shared" si="27"/>
        <v>Sqmt</v>
      </c>
      <c r="L149" s="118">
        <v>290.60000000000002</v>
      </c>
      <c r="M149" s="118">
        <v>222.2</v>
      </c>
      <c r="N149" s="118">
        <v>16.3</v>
      </c>
      <c r="O149" s="138">
        <f t="shared" si="28"/>
        <v>290.96999999999997</v>
      </c>
      <c r="P149" s="124">
        <v>257.2</v>
      </c>
      <c r="Q149" s="118">
        <v>285.5</v>
      </c>
      <c r="R149" s="118">
        <v>91</v>
      </c>
      <c r="S149" s="151">
        <v>9</v>
      </c>
      <c r="T149" s="119">
        <f t="shared" si="22"/>
        <v>5.4699999999999704</v>
      </c>
      <c r="U149" s="119">
        <f t="shared" si="23"/>
        <v>28.300000000000011</v>
      </c>
      <c r="V149" s="119">
        <f t="shared" si="29"/>
        <v>1827.2915999999998</v>
      </c>
      <c r="W149" s="119">
        <f t="shared" si="30"/>
        <v>177.72400000000007</v>
      </c>
      <c r="X149" s="119">
        <f t="shared" si="31"/>
        <v>34.351599999999813</v>
      </c>
      <c r="Y149" s="120">
        <f t="shared" si="24"/>
        <v>1.8799188919819811</v>
      </c>
      <c r="Z149" s="121">
        <f t="shared" si="25"/>
        <v>9.7260886001993381</v>
      </c>
      <c r="AA149" s="122"/>
      <c r="AB149" s="119">
        <f t="shared" si="32"/>
        <v>34.351599999999813</v>
      </c>
    </row>
    <row r="150" spans="1:29" x14ac:dyDescent="0.45">
      <c r="A150" s="112">
        <f>IF(C150="","",COUNTA($C$3:C150))</f>
        <v>148</v>
      </c>
      <c r="B150" s="112" t="str">
        <f t="shared" si="26"/>
        <v>June</v>
      </c>
      <c r="C150" s="150">
        <v>44732</v>
      </c>
      <c r="D150" s="114" t="s">
        <v>512</v>
      </c>
      <c r="E150" s="114"/>
      <c r="F150" s="115">
        <v>44616</v>
      </c>
      <c r="G150" s="111" t="s">
        <v>125</v>
      </c>
      <c r="H150" s="152" t="s">
        <v>556</v>
      </c>
      <c r="I150" s="116" t="s">
        <v>25</v>
      </c>
      <c r="J150" s="116" t="s">
        <v>455</v>
      </c>
      <c r="K150" s="117" t="str">
        <f t="shared" si="27"/>
        <v>No's</v>
      </c>
      <c r="L150" s="118">
        <v>504</v>
      </c>
      <c r="M150" s="118"/>
      <c r="N150" s="118"/>
      <c r="O150" s="138">
        <f t="shared" si="28"/>
        <v>504</v>
      </c>
      <c r="P150" s="124"/>
      <c r="Q150" s="118"/>
      <c r="R150" s="118"/>
      <c r="S150" s="151"/>
      <c r="T150" s="119" t="str">
        <f t="shared" si="22"/>
        <v/>
      </c>
      <c r="U150" s="119" t="str">
        <f t="shared" si="23"/>
        <v/>
      </c>
      <c r="V150" s="119">
        <f t="shared" si="29"/>
        <v>504</v>
      </c>
      <c r="W150" s="119" t="str">
        <f t="shared" si="30"/>
        <v/>
      </c>
      <c r="X150" s="119" t="str">
        <f t="shared" si="31"/>
        <v/>
      </c>
      <c r="Y150" s="120" t="str">
        <f t="shared" si="24"/>
        <v/>
      </c>
      <c r="Z150" s="121" t="str">
        <f t="shared" si="25"/>
        <v/>
      </c>
      <c r="AA150" s="122"/>
      <c r="AB150" s="119" t="str">
        <f t="shared" si="32"/>
        <v/>
      </c>
    </row>
    <row r="151" spans="1:29" x14ac:dyDescent="0.45">
      <c r="A151" s="112">
        <f>IF(C151="","",COUNTA($C$3:C151))</f>
        <v>149</v>
      </c>
      <c r="B151" s="112" t="str">
        <f t="shared" si="26"/>
        <v>June</v>
      </c>
      <c r="C151" s="150">
        <v>44732</v>
      </c>
      <c r="D151" s="114" t="s">
        <v>512</v>
      </c>
      <c r="E151" s="114"/>
      <c r="F151" s="115">
        <v>44616</v>
      </c>
      <c r="G151" s="111" t="s">
        <v>125</v>
      </c>
      <c r="H151" s="152" t="s">
        <v>556</v>
      </c>
      <c r="I151" s="116" t="s">
        <v>460</v>
      </c>
      <c r="J151" s="116" t="s">
        <v>225</v>
      </c>
      <c r="K151" s="117" t="str">
        <f t="shared" si="27"/>
        <v>Rmt</v>
      </c>
      <c r="L151" s="118">
        <v>260</v>
      </c>
      <c r="M151" s="118"/>
      <c r="N151" s="118"/>
      <c r="O151" s="138">
        <f t="shared" si="28"/>
        <v>260</v>
      </c>
      <c r="P151" s="124"/>
      <c r="Q151" s="118"/>
      <c r="R151" s="118"/>
      <c r="S151" s="151"/>
      <c r="T151" s="119" t="str">
        <f t="shared" ref="T151:T203" si="33">(IF(K151="Sqmt",(O151-Q151),""))</f>
        <v/>
      </c>
      <c r="U151" s="119" t="str">
        <f t="shared" ref="U151:U203" si="34">(IF(K151="Sqmt",(O151-P151)-T151,IF(K151="Rmt","",IF(K151="Kg's","",IF(K151="No's","",IF(K151="Roll","",""))))))</f>
        <v/>
      </c>
      <c r="V151" s="119">
        <f t="shared" si="29"/>
        <v>260</v>
      </c>
      <c r="W151" s="119" t="str">
        <f t="shared" si="30"/>
        <v/>
      </c>
      <c r="X151" s="119" t="str">
        <f t="shared" si="31"/>
        <v/>
      </c>
      <c r="Y151" s="120" t="str">
        <f t="shared" ref="Y151:Y203" si="35">IF(K151="Sqmt",(T151/O151)*100,IF(K151="Kg's","",IF(K151="No's","",IF(K151="Rmt","",IF(K151="Roll","",IF(K151="",""))))))</f>
        <v/>
      </c>
      <c r="Z151" s="121" t="str">
        <f t="shared" ref="Z151:Z203" si="36">IF(K151="Sqmt",(U151/O151)*100,IF(K151="Kg's","",IF(K151="No's","",IF(K151="Rmt","",IF(K151="Roll","",IF(K151="",""))))))</f>
        <v/>
      </c>
      <c r="AA151" s="122"/>
      <c r="AB151" s="119" t="str">
        <f t="shared" si="32"/>
        <v/>
      </c>
    </row>
    <row r="152" spans="1:29" x14ac:dyDescent="0.45">
      <c r="A152" s="112">
        <f>IF(C152="","",COUNTA($C$3:C152))</f>
        <v>150</v>
      </c>
      <c r="B152" s="112" t="str">
        <f t="shared" ref="B152:B204" si="37">IF(C152="","",TEXT(C152,"mmmm"))</f>
        <v>June</v>
      </c>
      <c r="C152" s="150">
        <v>44732</v>
      </c>
      <c r="D152" s="114" t="s">
        <v>512</v>
      </c>
      <c r="E152" s="114"/>
      <c r="F152" s="115">
        <v>44616</v>
      </c>
      <c r="G152" s="111" t="s">
        <v>125</v>
      </c>
      <c r="H152" s="152" t="s">
        <v>556</v>
      </c>
      <c r="I152" s="116" t="s">
        <v>24</v>
      </c>
      <c r="J152" s="116" t="s">
        <v>24</v>
      </c>
      <c r="K152" s="117" t="str">
        <f t="shared" si="27"/>
        <v>No's</v>
      </c>
      <c r="L152" s="118">
        <v>1000</v>
      </c>
      <c r="M152" s="118"/>
      <c r="N152" s="118"/>
      <c r="O152" s="138">
        <f t="shared" si="28"/>
        <v>1000</v>
      </c>
      <c r="P152" s="124"/>
      <c r="Q152" s="118"/>
      <c r="R152" s="118"/>
      <c r="S152" s="151"/>
      <c r="T152" s="119" t="str">
        <f t="shared" si="33"/>
        <v/>
      </c>
      <c r="U152" s="119" t="str">
        <f t="shared" si="34"/>
        <v/>
      </c>
      <c r="V152" s="119">
        <f t="shared" si="29"/>
        <v>1000</v>
      </c>
      <c r="W152" s="119" t="str">
        <f t="shared" si="30"/>
        <v/>
      </c>
      <c r="X152" s="119" t="str">
        <f t="shared" si="31"/>
        <v/>
      </c>
      <c r="Y152" s="120" t="str">
        <f t="shared" si="35"/>
        <v/>
      </c>
      <c r="Z152" s="121" t="str">
        <f t="shared" si="36"/>
        <v/>
      </c>
      <c r="AA152" s="122"/>
      <c r="AB152" s="119" t="str">
        <f t="shared" si="32"/>
        <v/>
      </c>
    </row>
    <row r="153" spans="1:29" x14ac:dyDescent="0.45">
      <c r="A153" s="112">
        <f>IF(C153="","",COUNTA($C$3:C153))</f>
        <v>151</v>
      </c>
      <c r="B153" s="112" t="str">
        <f t="shared" si="37"/>
        <v>June</v>
      </c>
      <c r="C153" s="150">
        <v>44732</v>
      </c>
      <c r="D153" s="114" t="s">
        <v>512</v>
      </c>
      <c r="E153" s="114"/>
      <c r="F153" s="115">
        <v>44616</v>
      </c>
      <c r="G153" s="111" t="s">
        <v>125</v>
      </c>
      <c r="H153" s="152" t="s">
        <v>556</v>
      </c>
      <c r="I153" s="116" t="s">
        <v>480</v>
      </c>
      <c r="J153" s="116" t="s">
        <v>345</v>
      </c>
      <c r="K153" s="117" t="str">
        <f t="shared" si="27"/>
        <v>Kg's</v>
      </c>
      <c r="L153" s="118">
        <v>1.5</v>
      </c>
      <c r="M153" s="118"/>
      <c r="N153" s="118"/>
      <c r="O153" s="138">
        <f t="shared" si="28"/>
        <v>1.5</v>
      </c>
      <c r="P153" s="124"/>
      <c r="Q153" s="118"/>
      <c r="R153" s="118"/>
      <c r="S153" s="151"/>
      <c r="T153" s="119" t="str">
        <f t="shared" si="33"/>
        <v/>
      </c>
      <c r="U153" s="119" t="str">
        <f t="shared" si="34"/>
        <v/>
      </c>
      <c r="V153" s="119">
        <f t="shared" si="29"/>
        <v>1.5</v>
      </c>
      <c r="W153" s="119" t="str">
        <f t="shared" si="30"/>
        <v/>
      </c>
      <c r="X153" s="119" t="str">
        <f t="shared" si="31"/>
        <v/>
      </c>
      <c r="Y153" s="120" t="str">
        <f t="shared" si="35"/>
        <v/>
      </c>
      <c r="Z153" s="121" t="str">
        <f t="shared" si="36"/>
        <v/>
      </c>
      <c r="AA153" s="122"/>
      <c r="AB153" s="119" t="str">
        <f t="shared" si="32"/>
        <v/>
      </c>
    </row>
    <row r="154" spans="1:29" x14ac:dyDescent="0.45">
      <c r="A154" s="112">
        <f>IF(C154="","",COUNTA($C$3:C154))</f>
        <v>152</v>
      </c>
      <c r="B154" s="112" t="str">
        <f t="shared" si="37"/>
        <v>June</v>
      </c>
      <c r="C154" s="150">
        <v>44732</v>
      </c>
      <c r="D154" s="114" t="s">
        <v>512</v>
      </c>
      <c r="E154" s="114"/>
      <c r="F154" s="115">
        <v>44616</v>
      </c>
      <c r="G154" s="111" t="s">
        <v>125</v>
      </c>
      <c r="H154" s="152" t="s">
        <v>556</v>
      </c>
      <c r="I154" s="116" t="s">
        <v>480</v>
      </c>
      <c r="J154" s="116" t="s">
        <v>343</v>
      </c>
      <c r="K154" s="117" t="str">
        <f t="shared" si="27"/>
        <v>No's</v>
      </c>
      <c r="L154" s="118">
        <v>3</v>
      </c>
      <c r="M154" s="118"/>
      <c r="N154" s="118"/>
      <c r="O154" s="138">
        <f t="shared" si="28"/>
        <v>3</v>
      </c>
      <c r="P154" s="124"/>
      <c r="Q154" s="118"/>
      <c r="R154" s="118"/>
      <c r="S154" s="151"/>
      <c r="T154" s="119" t="str">
        <f t="shared" si="33"/>
        <v/>
      </c>
      <c r="U154" s="119" t="str">
        <f t="shared" si="34"/>
        <v/>
      </c>
      <c r="V154" s="119">
        <f t="shared" si="29"/>
        <v>3</v>
      </c>
      <c r="W154" s="119" t="str">
        <f t="shared" si="30"/>
        <v/>
      </c>
      <c r="X154" s="119" t="str">
        <f t="shared" si="31"/>
        <v/>
      </c>
      <c r="Y154" s="120" t="str">
        <f t="shared" si="35"/>
        <v/>
      </c>
      <c r="Z154" s="121" t="str">
        <f t="shared" si="36"/>
        <v/>
      </c>
      <c r="AA154" s="122"/>
      <c r="AB154" s="119" t="str">
        <f t="shared" si="32"/>
        <v/>
      </c>
    </row>
    <row r="155" spans="1:29" x14ac:dyDescent="0.45">
      <c r="A155" s="112">
        <f>IF(C155="","",COUNTA($C$3:C155))</f>
        <v>153</v>
      </c>
      <c r="B155" s="112" t="str">
        <f t="shared" si="37"/>
        <v>July</v>
      </c>
      <c r="C155" s="150">
        <v>44748</v>
      </c>
      <c r="D155" s="114" t="s">
        <v>512</v>
      </c>
      <c r="E155" s="114"/>
      <c r="F155" s="115">
        <v>44616</v>
      </c>
      <c r="G155" s="111" t="s">
        <v>125</v>
      </c>
      <c r="H155" s="153" t="s">
        <v>557</v>
      </c>
      <c r="I155" s="116" t="s">
        <v>467</v>
      </c>
      <c r="J155" s="116" t="s">
        <v>19</v>
      </c>
      <c r="K155" s="117" t="str">
        <f t="shared" si="27"/>
        <v>Sqmt</v>
      </c>
      <c r="L155" s="118">
        <v>11.1</v>
      </c>
      <c r="M155" s="133">
        <v>9.1</v>
      </c>
      <c r="N155" s="118"/>
      <c r="O155" s="138">
        <f t="shared" si="28"/>
        <v>11.101999999999999</v>
      </c>
      <c r="P155" s="124">
        <v>8.5</v>
      </c>
      <c r="Q155" s="118">
        <v>8.8000000000000007</v>
      </c>
      <c r="R155" s="118">
        <v>10</v>
      </c>
      <c r="S155" s="151">
        <v>90</v>
      </c>
      <c r="T155" s="119">
        <f t="shared" si="33"/>
        <v>2.3019999999999978</v>
      </c>
      <c r="U155" s="119">
        <f t="shared" si="34"/>
        <v>0.30000000000000071</v>
      </c>
      <c r="V155" s="119">
        <f t="shared" si="29"/>
        <v>52.29041999999999</v>
      </c>
      <c r="W155" s="119">
        <f t="shared" si="30"/>
        <v>1.4130000000000034</v>
      </c>
      <c r="X155" s="119">
        <f t="shared" si="31"/>
        <v>10.84241999999999</v>
      </c>
      <c r="Y155" s="120">
        <f t="shared" si="35"/>
        <v>20.735002702215798</v>
      </c>
      <c r="Z155" s="121">
        <f t="shared" si="36"/>
        <v>2.7022158169699222</v>
      </c>
      <c r="AA155" s="122"/>
      <c r="AB155" s="119">
        <f t="shared" si="32"/>
        <v>10.84241999999999</v>
      </c>
      <c r="AC155" s="96" t="s">
        <v>519</v>
      </c>
    </row>
    <row r="156" spans="1:29" x14ac:dyDescent="0.45">
      <c r="A156" s="112">
        <f>IF(C156="","",COUNTA($C$3:C156))</f>
        <v>154</v>
      </c>
      <c r="B156" s="112" t="str">
        <f t="shared" si="37"/>
        <v>July</v>
      </c>
      <c r="C156" s="150">
        <v>44748</v>
      </c>
      <c r="D156" s="114" t="s">
        <v>512</v>
      </c>
      <c r="E156" s="114"/>
      <c r="F156" s="115">
        <v>44616</v>
      </c>
      <c r="G156" s="111" t="s">
        <v>125</v>
      </c>
      <c r="H156" s="153" t="s">
        <v>557</v>
      </c>
      <c r="I156" s="116" t="s">
        <v>466</v>
      </c>
      <c r="J156" s="116" t="s">
        <v>2</v>
      </c>
      <c r="K156" s="117" t="str">
        <f t="shared" si="27"/>
        <v>Sqmt</v>
      </c>
      <c r="L156" s="118">
        <v>13.3</v>
      </c>
      <c r="M156" s="118"/>
      <c r="N156" s="118">
        <v>11.08</v>
      </c>
      <c r="O156" s="138">
        <f t="shared" si="28"/>
        <v>13.5176</v>
      </c>
      <c r="P156" s="124">
        <v>9.15</v>
      </c>
      <c r="Q156" s="118">
        <v>10.8</v>
      </c>
      <c r="R156" s="118"/>
      <c r="S156" s="151"/>
      <c r="T156" s="119">
        <f t="shared" si="33"/>
        <v>2.7175999999999991</v>
      </c>
      <c r="U156" s="119">
        <f t="shared" si="34"/>
        <v>1.6500000000000004</v>
      </c>
      <c r="V156" s="119">
        <f t="shared" si="29"/>
        <v>63.667895999999999</v>
      </c>
      <c r="W156" s="119">
        <f t="shared" si="30"/>
        <v>7.7715000000000014</v>
      </c>
      <c r="X156" s="119">
        <f t="shared" si="31"/>
        <v>12.799895999999995</v>
      </c>
      <c r="Y156" s="120">
        <f t="shared" si="35"/>
        <v>20.104160501864229</v>
      </c>
      <c r="Z156" s="121">
        <f t="shared" si="36"/>
        <v>12.206308812215189</v>
      </c>
      <c r="AA156" s="122"/>
      <c r="AB156" s="119">
        <f t="shared" si="32"/>
        <v>12.799895999999995</v>
      </c>
    </row>
    <row r="157" spans="1:29" x14ac:dyDescent="0.45">
      <c r="A157" s="112">
        <f>IF(C157="","",COUNTA($C$3:C157))</f>
        <v>155</v>
      </c>
      <c r="B157" s="112" t="str">
        <f t="shared" si="37"/>
        <v>July</v>
      </c>
      <c r="C157" s="150">
        <v>44748</v>
      </c>
      <c r="D157" s="114" t="s">
        <v>512</v>
      </c>
      <c r="E157" s="114"/>
      <c r="F157" s="115">
        <v>44616</v>
      </c>
      <c r="G157" s="111" t="s">
        <v>125</v>
      </c>
      <c r="H157" s="153" t="s">
        <v>557</v>
      </c>
      <c r="I157" s="116" t="s">
        <v>467</v>
      </c>
      <c r="J157" s="116" t="s">
        <v>20</v>
      </c>
      <c r="K157" s="117" t="str">
        <f t="shared" si="27"/>
        <v>Sqmt</v>
      </c>
      <c r="L157" s="118">
        <v>2.2999999999999998</v>
      </c>
      <c r="M157" s="133">
        <v>1.89</v>
      </c>
      <c r="N157" s="118"/>
      <c r="O157" s="138">
        <f t="shared" si="28"/>
        <v>2.3057999999999996</v>
      </c>
      <c r="P157" s="124">
        <v>0.3</v>
      </c>
      <c r="Q157" s="118">
        <v>0.35</v>
      </c>
      <c r="R157" s="118"/>
      <c r="S157" s="151"/>
      <c r="T157" s="119">
        <f t="shared" si="33"/>
        <v>1.9557999999999995</v>
      </c>
      <c r="U157" s="119">
        <f t="shared" si="34"/>
        <v>5.0000000000000266E-2</v>
      </c>
      <c r="V157" s="119">
        <f t="shared" si="29"/>
        <v>14.480423999999998</v>
      </c>
      <c r="W157" s="119">
        <f t="shared" si="30"/>
        <v>0.31400000000000167</v>
      </c>
      <c r="X157" s="119">
        <f t="shared" si="31"/>
        <v>12.282423999999997</v>
      </c>
      <c r="Y157" s="120">
        <f t="shared" si="35"/>
        <v>84.82088646023071</v>
      </c>
      <c r="Z157" s="121">
        <f t="shared" si="36"/>
        <v>2.1684447913956229</v>
      </c>
      <c r="AA157" s="122"/>
      <c r="AB157" s="119">
        <f t="shared" si="32"/>
        <v>12.282423999999997</v>
      </c>
    </row>
    <row r="158" spans="1:29" x14ac:dyDescent="0.45">
      <c r="A158" s="112">
        <f>IF(C158="","",COUNTA($C$3:C158))</f>
        <v>156</v>
      </c>
      <c r="B158" s="112" t="str">
        <f t="shared" si="37"/>
        <v>July</v>
      </c>
      <c r="C158" s="150">
        <v>44748</v>
      </c>
      <c r="D158" s="114" t="s">
        <v>512</v>
      </c>
      <c r="E158" s="114"/>
      <c r="F158" s="115">
        <v>44616</v>
      </c>
      <c r="G158" s="111" t="s">
        <v>125</v>
      </c>
      <c r="H158" s="153" t="s">
        <v>557</v>
      </c>
      <c r="I158" s="116" t="s">
        <v>457</v>
      </c>
      <c r="J158" s="116" t="s">
        <v>3</v>
      </c>
      <c r="K158" s="117" t="str">
        <f t="shared" si="27"/>
        <v>Sqmt</v>
      </c>
      <c r="L158" s="118">
        <v>17.100000000000001</v>
      </c>
      <c r="M158" s="118"/>
      <c r="N158" s="118">
        <v>14.41</v>
      </c>
      <c r="O158" s="138">
        <f t="shared" si="28"/>
        <v>17.580200000000001</v>
      </c>
      <c r="P158" s="124">
        <v>10.7</v>
      </c>
      <c r="Q158" s="118">
        <v>13.9</v>
      </c>
      <c r="R158" s="118"/>
      <c r="S158" s="151"/>
      <c r="T158" s="119">
        <f t="shared" si="33"/>
        <v>3.680200000000001</v>
      </c>
      <c r="U158" s="119">
        <f t="shared" si="34"/>
        <v>3.2000000000000011</v>
      </c>
      <c r="V158" s="119">
        <f t="shared" si="29"/>
        <v>110.40365600000001</v>
      </c>
      <c r="W158" s="119">
        <f t="shared" si="30"/>
        <v>20.096000000000007</v>
      </c>
      <c r="X158" s="119">
        <f t="shared" si="31"/>
        <v>23.111656000000007</v>
      </c>
      <c r="Y158" s="120">
        <f t="shared" si="35"/>
        <v>20.933777772721587</v>
      </c>
      <c r="Z158" s="121">
        <f t="shared" si="36"/>
        <v>18.202295764553309</v>
      </c>
      <c r="AA158" s="122"/>
      <c r="AB158" s="119">
        <f t="shared" si="32"/>
        <v>23.111656000000007</v>
      </c>
    </row>
    <row r="159" spans="1:29" x14ac:dyDescent="0.45">
      <c r="A159" s="112">
        <f>IF(C159="","",COUNTA($C$3:C159))</f>
        <v>157</v>
      </c>
      <c r="B159" s="112" t="str">
        <f t="shared" si="37"/>
        <v>July</v>
      </c>
      <c r="C159" s="150">
        <v>44748</v>
      </c>
      <c r="D159" s="114" t="s">
        <v>512</v>
      </c>
      <c r="E159" s="114"/>
      <c r="F159" s="115">
        <v>44616</v>
      </c>
      <c r="G159" s="111" t="s">
        <v>125</v>
      </c>
      <c r="H159" s="153" t="s">
        <v>557</v>
      </c>
      <c r="I159" s="116" t="s">
        <v>467</v>
      </c>
      <c r="J159" s="116" t="s">
        <v>21</v>
      </c>
      <c r="K159" s="117" t="str">
        <f t="shared" si="27"/>
        <v>Sqmt</v>
      </c>
      <c r="L159" s="118">
        <v>21.8</v>
      </c>
      <c r="M159" s="133">
        <v>17.87</v>
      </c>
      <c r="N159" s="118"/>
      <c r="O159" s="138">
        <f t="shared" si="28"/>
        <v>21.801400000000001</v>
      </c>
      <c r="P159" s="124">
        <v>19.100000000000001</v>
      </c>
      <c r="Q159" s="118">
        <v>19.600000000000001</v>
      </c>
      <c r="R159" s="118"/>
      <c r="S159" s="151"/>
      <c r="T159" s="119">
        <f t="shared" si="33"/>
        <v>2.2013999999999996</v>
      </c>
      <c r="U159" s="119">
        <f t="shared" si="34"/>
        <v>0.5</v>
      </c>
      <c r="V159" s="119">
        <f t="shared" si="29"/>
        <v>171.14098999999999</v>
      </c>
      <c r="W159" s="119">
        <f t="shared" si="30"/>
        <v>3.9249999999999998</v>
      </c>
      <c r="X159" s="119">
        <f t="shared" si="31"/>
        <v>17.280989999999996</v>
      </c>
      <c r="Y159" s="120">
        <f t="shared" si="35"/>
        <v>10.097516673241165</v>
      </c>
      <c r="Z159" s="121">
        <f t="shared" si="36"/>
        <v>2.2934306971111944</v>
      </c>
      <c r="AA159" s="122"/>
      <c r="AB159" s="119">
        <f t="shared" si="32"/>
        <v>17.280989999999996</v>
      </c>
    </row>
    <row r="160" spans="1:29" x14ac:dyDescent="0.45">
      <c r="A160" s="112">
        <f>IF(C160="","",COUNTA($C$3:C160))</f>
        <v>158</v>
      </c>
      <c r="B160" s="112" t="str">
        <f t="shared" si="37"/>
        <v>July</v>
      </c>
      <c r="C160" s="150">
        <v>44748</v>
      </c>
      <c r="D160" s="114" t="s">
        <v>512</v>
      </c>
      <c r="E160" s="114"/>
      <c r="F160" s="115">
        <v>44616</v>
      </c>
      <c r="G160" s="111" t="s">
        <v>125</v>
      </c>
      <c r="H160" s="153" t="s">
        <v>557</v>
      </c>
      <c r="I160" s="116" t="s">
        <v>457</v>
      </c>
      <c r="J160" s="116" t="s">
        <v>4</v>
      </c>
      <c r="K160" s="117" t="str">
        <f t="shared" si="27"/>
        <v>Sqmt</v>
      </c>
      <c r="L160" s="118">
        <v>75.8</v>
      </c>
      <c r="M160" s="118"/>
      <c r="N160" s="118">
        <v>63.35</v>
      </c>
      <c r="O160" s="138">
        <f t="shared" si="28"/>
        <v>77.287000000000006</v>
      </c>
      <c r="P160" s="124">
        <v>56.7</v>
      </c>
      <c r="Q160" s="118">
        <v>64.400000000000006</v>
      </c>
      <c r="R160" s="118"/>
      <c r="S160" s="151"/>
      <c r="T160" s="119">
        <f t="shared" si="33"/>
        <v>12.887</v>
      </c>
      <c r="U160" s="119">
        <f t="shared" si="34"/>
        <v>7.7000000000000028</v>
      </c>
      <c r="V160" s="119">
        <f t="shared" si="29"/>
        <v>606.70294999999999</v>
      </c>
      <c r="W160" s="119">
        <f t="shared" si="30"/>
        <v>60.445000000000022</v>
      </c>
      <c r="X160" s="119">
        <f t="shared" si="31"/>
        <v>101.16295</v>
      </c>
      <c r="Y160" s="120">
        <f t="shared" si="35"/>
        <v>16.674214292183677</v>
      </c>
      <c r="Z160" s="121">
        <f t="shared" si="36"/>
        <v>9.962865682456302</v>
      </c>
      <c r="AA160" s="122"/>
      <c r="AB160" s="119">
        <f t="shared" si="32"/>
        <v>101.16295</v>
      </c>
    </row>
    <row r="161" spans="1:28" x14ac:dyDescent="0.45">
      <c r="A161" s="112">
        <f>IF(C161="","",COUNTA($C$3:C161))</f>
        <v>159</v>
      </c>
      <c r="B161" s="112" t="str">
        <f t="shared" si="37"/>
        <v>July</v>
      </c>
      <c r="C161" s="150">
        <v>44748</v>
      </c>
      <c r="D161" s="114" t="s">
        <v>512</v>
      </c>
      <c r="E161" s="114"/>
      <c r="F161" s="115">
        <v>44616</v>
      </c>
      <c r="G161" s="111" t="s">
        <v>125</v>
      </c>
      <c r="H161" s="153" t="s">
        <v>557</v>
      </c>
      <c r="I161" s="116" t="s">
        <v>514</v>
      </c>
      <c r="J161" s="116" t="s">
        <v>22</v>
      </c>
      <c r="K161" s="117" t="str">
        <f t="shared" si="27"/>
        <v>Sqmt</v>
      </c>
      <c r="L161" s="118">
        <v>3.3</v>
      </c>
      <c r="M161" s="133">
        <v>2.71</v>
      </c>
      <c r="N161" s="118"/>
      <c r="O161" s="138">
        <f t="shared" si="28"/>
        <v>3.3062</v>
      </c>
      <c r="P161" s="124">
        <v>2.7</v>
      </c>
      <c r="Q161" s="118">
        <v>3.3</v>
      </c>
      <c r="R161" s="118"/>
      <c r="S161" s="151"/>
      <c r="T161" s="119">
        <f t="shared" si="33"/>
        <v>6.2000000000002053E-3</v>
      </c>
      <c r="U161" s="119">
        <f t="shared" si="34"/>
        <v>0.59999999999999964</v>
      </c>
      <c r="V161" s="119">
        <f t="shared" si="29"/>
        <v>25.953669999999999</v>
      </c>
      <c r="W161" s="119">
        <f t="shared" si="30"/>
        <v>4.7099999999999973</v>
      </c>
      <c r="X161" s="119">
        <f t="shared" si="31"/>
        <v>4.8670000000001608E-2</v>
      </c>
      <c r="Y161" s="120">
        <f t="shared" si="35"/>
        <v>0.18752646542859491</v>
      </c>
      <c r="Z161" s="121">
        <f t="shared" si="36"/>
        <v>18.147722460831154</v>
      </c>
      <c r="AA161" s="122"/>
      <c r="AB161" s="119">
        <f t="shared" si="32"/>
        <v>4.8670000000001608E-2</v>
      </c>
    </row>
    <row r="162" spans="1:28" x14ac:dyDescent="0.45">
      <c r="A162" s="112">
        <f>IF(C162="","",COUNTA($C$3:C162))</f>
        <v>160</v>
      </c>
      <c r="B162" s="112" t="str">
        <f t="shared" si="37"/>
        <v>July</v>
      </c>
      <c r="C162" s="150">
        <v>44748</v>
      </c>
      <c r="D162" s="114" t="s">
        <v>512</v>
      </c>
      <c r="E162" s="114"/>
      <c r="F162" s="115">
        <v>44616</v>
      </c>
      <c r="G162" s="111" t="s">
        <v>125</v>
      </c>
      <c r="H162" s="153" t="s">
        <v>557</v>
      </c>
      <c r="I162" s="116" t="s">
        <v>23</v>
      </c>
      <c r="J162" s="116" t="s">
        <v>23</v>
      </c>
      <c r="K162" s="117" t="str">
        <f t="shared" si="27"/>
        <v>No's</v>
      </c>
      <c r="L162" s="118">
        <v>13</v>
      </c>
      <c r="M162" s="118"/>
      <c r="N162" s="118"/>
      <c r="O162" s="138">
        <f t="shared" si="28"/>
        <v>13</v>
      </c>
      <c r="P162" s="124">
        <v>13</v>
      </c>
      <c r="Q162" s="118"/>
      <c r="R162" s="118"/>
      <c r="S162" s="151"/>
      <c r="T162" s="119" t="str">
        <f t="shared" si="33"/>
        <v/>
      </c>
      <c r="U162" s="119" t="str">
        <f t="shared" si="34"/>
        <v/>
      </c>
      <c r="V162" s="119">
        <f t="shared" si="29"/>
        <v>13</v>
      </c>
      <c r="W162" s="119" t="str">
        <f t="shared" si="30"/>
        <v/>
      </c>
      <c r="X162" s="119" t="str">
        <f t="shared" si="31"/>
        <v/>
      </c>
      <c r="Y162" s="120" t="str">
        <f t="shared" si="35"/>
        <v/>
      </c>
      <c r="Z162" s="121" t="str">
        <f t="shared" si="36"/>
        <v/>
      </c>
      <c r="AA162" s="122"/>
      <c r="AB162" s="119" t="str">
        <f t="shared" si="32"/>
        <v/>
      </c>
    </row>
    <row r="163" spans="1:28" x14ac:dyDescent="0.45">
      <c r="A163" s="112">
        <f>IF(C163="","",COUNTA($C$3:C163))</f>
        <v>161</v>
      </c>
      <c r="B163" s="112" t="str">
        <f t="shared" si="37"/>
        <v>July</v>
      </c>
      <c r="C163" s="150">
        <v>44748</v>
      </c>
      <c r="D163" s="114" t="s">
        <v>512</v>
      </c>
      <c r="E163" s="114"/>
      <c r="F163" s="115">
        <v>44616</v>
      </c>
      <c r="G163" s="111" t="s">
        <v>125</v>
      </c>
      <c r="H163" s="153" t="s">
        <v>557</v>
      </c>
      <c r="I163" s="116" t="s">
        <v>25</v>
      </c>
      <c r="J163" s="116" t="s">
        <v>455</v>
      </c>
      <c r="K163" s="117" t="str">
        <f t="shared" si="27"/>
        <v>No's</v>
      </c>
      <c r="L163" s="118">
        <v>264</v>
      </c>
      <c r="M163" s="118"/>
      <c r="N163" s="118"/>
      <c r="O163" s="138">
        <f t="shared" si="28"/>
        <v>264</v>
      </c>
      <c r="P163" s="124"/>
      <c r="Q163" s="118"/>
      <c r="R163" s="118"/>
      <c r="S163" s="151"/>
      <c r="T163" s="119" t="str">
        <f t="shared" si="33"/>
        <v/>
      </c>
      <c r="U163" s="119" t="str">
        <f t="shared" si="34"/>
        <v/>
      </c>
      <c r="V163" s="119">
        <f t="shared" si="29"/>
        <v>264</v>
      </c>
      <c r="W163" s="119" t="str">
        <f t="shared" si="30"/>
        <v/>
      </c>
      <c r="X163" s="119" t="str">
        <f t="shared" si="31"/>
        <v/>
      </c>
      <c r="Y163" s="120" t="str">
        <f t="shared" si="35"/>
        <v/>
      </c>
      <c r="Z163" s="121" t="str">
        <f t="shared" si="36"/>
        <v/>
      </c>
      <c r="AA163" s="122"/>
      <c r="AB163" s="119" t="str">
        <f t="shared" si="32"/>
        <v/>
      </c>
    </row>
    <row r="164" spans="1:28" x14ac:dyDescent="0.45">
      <c r="A164" s="112">
        <f>IF(C164="","",COUNTA($C$3:C164))</f>
        <v>162</v>
      </c>
      <c r="B164" s="112" t="str">
        <f t="shared" si="37"/>
        <v>July</v>
      </c>
      <c r="C164" s="150">
        <v>44748</v>
      </c>
      <c r="D164" s="114" t="s">
        <v>512</v>
      </c>
      <c r="E164" s="114"/>
      <c r="F164" s="115">
        <v>44616</v>
      </c>
      <c r="G164" s="111" t="s">
        <v>125</v>
      </c>
      <c r="H164" s="153" t="s">
        <v>557</v>
      </c>
      <c r="I164" s="116" t="s">
        <v>460</v>
      </c>
      <c r="J164" s="116" t="s">
        <v>225</v>
      </c>
      <c r="K164" s="117" t="str">
        <f t="shared" si="27"/>
        <v>Rmt</v>
      </c>
      <c r="L164" s="118">
        <v>200</v>
      </c>
      <c r="M164" s="118"/>
      <c r="N164" s="118"/>
      <c r="O164" s="138">
        <f t="shared" si="28"/>
        <v>200</v>
      </c>
      <c r="P164" s="124"/>
      <c r="Q164" s="118"/>
      <c r="R164" s="118"/>
      <c r="S164" s="151"/>
      <c r="T164" s="119" t="str">
        <f t="shared" si="33"/>
        <v/>
      </c>
      <c r="U164" s="119" t="str">
        <f t="shared" si="34"/>
        <v/>
      </c>
      <c r="V164" s="119">
        <f t="shared" si="29"/>
        <v>200</v>
      </c>
      <c r="W164" s="119" t="str">
        <f t="shared" si="30"/>
        <v/>
      </c>
      <c r="X164" s="119" t="str">
        <f t="shared" si="31"/>
        <v/>
      </c>
      <c r="Y164" s="120" t="str">
        <f t="shared" si="35"/>
        <v/>
      </c>
      <c r="Z164" s="121" t="str">
        <f t="shared" si="36"/>
        <v/>
      </c>
      <c r="AA164" s="122"/>
      <c r="AB164" s="119" t="str">
        <f t="shared" si="32"/>
        <v/>
      </c>
    </row>
    <row r="165" spans="1:28" x14ac:dyDescent="0.45">
      <c r="A165" s="112">
        <f>IF(C165="","",COUNTA($C$3:C165))</f>
        <v>163</v>
      </c>
      <c r="B165" s="112" t="str">
        <f t="shared" si="37"/>
        <v>July</v>
      </c>
      <c r="C165" s="150">
        <v>44748</v>
      </c>
      <c r="D165" s="114" t="s">
        <v>512</v>
      </c>
      <c r="E165" s="114"/>
      <c r="F165" s="115">
        <v>44616</v>
      </c>
      <c r="G165" s="111" t="s">
        <v>125</v>
      </c>
      <c r="H165" s="153" t="s">
        <v>557</v>
      </c>
      <c r="I165" s="116" t="s">
        <v>24</v>
      </c>
      <c r="J165" s="116" t="s">
        <v>24</v>
      </c>
      <c r="K165" s="117" t="str">
        <f t="shared" si="27"/>
        <v>No's</v>
      </c>
      <c r="L165" s="118">
        <v>520</v>
      </c>
      <c r="M165" s="118"/>
      <c r="N165" s="118"/>
      <c r="O165" s="138">
        <f t="shared" si="28"/>
        <v>520</v>
      </c>
      <c r="P165" s="124"/>
      <c r="Q165" s="118"/>
      <c r="R165" s="118"/>
      <c r="S165" s="151"/>
      <c r="T165" s="119" t="str">
        <f t="shared" si="33"/>
        <v/>
      </c>
      <c r="U165" s="119" t="str">
        <f t="shared" si="34"/>
        <v/>
      </c>
      <c r="V165" s="119">
        <f t="shared" si="29"/>
        <v>520</v>
      </c>
      <c r="W165" s="119" t="str">
        <f t="shared" si="30"/>
        <v/>
      </c>
      <c r="X165" s="119" t="str">
        <f t="shared" si="31"/>
        <v/>
      </c>
      <c r="Y165" s="120" t="str">
        <f t="shared" si="35"/>
        <v/>
      </c>
      <c r="Z165" s="121" t="str">
        <f t="shared" si="36"/>
        <v/>
      </c>
      <c r="AA165" s="122"/>
      <c r="AB165" s="119" t="str">
        <f t="shared" si="32"/>
        <v/>
      </c>
    </row>
    <row r="166" spans="1:28" x14ac:dyDescent="0.45">
      <c r="A166" s="112">
        <f>IF(C166="","",COUNTA($C$3:C166))</f>
        <v>164</v>
      </c>
      <c r="B166" s="112" t="str">
        <f t="shared" si="37"/>
        <v>July</v>
      </c>
      <c r="C166" s="150">
        <v>44748</v>
      </c>
      <c r="D166" s="114" t="s">
        <v>512</v>
      </c>
      <c r="E166" s="114"/>
      <c r="F166" s="115">
        <v>44616</v>
      </c>
      <c r="G166" s="111" t="s">
        <v>125</v>
      </c>
      <c r="H166" s="153" t="s">
        <v>557</v>
      </c>
      <c r="I166" s="116" t="s">
        <v>480</v>
      </c>
      <c r="J166" s="116" t="s">
        <v>345</v>
      </c>
      <c r="K166" s="117" t="str">
        <f t="shared" si="27"/>
        <v>Kg's</v>
      </c>
      <c r="L166" s="118">
        <v>0.9</v>
      </c>
      <c r="M166" s="118"/>
      <c r="N166" s="118"/>
      <c r="O166" s="138">
        <f t="shared" si="28"/>
        <v>0.9</v>
      </c>
      <c r="P166" s="124"/>
      <c r="Q166" s="118"/>
      <c r="R166" s="118"/>
      <c r="S166" s="151"/>
      <c r="T166" s="119" t="str">
        <f t="shared" si="33"/>
        <v/>
      </c>
      <c r="U166" s="119" t="str">
        <f t="shared" si="34"/>
        <v/>
      </c>
      <c r="V166" s="119">
        <f t="shared" si="29"/>
        <v>0.9</v>
      </c>
      <c r="W166" s="119" t="str">
        <f t="shared" si="30"/>
        <v/>
      </c>
      <c r="X166" s="119" t="str">
        <f t="shared" si="31"/>
        <v/>
      </c>
      <c r="Y166" s="120" t="str">
        <f t="shared" si="35"/>
        <v/>
      </c>
      <c r="Z166" s="121" t="str">
        <f t="shared" si="36"/>
        <v/>
      </c>
      <c r="AA166" s="122"/>
      <c r="AB166" s="119" t="str">
        <f t="shared" si="32"/>
        <v/>
      </c>
    </row>
    <row r="167" spans="1:28" x14ac:dyDescent="0.45">
      <c r="A167" s="112">
        <f>IF(C167="","",COUNTA($C$3:C167))</f>
        <v>165</v>
      </c>
      <c r="B167" s="112" t="str">
        <f t="shared" si="37"/>
        <v>July</v>
      </c>
      <c r="C167" s="150">
        <v>44748</v>
      </c>
      <c r="D167" s="114" t="s">
        <v>512</v>
      </c>
      <c r="E167" s="114"/>
      <c r="F167" s="115">
        <v>44616</v>
      </c>
      <c r="G167" s="111" t="s">
        <v>125</v>
      </c>
      <c r="H167" s="153" t="s">
        <v>557</v>
      </c>
      <c r="I167" s="116" t="s">
        <v>480</v>
      </c>
      <c r="J167" s="116" t="s">
        <v>343</v>
      </c>
      <c r="K167" s="117" t="str">
        <f t="shared" si="27"/>
        <v>No's</v>
      </c>
      <c r="L167" s="118">
        <v>2</v>
      </c>
      <c r="M167" s="118"/>
      <c r="N167" s="118"/>
      <c r="O167" s="138">
        <f t="shared" si="28"/>
        <v>2</v>
      </c>
      <c r="P167" s="124"/>
      <c r="Q167" s="118"/>
      <c r="R167" s="118"/>
      <c r="S167" s="151"/>
      <c r="T167" s="119" t="str">
        <f t="shared" si="33"/>
        <v/>
      </c>
      <c r="U167" s="119" t="str">
        <f t="shared" si="34"/>
        <v/>
      </c>
      <c r="V167" s="119">
        <f t="shared" si="29"/>
        <v>2</v>
      </c>
      <c r="W167" s="119" t="str">
        <f t="shared" si="30"/>
        <v/>
      </c>
      <c r="X167" s="119" t="str">
        <f t="shared" si="31"/>
        <v/>
      </c>
      <c r="Y167" s="120" t="str">
        <f t="shared" si="35"/>
        <v/>
      </c>
      <c r="Z167" s="121" t="str">
        <f t="shared" si="36"/>
        <v/>
      </c>
      <c r="AA167" s="122"/>
      <c r="AB167" s="119" t="str">
        <f t="shared" si="32"/>
        <v/>
      </c>
    </row>
    <row r="168" spans="1:28" x14ac:dyDescent="0.45">
      <c r="A168" s="112">
        <f>IF(C168="","",COUNTA($C$3:C168))</f>
        <v>166</v>
      </c>
      <c r="B168" s="112" t="str">
        <f t="shared" si="37"/>
        <v>July</v>
      </c>
      <c r="C168" s="150">
        <v>44748</v>
      </c>
      <c r="D168" s="114" t="s">
        <v>558</v>
      </c>
      <c r="E168" s="114"/>
      <c r="F168" s="115">
        <v>44747</v>
      </c>
      <c r="G168" s="111" t="s">
        <v>125</v>
      </c>
      <c r="H168" s="153" t="s">
        <v>559</v>
      </c>
      <c r="I168" s="116" t="s">
        <v>457</v>
      </c>
      <c r="J168" s="116" t="s">
        <v>2</v>
      </c>
      <c r="K168" s="117" t="str">
        <f t="shared" si="27"/>
        <v>Sqmt</v>
      </c>
      <c r="L168" s="118">
        <v>13.2</v>
      </c>
      <c r="M168" s="118">
        <v>3.96</v>
      </c>
      <c r="N168" s="118">
        <v>6.99</v>
      </c>
      <c r="O168" s="138">
        <f t="shared" si="28"/>
        <v>13.358999999999998</v>
      </c>
      <c r="P168" s="124">
        <v>9.1999999999999993</v>
      </c>
      <c r="Q168" s="118">
        <v>11.3</v>
      </c>
      <c r="R168" s="118">
        <v>45</v>
      </c>
      <c r="S168" s="151">
        <v>55</v>
      </c>
      <c r="T168" s="119">
        <f t="shared" si="33"/>
        <v>2.0589999999999975</v>
      </c>
      <c r="U168" s="119">
        <f t="shared" si="34"/>
        <v>2.1000000000000014</v>
      </c>
      <c r="V168" s="119">
        <f t="shared" si="29"/>
        <v>62.920889999999993</v>
      </c>
      <c r="W168" s="119">
        <f t="shared" si="30"/>
        <v>9.8910000000000071</v>
      </c>
      <c r="X168" s="119">
        <f t="shared" si="31"/>
        <v>9.6978899999999886</v>
      </c>
      <c r="Y168" s="120">
        <f t="shared" si="35"/>
        <v>15.41283030166927</v>
      </c>
      <c r="Z168" s="121">
        <f t="shared" si="36"/>
        <v>15.719739501459703</v>
      </c>
      <c r="AA168" s="122"/>
      <c r="AB168" s="119">
        <f t="shared" si="32"/>
        <v>9.6978899999999886</v>
      </c>
    </row>
    <row r="169" spans="1:28" x14ac:dyDescent="0.45">
      <c r="A169" s="112">
        <f>IF(C169="","",COUNTA($C$3:C169))</f>
        <v>167</v>
      </c>
      <c r="B169" s="112" t="str">
        <f t="shared" si="37"/>
        <v>July</v>
      </c>
      <c r="C169" s="150">
        <v>44748</v>
      </c>
      <c r="D169" s="114" t="s">
        <v>558</v>
      </c>
      <c r="E169" s="114"/>
      <c r="F169" s="115">
        <v>44747</v>
      </c>
      <c r="G169" s="111" t="s">
        <v>125</v>
      </c>
      <c r="H169" s="153" t="s">
        <v>559</v>
      </c>
      <c r="I169" s="116" t="s">
        <v>457</v>
      </c>
      <c r="J169" s="116" t="s">
        <v>3</v>
      </c>
      <c r="K169" s="117" t="str">
        <f t="shared" si="27"/>
        <v>Sqmt</v>
      </c>
      <c r="L169" s="118">
        <v>154.9</v>
      </c>
      <c r="M169" s="118">
        <v>72.34</v>
      </c>
      <c r="N169" s="118">
        <v>55.68</v>
      </c>
      <c r="O169" s="138">
        <f t="shared" si="28"/>
        <v>156.18440000000001</v>
      </c>
      <c r="P169" s="124">
        <v>123.3</v>
      </c>
      <c r="Q169" s="118">
        <v>140.4</v>
      </c>
      <c r="R169" s="118"/>
      <c r="S169" s="151"/>
      <c r="T169" s="119">
        <f t="shared" si="33"/>
        <v>15.784400000000005</v>
      </c>
      <c r="U169" s="119">
        <f t="shared" si="34"/>
        <v>17.100000000000009</v>
      </c>
      <c r="V169" s="119">
        <f t="shared" si="29"/>
        <v>980.83803200000011</v>
      </c>
      <c r="W169" s="119">
        <f t="shared" si="30"/>
        <v>107.38800000000006</v>
      </c>
      <c r="X169" s="119">
        <f t="shared" si="31"/>
        <v>99.126032000000038</v>
      </c>
      <c r="Y169" s="120">
        <f t="shared" si="35"/>
        <v>10.106259011783509</v>
      </c>
      <c r="Z169" s="121">
        <f t="shared" si="36"/>
        <v>10.948596658821245</v>
      </c>
      <c r="AA169" s="122"/>
      <c r="AB169" s="119">
        <f t="shared" si="32"/>
        <v>99.126032000000038</v>
      </c>
    </row>
    <row r="170" spans="1:28" x14ac:dyDescent="0.45">
      <c r="A170" s="112">
        <f>IF(C170="","",COUNTA($C$3:C170))</f>
        <v>168</v>
      </c>
      <c r="B170" s="112" t="str">
        <f t="shared" si="37"/>
        <v>July</v>
      </c>
      <c r="C170" s="150">
        <v>44748</v>
      </c>
      <c r="D170" s="114" t="s">
        <v>558</v>
      </c>
      <c r="E170" s="114"/>
      <c r="F170" s="115">
        <v>44747</v>
      </c>
      <c r="G170" s="111" t="s">
        <v>125</v>
      </c>
      <c r="H170" s="153" t="s">
        <v>559</v>
      </c>
      <c r="I170" s="116" t="s">
        <v>25</v>
      </c>
      <c r="J170" s="116" t="s">
        <v>455</v>
      </c>
      <c r="K170" s="117" t="str">
        <f t="shared" si="27"/>
        <v>No's</v>
      </c>
      <c r="L170" s="118">
        <v>392</v>
      </c>
      <c r="M170" s="118"/>
      <c r="N170" s="118"/>
      <c r="O170" s="138">
        <f t="shared" si="28"/>
        <v>392</v>
      </c>
      <c r="P170" s="124"/>
      <c r="Q170" s="118"/>
      <c r="R170" s="118"/>
      <c r="S170" s="151"/>
      <c r="T170" s="119" t="str">
        <f t="shared" si="33"/>
        <v/>
      </c>
      <c r="U170" s="119" t="str">
        <f t="shared" si="34"/>
        <v/>
      </c>
      <c r="V170" s="119">
        <f t="shared" si="29"/>
        <v>392</v>
      </c>
      <c r="W170" s="119" t="str">
        <f t="shared" si="30"/>
        <v/>
      </c>
      <c r="X170" s="119" t="str">
        <f t="shared" si="31"/>
        <v/>
      </c>
      <c r="Y170" s="120" t="str">
        <f t="shared" si="35"/>
        <v/>
      </c>
      <c r="Z170" s="121" t="str">
        <f t="shared" si="36"/>
        <v/>
      </c>
      <c r="AA170" s="122"/>
      <c r="AB170" s="119" t="str">
        <f t="shared" si="32"/>
        <v/>
      </c>
    </row>
    <row r="171" spans="1:28" x14ac:dyDescent="0.45">
      <c r="A171" s="112">
        <f>IF(C171="","",COUNTA($C$3:C171))</f>
        <v>169</v>
      </c>
      <c r="B171" s="112" t="str">
        <f t="shared" si="37"/>
        <v>July</v>
      </c>
      <c r="C171" s="150">
        <v>44748</v>
      </c>
      <c r="D171" s="114" t="s">
        <v>558</v>
      </c>
      <c r="E171" s="114"/>
      <c r="F171" s="115">
        <v>44747</v>
      </c>
      <c r="G171" s="111" t="s">
        <v>125</v>
      </c>
      <c r="H171" s="153" t="s">
        <v>559</v>
      </c>
      <c r="I171" s="116" t="s">
        <v>460</v>
      </c>
      <c r="J171" s="116" t="s">
        <v>225</v>
      </c>
      <c r="K171" s="117" t="str">
        <f t="shared" si="27"/>
        <v>Rmt</v>
      </c>
      <c r="L171" s="118">
        <v>170</v>
      </c>
      <c r="M171" s="118"/>
      <c r="N171" s="118"/>
      <c r="O171" s="138">
        <f t="shared" si="28"/>
        <v>170</v>
      </c>
      <c r="P171" s="124"/>
      <c r="Q171" s="118"/>
      <c r="R171" s="118"/>
      <c r="S171" s="151"/>
      <c r="T171" s="119" t="str">
        <f t="shared" si="33"/>
        <v/>
      </c>
      <c r="U171" s="119" t="str">
        <f t="shared" si="34"/>
        <v/>
      </c>
      <c r="V171" s="119">
        <f t="shared" si="29"/>
        <v>170</v>
      </c>
      <c r="W171" s="119" t="str">
        <f t="shared" si="30"/>
        <v/>
      </c>
      <c r="X171" s="119" t="str">
        <f t="shared" si="31"/>
        <v/>
      </c>
      <c r="Y171" s="120" t="str">
        <f t="shared" si="35"/>
        <v/>
      </c>
      <c r="Z171" s="121" t="str">
        <f t="shared" si="36"/>
        <v/>
      </c>
      <c r="AA171" s="122"/>
      <c r="AB171" s="119" t="str">
        <f t="shared" si="32"/>
        <v/>
      </c>
    </row>
    <row r="172" spans="1:28" x14ac:dyDescent="0.45">
      <c r="A172" s="112">
        <f>IF(C172="","",COUNTA($C$3:C172))</f>
        <v>170</v>
      </c>
      <c r="B172" s="112" t="str">
        <f t="shared" si="37"/>
        <v>July</v>
      </c>
      <c r="C172" s="150">
        <v>44748</v>
      </c>
      <c r="D172" s="114" t="s">
        <v>558</v>
      </c>
      <c r="E172" s="114"/>
      <c r="F172" s="115">
        <v>44747</v>
      </c>
      <c r="G172" s="111" t="s">
        <v>125</v>
      </c>
      <c r="H172" s="153" t="s">
        <v>559</v>
      </c>
      <c r="I172" s="116" t="s">
        <v>24</v>
      </c>
      <c r="J172" s="116" t="s">
        <v>24</v>
      </c>
      <c r="K172" s="117" t="str">
        <f t="shared" si="27"/>
        <v>No's</v>
      </c>
      <c r="L172" s="118">
        <v>600</v>
      </c>
      <c r="M172" s="118"/>
      <c r="N172" s="118"/>
      <c r="O172" s="138">
        <f t="shared" si="28"/>
        <v>600</v>
      </c>
      <c r="P172" s="124"/>
      <c r="Q172" s="118"/>
      <c r="R172" s="118"/>
      <c r="S172" s="151"/>
      <c r="T172" s="119" t="str">
        <f t="shared" si="33"/>
        <v/>
      </c>
      <c r="U172" s="119" t="str">
        <f t="shared" si="34"/>
        <v/>
      </c>
      <c r="V172" s="119">
        <f t="shared" si="29"/>
        <v>600</v>
      </c>
      <c r="W172" s="119" t="str">
        <f t="shared" si="30"/>
        <v/>
      </c>
      <c r="X172" s="119" t="str">
        <f t="shared" si="31"/>
        <v/>
      </c>
      <c r="Y172" s="120" t="str">
        <f t="shared" si="35"/>
        <v/>
      </c>
      <c r="Z172" s="121" t="str">
        <f t="shared" si="36"/>
        <v/>
      </c>
      <c r="AA172" s="122"/>
      <c r="AB172" s="119" t="str">
        <f t="shared" si="32"/>
        <v/>
      </c>
    </row>
    <row r="173" spans="1:28" x14ac:dyDescent="0.45">
      <c r="A173" s="112">
        <f>IF(C173="","",COUNTA($C$3:C173))</f>
        <v>171</v>
      </c>
      <c r="B173" s="112" t="str">
        <f t="shared" si="37"/>
        <v>July</v>
      </c>
      <c r="C173" s="150">
        <v>44748</v>
      </c>
      <c r="D173" s="114" t="s">
        <v>558</v>
      </c>
      <c r="E173" s="114"/>
      <c r="F173" s="115">
        <v>44747</v>
      </c>
      <c r="G173" s="111" t="s">
        <v>125</v>
      </c>
      <c r="H173" s="153" t="s">
        <v>559</v>
      </c>
      <c r="I173" s="116" t="s">
        <v>480</v>
      </c>
      <c r="J173" s="116" t="s">
        <v>345</v>
      </c>
      <c r="K173" s="117" t="str">
        <f t="shared" si="27"/>
        <v>Kg's</v>
      </c>
      <c r="L173" s="118">
        <v>0.9</v>
      </c>
      <c r="M173" s="118"/>
      <c r="N173" s="118"/>
      <c r="O173" s="138">
        <f t="shared" si="28"/>
        <v>0.9</v>
      </c>
      <c r="P173" s="124"/>
      <c r="Q173" s="118"/>
      <c r="R173" s="118"/>
      <c r="S173" s="151"/>
      <c r="T173" s="119" t="str">
        <f t="shared" si="33"/>
        <v/>
      </c>
      <c r="U173" s="119" t="str">
        <f t="shared" si="34"/>
        <v/>
      </c>
      <c r="V173" s="119">
        <f t="shared" si="29"/>
        <v>0.9</v>
      </c>
      <c r="W173" s="119" t="str">
        <f t="shared" si="30"/>
        <v/>
      </c>
      <c r="X173" s="119" t="str">
        <f t="shared" si="31"/>
        <v/>
      </c>
      <c r="Y173" s="120" t="str">
        <f t="shared" si="35"/>
        <v/>
      </c>
      <c r="Z173" s="121" t="str">
        <f t="shared" si="36"/>
        <v/>
      </c>
      <c r="AA173" s="122"/>
      <c r="AB173" s="119" t="str">
        <f t="shared" si="32"/>
        <v/>
      </c>
    </row>
    <row r="174" spans="1:28" x14ac:dyDescent="0.45">
      <c r="A174" s="112">
        <f>IF(C174="","",COUNTA($C$3:C174))</f>
        <v>172</v>
      </c>
      <c r="B174" s="112" t="str">
        <f t="shared" si="37"/>
        <v>July</v>
      </c>
      <c r="C174" s="150">
        <v>44748</v>
      </c>
      <c r="D174" s="114" t="s">
        <v>558</v>
      </c>
      <c r="E174" s="114"/>
      <c r="F174" s="115">
        <v>44747</v>
      </c>
      <c r="G174" s="111" t="s">
        <v>125</v>
      </c>
      <c r="H174" s="153" t="s">
        <v>559</v>
      </c>
      <c r="I174" s="116" t="s">
        <v>480</v>
      </c>
      <c r="J174" s="116" t="s">
        <v>343</v>
      </c>
      <c r="K174" s="117" t="str">
        <f t="shared" si="27"/>
        <v>No's</v>
      </c>
      <c r="L174" s="118">
        <v>2</v>
      </c>
      <c r="M174" s="118"/>
      <c r="N174" s="118"/>
      <c r="O174" s="138">
        <f t="shared" si="28"/>
        <v>2</v>
      </c>
      <c r="P174" s="124"/>
      <c r="Q174" s="118"/>
      <c r="R174" s="118"/>
      <c r="S174" s="151"/>
      <c r="T174" s="119" t="str">
        <f t="shared" si="33"/>
        <v/>
      </c>
      <c r="U174" s="119" t="str">
        <f t="shared" si="34"/>
        <v/>
      </c>
      <c r="V174" s="119">
        <f t="shared" si="29"/>
        <v>2</v>
      </c>
      <c r="W174" s="119" t="str">
        <f t="shared" si="30"/>
        <v/>
      </c>
      <c r="X174" s="119" t="str">
        <f t="shared" si="31"/>
        <v/>
      </c>
      <c r="Y174" s="120" t="str">
        <f t="shared" si="35"/>
        <v/>
      </c>
      <c r="Z174" s="121" t="str">
        <f t="shared" si="36"/>
        <v/>
      </c>
      <c r="AA174" s="122"/>
      <c r="AB174" s="119" t="str">
        <f t="shared" si="32"/>
        <v/>
      </c>
    </row>
    <row r="175" spans="1:28" x14ac:dyDescent="0.45">
      <c r="A175" s="112">
        <f>IF(C175="","",COUNTA($C$3:C175))</f>
        <v>173</v>
      </c>
      <c r="B175" s="112" t="str">
        <f t="shared" si="37"/>
        <v>July</v>
      </c>
      <c r="C175" s="150">
        <v>44748</v>
      </c>
      <c r="D175" s="114" t="s">
        <v>558</v>
      </c>
      <c r="E175" s="114"/>
      <c r="F175" s="115">
        <v>44747</v>
      </c>
      <c r="G175" s="111" t="s">
        <v>125</v>
      </c>
      <c r="H175" s="153" t="s">
        <v>560</v>
      </c>
      <c r="I175" s="116" t="s">
        <v>230</v>
      </c>
      <c r="J175" s="116" t="s">
        <v>4</v>
      </c>
      <c r="K175" s="117" t="str">
        <f t="shared" si="27"/>
        <v>Sqmt</v>
      </c>
      <c r="L175" s="118">
        <v>3.15</v>
      </c>
      <c r="M175" s="118"/>
      <c r="N175" s="118">
        <v>2.58</v>
      </c>
      <c r="O175" s="138">
        <f t="shared" si="28"/>
        <v>3.1476000000000002</v>
      </c>
      <c r="P175" s="124">
        <v>1.1000000000000001</v>
      </c>
      <c r="Q175" s="118">
        <v>2.35</v>
      </c>
      <c r="R175" s="118">
        <v>0</v>
      </c>
      <c r="S175" s="151">
        <v>100</v>
      </c>
      <c r="T175" s="119">
        <f t="shared" si="33"/>
        <v>0.79760000000000009</v>
      </c>
      <c r="U175" s="119">
        <f t="shared" si="34"/>
        <v>1.25</v>
      </c>
      <c r="V175" s="119">
        <f t="shared" si="29"/>
        <v>24.708660000000002</v>
      </c>
      <c r="W175" s="119">
        <f t="shared" si="30"/>
        <v>9.8125</v>
      </c>
      <c r="X175" s="119">
        <f t="shared" si="31"/>
        <v>6.2611600000000003</v>
      </c>
      <c r="Y175" s="120">
        <f t="shared" si="35"/>
        <v>25.339941542762741</v>
      </c>
      <c r="Z175" s="121">
        <f t="shared" si="36"/>
        <v>39.712797051721942</v>
      </c>
      <c r="AA175" s="122"/>
      <c r="AB175" s="119">
        <f t="shared" si="32"/>
        <v>6.2611600000000003</v>
      </c>
    </row>
    <row r="176" spans="1:28" x14ac:dyDescent="0.45">
      <c r="A176" s="112">
        <f>IF(C176="","",COUNTA($C$3:C176))</f>
        <v>174</v>
      </c>
      <c r="B176" s="112" t="str">
        <f t="shared" si="37"/>
        <v>July</v>
      </c>
      <c r="C176" s="150">
        <v>44748</v>
      </c>
      <c r="D176" s="114" t="s">
        <v>558</v>
      </c>
      <c r="E176" s="114"/>
      <c r="F176" s="115">
        <v>44747</v>
      </c>
      <c r="G176" s="111" t="s">
        <v>125</v>
      </c>
      <c r="H176" s="153" t="s">
        <v>560</v>
      </c>
      <c r="I176" s="116" t="s">
        <v>230</v>
      </c>
      <c r="J176" s="116" t="s">
        <v>3</v>
      </c>
      <c r="K176" s="117" t="str">
        <f t="shared" si="27"/>
        <v>Sqmt</v>
      </c>
      <c r="L176" s="118">
        <v>0.5</v>
      </c>
      <c r="M176" s="118"/>
      <c r="N176" s="118">
        <v>0.41</v>
      </c>
      <c r="O176" s="138">
        <f t="shared" si="28"/>
        <v>0.50019999999999998</v>
      </c>
      <c r="P176" s="124"/>
      <c r="Q176" s="118">
        <v>0.3</v>
      </c>
      <c r="R176" s="118"/>
      <c r="S176" s="151"/>
      <c r="T176" s="119">
        <f t="shared" si="33"/>
        <v>0.20019999999999999</v>
      </c>
      <c r="U176" s="119">
        <f t="shared" si="34"/>
        <v>0.3</v>
      </c>
      <c r="V176" s="119">
        <f t="shared" si="29"/>
        <v>3.1412559999999998</v>
      </c>
      <c r="W176" s="119">
        <f t="shared" si="30"/>
        <v>1.8839999999999999</v>
      </c>
      <c r="X176" s="119">
        <f t="shared" si="31"/>
        <v>1.2572559999999999</v>
      </c>
      <c r="Y176" s="120">
        <f t="shared" si="35"/>
        <v>40.023990403838468</v>
      </c>
      <c r="Z176" s="121">
        <f t="shared" si="36"/>
        <v>59.976009596161539</v>
      </c>
      <c r="AA176" s="122"/>
      <c r="AB176" s="119">
        <f t="shared" si="32"/>
        <v>1.2572559999999999</v>
      </c>
    </row>
    <row r="177" spans="1:29" x14ac:dyDescent="0.45">
      <c r="A177" s="112">
        <f>IF(C177="","",COUNTA($C$3:C177))</f>
        <v>175</v>
      </c>
      <c r="B177" s="112" t="str">
        <f t="shared" si="37"/>
        <v>July</v>
      </c>
      <c r="C177" s="150">
        <v>44748</v>
      </c>
      <c r="D177" s="114" t="s">
        <v>558</v>
      </c>
      <c r="E177" s="114"/>
      <c r="F177" s="115">
        <v>44747</v>
      </c>
      <c r="G177" s="111" t="s">
        <v>125</v>
      </c>
      <c r="H177" s="153" t="s">
        <v>560</v>
      </c>
      <c r="I177" s="116" t="s">
        <v>25</v>
      </c>
      <c r="J177" s="116" t="s">
        <v>455</v>
      </c>
      <c r="K177" s="117" t="str">
        <f t="shared" si="27"/>
        <v>No's</v>
      </c>
      <c r="L177" s="118">
        <v>32</v>
      </c>
      <c r="M177" s="118"/>
      <c r="N177" s="118"/>
      <c r="O177" s="138">
        <f t="shared" si="28"/>
        <v>32</v>
      </c>
      <c r="P177" s="124"/>
      <c r="Q177" s="118"/>
      <c r="R177" s="118"/>
      <c r="S177" s="151"/>
      <c r="T177" s="119" t="str">
        <f t="shared" si="33"/>
        <v/>
      </c>
      <c r="U177" s="119" t="str">
        <f t="shared" si="34"/>
        <v/>
      </c>
      <c r="V177" s="119">
        <f t="shared" si="29"/>
        <v>32</v>
      </c>
      <c r="W177" s="119" t="str">
        <f t="shared" si="30"/>
        <v/>
      </c>
      <c r="X177" s="119" t="str">
        <f t="shared" si="31"/>
        <v/>
      </c>
      <c r="Y177" s="120" t="str">
        <f t="shared" si="35"/>
        <v/>
      </c>
      <c r="Z177" s="121" t="str">
        <f t="shared" si="36"/>
        <v/>
      </c>
      <c r="AA177" s="122"/>
      <c r="AB177" s="119" t="str">
        <f t="shared" si="32"/>
        <v/>
      </c>
    </row>
    <row r="178" spans="1:29" x14ac:dyDescent="0.45">
      <c r="A178" s="112">
        <f>IF(C178="","",COUNTA($C$3:C178))</f>
        <v>176</v>
      </c>
      <c r="B178" s="112" t="str">
        <f t="shared" si="37"/>
        <v>July</v>
      </c>
      <c r="C178" s="150">
        <v>44761</v>
      </c>
      <c r="D178" s="114" t="s">
        <v>512</v>
      </c>
      <c r="E178" s="114"/>
      <c r="F178" s="115">
        <v>44616</v>
      </c>
      <c r="G178" s="111" t="s">
        <v>125</v>
      </c>
      <c r="H178" s="153" t="s">
        <v>561</v>
      </c>
      <c r="I178" s="116" t="s">
        <v>467</v>
      </c>
      <c r="J178" s="116" t="s">
        <v>19</v>
      </c>
      <c r="K178" s="117" t="str">
        <f t="shared" si="27"/>
        <v>Sqmt</v>
      </c>
      <c r="L178" s="118">
        <v>10.3</v>
      </c>
      <c r="M178" s="133">
        <v>8.44</v>
      </c>
      <c r="N178" s="118"/>
      <c r="O178" s="138">
        <f t="shared" si="28"/>
        <v>10.296799999999999</v>
      </c>
      <c r="P178" s="124">
        <v>8.6999999999999993</v>
      </c>
      <c r="Q178" s="118">
        <v>8.9499999999999993</v>
      </c>
      <c r="R178" s="118">
        <v>38</v>
      </c>
      <c r="S178" s="151">
        <v>62</v>
      </c>
      <c r="T178" s="119">
        <f t="shared" si="33"/>
        <v>1.3468</v>
      </c>
      <c r="U178" s="119">
        <f t="shared" si="34"/>
        <v>0.25</v>
      </c>
      <c r="V178" s="119">
        <f t="shared" si="29"/>
        <v>48.497927999999995</v>
      </c>
      <c r="W178" s="119">
        <f t="shared" si="30"/>
        <v>1.1775</v>
      </c>
      <c r="X178" s="119">
        <f t="shared" si="31"/>
        <v>6.3434280000000003</v>
      </c>
      <c r="Y178" s="120">
        <f t="shared" si="35"/>
        <v>13.079791779970476</v>
      </c>
      <c r="Z178" s="121">
        <f t="shared" si="36"/>
        <v>2.4279387770957972</v>
      </c>
      <c r="AA178" s="122"/>
      <c r="AB178" s="119">
        <f t="shared" si="32"/>
        <v>6.3434280000000003</v>
      </c>
      <c r="AC178" s="96" t="s">
        <v>519</v>
      </c>
    </row>
    <row r="179" spans="1:29" x14ac:dyDescent="0.45">
      <c r="A179" s="112">
        <f>IF(C179="","",COUNTA($C$3:C179))</f>
        <v>177</v>
      </c>
      <c r="B179" s="112" t="str">
        <f t="shared" si="37"/>
        <v>July</v>
      </c>
      <c r="C179" s="150">
        <v>44761</v>
      </c>
      <c r="D179" s="114" t="s">
        <v>512</v>
      </c>
      <c r="E179" s="114"/>
      <c r="F179" s="115">
        <v>44616</v>
      </c>
      <c r="G179" s="111" t="s">
        <v>125</v>
      </c>
      <c r="H179" s="153" t="s">
        <v>561</v>
      </c>
      <c r="I179" s="116" t="s">
        <v>467</v>
      </c>
      <c r="J179" s="116" t="s">
        <v>2</v>
      </c>
      <c r="K179" s="117" t="str">
        <f t="shared" si="27"/>
        <v>Sqmt</v>
      </c>
      <c r="L179" s="118">
        <v>8.6999999999999993</v>
      </c>
      <c r="M179" s="118"/>
      <c r="N179" s="118">
        <v>7.36</v>
      </c>
      <c r="O179" s="138">
        <f t="shared" si="28"/>
        <v>8.9792000000000005</v>
      </c>
      <c r="P179" s="124">
        <v>5.6</v>
      </c>
      <c r="Q179" s="118">
        <v>7</v>
      </c>
      <c r="R179" s="118"/>
      <c r="S179" s="151"/>
      <c r="T179" s="119">
        <f t="shared" si="33"/>
        <v>1.9792000000000005</v>
      </c>
      <c r="U179" s="119">
        <f t="shared" si="34"/>
        <v>1.4000000000000004</v>
      </c>
      <c r="V179" s="119">
        <f t="shared" si="29"/>
        <v>42.292031999999999</v>
      </c>
      <c r="W179" s="119">
        <f t="shared" si="30"/>
        <v>6.5940000000000012</v>
      </c>
      <c r="X179" s="119">
        <f t="shared" si="31"/>
        <v>9.3220320000000019</v>
      </c>
      <c r="Y179" s="120">
        <f t="shared" si="35"/>
        <v>22.042052744119747</v>
      </c>
      <c r="Z179" s="121">
        <f t="shared" si="36"/>
        <v>15.591589451176056</v>
      </c>
      <c r="AA179" s="122"/>
      <c r="AB179" s="119">
        <f t="shared" si="32"/>
        <v>9.3220320000000019</v>
      </c>
    </row>
    <row r="180" spans="1:29" x14ac:dyDescent="0.45">
      <c r="A180" s="112">
        <f>IF(C180="","",COUNTA($C$3:C180))</f>
        <v>178</v>
      </c>
      <c r="B180" s="112" t="str">
        <f t="shared" si="37"/>
        <v>July</v>
      </c>
      <c r="C180" s="150">
        <v>44761</v>
      </c>
      <c r="D180" s="114" t="s">
        <v>512</v>
      </c>
      <c r="E180" s="114"/>
      <c r="F180" s="115">
        <v>44616</v>
      </c>
      <c r="G180" s="111" t="s">
        <v>125</v>
      </c>
      <c r="H180" s="153" t="s">
        <v>561</v>
      </c>
      <c r="I180" s="116" t="s">
        <v>467</v>
      </c>
      <c r="J180" s="116" t="s">
        <v>20</v>
      </c>
      <c r="K180" s="117" t="str">
        <f t="shared" si="27"/>
        <v>Sqmt</v>
      </c>
      <c r="L180" s="118">
        <v>4.7</v>
      </c>
      <c r="M180" s="133">
        <v>3.85</v>
      </c>
      <c r="N180" s="118"/>
      <c r="O180" s="138">
        <f t="shared" si="28"/>
        <v>4.6970000000000001</v>
      </c>
      <c r="P180" s="124">
        <v>3.3</v>
      </c>
      <c r="Q180" s="118">
        <v>3.35</v>
      </c>
      <c r="R180" s="118"/>
      <c r="S180" s="151"/>
      <c r="T180" s="119">
        <f t="shared" si="33"/>
        <v>1.347</v>
      </c>
      <c r="U180" s="119">
        <f t="shared" si="34"/>
        <v>5.0000000000000266E-2</v>
      </c>
      <c r="V180" s="119">
        <f t="shared" si="29"/>
        <v>29.497160000000001</v>
      </c>
      <c r="W180" s="119">
        <f t="shared" si="30"/>
        <v>0.31400000000000167</v>
      </c>
      <c r="X180" s="119">
        <f t="shared" si="31"/>
        <v>8.4591600000000007</v>
      </c>
      <c r="Y180" s="120">
        <f t="shared" si="35"/>
        <v>28.677879497551629</v>
      </c>
      <c r="Z180" s="121">
        <f t="shared" si="36"/>
        <v>1.0645092612305784</v>
      </c>
      <c r="AA180" s="122"/>
      <c r="AB180" s="119">
        <f t="shared" si="32"/>
        <v>8.4591600000000007</v>
      </c>
    </row>
    <row r="181" spans="1:29" x14ac:dyDescent="0.45">
      <c r="A181" s="112">
        <f>IF(C181="","",COUNTA($C$3:C181))</f>
        <v>179</v>
      </c>
      <c r="B181" s="112" t="str">
        <f t="shared" si="37"/>
        <v>July</v>
      </c>
      <c r="C181" s="150">
        <v>44761</v>
      </c>
      <c r="D181" s="114" t="s">
        <v>512</v>
      </c>
      <c r="E181" s="114"/>
      <c r="F181" s="115">
        <v>44616</v>
      </c>
      <c r="G181" s="111" t="s">
        <v>125</v>
      </c>
      <c r="H181" s="153" t="s">
        <v>561</v>
      </c>
      <c r="I181" s="116" t="s">
        <v>467</v>
      </c>
      <c r="J181" s="116" t="s">
        <v>3</v>
      </c>
      <c r="K181" s="117" t="str">
        <f t="shared" si="27"/>
        <v>Sqmt</v>
      </c>
      <c r="L181" s="118">
        <v>5.9</v>
      </c>
      <c r="M181" s="118"/>
      <c r="N181" s="118">
        <v>4.9000000000000004</v>
      </c>
      <c r="O181" s="138">
        <f t="shared" si="28"/>
        <v>5.9780000000000006</v>
      </c>
      <c r="P181" s="124">
        <v>2.9</v>
      </c>
      <c r="Q181" s="118">
        <v>3.3</v>
      </c>
      <c r="R181" s="118"/>
      <c r="S181" s="151"/>
      <c r="T181" s="119">
        <f t="shared" si="33"/>
        <v>2.6780000000000008</v>
      </c>
      <c r="U181" s="119">
        <f t="shared" si="34"/>
        <v>0.39999999999999991</v>
      </c>
      <c r="V181" s="119">
        <f t="shared" si="29"/>
        <v>37.541840000000008</v>
      </c>
      <c r="W181" s="119">
        <f t="shared" si="30"/>
        <v>2.5119999999999996</v>
      </c>
      <c r="X181" s="119">
        <f t="shared" si="31"/>
        <v>16.817840000000007</v>
      </c>
      <c r="Y181" s="120">
        <f t="shared" si="35"/>
        <v>44.797591167614598</v>
      </c>
      <c r="Z181" s="121">
        <f t="shared" si="36"/>
        <v>6.691201070592169</v>
      </c>
      <c r="AA181" s="122"/>
      <c r="AB181" s="119">
        <f t="shared" si="32"/>
        <v>16.817840000000007</v>
      </c>
    </row>
    <row r="182" spans="1:29" x14ac:dyDescent="0.45">
      <c r="A182" s="112">
        <f>IF(C182="","",COUNTA($C$3:C182))</f>
        <v>180</v>
      </c>
      <c r="B182" s="112" t="str">
        <f t="shared" si="37"/>
        <v>July</v>
      </c>
      <c r="C182" s="150">
        <v>44761</v>
      </c>
      <c r="D182" s="114" t="s">
        <v>512</v>
      </c>
      <c r="E182" s="114"/>
      <c r="F182" s="115">
        <v>44616</v>
      </c>
      <c r="G182" s="111" t="s">
        <v>125</v>
      </c>
      <c r="H182" s="153" t="s">
        <v>561</v>
      </c>
      <c r="I182" s="116" t="s">
        <v>457</v>
      </c>
      <c r="J182" s="116" t="s">
        <v>4</v>
      </c>
      <c r="K182" s="117" t="str">
        <f t="shared" si="27"/>
        <v>Sqmt</v>
      </c>
      <c r="L182" s="118">
        <v>3.35</v>
      </c>
      <c r="M182" s="118"/>
      <c r="N182" s="118">
        <v>2.75</v>
      </c>
      <c r="O182" s="138">
        <f t="shared" si="28"/>
        <v>3.355</v>
      </c>
      <c r="P182" s="124">
        <v>0.9</v>
      </c>
      <c r="Q182" s="118">
        <v>1.5</v>
      </c>
      <c r="R182" s="118"/>
      <c r="S182" s="151"/>
      <c r="T182" s="119">
        <f t="shared" si="33"/>
        <v>1.855</v>
      </c>
      <c r="U182" s="119">
        <f t="shared" si="34"/>
        <v>0.60000000000000009</v>
      </c>
      <c r="V182" s="119">
        <f t="shared" si="29"/>
        <v>26.336749999999999</v>
      </c>
      <c r="W182" s="119">
        <f t="shared" si="30"/>
        <v>4.7100000000000009</v>
      </c>
      <c r="X182" s="119">
        <f t="shared" si="31"/>
        <v>14.56175</v>
      </c>
      <c r="Y182" s="120">
        <f t="shared" si="35"/>
        <v>55.290611028315951</v>
      </c>
      <c r="Z182" s="121">
        <f t="shared" si="36"/>
        <v>17.883755588673626</v>
      </c>
      <c r="AA182" s="122"/>
      <c r="AB182" s="119">
        <f t="shared" si="32"/>
        <v>14.56175</v>
      </c>
    </row>
    <row r="183" spans="1:29" x14ac:dyDescent="0.45">
      <c r="A183" s="112">
        <f>IF(C183="","",COUNTA($C$3:C183))</f>
        <v>181</v>
      </c>
      <c r="B183" s="112" t="str">
        <f t="shared" si="37"/>
        <v>July</v>
      </c>
      <c r="C183" s="150">
        <v>44761</v>
      </c>
      <c r="D183" s="114" t="s">
        <v>512</v>
      </c>
      <c r="E183" s="114"/>
      <c r="F183" s="115">
        <v>44616</v>
      </c>
      <c r="G183" s="111" t="s">
        <v>125</v>
      </c>
      <c r="H183" s="153" t="s">
        <v>561</v>
      </c>
      <c r="I183" s="116" t="s">
        <v>514</v>
      </c>
      <c r="J183" s="116" t="s">
        <v>22</v>
      </c>
      <c r="K183" s="117" t="str">
        <f t="shared" si="27"/>
        <v>Sqmt</v>
      </c>
      <c r="L183" s="118">
        <v>1.6</v>
      </c>
      <c r="M183" s="133">
        <v>1.31</v>
      </c>
      <c r="N183" s="118"/>
      <c r="O183" s="138">
        <f t="shared" si="28"/>
        <v>1.5982000000000001</v>
      </c>
      <c r="P183" s="124">
        <v>1.35</v>
      </c>
      <c r="Q183" s="118">
        <v>1.6</v>
      </c>
      <c r="R183" s="118"/>
      <c r="S183" s="151"/>
      <c r="T183" s="119">
        <f t="shared" si="33"/>
        <v>-1.8000000000000238E-3</v>
      </c>
      <c r="U183" s="119">
        <f t="shared" si="34"/>
        <v>0.25</v>
      </c>
      <c r="V183" s="119">
        <f t="shared" si="29"/>
        <v>12.545870000000001</v>
      </c>
      <c r="W183" s="119">
        <f t="shared" si="30"/>
        <v>1.9624999999999999</v>
      </c>
      <c r="X183" s="119">
        <f t="shared" si="31"/>
        <v>-1.4130000000000186E-2</v>
      </c>
      <c r="Y183" s="120">
        <f t="shared" si="35"/>
        <v>-0.11262670504317505</v>
      </c>
      <c r="Z183" s="121">
        <f t="shared" si="36"/>
        <v>15.642597922662995</v>
      </c>
      <c r="AA183" s="122"/>
      <c r="AB183" s="119">
        <f t="shared" si="32"/>
        <v>-1.4130000000000186E-2</v>
      </c>
    </row>
    <row r="184" spans="1:29" x14ac:dyDescent="0.45">
      <c r="A184" s="112">
        <f>IF(C184="","",COUNTA($C$3:C184))</f>
        <v>182</v>
      </c>
      <c r="B184" s="112" t="str">
        <f t="shared" si="37"/>
        <v>July</v>
      </c>
      <c r="C184" s="150">
        <v>44761</v>
      </c>
      <c r="D184" s="114" t="s">
        <v>512</v>
      </c>
      <c r="E184" s="114"/>
      <c r="F184" s="115">
        <v>44616</v>
      </c>
      <c r="G184" s="111" t="s">
        <v>125</v>
      </c>
      <c r="H184" s="153" t="s">
        <v>561</v>
      </c>
      <c r="I184" s="116" t="s">
        <v>23</v>
      </c>
      <c r="J184" s="116" t="s">
        <v>23</v>
      </c>
      <c r="K184" s="117" t="str">
        <f t="shared" si="27"/>
        <v>No's</v>
      </c>
      <c r="L184" s="118">
        <v>10</v>
      </c>
      <c r="M184" s="118"/>
      <c r="N184" s="118"/>
      <c r="O184" s="138">
        <f t="shared" si="28"/>
        <v>10</v>
      </c>
      <c r="P184" s="124">
        <v>10</v>
      </c>
      <c r="Q184" s="118"/>
      <c r="R184" s="118"/>
      <c r="S184" s="151"/>
      <c r="T184" s="119" t="str">
        <f t="shared" si="33"/>
        <v/>
      </c>
      <c r="U184" s="119" t="str">
        <f t="shared" si="34"/>
        <v/>
      </c>
      <c r="V184" s="119">
        <f t="shared" si="29"/>
        <v>10</v>
      </c>
      <c r="W184" s="119" t="str">
        <f t="shared" si="30"/>
        <v/>
      </c>
      <c r="X184" s="119" t="str">
        <f t="shared" si="31"/>
        <v/>
      </c>
      <c r="Y184" s="120" t="str">
        <f t="shared" si="35"/>
        <v/>
      </c>
      <c r="Z184" s="121" t="str">
        <f t="shared" si="36"/>
        <v/>
      </c>
      <c r="AA184" s="122"/>
      <c r="AB184" s="119" t="str">
        <f t="shared" si="32"/>
        <v/>
      </c>
    </row>
    <row r="185" spans="1:29" x14ac:dyDescent="0.45">
      <c r="A185" s="112">
        <f>IF(C185="","",COUNTA($C$3:C185))</f>
        <v>183</v>
      </c>
      <c r="B185" s="112" t="str">
        <f t="shared" si="37"/>
        <v>July</v>
      </c>
      <c r="C185" s="150">
        <v>44761</v>
      </c>
      <c r="D185" s="114" t="s">
        <v>512</v>
      </c>
      <c r="E185" s="114"/>
      <c r="F185" s="115">
        <v>44616</v>
      </c>
      <c r="G185" s="111" t="s">
        <v>125</v>
      </c>
      <c r="H185" s="153" t="s">
        <v>561</v>
      </c>
      <c r="I185" s="116" t="s">
        <v>25</v>
      </c>
      <c r="J185" s="116" t="s">
        <v>455</v>
      </c>
      <c r="K185" s="117" t="str">
        <f t="shared" si="27"/>
        <v>No's</v>
      </c>
      <c r="L185" s="118">
        <v>24</v>
      </c>
      <c r="M185" s="118"/>
      <c r="N185" s="118"/>
      <c r="O185" s="138">
        <f t="shared" si="28"/>
        <v>24</v>
      </c>
      <c r="P185" s="124"/>
      <c r="Q185" s="118"/>
      <c r="R185" s="118"/>
      <c r="S185" s="151"/>
      <c r="T185" s="119" t="str">
        <f t="shared" si="33"/>
        <v/>
      </c>
      <c r="U185" s="119" t="str">
        <f t="shared" si="34"/>
        <v/>
      </c>
      <c r="V185" s="119">
        <f t="shared" si="29"/>
        <v>24</v>
      </c>
      <c r="W185" s="119" t="str">
        <f t="shared" si="30"/>
        <v/>
      </c>
      <c r="X185" s="119" t="str">
        <f t="shared" si="31"/>
        <v/>
      </c>
      <c r="Y185" s="120" t="str">
        <f t="shared" si="35"/>
        <v/>
      </c>
      <c r="Z185" s="121" t="str">
        <f t="shared" si="36"/>
        <v/>
      </c>
      <c r="AA185" s="122"/>
      <c r="AB185" s="119" t="str">
        <f t="shared" si="32"/>
        <v/>
      </c>
    </row>
    <row r="186" spans="1:29" x14ac:dyDescent="0.45">
      <c r="A186" s="112">
        <f>IF(C186="","",COUNTA($C$3:C186))</f>
        <v>184</v>
      </c>
      <c r="B186" s="112" t="str">
        <f t="shared" si="37"/>
        <v>July</v>
      </c>
      <c r="C186" s="150">
        <v>44761</v>
      </c>
      <c r="D186" s="114" t="s">
        <v>512</v>
      </c>
      <c r="E186" s="114"/>
      <c r="F186" s="115">
        <v>44616</v>
      </c>
      <c r="G186" s="111" t="s">
        <v>125</v>
      </c>
      <c r="H186" s="153" t="s">
        <v>561</v>
      </c>
      <c r="I186" s="116" t="s">
        <v>460</v>
      </c>
      <c r="J186" s="116" t="s">
        <v>225</v>
      </c>
      <c r="K186" s="117" t="str">
        <f t="shared" si="27"/>
        <v>Rmt</v>
      </c>
      <c r="L186" s="118">
        <v>20</v>
      </c>
      <c r="M186" s="118"/>
      <c r="N186" s="118"/>
      <c r="O186" s="138">
        <f t="shared" si="28"/>
        <v>20</v>
      </c>
      <c r="P186" s="124"/>
      <c r="Q186" s="118"/>
      <c r="R186" s="118"/>
      <c r="S186" s="151"/>
      <c r="T186" s="119" t="str">
        <f t="shared" si="33"/>
        <v/>
      </c>
      <c r="U186" s="119" t="str">
        <f t="shared" si="34"/>
        <v/>
      </c>
      <c r="V186" s="119">
        <f t="shared" si="29"/>
        <v>20</v>
      </c>
      <c r="W186" s="119" t="str">
        <f t="shared" si="30"/>
        <v/>
      </c>
      <c r="X186" s="119" t="str">
        <f t="shared" si="31"/>
        <v/>
      </c>
      <c r="Y186" s="120" t="str">
        <f t="shared" si="35"/>
        <v/>
      </c>
      <c r="Z186" s="121" t="str">
        <f t="shared" si="36"/>
        <v/>
      </c>
      <c r="AA186" s="122"/>
      <c r="AB186" s="119" t="str">
        <f t="shared" si="32"/>
        <v/>
      </c>
    </row>
    <row r="187" spans="1:29" x14ac:dyDescent="0.45">
      <c r="A187" s="112">
        <f>IF(C187="","",COUNTA($C$3:C187))</f>
        <v>185</v>
      </c>
      <c r="B187" s="112" t="str">
        <f t="shared" si="37"/>
        <v>July</v>
      </c>
      <c r="C187" s="150">
        <v>44762</v>
      </c>
      <c r="D187" s="114" t="s">
        <v>569</v>
      </c>
      <c r="E187" s="114"/>
      <c r="F187" s="115">
        <v>44767</v>
      </c>
      <c r="G187" s="111" t="s">
        <v>125</v>
      </c>
      <c r="H187" s="153" t="s">
        <v>562</v>
      </c>
      <c r="I187" s="116" t="s">
        <v>457</v>
      </c>
      <c r="J187" s="116" t="s">
        <v>4</v>
      </c>
      <c r="K187" s="117" t="str">
        <f t="shared" si="27"/>
        <v>Sqmt</v>
      </c>
      <c r="L187" s="118">
        <v>24.6</v>
      </c>
      <c r="M187" s="118">
        <v>20.16</v>
      </c>
      <c r="N187" s="118"/>
      <c r="O187" s="138">
        <f t="shared" si="28"/>
        <v>24.595199999999998</v>
      </c>
      <c r="P187" s="124">
        <v>22.3</v>
      </c>
      <c r="Q187" s="118">
        <v>24.55</v>
      </c>
      <c r="R187" s="118">
        <v>100</v>
      </c>
      <c r="S187" s="151">
        <v>0</v>
      </c>
      <c r="T187" s="119">
        <f t="shared" si="33"/>
        <v>4.5199999999997686E-2</v>
      </c>
      <c r="U187" s="119">
        <f t="shared" si="34"/>
        <v>2.25</v>
      </c>
      <c r="V187" s="119">
        <f t="shared" si="29"/>
        <v>193.07231999999999</v>
      </c>
      <c r="W187" s="119">
        <f t="shared" si="30"/>
        <v>17.662499999999998</v>
      </c>
      <c r="X187" s="119">
        <f t="shared" si="31"/>
        <v>0.35481999999998182</v>
      </c>
      <c r="Y187" s="120">
        <f t="shared" si="35"/>
        <v>0.18377569607076866</v>
      </c>
      <c r="Z187" s="121">
        <f t="shared" si="36"/>
        <v>9.1481264637002351</v>
      </c>
      <c r="AA187" s="122"/>
      <c r="AB187" s="119">
        <f t="shared" si="32"/>
        <v>0.35481999999998182</v>
      </c>
    </row>
    <row r="188" spans="1:29" x14ac:dyDescent="0.45">
      <c r="A188" s="112">
        <f>IF(C188="","",COUNTA($C$3:C188))</f>
        <v>186</v>
      </c>
      <c r="B188" s="112" t="str">
        <f t="shared" si="37"/>
        <v>July</v>
      </c>
      <c r="C188" s="150">
        <v>44762</v>
      </c>
      <c r="D188" s="114" t="s">
        <v>569</v>
      </c>
      <c r="E188" s="114"/>
      <c r="F188" s="115">
        <v>44767</v>
      </c>
      <c r="G188" s="111" t="s">
        <v>125</v>
      </c>
      <c r="H188" s="153" t="s">
        <v>562</v>
      </c>
      <c r="I188" s="116" t="s">
        <v>25</v>
      </c>
      <c r="J188" s="116" t="s">
        <v>455</v>
      </c>
      <c r="K188" s="117" t="str">
        <f t="shared" si="27"/>
        <v>No's</v>
      </c>
      <c r="L188" s="118">
        <v>32</v>
      </c>
      <c r="M188" s="118"/>
      <c r="N188" s="118"/>
      <c r="O188" s="138">
        <f t="shared" si="28"/>
        <v>32</v>
      </c>
      <c r="P188" s="124"/>
      <c r="Q188" s="118"/>
      <c r="R188" s="118"/>
      <c r="S188" s="151"/>
      <c r="T188" s="119" t="str">
        <f t="shared" si="33"/>
        <v/>
      </c>
      <c r="U188" s="119" t="str">
        <f t="shared" si="34"/>
        <v/>
      </c>
      <c r="V188" s="119">
        <f t="shared" si="29"/>
        <v>32</v>
      </c>
      <c r="W188" s="119" t="str">
        <f t="shared" si="30"/>
        <v/>
      </c>
      <c r="X188" s="119" t="str">
        <f t="shared" si="31"/>
        <v/>
      </c>
      <c r="Y188" s="120" t="str">
        <f t="shared" si="35"/>
        <v/>
      </c>
      <c r="Z188" s="121" t="str">
        <f t="shared" si="36"/>
        <v/>
      </c>
      <c r="AA188" s="122"/>
      <c r="AB188" s="119" t="str">
        <f t="shared" si="32"/>
        <v/>
      </c>
    </row>
    <row r="189" spans="1:29" x14ac:dyDescent="0.45">
      <c r="A189" s="112">
        <f>IF(C189="","",COUNTA($C$3:C189))</f>
        <v>187</v>
      </c>
      <c r="B189" s="112" t="str">
        <f t="shared" si="37"/>
        <v>July</v>
      </c>
      <c r="C189" s="150">
        <v>44762</v>
      </c>
      <c r="D189" s="114" t="s">
        <v>569</v>
      </c>
      <c r="E189" s="114"/>
      <c r="F189" s="115">
        <v>44767</v>
      </c>
      <c r="G189" s="111" t="s">
        <v>125</v>
      </c>
      <c r="H189" s="153" t="s">
        <v>562</v>
      </c>
      <c r="I189" s="116" t="s">
        <v>460</v>
      </c>
      <c r="J189" s="116" t="s">
        <v>225</v>
      </c>
      <c r="K189" s="117" t="str">
        <f t="shared" si="27"/>
        <v>Rmt</v>
      </c>
      <c r="L189" s="118">
        <v>20</v>
      </c>
      <c r="M189" s="118"/>
      <c r="N189" s="118"/>
      <c r="O189" s="138">
        <f t="shared" si="28"/>
        <v>20</v>
      </c>
      <c r="P189" s="124"/>
      <c r="Q189" s="118"/>
      <c r="R189" s="118"/>
      <c r="S189" s="151"/>
      <c r="T189" s="119" t="str">
        <f t="shared" si="33"/>
        <v/>
      </c>
      <c r="U189" s="119" t="str">
        <f t="shared" si="34"/>
        <v/>
      </c>
      <c r="V189" s="119">
        <f t="shared" si="29"/>
        <v>20</v>
      </c>
      <c r="W189" s="119" t="str">
        <f t="shared" si="30"/>
        <v/>
      </c>
      <c r="X189" s="119" t="str">
        <f t="shared" si="31"/>
        <v/>
      </c>
      <c r="Y189" s="120" t="str">
        <f t="shared" si="35"/>
        <v/>
      </c>
      <c r="Z189" s="121" t="str">
        <f t="shared" si="36"/>
        <v/>
      </c>
      <c r="AA189" s="122"/>
      <c r="AB189" s="119" t="str">
        <f t="shared" si="32"/>
        <v/>
      </c>
    </row>
    <row r="190" spans="1:29" x14ac:dyDescent="0.45">
      <c r="A190" s="112">
        <f>IF(C190="","",COUNTA($C$3:C190))</f>
        <v>188</v>
      </c>
      <c r="B190" s="112" t="str">
        <f t="shared" si="37"/>
        <v>July</v>
      </c>
      <c r="C190" s="150">
        <v>44762</v>
      </c>
      <c r="D190" s="114" t="s">
        <v>569</v>
      </c>
      <c r="E190" s="114"/>
      <c r="F190" s="115">
        <v>44767</v>
      </c>
      <c r="G190" s="111" t="s">
        <v>125</v>
      </c>
      <c r="H190" s="153" t="s">
        <v>562</v>
      </c>
      <c r="I190" s="116" t="s">
        <v>24</v>
      </c>
      <c r="J190" s="116" t="s">
        <v>24</v>
      </c>
      <c r="K190" s="117" t="str">
        <f t="shared" si="27"/>
        <v>No's</v>
      </c>
      <c r="L190" s="118">
        <v>50</v>
      </c>
      <c r="M190" s="118"/>
      <c r="N190" s="118"/>
      <c r="O190" s="138">
        <f t="shared" si="28"/>
        <v>50</v>
      </c>
      <c r="P190" s="124"/>
      <c r="Q190" s="118"/>
      <c r="R190" s="118"/>
      <c r="S190" s="151"/>
      <c r="T190" s="119" t="str">
        <f t="shared" si="33"/>
        <v/>
      </c>
      <c r="U190" s="119" t="str">
        <f t="shared" si="34"/>
        <v/>
      </c>
      <c r="V190" s="119">
        <f t="shared" si="29"/>
        <v>50</v>
      </c>
      <c r="W190" s="119" t="str">
        <f t="shared" si="30"/>
        <v/>
      </c>
      <c r="X190" s="119" t="str">
        <f t="shared" si="31"/>
        <v/>
      </c>
      <c r="Y190" s="120" t="str">
        <f t="shared" si="35"/>
        <v/>
      </c>
      <c r="Z190" s="121" t="str">
        <f t="shared" si="36"/>
        <v/>
      </c>
      <c r="AA190" s="122"/>
      <c r="AB190" s="119" t="str">
        <f t="shared" si="32"/>
        <v/>
      </c>
    </row>
    <row r="191" spans="1:29" x14ac:dyDescent="0.45">
      <c r="A191" s="112">
        <f>IF(C191="","",COUNTA($C$3:C191))</f>
        <v>189</v>
      </c>
      <c r="B191" s="112" t="str">
        <f t="shared" si="37"/>
        <v>July</v>
      </c>
      <c r="C191" s="150">
        <v>44762</v>
      </c>
      <c r="D191" s="114" t="s">
        <v>512</v>
      </c>
      <c r="E191" s="114"/>
      <c r="F191" s="115">
        <v>44616</v>
      </c>
      <c r="G191" s="111" t="s">
        <v>125</v>
      </c>
      <c r="H191" s="153" t="s">
        <v>563</v>
      </c>
      <c r="I191" s="116" t="s">
        <v>467</v>
      </c>
      <c r="J191" s="116" t="s">
        <v>19</v>
      </c>
      <c r="K191" s="117" t="str">
        <f t="shared" si="27"/>
        <v>Sqmt</v>
      </c>
      <c r="L191" s="118">
        <v>15</v>
      </c>
      <c r="M191" s="133">
        <v>12.3</v>
      </c>
      <c r="N191" s="118"/>
      <c r="O191" s="138">
        <f t="shared" si="28"/>
        <v>15.006</v>
      </c>
      <c r="P191" s="124">
        <v>12.7</v>
      </c>
      <c r="Q191" s="118">
        <v>13</v>
      </c>
      <c r="R191" s="118">
        <v>20</v>
      </c>
      <c r="S191" s="151">
        <v>80</v>
      </c>
      <c r="T191" s="119">
        <f t="shared" si="33"/>
        <v>2.0060000000000002</v>
      </c>
      <c r="U191" s="119">
        <f t="shared" si="34"/>
        <v>0.30000000000000071</v>
      </c>
      <c r="V191" s="119">
        <f t="shared" si="29"/>
        <v>70.678259999999995</v>
      </c>
      <c r="W191" s="119">
        <f t="shared" si="30"/>
        <v>1.4130000000000034</v>
      </c>
      <c r="X191" s="119">
        <f t="shared" si="31"/>
        <v>9.4482600000000012</v>
      </c>
      <c r="Y191" s="120">
        <f t="shared" si="35"/>
        <v>13.367986138877782</v>
      </c>
      <c r="Z191" s="121">
        <f t="shared" si="36"/>
        <v>1.9992003198720558</v>
      </c>
      <c r="AA191" s="122"/>
      <c r="AB191" s="119">
        <f t="shared" si="32"/>
        <v>9.4482600000000012</v>
      </c>
    </row>
    <row r="192" spans="1:29" x14ac:dyDescent="0.45">
      <c r="A192" s="112">
        <f>IF(C192="","",COUNTA($C$3:C192))</f>
        <v>190</v>
      </c>
      <c r="B192" s="112" t="str">
        <f t="shared" si="37"/>
        <v>July</v>
      </c>
      <c r="C192" s="150">
        <v>44762</v>
      </c>
      <c r="D192" s="114" t="s">
        <v>512</v>
      </c>
      <c r="E192" s="114"/>
      <c r="F192" s="115">
        <v>44616</v>
      </c>
      <c r="G192" s="111" t="s">
        <v>125</v>
      </c>
      <c r="H192" s="153" t="s">
        <v>563</v>
      </c>
      <c r="I192" s="116" t="s">
        <v>457</v>
      </c>
      <c r="J192" s="116" t="s">
        <v>2</v>
      </c>
      <c r="K192" s="117" t="str">
        <f t="shared" si="27"/>
        <v>Sqmt</v>
      </c>
      <c r="L192" s="118">
        <v>51.3</v>
      </c>
      <c r="M192" s="118">
        <v>22.739000000000001</v>
      </c>
      <c r="N192" s="118">
        <v>19.64</v>
      </c>
      <c r="O192" s="138">
        <f t="shared" si="28"/>
        <v>51.702380000000005</v>
      </c>
      <c r="P192" s="124">
        <v>42</v>
      </c>
      <c r="Q192" s="118">
        <v>47.4</v>
      </c>
      <c r="R192" s="118"/>
      <c r="S192" s="151"/>
      <c r="T192" s="119">
        <f t="shared" si="33"/>
        <v>4.3023800000000065</v>
      </c>
      <c r="U192" s="119">
        <f t="shared" si="34"/>
        <v>5.3999999999999986</v>
      </c>
      <c r="V192" s="119">
        <f t="shared" si="29"/>
        <v>243.51820980000002</v>
      </c>
      <c r="W192" s="119">
        <f t="shared" si="30"/>
        <v>25.433999999999994</v>
      </c>
      <c r="X192" s="119">
        <f t="shared" si="31"/>
        <v>20.264209800000032</v>
      </c>
      <c r="Y192" s="120">
        <f t="shared" si="35"/>
        <v>8.3214351060821681</v>
      </c>
      <c r="Z192" s="121">
        <f t="shared" si="36"/>
        <v>10.444393468927347</v>
      </c>
      <c r="AA192" s="122"/>
      <c r="AB192" s="119">
        <f t="shared" ref="AB192:AB244" si="38">IFERROR((X192-AA192),"")</f>
        <v>20.264209800000032</v>
      </c>
    </row>
    <row r="193" spans="1:28" x14ac:dyDescent="0.45">
      <c r="A193" s="112">
        <f>IF(C193="","",COUNTA($C$3:C193))</f>
        <v>191</v>
      </c>
      <c r="B193" s="112" t="str">
        <f t="shared" si="37"/>
        <v>July</v>
      </c>
      <c r="C193" s="150">
        <v>44762</v>
      </c>
      <c r="D193" s="114" t="s">
        <v>512</v>
      </c>
      <c r="E193" s="114"/>
      <c r="F193" s="115">
        <v>44616</v>
      </c>
      <c r="G193" s="111" t="s">
        <v>125</v>
      </c>
      <c r="H193" s="153" t="s">
        <v>563</v>
      </c>
      <c r="I193" s="116" t="s">
        <v>467</v>
      </c>
      <c r="J193" s="116" t="s">
        <v>20</v>
      </c>
      <c r="K193" s="117" t="str">
        <f t="shared" si="27"/>
        <v>Sqmt</v>
      </c>
      <c r="L193" s="118">
        <v>21.3</v>
      </c>
      <c r="M193" s="133">
        <v>17.46</v>
      </c>
      <c r="N193" s="118"/>
      <c r="O193" s="138">
        <f t="shared" si="28"/>
        <v>21.301200000000001</v>
      </c>
      <c r="P193" s="124">
        <v>16.600000000000001</v>
      </c>
      <c r="Q193" s="118">
        <v>17.100000000000001</v>
      </c>
      <c r="R193" s="118"/>
      <c r="S193" s="151"/>
      <c r="T193" s="119">
        <f t="shared" si="33"/>
        <v>4.2012</v>
      </c>
      <c r="U193" s="119">
        <f t="shared" si="34"/>
        <v>0.5</v>
      </c>
      <c r="V193" s="119">
        <f t="shared" si="29"/>
        <v>133.77153600000003</v>
      </c>
      <c r="W193" s="119">
        <f t="shared" si="30"/>
        <v>3.14</v>
      </c>
      <c r="X193" s="119">
        <f t="shared" si="31"/>
        <v>26.383536000000003</v>
      </c>
      <c r="Y193" s="120">
        <f t="shared" si="35"/>
        <v>19.722832516477943</v>
      </c>
      <c r="Z193" s="121">
        <f t="shared" si="36"/>
        <v>2.3472855989333929</v>
      </c>
      <c r="AA193" s="122"/>
      <c r="AB193" s="119">
        <f t="shared" si="38"/>
        <v>26.383536000000003</v>
      </c>
    </row>
    <row r="194" spans="1:28" x14ac:dyDescent="0.45">
      <c r="A194" s="112">
        <f>IF(C194="","",COUNTA($C$3:C194))</f>
        <v>192</v>
      </c>
      <c r="B194" s="112" t="str">
        <f t="shared" si="37"/>
        <v>July</v>
      </c>
      <c r="C194" s="150">
        <v>44762</v>
      </c>
      <c r="D194" s="114" t="s">
        <v>512</v>
      </c>
      <c r="E194" s="114"/>
      <c r="F194" s="115">
        <v>44616</v>
      </c>
      <c r="G194" s="111" t="s">
        <v>125</v>
      </c>
      <c r="H194" s="153" t="s">
        <v>563</v>
      </c>
      <c r="I194" s="116" t="s">
        <v>467</v>
      </c>
      <c r="J194" s="116" t="s">
        <v>3</v>
      </c>
      <c r="K194" s="117" t="str">
        <f t="shared" si="27"/>
        <v>Sqmt</v>
      </c>
      <c r="L194" s="118">
        <v>13.9</v>
      </c>
      <c r="M194" s="118"/>
      <c r="N194" s="118">
        <v>11.63</v>
      </c>
      <c r="O194" s="138">
        <f t="shared" si="28"/>
        <v>14.188600000000001</v>
      </c>
      <c r="P194" s="124">
        <v>9.5</v>
      </c>
      <c r="Q194" s="118">
        <v>9.5500000000000007</v>
      </c>
      <c r="R194" s="118"/>
      <c r="S194" s="151"/>
      <c r="T194" s="119">
        <f t="shared" si="33"/>
        <v>4.6386000000000003</v>
      </c>
      <c r="U194" s="119">
        <f t="shared" si="34"/>
        <v>5.0000000000000711E-2</v>
      </c>
      <c r="V194" s="119">
        <f t="shared" si="29"/>
        <v>89.104408000000006</v>
      </c>
      <c r="W194" s="119">
        <f t="shared" si="30"/>
        <v>0.3140000000000045</v>
      </c>
      <c r="X194" s="119">
        <f t="shared" si="31"/>
        <v>29.130408000000003</v>
      </c>
      <c r="Y194" s="120">
        <f t="shared" si="35"/>
        <v>32.69244322907123</v>
      </c>
      <c r="Z194" s="121">
        <f t="shared" si="36"/>
        <v>0.35239558518811376</v>
      </c>
      <c r="AA194" s="122"/>
      <c r="AB194" s="119">
        <f t="shared" si="38"/>
        <v>29.130408000000003</v>
      </c>
    </row>
    <row r="195" spans="1:28" x14ac:dyDescent="0.45">
      <c r="A195" s="112">
        <f>IF(C195="","",COUNTA($C$3:C195))</f>
        <v>193</v>
      </c>
      <c r="B195" s="112" t="str">
        <f t="shared" si="37"/>
        <v>July</v>
      </c>
      <c r="C195" s="150">
        <v>44762</v>
      </c>
      <c r="D195" s="114" t="s">
        <v>512</v>
      </c>
      <c r="E195" s="114"/>
      <c r="F195" s="115">
        <v>44616</v>
      </c>
      <c r="G195" s="111" t="s">
        <v>125</v>
      </c>
      <c r="H195" s="153" t="s">
        <v>563</v>
      </c>
      <c r="I195" s="116" t="s">
        <v>457</v>
      </c>
      <c r="J195" s="116" t="s">
        <v>4</v>
      </c>
      <c r="K195" s="117" t="str">
        <f t="shared" ref="K195:K258" si="39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95" s="118">
        <v>5.5</v>
      </c>
      <c r="M195" s="118"/>
      <c r="N195" s="118">
        <v>4.62</v>
      </c>
      <c r="O195" s="138">
        <f t="shared" ref="O195:O258" si="40">IF(ISNUMBER(SEARCH("gsm",J:J)),(M195+N195)*1.22,IF(ISNUMBER(SEARCH("Tape",J:J)),L195,IF(ISNUMBER(SEARCH("Thermal",J:J)),L195,IF(ISNUMBER(SEARCH("Acou",J:J)),L195,IF(ISNUMBER(SEARCH("ss",J:J)),L195,IF(ISNUMBER(SEARCH("Alu",J:J)),L195,IF(ISNUMBER(SEARCH("Gasket",J:J)),L195,IF(ISNUMBER(SEARCH("Cleats",J:J)),L195,IF(ISNUMBER(SEARCH("Tube",J:J)),L195,IF(ISNUMBER(SEARCH("Bracket",J:J)),L195,IF(ISNUMBER(SEARCH("Corner",J:J)),L195,IF(ISNUMBER(SEARCH("MS",J:J)),L195,IF(ISNUMBER(SEARCH("Bucket",J:J)),L195,IF(ISNUMBER(SEARCH("stretch",J:J)),L195,IF(ISNUMBER(SEARCH("Bubble",J:J)),L195,IF(ISNUMBER(SEARCH("JTR",J:J)),L195,IF(ISNUMBER(SEARCH("Clamp",J:J)),"No's",IF(ISNUMBER(SEARCH("PIR",J:J)),"sqmt",""))))))))))))))))))</f>
        <v>5.6364000000000001</v>
      </c>
      <c r="P195" s="124">
        <v>2.1</v>
      </c>
      <c r="Q195" s="118">
        <v>4</v>
      </c>
      <c r="R195" s="118"/>
      <c r="S195" s="151"/>
      <c r="T195" s="119">
        <f t="shared" si="33"/>
        <v>1.6364000000000001</v>
      </c>
      <c r="U195" s="119">
        <f t="shared" si="34"/>
        <v>1.9</v>
      </c>
      <c r="V195" s="119">
        <f t="shared" ref="V195:V258" si="41">IF(ISNUMBER(SEARCH("26",J:J)),O195*3.925,IF(ISNUMBER(SEARCH("24",J:J)),O195*4.71,IF(ISNUMBER(SEARCH("22",J:J)),O195*6.28,IF(ISNUMBER(SEARCH("20",J:J)),O195*7.85,IF(ISNUMBER(SEARCH("18G",J:J)),O195*9.42,IF(ISNUMBER(SEARCH("16G",J:J)),O195*11.775,IF(ISNUMBER(SEARCH("Thermal",J:J)),O195,IF(ISNUMBER(SEARCH("Acou",J:J)),O195,IF(ISNUMBER(SEARCH("ss",J:J)),O195,IF(ISNUMBER(SEARCH("0.8mm",J:J)),O195*2.2,IF(ISNUMBER(SEARCH("1mm",J:J)),O195*2.75,IF(ISNUMBER(SEARCH("1.2mm",J:J)),O195*3.3,IF(ISNUMBER(SEARCH("Gasket",J:J)),O195,IF(ISNUMBER(SEARCH("Cleats",J:J)),O195,IF(ISNUMBER(SEARCH("Sealant",J:J)),O195,IF(ISNUMBER(SEARCH("Bracket",J:J)),O195,IF(ISNUMBER(SEARCH("Corner",J:J)),O195,IF(ISNUMBER(SEARCH("Bubble",J:J)),O195,""))))))))))))))))))</f>
        <v>44.245739999999998</v>
      </c>
      <c r="W195" s="119">
        <f t="shared" ref="W195:W258" si="42">IF(ISNUMBER(SEARCH("26",J:J)),U195*3.925,IF(ISNUMBER(SEARCH("24",J:J)),U195*4.71,IF(ISNUMBER(SEARCH("22",J:J)),U195*6.28,IF(ISNUMBER(SEARCH("20",J:J)),U195*7.85,IF(ISNUMBER(SEARCH("18G",J:J)),U195*9.42,IF(ISNUMBER(SEARCH("16G",J:J)),U195*11.775,IF(ISNUMBER(SEARCH("Thermal",J:J)),U195,IF(ISNUMBER(SEARCH("Acou",J:J)),U195,IF(ISNUMBER(SEARCH("ss",J:J)),U195,IF(ISNUMBER(SEARCH("0.8mm",J:J)),U195*2.2,IF(ISNUMBER(SEARCH("1mm",J:J)),U195*2.75,IF(ISNUMBER(SEARCH("1.2mm",J:J)),U195*3.3,IF(ISNUMBER(SEARCH("Gasket",J:J)),U195,IF(ISNUMBER(SEARCH("Cleats",J:J)),U195,IF(ISNUMBER(SEARCH("Sealant",J:J)),U195,IF(ISNUMBER(SEARCH("Bracket",J:J)),U195,IF(ISNUMBER(SEARCH("Corner",J:J)),U195,IF(ISNUMBER(SEARCH("Bubble",J:J)),U195,""))))))))))))))))))</f>
        <v>14.914999999999999</v>
      </c>
      <c r="X195" s="119">
        <f t="shared" ref="X195:X258" si="43">IF(ISNUMBER(SEARCH("26",J:J)),T195*3.925,IF(ISNUMBER(SEARCH("24",J:J)),T195*4.71,IF(ISNUMBER(SEARCH("22",J:J)),T195*6.28,IF(ISNUMBER(SEARCH("20",J:J)),T195*7.85,IF(ISNUMBER(SEARCH("18",J:J)),T195*9.42,IF(ISNUMBER(SEARCH("16",J:J)),T195*11.775,IF(ISNUMBER(SEARCH("Thermal",J:J)),"",IF(ISNUMBER(SEARCH("Acou",J:J)),"",IF(ISNUMBER(SEARCH("ss",J:J)),"",IF(ISNUMBER(SEARCH("0.8mm",J:J)),T195*2.2,IF(ISNUMBER(SEARCH("1mm",J:J)),T195*2.75,IF(ISNUMBER(SEARCH("1.2mm",J:J)),T195*3.3,IF(ISNUMBER(SEARCH("Gasket",J:J)),"",IF(ISNUMBER(SEARCH("Cleats",J:J)),"",IF(ISNUMBER(SEARCH("Sealant",J:J)),"",IF(ISNUMBER(SEARCH("Bracket",J:J)),"",IF(ISNUMBER(SEARCH("Corner",J:J)),"",IF(ISNUMBER(SEARCH("Bubble",J:J)),"",""))))))))))))))))))</f>
        <v>12.845739999999999</v>
      </c>
      <c r="Y195" s="120">
        <f t="shared" si="35"/>
        <v>29.03271591796182</v>
      </c>
      <c r="Z195" s="121">
        <f t="shared" si="36"/>
        <v>33.709459938968131</v>
      </c>
      <c r="AA195" s="122"/>
      <c r="AB195" s="119">
        <f t="shared" si="38"/>
        <v>12.845739999999999</v>
      </c>
    </row>
    <row r="196" spans="1:28" x14ac:dyDescent="0.45">
      <c r="A196" s="112">
        <f>IF(C196="","",COUNTA($C$3:C196))</f>
        <v>194</v>
      </c>
      <c r="B196" s="112" t="str">
        <f t="shared" si="37"/>
        <v>July</v>
      </c>
      <c r="C196" s="150">
        <v>44762</v>
      </c>
      <c r="D196" s="114" t="s">
        <v>512</v>
      </c>
      <c r="E196" s="114"/>
      <c r="F196" s="115">
        <v>44616</v>
      </c>
      <c r="G196" s="111" t="s">
        <v>125</v>
      </c>
      <c r="H196" s="153" t="s">
        <v>563</v>
      </c>
      <c r="I196" s="116" t="s">
        <v>514</v>
      </c>
      <c r="J196" s="116" t="s">
        <v>22</v>
      </c>
      <c r="K196" s="117" t="str">
        <f t="shared" si="39"/>
        <v>Sqmt</v>
      </c>
      <c r="L196" s="118">
        <v>2</v>
      </c>
      <c r="M196" s="133">
        <v>1.64</v>
      </c>
      <c r="N196" s="118"/>
      <c r="O196" s="138">
        <f t="shared" si="40"/>
        <v>2.0007999999999999</v>
      </c>
      <c r="P196" s="124">
        <v>1.6</v>
      </c>
      <c r="Q196" s="118">
        <v>2</v>
      </c>
      <c r="R196" s="118"/>
      <c r="S196" s="151"/>
      <c r="T196" s="119">
        <f t="shared" si="33"/>
        <v>7.9999999999991189E-4</v>
      </c>
      <c r="U196" s="119">
        <f t="shared" si="34"/>
        <v>0.39999999999999991</v>
      </c>
      <c r="V196" s="119">
        <f t="shared" si="41"/>
        <v>15.706279999999998</v>
      </c>
      <c r="W196" s="119">
        <f t="shared" si="42"/>
        <v>3.1399999999999992</v>
      </c>
      <c r="X196" s="119">
        <f t="shared" si="43"/>
        <v>6.2799999999993078E-3</v>
      </c>
      <c r="Y196" s="120">
        <f t="shared" si="35"/>
        <v>3.9984006397436621E-2</v>
      </c>
      <c r="Z196" s="121">
        <f t="shared" si="36"/>
        <v>19.992003198720511</v>
      </c>
      <c r="AA196" s="122"/>
      <c r="AB196" s="119">
        <f t="shared" si="38"/>
        <v>6.2799999999993078E-3</v>
      </c>
    </row>
    <row r="197" spans="1:28" x14ac:dyDescent="0.45">
      <c r="A197" s="112">
        <f>IF(C197="","",COUNTA($C$3:C197))</f>
        <v>195</v>
      </c>
      <c r="B197" s="112" t="str">
        <f t="shared" si="37"/>
        <v>July</v>
      </c>
      <c r="C197" s="150">
        <v>44762</v>
      </c>
      <c r="D197" s="114" t="s">
        <v>512</v>
      </c>
      <c r="E197" s="114"/>
      <c r="F197" s="115">
        <v>44616</v>
      </c>
      <c r="G197" s="111" t="s">
        <v>125</v>
      </c>
      <c r="H197" s="153" t="s">
        <v>563</v>
      </c>
      <c r="I197" s="116" t="s">
        <v>23</v>
      </c>
      <c r="J197" s="116" t="s">
        <v>23</v>
      </c>
      <c r="K197" s="117" t="str">
        <f t="shared" si="39"/>
        <v>No's</v>
      </c>
      <c r="L197" s="118">
        <v>26</v>
      </c>
      <c r="M197" s="118"/>
      <c r="N197" s="118"/>
      <c r="O197" s="138">
        <f t="shared" si="40"/>
        <v>26</v>
      </c>
      <c r="P197" s="124">
        <v>26</v>
      </c>
      <c r="Q197" s="118"/>
      <c r="R197" s="118"/>
      <c r="S197" s="151"/>
      <c r="T197" s="119" t="str">
        <f t="shared" si="33"/>
        <v/>
      </c>
      <c r="U197" s="119" t="str">
        <f t="shared" si="34"/>
        <v/>
      </c>
      <c r="V197" s="119">
        <f t="shared" si="41"/>
        <v>26</v>
      </c>
      <c r="W197" s="119" t="str">
        <f t="shared" si="42"/>
        <v/>
      </c>
      <c r="X197" s="119" t="str">
        <f t="shared" si="43"/>
        <v/>
      </c>
      <c r="Y197" s="120" t="str">
        <f t="shared" si="35"/>
        <v/>
      </c>
      <c r="Z197" s="121" t="str">
        <f t="shared" si="36"/>
        <v/>
      </c>
      <c r="AA197" s="122"/>
      <c r="AB197" s="119" t="str">
        <f t="shared" si="38"/>
        <v/>
      </c>
    </row>
    <row r="198" spans="1:28" x14ac:dyDescent="0.45">
      <c r="A198" s="112">
        <f>IF(C198="","",COUNTA($C$3:C198))</f>
        <v>196</v>
      </c>
      <c r="B198" s="112" t="str">
        <f t="shared" si="37"/>
        <v>July</v>
      </c>
      <c r="C198" s="150">
        <v>44762</v>
      </c>
      <c r="D198" s="114" t="s">
        <v>512</v>
      </c>
      <c r="E198" s="114"/>
      <c r="F198" s="115">
        <v>44616</v>
      </c>
      <c r="G198" s="111" t="s">
        <v>125</v>
      </c>
      <c r="H198" s="153" t="s">
        <v>563</v>
      </c>
      <c r="I198" s="116" t="s">
        <v>25</v>
      </c>
      <c r="J198" s="116" t="s">
        <v>455</v>
      </c>
      <c r="K198" s="117" t="str">
        <f t="shared" si="39"/>
        <v>No's</v>
      </c>
      <c r="L198" s="118">
        <v>192</v>
      </c>
      <c r="M198" s="118"/>
      <c r="N198" s="118"/>
      <c r="O198" s="138">
        <f t="shared" si="40"/>
        <v>192</v>
      </c>
      <c r="P198" s="124"/>
      <c r="Q198" s="118"/>
      <c r="R198" s="118"/>
      <c r="S198" s="151"/>
      <c r="T198" s="119" t="str">
        <f t="shared" si="33"/>
        <v/>
      </c>
      <c r="U198" s="119" t="str">
        <f t="shared" si="34"/>
        <v/>
      </c>
      <c r="V198" s="119">
        <f t="shared" si="41"/>
        <v>192</v>
      </c>
      <c r="W198" s="119" t="str">
        <f t="shared" si="42"/>
        <v/>
      </c>
      <c r="X198" s="119" t="str">
        <f t="shared" si="43"/>
        <v/>
      </c>
      <c r="Y198" s="120" t="str">
        <f t="shared" si="35"/>
        <v/>
      </c>
      <c r="Z198" s="121" t="str">
        <f t="shared" si="36"/>
        <v/>
      </c>
      <c r="AA198" s="122"/>
      <c r="AB198" s="119" t="str">
        <f t="shared" si="38"/>
        <v/>
      </c>
    </row>
    <row r="199" spans="1:28" x14ac:dyDescent="0.45">
      <c r="A199" s="112">
        <f>IF(C199="","",COUNTA($C$3:C199))</f>
        <v>197</v>
      </c>
      <c r="B199" s="112" t="str">
        <f t="shared" si="37"/>
        <v>July</v>
      </c>
      <c r="C199" s="150">
        <v>44762</v>
      </c>
      <c r="D199" s="114" t="s">
        <v>512</v>
      </c>
      <c r="E199" s="114"/>
      <c r="F199" s="115">
        <v>44616</v>
      </c>
      <c r="G199" s="111" t="s">
        <v>125</v>
      </c>
      <c r="H199" s="153" t="s">
        <v>563</v>
      </c>
      <c r="I199" s="116" t="s">
        <v>460</v>
      </c>
      <c r="J199" s="116" t="s">
        <v>225</v>
      </c>
      <c r="K199" s="117" t="str">
        <f t="shared" si="39"/>
        <v>Rmt</v>
      </c>
      <c r="L199" s="118">
        <v>80</v>
      </c>
      <c r="M199" s="133"/>
      <c r="N199" s="118"/>
      <c r="O199" s="138">
        <f t="shared" si="40"/>
        <v>80</v>
      </c>
      <c r="P199" s="124"/>
      <c r="Q199" s="118"/>
      <c r="R199" s="118"/>
      <c r="S199" s="151"/>
      <c r="T199" s="119" t="str">
        <f t="shared" si="33"/>
        <v/>
      </c>
      <c r="U199" s="119" t="str">
        <f t="shared" si="34"/>
        <v/>
      </c>
      <c r="V199" s="119">
        <f t="shared" si="41"/>
        <v>80</v>
      </c>
      <c r="W199" s="119" t="str">
        <f t="shared" si="42"/>
        <v/>
      </c>
      <c r="X199" s="119" t="str">
        <f t="shared" si="43"/>
        <v/>
      </c>
      <c r="Y199" s="120" t="str">
        <f t="shared" si="35"/>
        <v/>
      </c>
      <c r="Z199" s="121" t="str">
        <f t="shared" si="36"/>
        <v/>
      </c>
      <c r="AA199" s="122"/>
      <c r="AB199" s="119" t="str">
        <f t="shared" si="38"/>
        <v/>
      </c>
    </row>
    <row r="200" spans="1:28" x14ac:dyDescent="0.45">
      <c r="A200" s="112">
        <f>IF(C200="","",COUNTA($C$3:C200))</f>
        <v>198</v>
      </c>
      <c r="B200" s="112" t="str">
        <f t="shared" si="37"/>
        <v>July</v>
      </c>
      <c r="C200" s="150">
        <v>44762</v>
      </c>
      <c r="D200" s="114" t="s">
        <v>512</v>
      </c>
      <c r="E200" s="114"/>
      <c r="F200" s="115">
        <v>44616</v>
      </c>
      <c r="G200" s="111" t="s">
        <v>125</v>
      </c>
      <c r="H200" s="153" t="s">
        <v>563</v>
      </c>
      <c r="I200" s="116" t="s">
        <v>24</v>
      </c>
      <c r="J200" s="116" t="s">
        <v>24</v>
      </c>
      <c r="K200" s="117" t="str">
        <f t="shared" si="39"/>
        <v>No's</v>
      </c>
      <c r="L200" s="118">
        <v>300</v>
      </c>
      <c r="M200" s="118"/>
      <c r="N200" s="118"/>
      <c r="O200" s="138">
        <f t="shared" si="40"/>
        <v>300</v>
      </c>
      <c r="P200" s="124"/>
      <c r="Q200" s="118"/>
      <c r="R200" s="118"/>
      <c r="S200" s="151"/>
      <c r="T200" s="119" t="str">
        <f t="shared" si="33"/>
        <v/>
      </c>
      <c r="U200" s="119" t="str">
        <f t="shared" si="34"/>
        <v/>
      </c>
      <c r="V200" s="119">
        <f t="shared" si="41"/>
        <v>300</v>
      </c>
      <c r="W200" s="119" t="str">
        <f t="shared" si="42"/>
        <v/>
      </c>
      <c r="X200" s="119" t="str">
        <f t="shared" si="43"/>
        <v/>
      </c>
      <c r="Y200" s="120" t="str">
        <f t="shared" si="35"/>
        <v/>
      </c>
      <c r="Z200" s="121" t="str">
        <f t="shared" si="36"/>
        <v/>
      </c>
      <c r="AA200" s="122"/>
      <c r="AB200" s="119" t="str">
        <f t="shared" si="38"/>
        <v/>
      </c>
    </row>
    <row r="201" spans="1:28" x14ac:dyDescent="0.45">
      <c r="A201" s="112">
        <f>IF(C201="","",COUNTA($C$3:C201))</f>
        <v>199</v>
      </c>
      <c r="B201" s="112" t="str">
        <f t="shared" si="37"/>
        <v>July</v>
      </c>
      <c r="C201" s="150">
        <v>44762</v>
      </c>
      <c r="D201" s="114" t="s">
        <v>512</v>
      </c>
      <c r="E201" s="114"/>
      <c r="F201" s="115">
        <v>44616</v>
      </c>
      <c r="G201" s="111" t="s">
        <v>125</v>
      </c>
      <c r="H201" s="153" t="s">
        <v>563</v>
      </c>
      <c r="I201" s="116" t="s">
        <v>480</v>
      </c>
      <c r="J201" s="116" t="s">
        <v>345</v>
      </c>
      <c r="K201" s="117" t="str">
        <f t="shared" si="39"/>
        <v>Kg's</v>
      </c>
      <c r="L201" s="118">
        <v>0.2</v>
      </c>
      <c r="M201" s="118"/>
      <c r="N201" s="118"/>
      <c r="O201" s="138">
        <f t="shared" si="40"/>
        <v>0.2</v>
      </c>
      <c r="P201" s="124"/>
      <c r="Q201" s="118"/>
      <c r="R201" s="118"/>
      <c r="S201" s="151"/>
      <c r="T201" s="119" t="str">
        <f t="shared" si="33"/>
        <v/>
      </c>
      <c r="U201" s="119" t="str">
        <f t="shared" si="34"/>
        <v/>
      </c>
      <c r="V201" s="119">
        <f t="shared" si="41"/>
        <v>0.2</v>
      </c>
      <c r="W201" s="119" t="str">
        <f t="shared" si="42"/>
        <v/>
      </c>
      <c r="X201" s="119" t="str">
        <f t="shared" si="43"/>
        <v/>
      </c>
      <c r="Y201" s="120" t="str">
        <f t="shared" si="35"/>
        <v/>
      </c>
      <c r="Z201" s="121" t="str">
        <f t="shared" si="36"/>
        <v/>
      </c>
      <c r="AA201" s="122"/>
      <c r="AB201" s="119" t="str">
        <f t="shared" si="38"/>
        <v/>
      </c>
    </row>
    <row r="202" spans="1:28" x14ac:dyDescent="0.45">
      <c r="A202" s="112">
        <f>IF(C202="","",COUNTA($C$3:C202))</f>
        <v>200</v>
      </c>
      <c r="B202" s="112" t="str">
        <f t="shared" si="37"/>
        <v>July</v>
      </c>
      <c r="C202" s="150">
        <v>44762</v>
      </c>
      <c r="D202" s="114" t="s">
        <v>512</v>
      </c>
      <c r="E202" s="114"/>
      <c r="F202" s="115">
        <v>44616</v>
      </c>
      <c r="G202" s="111" t="s">
        <v>125</v>
      </c>
      <c r="H202" s="153" t="s">
        <v>563</v>
      </c>
      <c r="I202" s="116" t="s">
        <v>480</v>
      </c>
      <c r="J202" s="116" t="s">
        <v>343</v>
      </c>
      <c r="K202" s="117" t="str">
        <f t="shared" si="39"/>
        <v>No's</v>
      </c>
      <c r="L202" s="118">
        <v>1</v>
      </c>
      <c r="M202" s="118"/>
      <c r="N202" s="118"/>
      <c r="O202" s="138">
        <f t="shared" si="40"/>
        <v>1</v>
      </c>
      <c r="P202" s="124"/>
      <c r="Q202" s="118"/>
      <c r="R202" s="118"/>
      <c r="S202" s="151"/>
      <c r="T202" s="119" t="str">
        <f t="shared" si="33"/>
        <v/>
      </c>
      <c r="U202" s="119" t="str">
        <f t="shared" si="34"/>
        <v/>
      </c>
      <c r="V202" s="119">
        <f t="shared" si="41"/>
        <v>1</v>
      </c>
      <c r="W202" s="119" t="str">
        <f t="shared" si="42"/>
        <v/>
      </c>
      <c r="X202" s="119" t="str">
        <f t="shared" si="43"/>
        <v/>
      </c>
      <c r="Y202" s="120" t="str">
        <f t="shared" si="35"/>
        <v/>
      </c>
      <c r="Z202" s="121" t="str">
        <f t="shared" si="36"/>
        <v/>
      </c>
      <c r="AA202" s="122"/>
      <c r="AB202" s="119" t="str">
        <f t="shared" si="38"/>
        <v/>
      </c>
    </row>
    <row r="203" spans="1:28" x14ac:dyDescent="0.45">
      <c r="A203" s="112">
        <f>IF(C203="","",COUNTA($C$3:C203))</f>
        <v>201</v>
      </c>
      <c r="B203" s="112" t="str">
        <f t="shared" si="37"/>
        <v>July</v>
      </c>
      <c r="C203" s="150">
        <v>44762</v>
      </c>
      <c r="D203" s="114" t="s">
        <v>512</v>
      </c>
      <c r="E203" s="114"/>
      <c r="F203" s="115">
        <v>44616</v>
      </c>
      <c r="G203" s="111" t="s">
        <v>125</v>
      </c>
      <c r="H203" s="153" t="s">
        <v>615</v>
      </c>
      <c r="I203" s="116" t="s">
        <v>607</v>
      </c>
      <c r="J203" s="116" t="s">
        <v>4</v>
      </c>
      <c r="K203" s="117" t="str">
        <f t="shared" si="39"/>
        <v>Sqmt</v>
      </c>
      <c r="L203" s="118">
        <v>3.65</v>
      </c>
      <c r="M203" s="118"/>
      <c r="N203" s="118">
        <v>2.99</v>
      </c>
      <c r="O203" s="138">
        <f t="shared" si="40"/>
        <v>3.6478000000000002</v>
      </c>
      <c r="P203" s="124">
        <v>0.9</v>
      </c>
      <c r="Q203" s="118">
        <v>3</v>
      </c>
      <c r="R203" s="118">
        <v>0</v>
      </c>
      <c r="S203" s="151">
        <v>100</v>
      </c>
      <c r="T203" s="119">
        <f t="shared" si="33"/>
        <v>0.64780000000000015</v>
      </c>
      <c r="U203" s="119">
        <f t="shared" si="34"/>
        <v>2.1</v>
      </c>
      <c r="V203" s="119">
        <f t="shared" si="41"/>
        <v>28.63523</v>
      </c>
      <c r="W203" s="119">
        <f t="shared" si="42"/>
        <v>16.484999999999999</v>
      </c>
      <c r="X203" s="119">
        <f t="shared" si="43"/>
        <v>5.085230000000001</v>
      </c>
      <c r="Y203" s="120">
        <f t="shared" si="35"/>
        <v>17.758649048741713</v>
      </c>
      <c r="Z203" s="121">
        <f t="shared" si="36"/>
        <v>57.568945665880797</v>
      </c>
      <c r="AA203" s="122"/>
      <c r="AB203" s="119">
        <f t="shared" si="38"/>
        <v>5.085230000000001</v>
      </c>
    </row>
    <row r="204" spans="1:28" x14ac:dyDescent="0.45">
      <c r="A204" s="112">
        <f>IF(C204="","",COUNTA($C$3:C204))</f>
        <v>202</v>
      </c>
      <c r="B204" s="112" t="str">
        <f t="shared" si="37"/>
        <v>July</v>
      </c>
      <c r="C204" s="113">
        <v>44764</v>
      </c>
      <c r="D204" s="114" t="s">
        <v>564</v>
      </c>
      <c r="E204" s="114"/>
      <c r="F204" s="115">
        <v>44767</v>
      </c>
      <c r="G204" s="116" t="s">
        <v>125</v>
      </c>
      <c r="H204" s="152" t="s">
        <v>565</v>
      </c>
      <c r="I204" s="116" t="s">
        <v>457</v>
      </c>
      <c r="J204" s="116" t="s">
        <v>2</v>
      </c>
      <c r="K204" s="117" t="str">
        <f t="shared" si="39"/>
        <v>Sqmt</v>
      </c>
      <c r="L204" s="118">
        <v>344.9</v>
      </c>
      <c r="M204" s="118">
        <v>121.6</v>
      </c>
      <c r="N204" s="118">
        <v>163.63</v>
      </c>
      <c r="O204" s="138">
        <f t="shared" si="40"/>
        <v>347.98060000000004</v>
      </c>
      <c r="P204" s="124">
        <v>277.60000000000002</v>
      </c>
      <c r="Q204" s="118">
        <v>319.10000000000002</v>
      </c>
      <c r="R204" s="118">
        <v>27</v>
      </c>
      <c r="S204" s="151">
        <v>73</v>
      </c>
      <c r="T204" s="119">
        <f t="shared" ref="T204:T257" si="44">(IF(K204="Sqmt",(O204-Q204),""))</f>
        <v>28.880600000000015</v>
      </c>
      <c r="U204" s="119">
        <f t="shared" ref="U204:U257" si="45">(IF(K204="Sqmt",(O204-P204)-T204,IF(K204="Rmt","",IF(K204="Kg's","",IF(K204="No's","",IF(K204="Roll","",""))))))</f>
        <v>41.5</v>
      </c>
      <c r="V204" s="119">
        <f t="shared" si="41"/>
        <v>1638.9886260000001</v>
      </c>
      <c r="W204" s="119">
        <f t="shared" si="42"/>
        <v>195.465</v>
      </c>
      <c r="X204" s="119">
        <f t="shared" si="43"/>
        <v>136.02762600000008</v>
      </c>
      <c r="Y204" s="120">
        <f t="shared" ref="Y204:Y257" si="46">IF(K204="Sqmt",(T204/O204)*100,IF(K204="Kg's","",IF(K204="No's","",IF(K204="Rmt","",IF(K204="Roll","",IF(K204="",""))))))</f>
        <v>8.2994856609822527</v>
      </c>
      <c r="Z204" s="121">
        <f t="shared" ref="Z204:Z257" si="47">IF(K204="Sqmt",(U204/O204)*100,IF(K204="Kg's","",IF(K204="No's","",IF(K204="Rmt","",IF(K204="Roll","",IF(K204="",""))))))</f>
        <v>11.925952193886671</v>
      </c>
      <c r="AA204" s="122"/>
      <c r="AB204" s="119">
        <f t="shared" si="38"/>
        <v>136.02762600000008</v>
      </c>
    </row>
    <row r="205" spans="1:28" x14ac:dyDescent="0.45">
      <c r="A205" s="112">
        <f>IF(C205="","",COUNTA($C$3:C205))</f>
        <v>203</v>
      </c>
      <c r="B205" s="112" t="str">
        <f t="shared" ref="B205:B258" si="48">IF(C205="","",TEXT(C205,"mmmm"))</f>
        <v>July</v>
      </c>
      <c r="C205" s="113">
        <v>44764</v>
      </c>
      <c r="D205" s="114" t="s">
        <v>564</v>
      </c>
      <c r="E205" s="114"/>
      <c r="F205" s="115">
        <v>44767</v>
      </c>
      <c r="G205" s="116" t="s">
        <v>125</v>
      </c>
      <c r="H205" s="152" t="s">
        <v>565</v>
      </c>
      <c r="I205" s="116" t="s">
        <v>457</v>
      </c>
      <c r="J205" s="116" t="s">
        <v>3</v>
      </c>
      <c r="K205" s="117" t="str">
        <f t="shared" si="39"/>
        <v>Sqmt</v>
      </c>
      <c r="L205" s="118">
        <v>53.6</v>
      </c>
      <c r="M205" s="118">
        <v>16.43</v>
      </c>
      <c r="N205" s="118">
        <v>28.07</v>
      </c>
      <c r="O205" s="138">
        <f t="shared" si="40"/>
        <v>54.29</v>
      </c>
      <c r="P205" s="124">
        <v>40.6</v>
      </c>
      <c r="Q205" s="118">
        <v>47.2</v>
      </c>
      <c r="R205" s="118"/>
      <c r="S205" s="151"/>
      <c r="T205" s="119">
        <f t="shared" si="44"/>
        <v>7.0899999999999963</v>
      </c>
      <c r="U205" s="119">
        <f t="shared" si="45"/>
        <v>6.6000000000000014</v>
      </c>
      <c r="V205" s="119">
        <f t="shared" si="41"/>
        <v>340.94119999999998</v>
      </c>
      <c r="W205" s="119">
        <f t="shared" si="42"/>
        <v>41.448000000000008</v>
      </c>
      <c r="X205" s="119">
        <f t="shared" si="43"/>
        <v>44.525199999999977</v>
      </c>
      <c r="Y205" s="120">
        <f t="shared" si="46"/>
        <v>13.059495303002389</v>
      </c>
      <c r="Z205" s="121">
        <f t="shared" si="47"/>
        <v>12.156934978817464</v>
      </c>
      <c r="AA205" s="122"/>
      <c r="AB205" s="119">
        <f t="shared" si="38"/>
        <v>44.525199999999977</v>
      </c>
    </row>
    <row r="206" spans="1:28" x14ac:dyDescent="0.45">
      <c r="A206" s="112">
        <f>IF(C206="","",COUNTA($C$3:C206))</f>
        <v>204</v>
      </c>
      <c r="B206" s="112" t="str">
        <f t="shared" si="48"/>
        <v>July</v>
      </c>
      <c r="C206" s="113">
        <v>44764</v>
      </c>
      <c r="D206" s="114" t="s">
        <v>564</v>
      </c>
      <c r="E206" s="114"/>
      <c r="F206" s="115">
        <v>44767</v>
      </c>
      <c r="G206" s="116" t="s">
        <v>125</v>
      </c>
      <c r="H206" s="152" t="s">
        <v>565</v>
      </c>
      <c r="I206" s="116" t="s">
        <v>368</v>
      </c>
      <c r="J206" s="116" t="s">
        <v>2</v>
      </c>
      <c r="K206" s="117" t="str">
        <f t="shared" si="39"/>
        <v>Sqmt</v>
      </c>
      <c r="L206" s="118">
        <v>60</v>
      </c>
      <c r="M206" s="118">
        <v>49.18</v>
      </c>
      <c r="N206" s="118"/>
      <c r="O206" s="138">
        <f t="shared" si="40"/>
        <v>59.999600000000001</v>
      </c>
      <c r="P206" s="124">
        <v>60</v>
      </c>
      <c r="Q206" s="118">
        <v>60</v>
      </c>
      <c r="R206" s="118"/>
      <c r="S206" s="151"/>
      <c r="T206" s="119">
        <f t="shared" si="44"/>
        <v>-3.9999999999906777E-4</v>
      </c>
      <c r="U206" s="119">
        <f t="shared" si="45"/>
        <v>0</v>
      </c>
      <c r="V206" s="119">
        <f t="shared" si="41"/>
        <v>282.598116</v>
      </c>
      <c r="W206" s="119">
        <f t="shared" si="42"/>
        <v>0</v>
      </c>
      <c r="X206" s="119">
        <f t="shared" si="43"/>
        <v>-1.8839999999956092E-3</v>
      </c>
      <c r="Y206" s="120">
        <f t="shared" si="46"/>
        <v>-6.6667111113918713E-4</v>
      </c>
      <c r="Z206" s="121">
        <f t="shared" si="47"/>
        <v>0</v>
      </c>
      <c r="AA206" s="122"/>
      <c r="AB206" s="119">
        <f t="shared" si="38"/>
        <v>-1.8839999999956092E-3</v>
      </c>
    </row>
    <row r="207" spans="1:28" x14ac:dyDescent="0.45">
      <c r="A207" s="112">
        <f>IF(C207="","",COUNTA($C$3:C207))</f>
        <v>205</v>
      </c>
      <c r="B207" s="112" t="str">
        <f t="shared" si="48"/>
        <v>July</v>
      </c>
      <c r="C207" s="113">
        <v>44764</v>
      </c>
      <c r="D207" s="114" t="s">
        <v>564</v>
      </c>
      <c r="E207" s="114"/>
      <c r="F207" s="115">
        <v>44767</v>
      </c>
      <c r="G207" s="116" t="s">
        <v>125</v>
      </c>
      <c r="H207" s="152" t="s">
        <v>565</v>
      </c>
      <c r="I207" s="116" t="s">
        <v>25</v>
      </c>
      <c r="J207" s="116" t="s">
        <v>455</v>
      </c>
      <c r="K207" s="117" t="str">
        <f t="shared" si="39"/>
        <v>No's</v>
      </c>
      <c r="L207" s="118">
        <v>1508</v>
      </c>
      <c r="M207" s="118"/>
      <c r="N207" s="118"/>
      <c r="O207" s="138">
        <f t="shared" si="40"/>
        <v>1508</v>
      </c>
      <c r="P207" s="124"/>
      <c r="Q207" s="118"/>
      <c r="R207" s="118"/>
      <c r="S207" s="151"/>
      <c r="T207" s="119" t="str">
        <f t="shared" si="44"/>
        <v/>
      </c>
      <c r="U207" s="119" t="str">
        <f t="shared" si="45"/>
        <v/>
      </c>
      <c r="V207" s="119">
        <f t="shared" si="41"/>
        <v>1508</v>
      </c>
      <c r="W207" s="119" t="str">
        <f t="shared" si="42"/>
        <v/>
      </c>
      <c r="X207" s="119" t="str">
        <f t="shared" si="43"/>
        <v/>
      </c>
      <c r="Y207" s="120" t="str">
        <f t="shared" si="46"/>
        <v/>
      </c>
      <c r="Z207" s="121" t="str">
        <f t="shared" si="47"/>
        <v/>
      </c>
      <c r="AA207" s="122"/>
      <c r="AB207" s="119" t="str">
        <f t="shared" si="38"/>
        <v/>
      </c>
    </row>
    <row r="208" spans="1:28" x14ac:dyDescent="0.45">
      <c r="A208" s="112">
        <f>IF(C208="","",COUNTA($C$3:C208))</f>
        <v>206</v>
      </c>
      <c r="B208" s="112" t="str">
        <f t="shared" si="48"/>
        <v>July</v>
      </c>
      <c r="C208" s="113">
        <v>44764</v>
      </c>
      <c r="D208" s="114" t="s">
        <v>564</v>
      </c>
      <c r="E208" s="114"/>
      <c r="F208" s="115">
        <v>44767</v>
      </c>
      <c r="G208" s="116" t="s">
        <v>125</v>
      </c>
      <c r="H208" s="152" t="s">
        <v>565</v>
      </c>
      <c r="I208" s="116" t="s">
        <v>460</v>
      </c>
      <c r="J208" s="116" t="s">
        <v>225</v>
      </c>
      <c r="K208" s="117" t="str">
        <f t="shared" si="39"/>
        <v>Rmt</v>
      </c>
      <c r="L208" s="118">
        <v>440</v>
      </c>
      <c r="M208" s="118"/>
      <c r="N208" s="118"/>
      <c r="O208" s="138">
        <f t="shared" si="40"/>
        <v>440</v>
      </c>
      <c r="P208" s="124"/>
      <c r="Q208" s="118"/>
      <c r="R208" s="118"/>
      <c r="S208" s="151"/>
      <c r="T208" s="119" t="str">
        <f t="shared" si="44"/>
        <v/>
      </c>
      <c r="U208" s="119" t="str">
        <f t="shared" si="45"/>
        <v/>
      </c>
      <c r="V208" s="119">
        <f t="shared" si="41"/>
        <v>440</v>
      </c>
      <c r="W208" s="119" t="str">
        <f t="shared" si="42"/>
        <v/>
      </c>
      <c r="X208" s="119" t="str">
        <f t="shared" si="43"/>
        <v/>
      </c>
      <c r="Y208" s="120" t="str">
        <f t="shared" si="46"/>
        <v/>
      </c>
      <c r="Z208" s="121" t="str">
        <f t="shared" si="47"/>
        <v/>
      </c>
      <c r="AA208" s="122"/>
      <c r="AB208" s="119" t="str">
        <f t="shared" si="38"/>
        <v/>
      </c>
    </row>
    <row r="209" spans="1:28" x14ac:dyDescent="0.45">
      <c r="A209" s="112">
        <f>IF(C209="","",COUNTA($C$3:C209))</f>
        <v>207</v>
      </c>
      <c r="B209" s="112" t="str">
        <f t="shared" si="48"/>
        <v>July</v>
      </c>
      <c r="C209" s="113">
        <v>44764</v>
      </c>
      <c r="D209" s="114" t="s">
        <v>564</v>
      </c>
      <c r="E209" s="114"/>
      <c r="F209" s="115">
        <v>44767</v>
      </c>
      <c r="G209" s="116" t="s">
        <v>125</v>
      </c>
      <c r="H209" s="152" t="s">
        <v>565</v>
      </c>
      <c r="I209" s="116" t="s">
        <v>24</v>
      </c>
      <c r="J209" s="116" t="s">
        <v>24</v>
      </c>
      <c r="K209" s="117" t="str">
        <f t="shared" si="39"/>
        <v>No's</v>
      </c>
      <c r="L209" s="118">
        <v>1600</v>
      </c>
      <c r="M209" s="118"/>
      <c r="N209" s="118"/>
      <c r="O209" s="138">
        <f t="shared" si="40"/>
        <v>1600</v>
      </c>
      <c r="P209" s="124"/>
      <c r="Q209" s="118"/>
      <c r="R209" s="118"/>
      <c r="S209" s="151"/>
      <c r="T209" s="119" t="str">
        <f t="shared" si="44"/>
        <v/>
      </c>
      <c r="U209" s="119" t="str">
        <f t="shared" si="45"/>
        <v/>
      </c>
      <c r="V209" s="119">
        <f t="shared" si="41"/>
        <v>1600</v>
      </c>
      <c r="W209" s="119" t="str">
        <f t="shared" si="42"/>
        <v/>
      </c>
      <c r="X209" s="119" t="str">
        <f t="shared" si="43"/>
        <v/>
      </c>
      <c r="Y209" s="120" t="str">
        <f t="shared" si="46"/>
        <v/>
      </c>
      <c r="Z209" s="121" t="str">
        <f t="shared" si="47"/>
        <v/>
      </c>
      <c r="AA209" s="122"/>
      <c r="AB209" s="119" t="str">
        <f t="shared" si="38"/>
        <v/>
      </c>
    </row>
    <row r="210" spans="1:28" x14ac:dyDescent="0.45">
      <c r="A210" s="112">
        <f>IF(C210="","",COUNTA($C$3:C210))</f>
        <v>208</v>
      </c>
      <c r="B210" s="112" t="str">
        <f t="shared" si="48"/>
        <v>July</v>
      </c>
      <c r="C210" s="113">
        <v>44764</v>
      </c>
      <c r="D210" s="114" t="s">
        <v>564</v>
      </c>
      <c r="E210" s="114"/>
      <c r="F210" s="115">
        <v>44767</v>
      </c>
      <c r="G210" s="116" t="s">
        <v>125</v>
      </c>
      <c r="H210" s="152" t="s">
        <v>565</v>
      </c>
      <c r="I210" s="116" t="s">
        <v>480</v>
      </c>
      <c r="J210" s="116" t="s">
        <v>345</v>
      </c>
      <c r="K210" s="117" t="str">
        <f t="shared" si="39"/>
        <v>Kg's</v>
      </c>
      <c r="L210" s="118">
        <v>2.1</v>
      </c>
      <c r="M210" s="118"/>
      <c r="N210" s="118"/>
      <c r="O210" s="138">
        <f t="shared" si="40"/>
        <v>2.1</v>
      </c>
      <c r="P210" s="124"/>
      <c r="Q210" s="118"/>
      <c r="R210" s="118"/>
      <c r="S210" s="151"/>
      <c r="T210" s="119" t="str">
        <f t="shared" si="44"/>
        <v/>
      </c>
      <c r="U210" s="119" t="str">
        <f t="shared" si="45"/>
        <v/>
      </c>
      <c r="V210" s="119">
        <f t="shared" si="41"/>
        <v>2.1</v>
      </c>
      <c r="W210" s="119" t="str">
        <f t="shared" si="42"/>
        <v/>
      </c>
      <c r="X210" s="119" t="str">
        <f t="shared" si="43"/>
        <v/>
      </c>
      <c r="Y210" s="120" t="str">
        <f t="shared" si="46"/>
        <v/>
      </c>
      <c r="Z210" s="121" t="str">
        <f t="shared" si="47"/>
        <v/>
      </c>
      <c r="AA210" s="122"/>
      <c r="AB210" s="119" t="str">
        <f t="shared" si="38"/>
        <v/>
      </c>
    </row>
    <row r="211" spans="1:28" x14ac:dyDescent="0.45">
      <c r="A211" s="112">
        <f>IF(C211="","",COUNTA($C$3:C211))</f>
        <v>209</v>
      </c>
      <c r="B211" s="112" t="str">
        <f t="shared" si="48"/>
        <v>July</v>
      </c>
      <c r="C211" s="113">
        <v>44764</v>
      </c>
      <c r="D211" s="114" t="s">
        <v>564</v>
      </c>
      <c r="E211" s="114"/>
      <c r="F211" s="115">
        <v>44767</v>
      </c>
      <c r="G211" s="116" t="s">
        <v>125</v>
      </c>
      <c r="H211" s="152" t="s">
        <v>565</v>
      </c>
      <c r="I211" s="116" t="s">
        <v>480</v>
      </c>
      <c r="J211" s="116" t="s">
        <v>343</v>
      </c>
      <c r="K211" s="117" t="str">
        <f t="shared" si="39"/>
        <v>No's</v>
      </c>
      <c r="L211" s="118">
        <v>5</v>
      </c>
      <c r="M211" s="118"/>
      <c r="N211" s="118"/>
      <c r="O211" s="138">
        <f t="shared" si="40"/>
        <v>5</v>
      </c>
      <c r="P211" s="124"/>
      <c r="Q211" s="118"/>
      <c r="R211" s="118"/>
      <c r="S211" s="151"/>
      <c r="T211" s="119" t="str">
        <f t="shared" si="44"/>
        <v/>
      </c>
      <c r="U211" s="119" t="str">
        <f t="shared" si="45"/>
        <v/>
      </c>
      <c r="V211" s="119">
        <f t="shared" si="41"/>
        <v>5</v>
      </c>
      <c r="W211" s="119" t="str">
        <f t="shared" si="42"/>
        <v/>
      </c>
      <c r="X211" s="119" t="str">
        <f t="shared" si="43"/>
        <v/>
      </c>
      <c r="Y211" s="120" t="str">
        <f t="shared" si="46"/>
        <v/>
      </c>
      <c r="Z211" s="121" t="str">
        <f t="shared" si="47"/>
        <v/>
      </c>
      <c r="AA211" s="122"/>
      <c r="AB211" s="119" t="str">
        <f t="shared" si="38"/>
        <v/>
      </c>
    </row>
    <row r="212" spans="1:28" x14ac:dyDescent="0.45">
      <c r="A212" s="112">
        <f>IF(C212="","",COUNTA($C$3:C212))</f>
        <v>210</v>
      </c>
      <c r="B212" s="112" t="str">
        <f t="shared" si="48"/>
        <v>July</v>
      </c>
      <c r="C212" s="113">
        <v>44765</v>
      </c>
      <c r="D212" s="114" t="s">
        <v>566</v>
      </c>
      <c r="E212" s="114"/>
      <c r="F212" s="115">
        <v>44767</v>
      </c>
      <c r="G212" s="116" t="s">
        <v>125</v>
      </c>
      <c r="H212" s="152" t="s">
        <v>567</v>
      </c>
      <c r="I212" s="116" t="s">
        <v>457</v>
      </c>
      <c r="J212" s="116" t="s">
        <v>2</v>
      </c>
      <c r="K212" s="117" t="str">
        <f t="shared" si="39"/>
        <v>Sqmt</v>
      </c>
      <c r="L212" s="118">
        <v>107.09</v>
      </c>
      <c r="M212" s="118">
        <v>60.18</v>
      </c>
      <c r="N212" s="118">
        <v>27.6</v>
      </c>
      <c r="O212" s="138">
        <f t="shared" si="40"/>
        <v>107.0916</v>
      </c>
      <c r="P212" s="124">
        <v>90.8</v>
      </c>
      <c r="Q212" s="118">
        <v>104.9</v>
      </c>
      <c r="R212" s="118">
        <v>37</v>
      </c>
      <c r="S212" s="151">
        <v>63</v>
      </c>
      <c r="T212" s="119">
        <f t="shared" si="44"/>
        <v>2.191599999999994</v>
      </c>
      <c r="U212" s="119">
        <f t="shared" si="45"/>
        <v>14.100000000000009</v>
      </c>
      <c r="V212" s="119">
        <f t="shared" si="41"/>
        <v>504.40143599999999</v>
      </c>
      <c r="W212" s="119">
        <f t="shared" si="42"/>
        <v>66.411000000000044</v>
      </c>
      <c r="X212" s="119">
        <f t="shared" si="43"/>
        <v>10.322435999999971</v>
      </c>
      <c r="Y212" s="120">
        <f t="shared" si="46"/>
        <v>2.0464723657130852</v>
      </c>
      <c r="Z212" s="121">
        <f t="shared" si="47"/>
        <v>13.166298757325512</v>
      </c>
      <c r="AA212" s="122"/>
      <c r="AB212" s="119">
        <f t="shared" si="38"/>
        <v>10.322435999999971</v>
      </c>
    </row>
    <row r="213" spans="1:28" x14ac:dyDescent="0.45">
      <c r="A213" s="112">
        <f>IF(C213="","",COUNTA($C$3:C213))</f>
        <v>211</v>
      </c>
      <c r="B213" s="112" t="str">
        <f t="shared" si="48"/>
        <v>July</v>
      </c>
      <c r="C213" s="113">
        <v>44765</v>
      </c>
      <c r="D213" s="114" t="s">
        <v>566</v>
      </c>
      <c r="E213" s="114"/>
      <c r="F213" s="115">
        <v>44767</v>
      </c>
      <c r="G213" s="116" t="s">
        <v>125</v>
      </c>
      <c r="H213" s="152" t="s">
        <v>567</v>
      </c>
      <c r="I213" s="116" t="s">
        <v>25</v>
      </c>
      <c r="J213" s="116" t="s">
        <v>455</v>
      </c>
      <c r="K213" s="117" t="str">
        <f t="shared" si="39"/>
        <v>No's</v>
      </c>
      <c r="L213" s="118">
        <v>724</v>
      </c>
      <c r="M213" s="118"/>
      <c r="N213" s="118"/>
      <c r="O213" s="138">
        <f t="shared" si="40"/>
        <v>724</v>
      </c>
      <c r="P213" s="124"/>
      <c r="Q213" s="118"/>
      <c r="R213" s="118"/>
      <c r="S213" s="151"/>
      <c r="T213" s="119" t="str">
        <f t="shared" si="44"/>
        <v/>
      </c>
      <c r="U213" s="119" t="str">
        <f t="shared" si="45"/>
        <v/>
      </c>
      <c r="V213" s="119">
        <f t="shared" si="41"/>
        <v>724</v>
      </c>
      <c r="W213" s="119" t="str">
        <f t="shared" si="42"/>
        <v/>
      </c>
      <c r="X213" s="119" t="str">
        <f t="shared" si="43"/>
        <v/>
      </c>
      <c r="Y213" s="120" t="str">
        <f t="shared" si="46"/>
        <v/>
      </c>
      <c r="Z213" s="121" t="str">
        <f t="shared" si="47"/>
        <v/>
      </c>
      <c r="AA213" s="122"/>
      <c r="AB213" s="119" t="str">
        <f t="shared" si="38"/>
        <v/>
      </c>
    </row>
    <row r="214" spans="1:28" x14ac:dyDescent="0.45">
      <c r="A214" s="112">
        <f>IF(C214="","",COUNTA($C$3:C214))</f>
        <v>212</v>
      </c>
      <c r="B214" s="112" t="str">
        <f t="shared" si="48"/>
        <v>July</v>
      </c>
      <c r="C214" s="113">
        <v>44765</v>
      </c>
      <c r="D214" s="114" t="s">
        <v>566</v>
      </c>
      <c r="E214" s="114"/>
      <c r="F214" s="115">
        <v>44767</v>
      </c>
      <c r="G214" s="116" t="s">
        <v>125</v>
      </c>
      <c r="H214" s="152" t="s">
        <v>567</v>
      </c>
      <c r="I214" s="116" t="s">
        <v>460</v>
      </c>
      <c r="J214" s="116" t="s">
        <v>225</v>
      </c>
      <c r="K214" s="117" t="str">
        <f t="shared" si="39"/>
        <v>Rmt</v>
      </c>
      <c r="L214" s="118">
        <v>130</v>
      </c>
      <c r="M214" s="118"/>
      <c r="N214" s="118"/>
      <c r="O214" s="138">
        <f t="shared" si="40"/>
        <v>130</v>
      </c>
      <c r="P214" s="124"/>
      <c r="Q214" s="118"/>
      <c r="R214" s="118"/>
      <c r="S214" s="151"/>
      <c r="T214" s="119" t="str">
        <f t="shared" si="44"/>
        <v/>
      </c>
      <c r="U214" s="119" t="str">
        <f t="shared" si="45"/>
        <v/>
      </c>
      <c r="V214" s="119">
        <f t="shared" si="41"/>
        <v>130</v>
      </c>
      <c r="W214" s="119" t="str">
        <f t="shared" si="42"/>
        <v/>
      </c>
      <c r="X214" s="119" t="str">
        <f t="shared" si="43"/>
        <v/>
      </c>
      <c r="Y214" s="120" t="str">
        <f t="shared" si="46"/>
        <v/>
      </c>
      <c r="Z214" s="121" t="str">
        <f t="shared" si="47"/>
        <v/>
      </c>
      <c r="AA214" s="122"/>
      <c r="AB214" s="119" t="str">
        <f t="shared" si="38"/>
        <v/>
      </c>
    </row>
    <row r="215" spans="1:28" x14ac:dyDescent="0.45">
      <c r="A215" s="112">
        <f>IF(C215="","",COUNTA($C$3:C215))</f>
        <v>213</v>
      </c>
      <c r="B215" s="112" t="str">
        <f t="shared" si="48"/>
        <v>July</v>
      </c>
      <c r="C215" s="113">
        <v>44765</v>
      </c>
      <c r="D215" s="114" t="s">
        <v>566</v>
      </c>
      <c r="E215" s="114"/>
      <c r="F215" s="115">
        <v>44767</v>
      </c>
      <c r="G215" s="116" t="s">
        <v>125</v>
      </c>
      <c r="H215" s="152" t="s">
        <v>567</v>
      </c>
      <c r="I215" s="116" t="s">
        <v>24</v>
      </c>
      <c r="J215" s="116" t="s">
        <v>24</v>
      </c>
      <c r="K215" s="117" t="str">
        <f t="shared" si="39"/>
        <v>No's</v>
      </c>
      <c r="L215" s="118">
        <v>500</v>
      </c>
      <c r="M215" s="118"/>
      <c r="N215" s="118"/>
      <c r="O215" s="138">
        <f t="shared" si="40"/>
        <v>500</v>
      </c>
      <c r="P215" s="124"/>
      <c r="Q215" s="118"/>
      <c r="R215" s="118"/>
      <c r="S215" s="151"/>
      <c r="T215" s="119" t="str">
        <f t="shared" si="44"/>
        <v/>
      </c>
      <c r="U215" s="119" t="str">
        <f t="shared" si="45"/>
        <v/>
      </c>
      <c r="V215" s="119">
        <f t="shared" si="41"/>
        <v>500</v>
      </c>
      <c r="W215" s="119" t="str">
        <f t="shared" si="42"/>
        <v/>
      </c>
      <c r="X215" s="119" t="str">
        <f t="shared" si="43"/>
        <v/>
      </c>
      <c r="Y215" s="120" t="str">
        <f t="shared" si="46"/>
        <v/>
      </c>
      <c r="Z215" s="121" t="str">
        <f t="shared" si="47"/>
        <v/>
      </c>
      <c r="AA215" s="122"/>
      <c r="AB215" s="119" t="str">
        <f t="shared" si="38"/>
        <v/>
      </c>
    </row>
    <row r="216" spans="1:28" x14ac:dyDescent="0.45">
      <c r="A216" s="112">
        <f>IF(C216="","",COUNTA($C$3:C216))</f>
        <v>214</v>
      </c>
      <c r="B216" s="112" t="str">
        <f t="shared" si="48"/>
        <v>July</v>
      </c>
      <c r="C216" s="113">
        <v>44765</v>
      </c>
      <c r="D216" s="114" t="s">
        <v>566</v>
      </c>
      <c r="E216" s="114"/>
      <c r="F216" s="115">
        <v>44767</v>
      </c>
      <c r="G216" s="116" t="s">
        <v>125</v>
      </c>
      <c r="H216" s="152" t="s">
        <v>567</v>
      </c>
      <c r="I216" s="116" t="s">
        <v>480</v>
      </c>
      <c r="J216" s="116" t="s">
        <v>345</v>
      </c>
      <c r="K216" s="117" t="str">
        <f t="shared" si="39"/>
        <v>Kg's</v>
      </c>
      <c r="L216" s="118">
        <v>0.9</v>
      </c>
      <c r="M216" s="118"/>
      <c r="N216" s="118"/>
      <c r="O216" s="138">
        <f t="shared" si="40"/>
        <v>0.9</v>
      </c>
      <c r="P216" s="124"/>
      <c r="Q216" s="118"/>
      <c r="R216" s="118"/>
      <c r="S216" s="151"/>
      <c r="T216" s="119" t="str">
        <f t="shared" si="44"/>
        <v/>
      </c>
      <c r="U216" s="119" t="str">
        <f t="shared" si="45"/>
        <v/>
      </c>
      <c r="V216" s="119">
        <f t="shared" si="41"/>
        <v>0.9</v>
      </c>
      <c r="W216" s="119" t="str">
        <f t="shared" si="42"/>
        <v/>
      </c>
      <c r="X216" s="119" t="str">
        <f t="shared" si="43"/>
        <v/>
      </c>
      <c r="Y216" s="120" t="str">
        <f t="shared" si="46"/>
        <v/>
      </c>
      <c r="Z216" s="121" t="str">
        <f t="shared" si="47"/>
        <v/>
      </c>
      <c r="AA216" s="122"/>
      <c r="AB216" s="119" t="str">
        <f t="shared" si="38"/>
        <v/>
      </c>
    </row>
    <row r="217" spans="1:28" x14ac:dyDescent="0.45">
      <c r="A217" s="112">
        <f>IF(C217="","",COUNTA($C$3:C217))</f>
        <v>215</v>
      </c>
      <c r="B217" s="112" t="str">
        <f t="shared" si="48"/>
        <v>July</v>
      </c>
      <c r="C217" s="113">
        <v>44765</v>
      </c>
      <c r="D217" s="114" t="s">
        <v>566</v>
      </c>
      <c r="E217" s="114"/>
      <c r="F217" s="115">
        <v>44767</v>
      </c>
      <c r="G217" s="116" t="s">
        <v>125</v>
      </c>
      <c r="H217" s="152" t="s">
        <v>567</v>
      </c>
      <c r="I217" s="116" t="s">
        <v>480</v>
      </c>
      <c r="J217" s="116" t="s">
        <v>343</v>
      </c>
      <c r="K217" s="117" t="str">
        <f t="shared" si="39"/>
        <v>No's</v>
      </c>
      <c r="L217" s="118">
        <v>2</v>
      </c>
      <c r="M217" s="118"/>
      <c r="N217" s="118"/>
      <c r="O217" s="138">
        <f t="shared" si="40"/>
        <v>2</v>
      </c>
      <c r="P217" s="124"/>
      <c r="Q217" s="118"/>
      <c r="R217" s="118"/>
      <c r="S217" s="151"/>
      <c r="T217" s="119" t="str">
        <f t="shared" si="44"/>
        <v/>
      </c>
      <c r="U217" s="119" t="str">
        <f t="shared" si="45"/>
        <v/>
      </c>
      <c r="V217" s="119">
        <f t="shared" si="41"/>
        <v>2</v>
      </c>
      <c r="W217" s="119" t="str">
        <f t="shared" si="42"/>
        <v/>
      </c>
      <c r="X217" s="119" t="str">
        <f t="shared" si="43"/>
        <v/>
      </c>
      <c r="Y217" s="120" t="str">
        <f t="shared" si="46"/>
        <v/>
      </c>
      <c r="Z217" s="121" t="str">
        <f t="shared" si="47"/>
        <v/>
      </c>
      <c r="AA217" s="122"/>
      <c r="AB217" s="119" t="str">
        <f t="shared" si="38"/>
        <v/>
      </c>
    </row>
    <row r="218" spans="1:28" x14ac:dyDescent="0.45">
      <c r="A218" s="112">
        <f>IF(C218="","",COUNTA($C$3:C218))</f>
        <v>216</v>
      </c>
      <c r="B218" s="112" t="str">
        <f t="shared" si="48"/>
        <v>July</v>
      </c>
      <c r="C218" s="113">
        <v>44765</v>
      </c>
      <c r="D218" s="114" t="s">
        <v>566</v>
      </c>
      <c r="E218" s="114"/>
      <c r="F218" s="115">
        <v>44767</v>
      </c>
      <c r="G218" s="116" t="s">
        <v>125</v>
      </c>
      <c r="H218" s="152" t="s">
        <v>568</v>
      </c>
      <c r="I218" s="116" t="s">
        <v>230</v>
      </c>
      <c r="J218" s="116" t="s">
        <v>4</v>
      </c>
      <c r="K218" s="117" t="str">
        <f t="shared" si="39"/>
        <v>Sqmt</v>
      </c>
      <c r="L218" s="118">
        <v>0.8</v>
      </c>
      <c r="M218" s="118"/>
      <c r="N218" s="118">
        <v>0.68500000000000005</v>
      </c>
      <c r="O218" s="138">
        <f t="shared" si="40"/>
        <v>0.8357</v>
      </c>
      <c r="P218" s="124">
        <v>0.3</v>
      </c>
      <c r="Q218" s="118">
        <v>0.6</v>
      </c>
      <c r="R218" s="118">
        <v>0</v>
      </c>
      <c r="S218" s="151">
        <v>100</v>
      </c>
      <c r="T218" s="119">
        <f t="shared" si="44"/>
        <v>0.23570000000000002</v>
      </c>
      <c r="U218" s="119">
        <f t="shared" si="45"/>
        <v>0.30000000000000004</v>
      </c>
      <c r="V218" s="119">
        <f t="shared" si="41"/>
        <v>6.5602450000000001</v>
      </c>
      <c r="W218" s="119">
        <f t="shared" si="42"/>
        <v>2.3550000000000004</v>
      </c>
      <c r="X218" s="119">
        <f t="shared" si="43"/>
        <v>1.8502450000000001</v>
      </c>
      <c r="Y218" s="120">
        <f t="shared" si="46"/>
        <v>28.203900921383273</v>
      </c>
      <c r="Z218" s="121">
        <f t="shared" si="47"/>
        <v>35.898049539308367</v>
      </c>
      <c r="AA218" s="122"/>
      <c r="AB218" s="119">
        <f t="shared" si="38"/>
        <v>1.8502450000000001</v>
      </c>
    </row>
    <row r="219" spans="1:28" x14ac:dyDescent="0.45">
      <c r="A219" s="112">
        <f>IF(C219="","",COUNTA($C$3:C219))</f>
        <v>217</v>
      </c>
      <c r="B219" s="112" t="str">
        <f t="shared" si="48"/>
        <v>July</v>
      </c>
      <c r="C219" s="113">
        <v>44765</v>
      </c>
      <c r="D219" s="114" t="s">
        <v>566</v>
      </c>
      <c r="E219" s="114"/>
      <c r="F219" s="115">
        <v>44767</v>
      </c>
      <c r="G219" s="116" t="s">
        <v>125</v>
      </c>
      <c r="H219" s="152" t="s">
        <v>568</v>
      </c>
      <c r="I219" s="116" t="s">
        <v>230</v>
      </c>
      <c r="J219" s="116" t="s">
        <v>3</v>
      </c>
      <c r="K219" s="117" t="str">
        <f t="shared" si="39"/>
        <v>Sqmt</v>
      </c>
      <c r="L219" s="118">
        <v>0.2</v>
      </c>
      <c r="M219" s="118"/>
      <c r="N219" s="118">
        <v>0.19</v>
      </c>
      <c r="O219" s="138">
        <f t="shared" si="40"/>
        <v>0.23180000000000001</v>
      </c>
      <c r="P219" s="124"/>
      <c r="Q219" s="118">
        <v>0.15</v>
      </c>
      <c r="R219" s="118"/>
      <c r="S219" s="151"/>
      <c r="T219" s="119">
        <f t="shared" si="44"/>
        <v>8.1800000000000012E-2</v>
      </c>
      <c r="U219" s="119">
        <f t="shared" si="45"/>
        <v>0.15</v>
      </c>
      <c r="V219" s="119">
        <f t="shared" si="41"/>
        <v>1.4557040000000001</v>
      </c>
      <c r="W219" s="119">
        <f t="shared" si="42"/>
        <v>0.94199999999999995</v>
      </c>
      <c r="X219" s="119">
        <f t="shared" si="43"/>
        <v>0.51370400000000005</v>
      </c>
      <c r="Y219" s="120">
        <f t="shared" si="46"/>
        <v>35.289042277825715</v>
      </c>
      <c r="Z219" s="121">
        <f t="shared" si="47"/>
        <v>64.710957722174285</v>
      </c>
      <c r="AA219" s="122"/>
      <c r="AB219" s="119">
        <f t="shared" si="38"/>
        <v>0.51370400000000005</v>
      </c>
    </row>
    <row r="220" spans="1:28" x14ac:dyDescent="0.45">
      <c r="A220" s="112">
        <f>IF(C220="","",COUNTA($C$3:C220))</f>
        <v>218</v>
      </c>
      <c r="B220" s="112" t="str">
        <f t="shared" si="48"/>
        <v>July</v>
      </c>
      <c r="C220" s="113">
        <v>44765</v>
      </c>
      <c r="D220" s="114" t="s">
        <v>566</v>
      </c>
      <c r="E220" s="114"/>
      <c r="F220" s="115">
        <v>44767</v>
      </c>
      <c r="G220" s="116" t="s">
        <v>125</v>
      </c>
      <c r="H220" s="152" t="s">
        <v>568</v>
      </c>
      <c r="I220" s="116" t="s">
        <v>25</v>
      </c>
      <c r="J220" s="116" t="s">
        <v>455</v>
      </c>
      <c r="K220" s="117" t="str">
        <f t="shared" si="39"/>
        <v>No's</v>
      </c>
      <c r="L220" s="118">
        <v>24</v>
      </c>
      <c r="M220" s="118"/>
      <c r="N220" s="118"/>
      <c r="O220" s="138">
        <f t="shared" si="40"/>
        <v>24</v>
      </c>
      <c r="P220" s="124"/>
      <c r="Q220" s="118"/>
      <c r="R220" s="118"/>
      <c r="S220" s="151"/>
      <c r="T220" s="119" t="str">
        <f t="shared" si="44"/>
        <v/>
      </c>
      <c r="U220" s="119" t="str">
        <f t="shared" si="45"/>
        <v/>
      </c>
      <c r="V220" s="119">
        <f t="shared" si="41"/>
        <v>24</v>
      </c>
      <c r="W220" s="119" t="str">
        <f t="shared" si="42"/>
        <v/>
      </c>
      <c r="X220" s="119" t="str">
        <f t="shared" si="43"/>
        <v/>
      </c>
      <c r="Y220" s="120" t="str">
        <f t="shared" si="46"/>
        <v/>
      </c>
      <c r="Z220" s="121" t="str">
        <f t="shared" si="47"/>
        <v/>
      </c>
      <c r="AA220" s="122"/>
      <c r="AB220" s="119" t="str">
        <f t="shared" si="38"/>
        <v/>
      </c>
    </row>
    <row r="221" spans="1:28" x14ac:dyDescent="0.45">
      <c r="A221" s="112">
        <f>IF(C221="","",COUNTA($C$3:C221))</f>
        <v>219</v>
      </c>
      <c r="B221" s="112" t="str">
        <f t="shared" si="48"/>
        <v>July</v>
      </c>
      <c r="C221" s="113">
        <v>44765</v>
      </c>
      <c r="D221" s="114" t="s">
        <v>570</v>
      </c>
      <c r="E221" s="114"/>
      <c r="F221" s="115">
        <v>44767</v>
      </c>
      <c r="G221" s="116" t="s">
        <v>125</v>
      </c>
      <c r="H221" s="152" t="s">
        <v>571</v>
      </c>
      <c r="I221" s="116" t="s">
        <v>457</v>
      </c>
      <c r="J221" s="116" t="s">
        <v>2</v>
      </c>
      <c r="K221" s="117" t="str">
        <f t="shared" si="39"/>
        <v>Sqmt</v>
      </c>
      <c r="L221" s="118">
        <v>22.95</v>
      </c>
      <c r="M221" s="118">
        <v>13.78</v>
      </c>
      <c r="N221" s="118">
        <v>5.03</v>
      </c>
      <c r="O221" s="138">
        <f t="shared" si="40"/>
        <v>22.948199999999996</v>
      </c>
      <c r="P221" s="124">
        <v>20.25</v>
      </c>
      <c r="Q221" s="118">
        <v>23</v>
      </c>
      <c r="R221" s="118">
        <v>58</v>
      </c>
      <c r="S221" s="151">
        <v>42</v>
      </c>
      <c r="T221" s="119">
        <f t="shared" si="44"/>
        <v>-5.1800000000003621E-2</v>
      </c>
      <c r="U221" s="119">
        <f t="shared" si="45"/>
        <v>2.75</v>
      </c>
      <c r="V221" s="119">
        <f t="shared" si="41"/>
        <v>108.08602199999999</v>
      </c>
      <c r="W221" s="119">
        <f t="shared" si="42"/>
        <v>12.952500000000001</v>
      </c>
      <c r="X221" s="119">
        <f t="shared" si="43"/>
        <v>-0.24397800000001704</v>
      </c>
      <c r="Y221" s="120">
        <f t="shared" si="46"/>
        <v>-0.22572576498376182</v>
      </c>
      <c r="Z221" s="121">
        <f t="shared" si="47"/>
        <v>11.983510689291537</v>
      </c>
      <c r="AA221" s="122"/>
      <c r="AB221" s="119">
        <f t="shared" si="38"/>
        <v>-0.24397800000001704</v>
      </c>
    </row>
    <row r="222" spans="1:28" x14ac:dyDescent="0.45">
      <c r="A222" s="112">
        <f>IF(C222="","",COUNTA($C$3:C222))</f>
        <v>220</v>
      </c>
      <c r="B222" s="112" t="str">
        <f t="shared" si="48"/>
        <v>July</v>
      </c>
      <c r="C222" s="113">
        <v>44765</v>
      </c>
      <c r="D222" s="114" t="s">
        <v>570</v>
      </c>
      <c r="E222" s="114"/>
      <c r="F222" s="115">
        <v>44767</v>
      </c>
      <c r="G222" s="116" t="s">
        <v>125</v>
      </c>
      <c r="H222" s="152" t="s">
        <v>571</v>
      </c>
      <c r="I222" s="116" t="s">
        <v>457</v>
      </c>
      <c r="J222" s="116" t="s">
        <v>3</v>
      </c>
      <c r="K222" s="117" t="str">
        <f t="shared" si="39"/>
        <v>Sqmt</v>
      </c>
      <c r="L222" s="118">
        <v>61.3</v>
      </c>
      <c r="M222" s="118">
        <v>27.81</v>
      </c>
      <c r="N222" s="118">
        <v>22.81</v>
      </c>
      <c r="O222" s="138">
        <f t="shared" si="40"/>
        <v>61.756399999999992</v>
      </c>
      <c r="P222" s="124">
        <v>48.2</v>
      </c>
      <c r="Q222" s="118">
        <v>54.6</v>
      </c>
      <c r="R222" s="118"/>
      <c r="S222" s="151"/>
      <c r="T222" s="119">
        <f t="shared" si="44"/>
        <v>7.1563999999999908</v>
      </c>
      <c r="U222" s="119">
        <f t="shared" si="45"/>
        <v>6.3999999999999986</v>
      </c>
      <c r="V222" s="119">
        <f t="shared" si="41"/>
        <v>387.83019199999995</v>
      </c>
      <c r="W222" s="119">
        <f t="shared" si="42"/>
        <v>40.191999999999993</v>
      </c>
      <c r="X222" s="119">
        <f t="shared" si="43"/>
        <v>44.942191999999942</v>
      </c>
      <c r="Y222" s="120">
        <f t="shared" si="46"/>
        <v>11.588110705934918</v>
      </c>
      <c r="Z222" s="121">
        <f t="shared" si="47"/>
        <v>10.363298378791509</v>
      </c>
      <c r="AA222" s="122"/>
      <c r="AB222" s="119">
        <f t="shared" si="38"/>
        <v>44.942191999999942</v>
      </c>
    </row>
    <row r="223" spans="1:28" x14ac:dyDescent="0.45">
      <c r="A223" s="112">
        <f>IF(C223="","",COUNTA($C$3:C223))</f>
        <v>221</v>
      </c>
      <c r="B223" s="112" t="str">
        <f t="shared" si="48"/>
        <v>July</v>
      </c>
      <c r="C223" s="113">
        <v>44765</v>
      </c>
      <c r="D223" s="114" t="s">
        <v>570</v>
      </c>
      <c r="E223" s="114"/>
      <c r="F223" s="115">
        <v>44767</v>
      </c>
      <c r="G223" s="116" t="s">
        <v>125</v>
      </c>
      <c r="H223" s="152" t="s">
        <v>571</v>
      </c>
      <c r="I223" s="116" t="s">
        <v>25</v>
      </c>
      <c r="J223" s="116" t="s">
        <v>455</v>
      </c>
      <c r="K223" s="117" t="str">
        <f t="shared" si="39"/>
        <v>No's</v>
      </c>
      <c r="L223" s="118">
        <v>224</v>
      </c>
      <c r="M223" s="118"/>
      <c r="N223" s="118"/>
      <c r="O223" s="138">
        <f t="shared" si="40"/>
        <v>224</v>
      </c>
      <c r="P223" s="124"/>
      <c r="Q223" s="118"/>
      <c r="R223" s="118"/>
      <c r="S223" s="151"/>
      <c r="T223" s="119" t="str">
        <f t="shared" si="44"/>
        <v/>
      </c>
      <c r="U223" s="119" t="str">
        <f t="shared" si="45"/>
        <v/>
      </c>
      <c r="V223" s="119">
        <f t="shared" si="41"/>
        <v>224</v>
      </c>
      <c r="W223" s="119" t="str">
        <f t="shared" si="42"/>
        <v/>
      </c>
      <c r="X223" s="119" t="str">
        <f t="shared" si="43"/>
        <v/>
      </c>
      <c r="Y223" s="120" t="str">
        <f t="shared" si="46"/>
        <v/>
      </c>
      <c r="Z223" s="121" t="str">
        <f t="shared" si="47"/>
        <v/>
      </c>
      <c r="AA223" s="122"/>
      <c r="AB223" s="119" t="str">
        <f t="shared" si="38"/>
        <v/>
      </c>
    </row>
    <row r="224" spans="1:28" x14ac:dyDescent="0.45">
      <c r="A224" s="112">
        <f>IF(C224="","",COUNTA($C$3:C224))</f>
        <v>222</v>
      </c>
      <c r="B224" s="112" t="str">
        <f t="shared" si="48"/>
        <v>July</v>
      </c>
      <c r="C224" s="113">
        <v>44765</v>
      </c>
      <c r="D224" s="114" t="s">
        <v>570</v>
      </c>
      <c r="E224" s="114"/>
      <c r="F224" s="115">
        <v>44767</v>
      </c>
      <c r="G224" s="116" t="s">
        <v>125</v>
      </c>
      <c r="H224" s="152" t="s">
        <v>571</v>
      </c>
      <c r="I224" s="116" t="s">
        <v>460</v>
      </c>
      <c r="J224" s="116" t="s">
        <v>225</v>
      </c>
      <c r="K224" s="117" t="str">
        <f t="shared" si="39"/>
        <v>Rmt</v>
      </c>
      <c r="L224" s="118">
        <v>90</v>
      </c>
      <c r="M224" s="118"/>
      <c r="N224" s="118"/>
      <c r="O224" s="138">
        <f t="shared" si="40"/>
        <v>90</v>
      </c>
      <c r="P224" s="124"/>
      <c r="Q224" s="118"/>
      <c r="R224" s="118"/>
      <c r="S224" s="151"/>
      <c r="T224" s="119" t="str">
        <f t="shared" si="44"/>
        <v/>
      </c>
      <c r="U224" s="119" t="str">
        <f t="shared" si="45"/>
        <v/>
      </c>
      <c r="V224" s="119">
        <f t="shared" si="41"/>
        <v>90</v>
      </c>
      <c r="W224" s="119" t="str">
        <f t="shared" si="42"/>
        <v/>
      </c>
      <c r="X224" s="119" t="str">
        <f t="shared" si="43"/>
        <v/>
      </c>
      <c r="Y224" s="120" t="str">
        <f t="shared" si="46"/>
        <v/>
      </c>
      <c r="Z224" s="121" t="str">
        <f t="shared" si="47"/>
        <v/>
      </c>
      <c r="AA224" s="122"/>
      <c r="AB224" s="119" t="str">
        <f t="shared" si="38"/>
        <v/>
      </c>
    </row>
    <row r="225" spans="1:29" x14ac:dyDescent="0.45">
      <c r="A225" s="112">
        <f>IF(C225="","",COUNTA($C$3:C225))</f>
        <v>223</v>
      </c>
      <c r="B225" s="112" t="str">
        <f t="shared" si="48"/>
        <v>July</v>
      </c>
      <c r="C225" s="113">
        <v>44765</v>
      </c>
      <c r="D225" s="114" t="s">
        <v>570</v>
      </c>
      <c r="E225" s="114"/>
      <c r="F225" s="115">
        <v>44767</v>
      </c>
      <c r="G225" s="116" t="s">
        <v>125</v>
      </c>
      <c r="H225" s="152" t="s">
        <v>571</v>
      </c>
      <c r="I225" s="116" t="s">
        <v>24</v>
      </c>
      <c r="J225" s="116" t="s">
        <v>24</v>
      </c>
      <c r="K225" s="117" t="str">
        <f t="shared" si="39"/>
        <v>No's</v>
      </c>
      <c r="L225" s="118">
        <v>300</v>
      </c>
      <c r="M225" s="118"/>
      <c r="N225" s="118"/>
      <c r="O225" s="138">
        <f t="shared" si="40"/>
        <v>300</v>
      </c>
      <c r="P225" s="124"/>
      <c r="Q225" s="118"/>
      <c r="R225" s="118"/>
      <c r="S225" s="151"/>
      <c r="T225" s="119" t="str">
        <f t="shared" si="44"/>
        <v/>
      </c>
      <c r="U225" s="119" t="str">
        <f t="shared" si="45"/>
        <v/>
      </c>
      <c r="V225" s="119">
        <f t="shared" si="41"/>
        <v>300</v>
      </c>
      <c r="W225" s="119" t="str">
        <f t="shared" si="42"/>
        <v/>
      </c>
      <c r="X225" s="119" t="str">
        <f t="shared" si="43"/>
        <v/>
      </c>
      <c r="Y225" s="120" t="str">
        <f t="shared" si="46"/>
        <v/>
      </c>
      <c r="Z225" s="121" t="str">
        <f t="shared" si="47"/>
        <v/>
      </c>
      <c r="AA225" s="122"/>
      <c r="AB225" s="119" t="str">
        <f t="shared" si="38"/>
        <v/>
      </c>
    </row>
    <row r="226" spans="1:29" x14ac:dyDescent="0.45">
      <c r="A226" s="112">
        <f>IF(C226="","",COUNTA($C$3:C226))</f>
        <v>224</v>
      </c>
      <c r="B226" s="112" t="str">
        <f t="shared" si="48"/>
        <v>July</v>
      </c>
      <c r="C226" s="113">
        <v>44765</v>
      </c>
      <c r="D226" s="114" t="s">
        <v>570</v>
      </c>
      <c r="E226" s="114"/>
      <c r="F226" s="115">
        <v>44767</v>
      </c>
      <c r="G226" s="116" t="s">
        <v>125</v>
      </c>
      <c r="H226" s="152" t="s">
        <v>571</v>
      </c>
      <c r="I226" s="116" t="s">
        <v>480</v>
      </c>
      <c r="J226" s="116" t="s">
        <v>345</v>
      </c>
      <c r="K226" s="117" t="str">
        <f t="shared" si="39"/>
        <v>Kg's</v>
      </c>
      <c r="L226" s="118">
        <v>0.6</v>
      </c>
      <c r="M226" s="118"/>
      <c r="N226" s="118"/>
      <c r="O226" s="138">
        <f t="shared" si="40"/>
        <v>0.6</v>
      </c>
      <c r="P226" s="124"/>
      <c r="Q226" s="118"/>
      <c r="R226" s="118"/>
      <c r="S226" s="151"/>
      <c r="T226" s="119" t="str">
        <f t="shared" si="44"/>
        <v/>
      </c>
      <c r="U226" s="119" t="str">
        <f t="shared" si="45"/>
        <v/>
      </c>
      <c r="V226" s="119">
        <f t="shared" si="41"/>
        <v>0.6</v>
      </c>
      <c r="W226" s="119" t="str">
        <f t="shared" si="42"/>
        <v/>
      </c>
      <c r="X226" s="119" t="str">
        <f t="shared" si="43"/>
        <v/>
      </c>
      <c r="Y226" s="120" t="str">
        <f t="shared" si="46"/>
        <v/>
      </c>
      <c r="Z226" s="121" t="str">
        <f t="shared" si="47"/>
        <v/>
      </c>
      <c r="AA226" s="122"/>
      <c r="AB226" s="119" t="str">
        <f t="shared" si="38"/>
        <v/>
      </c>
    </row>
    <row r="227" spans="1:29" x14ac:dyDescent="0.45">
      <c r="A227" s="112">
        <f>IF(C227="","",COUNTA($C$3:C227))</f>
        <v>225</v>
      </c>
      <c r="B227" s="112" t="str">
        <f t="shared" si="48"/>
        <v>July</v>
      </c>
      <c r="C227" s="113">
        <v>44765</v>
      </c>
      <c r="D227" s="114" t="s">
        <v>570</v>
      </c>
      <c r="E227" s="114"/>
      <c r="F227" s="115">
        <v>44767</v>
      </c>
      <c r="G227" s="116" t="s">
        <v>125</v>
      </c>
      <c r="H227" s="152" t="s">
        <v>571</v>
      </c>
      <c r="I227" s="116" t="s">
        <v>480</v>
      </c>
      <c r="J227" s="116" t="s">
        <v>343</v>
      </c>
      <c r="K227" s="117" t="str">
        <f t="shared" si="39"/>
        <v>No's</v>
      </c>
      <c r="L227" s="118">
        <v>1</v>
      </c>
      <c r="M227" s="118"/>
      <c r="N227" s="118"/>
      <c r="O227" s="138">
        <f t="shared" si="40"/>
        <v>1</v>
      </c>
      <c r="P227" s="124"/>
      <c r="Q227" s="118"/>
      <c r="R227" s="118"/>
      <c r="S227" s="151"/>
      <c r="T227" s="119" t="str">
        <f t="shared" si="44"/>
        <v/>
      </c>
      <c r="U227" s="119" t="str">
        <f t="shared" si="45"/>
        <v/>
      </c>
      <c r="V227" s="119">
        <f t="shared" si="41"/>
        <v>1</v>
      </c>
      <c r="W227" s="119" t="str">
        <f t="shared" si="42"/>
        <v/>
      </c>
      <c r="X227" s="119" t="str">
        <f t="shared" si="43"/>
        <v/>
      </c>
      <c r="Y227" s="120" t="str">
        <f t="shared" si="46"/>
        <v/>
      </c>
      <c r="Z227" s="121" t="str">
        <f t="shared" si="47"/>
        <v/>
      </c>
      <c r="AA227" s="122"/>
      <c r="AB227" s="119" t="str">
        <f t="shared" si="38"/>
        <v/>
      </c>
    </row>
    <row r="228" spans="1:29" x14ac:dyDescent="0.45">
      <c r="A228" s="112">
        <f>IF(C228="","",COUNTA($C$3:C228))</f>
        <v>226</v>
      </c>
      <c r="B228" s="112" t="str">
        <f t="shared" si="48"/>
        <v>July</v>
      </c>
      <c r="C228" s="113">
        <v>44767</v>
      </c>
      <c r="D228" s="114" t="s">
        <v>512</v>
      </c>
      <c r="E228" s="114"/>
      <c r="F228" s="115">
        <v>44616</v>
      </c>
      <c r="G228" s="116" t="s">
        <v>125</v>
      </c>
      <c r="H228" s="152" t="s">
        <v>572</v>
      </c>
      <c r="I228" s="116" t="s">
        <v>466</v>
      </c>
      <c r="J228" s="116" t="s">
        <v>2</v>
      </c>
      <c r="K228" s="117" t="str">
        <f t="shared" si="39"/>
        <v>Sqmt</v>
      </c>
      <c r="L228" s="118">
        <v>208.9</v>
      </c>
      <c r="M228" s="118">
        <v>133.13</v>
      </c>
      <c r="N228" s="118">
        <v>38.75</v>
      </c>
      <c r="O228" s="138">
        <f t="shared" si="40"/>
        <v>209.6936</v>
      </c>
      <c r="P228" s="124">
        <v>174.9</v>
      </c>
      <c r="Q228" s="118">
        <v>200.35</v>
      </c>
      <c r="R228" s="118">
        <v>61</v>
      </c>
      <c r="S228" s="151">
        <v>39</v>
      </c>
      <c r="T228" s="119">
        <f t="shared" si="44"/>
        <v>9.3436000000000092</v>
      </c>
      <c r="U228" s="119">
        <f t="shared" si="45"/>
        <v>25.449999999999989</v>
      </c>
      <c r="V228" s="119">
        <f t="shared" si="41"/>
        <v>987.65685600000006</v>
      </c>
      <c r="W228" s="119">
        <f t="shared" si="42"/>
        <v>119.86949999999995</v>
      </c>
      <c r="X228" s="119">
        <f t="shared" si="43"/>
        <v>44.008356000000042</v>
      </c>
      <c r="Y228" s="120">
        <f t="shared" si="46"/>
        <v>4.4558346082093161</v>
      </c>
      <c r="Z228" s="121">
        <f t="shared" si="47"/>
        <v>12.136755723589078</v>
      </c>
      <c r="AA228" s="122"/>
      <c r="AB228" s="119">
        <f t="shared" si="38"/>
        <v>44.008356000000042</v>
      </c>
    </row>
    <row r="229" spans="1:29" x14ac:dyDescent="0.45">
      <c r="A229" s="112">
        <f>IF(C229="","",COUNTA($C$3:C229))</f>
        <v>227</v>
      </c>
      <c r="B229" s="112" t="str">
        <f t="shared" si="48"/>
        <v>July</v>
      </c>
      <c r="C229" s="113">
        <v>44767</v>
      </c>
      <c r="D229" s="114" t="s">
        <v>512</v>
      </c>
      <c r="E229" s="114"/>
      <c r="F229" s="115">
        <v>44616</v>
      </c>
      <c r="G229" s="116" t="s">
        <v>125</v>
      </c>
      <c r="H229" s="152" t="s">
        <v>572</v>
      </c>
      <c r="I229" s="116" t="s">
        <v>25</v>
      </c>
      <c r="J229" s="116" t="s">
        <v>455</v>
      </c>
      <c r="K229" s="117" t="str">
        <f t="shared" si="39"/>
        <v>No's</v>
      </c>
      <c r="L229" s="118">
        <v>1616</v>
      </c>
      <c r="M229" s="118"/>
      <c r="N229" s="118"/>
      <c r="O229" s="138">
        <f t="shared" si="40"/>
        <v>1616</v>
      </c>
      <c r="P229" s="124"/>
      <c r="Q229" s="118"/>
      <c r="R229" s="118"/>
      <c r="S229" s="151"/>
      <c r="T229" s="119" t="str">
        <f t="shared" si="44"/>
        <v/>
      </c>
      <c r="U229" s="119" t="str">
        <f t="shared" si="45"/>
        <v/>
      </c>
      <c r="V229" s="119">
        <f t="shared" si="41"/>
        <v>1616</v>
      </c>
      <c r="W229" s="119" t="str">
        <f t="shared" si="42"/>
        <v/>
      </c>
      <c r="X229" s="119" t="str">
        <f t="shared" si="43"/>
        <v/>
      </c>
      <c r="Y229" s="120" t="str">
        <f t="shared" si="46"/>
        <v/>
      </c>
      <c r="Z229" s="121" t="str">
        <f t="shared" si="47"/>
        <v/>
      </c>
      <c r="AA229" s="122"/>
      <c r="AB229" s="119" t="str">
        <f t="shared" si="38"/>
        <v/>
      </c>
    </row>
    <row r="230" spans="1:29" x14ac:dyDescent="0.45">
      <c r="A230" s="112">
        <f>IF(C230="","",COUNTA($C$3:C230))</f>
        <v>228</v>
      </c>
      <c r="B230" s="112" t="str">
        <f t="shared" si="48"/>
        <v>July</v>
      </c>
      <c r="C230" s="113">
        <v>44767</v>
      </c>
      <c r="D230" s="114" t="s">
        <v>512</v>
      </c>
      <c r="E230" s="114"/>
      <c r="F230" s="115">
        <v>44616</v>
      </c>
      <c r="G230" s="116" t="s">
        <v>125</v>
      </c>
      <c r="H230" s="152" t="s">
        <v>572</v>
      </c>
      <c r="I230" s="116" t="s">
        <v>460</v>
      </c>
      <c r="J230" s="116" t="s">
        <v>225</v>
      </c>
      <c r="K230" s="117" t="str">
        <f t="shared" si="39"/>
        <v>Rmt</v>
      </c>
      <c r="L230" s="118">
        <v>220</v>
      </c>
      <c r="M230" s="118"/>
      <c r="N230" s="118"/>
      <c r="O230" s="138">
        <f t="shared" si="40"/>
        <v>220</v>
      </c>
      <c r="P230" s="124"/>
      <c r="Q230" s="118"/>
      <c r="R230" s="118"/>
      <c r="S230" s="151"/>
      <c r="T230" s="119" t="str">
        <f t="shared" si="44"/>
        <v/>
      </c>
      <c r="U230" s="119" t="str">
        <f t="shared" si="45"/>
        <v/>
      </c>
      <c r="V230" s="119">
        <f t="shared" si="41"/>
        <v>220</v>
      </c>
      <c r="W230" s="119" t="str">
        <f t="shared" si="42"/>
        <v/>
      </c>
      <c r="X230" s="119" t="str">
        <f t="shared" si="43"/>
        <v/>
      </c>
      <c r="Y230" s="120" t="str">
        <f t="shared" si="46"/>
        <v/>
      </c>
      <c r="Z230" s="121" t="str">
        <f t="shared" si="47"/>
        <v/>
      </c>
      <c r="AA230" s="122"/>
      <c r="AB230" s="119" t="str">
        <f t="shared" si="38"/>
        <v/>
      </c>
    </row>
    <row r="231" spans="1:29" x14ac:dyDescent="0.45">
      <c r="A231" s="112">
        <f>IF(C231="","",COUNTA($C$3:C231))</f>
        <v>229</v>
      </c>
      <c r="B231" s="112" t="str">
        <f t="shared" si="48"/>
        <v>July</v>
      </c>
      <c r="C231" s="113">
        <v>44767</v>
      </c>
      <c r="D231" s="114" t="s">
        <v>512</v>
      </c>
      <c r="E231" s="114"/>
      <c r="F231" s="115">
        <v>44616</v>
      </c>
      <c r="G231" s="116" t="s">
        <v>125</v>
      </c>
      <c r="H231" s="152" t="s">
        <v>572</v>
      </c>
      <c r="I231" s="116" t="s">
        <v>24</v>
      </c>
      <c r="J231" s="116" t="s">
        <v>24</v>
      </c>
      <c r="K231" s="117" t="str">
        <f t="shared" si="39"/>
        <v>No's</v>
      </c>
      <c r="L231" s="118">
        <v>1000</v>
      </c>
      <c r="M231" s="118"/>
      <c r="N231" s="118"/>
      <c r="O231" s="138">
        <f t="shared" si="40"/>
        <v>1000</v>
      </c>
      <c r="P231" s="124"/>
      <c r="Q231" s="118"/>
      <c r="R231" s="118"/>
      <c r="S231" s="151"/>
      <c r="T231" s="119" t="str">
        <f t="shared" si="44"/>
        <v/>
      </c>
      <c r="U231" s="119" t="str">
        <f t="shared" si="45"/>
        <v/>
      </c>
      <c r="V231" s="119">
        <f t="shared" si="41"/>
        <v>1000</v>
      </c>
      <c r="W231" s="119" t="str">
        <f t="shared" si="42"/>
        <v/>
      </c>
      <c r="X231" s="119" t="str">
        <f t="shared" si="43"/>
        <v/>
      </c>
      <c r="Y231" s="120" t="str">
        <f t="shared" si="46"/>
        <v/>
      </c>
      <c r="Z231" s="121" t="str">
        <f t="shared" si="47"/>
        <v/>
      </c>
      <c r="AA231" s="122"/>
      <c r="AB231" s="119" t="str">
        <f t="shared" si="38"/>
        <v/>
      </c>
    </row>
    <row r="232" spans="1:29" x14ac:dyDescent="0.45">
      <c r="A232" s="112">
        <f>IF(C232="","",COUNTA($C$3:C232))</f>
        <v>230</v>
      </c>
      <c r="B232" s="112" t="str">
        <f t="shared" si="48"/>
        <v>July</v>
      </c>
      <c r="C232" s="113">
        <v>44767</v>
      </c>
      <c r="D232" s="114" t="s">
        <v>512</v>
      </c>
      <c r="E232" s="114"/>
      <c r="F232" s="115">
        <v>44616</v>
      </c>
      <c r="G232" s="116" t="s">
        <v>125</v>
      </c>
      <c r="H232" s="152" t="s">
        <v>572</v>
      </c>
      <c r="I232" s="116" t="s">
        <v>480</v>
      </c>
      <c r="J232" s="116" t="s">
        <v>345</v>
      </c>
      <c r="K232" s="117" t="str">
        <f t="shared" si="39"/>
        <v>Kg's</v>
      </c>
      <c r="L232" s="118">
        <v>0.9</v>
      </c>
      <c r="M232" s="118"/>
      <c r="N232" s="118"/>
      <c r="O232" s="138">
        <f t="shared" si="40"/>
        <v>0.9</v>
      </c>
      <c r="P232" s="124"/>
      <c r="Q232" s="118"/>
      <c r="R232" s="118"/>
      <c r="S232" s="151"/>
      <c r="T232" s="119" t="str">
        <f t="shared" si="44"/>
        <v/>
      </c>
      <c r="U232" s="119" t="str">
        <f t="shared" si="45"/>
        <v/>
      </c>
      <c r="V232" s="119">
        <f t="shared" si="41"/>
        <v>0.9</v>
      </c>
      <c r="W232" s="119" t="str">
        <f t="shared" si="42"/>
        <v/>
      </c>
      <c r="X232" s="119" t="str">
        <f t="shared" si="43"/>
        <v/>
      </c>
      <c r="Y232" s="120" t="str">
        <f t="shared" si="46"/>
        <v/>
      </c>
      <c r="Z232" s="121" t="str">
        <f t="shared" si="47"/>
        <v/>
      </c>
      <c r="AA232" s="122"/>
      <c r="AB232" s="119" t="str">
        <f t="shared" si="38"/>
        <v/>
      </c>
    </row>
    <row r="233" spans="1:29" x14ac:dyDescent="0.45">
      <c r="A233" s="112">
        <f>IF(C233="","",COUNTA($C$3:C233))</f>
        <v>231</v>
      </c>
      <c r="B233" s="112" t="str">
        <f t="shared" si="48"/>
        <v>July</v>
      </c>
      <c r="C233" s="113">
        <v>44767</v>
      </c>
      <c r="D233" s="114" t="s">
        <v>512</v>
      </c>
      <c r="E233" s="114"/>
      <c r="F233" s="115">
        <v>44616</v>
      </c>
      <c r="G233" s="116" t="s">
        <v>125</v>
      </c>
      <c r="H233" s="152" t="s">
        <v>572</v>
      </c>
      <c r="I233" s="116" t="s">
        <v>480</v>
      </c>
      <c r="J233" s="116" t="s">
        <v>343</v>
      </c>
      <c r="K233" s="117" t="str">
        <f t="shared" si="39"/>
        <v>No's</v>
      </c>
      <c r="L233" s="118">
        <v>2</v>
      </c>
      <c r="M233" s="118"/>
      <c r="N233" s="118"/>
      <c r="O233" s="138">
        <f t="shared" si="40"/>
        <v>2</v>
      </c>
      <c r="P233" s="124"/>
      <c r="Q233" s="118"/>
      <c r="R233" s="118"/>
      <c r="S233" s="151"/>
      <c r="T233" s="119" t="str">
        <f t="shared" si="44"/>
        <v/>
      </c>
      <c r="U233" s="119" t="str">
        <f t="shared" si="45"/>
        <v/>
      </c>
      <c r="V233" s="119">
        <f t="shared" si="41"/>
        <v>2</v>
      </c>
      <c r="W233" s="119" t="str">
        <f t="shared" si="42"/>
        <v/>
      </c>
      <c r="X233" s="119" t="str">
        <f t="shared" si="43"/>
        <v/>
      </c>
      <c r="Y233" s="120" t="str">
        <f t="shared" si="46"/>
        <v/>
      </c>
      <c r="Z233" s="121" t="str">
        <f t="shared" si="47"/>
        <v/>
      </c>
      <c r="AA233" s="122"/>
      <c r="AB233" s="119" t="str">
        <f t="shared" si="38"/>
        <v/>
      </c>
    </row>
    <row r="234" spans="1:29" x14ac:dyDescent="0.45">
      <c r="A234" s="112">
        <f>IF(C234="","",COUNTA($C$3:C234))</f>
        <v>232</v>
      </c>
      <c r="B234" s="112" t="str">
        <f t="shared" si="48"/>
        <v>July</v>
      </c>
      <c r="C234" s="113">
        <v>44767</v>
      </c>
      <c r="D234" s="114" t="s">
        <v>577</v>
      </c>
      <c r="E234" s="114"/>
      <c r="F234" s="115">
        <v>44732</v>
      </c>
      <c r="G234" s="116" t="s">
        <v>125</v>
      </c>
      <c r="H234" s="152" t="s">
        <v>573</v>
      </c>
      <c r="I234" s="116" t="s">
        <v>457</v>
      </c>
      <c r="J234" s="116" t="s">
        <v>3</v>
      </c>
      <c r="K234" s="117" t="str">
        <f t="shared" si="39"/>
        <v>Sqmt</v>
      </c>
      <c r="L234" s="118">
        <v>37.4</v>
      </c>
      <c r="M234" s="118"/>
      <c r="N234" s="118">
        <v>31.18</v>
      </c>
      <c r="O234" s="138">
        <f t="shared" si="40"/>
        <v>38.0396</v>
      </c>
      <c r="P234" s="124">
        <v>25.55</v>
      </c>
      <c r="Q234" s="118">
        <v>30.8</v>
      </c>
      <c r="R234" s="118">
        <v>0</v>
      </c>
      <c r="S234" s="151">
        <v>100</v>
      </c>
      <c r="T234" s="119">
        <f t="shared" si="44"/>
        <v>7.2395999999999994</v>
      </c>
      <c r="U234" s="119">
        <f t="shared" si="45"/>
        <v>5.25</v>
      </c>
      <c r="V234" s="119">
        <f t="shared" si="41"/>
        <v>238.888688</v>
      </c>
      <c r="W234" s="119">
        <f t="shared" si="42"/>
        <v>32.97</v>
      </c>
      <c r="X234" s="119">
        <f t="shared" si="43"/>
        <v>45.464687999999995</v>
      </c>
      <c r="Y234" s="120">
        <f t="shared" si="46"/>
        <v>19.031745864835592</v>
      </c>
      <c r="Z234" s="121">
        <f t="shared" si="47"/>
        <v>13.801406954857571</v>
      </c>
      <c r="AA234" s="122"/>
      <c r="AB234" s="119">
        <f t="shared" si="38"/>
        <v>45.464687999999995</v>
      </c>
      <c r="AC234" s="96" t="s">
        <v>519</v>
      </c>
    </row>
    <row r="235" spans="1:29" x14ac:dyDescent="0.45">
      <c r="A235" s="112">
        <f>IF(C235="","",COUNTA($C$3:C235))</f>
        <v>233</v>
      </c>
      <c r="B235" s="112" t="str">
        <f t="shared" si="48"/>
        <v>July</v>
      </c>
      <c r="C235" s="113">
        <v>44767</v>
      </c>
      <c r="D235" s="114" t="s">
        <v>577</v>
      </c>
      <c r="E235" s="114"/>
      <c r="F235" s="115">
        <v>44732</v>
      </c>
      <c r="G235" s="116" t="s">
        <v>125</v>
      </c>
      <c r="H235" s="152" t="s">
        <v>573</v>
      </c>
      <c r="I235" s="116" t="s">
        <v>25</v>
      </c>
      <c r="J235" s="116" t="s">
        <v>455</v>
      </c>
      <c r="K235" s="117" t="str">
        <f t="shared" si="39"/>
        <v>No's</v>
      </c>
      <c r="L235" s="118">
        <v>80</v>
      </c>
      <c r="M235" s="118"/>
      <c r="N235" s="118"/>
      <c r="O235" s="138">
        <f t="shared" si="40"/>
        <v>80</v>
      </c>
      <c r="P235" s="124"/>
      <c r="Q235" s="118"/>
      <c r="R235" s="118"/>
      <c r="S235" s="151"/>
      <c r="T235" s="119" t="str">
        <f t="shared" si="44"/>
        <v/>
      </c>
      <c r="U235" s="119" t="str">
        <f t="shared" si="45"/>
        <v/>
      </c>
      <c r="V235" s="119">
        <f t="shared" si="41"/>
        <v>80</v>
      </c>
      <c r="W235" s="119" t="str">
        <f t="shared" si="42"/>
        <v/>
      </c>
      <c r="X235" s="119" t="str">
        <f t="shared" si="43"/>
        <v/>
      </c>
      <c r="Y235" s="120" t="str">
        <f t="shared" si="46"/>
        <v/>
      </c>
      <c r="Z235" s="121" t="str">
        <f t="shared" si="47"/>
        <v/>
      </c>
      <c r="AA235" s="122"/>
      <c r="AB235" s="119" t="str">
        <f t="shared" si="38"/>
        <v/>
      </c>
    </row>
    <row r="236" spans="1:29" x14ac:dyDescent="0.45">
      <c r="A236" s="112">
        <f>IF(C236="","",COUNTA($C$3:C236))</f>
        <v>234</v>
      </c>
      <c r="B236" s="112" t="str">
        <f t="shared" si="48"/>
        <v>July</v>
      </c>
      <c r="C236" s="113">
        <v>44767</v>
      </c>
      <c r="D236" s="114" t="s">
        <v>577</v>
      </c>
      <c r="E236" s="114"/>
      <c r="F236" s="115">
        <v>44732</v>
      </c>
      <c r="G236" s="116" t="s">
        <v>125</v>
      </c>
      <c r="H236" s="152" t="s">
        <v>573</v>
      </c>
      <c r="I236" s="116" t="s">
        <v>460</v>
      </c>
      <c r="J236" s="116" t="s">
        <v>225</v>
      </c>
      <c r="K236" s="117" t="str">
        <f t="shared" si="39"/>
        <v>Rmt</v>
      </c>
      <c r="L236" s="118">
        <v>50</v>
      </c>
      <c r="M236" s="118"/>
      <c r="N236" s="118"/>
      <c r="O236" s="138">
        <f t="shared" si="40"/>
        <v>50</v>
      </c>
      <c r="P236" s="124"/>
      <c r="Q236" s="118"/>
      <c r="R236" s="118"/>
      <c r="S236" s="151"/>
      <c r="T236" s="119" t="str">
        <f t="shared" si="44"/>
        <v/>
      </c>
      <c r="U236" s="119" t="str">
        <f t="shared" si="45"/>
        <v/>
      </c>
      <c r="V236" s="119">
        <f t="shared" si="41"/>
        <v>50</v>
      </c>
      <c r="W236" s="119" t="str">
        <f t="shared" si="42"/>
        <v/>
      </c>
      <c r="X236" s="119" t="str">
        <f t="shared" si="43"/>
        <v/>
      </c>
      <c r="Y236" s="120" t="str">
        <f t="shared" si="46"/>
        <v/>
      </c>
      <c r="Z236" s="121" t="str">
        <f t="shared" si="47"/>
        <v/>
      </c>
      <c r="AA236" s="122"/>
      <c r="AB236" s="119" t="str">
        <f t="shared" si="38"/>
        <v/>
      </c>
    </row>
    <row r="237" spans="1:29" x14ac:dyDescent="0.45">
      <c r="A237" s="112">
        <f>IF(C237="","",COUNTA($C$3:C237))</f>
        <v>235</v>
      </c>
      <c r="B237" s="112" t="str">
        <f t="shared" si="48"/>
        <v>July</v>
      </c>
      <c r="C237" s="113">
        <v>44767</v>
      </c>
      <c r="D237" s="114" t="s">
        <v>577</v>
      </c>
      <c r="E237" s="114"/>
      <c r="F237" s="115">
        <v>44732</v>
      </c>
      <c r="G237" s="116" t="s">
        <v>125</v>
      </c>
      <c r="H237" s="152" t="s">
        <v>573</v>
      </c>
      <c r="I237" s="116" t="s">
        <v>24</v>
      </c>
      <c r="J237" s="116" t="s">
        <v>24</v>
      </c>
      <c r="K237" s="117" t="str">
        <f t="shared" si="39"/>
        <v>No's</v>
      </c>
      <c r="L237" s="118">
        <v>200</v>
      </c>
      <c r="M237" s="118"/>
      <c r="N237" s="118"/>
      <c r="O237" s="138">
        <f t="shared" si="40"/>
        <v>200</v>
      </c>
      <c r="P237" s="124"/>
      <c r="Q237" s="118"/>
      <c r="R237" s="118"/>
      <c r="S237" s="151"/>
      <c r="T237" s="119" t="str">
        <f t="shared" si="44"/>
        <v/>
      </c>
      <c r="U237" s="119" t="str">
        <f t="shared" si="45"/>
        <v/>
      </c>
      <c r="V237" s="119">
        <f t="shared" si="41"/>
        <v>200</v>
      </c>
      <c r="W237" s="119" t="str">
        <f t="shared" si="42"/>
        <v/>
      </c>
      <c r="X237" s="119" t="str">
        <f t="shared" si="43"/>
        <v/>
      </c>
      <c r="Y237" s="120" t="str">
        <f t="shared" si="46"/>
        <v/>
      </c>
      <c r="Z237" s="121" t="str">
        <f t="shared" si="47"/>
        <v/>
      </c>
      <c r="AA237" s="122"/>
      <c r="AB237" s="119" t="str">
        <f t="shared" si="38"/>
        <v/>
      </c>
    </row>
    <row r="238" spans="1:29" x14ac:dyDescent="0.45">
      <c r="A238" s="112">
        <f>IF(C238="","",COUNTA($C$3:C238))</f>
        <v>236</v>
      </c>
      <c r="B238" s="112" t="str">
        <f t="shared" si="48"/>
        <v>July</v>
      </c>
      <c r="C238" s="113">
        <v>44767</v>
      </c>
      <c r="D238" s="114" t="s">
        <v>577</v>
      </c>
      <c r="E238" s="114"/>
      <c r="F238" s="115">
        <v>44732</v>
      </c>
      <c r="G238" s="116" t="s">
        <v>125</v>
      </c>
      <c r="H238" s="152" t="s">
        <v>573</v>
      </c>
      <c r="I238" s="116" t="s">
        <v>480</v>
      </c>
      <c r="J238" s="116" t="s">
        <v>345</v>
      </c>
      <c r="K238" s="117" t="str">
        <f t="shared" si="39"/>
        <v>Kg's</v>
      </c>
      <c r="L238" s="118">
        <v>0.2</v>
      </c>
      <c r="M238" s="118"/>
      <c r="N238" s="118"/>
      <c r="O238" s="138">
        <f t="shared" si="40"/>
        <v>0.2</v>
      </c>
      <c r="P238" s="124"/>
      <c r="Q238" s="118"/>
      <c r="R238" s="118"/>
      <c r="S238" s="151"/>
      <c r="T238" s="119" t="str">
        <f t="shared" si="44"/>
        <v/>
      </c>
      <c r="U238" s="119" t="str">
        <f t="shared" si="45"/>
        <v/>
      </c>
      <c r="V238" s="119">
        <f t="shared" si="41"/>
        <v>0.2</v>
      </c>
      <c r="W238" s="119" t="str">
        <f t="shared" si="42"/>
        <v/>
      </c>
      <c r="X238" s="119" t="str">
        <f t="shared" si="43"/>
        <v/>
      </c>
      <c r="Y238" s="120" t="str">
        <f t="shared" si="46"/>
        <v/>
      </c>
      <c r="Z238" s="121" t="str">
        <f t="shared" si="47"/>
        <v/>
      </c>
      <c r="AA238" s="122"/>
      <c r="AB238" s="119" t="str">
        <f t="shared" si="38"/>
        <v/>
      </c>
    </row>
    <row r="239" spans="1:29" x14ac:dyDescent="0.45">
      <c r="A239" s="112">
        <f>IF(C239="","",COUNTA($C$3:C239))</f>
        <v>237</v>
      </c>
      <c r="B239" s="112" t="str">
        <f t="shared" si="48"/>
        <v>July</v>
      </c>
      <c r="C239" s="113">
        <v>44767</v>
      </c>
      <c r="D239" s="114" t="s">
        <v>577</v>
      </c>
      <c r="E239" s="114"/>
      <c r="F239" s="115">
        <v>44732</v>
      </c>
      <c r="G239" s="116" t="s">
        <v>125</v>
      </c>
      <c r="H239" s="152" t="s">
        <v>573</v>
      </c>
      <c r="I239" s="116" t="s">
        <v>480</v>
      </c>
      <c r="J239" s="116" t="s">
        <v>343</v>
      </c>
      <c r="K239" s="117" t="str">
        <f t="shared" si="39"/>
        <v>No's</v>
      </c>
      <c r="L239" s="118">
        <v>1</v>
      </c>
      <c r="M239" s="118"/>
      <c r="N239" s="118"/>
      <c r="O239" s="138">
        <f t="shared" si="40"/>
        <v>1</v>
      </c>
      <c r="P239" s="124"/>
      <c r="Q239" s="118"/>
      <c r="R239" s="118"/>
      <c r="S239" s="151"/>
      <c r="T239" s="119" t="str">
        <f t="shared" si="44"/>
        <v/>
      </c>
      <c r="U239" s="119" t="str">
        <f t="shared" si="45"/>
        <v/>
      </c>
      <c r="V239" s="119">
        <f t="shared" si="41"/>
        <v>1</v>
      </c>
      <c r="W239" s="119" t="str">
        <f t="shared" si="42"/>
        <v/>
      </c>
      <c r="X239" s="119" t="str">
        <f t="shared" si="43"/>
        <v/>
      </c>
      <c r="Y239" s="120" t="str">
        <f t="shared" si="46"/>
        <v/>
      </c>
      <c r="Z239" s="121" t="str">
        <f t="shared" si="47"/>
        <v/>
      </c>
      <c r="AA239" s="122"/>
      <c r="AB239" s="119" t="str">
        <f t="shared" si="38"/>
        <v/>
      </c>
    </row>
    <row r="240" spans="1:29" x14ac:dyDescent="0.45">
      <c r="A240" s="112">
        <f>IF(C240="","",COUNTA($C$3:C240))</f>
        <v>238</v>
      </c>
      <c r="B240" s="112" t="str">
        <f t="shared" si="48"/>
        <v>July</v>
      </c>
      <c r="C240" s="113">
        <v>44768</v>
      </c>
      <c r="D240" s="114" t="s">
        <v>574</v>
      </c>
      <c r="E240" s="114"/>
      <c r="F240" s="115">
        <v>44767</v>
      </c>
      <c r="G240" s="116" t="s">
        <v>125</v>
      </c>
      <c r="H240" s="152" t="s">
        <v>575</v>
      </c>
      <c r="I240" s="116" t="s">
        <v>457</v>
      </c>
      <c r="J240" s="116" t="s">
        <v>2</v>
      </c>
      <c r="K240" s="117" t="str">
        <f t="shared" si="39"/>
        <v>Sqmt</v>
      </c>
      <c r="L240" s="118">
        <v>30.3</v>
      </c>
      <c r="M240" s="118">
        <v>10.68</v>
      </c>
      <c r="N240" s="118">
        <v>14.46</v>
      </c>
      <c r="O240" s="138">
        <f t="shared" si="40"/>
        <v>30.6708</v>
      </c>
      <c r="P240" s="124">
        <v>22.3</v>
      </c>
      <c r="Q240" s="118">
        <v>27.4</v>
      </c>
      <c r="R240" s="118">
        <v>21</v>
      </c>
      <c r="S240" s="151">
        <v>79</v>
      </c>
      <c r="T240" s="119">
        <f t="shared" si="44"/>
        <v>3.2708000000000013</v>
      </c>
      <c r="U240" s="119">
        <f t="shared" si="45"/>
        <v>5.0999999999999979</v>
      </c>
      <c r="V240" s="119">
        <f t="shared" si="41"/>
        <v>144.45946799999999</v>
      </c>
      <c r="W240" s="119">
        <f t="shared" si="42"/>
        <v>24.02099999999999</v>
      </c>
      <c r="X240" s="119">
        <f t="shared" si="43"/>
        <v>15.405468000000006</v>
      </c>
      <c r="Y240" s="120">
        <f t="shared" si="46"/>
        <v>10.664214823219483</v>
      </c>
      <c r="Z240" s="121">
        <f t="shared" si="47"/>
        <v>16.628193591298558</v>
      </c>
      <c r="AA240" s="122"/>
      <c r="AB240" s="119">
        <f t="shared" si="38"/>
        <v>15.405468000000006</v>
      </c>
    </row>
    <row r="241" spans="1:28" x14ac:dyDescent="0.45">
      <c r="A241" s="112">
        <f>IF(C241="","",COUNTA($C$3:C241))</f>
        <v>239</v>
      </c>
      <c r="B241" s="112" t="str">
        <f t="shared" si="48"/>
        <v>July</v>
      </c>
      <c r="C241" s="113">
        <v>44768</v>
      </c>
      <c r="D241" s="114" t="s">
        <v>574</v>
      </c>
      <c r="E241" s="114"/>
      <c r="F241" s="115">
        <v>44767</v>
      </c>
      <c r="G241" s="116" t="s">
        <v>125</v>
      </c>
      <c r="H241" s="152" t="s">
        <v>575</v>
      </c>
      <c r="I241" s="116" t="s">
        <v>457</v>
      </c>
      <c r="J241" s="116" t="s">
        <v>3</v>
      </c>
      <c r="K241" s="117" t="str">
        <f t="shared" si="39"/>
        <v>Sqmt</v>
      </c>
      <c r="L241" s="118">
        <v>64.599999999999994</v>
      </c>
      <c r="M241" s="118"/>
      <c r="N241" s="118">
        <v>53.86</v>
      </c>
      <c r="O241" s="138">
        <f t="shared" si="40"/>
        <v>65.709199999999996</v>
      </c>
      <c r="P241" s="124">
        <v>39.200000000000003</v>
      </c>
      <c r="Q241" s="118">
        <v>48.6</v>
      </c>
      <c r="R241" s="118"/>
      <c r="S241" s="151"/>
      <c r="T241" s="119">
        <f t="shared" si="44"/>
        <v>17.109199999999994</v>
      </c>
      <c r="U241" s="119">
        <f t="shared" si="45"/>
        <v>9.3999999999999986</v>
      </c>
      <c r="V241" s="119">
        <f t="shared" si="41"/>
        <v>412.65377599999999</v>
      </c>
      <c r="W241" s="119">
        <f t="shared" si="42"/>
        <v>59.031999999999996</v>
      </c>
      <c r="X241" s="119">
        <f t="shared" si="43"/>
        <v>107.44577599999997</v>
      </c>
      <c r="Y241" s="120">
        <f t="shared" si="46"/>
        <v>26.037754226196629</v>
      </c>
      <c r="Z241" s="121">
        <f t="shared" si="47"/>
        <v>14.305454943904353</v>
      </c>
      <c r="AA241" s="122"/>
      <c r="AB241" s="119">
        <f t="shared" si="38"/>
        <v>107.44577599999997</v>
      </c>
    </row>
    <row r="242" spans="1:28" x14ac:dyDescent="0.45">
      <c r="A242" s="112">
        <f>IF(C242="","",COUNTA($C$3:C242))</f>
        <v>240</v>
      </c>
      <c r="B242" s="112" t="str">
        <f t="shared" si="48"/>
        <v>July</v>
      </c>
      <c r="C242" s="113">
        <v>44768</v>
      </c>
      <c r="D242" s="114" t="s">
        <v>574</v>
      </c>
      <c r="E242" s="114"/>
      <c r="F242" s="115">
        <v>44767</v>
      </c>
      <c r="G242" s="116" t="s">
        <v>125</v>
      </c>
      <c r="H242" s="152" t="s">
        <v>575</v>
      </c>
      <c r="I242" s="116" t="s">
        <v>25</v>
      </c>
      <c r="J242" s="116" t="s">
        <v>455</v>
      </c>
      <c r="K242" s="117" t="str">
        <f t="shared" si="39"/>
        <v>No's</v>
      </c>
      <c r="L242" s="118">
        <v>236</v>
      </c>
      <c r="M242" s="118"/>
      <c r="N242" s="118"/>
      <c r="O242" s="138">
        <f t="shared" si="40"/>
        <v>236</v>
      </c>
      <c r="P242" s="124"/>
      <c r="Q242" s="118"/>
      <c r="R242" s="118"/>
      <c r="S242" s="151"/>
      <c r="T242" s="119" t="str">
        <f t="shared" si="44"/>
        <v/>
      </c>
      <c r="U242" s="119" t="str">
        <f t="shared" si="45"/>
        <v/>
      </c>
      <c r="V242" s="119">
        <f t="shared" si="41"/>
        <v>236</v>
      </c>
      <c r="W242" s="119" t="str">
        <f t="shared" si="42"/>
        <v/>
      </c>
      <c r="X242" s="119" t="str">
        <f t="shared" si="43"/>
        <v/>
      </c>
      <c r="Y242" s="120" t="str">
        <f t="shared" si="46"/>
        <v/>
      </c>
      <c r="Z242" s="121" t="str">
        <f t="shared" si="47"/>
        <v/>
      </c>
      <c r="AA242" s="122"/>
      <c r="AB242" s="119" t="str">
        <f t="shared" si="38"/>
        <v/>
      </c>
    </row>
    <row r="243" spans="1:28" x14ac:dyDescent="0.45">
      <c r="A243" s="112">
        <f>IF(C243="","",COUNTA($C$3:C243))</f>
        <v>241</v>
      </c>
      <c r="B243" s="112" t="str">
        <f t="shared" si="48"/>
        <v>July</v>
      </c>
      <c r="C243" s="113">
        <v>44768</v>
      </c>
      <c r="D243" s="114" t="s">
        <v>574</v>
      </c>
      <c r="E243" s="114"/>
      <c r="F243" s="115">
        <v>44767</v>
      </c>
      <c r="G243" s="116" t="s">
        <v>125</v>
      </c>
      <c r="H243" s="152" t="s">
        <v>575</v>
      </c>
      <c r="I243" s="116" t="s">
        <v>460</v>
      </c>
      <c r="J243" s="116" t="s">
        <v>225</v>
      </c>
      <c r="K243" s="117" t="str">
        <f t="shared" si="39"/>
        <v>Rmt</v>
      </c>
      <c r="L243" s="118">
        <v>90</v>
      </c>
      <c r="M243" s="118"/>
      <c r="N243" s="118"/>
      <c r="O243" s="138">
        <f t="shared" si="40"/>
        <v>90</v>
      </c>
      <c r="P243" s="124"/>
      <c r="Q243" s="118"/>
      <c r="R243" s="118"/>
      <c r="S243" s="151"/>
      <c r="T243" s="119" t="str">
        <f t="shared" si="44"/>
        <v/>
      </c>
      <c r="U243" s="119" t="str">
        <f t="shared" si="45"/>
        <v/>
      </c>
      <c r="V243" s="119">
        <f t="shared" si="41"/>
        <v>90</v>
      </c>
      <c r="W243" s="119" t="str">
        <f t="shared" si="42"/>
        <v/>
      </c>
      <c r="X243" s="119" t="str">
        <f t="shared" si="43"/>
        <v/>
      </c>
      <c r="Y243" s="120" t="str">
        <f t="shared" si="46"/>
        <v/>
      </c>
      <c r="Z243" s="121" t="str">
        <f t="shared" si="47"/>
        <v/>
      </c>
      <c r="AA243" s="122"/>
      <c r="AB243" s="119" t="str">
        <f t="shared" si="38"/>
        <v/>
      </c>
    </row>
    <row r="244" spans="1:28" x14ac:dyDescent="0.45">
      <c r="A244" s="112">
        <f>IF(C244="","",COUNTA($C$3:C244))</f>
        <v>242</v>
      </c>
      <c r="B244" s="112" t="str">
        <f t="shared" si="48"/>
        <v>July</v>
      </c>
      <c r="C244" s="113">
        <v>44768</v>
      </c>
      <c r="D244" s="114" t="s">
        <v>574</v>
      </c>
      <c r="E244" s="114"/>
      <c r="F244" s="115">
        <v>44767</v>
      </c>
      <c r="G244" s="116" t="s">
        <v>125</v>
      </c>
      <c r="H244" s="152" t="s">
        <v>575</v>
      </c>
      <c r="I244" s="116" t="s">
        <v>24</v>
      </c>
      <c r="J244" s="116" t="s">
        <v>24</v>
      </c>
      <c r="K244" s="117" t="str">
        <f t="shared" si="39"/>
        <v>No's</v>
      </c>
      <c r="L244" s="118">
        <v>300</v>
      </c>
      <c r="M244" s="118"/>
      <c r="N244" s="118"/>
      <c r="O244" s="138">
        <f t="shared" si="40"/>
        <v>300</v>
      </c>
      <c r="P244" s="124"/>
      <c r="Q244" s="118"/>
      <c r="R244" s="118"/>
      <c r="S244" s="151"/>
      <c r="T244" s="119" t="str">
        <f t="shared" si="44"/>
        <v/>
      </c>
      <c r="U244" s="119" t="str">
        <f t="shared" si="45"/>
        <v/>
      </c>
      <c r="V244" s="119">
        <f t="shared" si="41"/>
        <v>300</v>
      </c>
      <c r="W244" s="119" t="str">
        <f t="shared" si="42"/>
        <v/>
      </c>
      <c r="X244" s="119" t="str">
        <f t="shared" si="43"/>
        <v/>
      </c>
      <c r="Y244" s="120" t="str">
        <f t="shared" si="46"/>
        <v/>
      </c>
      <c r="Z244" s="121" t="str">
        <f t="shared" si="47"/>
        <v/>
      </c>
      <c r="AA244" s="122"/>
      <c r="AB244" s="119" t="str">
        <f t="shared" si="38"/>
        <v/>
      </c>
    </row>
    <row r="245" spans="1:28" x14ac:dyDescent="0.45">
      <c r="A245" s="112">
        <f>IF(C245="","",COUNTA($C$3:C245))</f>
        <v>243</v>
      </c>
      <c r="B245" s="112" t="str">
        <f t="shared" si="48"/>
        <v>July</v>
      </c>
      <c r="C245" s="113">
        <v>44768</v>
      </c>
      <c r="D245" s="114" t="s">
        <v>574</v>
      </c>
      <c r="E245" s="114"/>
      <c r="F245" s="115">
        <v>44767</v>
      </c>
      <c r="G245" s="116" t="s">
        <v>125</v>
      </c>
      <c r="H245" s="152" t="s">
        <v>576</v>
      </c>
      <c r="I245" s="116" t="s">
        <v>457</v>
      </c>
      <c r="J245" s="116" t="s">
        <v>2</v>
      </c>
      <c r="K245" s="117" t="str">
        <f t="shared" si="39"/>
        <v>Sqmt</v>
      </c>
      <c r="L245" s="118">
        <v>96.7</v>
      </c>
      <c r="M245" s="118">
        <v>54.73</v>
      </c>
      <c r="N245" s="118">
        <v>25.01</v>
      </c>
      <c r="O245" s="138">
        <f t="shared" si="40"/>
        <v>97.282799999999995</v>
      </c>
      <c r="P245" s="124">
        <v>82.25</v>
      </c>
      <c r="Q245" s="118">
        <v>92.8</v>
      </c>
      <c r="R245" s="118">
        <v>46</v>
      </c>
      <c r="S245" s="151">
        <v>54</v>
      </c>
      <c r="T245" s="119">
        <f t="shared" si="44"/>
        <v>4.4827999999999975</v>
      </c>
      <c r="U245" s="119">
        <f t="shared" si="45"/>
        <v>10.549999999999997</v>
      </c>
      <c r="V245" s="119">
        <f t="shared" si="41"/>
        <v>458.20198799999997</v>
      </c>
      <c r="W245" s="119">
        <f t="shared" si="42"/>
        <v>49.690499999999986</v>
      </c>
      <c r="X245" s="119">
        <f t="shared" si="43"/>
        <v>21.113987999999988</v>
      </c>
      <c r="Y245" s="120">
        <f t="shared" si="46"/>
        <v>4.6080088155357348</v>
      </c>
      <c r="Z245" s="121">
        <f t="shared" si="47"/>
        <v>10.844671411595881</v>
      </c>
      <c r="AA245" s="122"/>
      <c r="AB245" s="119">
        <f t="shared" ref="AB245:AB298" si="49">IFERROR((X245-AA245),"")</f>
        <v>21.113987999999988</v>
      </c>
    </row>
    <row r="246" spans="1:28" x14ac:dyDescent="0.45">
      <c r="A246" s="112">
        <f>IF(C246="","",COUNTA($C$3:C246))</f>
        <v>244</v>
      </c>
      <c r="B246" s="112" t="str">
        <f t="shared" si="48"/>
        <v>July</v>
      </c>
      <c r="C246" s="113">
        <v>44768</v>
      </c>
      <c r="D246" s="114" t="s">
        <v>574</v>
      </c>
      <c r="E246" s="114"/>
      <c r="F246" s="115">
        <v>44767</v>
      </c>
      <c r="G246" s="116" t="s">
        <v>125</v>
      </c>
      <c r="H246" s="152" t="s">
        <v>576</v>
      </c>
      <c r="I246" s="116" t="s">
        <v>457</v>
      </c>
      <c r="J246" s="116" t="s">
        <v>3</v>
      </c>
      <c r="K246" s="117" t="str">
        <f t="shared" si="39"/>
        <v>Sqmt</v>
      </c>
      <c r="L246" s="118">
        <v>98.6</v>
      </c>
      <c r="M246" s="118">
        <v>34.97</v>
      </c>
      <c r="N246" s="118">
        <v>46.73</v>
      </c>
      <c r="O246" s="138">
        <f t="shared" si="40"/>
        <v>99.673999999999978</v>
      </c>
      <c r="P246" s="124">
        <v>71.599999999999994</v>
      </c>
      <c r="Q246" s="118">
        <v>84.6</v>
      </c>
      <c r="R246" s="118"/>
      <c r="S246" s="151"/>
      <c r="T246" s="119">
        <f t="shared" si="44"/>
        <v>15.073999999999984</v>
      </c>
      <c r="U246" s="119">
        <f t="shared" si="45"/>
        <v>13</v>
      </c>
      <c r="V246" s="119">
        <f t="shared" si="41"/>
        <v>625.95271999999989</v>
      </c>
      <c r="W246" s="119">
        <f t="shared" si="42"/>
        <v>81.64</v>
      </c>
      <c r="X246" s="119">
        <f t="shared" si="43"/>
        <v>94.664719999999903</v>
      </c>
      <c r="Y246" s="120">
        <f t="shared" si="46"/>
        <v>15.123301964403943</v>
      </c>
      <c r="Z246" s="121">
        <f t="shared" si="47"/>
        <v>13.04251861067079</v>
      </c>
      <c r="AA246" s="122"/>
      <c r="AB246" s="119">
        <f t="shared" si="49"/>
        <v>94.664719999999903</v>
      </c>
    </row>
    <row r="247" spans="1:28" x14ac:dyDescent="0.45">
      <c r="A247" s="112">
        <f>IF(C247="","",COUNTA($C$3:C247))</f>
        <v>245</v>
      </c>
      <c r="B247" s="112" t="str">
        <f t="shared" si="48"/>
        <v>July</v>
      </c>
      <c r="C247" s="113">
        <v>44768</v>
      </c>
      <c r="D247" s="114" t="s">
        <v>574</v>
      </c>
      <c r="E247" s="114"/>
      <c r="F247" s="115">
        <v>44767</v>
      </c>
      <c r="G247" s="116" t="s">
        <v>125</v>
      </c>
      <c r="H247" s="152" t="s">
        <v>576</v>
      </c>
      <c r="I247" s="116" t="s">
        <v>25</v>
      </c>
      <c r="J247" s="116" t="s">
        <v>455</v>
      </c>
      <c r="K247" s="117" t="str">
        <f t="shared" si="39"/>
        <v>No's</v>
      </c>
      <c r="L247" s="118">
        <v>636</v>
      </c>
      <c r="M247" s="118"/>
      <c r="N247" s="118"/>
      <c r="O247" s="138">
        <f t="shared" si="40"/>
        <v>636</v>
      </c>
      <c r="P247" s="124"/>
      <c r="Q247" s="118"/>
      <c r="R247" s="118"/>
      <c r="S247" s="151"/>
      <c r="T247" s="119" t="str">
        <f t="shared" si="44"/>
        <v/>
      </c>
      <c r="U247" s="119" t="str">
        <f t="shared" si="45"/>
        <v/>
      </c>
      <c r="V247" s="119">
        <f t="shared" si="41"/>
        <v>636</v>
      </c>
      <c r="W247" s="119" t="str">
        <f t="shared" si="42"/>
        <v/>
      </c>
      <c r="X247" s="119" t="str">
        <f t="shared" si="43"/>
        <v/>
      </c>
      <c r="Y247" s="120" t="str">
        <f t="shared" si="46"/>
        <v/>
      </c>
      <c r="Z247" s="121" t="str">
        <f t="shared" si="47"/>
        <v/>
      </c>
      <c r="AA247" s="122"/>
      <c r="AB247" s="119" t="str">
        <f t="shared" si="49"/>
        <v/>
      </c>
    </row>
    <row r="248" spans="1:28" x14ac:dyDescent="0.45">
      <c r="A248" s="112">
        <f>IF(C248="","",COUNTA($C$3:C248))</f>
        <v>246</v>
      </c>
      <c r="B248" s="112" t="str">
        <f t="shared" si="48"/>
        <v>July</v>
      </c>
      <c r="C248" s="113">
        <v>44768</v>
      </c>
      <c r="D248" s="114" t="s">
        <v>574</v>
      </c>
      <c r="E248" s="114"/>
      <c r="F248" s="115">
        <v>44767</v>
      </c>
      <c r="G248" s="116" t="s">
        <v>125</v>
      </c>
      <c r="H248" s="152" t="s">
        <v>576</v>
      </c>
      <c r="I248" s="116" t="s">
        <v>460</v>
      </c>
      <c r="J248" s="116" t="s">
        <v>225</v>
      </c>
      <c r="K248" s="117" t="str">
        <f t="shared" si="39"/>
        <v>Rmt</v>
      </c>
      <c r="L248" s="118">
        <v>200</v>
      </c>
      <c r="M248" s="118"/>
      <c r="N248" s="118"/>
      <c r="O248" s="138">
        <f t="shared" si="40"/>
        <v>200</v>
      </c>
      <c r="P248" s="124"/>
      <c r="Q248" s="118"/>
      <c r="R248" s="118"/>
      <c r="S248" s="151"/>
      <c r="T248" s="119" t="str">
        <f t="shared" si="44"/>
        <v/>
      </c>
      <c r="U248" s="119" t="str">
        <f t="shared" si="45"/>
        <v/>
      </c>
      <c r="V248" s="119">
        <f t="shared" si="41"/>
        <v>200</v>
      </c>
      <c r="W248" s="119" t="str">
        <f t="shared" si="42"/>
        <v/>
      </c>
      <c r="X248" s="119" t="str">
        <f t="shared" si="43"/>
        <v/>
      </c>
      <c r="Y248" s="120" t="str">
        <f t="shared" si="46"/>
        <v/>
      </c>
      <c r="Z248" s="121" t="str">
        <f t="shared" si="47"/>
        <v/>
      </c>
      <c r="AA248" s="122"/>
      <c r="AB248" s="119" t="str">
        <f t="shared" si="49"/>
        <v/>
      </c>
    </row>
    <row r="249" spans="1:28" x14ac:dyDescent="0.45">
      <c r="A249" s="112">
        <f>IF(C249="","",COUNTA($C$3:C249))</f>
        <v>247</v>
      </c>
      <c r="B249" s="112" t="str">
        <f t="shared" si="48"/>
        <v>July</v>
      </c>
      <c r="C249" s="113">
        <v>44768</v>
      </c>
      <c r="D249" s="114" t="s">
        <v>574</v>
      </c>
      <c r="E249" s="114"/>
      <c r="F249" s="115">
        <v>44767</v>
      </c>
      <c r="G249" s="116" t="s">
        <v>125</v>
      </c>
      <c r="H249" s="152" t="s">
        <v>576</v>
      </c>
      <c r="I249" s="116" t="s">
        <v>24</v>
      </c>
      <c r="J249" s="116" t="s">
        <v>24</v>
      </c>
      <c r="K249" s="117" t="str">
        <f t="shared" si="39"/>
        <v>No's</v>
      </c>
      <c r="L249" s="118">
        <v>800</v>
      </c>
      <c r="M249" s="118"/>
      <c r="N249" s="118"/>
      <c r="O249" s="138">
        <f t="shared" si="40"/>
        <v>800</v>
      </c>
      <c r="P249" s="124"/>
      <c r="Q249" s="118"/>
      <c r="R249" s="118"/>
      <c r="S249" s="151"/>
      <c r="T249" s="119" t="str">
        <f t="shared" si="44"/>
        <v/>
      </c>
      <c r="U249" s="119" t="str">
        <f t="shared" si="45"/>
        <v/>
      </c>
      <c r="V249" s="119">
        <f t="shared" si="41"/>
        <v>800</v>
      </c>
      <c r="W249" s="119" t="str">
        <f t="shared" si="42"/>
        <v/>
      </c>
      <c r="X249" s="119" t="str">
        <f t="shared" si="43"/>
        <v/>
      </c>
      <c r="Y249" s="120" t="str">
        <f t="shared" si="46"/>
        <v/>
      </c>
      <c r="Z249" s="121" t="str">
        <f t="shared" si="47"/>
        <v/>
      </c>
      <c r="AA249" s="122"/>
      <c r="AB249" s="119" t="str">
        <f t="shared" si="49"/>
        <v/>
      </c>
    </row>
    <row r="250" spans="1:28" x14ac:dyDescent="0.45">
      <c r="A250" s="112">
        <f>IF(C250="","",COUNTA($C$3:C250))</f>
        <v>248</v>
      </c>
      <c r="B250" s="112" t="str">
        <f t="shared" si="48"/>
        <v>July</v>
      </c>
      <c r="C250" s="113">
        <v>44768</v>
      </c>
      <c r="D250" s="114" t="s">
        <v>574</v>
      </c>
      <c r="E250" s="114"/>
      <c r="F250" s="115">
        <v>44767</v>
      </c>
      <c r="G250" s="116" t="s">
        <v>125</v>
      </c>
      <c r="H250" s="152" t="s">
        <v>576</v>
      </c>
      <c r="I250" s="116" t="s">
        <v>480</v>
      </c>
      <c r="J250" s="116" t="s">
        <v>345</v>
      </c>
      <c r="K250" s="117" t="str">
        <f t="shared" si="39"/>
        <v>Kg's</v>
      </c>
      <c r="L250" s="118">
        <v>1.2</v>
      </c>
      <c r="M250" s="118"/>
      <c r="N250" s="118"/>
      <c r="O250" s="138">
        <f t="shared" si="40"/>
        <v>1.2</v>
      </c>
      <c r="P250" s="124"/>
      <c r="Q250" s="118"/>
      <c r="R250" s="118"/>
      <c r="S250" s="151"/>
      <c r="T250" s="119" t="str">
        <f t="shared" si="44"/>
        <v/>
      </c>
      <c r="U250" s="119" t="str">
        <f t="shared" si="45"/>
        <v/>
      </c>
      <c r="V250" s="119">
        <f t="shared" si="41"/>
        <v>1.2</v>
      </c>
      <c r="W250" s="119" t="str">
        <f t="shared" si="42"/>
        <v/>
      </c>
      <c r="X250" s="119" t="str">
        <f t="shared" si="43"/>
        <v/>
      </c>
      <c r="Y250" s="120" t="str">
        <f t="shared" si="46"/>
        <v/>
      </c>
      <c r="Z250" s="121" t="str">
        <f t="shared" si="47"/>
        <v/>
      </c>
      <c r="AA250" s="122"/>
      <c r="AB250" s="119" t="str">
        <f t="shared" si="49"/>
        <v/>
      </c>
    </row>
    <row r="251" spans="1:28" x14ac:dyDescent="0.45">
      <c r="A251" s="112">
        <f>IF(C251="","",COUNTA($C$3:C251))</f>
        <v>249</v>
      </c>
      <c r="B251" s="112" t="str">
        <f t="shared" si="48"/>
        <v>July</v>
      </c>
      <c r="C251" s="113">
        <v>44768</v>
      </c>
      <c r="D251" s="114" t="s">
        <v>574</v>
      </c>
      <c r="E251" s="114"/>
      <c r="F251" s="115">
        <v>44767</v>
      </c>
      <c r="G251" s="116" t="s">
        <v>125</v>
      </c>
      <c r="H251" s="152" t="s">
        <v>576</v>
      </c>
      <c r="I251" s="116" t="s">
        <v>480</v>
      </c>
      <c r="J251" s="116" t="s">
        <v>343</v>
      </c>
      <c r="K251" s="117" t="str">
        <f t="shared" si="39"/>
        <v>No's</v>
      </c>
      <c r="L251" s="118">
        <v>2</v>
      </c>
      <c r="M251" s="118"/>
      <c r="N251" s="118"/>
      <c r="O251" s="138">
        <f t="shared" si="40"/>
        <v>2</v>
      </c>
      <c r="P251" s="124"/>
      <c r="Q251" s="118"/>
      <c r="R251" s="118"/>
      <c r="S251" s="151"/>
      <c r="T251" s="119" t="str">
        <f t="shared" si="44"/>
        <v/>
      </c>
      <c r="U251" s="119" t="str">
        <f t="shared" si="45"/>
        <v/>
      </c>
      <c r="V251" s="119">
        <f t="shared" si="41"/>
        <v>2</v>
      </c>
      <c r="W251" s="119" t="str">
        <f t="shared" si="42"/>
        <v/>
      </c>
      <c r="X251" s="119" t="str">
        <f t="shared" si="43"/>
        <v/>
      </c>
      <c r="Y251" s="120" t="str">
        <f t="shared" si="46"/>
        <v/>
      </c>
      <c r="Z251" s="121" t="str">
        <f t="shared" si="47"/>
        <v/>
      </c>
      <c r="AA251" s="122"/>
      <c r="AB251" s="119" t="str">
        <f t="shared" si="49"/>
        <v/>
      </c>
    </row>
    <row r="252" spans="1:28" x14ac:dyDescent="0.45">
      <c r="A252" s="112">
        <f>IF(C252="","",COUNTA($C$3:C252))</f>
        <v>250</v>
      </c>
      <c r="B252" s="112" t="str">
        <f t="shared" si="48"/>
        <v>July</v>
      </c>
      <c r="C252" s="113">
        <v>44768</v>
      </c>
      <c r="D252" s="114" t="s">
        <v>578</v>
      </c>
      <c r="E252" s="114"/>
      <c r="F252" s="115">
        <v>44769</v>
      </c>
      <c r="G252" s="116" t="s">
        <v>125</v>
      </c>
      <c r="H252" s="152" t="s">
        <v>579</v>
      </c>
      <c r="I252" s="116" t="s">
        <v>467</v>
      </c>
      <c r="J252" s="116" t="s">
        <v>19</v>
      </c>
      <c r="K252" s="117" t="str">
        <f t="shared" si="39"/>
        <v>Sqmt</v>
      </c>
      <c r="L252" s="118">
        <v>34.9</v>
      </c>
      <c r="M252" s="133">
        <v>28.61</v>
      </c>
      <c r="N252" s="118"/>
      <c r="O252" s="138">
        <f t="shared" si="40"/>
        <v>34.904199999999996</v>
      </c>
      <c r="P252" s="124">
        <v>28.7</v>
      </c>
      <c r="Q252" s="118">
        <v>29.6</v>
      </c>
      <c r="R252" s="118">
        <v>48</v>
      </c>
      <c r="S252" s="151">
        <v>52</v>
      </c>
      <c r="T252" s="119">
        <f t="shared" si="44"/>
        <v>5.3041999999999945</v>
      </c>
      <c r="U252" s="119">
        <f t="shared" si="45"/>
        <v>0.90000000000000213</v>
      </c>
      <c r="V252" s="119">
        <f t="shared" si="41"/>
        <v>164.39878199999998</v>
      </c>
      <c r="W252" s="119">
        <f t="shared" si="42"/>
        <v>4.2390000000000096</v>
      </c>
      <c r="X252" s="119">
        <f t="shared" si="43"/>
        <v>24.982781999999975</v>
      </c>
      <c r="Y252" s="120">
        <f t="shared" si="46"/>
        <v>15.19645200291081</v>
      </c>
      <c r="Z252" s="121">
        <f t="shared" si="47"/>
        <v>2.5784862566682585</v>
      </c>
      <c r="AA252" s="122"/>
      <c r="AB252" s="119">
        <f t="shared" si="49"/>
        <v>24.982781999999975</v>
      </c>
    </row>
    <row r="253" spans="1:28" x14ac:dyDescent="0.45">
      <c r="A253" s="112">
        <f>IF(C253="","",COUNTA($C$3:C253))</f>
        <v>251</v>
      </c>
      <c r="B253" s="112" t="str">
        <f t="shared" si="48"/>
        <v>July</v>
      </c>
      <c r="C253" s="113">
        <v>44768</v>
      </c>
      <c r="D253" s="114" t="s">
        <v>578</v>
      </c>
      <c r="E253" s="114"/>
      <c r="F253" s="115">
        <v>44769</v>
      </c>
      <c r="G253" s="116" t="s">
        <v>125</v>
      </c>
      <c r="H253" s="152" t="s">
        <v>579</v>
      </c>
      <c r="I253" s="116" t="s">
        <v>467</v>
      </c>
      <c r="J253" s="116" t="s">
        <v>2</v>
      </c>
      <c r="K253" s="117" t="str">
        <f t="shared" si="39"/>
        <v>Sqmt</v>
      </c>
      <c r="L253" s="118">
        <v>8.8000000000000007</v>
      </c>
      <c r="M253" s="118"/>
      <c r="N253" s="118">
        <v>7.25</v>
      </c>
      <c r="O253" s="138">
        <f t="shared" si="40"/>
        <v>8.8450000000000006</v>
      </c>
      <c r="P253" s="124">
        <v>5.9</v>
      </c>
      <c r="Q253" s="118">
        <v>7.5</v>
      </c>
      <c r="R253" s="118"/>
      <c r="S253" s="151"/>
      <c r="T253" s="119">
        <f t="shared" si="44"/>
        <v>1.3450000000000006</v>
      </c>
      <c r="U253" s="119">
        <f t="shared" si="45"/>
        <v>1.5999999999999996</v>
      </c>
      <c r="V253" s="119">
        <f t="shared" si="41"/>
        <v>41.659950000000002</v>
      </c>
      <c r="W253" s="119">
        <f t="shared" si="42"/>
        <v>7.5359999999999987</v>
      </c>
      <c r="X253" s="119">
        <f t="shared" si="43"/>
        <v>6.3349500000000027</v>
      </c>
      <c r="Y253" s="120">
        <f t="shared" si="46"/>
        <v>15.206331260599216</v>
      </c>
      <c r="Z253" s="121">
        <f t="shared" si="47"/>
        <v>18.089315997738829</v>
      </c>
      <c r="AA253" s="122"/>
      <c r="AB253" s="119">
        <f t="shared" si="49"/>
        <v>6.3349500000000027</v>
      </c>
    </row>
    <row r="254" spans="1:28" x14ac:dyDescent="0.45">
      <c r="A254" s="112">
        <f>IF(C254="","",COUNTA($C$3:C254))</f>
        <v>252</v>
      </c>
      <c r="B254" s="112" t="str">
        <f t="shared" si="48"/>
        <v>July</v>
      </c>
      <c r="C254" s="113">
        <v>44768</v>
      </c>
      <c r="D254" s="114" t="s">
        <v>578</v>
      </c>
      <c r="E254" s="114"/>
      <c r="F254" s="115">
        <v>44769</v>
      </c>
      <c r="G254" s="116" t="s">
        <v>125</v>
      </c>
      <c r="H254" s="152" t="s">
        <v>579</v>
      </c>
      <c r="I254" s="116" t="s">
        <v>514</v>
      </c>
      <c r="J254" s="116" t="s">
        <v>21</v>
      </c>
      <c r="K254" s="117" t="str">
        <f t="shared" si="39"/>
        <v>Sqmt</v>
      </c>
      <c r="L254" s="118">
        <v>1.5</v>
      </c>
      <c r="M254" s="133">
        <v>1.23</v>
      </c>
      <c r="N254" s="118"/>
      <c r="O254" s="138">
        <f t="shared" si="40"/>
        <v>1.5005999999999999</v>
      </c>
      <c r="P254" s="124">
        <v>1.3</v>
      </c>
      <c r="Q254" s="118">
        <v>1.5</v>
      </c>
      <c r="R254" s="118"/>
      <c r="S254" s="151"/>
      <c r="T254" s="119">
        <f t="shared" si="44"/>
        <v>5.9999999999993392E-4</v>
      </c>
      <c r="U254" s="119">
        <f t="shared" si="45"/>
        <v>0.19999999999999996</v>
      </c>
      <c r="V254" s="119">
        <f t="shared" si="41"/>
        <v>11.77971</v>
      </c>
      <c r="W254" s="119">
        <f t="shared" si="42"/>
        <v>1.5699999999999996</v>
      </c>
      <c r="X254" s="119">
        <f t="shared" si="43"/>
        <v>4.7099999999994811E-3</v>
      </c>
      <c r="Y254" s="120">
        <f t="shared" si="46"/>
        <v>3.9984006397436621E-2</v>
      </c>
      <c r="Z254" s="121">
        <f t="shared" si="47"/>
        <v>13.328002132480337</v>
      </c>
      <c r="AA254" s="122"/>
      <c r="AB254" s="119">
        <f t="shared" si="49"/>
        <v>4.7099999999994811E-3</v>
      </c>
    </row>
    <row r="255" spans="1:28" x14ac:dyDescent="0.45">
      <c r="A255" s="112">
        <f>IF(C255="","",COUNTA($C$3:C255))</f>
        <v>253</v>
      </c>
      <c r="B255" s="112" t="str">
        <f t="shared" si="48"/>
        <v>July</v>
      </c>
      <c r="C255" s="113">
        <v>44768</v>
      </c>
      <c r="D255" s="114" t="s">
        <v>578</v>
      </c>
      <c r="E255" s="114"/>
      <c r="F255" s="115">
        <v>44769</v>
      </c>
      <c r="G255" s="116" t="s">
        <v>125</v>
      </c>
      <c r="H255" s="152" t="s">
        <v>579</v>
      </c>
      <c r="I255" s="116" t="s">
        <v>23</v>
      </c>
      <c r="J255" s="116" t="s">
        <v>23</v>
      </c>
      <c r="K255" s="117" t="str">
        <f t="shared" si="39"/>
        <v>No's</v>
      </c>
      <c r="L255" s="118">
        <v>21</v>
      </c>
      <c r="M255" s="118"/>
      <c r="N255" s="118"/>
      <c r="O255" s="138">
        <f t="shared" si="40"/>
        <v>21</v>
      </c>
      <c r="P255" s="124">
        <v>21</v>
      </c>
      <c r="Q255" s="118"/>
      <c r="R255" s="118"/>
      <c r="S255" s="151"/>
      <c r="T255" s="119" t="str">
        <f t="shared" si="44"/>
        <v/>
      </c>
      <c r="U255" s="119" t="str">
        <f t="shared" si="45"/>
        <v/>
      </c>
      <c r="V255" s="119">
        <f t="shared" si="41"/>
        <v>21</v>
      </c>
      <c r="W255" s="119" t="str">
        <f t="shared" si="42"/>
        <v/>
      </c>
      <c r="X255" s="119" t="str">
        <f t="shared" si="43"/>
        <v/>
      </c>
      <c r="Y255" s="120" t="str">
        <f t="shared" si="46"/>
        <v/>
      </c>
      <c r="Z255" s="121" t="str">
        <f t="shared" si="47"/>
        <v/>
      </c>
      <c r="AA255" s="122"/>
      <c r="AB255" s="119" t="str">
        <f t="shared" si="49"/>
        <v/>
      </c>
    </row>
    <row r="256" spans="1:28" x14ac:dyDescent="0.45">
      <c r="A256" s="112">
        <f>IF(C256="","",COUNTA($C$3:C256))</f>
        <v>254</v>
      </c>
      <c r="B256" s="112" t="str">
        <f t="shared" si="48"/>
        <v>July</v>
      </c>
      <c r="C256" s="113">
        <v>44768</v>
      </c>
      <c r="D256" s="114" t="s">
        <v>578</v>
      </c>
      <c r="E256" s="114"/>
      <c r="F256" s="115">
        <v>44769</v>
      </c>
      <c r="G256" s="116" t="s">
        <v>125</v>
      </c>
      <c r="H256" s="152" t="s">
        <v>579</v>
      </c>
      <c r="I256" s="116" t="s">
        <v>354</v>
      </c>
      <c r="J256" s="116" t="s">
        <v>354</v>
      </c>
      <c r="K256" s="117" t="str">
        <f t="shared" si="39"/>
        <v>No's</v>
      </c>
      <c r="L256" s="118">
        <v>22</v>
      </c>
      <c r="M256" s="118"/>
      <c r="N256" s="118"/>
      <c r="O256" s="138" t="str">
        <f t="shared" si="40"/>
        <v>No's</v>
      </c>
      <c r="P256" s="124"/>
      <c r="Q256" s="118"/>
      <c r="R256" s="118"/>
      <c r="S256" s="151"/>
      <c r="T256" s="119" t="str">
        <f t="shared" si="44"/>
        <v/>
      </c>
      <c r="U256" s="119" t="str">
        <f t="shared" si="45"/>
        <v/>
      </c>
      <c r="V256" s="119" t="str">
        <f t="shared" si="41"/>
        <v/>
      </c>
      <c r="W256" s="119" t="str">
        <f t="shared" si="42"/>
        <v/>
      </c>
      <c r="X256" s="119" t="str">
        <f t="shared" si="43"/>
        <v/>
      </c>
      <c r="Y256" s="120" t="str">
        <f t="shared" si="46"/>
        <v/>
      </c>
      <c r="Z256" s="121" t="str">
        <f t="shared" si="47"/>
        <v/>
      </c>
      <c r="AA256" s="122"/>
      <c r="AB256" s="119" t="str">
        <f t="shared" si="49"/>
        <v/>
      </c>
    </row>
    <row r="257" spans="1:28" x14ac:dyDescent="0.45">
      <c r="A257" s="112">
        <f>IF(C257="","",COUNTA($C$3:C257))</f>
        <v>255</v>
      </c>
      <c r="B257" s="112" t="str">
        <f t="shared" si="48"/>
        <v>July</v>
      </c>
      <c r="C257" s="113">
        <v>44768</v>
      </c>
      <c r="D257" s="114" t="s">
        <v>578</v>
      </c>
      <c r="E257" s="114"/>
      <c r="F257" s="115">
        <v>44769</v>
      </c>
      <c r="G257" s="116" t="s">
        <v>125</v>
      </c>
      <c r="H257" s="152" t="s">
        <v>579</v>
      </c>
      <c r="I257" s="116" t="s">
        <v>368</v>
      </c>
      <c r="J257" s="116" t="s">
        <v>2</v>
      </c>
      <c r="K257" s="117" t="str">
        <f t="shared" si="39"/>
        <v>Sqmt</v>
      </c>
      <c r="L257" s="118">
        <v>9</v>
      </c>
      <c r="M257" s="118">
        <v>7.3769999999999998</v>
      </c>
      <c r="N257" s="118"/>
      <c r="O257" s="138">
        <f t="shared" si="40"/>
        <v>8.9999399999999987</v>
      </c>
      <c r="P257" s="124">
        <v>9</v>
      </c>
      <c r="Q257" s="118">
        <v>9</v>
      </c>
      <c r="R257" s="118"/>
      <c r="S257" s="151"/>
      <c r="T257" s="119">
        <f t="shared" si="44"/>
        <v>-6.0000000001281251E-5</v>
      </c>
      <c r="U257" s="119">
        <f t="shared" si="45"/>
        <v>0</v>
      </c>
      <c r="V257" s="119">
        <f t="shared" si="41"/>
        <v>42.389717399999995</v>
      </c>
      <c r="W257" s="119">
        <f t="shared" si="42"/>
        <v>0</v>
      </c>
      <c r="X257" s="119">
        <f t="shared" si="43"/>
        <v>-2.8260000000603471E-4</v>
      </c>
      <c r="Y257" s="120">
        <f t="shared" si="46"/>
        <v>-6.6667111115497723E-4</v>
      </c>
      <c r="Z257" s="121">
        <f t="shared" si="47"/>
        <v>0</v>
      </c>
      <c r="AA257" s="122"/>
      <c r="AB257" s="119">
        <f t="shared" si="49"/>
        <v>-2.8260000000603471E-4</v>
      </c>
    </row>
    <row r="258" spans="1:28" x14ac:dyDescent="0.45">
      <c r="A258" s="112">
        <f>IF(C258="","",COUNTA($C$3:C258))</f>
        <v>256</v>
      </c>
      <c r="B258" s="112" t="str">
        <f t="shared" si="48"/>
        <v>July</v>
      </c>
      <c r="C258" s="113">
        <v>44768</v>
      </c>
      <c r="D258" s="114" t="s">
        <v>578</v>
      </c>
      <c r="E258" s="114"/>
      <c r="F258" s="115">
        <v>44769</v>
      </c>
      <c r="G258" s="116" t="s">
        <v>125</v>
      </c>
      <c r="H258" s="152" t="s">
        <v>579</v>
      </c>
      <c r="I258" s="116" t="s">
        <v>25</v>
      </c>
      <c r="J258" s="116" t="s">
        <v>455</v>
      </c>
      <c r="K258" s="117" t="str">
        <f t="shared" si="39"/>
        <v>No's</v>
      </c>
      <c r="L258" s="118">
        <v>58</v>
      </c>
      <c r="M258" s="118"/>
      <c r="N258" s="118"/>
      <c r="O258" s="138">
        <f t="shared" si="40"/>
        <v>58</v>
      </c>
      <c r="P258" s="124"/>
      <c r="Q258" s="118"/>
      <c r="R258" s="118"/>
      <c r="S258" s="151"/>
      <c r="T258" s="119" t="str">
        <f t="shared" ref="T258:T309" si="50">(IF(K258="Sqmt",(O258-Q258),""))</f>
        <v/>
      </c>
      <c r="U258" s="119" t="str">
        <f t="shared" ref="U258:U309" si="51">(IF(K258="Sqmt",(O258-P258)-T258,IF(K258="Rmt","",IF(K258="Kg's","",IF(K258="No's","",IF(K258="Roll","",""))))))</f>
        <v/>
      </c>
      <c r="V258" s="119">
        <f t="shared" si="41"/>
        <v>58</v>
      </c>
      <c r="W258" s="119" t="str">
        <f t="shared" si="42"/>
        <v/>
      </c>
      <c r="X258" s="119" t="str">
        <f t="shared" si="43"/>
        <v/>
      </c>
      <c r="Y258" s="120" t="str">
        <f t="shared" ref="Y258:Y309" si="52">IF(K258="Sqmt",(T258/O258)*100,IF(K258="Kg's","",IF(K258="No's","",IF(K258="Rmt","",IF(K258="Roll","",IF(K258="",""))))))</f>
        <v/>
      </c>
      <c r="Z258" s="121" t="str">
        <f t="shared" ref="Z258:Z309" si="53">IF(K258="Sqmt",(U258/O258)*100,IF(K258="Kg's","",IF(K258="No's","",IF(K258="Rmt","",IF(K258="Roll","",IF(K258="",""))))))</f>
        <v/>
      </c>
      <c r="AA258" s="122"/>
      <c r="AB258" s="119" t="str">
        <f t="shared" si="49"/>
        <v/>
      </c>
    </row>
    <row r="259" spans="1:28" x14ac:dyDescent="0.45">
      <c r="A259" s="112">
        <f>IF(C259="","",COUNTA($C$3:C259))</f>
        <v>257</v>
      </c>
      <c r="B259" s="112" t="str">
        <f t="shared" ref="B259:B310" si="54">IF(C259="","",TEXT(C259,"mmmm"))</f>
        <v>July</v>
      </c>
      <c r="C259" s="113">
        <v>44768</v>
      </c>
      <c r="D259" s="114" t="s">
        <v>578</v>
      </c>
      <c r="E259" s="114"/>
      <c r="F259" s="115">
        <v>44769</v>
      </c>
      <c r="G259" s="116" t="s">
        <v>125</v>
      </c>
      <c r="H259" s="152" t="s">
        <v>579</v>
      </c>
      <c r="I259" s="116" t="s">
        <v>460</v>
      </c>
      <c r="J259" s="116" t="s">
        <v>225</v>
      </c>
      <c r="K259" s="117" t="str">
        <f t="shared" ref="K259:K322" si="55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Rmt</v>
      </c>
      <c r="L259" s="118">
        <v>30</v>
      </c>
      <c r="M259" s="118"/>
      <c r="N259" s="118"/>
      <c r="O259" s="138">
        <f t="shared" ref="O259:O322" si="56">IF(ISNUMBER(SEARCH("gsm",J:J)),(M259+N259)*1.22,IF(ISNUMBER(SEARCH("Tape",J:J)),L259,IF(ISNUMBER(SEARCH("Thermal",J:J)),L259,IF(ISNUMBER(SEARCH("Acou",J:J)),L259,IF(ISNUMBER(SEARCH("ss",J:J)),L259,IF(ISNUMBER(SEARCH("Alu",J:J)),L259,IF(ISNUMBER(SEARCH("Gasket",J:J)),L259,IF(ISNUMBER(SEARCH("Cleats",J:J)),L259,IF(ISNUMBER(SEARCH("Tube",J:J)),L259,IF(ISNUMBER(SEARCH("Bracket",J:J)),L259,IF(ISNUMBER(SEARCH("Corner",J:J)),L259,IF(ISNUMBER(SEARCH("MS",J:J)),L259,IF(ISNUMBER(SEARCH("Bucket",J:J)),L259,IF(ISNUMBER(SEARCH("stretch",J:J)),L259,IF(ISNUMBER(SEARCH("Bubble",J:J)),L259,IF(ISNUMBER(SEARCH("JTR",J:J)),L259,IF(ISNUMBER(SEARCH("Clamp",J:J)),"No's",IF(ISNUMBER(SEARCH("PIR",J:J)),"sqmt",""))))))))))))))))))</f>
        <v>30</v>
      </c>
      <c r="P259" s="124"/>
      <c r="Q259" s="118"/>
      <c r="R259" s="118"/>
      <c r="S259" s="151"/>
      <c r="T259" s="119" t="str">
        <f t="shared" si="50"/>
        <v/>
      </c>
      <c r="U259" s="119" t="str">
        <f t="shared" si="51"/>
        <v/>
      </c>
      <c r="V259" s="119">
        <f t="shared" ref="V259:V322" si="57">IF(ISNUMBER(SEARCH("26",J:J)),O259*3.925,IF(ISNUMBER(SEARCH("24",J:J)),O259*4.71,IF(ISNUMBER(SEARCH("22",J:J)),O259*6.28,IF(ISNUMBER(SEARCH("20",J:J)),O259*7.85,IF(ISNUMBER(SEARCH("18G",J:J)),O259*9.42,IF(ISNUMBER(SEARCH("16G",J:J)),O259*11.775,IF(ISNUMBER(SEARCH("Thermal",J:J)),O259,IF(ISNUMBER(SEARCH("Acou",J:J)),O259,IF(ISNUMBER(SEARCH("ss",J:J)),O259,IF(ISNUMBER(SEARCH("0.8mm",J:J)),O259*2.2,IF(ISNUMBER(SEARCH("1mm",J:J)),O259*2.75,IF(ISNUMBER(SEARCH("1.2mm",J:J)),O259*3.3,IF(ISNUMBER(SEARCH("Gasket",J:J)),O259,IF(ISNUMBER(SEARCH("Cleats",J:J)),O259,IF(ISNUMBER(SEARCH("Sealant",J:J)),O259,IF(ISNUMBER(SEARCH("Bracket",J:J)),O259,IF(ISNUMBER(SEARCH("Corner",J:J)),O259,IF(ISNUMBER(SEARCH("Bubble",J:J)),O259,""))))))))))))))))))</f>
        <v>30</v>
      </c>
      <c r="W259" s="119" t="str">
        <f t="shared" ref="W259:W322" si="58">IF(ISNUMBER(SEARCH("26",J:J)),U259*3.925,IF(ISNUMBER(SEARCH("24",J:J)),U259*4.71,IF(ISNUMBER(SEARCH("22",J:J)),U259*6.28,IF(ISNUMBER(SEARCH("20",J:J)),U259*7.85,IF(ISNUMBER(SEARCH("18G",J:J)),U259*9.42,IF(ISNUMBER(SEARCH("16G",J:J)),U259*11.775,IF(ISNUMBER(SEARCH("Thermal",J:J)),U259,IF(ISNUMBER(SEARCH("Acou",J:J)),U259,IF(ISNUMBER(SEARCH("ss",J:J)),U259,IF(ISNUMBER(SEARCH("0.8mm",J:J)),U259*2.2,IF(ISNUMBER(SEARCH("1mm",J:J)),U259*2.75,IF(ISNUMBER(SEARCH("1.2mm",J:J)),U259*3.3,IF(ISNUMBER(SEARCH("Gasket",J:J)),U259,IF(ISNUMBER(SEARCH("Cleats",J:J)),U259,IF(ISNUMBER(SEARCH("Sealant",J:J)),U259,IF(ISNUMBER(SEARCH("Bracket",J:J)),U259,IF(ISNUMBER(SEARCH("Corner",J:J)),U259,IF(ISNUMBER(SEARCH("Bubble",J:J)),U259,""))))))))))))))))))</f>
        <v/>
      </c>
      <c r="X259" s="119" t="str">
        <f t="shared" ref="X259:X322" si="59">IF(ISNUMBER(SEARCH("26",J:J)),T259*3.925,IF(ISNUMBER(SEARCH("24",J:J)),T259*4.71,IF(ISNUMBER(SEARCH("22",J:J)),T259*6.28,IF(ISNUMBER(SEARCH("20",J:J)),T259*7.85,IF(ISNUMBER(SEARCH("18",J:J)),T259*9.42,IF(ISNUMBER(SEARCH("16",J:J)),T259*11.775,IF(ISNUMBER(SEARCH("Thermal",J:J)),"",IF(ISNUMBER(SEARCH("Acou",J:J)),"",IF(ISNUMBER(SEARCH("ss",J:J)),"",IF(ISNUMBER(SEARCH("0.8mm",J:J)),T259*2.2,IF(ISNUMBER(SEARCH("1mm",J:J)),T259*2.75,IF(ISNUMBER(SEARCH("1.2mm",J:J)),T259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59" s="120" t="str">
        <f t="shared" si="52"/>
        <v/>
      </c>
      <c r="Z259" s="121" t="str">
        <f t="shared" si="53"/>
        <v/>
      </c>
      <c r="AA259" s="122"/>
      <c r="AB259" s="119" t="str">
        <f t="shared" si="49"/>
        <v/>
      </c>
    </row>
    <row r="260" spans="1:28" x14ac:dyDescent="0.45">
      <c r="A260" s="112">
        <f>IF(C260="","",COUNTA($C$3:C260))</f>
        <v>258</v>
      </c>
      <c r="B260" s="112" t="str">
        <f t="shared" si="54"/>
        <v>July</v>
      </c>
      <c r="C260" s="113">
        <v>44768</v>
      </c>
      <c r="D260" s="114" t="s">
        <v>578</v>
      </c>
      <c r="E260" s="114"/>
      <c r="F260" s="115">
        <v>44769</v>
      </c>
      <c r="G260" s="116" t="s">
        <v>125</v>
      </c>
      <c r="H260" s="152" t="s">
        <v>579</v>
      </c>
      <c r="I260" s="116" t="s">
        <v>24</v>
      </c>
      <c r="J260" s="116" t="s">
        <v>24</v>
      </c>
      <c r="K260" s="117" t="str">
        <f t="shared" si="55"/>
        <v>No's</v>
      </c>
      <c r="L260" s="118">
        <v>100</v>
      </c>
      <c r="M260" s="118"/>
      <c r="N260" s="118"/>
      <c r="O260" s="138">
        <f t="shared" si="56"/>
        <v>100</v>
      </c>
      <c r="P260" s="124"/>
      <c r="Q260" s="118"/>
      <c r="R260" s="118"/>
      <c r="S260" s="151"/>
      <c r="T260" s="119" t="str">
        <f t="shared" si="50"/>
        <v/>
      </c>
      <c r="U260" s="119" t="str">
        <f t="shared" si="51"/>
        <v/>
      </c>
      <c r="V260" s="119">
        <f t="shared" si="57"/>
        <v>100</v>
      </c>
      <c r="W260" s="119" t="str">
        <f t="shared" si="58"/>
        <v/>
      </c>
      <c r="X260" s="119" t="str">
        <f t="shared" si="59"/>
        <v/>
      </c>
      <c r="Y260" s="120" t="str">
        <f t="shared" si="52"/>
        <v/>
      </c>
      <c r="Z260" s="121" t="str">
        <f t="shared" si="53"/>
        <v/>
      </c>
      <c r="AA260" s="122"/>
      <c r="AB260" s="119" t="str">
        <f t="shared" si="49"/>
        <v/>
      </c>
    </row>
    <row r="261" spans="1:28" x14ac:dyDescent="0.45">
      <c r="A261" s="112">
        <f>IF(C261="","",COUNTA($C$3:C261))</f>
        <v>259</v>
      </c>
      <c r="B261" s="112" t="str">
        <f t="shared" si="54"/>
        <v>July</v>
      </c>
      <c r="C261" s="113">
        <v>44768</v>
      </c>
      <c r="D261" s="114" t="s">
        <v>578</v>
      </c>
      <c r="E261" s="114"/>
      <c r="F261" s="115">
        <v>44769</v>
      </c>
      <c r="G261" s="116" t="s">
        <v>125</v>
      </c>
      <c r="H261" s="152" t="s">
        <v>579</v>
      </c>
      <c r="I261" s="116" t="s">
        <v>480</v>
      </c>
      <c r="J261" s="116" t="s">
        <v>343</v>
      </c>
      <c r="K261" s="117" t="str">
        <f t="shared" si="55"/>
        <v>No's</v>
      </c>
      <c r="L261" s="118">
        <v>1</v>
      </c>
      <c r="M261" s="118"/>
      <c r="N261" s="118"/>
      <c r="O261" s="138">
        <f t="shared" si="56"/>
        <v>1</v>
      </c>
      <c r="P261" s="124"/>
      <c r="Q261" s="118"/>
      <c r="R261" s="118"/>
      <c r="S261" s="151"/>
      <c r="T261" s="119" t="str">
        <f t="shared" si="50"/>
        <v/>
      </c>
      <c r="U261" s="119" t="str">
        <f t="shared" si="51"/>
        <v/>
      </c>
      <c r="V261" s="119">
        <f t="shared" si="57"/>
        <v>1</v>
      </c>
      <c r="W261" s="119" t="str">
        <f t="shared" si="58"/>
        <v/>
      </c>
      <c r="X261" s="119" t="str">
        <f t="shared" si="59"/>
        <v/>
      </c>
      <c r="Y261" s="120" t="str">
        <f t="shared" si="52"/>
        <v/>
      </c>
      <c r="Z261" s="121" t="str">
        <f t="shared" si="53"/>
        <v/>
      </c>
      <c r="AA261" s="122"/>
      <c r="AB261" s="119" t="str">
        <f t="shared" si="49"/>
        <v/>
      </c>
    </row>
    <row r="262" spans="1:28" x14ac:dyDescent="0.45">
      <c r="A262" s="112">
        <f>IF(C262="","",COUNTA($C$3:C262))</f>
        <v>260</v>
      </c>
      <c r="B262" s="112" t="str">
        <f t="shared" si="54"/>
        <v>July</v>
      </c>
      <c r="C262" s="113">
        <v>44768</v>
      </c>
      <c r="D262" s="114" t="s">
        <v>574</v>
      </c>
      <c r="E262" s="114"/>
      <c r="F262" s="115">
        <v>44767</v>
      </c>
      <c r="G262" s="116" t="s">
        <v>125</v>
      </c>
      <c r="H262" s="152" t="s">
        <v>580</v>
      </c>
      <c r="I262" s="116" t="s">
        <v>458</v>
      </c>
      <c r="J262" s="116" t="s">
        <v>19</v>
      </c>
      <c r="K262" s="117" t="str">
        <f t="shared" si="55"/>
        <v>Sqmt</v>
      </c>
      <c r="L262" s="118">
        <v>308.60000000000002</v>
      </c>
      <c r="M262" s="133">
        <v>252.95</v>
      </c>
      <c r="N262" s="118"/>
      <c r="O262" s="138">
        <f t="shared" si="56"/>
        <v>308.59899999999999</v>
      </c>
      <c r="P262" s="124">
        <v>286.89999999999998</v>
      </c>
      <c r="Q262" s="118">
        <v>296.7</v>
      </c>
      <c r="R262" s="118">
        <v>50</v>
      </c>
      <c r="S262" s="151">
        <v>50</v>
      </c>
      <c r="T262" s="119">
        <f t="shared" si="50"/>
        <v>11.899000000000001</v>
      </c>
      <c r="U262" s="119">
        <f t="shared" si="51"/>
        <v>9.8000000000000114</v>
      </c>
      <c r="V262" s="119">
        <f t="shared" si="57"/>
        <v>1453.5012899999999</v>
      </c>
      <c r="W262" s="119">
        <f t="shared" si="58"/>
        <v>46.158000000000051</v>
      </c>
      <c r="X262" s="119">
        <f t="shared" si="59"/>
        <v>56.044290000000004</v>
      </c>
      <c r="Y262" s="120">
        <f t="shared" si="52"/>
        <v>3.8558128833858833</v>
      </c>
      <c r="Z262" s="121">
        <f t="shared" si="53"/>
        <v>3.1756421764166478</v>
      </c>
      <c r="AA262" s="122"/>
      <c r="AB262" s="119">
        <f t="shared" si="49"/>
        <v>56.044290000000004</v>
      </c>
    </row>
    <row r="263" spans="1:28" x14ac:dyDescent="0.45">
      <c r="A263" s="112">
        <f>IF(C263="","",COUNTA($C$3:C263))</f>
        <v>261</v>
      </c>
      <c r="B263" s="112" t="str">
        <f t="shared" si="54"/>
        <v>July</v>
      </c>
      <c r="C263" s="113">
        <v>44768</v>
      </c>
      <c r="D263" s="114" t="s">
        <v>574</v>
      </c>
      <c r="E263" s="114"/>
      <c r="F263" s="115">
        <v>44767</v>
      </c>
      <c r="G263" s="116" t="s">
        <v>125</v>
      </c>
      <c r="H263" s="152" t="s">
        <v>580</v>
      </c>
      <c r="I263" s="116" t="s">
        <v>458</v>
      </c>
      <c r="J263" s="116" t="s">
        <v>2</v>
      </c>
      <c r="K263" s="117" t="str">
        <f t="shared" si="55"/>
        <v>Sqmt</v>
      </c>
      <c r="L263" s="118">
        <v>26.5</v>
      </c>
      <c r="M263" s="118"/>
      <c r="N263" s="118">
        <v>22.1</v>
      </c>
      <c r="O263" s="138">
        <f t="shared" si="56"/>
        <v>26.962</v>
      </c>
      <c r="P263" s="124">
        <v>19.100000000000001</v>
      </c>
      <c r="Q263" s="118">
        <v>22</v>
      </c>
      <c r="R263" s="118"/>
      <c r="S263" s="151"/>
      <c r="T263" s="119">
        <f t="shared" si="50"/>
        <v>4.9619999999999997</v>
      </c>
      <c r="U263" s="119">
        <f t="shared" si="51"/>
        <v>2.8999999999999986</v>
      </c>
      <c r="V263" s="119">
        <f t="shared" si="57"/>
        <v>126.99101999999999</v>
      </c>
      <c r="W263" s="119">
        <f t="shared" si="58"/>
        <v>13.658999999999994</v>
      </c>
      <c r="X263" s="119">
        <f t="shared" si="59"/>
        <v>23.371019999999998</v>
      </c>
      <c r="Y263" s="120">
        <f t="shared" si="52"/>
        <v>18.403679252280988</v>
      </c>
      <c r="Z263" s="121">
        <f t="shared" si="53"/>
        <v>10.755878644017502</v>
      </c>
      <c r="AA263" s="122"/>
      <c r="AB263" s="119">
        <f t="shared" si="49"/>
        <v>23.371019999999998</v>
      </c>
    </row>
    <row r="264" spans="1:28" x14ac:dyDescent="0.45">
      <c r="A264" s="112">
        <f>IF(C264="","",COUNTA($C$3:C264))</f>
        <v>262</v>
      </c>
      <c r="B264" s="112" t="str">
        <f t="shared" si="54"/>
        <v>July</v>
      </c>
      <c r="C264" s="113">
        <v>44768</v>
      </c>
      <c r="D264" s="114" t="s">
        <v>574</v>
      </c>
      <c r="E264" s="114"/>
      <c r="F264" s="115">
        <v>44767</v>
      </c>
      <c r="G264" s="116" t="s">
        <v>125</v>
      </c>
      <c r="H264" s="152" t="s">
        <v>580</v>
      </c>
      <c r="I264" s="116" t="s">
        <v>458</v>
      </c>
      <c r="J264" s="116" t="s">
        <v>20</v>
      </c>
      <c r="K264" s="117" t="str">
        <f t="shared" si="55"/>
        <v>Sqmt</v>
      </c>
      <c r="L264" s="118">
        <v>33.35</v>
      </c>
      <c r="M264" s="133">
        <v>27.336065573770494</v>
      </c>
      <c r="N264" s="118"/>
      <c r="O264" s="138">
        <f t="shared" si="56"/>
        <v>33.35</v>
      </c>
      <c r="P264" s="124">
        <v>28.6</v>
      </c>
      <c r="Q264" s="118">
        <v>29.3</v>
      </c>
      <c r="R264" s="118"/>
      <c r="S264" s="151"/>
      <c r="T264" s="119">
        <f t="shared" si="50"/>
        <v>4.0500000000000007</v>
      </c>
      <c r="U264" s="119">
        <f t="shared" si="51"/>
        <v>0.69999999999999929</v>
      </c>
      <c r="V264" s="119">
        <f t="shared" si="57"/>
        <v>209.43800000000002</v>
      </c>
      <c r="W264" s="119">
        <f t="shared" si="58"/>
        <v>4.3959999999999955</v>
      </c>
      <c r="X264" s="119">
        <f t="shared" si="59"/>
        <v>25.434000000000005</v>
      </c>
      <c r="Y264" s="120">
        <f t="shared" si="52"/>
        <v>12.143928035982011</v>
      </c>
      <c r="Z264" s="121">
        <f t="shared" si="53"/>
        <v>2.0989505247376288</v>
      </c>
      <c r="AA264" s="122"/>
      <c r="AB264" s="119">
        <f t="shared" si="49"/>
        <v>25.434000000000005</v>
      </c>
    </row>
    <row r="265" spans="1:28" x14ac:dyDescent="0.45">
      <c r="A265" s="112">
        <f>IF(C265="","",COUNTA($C$3:C265))</f>
        <v>263</v>
      </c>
      <c r="B265" s="112" t="str">
        <f t="shared" si="54"/>
        <v>July</v>
      </c>
      <c r="C265" s="113">
        <v>44768</v>
      </c>
      <c r="D265" s="114" t="s">
        <v>574</v>
      </c>
      <c r="E265" s="114"/>
      <c r="F265" s="115">
        <v>44767</v>
      </c>
      <c r="G265" s="116" t="s">
        <v>125</v>
      </c>
      <c r="H265" s="152" t="s">
        <v>580</v>
      </c>
      <c r="I265" s="116" t="s">
        <v>458</v>
      </c>
      <c r="J265" s="116" t="s">
        <v>3</v>
      </c>
      <c r="K265" s="117" t="str">
        <f t="shared" si="55"/>
        <v>Sqmt</v>
      </c>
      <c r="L265" s="118">
        <v>12.5</v>
      </c>
      <c r="M265" s="118"/>
      <c r="N265" s="118">
        <v>10.46</v>
      </c>
      <c r="O265" s="138">
        <f t="shared" si="56"/>
        <v>12.761200000000001</v>
      </c>
      <c r="P265" s="124">
        <v>9.9</v>
      </c>
      <c r="Q265" s="118">
        <v>10.9</v>
      </c>
      <c r="R265" s="118"/>
      <c r="S265" s="151"/>
      <c r="T265" s="119">
        <f t="shared" si="50"/>
        <v>1.8612000000000002</v>
      </c>
      <c r="U265" s="119">
        <f t="shared" si="51"/>
        <v>1</v>
      </c>
      <c r="V265" s="119">
        <f t="shared" si="57"/>
        <v>80.140336000000005</v>
      </c>
      <c r="W265" s="119">
        <f t="shared" si="58"/>
        <v>6.28</v>
      </c>
      <c r="X265" s="119">
        <f t="shared" si="59"/>
        <v>11.688336000000001</v>
      </c>
      <c r="Y265" s="120">
        <f t="shared" si="52"/>
        <v>14.584835281948408</v>
      </c>
      <c r="Z265" s="121">
        <f t="shared" si="53"/>
        <v>7.8362536438579449</v>
      </c>
      <c r="AA265" s="122"/>
      <c r="AB265" s="119">
        <f t="shared" si="49"/>
        <v>11.688336000000001</v>
      </c>
    </row>
    <row r="266" spans="1:28" x14ac:dyDescent="0.45">
      <c r="A266" s="112">
        <f>IF(C266="","",COUNTA($C$3:C266))</f>
        <v>264</v>
      </c>
      <c r="B266" s="112" t="str">
        <f t="shared" si="54"/>
        <v>July</v>
      </c>
      <c r="C266" s="113">
        <v>44768</v>
      </c>
      <c r="D266" s="114" t="s">
        <v>574</v>
      </c>
      <c r="E266" s="114"/>
      <c r="F266" s="115">
        <v>44767</v>
      </c>
      <c r="G266" s="116" t="s">
        <v>125</v>
      </c>
      <c r="H266" s="152" t="s">
        <v>580</v>
      </c>
      <c r="I266" s="116" t="s">
        <v>514</v>
      </c>
      <c r="J266" s="116" t="s">
        <v>22</v>
      </c>
      <c r="K266" s="117" t="str">
        <f t="shared" si="55"/>
        <v>Sqmt</v>
      </c>
      <c r="L266" s="118">
        <v>13.8</v>
      </c>
      <c r="M266" s="133">
        <v>11.311475409836067</v>
      </c>
      <c r="N266" s="118"/>
      <c r="O266" s="138">
        <f t="shared" si="56"/>
        <v>13.8</v>
      </c>
      <c r="P266" s="124">
        <v>11.5</v>
      </c>
      <c r="Q266" s="118">
        <v>13.8</v>
      </c>
      <c r="R266" s="118"/>
      <c r="S266" s="151"/>
      <c r="T266" s="119">
        <f t="shared" si="50"/>
        <v>0</v>
      </c>
      <c r="U266" s="119">
        <f t="shared" si="51"/>
        <v>2.3000000000000007</v>
      </c>
      <c r="V266" s="119">
        <f t="shared" si="57"/>
        <v>108.33</v>
      </c>
      <c r="W266" s="119">
        <f t="shared" si="58"/>
        <v>18.055000000000003</v>
      </c>
      <c r="X266" s="119">
        <f t="shared" si="59"/>
        <v>0</v>
      </c>
      <c r="Y266" s="120">
        <f t="shared" si="52"/>
        <v>0</v>
      </c>
      <c r="Z266" s="121">
        <f t="shared" si="53"/>
        <v>16.666666666666671</v>
      </c>
      <c r="AA266" s="122"/>
      <c r="AB266" s="119">
        <f t="shared" si="49"/>
        <v>0</v>
      </c>
    </row>
    <row r="267" spans="1:28" x14ac:dyDescent="0.45">
      <c r="A267" s="112">
        <f>IF(C267="","",COUNTA($C$3:C267))</f>
        <v>265</v>
      </c>
      <c r="B267" s="112" t="str">
        <f t="shared" si="54"/>
        <v>July</v>
      </c>
      <c r="C267" s="113">
        <v>44768</v>
      </c>
      <c r="D267" s="114" t="s">
        <v>574</v>
      </c>
      <c r="E267" s="114"/>
      <c r="F267" s="115">
        <v>44767</v>
      </c>
      <c r="G267" s="116" t="s">
        <v>125</v>
      </c>
      <c r="H267" s="152" t="s">
        <v>580</v>
      </c>
      <c r="I267" s="116" t="s">
        <v>23</v>
      </c>
      <c r="J267" s="116" t="s">
        <v>23</v>
      </c>
      <c r="K267" s="117" t="str">
        <f t="shared" si="55"/>
        <v>No's</v>
      </c>
      <c r="L267" s="118">
        <v>188</v>
      </c>
      <c r="M267" s="118"/>
      <c r="N267" s="118"/>
      <c r="O267" s="138">
        <f t="shared" si="56"/>
        <v>188</v>
      </c>
      <c r="P267" s="124">
        <v>188</v>
      </c>
      <c r="Q267" s="118"/>
      <c r="R267" s="118"/>
      <c r="S267" s="151"/>
      <c r="T267" s="119" t="str">
        <f t="shared" si="50"/>
        <v/>
      </c>
      <c r="U267" s="119" t="str">
        <f t="shared" si="51"/>
        <v/>
      </c>
      <c r="V267" s="119">
        <f t="shared" si="57"/>
        <v>188</v>
      </c>
      <c r="W267" s="119" t="str">
        <f t="shared" si="58"/>
        <v/>
      </c>
      <c r="X267" s="119" t="str">
        <f t="shared" si="59"/>
        <v/>
      </c>
      <c r="Y267" s="120" t="str">
        <f t="shared" si="52"/>
        <v/>
      </c>
      <c r="Z267" s="121" t="str">
        <f t="shared" si="53"/>
        <v/>
      </c>
      <c r="AA267" s="122"/>
      <c r="AB267" s="119" t="str">
        <f t="shared" si="49"/>
        <v/>
      </c>
    </row>
    <row r="268" spans="1:28" x14ac:dyDescent="0.45">
      <c r="A268" s="112">
        <f>IF(C268="","",COUNTA($C$3:C268))</f>
        <v>266</v>
      </c>
      <c r="B268" s="112" t="str">
        <f t="shared" si="54"/>
        <v>July</v>
      </c>
      <c r="C268" s="113">
        <v>44768</v>
      </c>
      <c r="D268" s="114" t="s">
        <v>574</v>
      </c>
      <c r="E268" s="114"/>
      <c r="F268" s="115">
        <v>44767</v>
      </c>
      <c r="G268" s="116" t="s">
        <v>125</v>
      </c>
      <c r="H268" s="152" t="s">
        <v>580</v>
      </c>
      <c r="I268" s="116" t="s">
        <v>354</v>
      </c>
      <c r="J268" s="116" t="s">
        <v>354</v>
      </c>
      <c r="K268" s="117" t="str">
        <f t="shared" si="55"/>
        <v>No's</v>
      </c>
      <c r="L268" s="118">
        <v>188</v>
      </c>
      <c r="M268" s="118"/>
      <c r="N268" s="118"/>
      <c r="O268" s="138" t="str">
        <f t="shared" si="56"/>
        <v>No's</v>
      </c>
      <c r="P268" s="124"/>
      <c r="Q268" s="118"/>
      <c r="R268" s="118"/>
      <c r="S268" s="151"/>
      <c r="T268" s="119" t="str">
        <f t="shared" si="50"/>
        <v/>
      </c>
      <c r="U268" s="119" t="str">
        <f t="shared" si="51"/>
        <v/>
      </c>
      <c r="V268" s="119" t="str">
        <f t="shared" si="57"/>
        <v/>
      </c>
      <c r="W268" s="119" t="str">
        <f t="shared" si="58"/>
        <v/>
      </c>
      <c r="X268" s="119" t="str">
        <f t="shared" si="59"/>
        <v/>
      </c>
      <c r="Y268" s="120" t="str">
        <f t="shared" si="52"/>
        <v/>
      </c>
      <c r="Z268" s="121" t="str">
        <f t="shared" si="53"/>
        <v/>
      </c>
      <c r="AA268" s="122"/>
      <c r="AB268" s="119" t="str">
        <f t="shared" si="49"/>
        <v/>
      </c>
    </row>
    <row r="269" spans="1:28" x14ac:dyDescent="0.45">
      <c r="A269" s="112">
        <f>IF(C269="","",COUNTA($C$3:C269))</f>
        <v>267</v>
      </c>
      <c r="B269" s="112" t="str">
        <f t="shared" si="54"/>
        <v>July</v>
      </c>
      <c r="C269" s="113">
        <v>44768</v>
      </c>
      <c r="D269" s="114" t="s">
        <v>574</v>
      </c>
      <c r="E269" s="114"/>
      <c r="F269" s="115">
        <v>44767</v>
      </c>
      <c r="G269" s="116" t="s">
        <v>125</v>
      </c>
      <c r="H269" s="152" t="s">
        <v>580</v>
      </c>
      <c r="I269" s="116" t="s">
        <v>25</v>
      </c>
      <c r="J269" s="116" t="s">
        <v>455</v>
      </c>
      <c r="K269" s="117" t="str">
        <f t="shared" si="55"/>
        <v>No's</v>
      </c>
      <c r="L269" s="118">
        <v>32</v>
      </c>
      <c r="M269" s="118"/>
      <c r="N269" s="118"/>
      <c r="O269" s="138">
        <f t="shared" si="56"/>
        <v>32</v>
      </c>
      <c r="P269" s="124"/>
      <c r="Q269" s="118"/>
      <c r="R269" s="118"/>
      <c r="S269" s="151"/>
      <c r="T269" s="119" t="str">
        <f t="shared" si="50"/>
        <v/>
      </c>
      <c r="U269" s="119" t="str">
        <f t="shared" si="51"/>
        <v/>
      </c>
      <c r="V269" s="119">
        <f t="shared" si="57"/>
        <v>32</v>
      </c>
      <c r="W269" s="119" t="str">
        <f t="shared" si="58"/>
        <v/>
      </c>
      <c r="X269" s="119" t="str">
        <f t="shared" si="59"/>
        <v/>
      </c>
      <c r="Y269" s="120" t="str">
        <f t="shared" si="52"/>
        <v/>
      </c>
      <c r="Z269" s="121" t="str">
        <f t="shared" si="53"/>
        <v/>
      </c>
      <c r="AA269" s="122"/>
      <c r="AB269" s="119" t="str">
        <f t="shared" si="49"/>
        <v/>
      </c>
    </row>
    <row r="270" spans="1:28" x14ac:dyDescent="0.45">
      <c r="A270" s="112">
        <f>IF(C270="","",COUNTA($C$3:C270))</f>
        <v>268</v>
      </c>
      <c r="B270" s="112" t="str">
        <f t="shared" si="54"/>
        <v>July</v>
      </c>
      <c r="C270" s="113">
        <v>44768</v>
      </c>
      <c r="D270" s="114" t="s">
        <v>574</v>
      </c>
      <c r="E270" s="114"/>
      <c r="F270" s="115">
        <v>44767</v>
      </c>
      <c r="G270" s="116" t="s">
        <v>125</v>
      </c>
      <c r="H270" s="152" t="s">
        <v>580</v>
      </c>
      <c r="I270" s="116" t="s">
        <v>460</v>
      </c>
      <c r="J270" s="116" t="s">
        <v>225</v>
      </c>
      <c r="K270" s="117" t="str">
        <f t="shared" si="55"/>
        <v>Rmt</v>
      </c>
      <c r="L270" s="118">
        <v>20</v>
      </c>
      <c r="M270" s="118"/>
      <c r="N270" s="118"/>
      <c r="O270" s="138">
        <f t="shared" si="56"/>
        <v>20</v>
      </c>
      <c r="P270" s="124"/>
      <c r="Q270" s="118"/>
      <c r="R270" s="118"/>
      <c r="S270" s="151"/>
      <c r="T270" s="119" t="str">
        <f t="shared" si="50"/>
        <v/>
      </c>
      <c r="U270" s="119" t="str">
        <f t="shared" si="51"/>
        <v/>
      </c>
      <c r="V270" s="119">
        <f t="shared" si="57"/>
        <v>20</v>
      </c>
      <c r="W270" s="119" t="str">
        <f t="shared" si="58"/>
        <v/>
      </c>
      <c r="X270" s="119" t="str">
        <f t="shared" si="59"/>
        <v/>
      </c>
      <c r="Y270" s="120" t="str">
        <f t="shared" si="52"/>
        <v/>
      </c>
      <c r="Z270" s="121" t="str">
        <f t="shared" si="53"/>
        <v/>
      </c>
      <c r="AA270" s="122"/>
      <c r="AB270" s="119" t="str">
        <f t="shared" si="49"/>
        <v/>
      </c>
    </row>
    <row r="271" spans="1:28" x14ac:dyDescent="0.45">
      <c r="A271" s="112">
        <f>IF(C271="","",COUNTA($C$3:C271))</f>
        <v>269</v>
      </c>
      <c r="B271" s="112" t="str">
        <f t="shared" si="54"/>
        <v>July</v>
      </c>
      <c r="C271" s="113">
        <v>44768</v>
      </c>
      <c r="D271" s="114" t="s">
        <v>574</v>
      </c>
      <c r="E271" s="114"/>
      <c r="F271" s="115">
        <v>44767</v>
      </c>
      <c r="G271" s="116" t="s">
        <v>125</v>
      </c>
      <c r="H271" s="152" t="s">
        <v>581</v>
      </c>
      <c r="I271" s="116" t="s">
        <v>607</v>
      </c>
      <c r="J271" s="116" t="s">
        <v>4</v>
      </c>
      <c r="K271" s="117" t="str">
        <f t="shared" si="55"/>
        <v>Sqmt</v>
      </c>
      <c r="L271" s="118">
        <v>16.3</v>
      </c>
      <c r="M271" s="118">
        <v>3.01</v>
      </c>
      <c r="N271" s="118">
        <v>10.35</v>
      </c>
      <c r="O271" s="138">
        <f t="shared" si="56"/>
        <v>16.299199999999999</v>
      </c>
      <c r="P271" s="124">
        <v>3.5</v>
      </c>
      <c r="Q271" s="118">
        <v>11.9</v>
      </c>
      <c r="R271" s="118">
        <v>0</v>
      </c>
      <c r="S271" s="151">
        <v>100</v>
      </c>
      <c r="T271" s="119">
        <f t="shared" si="50"/>
        <v>4.3991999999999987</v>
      </c>
      <c r="U271" s="119">
        <f t="shared" si="51"/>
        <v>8.4</v>
      </c>
      <c r="V271" s="119">
        <f t="shared" si="57"/>
        <v>127.94871999999998</v>
      </c>
      <c r="W271" s="119">
        <f t="shared" si="58"/>
        <v>65.94</v>
      </c>
      <c r="X271" s="119">
        <f t="shared" si="59"/>
        <v>34.533719999999988</v>
      </c>
      <c r="Y271" s="120">
        <f t="shared" si="52"/>
        <v>26.990281731618719</v>
      </c>
      <c r="Z271" s="121">
        <f t="shared" si="53"/>
        <v>51.536271718857371</v>
      </c>
      <c r="AA271" s="122"/>
      <c r="AB271" s="119">
        <f t="shared" si="49"/>
        <v>34.533719999999988</v>
      </c>
    </row>
    <row r="272" spans="1:28" x14ac:dyDescent="0.45">
      <c r="A272" s="112">
        <f>IF(C272="","",COUNTA($C$3:C272))</f>
        <v>270</v>
      </c>
      <c r="B272" s="112" t="str">
        <f t="shared" si="54"/>
        <v>July</v>
      </c>
      <c r="C272" s="113">
        <v>44769</v>
      </c>
      <c r="D272" s="114" t="s">
        <v>577</v>
      </c>
      <c r="E272" s="114"/>
      <c r="F272" s="115">
        <v>44732</v>
      </c>
      <c r="G272" s="116" t="s">
        <v>125</v>
      </c>
      <c r="H272" s="152" t="s">
        <v>582</v>
      </c>
      <c r="I272" s="116" t="s">
        <v>231</v>
      </c>
      <c r="J272" s="116" t="s">
        <v>3</v>
      </c>
      <c r="K272" s="117" t="str">
        <f t="shared" si="55"/>
        <v>Sqmt</v>
      </c>
      <c r="L272" s="118">
        <v>372.8</v>
      </c>
      <c r="M272" s="118"/>
      <c r="N272" s="118">
        <f>193.38+117.24</f>
        <v>310.62</v>
      </c>
      <c r="O272" s="138">
        <f t="shared" si="56"/>
        <v>378.95639999999997</v>
      </c>
      <c r="P272" s="124">
        <v>318</v>
      </c>
      <c r="Q272" s="118">
        <v>335.8</v>
      </c>
      <c r="R272" s="118">
        <v>0</v>
      </c>
      <c r="S272" s="151">
        <v>100</v>
      </c>
      <c r="T272" s="119">
        <f t="shared" si="50"/>
        <v>43.156399999999962</v>
      </c>
      <c r="U272" s="119">
        <f t="shared" si="51"/>
        <v>17.800000000000011</v>
      </c>
      <c r="V272" s="119">
        <f t="shared" si="57"/>
        <v>2379.846192</v>
      </c>
      <c r="W272" s="119">
        <f t="shared" si="58"/>
        <v>111.78400000000008</v>
      </c>
      <c r="X272" s="119">
        <f t="shared" si="59"/>
        <v>271.02219199999979</v>
      </c>
      <c r="Y272" s="120">
        <f t="shared" si="52"/>
        <v>11.388223025129003</v>
      </c>
      <c r="Z272" s="121">
        <f t="shared" si="53"/>
        <v>4.6971102744273523</v>
      </c>
      <c r="AA272" s="122"/>
      <c r="AB272" s="119">
        <f t="shared" si="49"/>
        <v>271.02219199999979</v>
      </c>
    </row>
    <row r="273" spans="1:29" x14ac:dyDescent="0.45">
      <c r="A273" s="112">
        <f>IF(C273="","",COUNTA($C$3:C273))</f>
        <v>271</v>
      </c>
      <c r="B273" s="112" t="str">
        <f t="shared" si="54"/>
        <v>July</v>
      </c>
      <c r="C273" s="113">
        <v>44770</v>
      </c>
      <c r="D273" s="114" t="s">
        <v>574</v>
      </c>
      <c r="E273" s="114"/>
      <c r="F273" s="115">
        <v>44767</v>
      </c>
      <c r="G273" s="116" t="s">
        <v>125</v>
      </c>
      <c r="H273" s="152" t="s">
        <v>583</v>
      </c>
      <c r="I273" s="116" t="s">
        <v>457</v>
      </c>
      <c r="J273" s="116" t="s">
        <v>2</v>
      </c>
      <c r="K273" s="117" t="str">
        <f t="shared" si="55"/>
        <v>Sqmt</v>
      </c>
      <c r="L273" s="118">
        <v>6.7</v>
      </c>
      <c r="M273" s="118">
        <v>3.39</v>
      </c>
      <c r="N273" s="118">
        <v>2.17</v>
      </c>
      <c r="O273" s="138">
        <f t="shared" si="56"/>
        <v>6.7832000000000008</v>
      </c>
      <c r="P273" s="124">
        <v>6.1</v>
      </c>
      <c r="Q273" s="118">
        <v>6.4</v>
      </c>
      <c r="R273" s="118">
        <v>63</v>
      </c>
      <c r="S273" s="151">
        <v>37</v>
      </c>
      <c r="T273" s="119">
        <f t="shared" si="50"/>
        <v>0.38320000000000043</v>
      </c>
      <c r="U273" s="119">
        <f t="shared" si="51"/>
        <v>0.30000000000000071</v>
      </c>
      <c r="V273" s="119">
        <f t="shared" si="57"/>
        <v>31.948872000000005</v>
      </c>
      <c r="W273" s="119">
        <f t="shared" si="58"/>
        <v>1.4130000000000034</v>
      </c>
      <c r="X273" s="119">
        <f t="shared" si="59"/>
        <v>1.804872000000002</v>
      </c>
      <c r="Y273" s="120">
        <f t="shared" si="52"/>
        <v>5.64925109093054</v>
      </c>
      <c r="Z273" s="121">
        <f t="shared" si="53"/>
        <v>4.4226913551126419</v>
      </c>
      <c r="AA273" s="122"/>
      <c r="AB273" s="119">
        <f t="shared" si="49"/>
        <v>1.804872000000002</v>
      </c>
    </row>
    <row r="274" spans="1:29" x14ac:dyDescent="0.45">
      <c r="A274" s="112">
        <f>IF(C274="","",COUNTA($C$3:C274))</f>
        <v>272</v>
      </c>
      <c r="B274" s="112" t="str">
        <f t="shared" si="54"/>
        <v>July</v>
      </c>
      <c r="C274" s="113">
        <v>44770</v>
      </c>
      <c r="D274" s="114" t="s">
        <v>574</v>
      </c>
      <c r="E274" s="114"/>
      <c r="F274" s="115">
        <v>44767</v>
      </c>
      <c r="G274" s="116" t="s">
        <v>125</v>
      </c>
      <c r="H274" s="152" t="s">
        <v>583</v>
      </c>
      <c r="I274" s="116" t="s">
        <v>457</v>
      </c>
      <c r="J274" s="116" t="s">
        <v>3</v>
      </c>
      <c r="K274" s="117" t="str">
        <f t="shared" si="55"/>
        <v>Sqmt</v>
      </c>
      <c r="L274" s="118">
        <v>49.8</v>
      </c>
      <c r="M274" s="118">
        <v>29.09</v>
      </c>
      <c r="N274" s="118">
        <v>11.92</v>
      </c>
      <c r="O274" s="138">
        <f t="shared" si="56"/>
        <v>50.032199999999996</v>
      </c>
      <c r="P274" s="124">
        <v>40.5</v>
      </c>
      <c r="Q274" s="118">
        <v>46.4</v>
      </c>
      <c r="R274" s="118"/>
      <c r="S274" s="151"/>
      <c r="T274" s="119">
        <f t="shared" si="50"/>
        <v>3.6321999999999974</v>
      </c>
      <c r="U274" s="119">
        <f t="shared" si="51"/>
        <v>5.8999999999999986</v>
      </c>
      <c r="V274" s="119">
        <f t="shared" si="57"/>
        <v>314.20221599999996</v>
      </c>
      <c r="W274" s="119">
        <f t="shared" si="58"/>
        <v>37.051999999999992</v>
      </c>
      <c r="X274" s="119">
        <f t="shared" si="59"/>
        <v>22.810215999999986</v>
      </c>
      <c r="Y274" s="120">
        <f t="shared" si="52"/>
        <v>7.2597247372691935</v>
      </c>
      <c r="Z274" s="121">
        <f t="shared" si="53"/>
        <v>11.792405690735166</v>
      </c>
      <c r="AA274" s="122"/>
      <c r="AB274" s="119">
        <f t="shared" si="49"/>
        <v>22.810215999999986</v>
      </c>
    </row>
    <row r="275" spans="1:29" x14ac:dyDescent="0.45">
      <c r="A275" s="112">
        <f>IF(C275="","",COUNTA($C$3:C275))</f>
        <v>273</v>
      </c>
      <c r="B275" s="112" t="str">
        <f t="shared" si="54"/>
        <v>July</v>
      </c>
      <c r="C275" s="113">
        <v>44770</v>
      </c>
      <c r="D275" s="114" t="s">
        <v>574</v>
      </c>
      <c r="E275" s="114"/>
      <c r="F275" s="115">
        <v>44767</v>
      </c>
      <c r="G275" s="116" t="s">
        <v>125</v>
      </c>
      <c r="H275" s="152" t="s">
        <v>583</v>
      </c>
      <c r="I275" s="116" t="s">
        <v>25</v>
      </c>
      <c r="J275" s="116" t="s">
        <v>455</v>
      </c>
      <c r="K275" s="117" t="str">
        <f t="shared" si="55"/>
        <v>No's</v>
      </c>
      <c r="L275" s="118">
        <v>176</v>
      </c>
      <c r="M275" s="118"/>
      <c r="N275" s="118"/>
      <c r="O275" s="138">
        <f t="shared" si="56"/>
        <v>176</v>
      </c>
      <c r="P275" s="124"/>
      <c r="Q275" s="118"/>
      <c r="R275" s="118"/>
      <c r="S275" s="151"/>
      <c r="T275" s="119" t="str">
        <f t="shared" si="50"/>
        <v/>
      </c>
      <c r="U275" s="119" t="str">
        <f t="shared" si="51"/>
        <v/>
      </c>
      <c r="V275" s="119">
        <f t="shared" si="57"/>
        <v>176</v>
      </c>
      <c r="W275" s="119" t="str">
        <f t="shared" si="58"/>
        <v/>
      </c>
      <c r="X275" s="119" t="str">
        <f t="shared" si="59"/>
        <v/>
      </c>
      <c r="Y275" s="120" t="str">
        <f t="shared" si="52"/>
        <v/>
      </c>
      <c r="Z275" s="121" t="str">
        <f t="shared" si="53"/>
        <v/>
      </c>
      <c r="AA275" s="122"/>
      <c r="AB275" s="119" t="str">
        <f t="shared" si="49"/>
        <v/>
      </c>
    </row>
    <row r="276" spans="1:29" x14ac:dyDescent="0.45">
      <c r="A276" s="112">
        <f>IF(C276="","",COUNTA($C$3:C276))</f>
        <v>274</v>
      </c>
      <c r="B276" s="112" t="str">
        <f t="shared" si="54"/>
        <v>July</v>
      </c>
      <c r="C276" s="113">
        <v>44770</v>
      </c>
      <c r="D276" s="114" t="s">
        <v>574</v>
      </c>
      <c r="E276" s="114"/>
      <c r="F276" s="115">
        <v>44767</v>
      </c>
      <c r="G276" s="116" t="s">
        <v>125</v>
      </c>
      <c r="H276" s="152" t="s">
        <v>583</v>
      </c>
      <c r="I276" s="116" t="s">
        <v>460</v>
      </c>
      <c r="J276" s="116" t="s">
        <v>225</v>
      </c>
      <c r="K276" s="117" t="str">
        <f t="shared" si="55"/>
        <v>Rmt</v>
      </c>
      <c r="L276" s="118">
        <v>70</v>
      </c>
      <c r="M276" s="118"/>
      <c r="N276" s="118"/>
      <c r="O276" s="138">
        <f t="shared" si="56"/>
        <v>70</v>
      </c>
      <c r="P276" s="124"/>
      <c r="Q276" s="118"/>
      <c r="R276" s="118"/>
      <c r="S276" s="151"/>
      <c r="T276" s="119" t="str">
        <f t="shared" si="50"/>
        <v/>
      </c>
      <c r="U276" s="119" t="str">
        <f t="shared" si="51"/>
        <v/>
      </c>
      <c r="V276" s="119">
        <f t="shared" si="57"/>
        <v>70</v>
      </c>
      <c r="W276" s="119" t="str">
        <f t="shared" si="58"/>
        <v/>
      </c>
      <c r="X276" s="119" t="str">
        <f t="shared" si="59"/>
        <v/>
      </c>
      <c r="Y276" s="120" t="str">
        <f t="shared" si="52"/>
        <v/>
      </c>
      <c r="Z276" s="121" t="str">
        <f t="shared" si="53"/>
        <v/>
      </c>
      <c r="AA276" s="122"/>
      <c r="AB276" s="119" t="str">
        <f t="shared" si="49"/>
        <v/>
      </c>
    </row>
    <row r="277" spans="1:29" x14ac:dyDescent="0.45">
      <c r="A277" s="112">
        <f>IF(C277="","",COUNTA($C$3:C277))</f>
        <v>275</v>
      </c>
      <c r="B277" s="112" t="str">
        <f t="shared" si="54"/>
        <v>July</v>
      </c>
      <c r="C277" s="113">
        <v>44770</v>
      </c>
      <c r="D277" s="114" t="s">
        <v>574</v>
      </c>
      <c r="E277" s="114"/>
      <c r="F277" s="115">
        <v>44767</v>
      </c>
      <c r="G277" s="116" t="s">
        <v>125</v>
      </c>
      <c r="H277" s="152" t="s">
        <v>583</v>
      </c>
      <c r="I277" s="116" t="s">
        <v>24</v>
      </c>
      <c r="J277" s="116" t="s">
        <v>24</v>
      </c>
      <c r="K277" s="117" t="str">
        <f t="shared" si="55"/>
        <v>No's</v>
      </c>
      <c r="L277" s="118">
        <v>250</v>
      </c>
      <c r="M277" s="118"/>
      <c r="N277" s="118"/>
      <c r="O277" s="138">
        <f t="shared" si="56"/>
        <v>250</v>
      </c>
      <c r="P277" s="124"/>
      <c r="Q277" s="118"/>
      <c r="R277" s="118"/>
      <c r="S277" s="151"/>
      <c r="T277" s="119" t="str">
        <f t="shared" si="50"/>
        <v/>
      </c>
      <c r="U277" s="119" t="str">
        <f t="shared" si="51"/>
        <v/>
      </c>
      <c r="V277" s="119">
        <f t="shared" si="57"/>
        <v>250</v>
      </c>
      <c r="W277" s="119" t="str">
        <f t="shared" si="58"/>
        <v/>
      </c>
      <c r="X277" s="119" t="str">
        <f t="shared" si="59"/>
        <v/>
      </c>
      <c r="Y277" s="120" t="str">
        <f t="shared" si="52"/>
        <v/>
      </c>
      <c r="Z277" s="121" t="str">
        <f t="shared" si="53"/>
        <v/>
      </c>
      <c r="AA277" s="122"/>
      <c r="AB277" s="119" t="str">
        <f t="shared" si="49"/>
        <v/>
      </c>
    </row>
    <row r="278" spans="1:29" x14ac:dyDescent="0.45">
      <c r="A278" s="112">
        <f>IF(C278="","",COUNTA($C$3:C278))</f>
        <v>276</v>
      </c>
      <c r="B278" s="112" t="str">
        <f t="shared" si="54"/>
        <v>July</v>
      </c>
      <c r="C278" s="113">
        <v>44770</v>
      </c>
      <c r="D278" s="114" t="s">
        <v>574</v>
      </c>
      <c r="E278" s="114"/>
      <c r="F278" s="115">
        <v>44767</v>
      </c>
      <c r="G278" s="116" t="s">
        <v>125</v>
      </c>
      <c r="H278" s="152" t="s">
        <v>583</v>
      </c>
      <c r="I278" s="116" t="s">
        <v>480</v>
      </c>
      <c r="J278" s="116" t="s">
        <v>345</v>
      </c>
      <c r="K278" s="117" t="str">
        <f t="shared" si="55"/>
        <v>Kg's</v>
      </c>
      <c r="L278" s="118">
        <v>0.3</v>
      </c>
      <c r="M278" s="118"/>
      <c r="N278" s="118"/>
      <c r="O278" s="138">
        <f t="shared" si="56"/>
        <v>0.3</v>
      </c>
      <c r="P278" s="124"/>
      <c r="Q278" s="118"/>
      <c r="R278" s="118"/>
      <c r="S278" s="151"/>
      <c r="T278" s="119" t="str">
        <f t="shared" si="50"/>
        <v/>
      </c>
      <c r="U278" s="119" t="str">
        <f t="shared" si="51"/>
        <v/>
      </c>
      <c r="V278" s="119">
        <f t="shared" si="57"/>
        <v>0.3</v>
      </c>
      <c r="W278" s="119" t="str">
        <f t="shared" si="58"/>
        <v/>
      </c>
      <c r="X278" s="119" t="str">
        <f t="shared" si="59"/>
        <v/>
      </c>
      <c r="Y278" s="120" t="str">
        <f t="shared" si="52"/>
        <v/>
      </c>
      <c r="Z278" s="121" t="str">
        <f t="shared" si="53"/>
        <v/>
      </c>
      <c r="AA278" s="122"/>
      <c r="AB278" s="119" t="str">
        <f t="shared" si="49"/>
        <v/>
      </c>
    </row>
    <row r="279" spans="1:29" x14ac:dyDescent="0.45">
      <c r="A279" s="112">
        <f>IF(C279="","",COUNTA($C$3:C279))</f>
        <v>277</v>
      </c>
      <c r="B279" s="112" t="str">
        <f t="shared" si="54"/>
        <v>July</v>
      </c>
      <c r="C279" s="113">
        <v>44770</v>
      </c>
      <c r="D279" s="114" t="s">
        <v>574</v>
      </c>
      <c r="E279" s="114"/>
      <c r="F279" s="115">
        <v>44767</v>
      </c>
      <c r="G279" s="116" t="s">
        <v>125</v>
      </c>
      <c r="H279" s="152" t="s">
        <v>583</v>
      </c>
      <c r="I279" s="116" t="s">
        <v>480</v>
      </c>
      <c r="J279" s="116" t="s">
        <v>343</v>
      </c>
      <c r="K279" s="117" t="str">
        <f t="shared" si="55"/>
        <v>No's</v>
      </c>
      <c r="L279" s="118">
        <v>1</v>
      </c>
      <c r="M279" s="118"/>
      <c r="N279" s="118"/>
      <c r="O279" s="138">
        <f t="shared" si="56"/>
        <v>1</v>
      </c>
      <c r="P279" s="124"/>
      <c r="Q279" s="118"/>
      <c r="R279" s="118"/>
      <c r="S279" s="151"/>
      <c r="T279" s="119" t="str">
        <f t="shared" si="50"/>
        <v/>
      </c>
      <c r="U279" s="119" t="str">
        <f t="shared" si="51"/>
        <v/>
      </c>
      <c r="V279" s="119">
        <f t="shared" si="57"/>
        <v>1</v>
      </c>
      <c r="W279" s="119" t="str">
        <f t="shared" si="58"/>
        <v/>
      </c>
      <c r="X279" s="119" t="str">
        <f t="shared" si="59"/>
        <v/>
      </c>
      <c r="Y279" s="120" t="str">
        <f t="shared" si="52"/>
        <v/>
      </c>
      <c r="Z279" s="121" t="str">
        <f t="shared" si="53"/>
        <v/>
      </c>
      <c r="AA279" s="122"/>
      <c r="AB279" s="119" t="str">
        <f t="shared" si="49"/>
        <v/>
      </c>
    </row>
    <row r="280" spans="1:29" x14ac:dyDescent="0.45">
      <c r="A280" s="112">
        <f>IF(C280="","",COUNTA($C$3:C280))</f>
        <v>278</v>
      </c>
      <c r="B280" s="112" t="str">
        <f t="shared" si="54"/>
        <v>July</v>
      </c>
      <c r="C280" s="113">
        <v>44770</v>
      </c>
      <c r="D280" s="114" t="s">
        <v>512</v>
      </c>
      <c r="E280" s="114"/>
      <c r="F280" s="115">
        <v>44616</v>
      </c>
      <c r="G280" s="116" t="s">
        <v>125</v>
      </c>
      <c r="H280" s="152" t="s">
        <v>641</v>
      </c>
      <c r="I280" s="116" t="s">
        <v>467</v>
      </c>
      <c r="J280" s="116" t="s">
        <v>3</v>
      </c>
      <c r="K280" s="117" t="str">
        <f t="shared" si="55"/>
        <v>Sqmt</v>
      </c>
      <c r="L280" s="118">
        <v>1.8</v>
      </c>
      <c r="M280" s="118"/>
      <c r="N280" s="118">
        <v>1.48</v>
      </c>
      <c r="O280" s="138">
        <f t="shared" si="56"/>
        <v>1.8055999999999999</v>
      </c>
      <c r="P280" s="124">
        <v>0.6</v>
      </c>
      <c r="Q280" s="118">
        <v>0.65</v>
      </c>
      <c r="R280" s="118">
        <v>0</v>
      </c>
      <c r="S280" s="151">
        <v>100</v>
      </c>
      <c r="T280" s="119">
        <f t="shared" si="50"/>
        <v>1.1555999999999997</v>
      </c>
      <c r="U280" s="119">
        <f t="shared" si="51"/>
        <v>5.0000000000000266E-2</v>
      </c>
      <c r="V280" s="119">
        <f t="shared" si="57"/>
        <v>11.339167999999999</v>
      </c>
      <c r="W280" s="119">
        <f t="shared" si="58"/>
        <v>0.31400000000000167</v>
      </c>
      <c r="X280" s="119">
        <f t="shared" si="59"/>
        <v>7.2571679999999983</v>
      </c>
      <c r="Y280" s="120">
        <f t="shared" si="52"/>
        <v>64.000886132033656</v>
      </c>
      <c r="Z280" s="121">
        <f t="shared" si="53"/>
        <v>2.7691626052281939</v>
      </c>
      <c r="AA280" s="122"/>
      <c r="AB280" s="119">
        <f t="shared" si="49"/>
        <v>7.2571679999999983</v>
      </c>
      <c r="AC280" s="96" t="s">
        <v>519</v>
      </c>
    </row>
    <row r="281" spans="1:29" x14ac:dyDescent="0.45">
      <c r="A281" s="112">
        <f>IF(C281="","",COUNTA($C$3:C281))</f>
        <v>279</v>
      </c>
      <c r="B281" s="112" t="str">
        <f t="shared" si="54"/>
        <v>July</v>
      </c>
      <c r="C281" s="113">
        <v>44770</v>
      </c>
      <c r="D281" s="114" t="s">
        <v>512</v>
      </c>
      <c r="E281" s="114"/>
      <c r="F281" s="115">
        <v>44616</v>
      </c>
      <c r="G281" s="116" t="s">
        <v>125</v>
      </c>
      <c r="H281" s="152" t="s">
        <v>640</v>
      </c>
      <c r="I281" s="116" t="s">
        <v>607</v>
      </c>
      <c r="J281" s="116" t="s">
        <v>4</v>
      </c>
      <c r="K281" s="117" t="str">
        <f t="shared" si="55"/>
        <v>Sqmt</v>
      </c>
      <c r="L281" s="118">
        <v>1.8</v>
      </c>
      <c r="M281" s="118"/>
      <c r="N281" s="118">
        <v>1.48</v>
      </c>
      <c r="O281" s="138">
        <f t="shared" si="56"/>
        <v>1.8055999999999999</v>
      </c>
      <c r="P281" s="124">
        <v>0.1</v>
      </c>
      <c r="Q281" s="118">
        <v>0.5</v>
      </c>
      <c r="R281" s="118">
        <v>0</v>
      </c>
      <c r="S281" s="151">
        <v>100</v>
      </c>
      <c r="T281" s="119">
        <f t="shared" si="50"/>
        <v>1.3055999999999999</v>
      </c>
      <c r="U281" s="119">
        <f t="shared" si="51"/>
        <v>0.39999999999999991</v>
      </c>
      <c r="V281" s="119">
        <f t="shared" si="57"/>
        <v>14.173959999999999</v>
      </c>
      <c r="W281" s="119">
        <f t="shared" si="58"/>
        <v>3.1399999999999992</v>
      </c>
      <c r="X281" s="119">
        <f t="shared" si="59"/>
        <v>10.248959999999999</v>
      </c>
      <c r="Y281" s="120">
        <f t="shared" si="52"/>
        <v>72.308373947718209</v>
      </c>
      <c r="Z281" s="121">
        <f t="shared" si="53"/>
        <v>22.15330084182543</v>
      </c>
      <c r="AA281" s="122"/>
      <c r="AB281" s="119">
        <f t="shared" si="49"/>
        <v>10.248959999999999</v>
      </c>
    </row>
    <row r="282" spans="1:29" x14ac:dyDescent="0.45">
      <c r="A282" s="112">
        <f>IF(C282="","",COUNTA($C$3:C282))</f>
        <v>280</v>
      </c>
      <c r="B282" s="112" t="str">
        <f t="shared" si="54"/>
        <v>July</v>
      </c>
      <c r="C282" s="113">
        <v>44771</v>
      </c>
      <c r="D282" s="114" t="s">
        <v>577</v>
      </c>
      <c r="E282" s="114"/>
      <c r="F282" s="115">
        <v>44732</v>
      </c>
      <c r="G282" s="116" t="s">
        <v>125</v>
      </c>
      <c r="H282" s="152" t="s">
        <v>616</v>
      </c>
      <c r="I282" s="116" t="s">
        <v>457</v>
      </c>
      <c r="J282" s="116" t="s">
        <v>3</v>
      </c>
      <c r="K282" s="117" t="str">
        <f t="shared" si="55"/>
        <v>Sqmt</v>
      </c>
      <c r="L282" s="118">
        <v>380.5</v>
      </c>
      <c r="M282" s="118">
        <v>138.44</v>
      </c>
      <c r="N282" s="118">
        <f>31.99+145.02</f>
        <v>177.01000000000002</v>
      </c>
      <c r="O282" s="138">
        <f t="shared" si="56"/>
        <v>384.84900000000005</v>
      </c>
      <c r="P282" s="124">
        <v>313.5</v>
      </c>
      <c r="Q282" s="118">
        <v>347.95</v>
      </c>
      <c r="R282" s="118">
        <v>44</v>
      </c>
      <c r="S282" s="151">
        <v>56</v>
      </c>
      <c r="T282" s="119">
        <f t="shared" si="50"/>
        <v>36.899000000000058</v>
      </c>
      <c r="U282" s="119">
        <f t="shared" si="51"/>
        <v>34.449999999999989</v>
      </c>
      <c r="V282" s="119">
        <f t="shared" si="57"/>
        <v>2416.8517200000006</v>
      </c>
      <c r="W282" s="119">
        <f t="shared" si="58"/>
        <v>216.34599999999995</v>
      </c>
      <c r="X282" s="119">
        <f t="shared" si="59"/>
        <v>231.72572000000036</v>
      </c>
      <c r="Y282" s="120">
        <f t="shared" si="52"/>
        <v>9.5879162996396126</v>
      </c>
      <c r="Z282" s="121">
        <f t="shared" si="53"/>
        <v>8.9515628207426765</v>
      </c>
      <c r="AA282" s="122"/>
      <c r="AB282" s="119">
        <f t="shared" si="49"/>
        <v>231.72572000000036</v>
      </c>
      <c r="AC282" s="96" t="s">
        <v>618</v>
      </c>
    </row>
    <row r="283" spans="1:29" x14ac:dyDescent="0.45">
      <c r="A283" s="112">
        <f>IF(C283="","",COUNTA($C$3:C283))</f>
        <v>281</v>
      </c>
      <c r="B283" s="112" t="str">
        <f t="shared" si="54"/>
        <v>July</v>
      </c>
      <c r="C283" s="113">
        <v>44771</v>
      </c>
      <c r="D283" s="114" t="s">
        <v>577</v>
      </c>
      <c r="E283" s="114"/>
      <c r="F283" s="115">
        <v>44732</v>
      </c>
      <c r="G283" s="116" t="s">
        <v>125</v>
      </c>
      <c r="H283" s="152" t="s">
        <v>616</v>
      </c>
      <c r="I283" s="116" t="s">
        <v>457</v>
      </c>
      <c r="J283" s="116" t="s">
        <v>4</v>
      </c>
      <c r="K283" s="117" t="str">
        <f t="shared" si="55"/>
        <v>Sqmt</v>
      </c>
      <c r="L283" s="118">
        <v>70.849999999999994</v>
      </c>
      <c r="M283" s="118">
        <v>37.520000000000003</v>
      </c>
      <c r="N283" s="118">
        <v>21.05</v>
      </c>
      <c r="O283" s="138">
        <f t="shared" si="56"/>
        <v>71.455400000000012</v>
      </c>
      <c r="P283" s="124">
        <v>57.4</v>
      </c>
      <c r="Q283" s="118">
        <v>64.2</v>
      </c>
      <c r="R283" s="118"/>
      <c r="S283" s="151"/>
      <c r="T283" s="119">
        <f t="shared" si="50"/>
        <v>7.2554000000000087</v>
      </c>
      <c r="U283" s="119">
        <f t="shared" si="51"/>
        <v>6.8000000000000043</v>
      </c>
      <c r="V283" s="119">
        <f t="shared" si="57"/>
        <v>560.92489000000012</v>
      </c>
      <c r="W283" s="119">
        <f t="shared" si="58"/>
        <v>53.380000000000031</v>
      </c>
      <c r="X283" s="119">
        <f t="shared" si="59"/>
        <v>56.954890000000063</v>
      </c>
      <c r="Y283" s="120">
        <f t="shared" si="52"/>
        <v>10.153746252907418</v>
      </c>
      <c r="Z283" s="121">
        <f t="shared" si="53"/>
        <v>9.5164256305331758</v>
      </c>
      <c r="AA283" s="122"/>
      <c r="AB283" s="119">
        <f t="shared" si="49"/>
        <v>56.954890000000063</v>
      </c>
    </row>
    <row r="284" spans="1:29" x14ac:dyDescent="0.45">
      <c r="A284" s="112">
        <f>IF(C284="","",COUNTA($C$3:C284))</f>
        <v>282</v>
      </c>
      <c r="B284" s="112" t="str">
        <f t="shared" si="54"/>
        <v>July</v>
      </c>
      <c r="C284" s="113">
        <v>44771</v>
      </c>
      <c r="D284" s="114" t="s">
        <v>577</v>
      </c>
      <c r="E284" s="114"/>
      <c r="F284" s="115">
        <v>44732</v>
      </c>
      <c r="G284" s="116" t="s">
        <v>125</v>
      </c>
      <c r="H284" s="152" t="s">
        <v>616</v>
      </c>
      <c r="I284" s="116" t="s">
        <v>457</v>
      </c>
      <c r="J284" s="116" t="s">
        <v>5</v>
      </c>
      <c r="K284" s="117" t="str">
        <f t="shared" si="55"/>
        <v>Sqmt</v>
      </c>
      <c r="L284" s="118">
        <v>58.7</v>
      </c>
      <c r="M284" s="118"/>
      <c r="N284" s="118">
        <v>48.3</v>
      </c>
      <c r="O284" s="138">
        <f t="shared" si="56"/>
        <v>58.925999999999995</v>
      </c>
      <c r="P284" s="124">
        <v>47</v>
      </c>
      <c r="Q284" s="118">
        <v>52.2</v>
      </c>
      <c r="R284" s="118"/>
      <c r="S284" s="151"/>
      <c r="T284" s="119">
        <f t="shared" si="50"/>
        <v>6.725999999999992</v>
      </c>
      <c r="U284" s="119">
        <f t="shared" si="51"/>
        <v>5.2000000000000028</v>
      </c>
      <c r="V284" s="119">
        <f t="shared" si="57"/>
        <v>462.56909999999993</v>
      </c>
      <c r="W284" s="119">
        <f t="shared" si="58"/>
        <v>40.820000000000022</v>
      </c>
      <c r="X284" s="119">
        <f t="shared" si="59"/>
        <v>52.799099999999932</v>
      </c>
      <c r="Y284" s="120">
        <f t="shared" si="52"/>
        <v>11.414316261073198</v>
      </c>
      <c r="Z284" s="121">
        <f t="shared" si="53"/>
        <v>8.8246274988969269</v>
      </c>
      <c r="AA284" s="122"/>
      <c r="AB284" s="119">
        <f t="shared" si="49"/>
        <v>52.799099999999932</v>
      </c>
      <c r="AC284" s="96" t="s">
        <v>617</v>
      </c>
    </row>
    <row r="285" spans="1:29" x14ac:dyDescent="0.45">
      <c r="A285" s="112">
        <f>IF(C285="","",COUNTA($C$3:C285))</f>
        <v>283</v>
      </c>
      <c r="B285" s="112" t="str">
        <f t="shared" si="54"/>
        <v>July</v>
      </c>
      <c r="C285" s="113">
        <v>44771</v>
      </c>
      <c r="D285" s="114" t="s">
        <v>577</v>
      </c>
      <c r="E285" s="114"/>
      <c r="F285" s="115">
        <v>44732</v>
      </c>
      <c r="G285" s="116" t="s">
        <v>125</v>
      </c>
      <c r="H285" s="152" t="s">
        <v>616</v>
      </c>
      <c r="I285" s="116" t="s">
        <v>25</v>
      </c>
      <c r="J285" s="116" t="s">
        <v>455</v>
      </c>
      <c r="K285" s="117" t="str">
        <f t="shared" si="55"/>
        <v>No's</v>
      </c>
      <c r="L285" s="118">
        <v>646</v>
      </c>
      <c r="M285" s="118"/>
      <c r="N285" s="118"/>
      <c r="O285" s="138">
        <f t="shared" si="56"/>
        <v>646</v>
      </c>
      <c r="P285" s="124"/>
      <c r="Q285" s="118"/>
      <c r="R285" s="118"/>
      <c r="S285" s="151"/>
      <c r="T285" s="119" t="str">
        <f t="shared" si="50"/>
        <v/>
      </c>
      <c r="U285" s="119" t="str">
        <f t="shared" si="51"/>
        <v/>
      </c>
      <c r="V285" s="119">
        <f t="shared" si="57"/>
        <v>646</v>
      </c>
      <c r="W285" s="119" t="str">
        <f t="shared" si="58"/>
        <v/>
      </c>
      <c r="X285" s="119" t="str">
        <f t="shared" si="59"/>
        <v/>
      </c>
      <c r="Y285" s="120" t="str">
        <f t="shared" si="52"/>
        <v/>
      </c>
      <c r="Z285" s="121" t="str">
        <f t="shared" si="53"/>
        <v/>
      </c>
      <c r="AA285" s="122"/>
      <c r="AB285" s="119" t="str">
        <f t="shared" si="49"/>
        <v/>
      </c>
    </row>
    <row r="286" spans="1:29" x14ac:dyDescent="0.45">
      <c r="A286" s="112">
        <f>IF(C286="","",COUNTA($C$3:C286))</f>
        <v>284</v>
      </c>
      <c r="B286" s="112" t="str">
        <f t="shared" si="54"/>
        <v>July</v>
      </c>
      <c r="C286" s="113">
        <v>44771</v>
      </c>
      <c r="D286" s="114" t="s">
        <v>577</v>
      </c>
      <c r="E286" s="114"/>
      <c r="F286" s="115">
        <v>44732</v>
      </c>
      <c r="G286" s="116" t="s">
        <v>125</v>
      </c>
      <c r="H286" s="152" t="s">
        <v>616</v>
      </c>
      <c r="I286" s="116" t="s">
        <v>460</v>
      </c>
      <c r="J286" s="116" t="s">
        <v>225</v>
      </c>
      <c r="K286" s="117" t="str">
        <f t="shared" si="55"/>
        <v>Rmt</v>
      </c>
      <c r="L286" s="118">
        <v>340</v>
      </c>
      <c r="M286" s="118"/>
      <c r="N286" s="118"/>
      <c r="O286" s="138">
        <f t="shared" si="56"/>
        <v>340</v>
      </c>
      <c r="P286" s="124"/>
      <c r="Q286" s="118"/>
      <c r="R286" s="118"/>
      <c r="S286" s="151"/>
      <c r="T286" s="119" t="str">
        <f t="shared" si="50"/>
        <v/>
      </c>
      <c r="U286" s="119" t="str">
        <f t="shared" si="51"/>
        <v/>
      </c>
      <c r="V286" s="119">
        <f t="shared" si="57"/>
        <v>340</v>
      </c>
      <c r="W286" s="119" t="str">
        <f t="shared" si="58"/>
        <v/>
      </c>
      <c r="X286" s="119" t="str">
        <f t="shared" si="59"/>
        <v/>
      </c>
      <c r="Y286" s="120" t="str">
        <f t="shared" si="52"/>
        <v/>
      </c>
      <c r="Z286" s="121" t="str">
        <f t="shared" si="53"/>
        <v/>
      </c>
      <c r="AA286" s="122"/>
      <c r="AB286" s="119" t="str">
        <f t="shared" si="49"/>
        <v/>
      </c>
    </row>
    <row r="287" spans="1:29" x14ac:dyDescent="0.45">
      <c r="A287" s="112">
        <f>IF(C287="","",COUNTA($C$3:C287))</f>
        <v>285</v>
      </c>
      <c r="B287" s="112" t="str">
        <f t="shared" si="54"/>
        <v>July</v>
      </c>
      <c r="C287" s="113">
        <v>44771</v>
      </c>
      <c r="D287" s="114" t="s">
        <v>577</v>
      </c>
      <c r="E287" s="114"/>
      <c r="F287" s="115">
        <v>44732</v>
      </c>
      <c r="G287" s="116" t="s">
        <v>125</v>
      </c>
      <c r="H287" s="152" t="s">
        <v>616</v>
      </c>
      <c r="I287" s="116" t="s">
        <v>24</v>
      </c>
      <c r="J287" s="116" t="s">
        <v>24</v>
      </c>
      <c r="K287" s="117" t="str">
        <f t="shared" si="55"/>
        <v>No's</v>
      </c>
      <c r="L287" s="118">
        <v>1300</v>
      </c>
      <c r="M287" s="118"/>
      <c r="N287" s="118"/>
      <c r="O287" s="138">
        <f t="shared" si="56"/>
        <v>1300</v>
      </c>
      <c r="P287" s="124"/>
      <c r="Q287" s="118"/>
      <c r="R287" s="118"/>
      <c r="S287" s="151"/>
      <c r="T287" s="119" t="str">
        <f t="shared" si="50"/>
        <v/>
      </c>
      <c r="U287" s="119" t="str">
        <f t="shared" si="51"/>
        <v/>
      </c>
      <c r="V287" s="119">
        <f t="shared" si="57"/>
        <v>1300</v>
      </c>
      <c r="W287" s="119" t="str">
        <f t="shared" si="58"/>
        <v/>
      </c>
      <c r="X287" s="119" t="str">
        <f t="shared" si="59"/>
        <v/>
      </c>
      <c r="Y287" s="120" t="str">
        <f t="shared" si="52"/>
        <v/>
      </c>
      <c r="Z287" s="121" t="str">
        <f t="shared" si="53"/>
        <v/>
      </c>
      <c r="AA287" s="122"/>
      <c r="AB287" s="119" t="str">
        <f t="shared" si="49"/>
        <v/>
      </c>
    </row>
    <row r="288" spans="1:29" x14ac:dyDescent="0.45">
      <c r="A288" s="112">
        <f>IF(C288="","",COUNTA($C$3:C288))</f>
        <v>286</v>
      </c>
      <c r="B288" s="112" t="str">
        <f t="shared" si="54"/>
        <v>July</v>
      </c>
      <c r="C288" s="113">
        <v>44771</v>
      </c>
      <c r="D288" s="114" t="s">
        <v>577</v>
      </c>
      <c r="E288" s="114"/>
      <c r="F288" s="115">
        <v>44732</v>
      </c>
      <c r="G288" s="116" t="s">
        <v>125</v>
      </c>
      <c r="H288" s="152" t="s">
        <v>616</v>
      </c>
      <c r="I288" s="116" t="s">
        <v>480</v>
      </c>
      <c r="J288" s="116" t="s">
        <v>345</v>
      </c>
      <c r="K288" s="117" t="str">
        <f t="shared" si="55"/>
        <v>Kg's</v>
      </c>
      <c r="L288" s="118">
        <v>2.7</v>
      </c>
      <c r="M288" s="118"/>
      <c r="N288" s="118"/>
      <c r="O288" s="138">
        <f t="shared" si="56"/>
        <v>2.7</v>
      </c>
      <c r="P288" s="124"/>
      <c r="Q288" s="118"/>
      <c r="R288" s="118"/>
      <c r="S288" s="151"/>
      <c r="T288" s="119" t="str">
        <f t="shared" si="50"/>
        <v/>
      </c>
      <c r="U288" s="119" t="str">
        <f t="shared" si="51"/>
        <v/>
      </c>
      <c r="V288" s="119">
        <f t="shared" si="57"/>
        <v>2.7</v>
      </c>
      <c r="W288" s="119" t="str">
        <f t="shared" si="58"/>
        <v/>
      </c>
      <c r="X288" s="119" t="str">
        <f t="shared" si="59"/>
        <v/>
      </c>
      <c r="Y288" s="120" t="str">
        <f t="shared" si="52"/>
        <v/>
      </c>
      <c r="Z288" s="121" t="str">
        <f t="shared" si="53"/>
        <v/>
      </c>
      <c r="AA288" s="122"/>
      <c r="AB288" s="119" t="str">
        <f t="shared" si="49"/>
        <v/>
      </c>
    </row>
    <row r="289" spans="1:29" x14ac:dyDescent="0.45">
      <c r="A289" s="112">
        <f>IF(C289="","",COUNTA($C$3:C289))</f>
        <v>287</v>
      </c>
      <c r="B289" s="112" t="str">
        <f t="shared" si="54"/>
        <v>July</v>
      </c>
      <c r="C289" s="113">
        <v>44771</v>
      </c>
      <c r="D289" s="114" t="s">
        <v>577</v>
      </c>
      <c r="E289" s="114"/>
      <c r="F289" s="115">
        <v>44732</v>
      </c>
      <c r="G289" s="116" t="s">
        <v>125</v>
      </c>
      <c r="H289" s="152" t="s">
        <v>616</v>
      </c>
      <c r="I289" s="116" t="s">
        <v>480</v>
      </c>
      <c r="J289" s="116" t="s">
        <v>343</v>
      </c>
      <c r="K289" s="117" t="str">
        <f t="shared" si="55"/>
        <v>No's</v>
      </c>
      <c r="L289" s="118">
        <v>3</v>
      </c>
      <c r="M289" s="118"/>
      <c r="N289" s="118"/>
      <c r="O289" s="138">
        <f t="shared" si="56"/>
        <v>3</v>
      </c>
      <c r="P289" s="124"/>
      <c r="Q289" s="118"/>
      <c r="R289" s="118"/>
      <c r="S289" s="151"/>
      <c r="T289" s="119" t="str">
        <f t="shared" si="50"/>
        <v/>
      </c>
      <c r="U289" s="119" t="str">
        <f t="shared" si="51"/>
        <v/>
      </c>
      <c r="V289" s="119">
        <f t="shared" si="57"/>
        <v>3</v>
      </c>
      <c r="W289" s="119" t="str">
        <f t="shared" si="58"/>
        <v/>
      </c>
      <c r="X289" s="119" t="str">
        <f t="shared" si="59"/>
        <v/>
      </c>
      <c r="Y289" s="120" t="str">
        <f t="shared" si="52"/>
        <v/>
      </c>
      <c r="Z289" s="121" t="str">
        <f t="shared" si="53"/>
        <v/>
      </c>
      <c r="AA289" s="122"/>
      <c r="AB289" s="119" t="str">
        <f t="shared" si="49"/>
        <v/>
      </c>
    </row>
    <row r="290" spans="1:29" x14ac:dyDescent="0.45">
      <c r="A290" s="112">
        <f>IF(C290="","",COUNTA($C$3:C290))</f>
        <v>288</v>
      </c>
      <c r="B290" s="112" t="str">
        <f t="shared" si="54"/>
        <v>July</v>
      </c>
      <c r="C290" s="113">
        <v>44771</v>
      </c>
      <c r="D290" s="114" t="s">
        <v>577</v>
      </c>
      <c r="E290" s="114"/>
      <c r="F290" s="115">
        <v>44732</v>
      </c>
      <c r="G290" s="116" t="s">
        <v>125</v>
      </c>
      <c r="H290" s="152" t="s">
        <v>628</v>
      </c>
      <c r="I290" s="116" t="s">
        <v>457</v>
      </c>
      <c r="J290" s="116" t="s">
        <v>2</v>
      </c>
      <c r="K290" s="117" t="str">
        <f t="shared" si="55"/>
        <v>Sqmt</v>
      </c>
      <c r="L290" s="118">
        <v>84.8</v>
      </c>
      <c r="M290" s="118">
        <v>35.880000000000003</v>
      </c>
      <c r="N290" s="118">
        <v>34.25</v>
      </c>
      <c r="O290" s="138">
        <f t="shared" si="56"/>
        <v>85.558599999999998</v>
      </c>
      <c r="P290" s="124">
        <v>66.7</v>
      </c>
      <c r="Q290" s="118">
        <v>79</v>
      </c>
      <c r="R290" s="118">
        <v>34</v>
      </c>
      <c r="S290" s="151">
        <v>66</v>
      </c>
      <c r="T290" s="119">
        <f t="shared" si="50"/>
        <v>6.5585999999999984</v>
      </c>
      <c r="U290" s="119">
        <f t="shared" si="51"/>
        <v>12.299999999999997</v>
      </c>
      <c r="V290" s="119">
        <f t="shared" si="57"/>
        <v>402.98100599999998</v>
      </c>
      <c r="W290" s="119">
        <f t="shared" si="58"/>
        <v>57.932999999999986</v>
      </c>
      <c r="X290" s="119">
        <f t="shared" si="59"/>
        <v>30.891005999999994</v>
      </c>
      <c r="Y290" s="120">
        <f t="shared" si="52"/>
        <v>7.6656233271699143</v>
      </c>
      <c r="Z290" s="121">
        <f t="shared" si="53"/>
        <v>14.376111811086201</v>
      </c>
      <c r="AA290" s="122"/>
      <c r="AB290" s="119">
        <f t="shared" si="49"/>
        <v>30.891005999999994</v>
      </c>
      <c r="AC290" s="96" t="s">
        <v>629</v>
      </c>
    </row>
    <row r="291" spans="1:29" x14ac:dyDescent="0.45">
      <c r="A291" s="112">
        <f>IF(C291="","",COUNTA($C$3:C291))</f>
        <v>289</v>
      </c>
      <c r="B291" s="112" t="str">
        <f t="shared" si="54"/>
        <v>July</v>
      </c>
      <c r="C291" s="113">
        <v>44771</v>
      </c>
      <c r="D291" s="114" t="s">
        <v>577</v>
      </c>
      <c r="E291" s="114"/>
      <c r="F291" s="115">
        <v>44732</v>
      </c>
      <c r="G291" s="116" t="s">
        <v>125</v>
      </c>
      <c r="H291" s="152" t="s">
        <v>628</v>
      </c>
      <c r="I291" s="116" t="s">
        <v>25</v>
      </c>
      <c r="J291" s="116" t="s">
        <v>455</v>
      </c>
      <c r="K291" s="117" t="str">
        <f t="shared" si="55"/>
        <v>No's</v>
      </c>
      <c r="L291" s="118">
        <v>432</v>
      </c>
      <c r="M291" s="118"/>
      <c r="N291" s="118"/>
      <c r="O291" s="138">
        <f t="shared" si="56"/>
        <v>432</v>
      </c>
      <c r="P291" s="124"/>
      <c r="Q291" s="118"/>
      <c r="R291" s="118"/>
      <c r="S291" s="151"/>
      <c r="T291" s="119" t="str">
        <f t="shared" si="50"/>
        <v/>
      </c>
      <c r="U291" s="119" t="str">
        <f t="shared" si="51"/>
        <v/>
      </c>
      <c r="V291" s="119">
        <f t="shared" si="57"/>
        <v>432</v>
      </c>
      <c r="W291" s="119" t="str">
        <f t="shared" si="58"/>
        <v/>
      </c>
      <c r="X291" s="119" t="str">
        <f t="shared" si="59"/>
        <v/>
      </c>
      <c r="Y291" s="120" t="str">
        <f t="shared" si="52"/>
        <v/>
      </c>
      <c r="Z291" s="121" t="str">
        <f t="shared" si="53"/>
        <v/>
      </c>
      <c r="AA291" s="122"/>
      <c r="AB291" s="119" t="str">
        <f t="shared" si="49"/>
        <v/>
      </c>
    </row>
    <row r="292" spans="1:29" x14ac:dyDescent="0.45">
      <c r="A292" s="112">
        <f>IF(C292="","",COUNTA($C$3:C292))</f>
        <v>290</v>
      </c>
      <c r="B292" s="112" t="str">
        <f t="shared" si="54"/>
        <v>July</v>
      </c>
      <c r="C292" s="113">
        <v>44771</v>
      </c>
      <c r="D292" s="114" t="s">
        <v>577</v>
      </c>
      <c r="E292" s="114"/>
      <c r="F292" s="115">
        <v>44732</v>
      </c>
      <c r="G292" s="116" t="s">
        <v>125</v>
      </c>
      <c r="H292" s="152" t="s">
        <v>628</v>
      </c>
      <c r="I292" s="116" t="s">
        <v>460</v>
      </c>
      <c r="J292" s="116" t="s">
        <v>225</v>
      </c>
      <c r="K292" s="117" t="str">
        <f t="shared" si="55"/>
        <v>Rmt</v>
      </c>
      <c r="L292" s="118">
        <v>120</v>
      </c>
      <c r="M292" s="118"/>
      <c r="N292" s="118"/>
      <c r="O292" s="138">
        <f t="shared" si="56"/>
        <v>120</v>
      </c>
      <c r="P292" s="124"/>
      <c r="Q292" s="118"/>
      <c r="R292" s="118"/>
      <c r="S292" s="151"/>
      <c r="T292" s="119" t="str">
        <f t="shared" si="50"/>
        <v/>
      </c>
      <c r="U292" s="119" t="str">
        <f t="shared" si="51"/>
        <v/>
      </c>
      <c r="V292" s="119">
        <f t="shared" si="57"/>
        <v>120</v>
      </c>
      <c r="W292" s="119" t="str">
        <f t="shared" si="58"/>
        <v/>
      </c>
      <c r="X292" s="119" t="str">
        <f t="shared" si="59"/>
        <v/>
      </c>
      <c r="Y292" s="120" t="str">
        <f t="shared" si="52"/>
        <v/>
      </c>
      <c r="Z292" s="121" t="str">
        <f t="shared" si="53"/>
        <v/>
      </c>
      <c r="AA292" s="122"/>
      <c r="AB292" s="119" t="str">
        <f t="shared" si="49"/>
        <v/>
      </c>
    </row>
    <row r="293" spans="1:29" x14ac:dyDescent="0.45">
      <c r="A293" s="112">
        <f>IF(C293="","",COUNTA($C$3:C293))</f>
        <v>291</v>
      </c>
      <c r="B293" s="112" t="str">
        <f t="shared" si="54"/>
        <v>July</v>
      </c>
      <c r="C293" s="113">
        <v>44771</v>
      </c>
      <c r="D293" s="114" t="s">
        <v>577</v>
      </c>
      <c r="E293" s="114"/>
      <c r="F293" s="115">
        <v>44732</v>
      </c>
      <c r="G293" s="116" t="s">
        <v>125</v>
      </c>
      <c r="H293" s="152" t="s">
        <v>628</v>
      </c>
      <c r="I293" s="116" t="s">
        <v>24</v>
      </c>
      <c r="J293" s="116" t="s">
        <v>24</v>
      </c>
      <c r="K293" s="117" t="str">
        <f t="shared" si="55"/>
        <v>No's</v>
      </c>
      <c r="L293" s="118">
        <v>500</v>
      </c>
      <c r="M293" s="118"/>
      <c r="N293" s="118"/>
      <c r="O293" s="138">
        <f t="shared" si="56"/>
        <v>500</v>
      </c>
      <c r="P293" s="124"/>
      <c r="Q293" s="118"/>
      <c r="R293" s="118"/>
      <c r="S293" s="151"/>
      <c r="T293" s="119" t="str">
        <f t="shared" si="50"/>
        <v/>
      </c>
      <c r="U293" s="119" t="str">
        <f t="shared" si="51"/>
        <v/>
      </c>
      <c r="V293" s="119">
        <f t="shared" si="57"/>
        <v>500</v>
      </c>
      <c r="W293" s="119" t="str">
        <f t="shared" si="58"/>
        <v/>
      </c>
      <c r="X293" s="119" t="str">
        <f t="shared" si="59"/>
        <v/>
      </c>
      <c r="Y293" s="120" t="str">
        <f t="shared" si="52"/>
        <v/>
      </c>
      <c r="Z293" s="121" t="str">
        <f t="shared" si="53"/>
        <v/>
      </c>
      <c r="AA293" s="122"/>
      <c r="AB293" s="119" t="str">
        <f t="shared" si="49"/>
        <v/>
      </c>
    </row>
    <row r="294" spans="1:29" x14ac:dyDescent="0.45">
      <c r="A294" s="112">
        <f>IF(C294="","",COUNTA($C$3:C294))</f>
        <v>292</v>
      </c>
      <c r="B294" s="112" t="str">
        <f t="shared" si="54"/>
        <v>July</v>
      </c>
      <c r="C294" s="113">
        <v>44771</v>
      </c>
      <c r="D294" s="114" t="s">
        <v>577</v>
      </c>
      <c r="E294" s="114"/>
      <c r="F294" s="115">
        <v>44732</v>
      </c>
      <c r="G294" s="116" t="s">
        <v>125</v>
      </c>
      <c r="H294" s="152" t="s">
        <v>628</v>
      </c>
      <c r="I294" s="116" t="s">
        <v>480</v>
      </c>
      <c r="J294" s="116" t="s">
        <v>345</v>
      </c>
      <c r="K294" s="117" t="str">
        <f t="shared" si="55"/>
        <v>Kg's</v>
      </c>
      <c r="L294" s="118">
        <v>0.45</v>
      </c>
      <c r="M294" s="118"/>
      <c r="N294" s="118"/>
      <c r="O294" s="138">
        <f t="shared" si="56"/>
        <v>0.45</v>
      </c>
      <c r="P294" s="124"/>
      <c r="Q294" s="118"/>
      <c r="R294" s="118"/>
      <c r="S294" s="151"/>
      <c r="T294" s="119" t="str">
        <f t="shared" si="50"/>
        <v/>
      </c>
      <c r="U294" s="119" t="str">
        <f t="shared" si="51"/>
        <v/>
      </c>
      <c r="V294" s="119">
        <f t="shared" si="57"/>
        <v>0.45</v>
      </c>
      <c r="W294" s="119" t="str">
        <f t="shared" si="58"/>
        <v/>
      </c>
      <c r="X294" s="119" t="str">
        <f t="shared" si="59"/>
        <v/>
      </c>
      <c r="Y294" s="120" t="str">
        <f t="shared" si="52"/>
        <v/>
      </c>
      <c r="Z294" s="121" t="str">
        <f t="shared" si="53"/>
        <v/>
      </c>
      <c r="AA294" s="122"/>
      <c r="AB294" s="119" t="str">
        <f t="shared" si="49"/>
        <v/>
      </c>
    </row>
    <row r="295" spans="1:29" x14ac:dyDescent="0.45">
      <c r="A295" s="112">
        <f>IF(C295="","",COUNTA($C$3:C295))</f>
        <v>293</v>
      </c>
      <c r="B295" s="112" t="str">
        <f t="shared" si="54"/>
        <v>July</v>
      </c>
      <c r="C295" s="113">
        <v>44771</v>
      </c>
      <c r="D295" s="114" t="s">
        <v>577</v>
      </c>
      <c r="E295" s="114"/>
      <c r="F295" s="115">
        <v>44732</v>
      </c>
      <c r="G295" s="116" t="s">
        <v>125</v>
      </c>
      <c r="H295" s="152" t="s">
        <v>628</v>
      </c>
      <c r="I295" s="116" t="s">
        <v>480</v>
      </c>
      <c r="J295" s="116" t="s">
        <v>343</v>
      </c>
      <c r="K295" s="117" t="str">
        <f t="shared" si="55"/>
        <v>No's</v>
      </c>
      <c r="L295" s="118">
        <v>1</v>
      </c>
      <c r="M295" s="118"/>
      <c r="N295" s="118"/>
      <c r="O295" s="138">
        <f t="shared" si="56"/>
        <v>1</v>
      </c>
      <c r="P295" s="124"/>
      <c r="Q295" s="118"/>
      <c r="R295" s="118"/>
      <c r="S295" s="151"/>
      <c r="T295" s="119" t="str">
        <f t="shared" si="50"/>
        <v/>
      </c>
      <c r="U295" s="119" t="str">
        <f t="shared" si="51"/>
        <v/>
      </c>
      <c r="V295" s="119">
        <f t="shared" si="57"/>
        <v>1</v>
      </c>
      <c r="W295" s="119" t="str">
        <f t="shared" si="58"/>
        <v/>
      </c>
      <c r="X295" s="119" t="str">
        <f t="shared" si="59"/>
        <v/>
      </c>
      <c r="Y295" s="120" t="str">
        <f t="shared" si="52"/>
        <v/>
      </c>
      <c r="Z295" s="121" t="str">
        <f t="shared" si="53"/>
        <v/>
      </c>
      <c r="AA295" s="122"/>
      <c r="AB295" s="119" t="str">
        <f t="shared" si="49"/>
        <v/>
      </c>
    </row>
    <row r="296" spans="1:29" x14ac:dyDescent="0.45">
      <c r="A296" s="112">
        <f>IF(C296="","",COUNTA($C$3:C296))</f>
        <v>294</v>
      </c>
      <c r="B296" s="112" t="str">
        <f t="shared" si="54"/>
        <v>August</v>
      </c>
      <c r="C296" s="113">
        <v>44776</v>
      </c>
      <c r="D296" s="114" t="s">
        <v>512</v>
      </c>
      <c r="E296" s="114"/>
      <c r="F296" s="115">
        <v>44616</v>
      </c>
      <c r="G296" s="116" t="s">
        <v>125</v>
      </c>
      <c r="H296" s="152" t="s">
        <v>619</v>
      </c>
      <c r="I296" s="116" t="s">
        <v>457</v>
      </c>
      <c r="J296" s="116" t="s">
        <v>2</v>
      </c>
      <c r="K296" s="117" t="str">
        <f t="shared" si="55"/>
        <v>Sqmt</v>
      </c>
      <c r="L296" s="118">
        <v>3.5</v>
      </c>
      <c r="M296" s="118"/>
      <c r="N296" s="118">
        <v>2.99</v>
      </c>
      <c r="O296" s="138">
        <f t="shared" si="56"/>
        <v>3.6478000000000002</v>
      </c>
      <c r="P296" s="124">
        <v>1.9</v>
      </c>
      <c r="Q296" s="118">
        <v>2.8</v>
      </c>
      <c r="R296" s="118">
        <v>0</v>
      </c>
      <c r="S296" s="151">
        <v>100</v>
      </c>
      <c r="T296" s="119">
        <f t="shared" si="50"/>
        <v>0.84780000000000033</v>
      </c>
      <c r="U296" s="119">
        <f t="shared" si="51"/>
        <v>0.89999999999999991</v>
      </c>
      <c r="V296" s="119">
        <f t="shared" si="57"/>
        <v>17.181138000000001</v>
      </c>
      <c r="W296" s="119">
        <f t="shared" si="58"/>
        <v>4.2389999999999999</v>
      </c>
      <c r="X296" s="119">
        <f t="shared" si="59"/>
        <v>3.9931380000000014</v>
      </c>
      <c r="Y296" s="120">
        <f t="shared" si="52"/>
        <v>23.241405778825602</v>
      </c>
      <c r="Z296" s="121">
        <f t="shared" si="53"/>
        <v>24.672405285377486</v>
      </c>
      <c r="AA296" s="122"/>
      <c r="AB296" s="119">
        <f t="shared" si="49"/>
        <v>3.9931380000000014</v>
      </c>
      <c r="AC296" s="96" t="s">
        <v>519</v>
      </c>
    </row>
    <row r="297" spans="1:29" x14ac:dyDescent="0.45">
      <c r="A297" s="112">
        <f>IF(C297="","",COUNTA($C$3:C297))</f>
        <v>295</v>
      </c>
      <c r="B297" s="112" t="str">
        <f t="shared" si="54"/>
        <v>August</v>
      </c>
      <c r="C297" s="113">
        <v>44776</v>
      </c>
      <c r="D297" s="114" t="s">
        <v>512</v>
      </c>
      <c r="E297" s="114"/>
      <c r="F297" s="115">
        <v>44616</v>
      </c>
      <c r="G297" s="116" t="s">
        <v>125</v>
      </c>
      <c r="H297" s="152" t="s">
        <v>619</v>
      </c>
      <c r="I297" s="116" t="s">
        <v>457</v>
      </c>
      <c r="J297" s="116" t="s">
        <v>3</v>
      </c>
      <c r="K297" s="117" t="str">
        <f t="shared" si="55"/>
        <v>Sqmt</v>
      </c>
      <c r="L297" s="118">
        <v>4.4000000000000004</v>
      </c>
      <c r="M297" s="118"/>
      <c r="N297" s="118">
        <v>3.63</v>
      </c>
      <c r="O297" s="138">
        <f t="shared" si="56"/>
        <v>4.4285999999999994</v>
      </c>
      <c r="P297" s="124">
        <v>2.2000000000000002</v>
      </c>
      <c r="Q297" s="118">
        <v>2.9</v>
      </c>
      <c r="R297" s="118"/>
      <c r="S297" s="151"/>
      <c r="T297" s="119">
        <f t="shared" si="50"/>
        <v>1.5285999999999995</v>
      </c>
      <c r="U297" s="119">
        <f t="shared" si="51"/>
        <v>0.69999999999999973</v>
      </c>
      <c r="V297" s="119">
        <f t="shared" si="57"/>
        <v>27.811607999999996</v>
      </c>
      <c r="W297" s="119">
        <f t="shared" si="58"/>
        <v>4.3959999999999981</v>
      </c>
      <c r="X297" s="119">
        <f t="shared" si="59"/>
        <v>9.5996079999999981</v>
      </c>
      <c r="Y297" s="120">
        <f t="shared" si="52"/>
        <v>34.516551506119306</v>
      </c>
      <c r="Z297" s="121">
        <f t="shared" si="53"/>
        <v>15.806349636453954</v>
      </c>
      <c r="AA297" s="122"/>
      <c r="AB297" s="119">
        <f t="shared" si="49"/>
        <v>9.5996079999999981</v>
      </c>
    </row>
    <row r="298" spans="1:29" x14ac:dyDescent="0.45">
      <c r="A298" s="112">
        <f>IF(C298="","",COUNTA($C$3:C298))</f>
        <v>296</v>
      </c>
      <c r="B298" s="112" t="str">
        <f t="shared" si="54"/>
        <v>August</v>
      </c>
      <c r="C298" s="113">
        <v>44776</v>
      </c>
      <c r="D298" s="114" t="s">
        <v>512</v>
      </c>
      <c r="E298" s="114"/>
      <c r="F298" s="115">
        <v>44616</v>
      </c>
      <c r="G298" s="116" t="s">
        <v>125</v>
      </c>
      <c r="H298" s="152" t="s">
        <v>619</v>
      </c>
      <c r="I298" s="116" t="s">
        <v>457</v>
      </c>
      <c r="J298" s="116" t="s">
        <v>4</v>
      </c>
      <c r="K298" s="117" t="str">
        <f t="shared" si="55"/>
        <v>Sqmt</v>
      </c>
      <c r="L298" s="118">
        <v>3.35</v>
      </c>
      <c r="M298" s="118"/>
      <c r="N298" s="118">
        <v>2.78</v>
      </c>
      <c r="O298" s="138">
        <f t="shared" si="56"/>
        <v>3.3915999999999995</v>
      </c>
      <c r="P298" s="124">
        <v>0.8</v>
      </c>
      <c r="Q298" s="118">
        <v>1.4</v>
      </c>
      <c r="R298" s="118"/>
      <c r="S298" s="151"/>
      <c r="T298" s="119">
        <f t="shared" si="50"/>
        <v>1.9915999999999996</v>
      </c>
      <c r="U298" s="119">
        <f t="shared" si="51"/>
        <v>0.60000000000000009</v>
      </c>
      <c r="V298" s="119">
        <f t="shared" si="57"/>
        <v>26.624059999999997</v>
      </c>
      <c r="W298" s="119">
        <f t="shared" si="58"/>
        <v>4.7100000000000009</v>
      </c>
      <c r="X298" s="119">
        <f t="shared" si="59"/>
        <v>15.634059999999996</v>
      </c>
      <c r="Y298" s="120">
        <f t="shared" si="52"/>
        <v>58.721547352282109</v>
      </c>
      <c r="Z298" s="121">
        <f t="shared" si="53"/>
        <v>17.690765420450528</v>
      </c>
      <c r="AA298" s="122"/>
      <c r="AB298" s="119">
        <f t="shared" si="49"/>
        <v>15.634059999999996</v>
      </c>
    </row>
    <row r="299" spans="1:29" x14ac:dyDescent="0.45">
      <c r="A299" s="112">
        <f>IF(C299="","",COUNTA($C$3:C299))</f>
        <v>297</v>
      </c>
      <c r="B299" s="112" t="str">
        <f t="shared" si="54"/>
        <v>August</v>
      </c>
      <c r="C299" s="113">
        <v>44776</v>
      </c>
      <c r="D299" s="114" t="s">
        <v>512</v>
      </c>
      <c r="E299" s="114"/>
      <c r="F299" s="115">
        <v>44616</v>
      </c>
      <c r="G299" s="116" t="s">
        <v>125</v>
      </c>
      <c r="H299" s="152" t="s">
        <v>619</v>
      </c>
      <c r="I299" s="116" t="s">
        <v>25</v>
      </c>
      <c r="J299" s="116" t="s">
        <v>455</v>
      </c>
      <c r="K299" s="117" t="str">
        <f t="shared" si="55"/>
        <v>No's</v>
      </c>
      <c r="L299" s="118">
        <v>64</v>
      </c>
      <c r="M299" s="118"/>
      <c r="N299" s="118"/>
      <c r="O299" s="138">
        <f t="shared" si="56"/>
        <v>64</v>
      </c>
      <c r="P299" s="124"/>
      <c r="Q299" s="118"/>
      <c r="R299" s="118"/>
      <c r="S299" s="151"/>
      <c r="T299" s="119" t="str">
        <f t="shared" si="50"/>
        <v/>
      </c>
      <c r="U299" s="119" t="str">
        <f t="shared" si="51"/>
        <v/>
      </c>
      <c r="V299" s="119">
        <f t="shared" si="57"/>
        <v>64</v>
      </c>
      <c r="W299" s="119" t="str">
        <f t="shared" si="58"/>
        <v/>
      </c>
      <c r="X299" s="119" t="str">
        <f t="shared" si="59"/>
        <v/>
      </c>
      <c r="Y299" s="120" t="str">
        <f t="shared" si="52"/>
        <v/>
      </c>
      <c r="Z299" s="121" t="str">
        <f t="shared" si="53"/>
        <v/>
      </c>
      <c r="AA299" s="122"/>
      <c r="AB299" s="119" t="str">
        <f t="shared" ref="AB299:AB349" si="60">IFERROR((X299-AA299),"")</f>
        <v/>
      </c>
    </row>
    <row r="300" spans="1:29" x14ac:dyDescent="0.45">
      <c r="A300" s="112">
        <f>IF(C300="","",COUNTA($C$3:C300))</f>
        <v>298</v>
      </c>
      <c r="B300" s="112" t="str">
        <f t="shared" si="54"/>
        <v>August</v>
      </c>
      <c r="C300" s="113">
        <v>44776</v>
      </c>
      <c r="D300" s="114" t="s">
        <v>512</v>
      </c>
      <c r="E300" s="114"/>
      <c r="F300" s="115">
        <v>44616</v>
      </c>
      <c r="G300" s="116" t="s">
        <v>125</v>
      </c>
      <c r="H300" s="152" t="s">
        <v>619</v>
      </c>
      <c r="I300" s="116" t="s">
        <v>460</v>
      </c>
      <c r="J300" s="116" t="s">
        <v>225</v>
      </c>
      <c r="K300" s="117" t="str">
        <f t="shared" si="55"/>
        <v>Rmt</v>
      </c>
      <c r="L300" s="118">
        <v>40</v>
      </c>
      <c r="M300" s="118"/>
      <c r="N300" s="118"/>
      <c r="O300" s="138">
        <f t="shared" si="56"/>
        <v>40</v>
      </c>
      <c r="P300" s="124"/>
      <c r="Q300" s="118"/>
      <c r="R300" s="118"/>
      <c r="S300" s="151"/>
      <c r="T300" s="119" t="str">
        <f t="shared" si="50"/>
        <v/>
      </c>
      <c r="U300" s="119" t="str">
        <f t="shared" si="51"/>
        <v/>
      </c>
      <c r="V300" s="119">
        <f t="shared" si="57"/>
        <v>40</v>
      </c>
      <c r="W300" s="119" t="str">
        <f t="shared" si="58"/>
        <v/>
      </c>
      <c r="X300" s="119" t="str">
        <f t="shared" si="59"/>
        <v/>
      </c>
      <c r="Y300" s="120" t="str">
        <f t="shared" si="52"/>
        <v/>
      </c>
      <c r="Z300" s="121" t="str">
        <f t="shared" si="53"/>
        <v/>
      </c>
      <c r="AA300" s="122"/>
      <c r="AB300" s="119" t="str">
        <f t="shared" si="60"/>
        <v/>
      </c>
    </row>
    <row r="301" spans="1:29" x14ac:dyDescent="0.45">
      <c r="A301" s="112">
        <f>IF(C301="","",COUNTA($C$3:C301))</f>
        <v>299</v>
      </c>
      <c r="B301" s="112" t="str">
        <f t="shared" si="54"/>
        <v>August</v>
      </c>
      <c r="C301" s="113">
        <v>44776</v>
      </c>
      <c r="D301" s="114" t="s">
        <v>512</v>
      </c>
      <c r="E301" s="114"/>
      <c r="F301" s="115">
        <v>44616</v>
      </c>
      <c r="G301" s="116" t="s">
        <v>125</v>
      </c>
      <c r="H301" s="152" t="s">
        <v>619</v>
      </c>
      <c r="I301" s="116" t="s">
        <v>24</v>
      </c>
      <c r="J301" s="116" t="s">
        <v>24</v>
      </c>
      <c r="K301" s="117" t="str">
        <f t="shared" si="55"/>
        <v>No's</v>
      </c>
      <c r="L301" s="118">
        <v>50</v>
      </c>
      <c r="M301" s="118"/>
      <c r="N301" s="118"/>
      <c r="O301" s="138">
        <f t="shared" si="56"/>
        <v>50</v>
      </c>
      <c r="P301" s="124"/>
      <c r="Q301" s="118"/>
      <c r="R301" s="118"/>
      <c r="S301" s="151"/>
      <c r="T301" s="119" t="str">
        <f t="shared" si="50"/>
        <v/>
      </c>
      <c r="U301" s="119" t="str">
        <f t="shared" si="51"/>
        <v/>
      </c>
      <c r="V301" s="119">
        <f t="shared" si="57"/>
        <v>50</v>
      </c>
      <c r="W301" s="119" t="str">
        <f t="shared" si="58"/>
        <v/>
      </c>
      <c r="X301" s="119" t="str">
        <f t="shared" si="59"/>
        <v/>
      </c>
      <c r="Y301" s="120" t="str">
        <f t="shared" si="52"/>
        <v/>
      </c>
      <c r="Z301" s="121" t="str">
        <f t="shared" si="53"/>
        <v/>
      </c>
      <c r="AA301" s="122"/>
      <c r="AB301" s="119" t="str">
        <f t="shared" si="60"/>
        <v/>
      </c>
    </row>
    <row r="302" spans="1:29" x14ac:dyDescent="0.45">
      <c r="A302" s="112">
        <f>IF(C302="","",COUNTA($C$3:C302))</f>
        <v>300</v>
      </c>
      <c r="B302" s="112" t="str">
        <f t="shared" si="54"/>
        <v>August</v>
      </c>
      <c r="C302" s="113">
        <v>44776</v>
      </c>
      <c r="D302" s="114" t="s">
        <v>512</v>
      </c>
      <c r="E302" s="114"/>
      <c r="F302" s="115">
        <v>44616</v>
      </c>
      <c r="G302" s="116" t="s">
        <v>125</v>
      </c>
      <c r="H302" s="152" t="s">
        <v>619</v>
      </c>
      <c r="I302" s="116" t="s">
        <v>480</v>
      </c>
      <c r="J302" s="116" t="s">
        <v>343</v>
      </c>
      <c r="K302" s="117" t="str">
        <f t="shared" si="55"/>
        <v>No's</v>
      </c>
      <c r="L302" s="118">
        <v>1</v>
      </c>
      <c r="M302" s="118"/>
      <c r="N302" s="118"/>
      <c r="O302" s="138">
        <f t="shared" si="56"/>
        <v>1</v>
      </c>
      <c r="P302" s="124"/>
      <c r="Q302" s="118"/>
      <c r="R302" s="118"/>
      <c r="S302" s="151"/>
      <c r="T302" s="119" t="str">
        <f t="shared" si="50"/>
        <v/>
      </c>
      <c r="U302" s="119" t="str">
        <f t="shared" si="51"/>
        <v/>
      </c>
      <c r="V302" s="119">
        <f t="shared" si="57"/>
        <v>1</v>
      </c>
      <c r="W302" s="119" t="str">
        <f t="shared" si="58"/>
        <v/>
      </c>
      <c r="X302" s="119" t="str">
        <f t="shared" si="59"/>
        <v/>
      </c>
      <c r="Y302" s="120" t="str">
        <f t="shared" si="52"/>
        <v/>
      </c>
      <c r="Z302" s="121" t="str">
        <f t="shared" si="53"/>
        <v/>
      </c>
      <c r="AA302" s="122"/>
      <c r="AB302" s="119" t="str">
        <f t="shared" si="60"/>
        <v/>
      </c>
    </row>
    <row r="303" spans="1:29" x14ac:dyDescent="0.45">
      <c r="A303" s="112">
        <f>IF(C303="","",COUNTA($C$3:C303))</f>
        <v>301</v>
      </c>
      <c r="B303" s="112" t="str">
        <f t="shared" si="54"/>
        <v>August</v>
      </c>
      <c r="C303" s="113">
        <v>44778</v>
      </c>
      <c r="D303" s="114" t="s">
        <v>620</v>
      </c>
      <c r="E303" s="114"/>
      <c r="F303" s="115">
        <v>44776</v>
      </c>
      <c r="G303" s="116" t="s">
        <v>620</v>
      </c>
      <c r="H303" s="152" t="s">
        <v>621</v>
      </c>
      <c r="I303" s="116" t="s">
        <v>459</v>
      </c>
      <c r="J303" s="116" t="s">
        <v>19</v>
      </c>
      <c r="K303" s="117" t="str">
        <f t="shared" si="55"/>
        <v>Sqmt</v>
      </c>
      <c r="L303" s="118">
        <v>12.3</v>
      </c>
      <c r="M303" s="133">
        <v>10.081967213114755</v>
      </c>
      <c r="N303" s="118"/>
      <c r="O303" s="138">
        <f t="shared" si="56"/>
        <v>12.3</v>
      </c>
      <c r="P303" s="124">
        <v>9.4</v>
      </c>
      <c r="Q303" s="118">
        <v>9.6999999999999993</v>
      </c>
      <c r="R303" s="118">
        <v>75</v>
      </c>
      <c r="S303" s="151">
        <v>25</v>
      </c>
      <c r="T303" s="119">
        <f t="shared" si="50"/>
        <v>2.6000000000000014</v>
      </c>
      <c r="U303" s="119">
        <f t="shared" si="51"/>
        <v>0.29999999999999893</v>
      </c>
      <c r="V303" s="119">
        <f t="shared" si="57"/>
        <v>57.933</v>
      </c>
      <c r="W303" s="119">
        <f t="shared" si="58"/>
        <v>1.4129999999999949</v>
      </c>
      <c r="X303" s="119">
        <f t="shared" si="59"/>
        <v>12.246000000000006</v>
      </c>
      <c r="Y303" s="120">
        <f t="shared" si="52"/>
        <v>21.13821138211383</v>
      </c>
      <c r="Z303" s="121">
        <f t="shared" si="53"/>
        <v>2.4390243902438935</v>
      </c>
      <c r="AA303" s="122"/>
      <c r="AB303" s="119">
        <f t="shared" si="60"/>
        <v>12.246000000000006</v>
      </c>
    </row>
    <row r="304" spans="1:29" x14ac:dyDescent="0.45">
      <c r="A304" s="112">
        <f>IF(C304="","",COUNTA($C$3:C304))</f>
        <v>302</v>
      </c>
      <c r="B304" s="112" t="str">
        <f t="shared" si="54"/>
        <v>August</v>
      </c>
      <c r="C304" s="113">
        <v>44778</v>
      </c>
      <c r="D304" s="114" t="s">
        <v>620</v>
      </c>
      <c r="E304" s="114"/>
      <c r="F304" s="115">
        <v>44776</v>
      </c>
      <c r="G304" s="116" t="s">
        <v>620</v>
      </c>
      <c r="H304" s="152" t="s">
        <v>621</v>
      </c>
      <c r="I304" s="116" t="s">
        <v>459</v>
      </c>
      <c r="J304" s="116" t="s">
        <v>2</v>
      </c>
      <c r="K304" s="117" t="str">
        <f t="shared" si="55"/>
        <v>Sqmt</v>
      </c>
      <c r="L304" s="118">
        <v>1.2</v>
      </c>
      <c r="M304" s="118"/>
      <c r="N304" s="118">
        <v>0.98</v>
      </c>
      <c r="O304" s="138">
        <f t="shared" si="56"/>
        <v>1.1956</v>
      </c>
      <c r="P304" s="124">
        <v>0.65</v>
      </c>
      <c r="Q304" s="118">
        <v>0.7</v>
      </c>
      <c r="R304" s="118"/>
      <c r="S304" s="151"/>
      <c r="T304" s="119">
        <f t="shared" si="50"/>
        <v>0.49560000000000004</v>
      </c>
      <c r="U304" s="119">
        <f t="shared" si="51"/>
        <v>4.9999999999999933E-2</v>
      </c>
      <c r="V304" s="119">
        <f t="shared" si="57"/>
        <v>5.6312759999999997</v>
      </c>
      <c r="W304" s="119">
        <f t="shared" si="58"/>
        <v>0.23549999999999968</v>
      </c>
      <c r="X304" s="119">
        <f t="shared" si="59"/>
        <v>2.334276</v>
      </c>
      <c r="Y304" s="120">
        <f t="shared" si="52"/>
        <v>41.451990632318505</v>
      </c>
      <c r="Z304" s="121">
        <f t="shared" si="53"/>
        <v>4.182000669120101</v>
      </c>
      <c r="AA304" s="122"/>
      <c r="AB304" s="119">
        <f t="shared" si="60"/>
        <v>2.334276</v>
      </c>
    </row>
    <row r="305" spans="1:28" x14ac:dyDescent="0.45">
      <c r="A305" s="112">
        <f>IF(C305="","",COUNTA($C$3:C305))</f>
        <v>303</v>
      </c>
      <c r="B305" s="112" t="str">
        <f t="shared" si="54"/>
        <v>August</v>
      </c>
      <c r="C305" s="113">
        <v>44779</v>
      </c>
      <c r="D305" s="114" t="s">
        <v>622</v>
      </c>
      <c r="E305" s="114"/>
      <c r="F305" s="115">
        <v>44726</v>
      </c>
      <c r="G305" s="116" t="s">
        <v>125</v>
      </c>
      <c r="H305" s="152" t="s">
        <v>623</v>
      </c>
      <c r="I305" s="116" t="s">
        <v>457</v>
      </c>
      <c r="J305" s="116" t="s">
        <v>2</v>
      </c>
      <c r="K305" s="117" t="str">
        <f t="shared" si="55"/>
        <v>Sqmt</v>
      </c>
      <c r="L305" s="118">
        <v>101.7</v>
      </c>
      <c r="M305" s="118">
        <v>44.75</v>
      </c>
      <c r="N305" s="118">
        <v>39.19</v>
      </c>
      <c r="O305" s="138">
        <f t="shared" si="56"/>
        <v>102.40679999999999</v>
      </c>
      <c r="P305" s="124">
        <v>85.3</v>
      </c>
      <c r="Q305" s="118">
        <v>96</v>
      </c>
      <c r="R305" s="118">
        <v>38</v>
      </c>
      <c r="S305" s="151">
        <v>62</v>
      </c>
      <c r="T305" s="119">
        <f t="shared" si="50"/>
        <v>6.4067999999999898</v>
      </c>
      <c r="U305" s="119">
        <f t="shared" si="51"/>
        <v>10.700000000000003</v>
      </c>
      <c r="V305" s="119">
        <f t="shared" si="57"/>
        <v>482.33602799999994</v>
      </c>
      <c r="W305" s="119">
        <f t="shared" si="58"/>
        <v>50.397000000000013</v>
      </c>
      <c r="X305" s="119">
        <f t="shared" si="59"/>
        <v>30.176027999999953</v>
      </c>
      <c r="Y305" s="120">
        <f t="shared" si="52"/>
        <v>6.2562251725471265</v>
      </c>
      <c r="Z305" s="121">
        <f t="shared" si="53"/>
        <v>10.448524902643188</v>
      </c>
      <c r="AA305" s="122"/>
      <c r="AB305" s="119">
        <f t="shared" si="60"/>
        <v>30.176027999999953</v>
      </c>
    </row>
    <row r="306" spans="1:28" x14ac:dyDescent="0.45">
      <c r="A306" s="112">
        <f>IF(C306="","",COUNTA($C$3:C306))</f>
        <v>304</v>
      </c>
      <c r="B306" s="112" t="str">
        <f t="shared" si="54"/>
        <v>August</v>
      </c>
      <c r="C306" s="113">
        <v>44779</v>
      </c>
      <c r="D306" s="114" t="s">
        <v>622</v>
      </c>
      <c r="E306" s="114"/>
      <c r="F306" s="115">
        <v>44726</v>
      </c>
      <c r="G306" s="116" t="s">
        <v>125</v>
      </c>
      <c r="H306" s="152" t="s">
        <v>623</v>
      </c>
      <c r="I306" s="116" t="s">
        <v>231</v>
      </c>
      <c r="J306" s="116" t="s">
        <v>19</v>
      </c>
      <c r="K306" s="117" t="str">
        <f t="shared" si="55"/>
        <v>Sqmt</v>
      </c>
      <c r="L306" s="118">
        <v>1.6</v>
      </c>
      <c r="M306" s="118"/>
      <c r="N306" s="118">
        <v>1.31</v>
      </c>
      <c r="O306" s="138">
        <f t="shared" si="56"/>
        <v>1.5982000000000001</v>
      </c>
      <c r="P306" s="124"/>
      <c r="Q306" s="118">
        <v>1.6</v>
      </c>
      <c r="R306" s="118"/>
      <c r="S306" s="151"/>
      <c r="T306" s="119">
        <f t="shared" si="50"/>
        <v>-1.8000000000000238E-3</v>
      </c>
      <c r="U306" s="119">
        <f t="shared" si="51"/>
        <v>1.6</v>
      </c>
      <c r="V306" s="119">
        <f t="shared" si="57"/>
        <v>7.5275220000000003</v>
      </c>
      <c r="W306" s="119">
        <f t="shared" si="58"/>
        <v>7.5360000000000005</v>
      </c>
      <c r="X306" s="119">
        <f t="shared" si="59"/>
        <v>-8.4780000000001122E-3</v>
      </c>
      <c r="Y306" s="120">
        <f t="shared" si="52"/>
        <v>-0.11262670504317505</v>
      </c>
      <c r="Z306" s="121">
        <f t="shared" si="53"/>
        <v>100.11262670504317</v>
      </c>
      <c r="AA306" s="122"/>
      <c r="AB306" s="119">
        <f t="shared" si="60"/>
        <v>-8.4780000000001122E-3</v>
      </c>
    </row>
    <row r="307" spans="1:28" x14ac:dyDescent="0.45">
      <c r="A307" s="112">
        <f>IF(C307="","",COUNTA($C$3:C307))</f>
        <v>305</v>
      </c>
      <c r="B307" s="112" t="str">
        <f t="shared" si="54"/>
        <v>August</v>
      </c>
      <c r="C307" s="113">
        <v>44779</v>
      </c>
      <c r="D307" s="114" t="s">
        <v>622</v>
      </c>
      <c r="E307" s="114"/>
      <c r="F307" s="115">
        <v>44726</v>
      </c>
      <c r="G307" s="116" t="s">
        <v>125</v>
      </c>
      <c r="H307" s="152" t="s">
        <v>623</v>
      </c>
      <c r="I307" s="116" t="s">
        <v>25</v>
      </c>
      <c r="J307" s="116" t="s">
        <v>455</v>
      </c>
      <c r="K307" s="117" t="str">
        <f t="shared" si="55"/>
        <v>No's</v>
      </c>
      <c r="L307" s="118">
        <v>436</v>
      </c>
      <c r="M307" s="118"/>
      <c r="N307" s="118"/>
      <c r="O307" s="138">
        <f t="shared" si="56"/>
        <v>436</v>
      </c>
      <c r="P307" s="124"/>
      <c r="Q307" s="118"/>
      <c r="R307" s="118"/>
      <c r="S307" s="151"/>
      <c r="T307" s="119" t="str">
        <f t="shared" si="50"/>
        <v/>
      </c>
      <c r="U307" s="119" t="str">
        <f t="shared" si="51"/>
        <v/>
      </c>
      <c r="V307" s="119">
        <f t="shared" si="57"/>
        <v>436</v>
      </c>
      <c r="W307" s="119" t="str">
        <f t="shared" si="58"/>
        <v/>
      </c>
      <c r="X307" s="119" t="str">
        <f t="shared" si="59"/>
        <v/>
      </c>
      <c r="Y307" s="120" t="str">
        <f t="shared" si="52"/>
        <v/>
      </c>
      <c r="Z307" s="121" t="str">
        <f t="shared" si="53"/>
        <v/>
      </c>
      <c r="AA307" s="122"/>
      <c r="AB307" s="119" t="str">
        <f t="shared" si="60"/>
        <v/>
      </c>
    </row>
    <row r="308" spans="1:28" x14ac:dyDescent="0.45">
      <c r="A308" s="112">
        <f>IF(C308="","",COUNTA($C$3:C308))</f>
        <v>306</v>
      </c>
      <c r="B308" s="112" t="str">
        <f t="shared" si="54"/>
        <v>August</v>
      </c>
      <c r="C308" s="113">
        <v>44779</v>
      </c>
      <c r="D308" s="114" t="s">
        <v>622</v>
      </c>
      <c r="E308" s="114"/>
      <c r="F308" s="115">
        <v>44726</v>
      </c>
      <c r="G308" s="116" t="s">
        <v>125</v>
      </c>
      <c r="H308" s="152" t="s">
        <v>623</v>
      </c>
      <c r="I308" s="116" t="s">
        <v>460</v>
      </c>
      <c r="J308" s="116" t="s">
        <v>225</v>
      </c>
      <c r="K308" s="117" t="str">
        <f t="shared" si="55"/>
        <v>Rmt</v>
      </c>
      <c r="L308" s="118">
        <v>100</v>
      </c>
      <c r="M308" s="118"/>
      <c r="N308" s="118"/>
      <c r="O308" s="138">
        <f t="shared" si="56"/>
        <v>100</v>
      </c>
      <c r="P308" s="124"/>
      <c r="Q308" s="118"/>
      <c r="R308" s="118"/>
      <c r="S308" s="151"/>
      <c r="T308" s="119" t="str">
        <f t="shared" si="50"/>
        <v/>
      </c>
      <c r="U308" s="119" t="str">
        <f t="shared" si="51"/>
        <v/>
      </c>
      <c r="V308" s="119">
        <f t="shared" si="57"/>
        <v>100</v>
      </c>
      <c r="W308" s="119" t="str">
        <f t="shared" si="58"/>
        <v/>
      </c>
      <c r="X308" s="119" t="str">
        <f t="shared" si="59"/>
        <v/>
      </c>
      <c r="Y308" s="120" t="str">
        <f t="shared" si="52"/>
        <v/>
      </c>
      <c r="Z308" s="121" t="str">
        <f t="shared" si="53"/>
        <v/>
      </c>
      <c r="AA308" s="122"/>
      <c r="AB308" s="119" t="str">
        <f t="shared" si="60"/>
        <v/>
      </c>
    </row>
    <row r="309" spans="1:28" x14ac:dyDescent="0.45">
      <c r="A309" s="112">
        <f>IF(C309="","",COUNTA($C$3:C309))</f>
        <v>307</v>
      </c>
      <c r="B309" s="112" t="str">
        <f t="shared" si="54"/>
        <v>August</v>
      </c>
      <c r="C309" s="113">
        <v>44779</v>
      </c>
      <c r="D309" s="114" t="s">
        <v>622</v>
      </c>
      <c r="E309" s="114"/>
      <c r="F309" s="115">
        <v>44726</v>
      </c>
      <c r="G309" s="116" t="s">
        <v>125</v>
      </c>
      <c r="H309" s="152" t="s">
        <v>623</v>
      </c>
      <c r="I309" s="116" t="s">
        <v>24</v>
      </c>
      <c r="J309" s="116" t="s">
        <v>24</v>
      </c>
      <c r="K309" s="117" t="str">
        <f t="shared" si="55"/>
        <v>No's</v>
      </c>
      <c r="L309" s="118">
        <v>400</v>
      </c>
      <c r="M309" s="118"/>
      <c r="N309" s="118"/>
      <c r="O309" s="138">
        <f t="shared" si="56"/>
        <v>400</v>
      </c>
      <c r="P309" s="124"/>
      <c r="Q309" s="118"/>
      <c r="R309" s="118"/>
      <c r="S309" s="151"/>
      <c r="T309" s="119" t="str">
        <f t="shared" si="50"/>
        <v/>
      </c>
      <c r="U309" s="119" t="str">
        <f t="shared" si="51"/>
        <v/>
      </c>
      <c r="V309" s="119">
        <f t="shared" si="57"/>
        <v>400</v>
      </c>
      <c r="W309" s="119" t="str">
        <f t="shared" si="58"/>
        <v/>
      </c>
      <c r="X309" s="119" t="str">
        <f t="shared" si="59"/>
        <v/>
      </c>
      <c r="Y309" s="120" t="str">
        <f t="shared" si="52"/>
        <v/>
      </c>
      <c r="Z309" s="121" t="str">
        <f t="shared" si="53"/>
        <v/>
      </c>
      <c r="AA309" s="122"/>
      <c r="AB309" s="119" t="str">
        <f t="shared" si="60"/>
        <v/>
      </c>
    </row>
    <row r="310" spans="1:28" x14ac:dyDescent="0.45">
      <c r="A310" s="112">
        <f>IF(C310="","",COUNTA($C$3:C310))</f>
        <v>308</v>
      </c>
      <c r="B310" s="112" t="str">
        <f t="shared" si="54"/>
        <v>August</v>
      </c>
      <c r="C310" s="113">
        <v>44779</v>
      </c>
      <c r="D310" s="114" t="s">
        <v>622</v>
      </c>
      <c r="E310" s="114"/>
      <c r="F310" s="115">
        <v>44726</v>
      </c>
      <c r="G310" s="116" t="s">
        <v>125</v>
      </c>
      <c r="H310" s="152" t="s">
        <v>623</v>
      </c>
      <c r="I310" s="116" t="s">
        <v>480</v>
      </c>
      <c r="J310" s="116" t="s">
        <v>345</v>
      </c>
      <c r="K310" s="117" t="str">
        <f t="shared" si="55"/>
        <v>Kg's</v>
      </c>
      <c r="L310" s="118">
        <v>0.6</v>
      </c>
      <c r="M310" s="118"/>
      <c r="N310" s="118"/>
      <c r="O310" s="138">
        <f t="shared" si="56"/>
        <v>0.6</v>
      </c>
      <c r="P310" s="124"/>
      <c r="Q310" s="118"/>
      <c r="R310" s="118"/>
      <c r="S310" s="151"/>
      <c r="T310" s="119" t="str">
        <f t="shared" ref="T310:T363" si="61">(IF(K310="Sqmt",(O310-Q310),""))</f>
        <v/>
      </c>
      <c r="U310" s="119" t="str">
        <f t="shared" ref="U310:U363" si="62">(IF(K310="Sqmt",(O310-P310)-T310,IF(K310="Rmt","",IF(K310="Kg's","",IF(K310="No's","",IF(K310="Roll","",""))))))</f>
        <v/>
      </c>
      <c r="V310" s="119">
        <f t="shared" si="57"/>
        <v>0.6</v>
      </c>
      <c r="W310" s="119" t="str">
        <f t="shared" si="58"/>
        <v/>
      </c>
      <c r="X310" s="119" t="str">
        <f t="shared" si="59"/>
        <v/>
      </c>
      <c r="Y310" s="120" t="str">
        <f t="shared" ref="Y310:Y363" si="63">IF(K310="Sqmt",(T310/O310)*100,IF(K310="Kg's","",IF(K310="No's","",IF(K310="Rmt","",IF(K310="Roll","",IF(K310="",""))))))</f>
        <v/>
      </c>
      <c r="Z310" s="121" t="str">
        <f t="shared" ref="Z310:Z363" si="64">IF(K310="Sqmt",(U310/O310)*100,IF(K310="Kg's","",IF(K310="No's","",IF(K310="Rmt","",IF(K310="Roll","",IF(K310="",""))))))</f>
        <v/>
      </c>
      <c r="AA310" s="122"/>
      <c r="AB310" s="119" t="str">
        <f t="shared" si="60"/>
        <v/>
      </c>
    </row>
    <row r="311" spans="1:28" x14ac:dyDescent="0.45">
      <c r="A311" s="112">
        <f>IF(C311="","",COUNTA($C$3:C311))</f>
        <v>309</v>
      </c>
      <c r="B311" s="112" t="str">
        <f t="shared" ref="B311:B364" si="65">IF(C311="","",TEXT(C311,"mmmm"))</f>
        <v>August</v>
      </c>
      <c r="C311" s="113">
        <v>44779</v>
      </c>
      <c r="D311" s="114" t="s">
        <v>622</v>
      </c>
      <c r="E311" s="114"/>
      <c r="F311" s="115">
        <v>44726</v>
      </c>
      <c r="G311" s="116" t="s">
        <v>125</v>
      </c>
      <c r="H311" s="152" t="s">
        <v>623</v>
      </c>
      <c r="I311" s="116" t="s">
        <v>480</v>
      </c>
      <c r="J311" s="116" t="s">
        <v>343</v>
      </c>
      <c r="K311" s="117" t="str">
        <f t="shared" si="55"/>
        <v>No's</v>
      </c>
      <c r="L311" s="118">
        <v>1</v>
      </c>
      <c r="M311" s="118"/>
      <c r="N311" s="118"/>
      <c r="O311" s="138">
        <f t="shared" si="56"/>
        <v>1</v>
      </c>
      <c r="P311" s="124"/>
      <c r="Q311" s="118"/>
      <c r="R311" s="118"/>
      <c r="S311" s="151"/>
      <c r="T311" s="119" t="str">
        <f t="shared" si="61"/>
        <v/>
      </c>
      <c r="U311" s="119" t="str">
        <f t="shared" si="62"/>
        <v/>
      </c>
      <c r="V311" s="119">
        <f t="shared" si="57"/>
        <v>1</v>
      </c>
      <c r="W311" s="119" t="str">
        <f t="shared" si="58"/>
        <v/>
      </c>
      <c r="X311" s="119" t="str">
        <f t="shared" si="59"/>
        <v/>
      </c>
      <c r="Y311" s="120" t="str">
        <f t="shared" si="63"/>
        <v/>
      </c>
      <c r="Z311" s="121" t="str">
        <f t="shared" si="64"/>
        <v/>
      </c>
      <c r="AA311" s="122"/>
      <c r="AB311" s="119" t="str">
        <f t="shared" si="60"/>
        <v/>
      </c>
    </row>
    <row r="312" spans="1:28" x14ac:dyDescent="0.45">
      <c r="A312" s="112">
        <f>IF(C312="","",COUNTA($C$3:C312))</f>
        <v>310</v>
      </c>
      <c r="B312" s="112" t="str">
        <f t="shared" si="65"/>
        <v>August</v>
      </c>
      <c r="C312" s="113">
        <v>44779</v>
      </c>
      <c r="D312" s="114" t="s">
        <v>622</v>
      </c>
      <c r="E312" s="114"/>
      <c r="F312" s="115">
        <v>44726</v>
      </c>
      <c r="G312" s="116" t="s">
        <v>125</v>
      </c>
      <c r="H312" s="152" t="s">
        <v>624</v>
      </c>
      <c r="I312" s="116" t="s">
        <v>230</v>
      </c>
      <c r="J312" s="116" t="s">
        <v>4</v>
      </c>
      <c r="K312" s="117" t="str">
        <f t="shared" si="55"/>
        <v>Sqmt</v>
      </c>
      <c r="L312" s="118">
        <v>2.4</v>
      </c>
      <c r="M312" s="118"/>
      <c r="N312" s="118">
        <v>1.97</v>
      </c>
      <c r="O312" s="138">
        <f t="shared" si="56"/>
        <v>2.4034</v>
      </c>
      <c r="P312" s="124">
        <v>0.6</v>
      </c>
      <c r="Q312" s="118">
        <v>1.9</v>
      </c>
      <c r="R312" s="118">
        <v>0</v>
      </c>
      <c r="S312" s="151">
        <v>100</v>
      </c>
      <c r="T312" s="119">
        <f t="shared" si="61"/>
        <v>0.50340000000000007</v>
      </c>
      <c r="U312" s="119">
        <f t="shared" si="62"/>
        <v>1.2999999999999998</v>
      </c>
      <c r="V312" s="119">
        <f t="shared" si="57"/>
        <v>18.866689999999998</v>
      </c>
      <c r="W312" s="119">
        <f t="shared" si="58"/>
        <v>10.204999999999998</v>
      </c>
      <c r="X312" s="119">
        <f t="shared" si="59"/>
        <v>3.9516900000000001</v>
      </c>
      <c r="Y312" s="120">
        <f t="shared" si="63"/>
        <v>20.945327452775238</v>
      </c>
      <c r="Z312" s="121">
        <f t="shared" si="64"/>
        <v>54.090039111259046</v>
      </c>
      <c r="AA312" s="122"/>
      <c r="AB312" s="119">
        <f t="shared" si="60"/>
        <v>3.9516900000000001</v>
      </c>
    </row>
    <row r="313" spans="1:28" x14ac:dyDescent="0.45">
      <c r="A313" s="112">
        <f>IF(C313="","",COUNTA($C$3:C313))</f>
        <v>311</v>
      </c>
      <c r="B313" s="112" t="str">
        <f t="shared" si="65"/>
        <v>August</v>
      </c>
      <c r="C313" s="113">
        <v>44779</v>
      </c>
      <c r="D313" s="114" t="s">
        <v>622</v>
      </c>
      <c r="E313" s="114"/>
      <c r="F313" s="115">
        <v>44726</v>
      </c>
      <c r="G313" s="116" t="s">
        <v>125</v>
      </c>
      <c r="H313" s="152" t="s">
        <v>624</v>
      </c>
      <c r="I313" s="116" t="s">
        <v>230</v>
      </c>
      <c r="J313" s="116" t="s">
        <v>3</v>
      </c>
      <c r="K313" s="117" t="str">
        <f t="shared" si="55"/>
        <v>Sqmt</v>
      </c>
      <c r="L313" s="118">
        <v>0.5</v>
      </c>
      <c r="M313" s="118"/>
      <c r="N313" s="133">
        <v>0.41299999999999998</v>
      </c>
      <c r="O313" s="138">
        <f t="shared" si="56"/>
        <v>0.50385999999999997</v>
      </c>
      <c r="P313" s="124"/>
      <c r="Q313" s="118">
        <v>0.4</v>
      </c>
      <c r="R313" s="118"/>
      <c r="S313" s="151"/>
      <c r="T313" s="119">
        <f t="shared" si="61"/>
        <v>0.10385999999999995</v>
      </c>
      <c r="U313" s="119">
        <f t="shared" si="62"/>
        <v>0.4</v>
      </c>
      <c r="V313" s="119">
        <f t="shared" si="57"/>
        <v>3.1642408</v>
      </c>
      <c r="W313" s="119">
        <f t="shared" si="58"/>
        <v>2.5120000000000005</v>
      </c>
      <c r="X313" s="119">
        <f t="shared" si="59"/>
        <v>0.65224079999999973</v>
      </c>
      <c r="Y313" s="120">
        <f t="shared" si="63"/>
        <v>20.612868653991178</v>
      </c>
      <c r="Z313" s="121">
        <f t="shared" si="64"/>
        <v>79.387131346008815</v>
      </c>
      <c r="AA313" s="122"/>
      <c r="AB313" s="119">
        <f t="shared" si="60"/>
        <v>0.65224079999999973</v>
      </c>
    </row>
    <row r="314" spans="1:28" x14ac:dyDescent="0.45">
      <c r="A314" s="112">
        <f>IF(C314="","",COUNTA($C$3:C314))</f>
        <v>312</v>
      </c>
      <c r="B314" s="112" t="str">
        <f t="shared" si="65"/>
        <v>August</v>
      </c>
      <c r="C314" s="113">
        <v>44779</v>
      </c>
      <c r="D314" s="114" t="s">
        <v>622</v>
      </c>
      <c r="E314" s="114"/>
      <c r="F314" s="115">
        <v>44726</v>
      </c>
      <c r="G314" s="116" t="s">
        <v>125</v>
      </c>
      <c r="H314" s="152" t="s">
        <v>624</v>
      </c>
      <c r="I314" s="116" t="s">
        <v>25</v>
      </c>
      <c r="J314" s="116" t="s">
        <v>455</v>
      </c>
      <c r="K314" s="117" t="str">
        <f t="shared" si="55"/>
        <v>No's</v>
      </c>
      <c r="L314" s="118">
        <v>48</v>
      </c>
      <c r="M314" s="118"/>
      <c r="N314" s="118"/>
      <c r="O314" s="138">
        <f t="shared" si="56"/>
        <v>48</v>
      </c>
      <c r="P314" s="124"/>
      <c r="Q314" s="118"/>
      <c r="R314" s="118"/>
      <c r="S314" s="151"/>
      <c r="T314" s="119" t="str">
        <f t="shared" si="61"/>
        <v/>
      </c>
      <c r="U314" s="119" t="str">
        <f t="shared" si="62"/>
        <v/>
      </c>
      <c r="V314" s="119">
        <f t="shared" si="57"/>
        <v>48</v>
      </c>
      <c r="W314" s="119" t="str">
        <f t="shared" si="58"/>
        <v/>
      </c>
      <c r="X314" s="119" t="str">
        <f t="shared" si="59"/>
        <v/>
      </c>
      <c r="Y314" s="120" t="str">
        <f t="shared" si="63"/>
        <v/>
      </c>
      <c r="Z314" s="121" t="str">
        <f t="shared" si="64"/>
        <v/>
      </c>
      <c r="AA314" s="122"/>
      <c r="AB314" s="119" t="str">
        <f t="shared" si="60"/>
        <v/>
      </c>
    </row>
    <row r="315" spans="1:28" x14ac:dyDescent="0.45">
      <c r="A315" s="112">
        <f>IF(C315="","",COUNTA($C$3:C315))</f>
        <v>313</v>
      </c>
      <c r="B315" s="112" t="str">
        <f t="shared" si="65"/>
        <v>August</v>
      </c>
      <c r="C315" s="113">
        <v>44781</v>
      </c>
      <c r="D315" s="114" t="s">
        <v>625</v>
      </c>
      <c r="E315" s="114"/>
      <c r="F315" s="115">
        <v>44779</v>
      </c>
      <c r="G315" s="116" t="s">
        <v>626</v>
      </c>
      <c r="H315" s="152" t="s">
        <v>627</v>
      </c>
      <c r="I315" s="116" t="s">
        <v>458</v>
      </c>
      <c r="J315" s="116" t="s">
        <v>19</v>
      </c>
      <c r="K315" s="117" t="str">
        <f t="shared" si="55"/>
        <v>Sqmt</v>
      </c>
      <c r="L315" s="118">
        <v>28.7</v>
      </c>
      <c r="M315" s="133">
        <v>23.524590163934427</v>
      </c>
      <c r="N315" s="118"/>
      <c r="O315" s="138">
        <f t="shared" si="56"/>
        <v>28.7</v>
      </c>
      <c r="P315" s="124">
        <v>25.9</v>
      </c>
      <c r="Q315" s="118">
        <v>26.8</v>
      </c>
      <c r="R315" s="118">
        <v>62</v>
      </c>
      <c r="S315" s="151">
        <v>38</v>
      </c>
      <c r="T315" s="119">
        <f t="shared" si="61"/>
        <v>1.8999999999999986</v>
      </c>
      <c r="U315" s="119">
        <f t="shared" si="62"/>
        <v>0.90000000000000213</v>
      </c>
      <c r="V315" s="119">
        <f t="shared" si="57"/>
        <v>135.17699999999999</v>
      </c>
      <c r="W315" s="119">
        <f t="shared" si="58"/>
        <v>4.2390000000000096</v>
      </c>
      <c r="X315" s="119">
        <f t="shared" si="59"/>
        <v>8.9489999999999927</v>
      </c>
      <c r="Y315" s="120">
        <f t="shared" si="63"/>
        <v>6.6202090592334448</v>
      </c>
      <c r="Z315" s="121">
        <f t="shared" si="64"/>
        <v>3.1358885017421678</v>
      </c>
      <c r="AA315" s="122"/>
      <c r="AB315" s="119">
        <f t="shared" si="60"/>
        <v>8.9489999999999927</v>
      </c>
    </row>
    <row r="316" spans="1:28" x14ac:dyDescent="0.45">
      <c r="A316" s="112">
        <f>IF(C316="","",COUNTA($C$3:C316))</f>
        <v>314</v>
      </c>
      <c r="B316" s="112" t="str">
        <f t="shared" si="65"/>
        <v>August</v>
      </c>
      <c r="C316" s="113">
        <v>44781</v>
      </c>
      <c r="D316" s="114" t="s">
        <v>625</v>
      </c>
      <c r="E316" s="114"/>
      <c r="F316" s="115">
        <v>44779</v>
      </c>
      <c r="G316" s="116" t="s">
        <v>626</v>
      </c>
      <c r="H316" s="152" t="s">
        <v>627</v>
      </c>
      <c r="I316" s="116" t="s">
        <v>458</v>
      </c>
      <c r="J316" s="116" t="s">
        <v>2</v>
      </c>
      <c r="K316" s="117" t="str">
        <f t="shared" si="55"/>
        <v>Sqmt</v>
      </c>
      <c r="L316" s="118">
        <v>4</v>
      </c>
      <c r="M316" s="118"/>
      <c r="N316" s="118">
        <v>3.3</v>
      </c>
      <c r="O316" s="138">
        <f t="shared" si="56"/>
        <v>4.0259999999999998</v>
      </c>
      <c r="P316" s="124">
        <v>2.5</v>
      </c>
      <c r="Q316" s="118">
        <v>2.7</v>
      </c>
      <c r="R316" s="118"/>
      <c r="S316" s="151"/>
      <c r="T316" s="119">
        <f t="shared" si="61"/>
        <v>1.3259999999999996</v>
      </c>
      <c r="U316" s="119">
        <f t="shared" si="62"/>
        <v>0.20000000000000018</v>
      </c>
      <c r="V316" s="119">
        <f t="shared" si="57"/>
        <v>18.96246</v>
      </c>
      <c r="W316" s="119">
        <f t="shared" si="58"/>
        <v>0.94200000000000084</v>
      </c>
      <c r="X316" s="119">
        <f t="shared" si="59"/>
        <v>6.2454599999999978</v>
      </c>
      <c r="Y316" s="120">
        <f t="shared" si="63"/>
        <v>32.935916542473912</v>
      </c>
      <c r="Z316" s="121">
        <f t="shared" si="64"/>
        <v>4.9677098857426767</v>
      </c>
      <c r="AA316" s="122"/>
      <c r="AB316" s="119">
        <f t="shared" si="60"/>
        <v>6.2454599999999978</v>
      </c>
    </row>
    <row r="317" spans="1:28" x14ac:dyDescent="0.45">
      <c r="A317" s="112">
        <f>IF(C317="","",COUNTA($C$3:C317))</f>
        <v>315</v>
      </c>
      <c r="B317" s="150">
        <v>44950</v>
      </c>
      <c r="C317" s="113">
        <v>44781</v>
      </c>
      <c r="D317" s="114" t="s">
        <v>625</v>
      </c>
      <c r="E317" s="114"/>
      <c r="F317" s="115">
        <v>44779</v>
      </c>
      <c r="G317" s="116" t="s">
        <v>626</v>
      </c>
      <c r="H317" s="152" t="s">
        <v>627</v>
      </c>
      <c r="I317" s="116" t="s">
        <v>514</v>
      </c>
      <c r="J317" s="116" t="s">
        <v>20</v>
      </c>
      <c r="K317" s="117" t="str">
        <f t="shared" si="55"/>
        <v>Sqmt</v>
      </c>
      <c r="L317" s="118">
        <v>1.4</v>
      </c>
      <c r="M317" s="133">
        <v>1.1475409836065573</v>
      </c>
      <c r="N317" s="118"/>
      <c r="O317" s="138">
        <f t="shared" si="56"/>
        <v>1.4</v>
      </c>
      <c r="P317" s="124">
        <v>1.3</v>
      </c>
      <c r="Q317" s="118">
        <v>1.4</v>
      </c>
      <c r="R317" s="118"/>
      <c r="S317" s="151"/>
      <c r="T317" s="119">
        <f t="shared" si="61"/>
        <v>0</v>
      </c>
      <c r="U317" s="119">
        <f t="shared" si="62"/>
        <v>9.9999999999999867E-2</v>
      </c>
      <c r="V317" s="119">
        <f t="shared" si="57"/>
        <v>8.7919999999999998</v>
      </c>
      <c r="W317" s="119">
        <f t="shared" si="58"/>
        <v>0.62799999999999923</v>
      </c>
      <c r="X317" s="119">
        <f t="shared" si="59"/>
        <v>0</v>
      </c>
      <c r="Y317" s="120">
        <f t="shared" si="63"/>
        <v>0</v>
      </c>
      <c r="Z317" s="121">
        <f t="shared" si="64"/>
        <v>7.1428571428571344</v>
      </c>
      <c r="AA317" s="122"/>
      <c r="AB317" s="119">
        <f t="shared" si="60"/>
        <v>0</v>
      </c>
    </row>
    <row r="318" spans="1:28" x14ac:dyDescent="0.45">
      <c r="A318" s="112">
        <f>IF(C318="","",COUNTA($C$3:C318))</f>
        <v>316</v>
      </c>
      <c r="B318" s="112" t="str">
        <f t="shared" si="65"/>
        <v>August</v>
      </c>
      <c r="C318" s="113">
        <v>44781</v>
      </c>
      <c r="D318" s="114" t="s">
        <v>625</v>
      </c>
      <c r="E318" s="114"/>
      <c r="F318" s="115">
        <v>44779</v>
      </c>
      <c r="G318" s="116" t="s">
        <v>626</v>
      </c>
      <c r="H318" s="152" t="s">
        <v>627</v>
      </c>
      <c r="I318" s="116" t="s">
        <v>23</v>
      </c>
      <c r="J318" s="116" t="s">
        <v>23</v>
      </c>
      <c r="K318" s="117" t="str">
        <f t="shared" si="55"/>
        <v>No's</v>
      </c>
      <c r="L318" s="118">
        <v>8</v>
      </c>
      <c r="M318" s="118"/>
      <c r="N318" s="118"/>
      <c r="O318" s="138">
        <f t="shared" si="56"/>
        <v>8</v>
      </c>
      <c r="P318" s="124">
        <v>8</v>
      </c>
      <c r="Q318" s="118"/>
      <c r="R318" s="118"/>
      <c r="S318" s="151"/>
      <c r="T318" s="119" t="str">
        <f t="shared" si="61"/>
        <v/>
      </c>
      <c r="U318" s="119" t="str">
        <f t="shared" si="62"/>
        <v/>
      </c>
      <c r="V318" s="119">
        <f t="shared" si="57"/>
        <v>8</v>
      </c>
      <c r="W318" s="119" t="str">
        <f t="shared" si="58"/>
        <v/>
      </c>
      <c r="X318" s="119" t="str">
        <f t="shared" si="59"/>
        <v/>
      </c>
      <c r="Y318" s="120" t="str">
        <f t="shared" si="63"/>
        <v/>
      </c>
      <c r="Z318" s="121" t="str">
        <f t="shared" si="64"/>
        <v/>
      </c>
      <c r="AA318" s="122"/>
      <c r="AB318" s="119" t="str">
        <f t="shared" si="60"/>
        <v/>
      </c>
    </row>
    <row r="319" spans="1:28" x14ac:dyDescent="0.45">
      <c r="A319" s="112">
        <f>IF(C319="","",COUNTA($C$3:C319))</f>
        <v>317</v>
      </c>
      <c r="B319" s="112" t="str">
        <f t="shared" si="65"/>
        <v>August</v>
      </c>
      <c r="C319" s="113">
        <v>44781</v>
      </c>
      <c r="D319" s="114" t="s">
        <v>625</v>
      </c>
      <c r="E319" s="114"/>
      <c r="F319" s="115">
        <v>44779</v>
      </c>
      <c r="G319" s="116" t="s">
        <v>626</v>
      </c>
      <c r="H319" s="152" t="s">
        <v>627</v>
      </c>
      <c r="I319" s="116" t="s">
        <v>354</v>
      </c>
      <c r="J319" s="116" t="s">
        <v>354</v>
      </c>
      <c r="K319" s="117" t="str">
        <f t="shared" si="55"/>
        <v>No's</v>
      </c>
      <c r="L319" s="118">
        <v>8</v>
      </c>
      <c r="M319" s="118"/>
      <c r="N319" s="118"/>
      <c r="O319" s="138" t="str">
        <f t="shared" si="56"/>
        <v>No's</v>
      </c>
      <c r="P319" s="124"/>
      <c r="Q319" s="118"/>
      <c r="R319" s="118"/>
      <c r="S319" s="151"/>
      <c r="T319" s="119" t="str">
        <f t="shared" si="61"/>
        <v/>
      </c>
      <c r="U319" s="119" t="str">
        <f t="shared" si="62"/>
        <v/>
      </c>
      <c r="V319" s="119" t="str">
        <f t="shared" si="57"/>
        <v/>
      </c>
      <c r="W319" s="119" t="str">
        <f t="shared" si="58"/>
        <v/>
      </c>
      <c r="X319" s="119" t="str">
        <f t="shared" si="59"/>
        <v/>
      </c>
      <c r="Y319" s="120" t="str">
        <f t="shared" si="63"/>
        <v/>
      </c>
      <c r="Z319" s="121" t="str">
        <f t="shared" si="64"/>
        <v/>
      </c>
      <c r="AA319" s="122"/>
      <c r="AB319" s="119" t="str">
        <f t="shared" si="60"/>
        <v/>
      </c>
    </row>
    <row r="320" spans="1:28" x14ac:dyDescent="0.45">
      <c r="A320" s="112">
        <f>IF(C320="","",COUNTA($C$3:C320))</f>
        <v>318</v>
      </c>
      <c r="B320" s="112" t="str">
        <f t="shared" si="65"/>
        <v>August</v>
      </c>
      <c r="C320" s="113">
        <v>44781</v>
      </c>
      <c r="D320" s="114" t="s">
        <v>512</v>
      </c>
      <c r="E320" s="114"/>
      <c r="F320" s="115">
        <v>44616</v>
      </c>
      <c r="G320" s="116" t="s">
        <v>125</v>
      </c>
      <c r="H320" s="152" t="s">
        <v>630</v>
      </c>
      <c r="I320" s="116" t="s">
        <v>457</v>
      </c>
      <c r="J320" s="116" t="s">
        <v>2</v>
      </c>
      <c r="K320" s="117" t="str">
        <f t="shared" si="55"/>
        <v>Sqmt</v>
      </c>
      <c r="L320" s="118">
        <v>15.5</v>
      </c>
      <c r="M320" s="118">
        <f>4.92+3</f>
        <v>7.92</v>
      </c>
      <c r="N320" s="118">
        <v>4.8</v>
      </c>
      <c r="O320" s="138">
        <f t="shared" si="56"/>
        <v>15.518399999999998</v>
      </c>
      <c r="P320" s="124">
        <v>12.7</v>
      </c>
      <c r="Q320" s="118">
        <v>14.3</v>
      </c>
      <c r="R320" s="118">
        <v>53</v>
      </c>
      <c r="S320" s="151">
        <v>47</v>
      </c>
      <c r="T320" s="119">
        <f t="shared" si="61"/>
        <v>1.2183999999999973</v>
      </c>
      <c r="U320" s="119">
        <f t="shared" si="62"/>
        <v>1.6000000000000014</v>
      </c>
      <c r="V320" s="119">
        <f t="shared" si="57"/>
        <v>73.091663999999994</v>
      </c>
      <c r="W320" s="119">
        <f t="shared" si="58"/>
        <v>7.5360000000000067</v>
      </c>
      <c r="X320" s="119">
        <f t="shared" si="59"/>
        <v>5.7386639999999867</v>
      </c>
      <c r="Y320" s="120">
        <f t="shared" si="63"/>
        <v>7.8513248788534735</v>
      </c>
      <c r="Z320" s="121">
        <f t="shared" si="64"/>
        <v>10.310341272296125</v>
      </c>
      <c r="AA320" s="122"/>
      <c r="AB320" s="119">
        <f t="shared" si="60"/>
        <v>5.7386639999999867</v>
      </c>
    </row>
    <row r="321" spans="1:29" x14ac:dyDescent="0.45">
      <c r="A321" s="112">
        <f>IF(C321="","",COUNTA($C$3:C321))</f>
        <v>319</v>
      </c>
      <c r="B321" s="112" t="str">
        <f t="shared" si="65"/>
        <v>August</v>
      </c>
      <c r="C321" s="113">
        <v>44781</v>
      </c>
      <c r="D321" s="114" t="s">
        <v>512</v>
      </c>
      <c r="E321" s="114"/>
      <c r="F321" s="115">
        <v>44616</v>
      </c>
      <c r="G321" s="116" t="s">
        <v>125</v>
      </c>
      <c r="H321" s="152" t="s">
        <v>630</v>
      </c>
      <c r="I321" s="116" t="s">
        <v>25</v>
      </c>
      <c r="J321" s="116" t="s">
        <v>455</v>
      </c>
      <c r="K321" s="117" t="str">
        <f t="shared" si="55"/>
        <v>No's</v>
      </c>
      <c r="L321" s="118">
        <v>68</v>
      </c>
      <c r="M321" s="118"/>
      <c r="N321" s="118"/>
      <c r="O321" s="138">
        <f t="shared" si="56"/>
        <v>68</v>
      </c>
      <c r="P321" s="124"/>
      <c r="Q321" s="118"/>
      <c r="R321" s="118"/>
      <c r="S321" s="151"/>
      <c r="T321" s="119" t="str">
        <f t="shared" si="61"/>
        <v/>
      </c>
      <c r="U321" s="119" t="str">
        <f t="shared" si="62"/>
        <v/>
      </c>
      <c r="V321" s="119">
        <f t="shared" si="57"/>
        <v>68</v>
      </c>
      <c r="W321" s="119" t="str">
        <f t="shared" si="58"/>
        <v/>
      </c>
      <c r="X321" s="119" t="str">
        <f t="shared" si="59"/>
        <v/>
      </c>
      <c r="Y321" s="120" t="str">
        <f t="shared" si="63"/>
        <v/>
      </c>
      <c r="Z321" s="121" t="str">
        <f t="shared" si="64"/>
        <v/>
      </c>
      <c r="AA321" s="122"/>
      <c r="AB321" s="119" t="str">
        <f t="shared" si="60"/>
        <v/>
      </c>
    </row>
    <row r="322" spans="1:29" x14ac:dyDescent="0.45">
      <c r="A322" s="112">
        <f>IF(C322="","",COUNTA($C$3:C322))</f>
        <v>320</v>
      </c>
      <c r="B322" s="112" t="str">
        <f t="shared" si="65"/>
        <v>August</v>
      </c>
      <c r="C322" s="113">
        <v>44781</v>
      </c>
      <c r="D322" s="114" t="s">
        <v>512</v>
      </c>
      <c r="E322" s="114"/>
      <c r="F322" s="115">
        <v>44616</v>
      </c>
      <c r="G322" s="116" t="s">
        <v>125</v>
      </c>
      <c r="H322" s="152" t="s">
        <v>630</v>
      </c>
      <c r="I322" s="116" t="s">
        <v>460</v>
      </c>
      <c r="J322" s="116" t="s">
        <v>225</v>
      </c>
      <c r="K322" s="117" t="str">
        <f t="shared" si="55"/>
        <v>Rmt</v>
      </c>
      <c r="L322" s="118">
        <v>30</v>
      </c>
      <c r="M322" s="118"/>
      <c r="N322" s="118"/>
      <c r="O322" s="138">
        <f t="shared" si="56"/>
        <v>30</v>
      </c>
      <c r="P322" s="124"/>
      <c r="Q322" s="118"/>
      <c r="R322" s="118"/>
      <c r="S322" s="151"/>
      <c r="T322" s="119" t="str">
        <f t="shared" si="61"/>
        <v/>
      </c>
      <c r="U322" s="119" t="str">
        <f t="shared" si="62"/>
        <v/>
      </c>
      <c r="V322" s="119">
        <f t="shared" si="57"/>
        <v>30</v>
      </c>
      <c r="W322" s="119" t="str">
        <f t="shared" si="58"/>
        <v/>
      </c>
      <c r="X322" s="119" t="str">
        <f t="shared" si="59"/>
        <v/>
      </c>
      <c r="Y322" s="120" t="str">
        <f t="shared" si="63"/>
        <v/>
      </c>
      <c r="Z322" s="121" t="str">
        <f t="shared" si="64"/>
        <v/>
      </c>
      <c r="AA322" s="122"/>
      <c r="AB322" s="119" t="str">
        <f t="shared" si="60"/>
        <v/>
      </c>
    </row>
    <row r="323" spans="1:29" x14ac:dyDescent="0.45">
      <c r="A323" s="112">
        <f>IF(C323="","",COUNTA($C$3:C323))</f>
        <v>321</v>
      </c>
      <c r="B323" s="112" t="str">
        <f t="shared" si="65"/>
        <v>August</v>
      </c>
      <c r="C323" s="113">
        <v>44781</v>
      </c>
      <c r="D323" s="114" t="s">
        <v>512</v>
      </c>
      <c r="E323" s="114"/>
      <c r="F323" s="115">
        <v>44616</v>
      </c>
      <c r="G323" s="116" t="s">
        <v>125</v>
      </c>
      <c r="H323" s="152" t="s">
        <v>630</v>
      </c>
      <c r="I323" s="116" t="s">
        <v>24</v>
      </c>
      <c r="J323" s="116" t="s">
        <v>24</v>
      </c>
      <c r="K323" s="117" t="str">
        <f t="shared" ref="K323:K386" si="6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323" s="118">
        <v>50</v>
      </c>
      <c r="M323" s="118"/>
      <c r="N323" s="118"/>
      <c r="O323" s="138">
        <f t="shared" ref="O323:O386" si="67">IF(ISNUMBER(SEARCH("gsm",J:J)),(M323+N323)*1.22,IF(ISNUMBER(SEARCH("Tape",J:J)),L323,IF(ISNUMBER(SEARCH("Thermal",J:J)),L323,IF(ISNUMBER(SEARCH("Acou",J:J)),L323,IF(ISNUMBER(SEARCH("ss",J:J)),L323,IF(ISNUMBER(SEARCH("Alu",J:J)),L323,IF(ISNUMBER(SEARCH("Gasket",J:J)),L323,IF(ISNUMBER(SEARCH("Cleats",J:J)),L323,IF(ISNUMBER(SEARCH("Tube",J:J)),L323,IF(ISNUMBER(SEARCH("Bracket",J:J)),L323,IF(ISNUMBER(SEARCH("Corner",J:J)),L323,IF(ISNUMBER(SEARCH("MS",J:J)),L323,IF(ISNUMBER(SEARCH("Bucket",J:J)),L323,IF(ISNUMBER(SEARCH("stretch",J:J)),L323,IF(ISNUMBER(SEARCH("Bubble",J:J)),L323,IF(ISNUMBER(SEARCH("JTR",J:J)),L323,IF(ISNUMBER(SEARCH("Clamp",J:J)),"No's",IF(ISNUMBER(SEARCH("PIR",J:J)),"sqmt",""))))))))))))))))))</f>
        <v>50</v>
      </c>
      <c r="P323" s="124"/>
      <c r="Q323" s="118"/>
      <c r="R323" s="118"/>
      <c r="S323" s="151"/>
      <c r="T323" s="119" t="str">
        <f t="shared" si="61"/>
        <v/>
      </c>
      <c r="U323" s="119" t="str">
        <f t="shared" si="62"/>
        <v/>
      </c>
      <c r="V323" s="119">
        <f t="shared" ref="V323:V386" si="68">IF(ISNUMBER(SEARCH("26",J:J)),O323*3.925,IF(ISNUMBER(SEARCH("24",J:J)),O323*4.71,IF(ISNUMBER(SEARCH("22",J:J)),O323*6.28,IF(ISNUMBER(SEARCH("20",J:J)),O323*7.85,IF(ISNUMBER(SEARCH("18G",J:J)),O323*9.42,IF(ISNUMBER(SEARCH("16G",J:J)),O323*11.775,IF(ISNUMBER(SEARCH("Thermal",J:J)),O323,IF(ISNUMBER(SEARCH("Acou",J:J)),O323,IF(ISNUMBER(SEARCH("ss",J:J)),O323,IF(ISNUMBER(SEARCH("0.8mm",J:J)),O323*2.2,IF(ISNUMBER(SEARCH("1mm",J:J)),O323*2.75,IF(ISNUMBER(SEARCH("1.2mm",J:J)),O323*3.3,IF(ISNUMBER(SEARCH("Gasket",J:J)),O323,IF(ISNUMBER(SEARCH("Cleats",J:J)),O323,IF(ISNUMBER(SEARCH("Sealant",J:J)),O323,IF(ISNUMBER(SEARCH("Bracket",J:J)),O323,IF(ISNUMBER(SEARCH("Corner",J:J)),O323,IF(ISNUMBER(SEARCH("Bubble",J:J)),O323,""))))))))))))))))))</f>
        <v>50</v>
      </c>
      <c r="W323" s="119" t="str">
        <f t="shared" ref="W323:W386" si="69">IF(ISNUMBER(SEARCH("26",J:J)),U323*3.925,IF(ISNUMBER(SEARCH("24",J:J)),U323*4.71,IF(ISNUMBER(SEARCH("22",J:J)),U323*6.28,IF(ISNUMBER(SEARCH("20",J:J)),U323*7.85,IF(ISNUMBER(SEARCH("18G",J:J)),U323*9.42,IF(ISNUMBER(SEARCH("16G",J:J)),U323*11.775,IF(ISNUMBER(SEARCH("Thermal",J:J)),U323,IF(ISNUMBER(SEARCH("Acou",J:J)),U323,IF(ISNUMBER(SEARCH("ss",J:J)),U323,IF(ISNUMBER(SEARCH("0.8mm",J:J)),U323*2.2,IF(ISNUMBER(SEARCH("1mm",J:J)),U323*2.75,IF(ISNUMBER(SEARCH("1.2mm",J:J)),U323*3.3,IF(ISNUMBER(SEARCH("Gasket",J:J)),U323,IF(ISNUMBER(SEARCH("Cleats",J:J)),U323,IF(ISNUMBER(SEARCH("Sealant",J:J)),U323,IF(ISNUMBER(SEARCH("Bracket",J:J)),U323,IF(ISNUMBER(SEARCH("Corner",J:J)),U323,IF(ISNUMBER(SEARCH("Bubble",J:J)),U323,""))))))))))))))))))</f>
        <v/>
      </c>
      <c r="X323" s="119" t="str">
        <f t="shared" ref="X323:X386" si="70">IF(ISNUMBER(SEARCH("26",J:J)),T323*3.925,IF(ISNUMBER(SEARCH("24",J:J)),T323*4.71,IF(ISNUMBER(SEARCH("22",J:J)),T323*6.28,IF(ISNUMBER(SEARCH("20",J:J)),T323*7.85,IF(ISNUMBER(SEARCH("18",J:J)),T323*9.42,IF(ISNUMBER(SEARCH("16",J:J)),T323*11.775,IF(ISNUMBER(SEARCH("Thermal",J:J)),"",IF(ISNUMBER(SEARCH("Acou",J:J)),"",IF(ISNUMBER(SEARCH("ss",J:J)),"",IF(ISNUMBER(SEARCH("0.8mm",J:J)),T323*2.2,IF(ISNUMBER(SEARCH("1mm",J:J)),T323*2.75,IF(ISNUMBER(SEARCH("1.2mm",J:J)),T323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23" s="120" t="str">
        <f t="shared" si="63"/>
        <v/>
      </c>
      <c r="Z323" s="121" t="str">
        <f t="shared" si="64"/>
        <v/>
      </c>
      <c r="AA323" s="122"/>
      <c r="AB323" s="119" t="str">
        <f t="shared" si="60"/>
        <v/>
      </c>
    </row>
    <row r="324" spans="1:29" x14ac:dyDescent="0.45">
      <c r="A324" s="112">
        <f>IF(C324="","",COUNTA($C$3:C324))</f>
        <v>322</v>
      </c>
      <c r="B324" s="112" t="str">
        <f t="shared" si="65"/>
        <v>August</v>
      </c>
      <c r="C324" s="113">
        <v>44782</v>
      </c>
      <c r="D324" s="114" t="s">
        <v>631</v>
      </c>
      <c r="E324" s="114"/>
      <c r="F324" s="115">
        <v>44793</v>
      </c>
      <c r="G324" s="116" t="s">
        <v>125</v>
      </c>
      <c r="H324" s="152" t="s">
        <v>633</v>
      </c>
      <c r="I324" s="116" t="s">
        <v>457</v>
      </c>
      <c r="J324" s="116" t="s">
        <v>2</v>
      </c>
      <c r="K324" s="117" t="str">
        <f t="shared" si="66"/>
        <v>Sqmt</v>
      </c>
      <c r="L324" s="118">
        <v>180.6</v>
      </c>
      <c r="M324" s="133">
        <f>6.18+3.948+21.19</f>
        <v>31.318000000000001</v>
      </c>
      <c r="N324" s="118">
        <v>117.93</v>
      </c>
      <c r="O324" s="138">
        <f t="shared" si="67"/>
        <v>182.08256000000003</v>
      </c>
      <c r="P324" s="124">
        <v>155.9</v>
      </c>
      <c r="Q324" s="118">
        <v>163.80000000000001</v>
      </c>
      <c r="R324" s="118">
        <v>0</v>
      </c>
      <c r="S324" s="151">
        <v>100</v>
      </c>
      <c r="T324" s="119">
        <f t="shared" si="61"/>
        <v>18.282560000000018</v>
      </c>
      <c r="U324" s="119">
        <f t="shared" si="62"/>
        <v>7.9000000000000057</v>
      </c>
      <c r="V324" s="119">
        <f t="shared" si="68"/>
        <v>857.60885760000008</v>
      </c>
      <c r="W324" s="119">
        <f t="shared" si="69"/>
        <v>37.209000000000024</v>
      </c>
      <c r="X324" s="119">
        <f t="shared" si="70"/>
        <v>86.110857600000088</v>
      </c>
      <c r="Y324" s="120">
        <f t="shared" si="63"/>
        <v>10.040807862103881</v>
      </c>
      <c r="Z324" s="121">
        <f t="shared" si="64"/>
        <v>4.3386911959058594</v>
      </c>
      <c r="AA324" s="122"/>
      <c r="AB324" s="119">
        <f t="shared" si="60"/>
        <v>86.110857600000088</v>
      </c>
    </row>
    <row r="325" spans="1:29" x14ac:dyDescent="0.45">
      <c r="A325" s="112">
        <f>IF(C325="","",COUNTA($C$3:C325))</f>
        <v>323</v>
      </c>
      <c r="B325" s="112" t="str">
        <f t="shared" si="65"/>
        <v>August</v>
      </c>
      <c r="C325" s="113">
        <v>44782</v>
      </c>
      <c r="D325" s="114" t="s">
        <v>631</v>
      </c>
      <c r="E325" s="114"/>
      <c r="F325" s="115">
        <v>44793</v>
      </c>
      <c r="G325" s="116" t="s">
        <v>125</v>
      </c>
      <c r="H325" s="152" t="s">
        <v>633</v>
      </c>
      <c r="I325" s="116" t="s">
        <v>457</v>
      </c>
      <c r="J325" s="116" t="s">
        <v>3</v>
      </c>
      <c r="K325" s="117" t="str">
        <f t="shared" si="66"/>
        <v>Sqmt</v>
      </c>
      <c r="L325" s="118">
        <v>16.3</v>
      </c>
      <c r="M325" s="118"/>
      <c r="N325" s="118">
        <v>13.62</v>
      </c>
      <c r="O325" s="138">
        <f t="shared" si="67"/>
        <v>16.616399999999999</v>
      </c>
      <c r="P325" s="124">
        <v>11.9</v>
      </c>
      <c r="Q325" s="118">
        <v>14.1</v>
      </c>
      <c r="R325" s="118"/>
      <c r="S325" s="151"/>
      <c r="T325" s="119">
        <f t="shared" si="61"/>
        <v>2.5163999999999991</v>
      </c>
      <c r="U325" s="119">
        <f t="shared" si="62"/>
        <v>2.1999999999999993</v>
      </c>
      <c r="V325" s="119">
        <f t="shared" si="68"/>
        <v>104.35099199999999</v>
      </c>
      <c r="W325" s="119">
        <f t="shared" si="69"/>
        <v>13.815999999999995</v>
      </c>
      <c r="X325" s="119">
        <f t="shared" si="70"/>
        <v>15.802991999999994</v>
      </c>
      <c r="Y325" s="120">
        <f t="shared" si="63"/>
        <v>15.144074528778791</v>
      </c>
      <c r="Z325" s="121">
        <f t="shared" si="64"/>
        <v>13.239931633807561</v>
      </c>
      <c r="AA325" s="122"/>
      <c r="AB325" s="119">
        <f t="shared" si="60"/>
        <v>15.802991999999994</v>
      </c>
    </row>
    <row r="326" spans="1:29" x14ac:dyDescent="0.45">
      <c r="A326" s="112">
        <f>IF(C326="","",COUNTA($C$3:C326))</f>
        <v>324</v>
      </c>
      <c r="B326" s="112" t="str">
        <f t="shared" si="65"/>
        <v>August</v>
      </c>
      <c r="C326" s="113">
        <v>44782</v>
      </c>
      <c r="D326" s="114" t="s">
        <v>631</v>
      </c>
      <c r="E326" s="114"/>
      <c r="F326" s="115">
        <v>44793</v>
      </c>
      <c r="G326" s="116" t="s">
        <v>125</v>
      </c>
      <c r="H326" s="152" t="s">
        <v>633</v>
      </c>
      <c r="I326" s="116" t="s">
        <v>515</v>
      </c>
      <c r="J326" s="116" t="s">
        <v>20</v>
      </c>
      <c r="K326" s="117" t="str">
        <f t="shared" si="66"/>
        <v>Sqmt</v>
      </c>
      <c r="L326" s="118">
        <v>6.85</v>
      </c>
      <c r="M326" s="133">
        <v>5.6147540983606552</v>
      </c>
      <c r="N326" s="118"/>
      <c r="O326" s="138">
        <f t="shared" si="67"/>
        <v>6.8499999999999988</v>
      </c>
      <c r="P326" s="124">
        <v>6.7</v>
      </c>
      <c r="Q326" s="118">
        <v>6.85</v>
      </c>
      <c r="R326" s="118"/>
      <c r="S326" s="151"/>
      <c r="T326" s="119">
        <f t="shared" si="61"/>
        <v>-8.8817841970012523E-16</v>
      </c>
      <c r="U326" s="119">
        <f t="shared" si="62"/>
        <v>0.14999999999999947</v>
      </c>
      <c r="V326" s="119">
        <f t="shared" si="68"/>
        <v>43.017999999999994</v>
      </c>
      <c r="W326" s="119">
        <f t="shared" si="69"/>
        <v>0.94199999999999673</v>
      </c>
      <c r="X326" s="119">
        <f t="shared" si="70"/>
        <v>-5.5777604757167867E-15</v>
      </c>
      <c r="Y326" s="120">
        <f t="shared" si="63"/>
        <v>-1.2966108316790151E-14</v>
      </c>
      <c r="Z326" s="121">
        <f t="shared" si="64"/>
        <v>2.1897810218978027</v>
      </c>
      <c r="AA326" s="122"/>
      <c r="AB326" s="119">
        <f t="shared" si="60"/>
        <v>-5.5777604757167867E-15</v>
      </c>
    </row>
    <row r="327" spans="1:29" x14ac:dyDescent="0.45">
      <c r="A327" s="112">
        <f>IF(C327="","",COUNTA($C$3:C327))</f>
        <v>325</v>
      </c>
      <c r="B327" s="112" t="str">
        <f t="shared" si="65"/>
        <v>August</v>
      </c>
      <c r="C327" s="113">
        <v>44782</v>
      </c>
      <c r="D327" s="114" t="s">
        <v>631</v>
      </c>
      <c r="E327" s="114"/>
      <c r="F327" s="115">
        <v>44793</v>
      </c>
      <c r="G327" s="116" t="s">
        <v>125</v>
      </c>
      <c r="H327" s="152" t="s">
        <v>633</v>
      </c>
      <c r="I327" s="116" t="s">
        <v>502</v>
      </c>
      <c r="J327" s="116" t="s">
        <v>3</v>
      </c>
      <c r="K327" s="117" t="str">
        <f t="shared" si="66"/>
        <v>Sqmt</v>
      </c>
      <c r="L327" s="118">
        <v>1.1000000000000001</v>
      </c>
      <c r="M327" s="118"/>
      <c r="N327" s="118">
        <v>0.9</v>
      </c>
      <c r="O327" s="138">
        <f t="shared" si="67"/>
        <v>1.0980000000000001</v>
      </c>
      <c r="P327" s="124"/>
      <c r="Q327" s="118">
        <v>0.8</v>
      </c>
      <c r="R327" s="118"/>
      <c r="S327" s="151"/>
      <c r="T327" s="119">
        <f t="shared" si="61"/>
        <v>0.29800000000000004</v>
      </c>
      <c r="U327" s="119">
        <f t="shared" si="62"/>
        <v>0.8</v>
      </c>
      <c r="V327" s="119">
        <f t="shared" si="68"/>
        <v>6.8954400000000007</v>
      </c>
      <c r="W327" s="119">
        <f t="shared" si="69"/>
        <v>5.0240000000000009</v>
      </c>
      <c r="X327" s="119">
        <f t="shared" si="70"/>
        <v>1.8714400000000004</v>
      </c>
      <c r="Y327" s="120">
        <f t="shared" si="63"/>
        <v>27.140255009107474</v>
      </c>
      <c r="Z327" s="121">
        <f t="shared" si="64"/>
        <v>72.859744990892523</v>
      </c>
      <c r="AA327" s="122"/>
      <c r="AB327" s="119">
        <f t="shared" si="60"/>
        <v>1.8714400000000004</v>
      </c>
    </row>
    <row r="328" spans="1:29" x14ac:dyDescent="0.45">
      <c r="A328" s="112">
        <f>IF(C328="","",COUNTA($C$3:C328))</f>
        <v>326</v>
      </c>
      <c r="B328" s="112" t="str">
        <f t="shared" si="65"/>
        <v>August</v>
      </c>
      <c r="C328" s="113">
        <v>44782</v>
      </c>
      <c r="D328" s="114" t="s">
        <v>631</v>
      </c>
      <c r="E328" s="114"/>
      <c r="F328" s="115">
        <v>44793</v>
      </c>
      <c r="G328" s="116" t="s">
        <v>125</v>
      </c>
      <c r="H328" s="152" t="s">
        <v>633</v>
      </c>
      <c r="I328" s="116" t="s">
        <v>25</v>
      </c>
      <c r="J328" s="116" t="s">
        <v>455</v>
      </c>
      <c r="K328" s="117" t="str">
        <f t="shared" si="66"/>
        <v>No's</v>
      </c>
      <c r="L328" s="118">
        <v>296</v>
      </c>
      <c r="M328" s="118"/>
      <c r="N328" s="118"/>
      <c r="O328" s="138">
        <f t="shared" si="67"/>
        <v>296</v>
      </c>
      <c r="P328" s="124"/>
      <c r="Q328" s="118"/>
      <c r="R328" s="118"/>
      <c r="S328" s="151"/>
      <c r="T328" s="119" t="str">
        <f t="shared" si="61"/>
        <v/>
      </c>
      <c r="U328" s="119" t="str">
        <f t="shared" si="62"/>
        <v/>
      </c>
      <c r="V328" s="119">
        <f t="shared" si="68"/>
        <v>296</v>
      </c>
      <c r="W328" s="119" t="str">
        <f t="shared" si="69"/>
        <v/>
      </c>
      <c r="X328" s="119" t="str">
        <f t="shared" si="70"/>
        <v/>
      </c>
      <c r="Y328" s="120" t="str">
        <f t="shared" si="63"/>
        <v/>
      </c>
      <c r="Z328" s="121" t="str">
        <f t="shared" si="64"/>
        <v/>
      </c>
      <c r="AA328" s="122"/>
      <c r="AB328" s="119" t="str">
        <f t="shared" si="60"/>
        <v/>
      </c>
    </row>
    <row r="329" spans="1:29" x14ac:dyDescent="0.45">
      <c r="A329" s="112">
        <f>IF(C329="","",COUNTA($C$3:C329))</f>
        <v>327</v>
      </c>
      <c r="B329" s="112" t="str">
        <f t="shared" si="65"/>
        <v>August</v>
      </c>
      <c r="C329" s="113">
        <v>44782</v>
      </c>
      <c r="D329" s="114" t="s">
        <v>631</v>
      </c>
      <c r="E329" s="114"/>
      <c r="F329" s="115">
        <v>44793</v>
      </c>
      <c r="G329" s="116" t="s">
        <v>125</v>
      </c>
      <c r="H329" s="152" t="s">
        <v>633</v>
      </c>
      <c r="I329" s="116" t="s">
        <v>25</v>
      </c>
      <c r="J329" s="116" t="s">
        <v>606</v>
      </c>
      <c r="K329" s="117" t="str">
        <f t="shared" si="66"/>
        <v>No's</v>
      </c>
      <c r="L329" s="118">
        <v>56</v>
      </c>
      <c r="M329" s="118"/>
      <c r="N329" s="118"/>
      <c r="O329" s="138">
        <f t="shared" si="67"/>
        <v>56</v>
      </c>
      <c r="P329" s="124"/>
      <c r="Q329" s="118"/>
      <c r="R329" s="118"/>
      <c r="S329" s="151"/>
      <c r="T329" s="119" t="str">
        <f t="shared" si="61"/>
        <v/>
      </c>
      <c r="U329" s="119" t="str">
        <f t="shared" si="62"/>
        <v/>
      </c>
      <c r="V329" s="119">
        <f t="shared" si="68"/>
        <v>56</v>
      </c>
      <c r="W329" s="119" t="str">
        <f t="shared" si="69"/>
        <v/>
      </c>
      <c r="X329" s="119" t="str">
        <f t="shared" si="70"/>
        <v/>
      </c>
      <c r="Y329" s="120" t="str">
        <f t="shared" si="63"/>
        <v/>
      </c>
      <c r="Z329" s="121" t="str">
        <f t="shared" si="64"/>
        <v/>
      </c>
      <c r="AA329" s="122"/>
      <c r="AB329" s="119" t="str">
        <f t="shared" si="60"/>
        <v/>
      </c>
    </row>
    <row r="330" spans="1:29" x14ac:dyDescent="0.45">
      <c r="A330" s="112">
        <f>IF(C330="","",COUNTA($C$3:C330))</f>
        <v>328</v>
      </c>
      <c r="B330" s="112" t="str">
        <f t="shared" si="65"/>
        <v>August</v>
      </c>
      <c r="C330" s="113">
        <v>44782</v>
      </c>
      <c r="D330" s="114" t="s">
        <v>631</v>
      </c>
      <c r="E330" s="114"/>
      <c r="F330" s="115">
        <v>44793</v>
      </c>
      <c r="G330" s="116" t="s">
        <v>125</v>
      </c>
      <c r="H330" s="152" t="s">
        <v>633</v>
      </c>
      <c r="I330" s="116" t="s">
        <v>460</v>
      </c>
      <c r="J330" s="116" t="s">
        <v>225</v>
      </c>
      <c r="K330" s="117" t="str">
        <f t="shared" si="66"/>
        <v>Rmt</v>
      </c>
      <c r="L330" s="118">
        <v>90</v>
      </c>
      <c r="M330" s="118"/>
      <c r="N330" s="118"/>
      <c r="O330" s="138">
        <f t="shared" si="67"/>
        <v>90</v>
      </c>
      <c r="P330" s="124"/>
      <c r="Q330" s="118"/>
      <c r="R330" s="118"/>
      <c r="S330" s="151"/>
      <c r="T330" s="119" t="str">
        <f t="shared" si="61"/>
        <v/>
      </c>
      <c r="U330" s="119" t="str">
        <f t="shared" si="62"/>
        <v/>
      </c>
      <c r="V330" s="119">
        <f t="shared" si="68"/>
        <v>90</v>
      </c>
      <c r="W330" s="119" t="str">
        <f t="shared" si="69"/>
        <v/>
      </c>
      <c r="X330" s="119" t="str">
        <f t="shared" si="70"/>
        <v/>
      </c>
      <c r="Y330" s="120" t="str">
        <f t="shared" si="63"/>
        <v/>
      </c>
      <c r="Z330" s="121" t="str">
        <f t="shared" si="64"/>
        <v/>
      </c>
      <c r="AA330" s="122"/>
      <c r="AB330" s="119" t="str">
        <f t="shared" si="60"/>
        <v/>
      </c>
    </row>
    <row r="331" spans="1:29" x14ac:dyDescent="0.45">
      <c r="A331" s="112">
        <f>IF(C331="","",COUNTA($C$3:C331))</f>
        <v>329</v>
      </c>
      <c r="B331" s="112" t="str">
        <f t="shared" si="65"/>
        <v>August</v>
      </c>
      <c r="C331" s="113">
        <v>44782</v>
      </c>
      <c r="D331" s="114" t="s">
        <v>631</v>
      </c>
      <c r="E331" s="114"/>
      <c r="F331" s="115">
        <v>44793</v>
      </c>
      <c r="G331" s="116" t="s">
        <v>125</v>
      </c>
      <c r="H331" s="152" t="s">
        <v>633</v>
      </c>
      <c r="I331" s="116" t="s">
        <v>24</v>
      </c>
      <c r="J331" s="116" t="s">
        <v>24</v>
      </c>
      <c r="K331" s="117" t="str">
        <f t="shared" si="66"/>
        <v>No's</v>
      </c>
      <c r="L331" s="118">
        <v>300</v>
      </c>
      <c r="M331" s="118"/>
      <c r="N331" s="118"/>
      <c r="O331" s="138">
        <f t="shared" si="67"/>
        <v>300</v>
      </c>
      <c r="P331" s="124"/>
      <c r="Q331" s="118"/>
      <c r="R331" s="118"/>
      <c r="S331" s="151"/>
      <c r="T331" s="119" t="str">
        <f t="shared" si="61"/>
        <v/>
      </c>
      <c r="U331" s="119" t="str">
        <f t="shared" si="62"/>
        <v/>
      </c>
      <c r="V331" s="119">
        <f t="shared" si="68"/>
        <v>300</v>
      </c>
      <c r="W331" s="119" t="str">
        <f t="shared" si="69"/>
        <v/>
      </c>
      <c r="X331" s="119" t="str">
        <f t="shared" si="70"/>
        <v/>
      </c>
      <c r="Y331" s="120" t="str">
        <f t="shared" si="63"/>
        <v/>
      </c>
      <c r="Z331" s="121" t="str">
        <f t="shared" si="64"/>
        <v/>
      </c>
      <c r="AA331" s="122"/>
      <c r="AB331" s="119" t="str">
        <f t="shared" si="60"/>
        <v/>
      </c>
    </row>
    <row r="332" spans="1:29" x14ac:dyDescent="0.45">
      <c r="A332" s="112">
        <f>IF(C332="","",COUNTA($C$3:C332))</f>
        <v>330</v>
      </c>
      <c r="B332" s="112" t="str">
        <f t="shared" si="65"/>
        <v>August</v>
      </c>
      <c r="C332" s="113">
        <v>44782</v>
      </c>
      <c r="D332" s="114" t="s">
        <v>631</v>
      </c>
      <c r="E332" s="114"/>
      <c r="F332" s="115">
        <v>44793</v>
      </c>
      <c r="G332" s="116" t="s">
        <v>125</v>
      </c>
      <c r="H332" s="152" t="s">
        <v>633</v>
      </c>
      <c r="I332" s="116" t="s">
        <v>480</v>
      </c>
      <c r="J332" s="116" t="s">
        <v>345</v>
      </c>
      <c r="K332" s="117" t="str">
        <f t="shared" si="66"/>
        <v>Kg's</v>
      </c>
      <c r="L332" s="118">
        <v>0.9</v>
      </c>
      <c r="M332" s="118"/>
      <c r="N332" s="118"/>
      <c r="O332" s="138">
        <f t="shared" si="67"/>
        <v>0.9</v>
      </c>
      <c r="P332" s="124"/>
      <c r="Q332" s="118"/>
      <c r="R332" s="118"/>
      <c r="S332" s="151"/>
      <c r="T332" s="119" t="str">
        <f t="shared" si="61"/>
        <v/>
      </c>
      <c r="U332" s="119" t="str">
        <f t="shared" si="62"/>
        <v/>
      </c>
      <c r="V332" s="119">
        <f t="shared" si="68"/>
        <v>0.9</v>
      </c>
      <c r="W332" s="119" t="str">
        <f t="shared" si="69"/>
        <v/>
      </c>
      <c r="X332" s="119" t="str">
        <f t="shared" si="70"/>
        <v/>
      </c>
      <c r="Y332" s="120" t="str">
        <f t="shared" si="63"/>
        <v/>
      </c>
      <c r="Z332" s="121" t="str">
        <f t="shared" si="64"/>
        <v/>
      </c>
      <c r="AA332" s="122"/>
      <c r="AB332" s="119" t="str">
        <f t="shared" si="60"/>
        <v/>
      </c>
    </row>
    <row r="333" spans="1:29" x14ac:dyDescent="0.45">
      <c r="A333" s="112">
        <f>IF(C333="","",COUNTA($C$3:C333))</f>
        <v>331</v>
      </c>
      <c r="B333" s="112" t="str">
        <f t="shared" si="65"/>
        <v>August</v>
      </c>
      <c r="C333" s="113">
        <v>44782</v>
      </c>
      <c r="D333" s="114" t="s">
        <v>631</v>
      </c>
      <c r="E333" s="114"/>
      <c r="F333" s="115">
        <v>44793</v>
      </c>
      <c r="G333" s="116" t="s">
        <v>125</v>
      </c>
      <c r="H333" s="152" t="s">
        <v>633</v>
      </c>
      <c r="I333" s="116" t="s">
        <v>480</v>
      </c>
      <c r="J333" s="116" t="s">
        <v>343</v>
      </c>
      <c r="K333" s="117" t="str">
        <f t="shared" si="66"/>
        <v>No's</v>
      </c>
      <c r="L333" s="118">
        <v>1</v>
      </c>
      <c r="M333" s="118"/>
      <c r="N333" s="118"/>
      <c r="O333" s="138">
        <f t="shared" si="67"/>
        <v>1</v>
      </c>
      <c r="P333" s="124"/>
      <c r="Q333" s="118"/>
      <c r="R333" s="118"/>
      <c r="S333" s="151"/>
      <c r="T333" s="119" t="str">
        <f t="shared" si="61"/>
        <v/>
      </c>
      <c r="U333" s="119" t="str">
        <f t="shared" si="62"/>
        <v/>
      </c>
      <c r="V333" s="119">
        <f t="shared" si="68"/>
        <v>1</v>
      </c>
      <c r="W333" s="119" t="str">
        <f t="shared" si="69"/>
        <v/>
      </c>
      <c r="X333" s="119" t="str">
        <f t="shared" si="70"/>
        <v/>
      </c>
      <c r="Y333" s="120" t="str">
        <f t="shared" si="63"/>
        <v/>
      </c>
      <c r="Z333" s="121" t="str">
        <f t="shared" si="64"/>
        <v/>
      </c>
      <c r="AA333" s="122"/>
      <c r="AB333" s="119" t="str">
        <f t="shared" si="60"/>
        <v/>
      </c>
    </row>
    <row r="334" spans="1:29" x14ac:dyDescent="0.45">
      <c r="A334" s="112">
        <f>IF(C334="","",COUNTA($C$3:C334))</f>
        <v>332</v>
      </c>
      <c r="B334" s="112" t="str">
        <f t="shared" si="65"/>
        <v>August</v>
      </c>
      <c r="C334" s="113">
        <v>44782</v>
      </c>
      <c r="D334" s="114" t="s">
        <v>512</v>
      </c>
      <c r="E334" s="114"/>
      <c r="F334" s="115">
        <v>44616</v>
      </c>
      <c r="G334" s="116" t="s">
        <v>125</v>
      </c>
      <c r="H334" s="152" t="s">
        <v>632</v>
      </c>
      <c r="I334" s="116" t="s">
        <v>467</v>
      </c>
      <c r="J334" s="116" t="s">
        <v>19</v>
      </c>
      <c r="K334" s="117" t="str">
        <f t="shared" si="66"/>
        <v>Sqmt</v>
      </c>
      <c r="L334" s="118">
        <v>8.0500000000000007</v>
      </c>
      <c r="M334" s="133">
        <v>6.5983606557377055</v>
      </c>
      <c r="N334" s="118"/>
      <c r="O334" s="138">
        <f t="shared" si="67"/>
        <v>8.0500000000000007</v>
      </c>
      <c r="P334" s="124">
        <v>5.9</v>
      </c>
      <c r="Q334" s="118">
        <v>6.1</v>
      </c>
      <c r="R334" s="118">
        <v>0</v>
      </c>
      <c r="S334" s="151">
        <v>100</v>
      </c>
      <c r="T334" s="119">
        <f t="shared" si="61"/>
        <v>1.9500000000000011</v>
      </c>
      <c r="U334" s="119">
        <f t="shared" si="62"/>
        <v>0.19999999999999929</v>
      </c>
      <c r="V334" s="119">
        <f t="shared" si="68"/>
        <v>37.915500000000002</v>
      </c>
      <c r="W334" s="119">
        <f t="shared" si="69"/>
        <v>0.94199999999999662</v>
      </c>
      <c r="X334" s="119">
        <f t="shared" si="70"/>
        <v>9.1845000000000052</v>
      </c>
      <c r="Y334" s="120">
        <f t="shared" si="63"/>
        <v>24.22360248447206</v>
      </c>
      <c r="Z334" s="121">
        <f t="shared" si="64"/>
        <v>2.4844720496894319</v>
      </c>
      <c r="AA334" s="122"/>
      <c r="AB334" s="119">
        <f t="shared" si="60"/>
        <v>9.1845000000000052</v>
      </c>
      <c r="AC334" s="96" t="s">
        <v>519</v>
      </c>
    </row>
    <row r="335" spans="1:29" x14ac:dyDescent="0.45">
      <c r="A335" s="112">
        <f>IF(C335="","",COUNTA($C$3:C335))</f>
        <v>333</v>
      </c>
      <c r="B335" s="112" t="str">
        <f t="shared" si="65"/>
        <v>August</v>
      </c>
      <c r="C335" s="113">
        <v>44782</v>
      </c>
      <c r="D335" s="114" t="s">
        <v>512</v>
      </c>
      <c r="E335" s="114"/>
      <c r="F335" s="115">
        <v>44616</v>
      </c>
      <c r="G335" s="116" t="s">
        <v>125</v>
      </c>
      <c r="H335" s="152" t="s">
        <v>632</v>
      </c>
      <c r="I335" s="116" t="s">
        <v>467</v>
      </c>
      <c r="J335" s="116" t="s">
        <v>2</v>
      </c>
      <c r="K335" s="117" t="str">
        <f t="shared" si="66"/>
        <v>Sqmt</v>
      </c>
      <c r="L335" s="118">
        <v>25.7</v>
      </c>
      <c r="M335" s="118">
        <v>16.559999999999999</v>
      </c>
      <c r="N335" s="118">
        <v>4.97</v>
      </c>
      <c r="O335" s="138">
        <f t="shared" si="67"/>
        <v>26.266599999999997</v>
      </c>
      <c r="P335" s="124">
        <v>17.899999999999999</v>
      </c>
      <c r="Q335" s="118">
        <v>19</v>
      </c>
      <c r="R335" s="118"/>
      <c r="S335" s="151"/>
      <c r="T335" s="119">
        <f t="shared" si="61"/>
        <v>7.2665999999999968</v>
      </c>
      <c r="U335" s="119">
        <f t="shared" si="62"/>
        <v>1.1000000000000014</v>
      </c>
      <c r="V335" s="119">
        <f t="shared" si="68"/>
        <v>123.71568599999999</v>
      </c>
      <c r="W335" s="119">
        <f t="shared" si="69"/>
        <v>5.1810000000000063</v>
      </c>
      <c r="X335" s="119">
        <f t="shared" si="70"/>
        <v>34.225685999999982</v>
      </c>
      <c r="Y335" s="120">
        <f t="shared" si="63"/>
        <v>27.664791027388386</v>
      </c>
      <c r="Z335" s="121">
        <f t="shared" si="64"/>
        <v>4.1878278878880462</v>
      </c>
      <c r="AA335" s="122"/>
      <c r="AB335" s="119">
        <f t="shared" si="60"/>
        <v>34.225685999999982</v>
      </c>
    </row>
    <row r="336" spans="1:29" x14ac:dyDescent="0.45">
      <c r="A336" s="112">
        <f>IF(C336="","",COUNTA($C$3:C336))</f>
        <v>334</v>
      </c>
      <c r="B336" s="112" t="str">
        <f t="shared" si="65"/>
        <v>August</v>
      </c>
      <c r="C336" s="113">
        <v>44782</v>
      </c>
      <c r="D336" s="114" t="s">
        <v>512</v>
      </c>
      <c r="E336" s="114"/>
      <c r="F336" s="115">
        <v>44616</v>
      </c>
      <c r="G336" s="116" t="s">
        <v>125</v>
      </c>
      <c r="H336" s="152" t="s">
        <v>632</v>
      </c>
      <c r="I336" s="116" t="s">
        <v>467</v>
      </c>
      <c r="J336" s="116" t="s">
        <v>3</v>
      </c>
      <c r="K336" s="117" t="str">
        <f t="shared" si="66"/>
        <v>Sqmt</v>
      </c>
      <c r="L336" s="118">
        <v>2.2000000000000002</v>
      </c>
      <c r="M336" s="118"/>
      <c r="N336" s="118">
        <v>1.86</v>
      </c>
      <c r="O336" s="138">
        <f t="shared" si="67"/>
        <v>2.2692000000000001</v>
      </c>
      <c r="P336" s="124">
        <v>1.7</v>
      </c>
      <c r="Q336" s="118">
        <v>1.75</v>
      </c>
      <c r="R336" s="118"/>
      <c r="S336" s="151"/>
      <c r="T336" s="119">
        <f t="shared" si="61"/>
        <v>0.51920000000000011</v>
      </c>
      <c r="U336" s="119">
        <f t="shared" si="62"/>
        <v>5.0000000000000044E-2</v>
      </c>
      <c r="V336" s="119">
        <f t="shared" si="68"/>
        <v>14.250576000000001</v>
      </c>
      <c r="W336" s="119">
        <f t="shared" si="69"/>
        <v>0.31400000000000028</v>
      </c>
      <c r="X336" s="119">
        <f t="shared" si="70"/>
        <v>3.2605760000000008</v>
      </c>
      <c r="Y336" s="120">
        <f t="shared" si="63"/>
        <v>22.880310241494804</v>
      </c>
      <c r="Z336" s="121">
        <f t="shared" si="64"/>
        <v>2.2034197073858648</v>
      </c>
      <c r="AA336" s="122"/>
      <c r="AB336" s="119">
        <f t="shared" si="60"/>
        <v>3.2605760000000008</v>
      </c>
    </row>
    <row r="337" spans="1:28" x14ac:dyDescent="0.45">
      <c r="A337" s="112">
        <f>IF(C337="","",COUNTA($C$3:C337))</f>
        <v>335</v>
      </c>
      <c r="B337" s="112" t="str">
        <f t="shared" si="65"/>
        <v>August</v>
      </c>
      <c r="C337" s="113">
        <v>44782</v>
      </c>
      <c r="D337" s="114" t="s">
        <v>512</v>
      </c>
      <c r="E337" s="114"/>
      <c r="F337" s="115">
        <v>44616</v>
      </c>
      <c r="G337" s="116" t="s">
        <v>125</v>
      </c>
      <c r="H337" s="152" t="s">
        <v>632</v>
      </c>
      <c r="I337" s="116" t="s">
        <v>514</v>
      </c>
      <c r="J337" s="116" t="s">
        <v>21</v>
      </c>
      <c r="K337" s="117" t="str">
        <f t="shared" si="66"/>
        <v>Sqmt</v>
      </c>
      <c r="L337" s="118">
        <v>0.5</v>
      </c>
      <c r="M337" s="133">
        <v>0.4098360655737705</v>
      </c>
      <c r="N337" s="118"/>
      <c r="O337" s="138">
        <f t="shared" si="67"/>
        <v>0.5</v>
      </c>
      <c r="P337" s="124">
        <v>0.4</v>
      </c>
      <c r="Q337" s="118">
        <v>0.5</v>
      </c>
      <c r="R337" s="118"/>
      <c r="S337" s="151"/>
      <c r="T337" s="119">
        <f t="shared" si="61"/>
        <v>0</v>
      </c>
      <c r="U337" s="119">
        <f t="shared" si="62"/>
        <v>9.9999999999999978E-2</v>
      </c>
      <c r="V337" s="119">
        <f t="shared" si="68"/>
        <v>3.9249999999999998</v>
      </c>
      <c r="W337" s="119">
        <f t="shared" si="69"/>
        <v>0.78499999999999981</v>
      </c>
      <c r="X337" s="119">
        <f t="shared" si="70"/>
        <v>0</v>
      </c>
      <c r="Y337" s="120">
        <f t="shared" si="63"/>
        <v>0</v>
      </c>
      <c r="Z337" s="121">
        <f t="shared" si="64"/>
        <v>19.999999999999996</v>
      </c>
      <c r="AA337" s="122"/>
      <c r="AB337" s="119">
        <f t="shared" si="60"/>
        <v>0</v>
      </c>
    </row>
    <row r="338" spans="1:28" x14ac:dyDescent="0.45">
      <c r="A338" s="112">
        <f>IF(C338="","",COUNTA($C$3:C338))</f>
        <v>336</v>
      </c>
      <c r="B338" s="112" t="str">
        <f t="shared" si="65"/>
        <v>August</v>
      </c>
      <c r="C338" s="113">
        <v>44782</v>
      </c>
      <c r="D338" s="114" t="s">
        <v>512</v>
      </c>
      <c r="E338" s="114"/>
      <c r="F338" s="115">
        <v>44616</v>
      </c>
      <c r="G338" s="116" t="s">
        <v>125</v>
      </c>
      <c r="H338" s="152" t="s">
        <v>632</v>
      </c>
      <c r="I338" s="116" t="s">
        <v>23</v>
      </c>
      <c r="J338" s="116" t="s">
        <v>23</v>
      </c>
      <c r="K338" s="117" t="str">
        <f t="shared" si="66"/>
        <v>No's</v>
      </c>
      <c r="L338" s="118">
        <v>6</v>
      </c>
      <c r="M338" s="118"/>
      <c r="N338" s="118"/>
      <c r="O338" s="138">
        <f t="shared" si="67"/>
        <v>6</v>
      </c>
      <c r="P338" s="124">
        <v>6</v>
      </c>
      <c r="Q338" s="118"/>
      <c r="R338" s="118"/>
      <c r="S338" s="151"/>
      <c r="T338" s="119" t="str">
        <f t="shared" si="61"/>
        <v/>
      </c>
      <c r="U338" s="119" t="str">
        <f t="shared" si="62"/>
        <v/>
      </c>
      <c r="V338" s="119">
        <f t="shared" si="68"/>
        <v>6</v>
      </c>
      <c r="W338" s="119" t="str">
        <f t="shared" si="69"/>
        <v/>
      </c>
      <c r="X338" s="119" t="str">
        <f t="shared" si="70"/>
        <v/>
      </c>
      <c r="Y338" s="120" t="str">
        <f t="shared" si="63"/>
        <v/>
      </c>
      <c r="Z338" s="121" t="str">
        <f t="shared" si="64"/>
        <v/>
      </c>
      <c r="AA338" s="122"/>
      <c r="AB338" s="119" t="str">
        <f t="shared" si="60"/>
        <v/>
      </c>
    </row>
    <row r="339" spans="1:28" x14ac:dyDescent="0.45">
      <c r="A339" s="112">
        <f>IF(C339="","",COUNTA($C$3:C339))</f>
        <v>337</v>
      </c>
      <c r="B339" s="112" t="str">
        <f t="shared" si="65"/>
        <v>August</v>
      </c>
      <c r="C339" s="113">
        <v>44782</v>
      </c>
      <c r="D339" s="114" t="s">
        <v>512</v>
      </c>
      <c r="E339" s="114"/>
      <c r="F339" s="115">
        <v>44616</v>
      </c>
      <c r="G339" s="116" t="s">
        <v>125</v>
      </c>
      <c r="H339" s="152" t="s">
        <v>634</v>
      </c>
      <c r="I339" s="116" t="s">
        <v>607</v>
      </c>
      <c r="J339" s="116" t="s">
        <v>4</v>
      </c>
      <c r="K339" s="117" t="str">
        <f t="shared" si="66"/>
        <v>Sqmt</v>
      </c>
      <c r="L339" s="118">
        <v>1.6</v>
      </c>
      <c r="M339" s="118"/>
      <c r="N339" s="118">
        <v>1.34</v>
      </c>
      <c r="O339" s="138">
        <f t="shared" si="67"/>
        <v>1.6348</v>
      </c>
      <c r="P339" s="124">
        <v>0.2</v>
      </c>
      <c r="Q339" s="118">
        <v>0.7</v>
      </c>
      <c r="R339" s="118">
        <v>0</v>
      </c>
      <c r="S339" s="151">
        <v>100</v>
      </c>
      <c r="T339" s="119">
        <f t="shared" si="61"/>
        <v>0.93480000000000008</v>
      </c>
      <c r="U339" s="119">
        <f t="shared" si="62"/>
        <v>0.5</v>
      </c>
      <c r="V339" s="119">
        <f t="shared" si="68"/>
        <v>12.83318</v>
      </c>
      <c r="W339" s="119">
        <f t="shared" si="69"/>
        <v>3.9249999999999998</v>
      </c>
      <c r="X339" s="119">
        <f t="shared" si="70"/>
        <v>7.3381800000000004</v>
      </c>
      <c r="Y339" s="120">
        <f t="shared" si="63"/>
        <v>57.181306581844879</v>
      </c>
      <c r="Z339" s="121">
        <f t="shared" si="64"/>
        <v>30.584781012967948</v>
      </c>
      <c r="AA339" s="122"/>
      <c r="AB339" s="119">
        <f t="shared" si="60"/>
        <v>7.3381800000000004</v>
      </c>
    </row>
    <row r="340" spans="1:28" x14ac:dyDescent="0.45">
      <c r="A340" s="112">
        <f>IF(C340="","",COUNTA($C$3:C340))</f>
        <v>338</v>
      </c>
      <c r="B340" s="112" t="str">
        <f t="shared" si="65"/>
        <v>August</v>
      </c>
      <c r="C340" s="113">
        <v>44783</v>
      </c>
      <c r="D340" s="114" t="s">
        <v>635</v>
      </c>
      <c r="E340" s="114"/>
      <c r="F340" s="115">
        <v>44790</v>
      </c>
      <c r="G340" s="116" t="s">
        <v>125</v>
      </c>
      <c r="H340" s="152" t="s">
        <v>636</v>
      </c>
      <c r="I340" s="116" t="s">
        <v>457</v>
      </c>
      <c r="J340" s="116" t="s">
        <v>2</v>
      </c>
      <c r="K340" s="117" t="str">
        <f t="shared" si="66"/>
        <v>Sqmt</v>
      </c>
      <c r="L340" s="118">
        <v>97.1</v>
      </c>
      <c r="M340" s="118">
        <f>57.97+0.5+0.815</f>
        <v>59.284999999999997</v>
      </c>
      <c r="N340" s="118">
        <v>20.63</v>
      </c>
      <c r="O340" s="138">
        <f t="shared" si="67"/>
        <v>97.496299999999991</v>
      </c>
      <c r="P340" s="124">
        <v>82.4</v>
      </c>
      <c r="Q340" s="118">
        <v>93.4</v>
      </c>
      <c r="R340" s="118">
        <v>55</v>
      </c>
      <c r="S340" s="151">
        <v>45</v>
      </c>
      <c r="T340" s="119">
        <f t="shared" si="61"/>
        <v>4.0962999999999852</v>
      </c>
      <c r="U340" s="119">
        <f t="shared" si="62"/>
        <v>11</v>
      </c>
      <c r="V340" s="119">
        <f t="shared" si="68"/>
        <v>459.20757299999997</v>
      </c>
      <c r="W340" s="119">
        <f t="shared" si="69"/>
        <v>51.81</v>
      </c>
      <c r="X340" s="119">
        <f t="shared" si="70"/>
        <v>19.293572999999931</v>
      </c>
      <c r="Y340" s="120">
        <f t="shared" si="63"/>
        <v>4.2014927745975852</v>
      </c>
      <c r="Z340" s="121">
        <f t="shared" si="64"/>
        <v>11.282479437681225</v>
      </c>
      <c r="AA340" s="122"/>
      <c r="AB340" s="119">
        <f t="shared" si="60"/>
        <v>19.293572999999931</v>
      </c>
    </row>
    <row r="341" spans="1:28" x14ac:dyDescent="0.45">
      <c r="A341" s="112">
        <f>IF(C341="","",COUNTA($C$3:C341))</f>
        <v>339</v>
      </c>
      <c r="B341" s="112" t="str">
        <f t="shared" si="65"/>
        <v>August</v>
      </c>
      <c r="C341" s="113">
        <v>44783</v>
      </c>
      <c r="D341" s="114" t="s">
        <v>635</v>
      </c>
      <c r="E341" s="114"/>
      <c r="F341" s="115">
        <v>44790</v>
      </c>
      <c r="G341" s="116" t="s">
        <v>125</v>
      </c>
      <c r="H341" s="152" t="s">
        <v>636</v>
      </c>
      <c r="I341" s="116" t="s">
        <v>457</v>
      </c>
      <c r="J341" s="116" t="s">
        <v>3</v>
      </c>
      <c r="K341" s="117" t="str">
        <f t="shared" si="66"/>
        <v>Sqmt</v>
      </c>
      <c r="L341" s="118">
        <v>4</v>
      </c>
      <c r="M341" s="118">
        <v>3.29</v>
      </c>
      <c r="N341" s="118"/>
      <c r="O341" s="138">
        <f t="shared" si="67"/>
        <v>4.0137999999999998</v>
      </c>
      <c r="P341" s="124">
        <v>3.6</v>
      </c>
      <c r="Q341" s="118">
        <v>4</v>
      </c>
      <c r="R341" s="118"/>
      <c r="S341" s="151"/>
      <c r="T341" s="119">
        <f t="shared" si="61"/>
        <v>1.3799999999999812E-2</v>
      </c>
      <c r="U341" s="119">
        <f t="shared" si="62"/>
        <v>0.39999999999999991</v>
      </c>
      <c r="V341" s="119">
        <f t="shared" si="68"/>
        <v>25.206664</v>
      </c>
      <c r="W341" s="119">
        <f t="shared" si="69"/>
        <v>2.5119999999999996</v>
      </c>
      <c r="X341" s="119">
        <f t="shared" si="70"/>
        <v>8.6663999999998825E-2</v>
      </c>
      <c r="Y341" s="120">
        <f t="shared" si="63"/>
        <v>0.34381384224425265</v>
      </c>
      <c r="Z341" s="121">
        <f t="shared" si="64"/>
        <v>9.965618615775572</v>
      </c>
      <c r="AA341" s="122"/>
      <c r="AB341" s="119">
        <f t="shared" si="60"/>
        <v>8.6663999999998825E-2</v>
      </c>
    </row>
    <row r="342" spans="1:28" x14ac:dyDescent="0.45">
      <c r="A342" s="112">
        <f>IF(C342="","",COUNTA($C$3:C342))</f>
        <v>340</v>
      </c>
      <c r="B342" s="112" t="str">
        <f t="shared" si="65"/>
        <v>August</v>
      </c>
      <c r="C342" s="113">
        <v>44783</v>
      </c>
      <c r="D342" s="114" t="s">
        <v>635</v>
      </c>
      <c r="E342" s="114"/>
      <c r="F342" s="115">
        <v>44790</v>
      </c>
      <c r="G342" s="116" t="s">
        <v>125</v>
      </c>
      <c r="H342" s="152" t="s">
        <v>636</v>
      </c>
      <c r="I342" s="116" t="s">
        <v>25</v>
      </c>
      <c r="J342" s="116" t="s">
        <v>455</v>
      </c>
      <c r="K342" s="117" t="str">
        <f t="shared" si="66"/>
        <v>No's</v>
      </c>
      <c r="L342" s="118">
        <v>616</v>
      </c>
      <c r="M342" s="118"/>
      <c r="N342" s="118"/>
      <c r="O342" s="138">
        <f t="shared" si="67"/>
        <v>616</v>
      </c>
      <c r="P342" s="124"/>
      <c r="Q342" s="118"/>
      <c r="R342" s="118"/>
      <c r="S342" s="151"/>
      <c r="T342" s="119" t="str">
        <f t="shared" si="61"/>
        <v/>
      </c>
      <c r="U342" s="119" t="str">
        <f t="shared" si="62"/>
        <v/>
      </c>
      <c r="V342" s="119">
        <f t="shared" si="68"/>
        <v>616</v>
      </c>
      <c r="W342" s="119" t="str">
        <f t="shared" si="69"/>
        <v/>
      </c>
      <c r="X342" s="119" t="str">
        <f t="shared" si="70"/>
        <v/>
      </c>
      <c r="Y342" s="120" t="str">
        <f t="shared" si="63"/>
        <v/>
      </c>
      <c r="Z342" s="121" t="str">
        <f t="shared" si="64"/>
        <v/>
      </c>
      <c r="AA342" s="122"/>
      <c r="AB342" s="119" t="str">
        <f t="shared" si="60"/>
        <v/>
      </c>
    </row>
    <row r="343" spans="1:28" x14ac:dyDescent="0.45">
      <c r="A343" s="112">
        <f>IF(C343="","",COUNTA($C$3:C343))</f>
        <v>341</v>
      </c>
      <c r="B343" s="112" t="str">
        <f t="shared" si="65"/>
        <v>August</v>
      </c>
      <c r="C343" s="113">
        <v>44783</v>
      </c>
      <c r="D343" s="114" t="s">
        <v>635</v>
      </c>
      <c r="E343" s="114"/>
      <c r="F343" s="115">
        <v>44790</v>
      </c>
      <c r="G343" s="116" t="s">
        <v>125</v>
      </c>
      <c r="H343" s="152" t="s">
        <v>636</v>
      </c>
      <c r="I343" s="116" t="s">
        <v>460</v>
      </c>
      <c r="J343" s="116" t="s">
        <v>225</v>
      </c>
      <c r="K343" s="117" t="str">
        <f t="shared" si="66"/>
        <v>Rmt</v>
      </c>
      <c r="L343" s="118">
        <v>100</v>
      </c>
      <c r="M343" s="118"/>
      <c r="N343" s="118"/>
      <c r="O343" s="138">
        <f t="shared" si="67"/>
        <v>100</v>
      </c>
      <c r="P343" s="124"/>
      <c r="Q343" s="118"/>
      <c r="R343" s="118"/>
      <c r="S343" s="151"/>
      <c r="T343" s="119" t="str">
        <f t="shared" si="61"/>
        <v/>
      </c>
      <c r="U343" s="119" t="str">
        <f t="shared" si="62"/>
        <v/>
      </c>
      <c r="V343" s="119">
        <f t="shared" si="68"/>
        <v>100</v>
      </c>
      <c r="W343" s="119" t="str">
        <f t="shared" si="69"/>
        <v/>
      </c>
      <c r="X343" s="119" t="str">
        <f t="shared" si="70"/>
        <v/>
      </c>
      <c r="Y343" s="120" t="str">
        <f t="shared" si="63"/>
        <v/>
      </c>
      <c r="Z343" s="121" t="str">
        <f t="shared" si="64"/>
        <v/>
      </c>
      <c r="AA343" s="122"/>
      <c r="AB343" s="119" t="str">
        <f t="shared" si="60"/>
        <v/>
      </c>
    </row>
    <row r="344" spans="1:28" x14ac:dyDescent="0.45">
      <c r="A344" s="112">
        <f>IF(C344="","",COUNTA($C$3:C344))</f>
        <v>342</v>
      </c>
      <c r="B344" s="112" t="str">
        <f t="shared" si="65"/>
        <v>August</v>
      </c>
      <c r="C344" s="113">
        <v>44783</v>
      </c>
      <c r="D344" s="114" t="s">
        <v>635</v>
      </c>
      <c r="E344" s="114"/>
      <c r="F344" s="115">
        <v>44790</v>
      </c>
      <c r="G344" s="116" t="s">
        <v>125</v>
      </c>
      <c r="H344" s="152" t="s">
        <v>636</v>
      </c>
      <c r="I344" s="116" t="s">
        <v>24</v>
      </c>
      <c r="J344" s="116" t="s">
        <v>24</v>
      </c>
      <c r="K344" s="117" t="str">
        <f t="shared" si="66"/>
        <v>No's</v>
      </c>
      <c r="L344" s="118">
        <v>200</v>
      </c>
      <c r="M344" s="118"/>
      <c r="N344" s="118"/>
      <c r="O344" s="138">
        <f t="shared" si="67"/>
        <v>200</v>
      </c>
      <c r="P344" s="124"/>
      <c r="Q344" s="118"/>
      <c r="R344" s="118"/>
      <c r="S344" s="151"/>
      <c r="T344" s="119" t="str">
        <f t="shared" si="61"/>
        <v/>
      </c>
      <c r="U344" s="119" t="str">
        <f t="shared" si="62"/>
        <v/>
      </c>
      <c r="V344" s="119">
        <f t="shared" si="68"/>
        <v>200</v>
      </c>
      <c r="W344" s="119" t="str">
        <f t="shared" si="69"/>
        <v/>
      </c>
      <c r="X344" s="119" t="str">
        <f t="shared" si="70"/>
        <v/>
      </c>
      <c r="Y344" s="120" t="str">
        <f t="shared" si="63"/>
        <v/>
      </c>
      <c r="Z344" s="121" t="str">
        <f t="shared" si="64"/>
        <v/>
      </c>
      <c r="AA344" s="122"/>
      <c r="AB344" s="119" t="str">
        <f t="shared" si="60"/>
        <v/>
      </c>
    </row>
    <row r="345" spans="1:28" x14ac:dyDescent="0.45">
      <c r="A345" s="112">
        <f>IF(C345="","",COUNTA($C$3:C345))</f>
        <v>343</v>
      </c>
      <c r="B345" s="112" t="str">
        <f t="shared" si="65"/>
        <v>August</v>
      </c>
      <c r="C345" s="113">
        <v>44783</v>
      </c>
      <c r="D345" s="114" t="s">
        <v>635</v>
      </c>
      <c r="E345" s="114"/>
      <c r="F345" s="115">
        <v>44790</v>
      </c>
      <c r="G345" s="116" t="s">
        <v>125</v>
      </c>
      <c r="H345" s="152" t="s">
        <v>636</v>
      </c>
      <c r="I345" s="116" t="s">
        <v>480</v>
      </c>
      <c r="J345" s="116" t="s">
        <v>345</v>
      </c>
      <c r="K345" s="117" t="str">
        <f t="shared" si="66"/>
        <v>Kg's</v>
      </c>
      <c r="L345" s="118">
        <v>0.6</v>
      </c>
      <c r="M345" s="118"/>
      <c r="N345" s="118"/>
      <c r="O345" s="138">
        <f t="shared" si="67"/>
        <v>0.6</v>
      </c>
      <c r="P345" s="124"/>
      <c r="Q345" s="118"/>
      <c r="R345" s="118"/>
      <c r="S345" s="151"/>
      <c r="T345" s="119" t="str">
        <f t="shared" si="61"/>
        <v/>
      </c>
      <c r="U345" s="119" t="str">
        <f t="shared" si="62"/>
        <v/>
      </c>
      <c r="V345" s="119">
        <f t="shared" si="68"/>
        <v>0.6</v>
      </c>
      <c r="W345" s="119" t="str">
        <f t="shared" si="69"/>
        <v/>
      </c>
      <c r="X345" s="119" t="str">
        <f t="shared" si="70"/>
        <v/>
      </c>
      <c r="Y345" s="120" t="str">
        <f t="shared" si="63"/>
        <v/>
      </c>
      <c r="Z345" s="121" t="str">
        <f t="shared" si="64"/>
        <v/>
      </c>
      <c r="AA345" s="122"/>
      <c r="AB345" s="119" t="str">
        <f t="shared" si="60"/>
        <v/>
      </c>
    </row>
    <row r="346" spans="1:28" x14ac:dyDescent="0.45">
      <c r="A346" s="112">
        <f>IF(C346="","",COUNTA($C$3:C346))</f>
        <v>344</v>
      </c>
      <c r="B346" s="112" t="str">
        <f t="shared" si="65"/>
        <v>August</v>
      </c>
      <c r="C346" s="113">
        <v>44783</v>
      </c>
      <c r="D346" s="114" t="s">
        <v>635</v>
      </c>
      <c r="E346" s="114"/>
      <c r="F346" s="115">
        <v>44790</v>
      </c>
      <c r="G346" s="116" t="s">
        <v>125</v>
      </c>
      <c r="H346" s="152" t="s">
        <v>636</v>
      </c>
      <c r="I346" s="116" t="s">
        <v>480</v>
      </c>
      <c r="J346" s="116" t="s">
        <v>343</v>
      </c>
      <c r="K346" s="117" t="str">
        <f t="shared" si="66"/>
        <v>No's</v>
      </c>
      <c r="L346" s="118">
        <v>1</v>
      </c>
      <c r="M346" s="118"/>
      <c r="N346" s="118"/>
      <c r="O346" s="138">
        <f t="shared" si="67"/>
        <v>1</v>
      </c>
      <c r="P346" s="124"/>
      <c r="Q346" s="118"/>
      <c r="R346" s="118"/>
      <c r="S346" s="151"/>
      <c r="T346" s="119" t="str">
        <f t="shared" si="61"/>
        <v/>
      </c>
      <c r="U346" s="119" t="str">
        <f t="shared" si="62"/>
        <v/>
      </c>
      <c r="V346" s="119">
        <f t="shared" si="68"/>
        <v>1</v>
      </c>
      <c r="W346" s="119" t="str">
        <f t="shared" si="69"/>
        <v/>
      </c>
      <c r="X346" s="119" t="str">
        <f t="shared" si="70"/>
        <v/>
      </c>
      <c r="Y346" s="120" t="str">
        <f t="shared" si="63"/>
        <v/>
      </c>
      <c r="Z346" s="121" t="str">
        <f t="shared" si="64"/>
        <v/>
      </c>
      <c r="AA346" s="122"/>
      <c r="AB346" s="119" t="str">
        <f t="shared" si="60"/>
        <v/>
      </c>
    </row>
    <row r="347" spans="1:28" x14ac:dyDescent="0.45">
      <c r="A347" s="112">
        <f>IF(C347="","",COUNTA($C$3:C347))</f>
        <v>345</v>
      </c>
      <c r="B347" s="112" t="str">
        <f t="shared" si="65"/>
        <v>August</v>
      </c>
      <c r="C347" s="113">
        <v>44783</v>
      </c>
      <c r="D347" s="114" t="s">
        <v>635</v>
      </c>
      <c r="E347" s="114"/>
      <c r="F347" s="115">
        <v>44790</v>
      </c>
      <c r="G347" s="116" t="s">
        <v>125</v>
      </c>
      <c r="H347" s="152" t="s">
        <v>637</v>
      </c>
      <c r="I347" s="116" t="s">
        <v>457</v>
      </c>
      <c r="J347" s="116" t="s">
        <v>2</v>
      </c>
      <c r="K347" s="117" t="str">
        <f t="shared" si="66"/>
        <v>Sqmt</v>
      </c>
      <c r="L347" s="118">
        <v>215.5</v>
      </c>
      <c r="M347" s="118">
        <f>126.97+0.5</f>
        <v>127.47</v>
      </c>
      <c r="N347" s="118">
        <v>49.98</v>
      </c>
      <c r="O347" s="138">
        <f t="shared" si="67"/>
        <v>216.48899999999998</v>
      </c>
      <c r="P347" s="124">
        <v>181.4</v>
      </c>
      <c r="Q347" s="118">
        <v>207.55</v>
      </c>
      <c r="R347" s="118">
        <v>40</v>
      </c>
      <c r="S347" s="151">
        <v>60</v>
      </c>
      <c r="T347" s="119">
        <f t="shared" si="61"/>
        <v>8.9389999999999645</v>
      </c>
      <c r="U347" s="119">
        <f t="shared" si="62"/>
        <v>26.150000000000006</v>
      </c>
      <c r="V347" s="119">
        <f t="shared" si="68"/>
        <v>1019.6631899999999</v>
      </c>
      <c r="W347" s="119">
        <f t="shared" si="69"/>
        <v>123.16650000000003</v>
      </c>
      <c r="X347" s="119">
        <f t="shared" si="70"/>
        <v>42.102689999999832</v>
      </c>
      <c r="Y347" s="120">
        <f t="shared" si="63"/>
        <v>4.1290781517767483</v>
      </c>
      <c r="Z347" s="121">
        <f t="shared" si="64"/>
        <v>12.07913566047236</v>
      </c>
      <c r="AA347" s="122"/>
      <c r="AB347" s="119">
        <f t="shared" si="60"/>
        <v>42.102689999999832</v>
      </c>
    </row>
    <row r="348" spans="1:28" x14ac:dyDescent="0.45">
      <c r="A348" s="112">
        <f>IF(C348="","",COUNTA($C$3:C348))</f>
        <v>346</v>
      </c>
      <c r="B348" s="112" t="str">
        <f t="shared" si="65"/>
        <v>August</v>
      </c>
      <c r="C348" s="113">
        <v>44783</v>
      </c>
      <c r="D348" s="114" t="s">
        <v>635</v>
      </c>
      <c r="E348" s="114"/>
      <c r="F348" s="115">
        <v>44790</v>
      </c>
      <c r="G348" s="116" t="s">
        <v>125</v>
      </c>
      <c r="H348" s="152" t="s">
        <v>637</v>
      </c>
      <c r="I348" s="116" t="s">
        <v>457</v>
      </c>
      <c r="J348" s="116" t="s">
        <v>3</v>
      </c>
      <c r="K348" s="117" t="str">
        <f t="shared" si="66"/>
        <v>Sqmt</v>
      </c>
      <c r="L348" s="118">
        <v>65.099999999999994</v>
      </c>
      <c r="M348" s="118">
        <v>28.6</v>
      </c>
      <c r="N348" s="118">
        <v>25.31</v>
      </c>
      <c r="O348" s="138">
        <f t="shared" si="67"/>
        <v>65.770199999999988</v>
      </c>
      <c r="P348" s="124">
        <v>51.5</v>
      </c>
      <c r="Q348" s="118">
        <v>59.2</v>
      </c>
      <c r="R348" s="118"/>
      <c r="S348" s="151"/>
      <c r="T348" s="119">
        <f t="shared" si="61"/>
        <v>6.5701999999999856</v>
      </c>
      <c r="U348" s="119">
        <f t="shared" si="62"/>
        <v>7.7000000000000028</v>
      </c>
      <c r="V348" s="119">
        <f t="shared" si="68"/>
        <v>413.03685599999994</v>
      </c>
      <c r="W348" s="119">
        <f t="shared" si="69"/>
        <v>48.356000000000023</v>
      </c>
      <c r="X348" s="119">
        <f t="shared" si="70"/>
        <v>41.260855999999912</v>
      </c>
      <c r="Y348" s="120">
        <f t="shared" si="63"/>
        <v>9.9896305621694736</v>
      </c>
      <c r="Z348" s="121">
        <f t="shared" si="64"/>
        <v>11.707429808636745</v>
      </c>
      <c r="AA348" s="122"/>
      <c r="AB348" s="119">
        <f t="shared" si="60"/>
        <v>41.260855999999912</v>
      </c>
    </row>
    <row r="349" spans="1:28" x14ac:dyDescent="0.45">
      <c r="A349" s="112">
        <f>IF(C349="","",COUNTA($C$3:C349))</f>
        <v>347</v>
      </c>
      <c r="B349" s="112" t="str">
        <f t="shared" si="65"/>
        <v>August</v>
      </c>
      <c r="C349" s="113">
        <v>44783</v>
      </c>
      <c r="D349" s="114" t="s">
        <v>635</v>
      </c>
      <c r="E349" s="114"/>
      <c r="F349" s="115">
        <v>44790</v>
      </c>
      <c r="G349" s="116" t="s">
        <v>125</v>
      </c>
      <c r="H349" s="152" t="s">
        <v>637</v>
      </c>
      <c r="I349" s="116" t="s">
        <v>25</v>
      </c>
      <c r="J349" s="116" t="s">
        <v>455</v>
      </c>
      <c r="K349" s="117" t="str">
        <f t="shared" si="66"/>
        <v>No's</v>
      </c>
      <c r="L349" s="118">
        <v>1376</v>
      </c>
      <c r="M349" s="118"/>
      <c r="N349" s="118"/>
      <c r="O349" s="138">
        <f t="shared" si="67"/>
        <v>1376</v>
      </c>
      <c r="P349" s="124"/>
      <c r="Q349" s="118"/>
      <c r="R349" s="118"/>
      <c r="S349" s="151"/>
      <c r="T349" s="119" t="str">
        <f t="shared" si="61"/>
        <v/>
      </c>
      <c r="U349" s="119" t="str">
        <f t="shared" si="62"/>
        <v/>
      </c>
      <c r="V349" s="119">
        <f t="shared" si="68"/>
        <v>1376</v>
      </c>
      <c r="W349" s="119" t="str">
        <f t="shared" si="69"/>
        <v/>
      </c>
      <c r="X349" s="119" t="str">
        <f t="shared" si="70"/>
        <v/>
      </c>
      <c r="Y349" s="120" t="str">
        <f t="shared" si="63"/>
        <v/>
      </c>
      <c r="Z349" s="121" t="str">
        <f t="shared" si="64"/>
        <v/>
      </c>
      <c r="AA349" s="122"/>
      <c r="AB349" s="119" t="str">
        <f t="shared" si="60"/>
        <v/>
      </c>
    </row>
    <row r="350" spans="1:28" x14ac:dyDescent="0.45">
      <c r="A350" s="112">
        <f>IF(C350="","",COUNTA($C$3:C350))</f>
        <v>348</v>
      </c>
      <c r="B350" s="112" t="str">
        <f t="shared" si="65"/>
        <v>August</v>
      </c>
      <c r="C350" s="113">
        <v>44783</v>
      </c>
      <c r="D350" s="114" t="s">
        <v>635</v>
      </c>
      <c r="E350" s="114"/>
      <c r="F350" s="115">
        <v>44790</v>
      </c>
      <c r="G350" s="116" t="s">
        <v>125</v>
      </c>
      <c r="H350" s="152" t="s">
        <v>637</v>
      </c>
      <c r="I350" s="116" t="s">
        <v>460</v>
      </c>
      <c r="J350" s="116" t="s">
        <v>225</v>
      </c>
      <c r="K350" s="117" t="str">
        <f t="shared" si="66"/>
        <v>Rmt</v>
      </c>
      <c r="L350" s="118">
        <v>270</v>
      </c>
      <c r="M350" s="118"/>
      <c r="N350" s="118"/>
      <c r="O350" s="138">
        <f t="shared" si="67"/>
        <v>270</v>
      </c>
      <c r="P350" s="124"/>
      <c r="Q350" s="118"/>
      <c r="R350" s="118"/>
      <c r="S350" s="151"/>
      <c r="T350" s="119" t="str">
        <f t="shared" si="61"/>
        <v/>
      </c>
      <c r="U350" s="119" t="str">
        <f t="shared" si="62"/>
        <v/>
      </c>
      <c r="V350" s="119">
        <f t="shared" si="68"/>
        <v>270</v>
      </c>
      <c r="W350" s="119" t="str">
        <f t="shared" si="69"/>
        <v/>
      </c>
      <c r="X350" s="119" t="str">
        <f t="shared" si="70"/>
        <v/>
      </c>
      <c r="Y350" s="120" t="str">
        <f t="shared" si="63"/>
        <v/>
      </c>
      <c r="Z350" s="121" t="str">
        <f t="shared" si="64"/>
        <v/>
      </c>
      <c r="AA350" s="122"/>
      <c r="AB350" s="119" t="str">
        <f t="shared" ref="AB350:AB403" si="71">IFERROR((X350-AA350),"")</f>
        <v/>
      </c>
    </row>
    <row r="351" spans="1:28" x14ac:dyDescent="0.45">
      <c r="A351" s="112">
        <f>IF(C351="","",COUNTA($C$3:C351))</f>
        <v>349</v>
      </c>
      <c r="B351" s="112" t="str">
        <f t="shared" si="65"/>
        <v>August</v>
      </c>
      <c r="C351" s="113">
        <v>44783</v>
      </c>
      <c r="D351" s="114" t="s">
        <v>635</v>
      </c>
      <c r="E351" s="114"/>
      <c r="F351" s="115">
        <v>44790</v>
      </c>
      <c r="G351" s="116" t="s">
        <v>125</v>
      </c>
      <c r="H351" s="152" t="s">
        <v>637</v>
      </c>
      <c r="I351" s="116" t="s">
        <v>24</v>
      </c>
      <c r="J351" s="116" t="s">
        <v>24</v>
      </c>
      <c r="K351" s="117" t="str">
        <f t="shared" si="66"/>
        <v>No's</v>
      </c>
      <c r="L351" s="118">
        <v>500</v>
      </c>
      <c r="M351" s="118"/>
      <c r="N351" s="118"/>
      <c r="O351" s="138">
        <f t="shared" si="67"/>
        <v>500</v>
      </c>
      <c r="P351" s="124"/>
      <c r="Q351" s="118"/>
      <c r="R351" s="118"/>
      <c r="S351" s="151"/>
      <c r="T351" s="119" t="str">
        <f t="shared" si="61"/>
        <v/>
      </c>
      <c r="U351" s="119" t="str">
        <f t="shared" si="62"/>
        <v/>
      </c>
      <c r="V351" s="119">
        <f t="shared" si="68"/>
        <v>500</v>
      </c>
      <c r="W351" s="119" t="str">
        <f t="shared" si="69"/>
        <v/>
      </c>
      <c r="X351" s="119" t="str">
        <f t="shared" si="70"/>
        <v/>
      </c>
      <c r="Y351" s="120" t="str">
        <f t="shared" si="63"/>
        <v/>
      </c>
      <c r="Z351" s="121" t="str">
        <f t="shared" si="64"/>
        <v/>
      </c>
      <c r="AA351" s="122"/>
      <c r="AB351" s="119" t="str">
        <f t="shared" si="71"/>
        <v/>
      </c>
    </row>
    <row r="352" spans="1:28" x14ac:dyDescent="0.45">
      <c r="A352" s="112">
        <f>IF(C352="","",COUNTA($C$3:C352))</f>
        <v>350</v>
      </c>
      <c r="B352" s="112" t="str">
        <f t="shared" si="65"/>
        <v>August</v>
      </c>
      <c r="C352" s="113">
        <v>44783</v>
      </c>
      <c r="D352" s="114" t="s">
        <v>635</v>
      </c>
      <c r="E352" s="114"/>
      <c r="F352" s="115">
        <v>44790</v>
      </c>
      <c r="G352" s="116" t="s">
        <v>125</v>
      </c>
      <c r="H352" s="152" t="s">
        <v>637</v>
      </c>
      <c r="I352" s="116" t="s">
        <v>480</v>
      </c>
      <c r="J352" s="116" t="s">
        <v>345</v>
      </c>
      <c r="K352" s="117" t="str">
        <f t="shared" si="66"/>
        <v>Kg's</v>
      </c>
      <c r="L352" s="118">
        <v>1.5</v>
      </c>
      <c r="M352" s="118"/>
      <c r="N352" s="118"/>
      <c r="O352" s="138">
        <f t="shared" si="67"/>
        <v>1.5</v>
      </c>
      <c r="P352" s="124"/>
      <c r="Q352" s="118"/>
      <c r="R352" s="118"/>
      <c r="S352" s="151"/>
      <c r="T352" s="119" t="str">
        <f t="shared" si="61"/>
        <v/>
      </c>
      <c r="U352" s="119" t="str">
        <f t="shared" si="62"/>
        <v/>
      </c>
      <c r="V352" s="119">
        <f t="shared" si="68"/>
        <v>1.5</v>
      </c>
      <c r="W352" s="119" t="str">
        <f t="shared" si="69"/>
        <v/>
      </c>
      <c r="X352" s="119" t="str">
        <f t="shared" si="70"/>
        <v/>
      </c>
      <c r="Y352" s="120" t="str">
        <f t="shared" si="63"/>
        <v/>
      </c>
      <c r="Z352" s="121" t="str">
        <f t="shared" si="64"/>
        <v/>
      </c>
      <c r="AA352" s="122"/>
      <c r="AB352" s="119" t="str">
        <f t="shared" si="71"/>
        <v/>
      </c>
    </row>
    <row r="353" spans="1:29" x14ac:dyDescent="0.45">
      <c r="A353" s="112">
        <f>IF(C353="","",COUNTA($C$3:C353))</f>
        <v>351</v>
      </c>
      <c r="B353" s="112" t="str">
        <f t="shared" si="65"/>
        <v>August</v>
      </c>
      <c r="C353" s="113">
        <v>44783</v>
      </c>
      <c r="D353" s="114" t="s">
        <v>635</v>
      </c>
      <c r="E353" s="114"/>
      <c r="F353" s="115">
        <v>44790</v>
      </c>
      <c r="G353" s="116" t="s">
        <v>125</v>
      </c>
      <c r="H353" s="152" t="s">
        <v>637</v>
      </c>
      <c r="I353" s="116" t="s">
        <v>480</v>
      </c>
      <c r="J353" s="116" t="s">
        <v>343</v>
      </c>
      <c r="K353" s="117" t="str">
        <f t="shared" si="66"/>
        <v>No's</v>
      </c>
      <c r="L353" s="118">
        <v>2</v>
      </c>
      <c r="M353" s="118"/>
      <c r="N353" s="118"/>
      <c r="O353" s="138">
        <f t="shared" si="67"/>
        <v>2</v>
      </c>
      <c r="P353" s="124"/>
      <c r="Q353" s="118"/>
      <c r="R353" s="118"/>
      <c r="S353" s="151"/>
      <c r="T353" s="119" t="str">
        <f t="shared" si="61"/>
        <v/>
      </c>
      <c r="U353" s="119" t="str">
        <f t="shared" si="62"/>
        <v/>
      </c>
      <c r="V353" s="119">
        <f t="shared" si="68"/>
        <v>2</v>
      </c>
      <c r="W353" s="119" t="str">
        <f t="shared" si="69"/>
        <v/>
      </c>
      <c r="X353" s="119" t="str">
        <f t="shared" si="70"/>
        <v/>
      </c>
      <c r="Y353" s="120" t="str">
        <f t="shared" si="63"/>
        <v/>
      </c>
      <c r="Z353" s="121" t="str">
        <f t="shared" si="64"/>
        <v/>
      </c>
      <c r="AA353" s="122"/>
      <c r="AB353" s="119" t="str">
        <f t="shared" si="71"/>
        <v/>
      </c>
    </row>
    <row r="354" spans="1:29" x14ac:dyDescent="0.45">
      <c r="A354" s="112">
        <f>IF(C354="","",COUNTA($C$3:C354))</f>
        <v>352</v>
      </c>
      <c r="B354" s="112" t="str">
        <f t="shared" si="65"/>
        <v>August</v>
      </c>
      <c r="C354" s="113">
        <v>44783</v>
      </c>
      <c r="D354" s="114" t="s">
        <v>635</v>
      </c>
      <c r="E354" s="114"/>
      <c r="F354" s="115">
        <v>44790</v>
      </c>
      <c r="G354" s="116" t="s">
        <v>125</v>
      </c>
      <c r="H354" s="152" t="s">
        <v>638</v>
      </c>
      <c r="I354" s="116" t="s">
        <v>458</v>
      </c>
      <c r="J354" s="116" t="s">
        <v>19</v>
      </c>
      <c r="K354" s="117" t="str">
        <f t="shared" si="66"/>
        <v>Sqmt</v>
      </c>
      <c r="L354" s="118">
        <v>296.10000000000002</v>
      </c>
      <c r="M354" s="133">
        <v>242.70491803278691</v>
      </c>
      <c r="N354" s="118"/>
      <c r="O354" s="138">
        <f t="shared" si="67"/>
        <v>296.10000000000002</v>
      </c>
      <c r="P354" s="124">
        <v>282</v>
      </c>
      <c r="Q354" s="118">
        <v>284.5</v>
      </c>
      <c r="R354" s="118">
        <v>44</v>
      </c>
      <c r="S354" s="151">
        <v>56</v>
      </c>
      <c r="T354" s="119">
        <f t="shared" si="61"/>
        <v>11.600000000000023</v>
      </c>
      <c r="U354" s="119">
        <f t="shared" si="62"/>
        <v>2.5</v>
      </c>
      <c r="V354" s="119">
        <f t="shared" si="68"/>
        <v>1394.6310000000001</v>
      </c>
      <c r="W354" s="119">
        <f t="shared" si="69"/>
        <v>11.775</v>
      </c>
      <c r="X354" s="119">
        <f t="shared" si="70"/>
        <v>54.636000000000109</v>
      </c>
      <c r="Y354" s="120">
        <f t="shared" si="63"/>
        <v>3.9175954069571168</v>
      </c>
      <c r="Z354" s="121">
        <f t="shared" si="64"/>
        <v>0.84430935494765269</v>
      </c>
      <c r="AA354" s="122"/>
      <c r="AB354" s="119">
        <f t="shared" si="71"/>
        <v>54.636000000000109</v>
      </c>
    </row>
    <row r="355" spans="1:29" x14ac:dyDescent="0.45">
      <c r="A355" s="112">
        <f>IF(C355="","",COUNTA($C$3:C355))</f>
        <v>353</v>
      </c>
      <c r="B355" s="112" t="str">
        <f t="shared" si="65"/>
        <v>August</v>
      </c>
      <c r="C355" s="113">
        <v>44783</v>
      </c>
      <c r="D355" s="114" t="s">
        <v>635</v>
      </c>
      <c r="E355" s="114"/>
      <c r="F355" s="115">
        <v>44790</v>
      </c>
      <c r="G355" s="116" t="s">
        <v>125</v>
      </c>
      <c r="H355" s="152" t="s">
        <v>638</v>
      </c>
      <c r="I355" s="116" t="s">
        <v>458</v>
      </c>
      <c r="J355" s="116" t="s">
        <v>2</v>
      </c>
      <c r="K355" s="117" t="str">
        <f t="shared" si="66"/>
        <v>Sqmt</v>
      </c>
      <c r="L355" s="118">
        <v>20.65</v>
      </c>
      <c r="M355" s="118"/>
      <c r="N355" s="118">
        <v>17.22</v>
      </c>
      <c r="O355" s="138">
        <f t="shared" si="67"/>
        <v>21.008399999999998</v>
      </c>
      <c r="P355" s="124">
        <v>15</v>
      </c>
      <c r="Q355" s="118">
        <v>17.600000000000001</v>
      </c>
      <c r="R355" s="118"/>
      <c r="S355" s="151"/>
      <c r="T355" s="119">
        <f t="shared" si="61"/>
        <v>3.4083999999999968</v>
      </c>
      <c r="U355" s="119">
        <f t="shared" si="62"/>
        <v>2.6000000000000014</v>
      </c>
      <c r="V355" s="119">
        <f t="shared" si="68"/>
        <v>98.949563999999995</v>
      </c>
      <c r="W355" s="119">
        <f t="shared" si="69"/>
        <v>12.246000000000006</v>
      </c>
      <c r="X355" s="119">
        <f t="shared" si="70"/>
        <v>16.053563999999984</v>
      </c>
      <c r="Y355" s="120">
        <f t="shared" si="63"/>
        <v>16.223986595837843</v>
      </c>
      <c r="Z355" s="121">
        <f t="shared" si="64"/>
        <v>12.376001980160325</v>
      </c>
      <c r="AA355" s="122"/>
      <c r="AB355" s="119">
        <f t="shared" si="71"/>
        <v>16.053563999999984</v>
      </c>
    </row>
    <row r="356" spans="1:29" x14ac:dyDescent="0.45">
      <c r="A356" s="112">
        <f>IF(C356="","",COUNTA($C$3:C356))</f>
        <v>354</v>
      </c>
      <c r="B356" s="112" t="str">
        <f t="shared" si="65"/>
        <v>August</v>
      </c>
      <c r="C356" s="113">
        <v>44783</v>
      </c>
      <c r="D356" s="114" t="s">
        <v>635</v>
      </c>
      <c r="E356" s="114"/>
      <c r="F356" s="115">
        <v>44790</v>
      </c>
      <c r="G356" s="116" t="s">
        <v>125</v>
      </c>
      <c r="H356" s="152" t="s">
        <v>638</v>
      </c>
      <c r="I356" s="116" t="s">
        <v>458</v>
      </c>
      <c r="J356" s="116" t="s">
        <v>20</v>
      </c>
      <c r="K356" s="117" t="str">
        <f t="shared" si="66"/>
        <v>Sqmt</v>
      </c>
      <c r="L356" s="118">
        <v>106.3</v>
      </c>
      <c r="M356" s="133">
        <v>87.131147540983605</v>
      </c>
      <c r="N356" s="118"/>
      <c r="O356" s="138">
        <f t="shared" si="67"/>
        <v>106.3</v>
      </c>
      <c r="P356" s="124">
        <v>87.2</v>
      </c>
      <c r="Q356" s="118">
        <v>96.8</v>
      </c>
      <c r="R356" s="118"/>
      <c r="S356" s="151"/>
      <c r="T356" s="119">
        <f t="shared" si="61"/>
        <v>9.5</v>
      </c>
      <c r="U356" s="119">
        <f t="shared" si="62"/>
        <v>9.5999999999999943</v>
      </c>
      <c r="V356" s="119">
        <f t="shared" si="68"/>
        <v>667.56399999999996</v>
      </c>
      <c r="W356" s="119">
        <f t="shared" si="69"/>
        <v>60.287999999999968</v>
      </c>
      <c r="X356" s="119">
        <f t="shared" si="70"/>
        <v>59.660000000000004</v>
      </c>
      <c r="Y356" s="120">
        <f t="shared" si="63"/>
        <v>8.9369708372530585</v>
      </c>
      <c r="Z356" s="121">
        <f t="shared" si="64"/>
        <v>9.0310442144872951</v>
      </c>
      <c r="AA356" s="122"/>
      <c r="AB356" s="119">
        <f t="shared" si="71"/>
        <v>59.660000000000004</v>
      </c>
    </row>
    <row r="357" spans="1:29" x14ac:dyDescent="0.45">
      <c r="A357" s="112">
        <f>IF(C357="","",COUNTA($C$3:C357))</f>
        <v>355</v>
      </c>
      <c r="B357" s="112" t="str">
        <f t="shared" si="65"/>
        <v>August</v>
      </c>
      <c r="C357" s="113">
        <v>44783</v>
      </c>
      <c r="D357" s="114" t="s">
        <v>635</v>
      </c>
      <c r="E357" s="114"/>
      <c r="F357" s="115">
        <v>44790</v>
      </c>
      <c r="G357" s="116" t="s">
        <v>125</v>
      </c>
      <c r="H357" s="152" t="s">
        <v>638</v>
      </c>
      <c r="I357" s="116" t="s">
        <v>458</v>
      </c>
      <c r="J357" s="116" t="s">
        <v>3</v>
      </c>
      <c r="K357" s="117" t="str">
        <f t="shared" si="66"/>
        <v>Sqmt</v>
      </c>
      <c r="L357" s="118">
        <v>14.4</v>
      </c>
      <c r="M357" s="118"/>
      <c r="N357" s="118">
        <v>12.03</v>
      </c>
      <c r="O357" s="138">
        <f t="shared" si="67"/>
        <v>14.676599999999999</v>
      </c>
      <c r="P357" s="124">
        <v>9.6999999999999993</v>
      </c>
      <c r="Q357" s="118">
        <v>10.8</v>
      </c>
      <c r="R357" s="118"/>
      <c r="S357" s="151"/>
      <c r="T357" s="119">
        <f t="shared" si="61"/>
        <v>3.876599999999998</v>
      </c>
      <c r="U357" s="119">
        <f t="shared" si="62"/>
        <v>1.1000000000000014</v>
      </c>
      <c r="V357" s="119">
        <f t="shared" si="68"/>
        <v>92.169047999999989</v>
      </c>
      <c r="W357" s="119">
        <f t="shared" si="69"/>
        <v>6.9080000000000092</v>
      </c>
      <c r="X357" s="119">
        <f t="shared" si="70"/>
        <v>24.345047999999988</v>
      </c>
      <c r="Y357" s="120">
        <f t="shared" si="63"/>
        <v>26.413474510445191</v>
      </c>
      <c r="Z357" s="121">
        <f t="shared" si="64"/>
        <v>7.4949238924546666</v>
      </c>
      <c r="AA357" s="122"/>
      <c r="AB357" s="119">
        <f t="shared" si="71"/>
        <v>24.345047999999988</v>
      </c>
    </row>
    <row r="358" spans="1:29" x14ac:dyDescent="0.45">
      <c r="A358" s="112">
        <f>IF(C358="","",COUNTA($C$3:C358))</f>
        <v>356</v>
      </c>
      <c r="B358" s="112" t="str">
        <f t="shared" si="65"/>
        <v>August</v>
      </c>
      <c r="C358" s="113">
        <v>44783</v>
      </c>
      <c r="D358" s="114" t="s">
        <v>635</v>
      </c>
      <c r="E358" s="114"/>
      <c r="F358" s="115">
        <v>44790</v>
      </c>
      <c r="G358" s="116" t="s">
        <v>125</v>
      </c>
      <c r="H358" s="152" t="s">
        <v>638</v>
      </c>
      <c r="I358" s="116" t="s">
        <v>458</v>
      </c>
      <c r="J358" s="116" t="s">
        <v>21</v>
      </c>
      <c r="K358" s="117" t="str">
        <f t="shared" si="66"/>
        <v>Sqmt</v>
      </c>
      <c r="L358" s="118">
        <v>80.7</v>
      </c>
      <c r="M358" s="133">
        <v>66.147540983606561</v>
      </c>
      <c r="N358" s="118"/>
      <c r="O358" s="138">
        <f t="shared" si="67"/>
        <v>80.7</v>
      </c>
      <c r="P358" s="124">
        <v>74.8</v>
      </c>
      <c r="Q358" s="118">
        <v>76.599999999999994</v>
      </c>
      <c r="R358" s="118"/>
      <c r="S358" s="151"/>
      <c r="T358" s="119">
        <f t="shared" si="61"/>
        <v>4.1000000000000085</v>
      </c>
      <c r="U358" s="119">
        <f t="shared" si="62"/>
        <v>1.7999999999999972</v>
      </c>
      <c r="V358" s="119">
        <f t="shared" si="68"/>
        <v>633.495</v>
      </c>
      <c r="W358" s="119">
        <f t="shared" si="69"/>
        <v>14.129999999999978</v>
      </c>
      <c r="X358" s="119">
        <f t="shared" si="70"/>
        <v>32.185000000000066</v>
      </c>
      <c r="Y358" s="120">
        <f t="shared" si="63"/>
        <v>5.0805452292441249</v>
      </c>
      <c r="Z358" s="121">
        <f t="shared" si="64"/>
        <v>2.2304832713754612</v>
      </c>
      <c r="AA358" s="122"/>
      <c r="AB358" s="119">
        <f t="shared" si="71"/>
        <v>32.185000000000066</v>
      </c>
    </row>
    <row r="359" spans="1:29" x14ac:dyDescent="0.45">
      <c r="A359" s="112">
        <f>IF(C359="","",COUNTA($C$3:C359))</f>
        <v>357</v>
      </c>
      <c r="B359" s="112" t="str">
        <f t="shared" si="65"/>
        <v>August</v>
      </c>
      <c r="C359" s="113">
        <v>44783</v>
      </c>
      <c r="D359" s="114" t="s">
        <v>635</v>
      </c>
      <c r="E359" s="114"/>
      <c r="F359" s="115">
        <v>44790</v>
      </c>
      <c r="G359" s="116" t="s">
        <v>125</v>
      </c>
      <c r="H359" s="152" t="s">
        <v>638</v>
      </c>
      <c r="I359" s="116" t="s">
        <v>458</v>
      </c>
      <c r="J359" s="116" t="s">
        <v>4</v>
      </c>
      <c r="K359" s="117" t="str">
        <f t="shared" si="66"/>
        <v>Sqmt</v>
      </c>
      <c r="L359" s="118">
        <v>6</v>
      </c>
      <c r="M359" s="118"/>
      <c r="N359" s="118">
        <v>5</v>
      </c>
      <c r="O359" s="138">
        <f t="shared" si="67"/>
        <v>6.1</v>
      </c>
      <c r="P359" s="124">
        <v>3.2</v>
      </c>
      <c r="Q359" s="118">
        <v>3.5</v>
      </c>
      <c r="R359" s="118"/>
      <c r="S359" s="151"/>
      <c r="T359" s="119">
        <f t="shared" si="61"/>
        <v>2.5999999999999996</v>
      </c>
      <c r="U359" s="119">
        <f t="shared" si="62"/>
        <v>0.29999999999999982</v>
      </c>
      <c r="V359" s="119">
        <f t="shared" si="68"/>
        <v>47.884999999999998</v>
      </c>
      <c r="W359" s="119">
        <f t="shared" si="69"/>
        <v>2.3549999999999986</v>
      </c>
      <c r="X359" s="119">
        <f t="shared" si="70"/>
        <v>20.409999999999997</v>
      </c>
      <c r="Y359" s="120">
        <f t="shared" si="63"/>
        <v>42.622950819672127</v>
      </c>
      <c r="Z359" s="121">
        <f t="shared" si="64"/>
        <v>4.9180327868852434</v>
      </c>
      <c r="AA359" s="122"/>
      <c r="AB359" s="119">
        <f t="shared" si="71"/>
        <v>20.409999999999997</v>
      </c>
    </row>
    <row r="360" spans="1:29" x14ac:dyDescent="0.45">
      <c r="A360" s="112">
        <f>IF(C360="","",COUNTA($C$3:C360))</f>
        <v>358</v>
      </c>
      <c r="B360" s="112" t="str">
        <f t="shared" si="65"/>
        <v>August</v>
      </c>
      <c r="C360" s="113">
        <v>44783</v>
      </c>
      <c r="D360" s="114" t="s">
        <v>635</v>
      </c>
      <c r="E360" s="114"/>
      <c r="F360" s="115">
        <v>44790</v>
      </c>
      <c r="G360" s="116" t="s">
        <v>125</v>
      </c>
      <c r="H360" s="152" t="s">
        <v>638</v>
      </c>
      <c r="I360" s="116" t="s">
        <v>514</v>
      </c>
      <c r="J360" s="116" t="s">
        <v>21</v>
      </c>
      <c r="K360" s="117" t="str">
        <f t="shared" si="66"/>
        <v>Sqmt</v>
      </c>
      <c r="L360" s="118">
        <v>19</v>
      </c>
      <c r="M360" s="133">
        <v>15.573770491803279</v>
      </c>
      <c r="N360" s="118"/>
      <c r="O360" s="138">
        <f t="shared" si="67"/>
        <v>19</v>
      </c>
      <c r="P360" s="124">
        <v>15.9</v>
      </c>
      <c r="Q360" s="118">
        <v>19</v>
      </c>
      <c r="R360" s="118"/>
      <c r="S360" s="151"/>
      <c r="T360" s="119">
        <f t="shared" si="61"/>
        <v>0</v>
      </c>
      <c r="U360" s="119">
        <f t="shared" si="62"/>
        <v>3.0999999999999996</v>
      </c>
      <c r="V360" s="119">
        <f t="shared" si="68"/>
        <v>149.15</v>
      </c>
      <c r="W360" s="119">
        <f t="shared" si="69"/>
        <v>24.334999999999997</v>
      </c>
      <c r="X360" s="119">
        <f t="shared" si="70"/>
        <v>0</v>
      </c>
      <c r="Y360" s="120">
        <f t="shared" si="63"/>
        <v>0</v>
      </c>
      <c r="Z360" s="121">
        <f t="shared" si="64"/>
        <v>16.315789473684209</v>
      </c>
      <c r="AA360" s="122"/>
      <c r="AB360" s="119">
        <f t="shared" si="71"/>
        <v>0</v>
      </c>
    </row>
    <row r="361" spans="1:29" x14ac:dyDescent="0.45">
      <c r="A361" s="112">
        <f>IF(C361="","",COUNTA($C$3:C361))</f>
        <v>359</v>
      </c>
      <c r="B361" s="112" t="str">
        <f t="shared" si="65"/>
        <v>August</v>
      </c>
      <c r="C361" s="113">
        <v>44783</v>
      </c>
      <c r="D361" s="114" t="s">
        <v>635</v>
      </c>
      <c r="E361" s="114"/>
      <c r="F361" s="115">
        <v>44790</v>
      </c>
      <c r="G361" s="116" t="s">
        <v>125</v>
      </c>
      <c r="H361" s="152" t="s">
        <v>638</v>
      </c>
      <c r="I361" s="116" t="s">
        <v>514</v>
      </c>
      <c r="J361" s="116" t="s">
        <v>22</v>
      </c>
      <c r="K361" s="117" t="str">
        <f t="shared" si="66"/>
        <v>Sqmt</v>
      </c>
      <c r="L361" s="118">
        <v>7.15</v>
      </c>
      <c r="M361" s="133">
        <v>5.8606557377049189</v>
      </c>
      <c r="N361" s="118"/>
      <c r="O361" s="138">
        <f t="shared" si="67"/>
        <v>7.1500000000000012</v>
      </c>
      <c r="P361" s="124">
        <v>6</v>
      </c>
      <c r="Q361" s="118">
        <v>7.15</v>
      </c>
      <c r="R361" s="118"/>
      <c r="S361" s="151"/>
      <c r="T361" s="119">
        <f t="shared" si="61"/>
        <v>8.8817841970012523E-16</v>
      </c>
      <c r="U361" s="119">
        <f t="shared" si="62"/>
        <v>1.1500000000000004</v>
      </c>
      <c r="V361" s="119">
        <f t="shared" si="68"/>
        <v>56.127500000000005</v>
      </c>
      <c r="W361" s="119">
        <f t="shared" si="69"/>
        <v>9.0275000000000016</v>
      </c>
      <c r="X361" s="119">
        <f t="shared" si="70"/>
        <v>6.9722005946459828E-15</v>
      </c>
      <c r="Y361" s="120">
        <f t="shared" si="63"/>
        <v>1.2422075800001751E-14</v>
      </c>
      <c r="Z361" s="121">
        <f t="shared" si="64"/>
        <v>16.083916083916087</v>
      </c>
      <c r="AA361" s="122"/>
      <c r="AB361" s="119">
        <f t="shared" si="71"/>
        <v>6.9722005946459828E-15</v>
      </c>
    </row>
    <row r="362" spans="1:29" x14ac:dyDescent="0.45">
      <c r="A362" s="112">
        <f>IF(C362="","",COUNTA($C$3:C362))</f>
        <v>360</v>
      </c>
      <c r="B362" s="112" t="str">
        <f t="shared" si="65"/>
        <v>August</v>
      </c>
      <c r="C362" s="113">
        <v>44783</v>
      </c>
      <c r="D362" s="114" t="s">
        <v>635</v>
      </c>
      <c r="E362" s="114"/>
      <c r="F362" s="115">
        <v>44790</v>
      </c>
      <c r="G362" s="116" t="s">
        <v>125</v>
      </c>
      <c r="H362" s="152" t="s">
        <v>638</v>
      </c>
      <c r="I362" s="116" t="s">
        <v>23</v>
      </c>
      <c r="J362" s="116" t="s">
        <v>23</v>
      </c>
      <c r="K362" s="117" t="str">
        <f t="shared" si="66"/>
        <v>No's</v>
      </c>
      <c r="L362" s="118">
        <v>235</v>
      </c>
      <c r="M362" s="118"/>
      <c r="N362" s="118"/>
      <c r="O362" s="138">
        <f t="shared" si="67"/>
        <v>235</v>
      </c>
      <c r="P362" s="124">
        <v>235</v>
      </c>
      <c r="Q362" s="118"/>
      <c r="R362" s="118"/>
      <c r="S362" s="151"/>
      <c r="T362" s="119" t="str">
        <f t="shared" si="61"/>
        <v/>
      </c>
      <c r="U362" s="119" t="str">
        <f t="shared" si="62"/>
        <v/>
      </c>
      <c r="V362" s="119">
        <f t="shared" si="68"/>
        <v>235</v>
      </c>
      <c r="W362" s="119" t="str">
        <f t="shared" si="69"/>
        <v/>
      </c>
      <c r="X362" s="119" t="str">
        <f t="shared" si="70"/>
        <v/>
      </c>
      <c r="Y362" s="120" t="str">
        <f t="shared" si="63"/>
        <v/>
      </c>
      <c r="Z362" s="121" t="str">
        <f t="shared" si="64"/>
        <v/>
      </c>
      <c r="AA362" s="122"/>
      <c r="AB362" s="119" t="str">
        <f t="shared" si="71"/>
        <v/>
      </c>
    </row>
    <row r="363" spans="1:29" x14ac:dyDescent="0.45">
      <c r="A363" s="112">
        <f>IF(C363="","",COUNTA($C$3:C363))</f>
        <v>361</v>
      </c>
      <c r="B363" s="112" t="str">
        <f t="shared" si="65"/>
        <v>August</v>
      </c>
      <c r="C363" s="113">
        <v>44783</v>
      </c>
      <c r="D363" s="114" t="s">
        <v>635</v>
      </c>
      <c r="E363" s="114"/>
      <c r="F363" s="115">
        <v>44790</v>
      </c>
      <c r="G363" s="116" t="s">
        <v>125</v>
      </c>
      <c r="H363" s="152" t="s">
        <v>638</v>
      </c>
      <c r="I363" s="116" t="s">
        <v>354</v>
      </c>
      <c r="J363" s="116" t="s">
        <v>354</v>
      </c>
      <c r="K363" s="117" t="str">
        <f t="shared" si="66"/>
        <v>No's</v>
      </c>
      <c r="L363" s="118">
        <v>236</v>
      </c>
      <c r="M363" s="118"/>
      <c r="N363" s="118"/>
      <c r="O363" s="138" t="str">
        <f t="shared" si="67"/>
        <v>No's</v>
      </c>
      <c r="P363" s="124"/>
      <c r="Q363" s="118"/>
      <c r="R363" s="118"/>
      <c r="S363" s="151"/>
      <c r="T363" s="119" t="str">
        <f t="shared" si="61"/>
        <v/>
      </c>
      <c r="U363" s="119" t="str">
        <f t="shared" si="62"/>
        <v/>
      </c>
      <c r="V363" s="119" t="str">
        <f t="shared" si="68"/>
        <v/>
      </c>
      <c r="W363" s="119" t="str">
        <f t="shared" si="69"/>
        <v/>
      </c>
      <c r="X363" s="119" t="str">
        <f t="shared" si="70"/>
        <v/>
      </c>
      <c r="Y363" s="120" t="str">
        <f t="shared" si="63"/>
        <v/>
      </c>
      <c r="Z363" s="121" t="str">
        <f t="shared" si="64"/>
        <v/>
      </c>
      <c r="AA363" s="122"/>
      <c r="AB363" s="119" t="str">
        <f t="shared" si="71"/>
        <v/>
      </c>
    </row>
    <row r="364" spans="1:29" x14ac:dyDescent="0.45">
      <c r="A364" s="112">
        <f>IF(C364="","",COUNTA($C$3:C364))</f>
        <v>362</v>
      </c>
      <c r="B364" s="112" t="str">
        <f t="shared" si="65"/>
        <v>August</v>
      </c>
      <c r="C364" s="113">
        <v>44783</v>
      </c>
      <c r="D364" s="114" t="s">
        <v>635</v>
      </c>
      <c r="E364" s="114"/>
      <c r="F364" s="115">
        <v>44790</v>
      </c>
      <c r="G364" s="116" t="s">
        <v>125</v>
      </c>
      <c r="H364" s="152" t="s">
        <v>638</v>
      </c>
      <c r="I364" s="116" t="s">
        <v>25</v>
      </c>
      <c r="J364" s="116" t="s">
        <v>455</v>
      </c>
      <c r="K364" s="117" t="str">
        <f t="shared" si="66"/>
        <v>No's</v>
      </c>
      <c r="L364" s="118">
        <v>12</v>
      </c>
      <c r="M364" s="118"/>
      <c r="N364" s="118"/>
      <c r="O364" s="138">
        <f t="shared" si="67"/>
        <v>12</v>
      </c>
      <c r="P364" s="124"/>
      <c r="Q364" s="118"/>
      <c r="R364" s="118"/>
      <c r="S364" s="151"/>
      <c r="T364" s="119" t="str">
        <f t="shared" ref="T364:T416" si="72">(IF(K364="Sqmt",(O364-Q364),""))</f>
        <v/>
      </c>
      <c r="U364" s="119" t="str">
        <f t="shared" ref="U364:U416" si="73">(IF(K364="Sqmt",(O364-P364)-T364,IF(K364="Rmt","",IF(K364="Kg's","",IF(K364="No's","",IF(K364="Roll","",""))))))</f>
        <v/>
      </c>
      <c r="V364" s="119">
        <f t="shared" si="68"/>
        <v>12</v>
      </c>
      <c r="W364" s="119" t="str">
        <f t="shared" si="69"/>
        <v/>
      </c>
      <c r="X364" s="119" t="str">
        <f t="shared" si="70"/>
        <v/>
      </c>
      <c r="Y364" s="120" t="str">
        <f t="shared" ref="Y364:Y416" si="74">IF(K364="Sqmt",(T364/O364)*100,IF(K364="Kg's","",IF(K364="No's","",IF(K364="Rmt","",IF(K364="Roll","",IF(K364="",""))))))</f>
        <v/>
      </c>
      <c r="Z364" s="121" t="str">
        <f t="shared" ref="Z364:Z416" si="75">IF(K364="Sqmt",(U364/O364)*100,IF(K364="Kg's","",IF(K364="No's","",IF(K364="Rmt","",IF(K364="Roll","",IF(K364="",""))))))</f>
        <v/>
      </c>
      <c r="AA364" s="122"/>
      <c r="AB364" s="119" t="str">
        <f t="shared" si="71"/>
        <v/>
      </c>
    </row>
    <row r="365" spans="1:29" x14ac:dyDescent="0.45">
      <c r="A365" s="112">
        <f>IF(C365="","",COUNTA($C$3:C365))</f>
        <v>363</v>
      </c>
      <c r="B365" s="112" t="str">
        <f t="shared" ref="B365:B417" si="76">IF(C365="","",TEXT(C365,"mmmm"))</f>
        <v>August</v>
      </c>
      <c r="C365" s="113">
        <v>44783</v>
      </c>
      <c r="D365" s="114" t="s">
        <v>635</v>
      </c>
      <c r="E365" s="114"/>
      <c r="F365" s="115">
        <v>44790</v>
      </c>
      <c r="G365" s="116" t="s">
        <v>125</v>
      </c>
      <c r="H365" s="152" t="s">
        <v>642</v>
      </c>
      <c r="I365" s="116" t="s">
        <v>607</v>
      </c>
      <c r="J365" s="116" t="s">
        <v>4</v>
      </c>
      <c r="K365" s="117" t="str">
        <f t="shared" si="66"/>
        <v>Sqmt</v>
      </c>
      <c r="L365" s="118">
        <v>7.65</v>
      </c>
      <c r="M365" s="118"/>
      <c r="N365" s="118">
        <v>7.87</v>
      </c>
      <c r="O365" s="138">
        <f t="shared" si="67"/>
        <v>9.6013999999999999</v>
      </c>
      <c r="P365" s="124">
        <v>1.5</v>
      </c>
      <c r="Q365" s="118">
        <v>5.0999999999999996</v>
      </c>
      <c r="R365" s="118">
        <v>0</v>
      </c>
      <c r="S365" s="151">
        <v>100</v>
      </c>
      <c r="T365" s="119">
        <f t="shared" si="72"/>
        <v>4.5014000000000003</v>
      </c>
      <c r="U365" s="119">
        <f t="shared" si="73"/>
        <v>3.5999999999999996</v>
      </c>
      <c r="V365" s="119">
        <f t="shared" si="68"/>
        <v>75.370989999999992</v>
      </c>
      <c r="W365" s="119">
        <f t="shared" si="69"/>
        <v>28.259999999999994</v>
      </c>
      <c r="X365" s="119">
        <f t="shared" si="70"/>
        <v>35.335990000000002</v>
      </c>
      <c r="Y365" s="120">
        <f t="shared" si="74"/>
        <v>46.882746266169519</v>
      </c>
      <c r="Z365" s="121">
        <f t="shared" si="75"/>
        <v>37.494532047409749</v>
      </c>
      <c r="AA365" s="122"/>
      <c r="AB365" s="119">
        <f t="shared" si="71"/>
        <v>35.335990000000002</v>
      </c>
      <c r="AC365" s="96" t="s">
        <v>927</v>
      </c>
    </row>
    <row r="366" spans="1:29" x14ac:dyDescent="0.45">
      <c r="A366" s="112">
        <f>IF(C366="","",COUNTA($C$3:C366))</f>
        <v>364</v>
      </c>
      <c r="B366" s="112" t="str">
        <f t="shared" si="76"/>
        <v>August</v>
      </c>
      <c r="C366" s="113">
        <v>44783</v>
      </c>
      <c r="D366" s="114" t="s">
        <v>635</v>
      </c>
      <c r="E366" s="114"/>
      <c r="F366" s="115">
        <v>44790</v>
      </c>
      <c r="G366" s="116" t="s">
        <v>125</v>
      </c>
      <c r="H366" s="152" t="s">
        <v>639</v>
      </c>
      <c r="I366" s="116" t="s">
        <v>458</v>
      </c>
      <c r="J366" s="116" t="s">
        <v>19</v>
      </c>
      <c r="K366" s="117" t="str">
        <f t="shared" si="66"/>
        <v>Sqmt</v>
      </c>
      <c r="L366" s="118">
        <v>487.2</v>
      </c>
      <c r="M366" s="133">
        <v>399.34426229508199</v>
      </c>
      <c r="N366" s="118"/>
      <c r="O366" s="138">
        <f t="shared" si="67"/>
        <v>487.2</v>
      </c>
      <c r="P366" s="124">
        <v>448.7</v>
      </c>
      <c r="Q366" s="118">
        <v>467</v>
      </c>
      <c r="R366" s="118">
        <v>42</v>
      </c>
      <c r="S366" s="151">
        <v>58</v>
      </c>
      <c r="T366" s="119">
        <f t="shared" si="72"/>
        <v>20.199999999999989</v>
      </c>
      <c r="U366" s="119">
        <f t="shared" si="73"/>
        <v>18.300000000000011</v>
      </c>
      <c r="V366" s="119">
        <f t="shared" si="68"/>
        <v>2294.712</v>
      </c>
      <c r="W366" s="119">
        <f t="shared" si="69"/>
        <v>86.193000000000055</v>
      </c>
      <c r="X366" s="119">
        <f t="shared" si="70"/>
        <v>95.141999999999939</v>
      </c>
      <c r="Y366" s="120">
        <f t="shared" si="74"/>
        <v>4.1461412151067298</v>
      </c>
      <c r="Z366" s="121">
        <f t="shared" si="75"/>
        <v>3.7561576354679826</v>
      </c>
      <c r="AA366" s="122"/>
      <c r="AB366" s="119">
        <f t="shared" si="71"/>
        <v>95.141999999999939</v>
      </c>
    </row>
    <row r="367" spans="1:29" x14ac:dyDescent="0.45">
      <c r="A367" s="112">
        <f>IF(C367="","",COUNTA($C$3:C367))</f>
        <v>365</v>
      </c>
      <c r="B367" s="112" t="str">
        <f t="shared" si="76"/>
        <v>August</v>
      </c>
      <c r="C367" s="113">
        <v>44783</v>
      </c>
      <c r="D367" s="114" t="s">
        <v>635</v>
      </c>
      <c r="E367" s="114"/>
      <c r="F367" s="115">
        <v>44790</v>
      </c>
      <c r="G367" s="116" t="s">
        <v>125</v>
      </c>
      <c r="H367" s="152" t="s">
        <v>639</v>
      </c>
      <c r="I367" s="116" t="s">
        <v>458</v>
      </c>
      <c r="J367" s="116" t="s">
        <v>2</v>
      </c>
      <c r="K367" s="117" t="str">
        <f t="shared" si="66"/>
        <v>Sqmt</v>
      </c>
      <c r="L367" s="118">
        <v>46.7</v>
      </c>
      <c r="M367" s="118"/>
      <c r="N367" s="118">
        <v>40.31</v>
      </c>
      <c r="O367" s="138">
        <f t="shared" si="67"/>
        <v>49.178200000000004</v>
      </c>
      <c r="P367" s="124">
        <v>33.799999999999997</v>
      </c>
      <c r="Q367" s="118">
        <v>40.4</v>
      </c>
      <c r="R367" s="118"/>
      <c r="S367" s="151"/>
      <c r="T367" s="119">
        <f t="shared" si="72"/>
        <v>8.7782000000000053</v>
      </c>
      <c r="U367" s="119">
        <f t="shared" si="73"/>
        <v>6.6000000000000014</v>
      </c>
      <c r="V367" s="119">
        <f t="shared" si="68"/>
        <v>231.62932200000003</v>
      </c>
      <c r="W367" s="119">
        <f t="shared" si="69"/>
        <v>31.086000000000006</v>
      </c>
      <c r="X367" s="119">
        <f t="shared" si="70"/>
        <v>41.345322000000024</v>
      </c>
      <c r="Y367" s="120">
        <f t="shared" si="74"/>
        <v>17.849778967103319</v>
      </c>
      <c r="Z367" s="121">
        <f t="shared" si="75"/>
        <v>13.420580663790055</v>
      </c>
      <c r="AA367" s="122"/>
      <c r="AB367" s="119">
        <f t="shared" si="71"/>
        <v>41.345322000000024</v>
      </c>
    </row>
    <row r="368" spans="1:29" x14ac:dyDescent="0.45">
      <c r="A368" s="112">
        <f>IF(C368="","",COUNTA($C$3:C368))</f>
        <v>366</v>
      </c>
      <c r="B368" s="112" t="str">
        <f t="shared" si="76"/>
        <v>August</v>
      </c>
      <c r="C368" s="113">
        <v>44783</v>
      </c>
      <c r="D368" s="114" t="s">
        <v>635</v>
      </c>
      <c r="E368" s="114"/>
      <c r="F368" s="115">
        <v>44790</v>
      </c>
      <c r="G368" s="116" t="s">
        <v>125</v>
      </c>
      <c r="H368" s="152" t="s">
        <v>639</v>
      </c>
      <c r="I368" s="116" t="s">
        <v>458</v>
      </c>
      <c r="J368" s="116" t="s">
        <v>20</v>
      </c>
      <c r="K368" s="117" t="str">
        <f t="shared" si="66"/>
        <v>Sqmt</v>
      </c>
      <c r="L368" s="118">
        <v>52.1</v>
      </c>
      <c r="M368" s="133">
        <v>42.704918032786885</v>
      </c>
      <c r="N368" s="118"/>
      <c r="O368" s="138">
        <f t="shared" si="67"/>
        <v>52.1</v>
      </c>
      <c r="P368" s="124">
        <v>43.85</v>
      </c>
      <c r="Q368" s="118">
        <v>44.9</v>
      </c>
      <c r="R368" s="118"/>
      <c r="S368" s="151"/>
      <c r="T368" s="119">
        <f t="shared" si="72"/>
        <v>7.2000000000000028</v>
      </c>
      <c r="U368" s="119">
        <f t="shared" si="73"/>
        <v>1.0499999999999972</v>
      </c>
      <c r="V368" s="119">
        <f t="shared" si="68"/>
        <v>327.18800000000005</v>
      </c>
      <c r="W368" s="119">
        <f t="shared" si="69"/>
        <v>6.5939999999999825</v>
      </c>
      <c r="X368" s="119">
        <f t="shared" si="70"/>
        <v>45.216000000000022</v>
      </c>
      <c r="Y368" s="120">
        <f t="shared" si="74"/>
        <v>13.819577735124767</v>
      </c>
      <c r="Z368" s="121">
        <f t="shared" si="75"/>
        <v>2.0153550863723555</v>
      </c>
      <c r="AA368" s="122"/>
      <c r="AB368" s="119">
        <f t="shared" si="71"/>
        <v>45.216000000000022</v>
      </c>
    </row>
    <row r="369" spans="1:29" x14ac:dyDescent="0.45">
      <c r="A369" s="112">
        <f>IF(C369="","",COUNTA($C$3:C369))</f>
        <v>367</v>
      </c>
      <c r="B369" s="112" t="str">
        <f t="shared" si="76"/>
        <v>August</v>
      </c>
      <c r="C369" s="113">
        <v>44783</v>
      </c>
      <c r="D369" s="114" t="s">
        <v>635</v>
      </c>
      <c r="E369" s="114"/>
      <c r="F369" s="115">
        <v>44790</v>
      </c>
      <c r="G369" s="116" t="s">
        <v>125</v>
      </c>
      <c r="H369" s="152" t="s">
        <v>639</v>
      </c>
      <c r="I369" s="116" t="s">
        <v>458</v>
      </c>
      <c r="J369" s="116" t="s">
        <v>3</v>
      </c>
      <c r="K369" s="117" t="str">
        <f t="shared" si="66"/>
        <v>Sqmt</v>
      </c>
      <c r="L369" s="118">
        <v>21.1</v>
      </c>
      <c r="M369" s="118"/>
      <c r="N369" s="118">
        <v>20.38</v>
      </c>
      <c r="O369" s="138">
        <f t="shared" si="67"/>
        <v>24.863599999999998</v>
      </c>
      <c r="P369" s="124">
        <v>19.2</v>
      </c>
      <c r="Q369" s="118">
        <v>20.75</v>
      </c>
      <c r="R369" s="118"/>
      <c r="S369" s="151"/>
      <c r="T369" s="119">
        <f t="shared" si="72"/>
        <v>4.1135999999999981</v>
      </c>
      <c r="U369" s="119">
        <f t="shared" si="73"/>
        <v>1.5500000000000007</v>
      </c>
      <c r="V369" s="119">
        <f t="shared" si="68"/>
        <v>156.14340799999999</v>
      </c>
      <c r="W369" s="119">
        <f t="shared" si="69"/>
        <v>9.7340000000000053</v>
      </c>
      <c r="X369" s="119">
        <f t="shared" si="70"/>
        <v>25.833407999999988</v>
      </c>
      <c r="Y369" s="120">
        <f t="shared" si="74"/>
        <v>16.544667707009435</v>
      </c>
      <c r="Z369" s="121">
        <f t="shared" si="75"/>
        <v>6.2340127736932738</v>
      </c>
      <c r="AA369" s="122"/>
      <c r="AB369" s="119">
        <f t="shared" si="71"/>
        <v>25.833407999999988</v>
      </c>
    </row>
    <row r="370" spans="1:29" x14ac:dyDescent="0.45">
      <c r="A370" s="112">
        <f>IF(C370="","",COUNTA($C$3:C370))</f>
        <v>368</v>
      </c>
      <c r="B370" s="112" t="str">
        <f t="shared" si="76"/>
        <v>August</v>
      </c>
      <c r="C370" s="113">
        <v>44783</v>
      </c>
      <c r="D370" s="114" t="s">
        <v>635</v>
      </c>
      <c r="E370" s="114"/>
      <c r="F370" s="115">
        <v>44790</v>
      </c>
      <c r="G370" s="116" t="s">
        <v>125</v>
      </c>
      <c r="H370" s="152" t="s">
        <v>639</v>
      </c>
      <c r="I370" s="116" t="s">
        <v>514</v>
      </c>
      <c r="J370" s="116" t="s">
        <v>21</v>
      </c>
      <c r="K370" s="117" t="str">
        <f t="shared" si="66"/>
        <v>Sqmt</v>
      </c>
      <c r="L370" s="118">
        <v>23</v>
      </c>
      <c r="M370" s="133">
        <v>18.852459016393443</v>
      </c>
      <c r="N370" s="118"/>
      <c r="O370" s="138">
        <f t="shared" si="67"/>
        <v>23</v>
      </c>
      <c r="P370" s="124">
        <v>19.2</v>
      </c>
      <c r="Q370" s="118">
        <v>23</v>
      </c>
      <c r="R370" s="118"/>
      <c r="S370" s="151"/>
      <c r="T370" s="119">
        <f t="shared" si="72"/>
        <v>0</v>
      </c>
      <c r="U370" s="119">
        <f t="shared" si="73"/>
        <v>3.8000000000000007</v>
      </c>
      <c r="V370" s="119">
        <f t="shared" si="68"/>
        <v>180.54999999999998</v>
      </c>
      <c r="W370" s="119">
        <f t="shared" si="69"/>
        <v>29.830000000000005</v>
      </c>
      <c r="X370" s="119">
        <f t="shared" si="70"/>
        <v>0</v>
      </c>
      <c r="Y370" s="120">
        <f t="shared" si="74"/>
        <v>0</v>
      </c>
      <c r="Z370" s="121">
        <f t="shared" si="75"/>
        <v>16.521739130434785</v>
      </c>
      <c r="AA370" s="122"/>
      <c r="AB370" s="119">
        <f t="shared" si="71"/>
        <v>0</v>
      </c>
    </row>
    <row r="371" spans="1:29" x14ac:dyDescent="0.45">
      <c r="A371" s="112">
        <f>IF(C371="","",COUNTA($C$3:C371))</f>
        <v>369</v>
      </c>
      <c r="B371" s="112" t="str">
        <f t="shared" si="76"/>
        <v>August</v>
      </c>
      <c r="C371" s="113">
        <v>44783</v>
      </c>
      <c r="D371" s="114" t="s">
        <v>635</v>
      </c>
      <c r="E371" s="114"/>
      <c r="F371" s="115">
        <v>44790</v>
      </c>
      <c r="G371" s="116" t="s">
        <v>125</v>
      </c>
      <c r="H371" s="152" t="s">
        <v>639</v>
      </c>
      <c r="I371" s="116" t="s">
        <v>23</v>
      </c>
      <c r="J371" s="116" t="s">
        <v>23</v>
      </c>
      <c r="K371" s="117" t="str">
        <f t="shared" si="66"/>
        <v>No's</v>
      </c>
      <c r="L371" s="118">
        <v>327</v>
      </c>
      <c r="M371" s="118"/>
      <c r="N371" s="118"/>
      <c r="O371" s="138">
        <f t="shared" si="67"/>
        <v>327</v>
      </c>
      <c r="P371" s="124">
        <v>327</v>
      </c>
      <c r="Q371" s="118"/>
      <c r="R371" s="118"/>
      <c r="S371" s="151"/>
      <c r="T371" s="119" t="str">
        <f t="shared" si="72"/>
        <v/>
      </c>
      <c r="U371" s="119" t="str">
        <f t="shared" si="73"/>
        <v/>
      </c>
      <c r="V371" s="119">
        <f t="shared" si="68"/>
        <v>327</v>
      </c>
      <c r="W371" s="119" t="str">
        <f t="shared" si="69"/>
        <v/>
      </c>
      <c r="X371" s="119" t="str">
        <f t="shared" si="70"/>
        <v/>
      </c>
      <c r="Y371" s="120" t="str">
        <f t="shared" si="74"/>
        <v/>
      </c>
      <c r="Z371" s="121" t="str">
        <f t="shared" si="75"/>
        <v/>
      </c>
      <c r="AA371" s="122"/>
      <c r="AB371" s="119" t="str">
        <f t="shared" si="71"/>
        <v/>
      </c>
    </row>
    <row r="372" spans="1:29" x14ac:dyDescent="0.45">
      <c r="A372" s="112">
        <f>IF(C372="","",COUNTA($C$3:C372))</f>
        <v>370</v>
      </c>
      <c r="B372" s="112" t="str">
        <f t="shared" si="76"/>
        <v>August</v>
      </c>
      <c r="C372" s="113">
        <v>44783</v>
      </c>
      <c r="D372" s="114" t="s">
        <v>635</v>
      </c>
      <c r="E372" s="114"/>
      <c r="F372" s="115">
        <v>44790</v>
      </c>
      <c r="G372" s="116" t="s">
        <v>125</v>
      </c>
      <c r="H372" s="152" t="s">
        <v>639</v>
      </c>
      <c r="I372" s="116" t="s">
        <v>354</v>
      </c>
      <c r="J372" s="116" t="s">
        <v>354</v>
      </c>
      <c r="K372" s="117" t="str">
        <f t="shared" si="66"/>
        <v>No's</v>
      </c>
      <c r="L372" s="118">
        <v>328</v>
      </c>
      <c r="M372" s="118"/>
      <c r="N372" s="118"/>
      <c r="O372" s="138" t="str">
        <f t="shared" si="67"/>
        <v>No's</v>
      </c>
      <c r="P372" s="124"/>
      <c r="Q372" s="118"/>
      <c r="R372" s="118"/>
      <c r="S372" s="151"/>
      <c r="T372" s="119" t="str">
        <f t="shared" si="72"/>
        <v/>
      </c>
      <c r="U372" s="119" t="str">
        <f t="shared" si="73"/>
        <v/>
      </c>
      <c r="V372" s="119" t="str">
        <f t="shared" si="68"/>
        <v/>
      </c>
      <c r="W372" s="119" t="str">
        <f t="shared" si="69"/>
        <v/>
      </c>
      <c r="X372" s="119" t="str">
        <f t="shared" si="70"/>
        <v/>
      </c>
      <c r="Y372" s="120" t="str">
        <f t="shared" si="74"/>
        <v/>
      </c>
      <c r="Z372" s="121" t="str">
        <f t="shared" si="75"/>
        <v/>
      </c>
      <c r="AA372" s="122"/>
      <c r="AB372" s="119" t="str">
        <f t="shared" si="71"/>
        <v/>
      </c>
    </row>
    <row r="373" spans="1:29" x14ac:dyDescent="0.45">
      <c r="A373" s="112">
        <f>IF(C373="","",COUNTA($C$3:C373))</f>
        <v>371</v>
      </c>
      <c r="B373" s="112" t="str">
        <f t="shared" si="76"/>
        <v>August</v>
      </c>
      <c r="C373" s="113">
        <v>44783</v>
      </c>
      <c r="D373" s="114" t="s">
        <v>635</v>
      </c>
      <c r="E373" s="114"/>
      <c r="F373" s="115">
        <v>44790</v>
      </c>
      <c r="G373" s="116" t="s">
        <v>125</v>
      </c>
      <c r="H373" s="152" t="s">
        <v>639</v>
      </c>
      <c r="I373" s="116" t="s">
        <v>25</v>
      </c>
      <c r="J373" s="116" t="s">
        <v>455</v>
      </c>
      <c r="K373" s="117" t="str">
        <f t="shared" si="66"/>
        <v>No's</v>
      </c>
      <c r="L373" s="118">
        <v>24</v>
      </c>
      <c r="M373" s="118"/>
      <c r="N373" s="118"/>
      <c r="O373" s="138">
        <f t="shared" si="67"/>
        <v>24</v>
      </c>
      <c r="P373" s="124"/>
      <c r="Q373" s="118"/>
      <c r="R373" s="118"/>
      <c r="S373" s="151"/>
      <c r="T373" s="119" t="str">
        <f t="shared" si="72"/>
        <v/>
      </c>
      <c r="U373" s="119" t="str">
        <f t="shared" si="73"/>
        <v/>
      </c>
      <c r="V373" s="119">
        <f t="shared" si="68"/>
        <v>24</v>
      </c>
      <c r="W373" s="119" t="str">
        <f t="shared" si="69"/>
        <v/>
      </c>
      <c r="X373" s="119" t="str">
        <f t="shared" si="70"/>
        <v/>
      </c>
      <c r="Y373" s="120" t="str">
        <f t="shared" si="74"/>
        <v/>
      </c>
      <c r="Z373" s="121" t="str">
        <f t="shared" si="75"/>
        <v/>
      </c>
      <c r="AA373" s="122"/>
      <c r="AB373" s="119" t="str">
        <f t="shared" si="71"/>
        <v/>
      </c>
    </row>
    <row r="374" spans="1:29" x14ac:dyDescent="0.45">
      <c r="A374" s="112">
        <f>IF(C374="","",COUNTA($C$3:C374))</f>
        <v>372</v>
      </c>
      <c r="B374" s="112" t="str">
        <f t="shared" si="76"/>
        <v>August</v>
      </c>
      <c r="C374" s="113">
        <v>44783</v>
      </c>
      <c r="D374" s="114" t="s">
        <v>635</v>
      </c>
      <c r="E374" s="114"/>
      <c r="F374" s="115">
        <v>44790</v>
      </c>
      <c r="G374" s="116" t="s">
        <v>125</v>
      </c>
      <c r="H374" s="152" t="s">
        <v>643</v>
      </c>
      <c r="I374" s="116" t="s">
        <v>607</v>
      </c>
      <c r="J374" s="116" t="s">
        <v>4</v>
      </c>
      <c r="K374" s="117" t="str">
        <f t="shared" si="66"/>
        <v>Sqmt</v>
      </c>
      <c r="L374" s="118">
        <v>6.6</v>
      </c>
      <c r="M374" s="118"/>
      <c r="N374" s="118">
        <v>8.36</v>
      </c>
      <c r="O374" s="138">
        <f t="shared" si="67"/>
        <v>10.199199999999999</v>
      </c>
      <c r="P374" s="124">
        <v>1.3</v>
      </c>
      <c r="Q374" s="118">
        <v>4.4000000000000004</v>
      </c>
      <c r="R374" s="118">
        <v>0</v>
      </c>
      <c r="S374" s="151">
        <v>100</v>
      </c>
      <c r="T374" s="119">
        <f t="shared" si="72"/>
        <v>5.799199999999999</v>
      </c>
      <c r="U374" s="119">
        <f t="shared" si="73"/>
        <v>3.0999999999999996</v>
      </c>
      <c r="V374" s="119">
        <f t="shared" si="68"/>
        <v>80.063719999999989</v>
      </c>
      <c r="W374" s="119">
        <f t="shared" si="69"/>
        <v>24.334999999999997</v>
      </c>
      <c r="X374" s="119">
        <f t="shared" si="70"/>
        <v>45.52371999999999</v>
      </c>
      <c r="Y374" s="120">
        <f t="shared" si="74"/>
        <v>56.859361518550465</v>
      </c>
      <c r="Z374" s="121">
        <f t="shared" si="75"/>
        <v>30.394540748293981</v>
      </c>
      <c r="AA374" s="122"/>
      <c r="AB374" s="119">
        <f t="shared" si="71"/>
        <v>45.52371999999999</v>
      </c>
      <c r="AC374" s="96" t="s">
        <v>927</v>
      </c>
    </row>
    <row r="375" spans="1:29" x14ac:dyDescent="0.45">
      <c r="A375" s="112">
        <f>IF(C375="","",COUNTA($C$3:C375))</f>
        <v>373</v>
      </c>
      <c r="B375" s="112" t="str">
        <f t="shared" si="76"/>
        <v>August</v>
      </c>
      <c r="C375" s="113">
        <v>44784</v>
      </c>
      <c r="D375" s="114" t="s">
        <v>644</v>
      </c>
      <c r="E375" s="114"/>
      <c r="F375" s="115">
        <v>44792</v>
      </c>
      <c r="G375" s="116" t="s">
        <v>125</v>
      </c>
      <c r="H375" s="152" t="s">
        <v>645</v>
      </c>
      <c r="I375" s="116" t="s">
        <v>466</v>
      </c>
      <c r="J375" s="116" t="s">
        <v>2</v>
      </c>
      <c r="K375" s="117" t="str">
        <f t="shared" si="66"/>
        <v>Sqmt</v>
      </c>
      <c r="L375" s="118">
        <v>252.5</v>
      </c>
      <c r="M375" s="118">
        <v>125.6</v>
      </c>
      <c r="N375" s="118">
        <v>82.76</v>
      </c>
      <c r="O375" s="138">
        <f t="shared" si="67"/>
        <v>254.19920000000002</v>
      </c>
      <c r="P375" s="124">
        <v>206.7</v>
      </c>
      <c r="Q375" s="118">
        <v>238.4</v>
      </c>
      <c r="R375" s="118">
        <v>42</v>
      </c>
      <c r="S375" s="151">
        <v>58</v>
      </c>
      <c r="T375" s="119">
        <f t="shared" si="72"/>
        <v>15.799200000000013</v>
      </c>
      <c r="U375" s="119">
        <f t="shared" si="73"/>
        <v>31.700000000000017</v>
      </c>
      <c r="V375" s="119">
        <f t="shared" si="68"/>
        <v>1197.2782320000001</v>
      </c>
      <c r="W375" s="119">
        <f t="shared" si="69"/>
        <v>149.30700000000007</v>
      </c>
      <c r="X375" s="119">
        <f t="shared" si="70"/>
        <v>74.414232000000055</v>
      </c>
      <c r="Y375" s="120">
        <f t="shared" si="74"/>
        <v>6.2152831322836626</v>
      </c>
      <c r="Z375" s="121">
        <f t="shared" si="75"/>
        <v>12.470534919071348</v>
      </c>
      <c r="AA375" s="122"/>
      <c r="AB375" s="119">
        <f t="shared" si="71"/>
        <v>74.414232000000055</v>
      </c>
    </row>
    <row r="376" spans="1:29" x14ac:dyDescent="0.45">
      <c r="A376" s="112">
        <f>IF(C376="","",COUNTA($C$3:C376))</f>
        <v>374</v>
      </c>
      <c r="B376" s="112" t="str">
        <f t="shared" si="76"/>
        <v>August</v>
      </c>
      <c r="C376" s="113">
        <v>44784</v>
      </c>
      <c r="D376" s="114" t="s">
        <v>644</v>
      </c>
      <c r="E376" s="114"/>
      <c r="F376" s="115">
        <v>44792</v>
      </c>
      <c r="G376" s="116" t="s">
        <v>125</v>
      </c>
      <c r="H376" s="152" t="s">
        <v>645</v>
      </c>
      <c r="I376" s="116" t="s">
        <v>466</v>
      </c>
      <c r="J376" s="116" t="s">
        <v>3</v>
      </c>
      <c r="K376" s="117" t="str">
        <f t="shared" si="66"/>
        <v>Sqmt</v>
      </c>
      <c r="L376" s="118">
        <v>118.5</v>
      </c>
      <c r="M376" s="118">
        <v>51.11</v>
      </c>
      <c r="N376" s="118">
        <f>46.81+2.3+1.3</f>
        <v>50.41</v>
      </c>
      <c r="O376" s="138">
        <f t="shared" si="67"/>
        <v>123.8544</v>
      </c>
      <c r="P376" s="124">
        <v>94.7</v>
      </c>
      <c r="Q376" s="118">
        <v>109.1</v>
      </c>
      <c r="R376" s="118"/>
      <c r="S376" s="151"/>
      <c r="T376" s="119">
        <f t="shared" si="72"/>
        <v>14.754400000000004</v>
      </c>
      <c r="U376" s="119">
        <f t="shared" si="73"/>
        <v>14.399999999999991</v>
      </c>
      <c r="V376" s="119">
        <f t="shared" si="68"/>
        <v>777.80563200000006</v>
      </c>
      <c r="W376" s="119">
        <f t="shared" si="69"/>
        <v>90.431999999999945</v>
      </c>
      <c r="X376" s="119">
        <f t="shared" si="70"/>
        <v>92.657632000000035</v>
      </c>
      <c r="Y376" s="120">
        <f t="shared" si="74"/>
        <v>11.912697489955953</v>
      </c>
      <c r="Z376" s="121">
        <f t="shared" si="75"/>
        <v>11.626555051738164</v>
      </c>
      <c r="AA376" s="122"/>
      <c r="AB376" s="119">
        <f t="shared" si="71"/>
        <v>92.657632000000035</v>
      </c>
    </row>
    <row r="377" spans="1:29" x14ac:dyDescent="0.45">
      <c r="A377" s="112">
        <f>IF(C377="","",COUNTA($C$3:C377))</f>
        <v>375</v>
      </c>
      <c r="B377" s="112" t="str">
        <f t="shared" si="76"/>
        <v>August</v>
      </c>
      <c r="C377" s="113">
        <v>44784</v>
      </c>
      <c r="D377" s="114" t="s">
        <v>644</v>
      </c>
      <c r="E377" s="114"/>
      <c r="F377" s="115">
        <v>44792</v>
      </c>
      <c r="G377" s="116" t="s">
        <v>125</v>
      </c>
      <c r="H377" s="152" t="s">
        <v>645</v>
      </c>
      <c r="I377" s="116" t="s">
        <v>466</v>
      </c>
      <c r="J377" s="116" t="s">
        <v>4</v>
      </c>
      <c r="K377" s="117" t="str">
        <f t="shared" si="66"/>
        <v>Sqmt</v>
      </c>
      <c r="L377" s="118">
        <v>18.2</v>
      </c>
      <c r="M377" s="118">
        <v>4.3899999999999997</v>
      </c>
      <c r="N377" s="118">
        <v>10.76</v>
      </c>
      <c r="O377" s="138">
        <f t="shared" si="67"/>
        <v>18.482999999999997</v>
      </c>
      <c r="P377" s="124">
        <v>13.35</v>
      </c>
      <c r="Q377" s="118">
        <v>14.8</v>
      </c>
      <c r="R377" s="118"/>
      <c r="S377" s="151"/>
      <c r="T377" s="119">
        <f t="shared" si="72"/>
        <v>3.6829999999999963</v>
      </c>
      <c r="U377" s="119">
        <f t="shared" si="73"/>
        <v>1.4500000000000011</v>
      </c>
      <c r="V377" s="119">
        <f t="shared" si="68"/>
        <v>145.09154999999998</v>
      </c>
      <c r="W377" s="119">
        <f t="shared" si="69"/>
        <v>11.382500000000007</v>
      </c>
      <c r="X377" s="119">
        <f t="shared" si="70"/>
        <v>28.91154999999997</v>
      </c>
      <c r="Y377" s="120">
        <f t="shared" si="74"/>
        <v>19.926418871395317</v>
      </c>
      <c r="Z377" s="121">
        <f t="shared" si="75"/>
        <v>7.8450467997619509</v>
      </c>
      <c r="AA377" s="122"/>
      <c r="AB377" s="119">
        <f t="shared" si="71"/>
        <v>28.91154999999997</v>
      </c>
    </row>
    <row r="378" spans="1:29" x14ac:dyDescent="0.45">
      <c r="A378" s="112">
        <f>IF(C378="","",COUNTA($C$3:C378))</f>
        <v>376</v>
      </c>
      <c r="B378" s="112" t="str">
        <f t="shared" si="76"/>
        <v>August</v>
      </c>
      <c r="C378" s="113">
        <v>44784</v>
      </c>
      <c r="D378" s="114" t="s">
        <v>644</v>
      </c>
      <c r="E378" s="114"/>
      <c r="F378" s="115">
        <v>44792</v>
      </c>
      <c r="G378" s="116" t="s">
        <v>125</v>
      </c>
      <c r="H378" s="152" t="s">
        <v>645</v>
      </c>
      <c r="I378" s="116" t="s">
        <v>25</v>
      </c>
      <c r="J378" s="116" t="s">
        <v>455</v>
      </c>
      <c r="K378" s="117" t="str">
        <f t="shared" si="66"/>
        <v>No's</v>
      </c>
      <c r="L378" s="118">
        <v>1704</v>
      </c>
      <c r="M378" s="118"/>
      <c r="N378" s="118"/>
      <c r="O378" s="138">
        <f t="shared" si="67"/>
        <v>1704</v>
      </c>
      <c r="P378" s="124"/>
      <c r="Q378" s="118"/>
      <c r="R378" s="118"/>
      <c r="S378" s="151"/>
      <c r="T378" s="119" t="str">
        <f t="shared" si="72"/>
        <v/>
      </c>
      <c r="U378" s="119" t="str">
        <f t="shared" si="73"/>
        <v/>
      </c>
      <c r="V378" s="119">
        <f t="shared" si="68"/>
        <v>1704</v>
      </c>
      <c r="W378" s="119" t="str">
        <f t="shared" si="69"/>
        <v/>
      </c>
      <c r="X378" s="119" t="str">
        <f t="shared" si="70"/>
        <v/>
      </c>
      <c r="Y378" s="120" t="str">
        <f t="shared" si="74"/>
        <v/>
      </c>
      <c r="Z378" s="121" t="str">
        <f t="shared" si="75"/>
        <v/>
      </c>
      <c r="AA378" s="122"/>
      <c r="AB378" s="119" t="str">
        <f t="shared" si="71"/>
        <v/>
      </c>
    </row>
    <row r="379" spans="1:29" x14ac:dyDescent="0.45">
      <c r="A379" s="112">
        <f>IF(C379="","",COUNTA($C$3:C379))</f>
        <v>377</v>
      </c>
      <c r="B379" s="112" t="str">
        <f t="shared" si="76"/>
        <v>August</v>
      </c>
      <c r="C379" s="113">
        <v>44784</v>
      </c>
      <c r="D379" s="114" t="s">
        <v>644</v>
      </c>
      <c r="E379" s="114"/>
      <c r="F379" s="115">
        <v>44792</v>
      </c>
      <c r="G379" s="116" t="s">
        <v>125</v>
      </c>
      <c r="H379" s="152" t="s">
        <v>645</v>
      </c>
      <c r="I379" s="116" t="s">
        <v>460</v>
      </c>
      <c r="J379" s="116" t="s">
        <v>225</v>
      </c>
      <c r="K379" s="117" t="str">
        <f t="shared" si="66"/>
        <v>Rmt</v>
      </c>
      <c r="L379" s="118">
        <v>470</v>
      </c>
      <c r="M379" s="118"/>
      <c r="N379" s="118"/>
      <c r="O379" s="138">
        <f t="shared" si="67"/>
        <v>470</v>
      </c>
      <c r="P379" s="124"/>
      <c r="Q379" s="118"/>
      <c r="R379" s="118"/>
      <c r="S379" s="151"/>
      <c r="T379" s="119" t="str">
        <f t="shared" si="72"/>
        <v/>
      </c>
      <c r="U379" s="119" t="str">
        <f t="shared" si="73"/>
        <v/>
      </c>
      <c r="V379" s="119">
        <f t="shared" si="68"/>
        <v>470</v>
      </c>
      <c r="W379" s="119" t="str">
        <f t="shared" si="69"/>
        <v/>
      </c>
      <c r="X379" s="119" t="str">
        <f t="shared" si="70"/>
        <v/>
      </c>
      <c r="Y379" s="120" t="str">
        <f t="shared" si="74"/>
        <v/>
      </c>
      <c r="Z379" s="121" t="str">
        <f t="shared" si="75"/>
        <v/>
      </c>
      <c r="AA379" s="122"/>
      <c r="AB379" s="119" t="str">
        <f t="shared" si="71"/>
        <v/>
      </c>
    </row>
    <row r="380" spans="1:29" x14ac:dyDescent="0.45">
      <c r="A380" s="112">
        <f>IF(C380="","",COUNTA($C$3:C380))</f>
        <v>378</v>
      </c>
      <c r="B380" s="112" t="str">
        <f t="shared" si="76"/>
        <v>August</v>
      </c>
      <c r="C380" s="113">
        <v>44784</v>
      </c>
      <c r="D380" s="114" t="s">
        <v>644</v>
      </c>
      <c r="E380" s="114"/>
      <c r="F380" s="115">
        <v>44792</v>
      </c>
      <c r="G380" s="116" t="s">
        <v>125</v>
      </c>
      <c r="H380" s="152" t="s">
        <v>645</v>
      </c>
      <c r="I380" s="116" t="s">
        <v>24</v>
      </c>
      <c r="J380" s="116" t="s">
        <v>24</v>
      </c>
      <c r="K380" s="117" t="str">
        <f t="shared" si="66"/>
        <v>No's</v>
      </c>
      <c r="L380" s="118">
        <v>1800</v>
      </c>
      <c r="M380" s="118"/>
      <c r="N380" s="118"/>
      <c r="O380" s="138">
        <f t="shared" si="67"/>
        <v>1800</v>
      </c>
      <c r="P380" s="124"/>
      <c r="Q380" s="118"/>
      <c r="R380" s="118"/>
      <c r="S380" s="151"/>
      <c r="T380" s="119" t="str">
        <f t="shared" si="72"/>
        <v/>
      </c>
      <c r="U380" s="119" t="str">
        <f t="shared" si="73"/>
        <v/>
      </c>
      <c r="V380" s="119">
        <f t="shared" si="68"/>
        <v>1800</v>
      </c>
      <c r="W380" s="119" t="str">
        <f t="shared" si="69"/>
        <v/>
      </c>
      <c r="X380" s="119" t="str">
        <f t="shared" si="70"/>
        <v/>
      </c>
      <c r="Y380" s="120" t="str">
        <f t="shared" si="74"/>
        <v/>
      </c>
      <c r="Z380" s="121" t="str">
        <f t="shared" si="75"/>
        <v/>
      </c>
      <c r="AA380" s="122"/>
      <c r="AB380" s="119" t="str">
        <f t="shared" si="71"/>
        <v/>
      </c>
    </row>
    <row r="381" spans="1:29" x14ac:dyDescent="0.45">
      <c r="A381" s="112">
        <f>IF(C381="","",COUNTA($C$3:C381))</f>
        <v>379</v>
      </c>
      <c r="B381" s="112" t="str">
        <f t="shared" si="76"/>
        <v>August</v>
      </c>
      <c r="C381" s="113">
        <v>44784</v>
      </c>
      <c r="D381" s="114" t="s">
        <v>644</v>
      </c>
      <c r="E381" s="114"/>
      <c r="F381" s="115">
        <v>44792</v>
      </c>
      <c r="G381" s="116" t="s">
        <v>125</v>
      </c>
      <c r="H381" s="152" t="s">
        <v>645</v>
      </c>
      <c r="I381" s="116" t="s">
        <v>480</v>
      </c>
      <c r="J381" s="116" t="s">
        <v>345</v>
      </c>
      <c r="K381" s="117" t="str">
        <f t="shared" si="66"/>
        <v>Kg's</v>
      </c>
      <c r="L381" s="118">
        <v>2.4</v>
      </c>
      <c r="M381" s="118"/>
      <c r="N381" s="118"/>
      <c r="O381" s="138">
        <f t="shared" si="67"/>
        <v>2.4</v>
      </c>
      <c r="P381" s="124"/>
      <c r="Q381" s="118"/>
      <c r="R381" s="118"/>
      <c r="S381" s="151"/>
      <c r="T381" s="119" t="str">
        <f t="shared" si="72"/>
        <v/>
      </c>
      <c r="U381" s="119" t="str">
        <f t="shared" si="73"/>
        <v/>
      </c>
      <c r="V381" s="119">
        <f t="shared" si="68"/>
        <v>2.4</v>
      </c>
      <c r="W381" s="119" t="str">
        <f t="shared" si="69"/>
        <v/>
      </c>
      <c r="X381" s="119" t="str">
        <f t="shared" si="70"/>
        <v/>
      </c>
      <c r="Y381" s="120" t="str">
        <f t="shared" si="74"/>
        <v/>
      </c>
      <c r="Z381" s="121" t="str">
        <f t="shared" si="75"/>
        <v/>
      </c>
      <c r="AA381" s="122"/>
      <c r="AB381" s="119" t="str">
        <f t="shared" si="71"/>
        <v/>
      </c>
    </row>
    <row r="382" spans="1:29" x14ac:dyDescent="0.45">
      <c r="A382" s="112">
        <f>IF(C382="","",COUNTA($C$3:C382))</f>
        <v>380</v>
      </c>
      <c r="B382" s="112" t="str">
        <f t="shared" si="76"/>
        <v>August</v>
      </c>
      <c r="C382" s="113">
        <v>44784</v>
      </c>
      <c r="D382" s="114" t="s">
        <v>644</v>
      </c>
      <c r="E382" s="114"/>
      <c r="F382" s="115">
        <v>44792</v>
      </c>
      <c r="G382" s="116" t="s">
        <v>125</v>
      </c>
      <c r="H382" s="152" t="s">
        <v>645</v>
      </c>
      <c r="I382" s="116" t="s">
        <v>480</v>
      </c>
      <c r="J382" s="116" t="s">
        <v>343</v>
      </c>
      <c r="K382" s="117" t="str">
        <f t="shared" si="66"/>
        <v>No's</v>
      </c>
      <c r="L382" s="118">
        <v>4</v>
      </c>
      <c r="M382" s="118"/>
      <c r="N382" s="118"/>
      <c r="O382" s="138">
        <f t="shared" si="67"/>
        <v>4</v>
      </c>
      <c r="P382" s="124"/>
      <c r="Q382" s="118"/>
      <c r="R382" s="118"/>
      <c r="S382" s="151"/>
      <c r="T382" s="119" t="str">
        <f t="shared" si="72"/>
        <v/>
      </c>
      <c r="U382" s="119" t="str">
        <f t="shared" si="73"/>
        <v/>
      </c>
      <c r="V382" s="119">
        <f t="shared" si="68"/>
        <v>4</v>
      </c>
      <c r="W382" s="119" t="str">
        <f t="shared" si="69"/>
        <v/>
      </c>
      <c r="X382" s="119" t="str">
        <f t="shared" si="70"/>
        <v/>
      </c>
      <c r="Y382" s="120" t="str">
        <f t="shared" si="74"/>
        <v/>
      </c>
      <c r="Z382" s="121" t="str">
        <f t="shared" si="75"/>
        <v/>
      </c>
      <c r="AA382" s="122"/>
      <c r="AB382" s="119" t="str">
        <f t="shared" si="71"/>
        <v/>
      </c>
    </row>
    <row r="383" spans="1:29" x14ac:dyDescent="0.45">
      <c r="A383" s="112">
        <f>IF(C383="","",COUNTA($C$3:C383))</f>
        <v>381</v>
      </c>
      <c r="B383" s="112" t="str">
        <f t="shared" si="76"/>
        <v>August</v>
      </c>
      <c r="C383" s="113">
        <v>44784</v>
      </c>
      <c r="D383" s="114" t="s">
        <v>631</v>
      </c>
      <c r="E383" s="114"/>
      <c r="F383" s="115">
        <v>44793</v>
      </c>
      <c r="G383" s="116" t="s">
        <v>125</v>
      </c>
      <c r="H383" s="152" t="s">
        <v>646</v>
      </c>
      <c r="I383" s="116" t="s">
        <v>457</v>
      </c>
      <c r="J383" s="116" t="s">
        <v>2</v>
      </c>
      <c r="K383" s="117" t="str">
        <f t="shared" si="66"/>
        <v>Sqmt</v>
      </c>
      <c r="L383" s="118">
        <v>313.89999999999998</v>
      </c>
      <c r="M383" s="118">
        <f>15.4+9.87+16.3</f>
        <v>41.57</v>
      </c>
      <c r="N383" s="118">
        <v>219.29</v>
      </c>
      <c r="O383" s="138">
        <f t="shared" si="67"/>
        <v>318.24920000000003</v>
      </c>
      <c r="P383" s="124">
        <v>273</v>
      </c>
      <c r="Q383" s="118">
        <v>288</v>
      </c>
      <c r="R383" s="118">
        <v>0</v>
      </c>
      <c r="S383" s="151">
        <v>100</v>
      </c>
      <c r="T383" s="119">
        <f t="shared" si="72"/>
        <v>30.24920000000003</v>
      </c>
      <c r="U383" s="119">
        <f t="shared" si="73"/>
        <v>15</v>
      </c>
      <c r="V383" s="119">
        <f t="shared" si="68"/>
        <v>1498.9537320000002</v>
      </c>
      <c r="W383" s="119">
        <f t="shared" si="69"/>
        <v>70.650000000000006</v>
      </c>
      <c r="X383" s="119">
        <f t="shared" si="70"/>
        <v>142.47373200000015</v>
      </c>
      <c r="Y383" s="120">
        <f t="shared" si="74"/>
        <v>9.5048785668589364</v>
      </c>
      <c r="Z383" s="121">
        <f t="shared" si="75"/>
        <v>4.7132875746427638</v>
      </c>
      <c r="AA383" s="122"/>
      <c r="AB383" s="119">
        <f t="shared" si="71"/>
        <v>142.47373200000015</v>
      </c>
    </row>
    <row r="384" spans="1:29" x14ac:dyDescent="0.45">
      <c r="A384" s="112">
        <f>IF(C384="","",COUNTA($C$3:C384))</f>
        <v>382</v>
      </c>
      <c r="B384" s="112" t="str">
        <f t="shared" si="76"/>
        <v>August</v>
      </c>
      <c r="C384" s="113">
        <v>44784</v>
      </c>
      <c r="D384" s="114" t="s">
        <v>631</v>
      </c>
      <c r="E384" s="114"/>
      <c r="F384" s="115">
        <v>44793</v>
      </c>
      <c r="G384" s="116" t="s">
        <v>125</v>
      </c>
      <c r="H384" s="152" t="s">
        <v>646</v>
      </c>
      <c r="I384" s="116" t="s">
        <v>515</v>
      </c>
      <c r="J384" s="116" t="s">
        <v>20</v>
      </c>
      <c r="K384" s="117" t="str">
        <f t="shared" si="66"/>
        <v>Sqmt</v>
      </c>
      <c r="L384" s="118">
        <v>12.75</v>
      </c>
      <c r="M384" s="133">
        <v>10.450819672131148</v>
      </c>
      <c r="N384" s="118"/>
      <c r="O384" s="138">
        <f t="shared" si="67"/>
        <v>12.75</v>
      </c>
      <c r="P384" s="124">
        <v>12.4</v>
      </c>
      <c r="Q384" s="118">
        <v>12.75</v>
      </c>
      <c r="R384" s="118"/>
      <c r="S384" s="151"/>
      <c r="T384" s="119">
        <f t="shared" si="72"/>
        <v>0</v>
      </c>
      <c r="U384" s="119">
        <f t="shared" si="73"/>
        <v>0.34999999999999964</v>
      </c>
      <c r="V384" s="119">
        <f t="shared" si="68"/>
        <v>80.070000000000007</v>
      </c>
      <c r="W384" s="119">
        <f t="shared" si="69"/>
        <v>2.1979999999999977</v>
      </c>
      <c r="X384" s="119">
        <f t="shared" si="70"/>
        <v>0</v>
      </c>
      <c r="Y384" s="120">
        <f t="shared" si="74"/>
        <v>0</v>
      </c>
      <c r="Z384" s="121">
        <f t="shared" si="75"/>
        <v>2.7450980392156836</v>
      </c>
      <c r="AA384" s="122"/>
      <c r="AB384" s="119">
        <f t="shared" si="71"/>
        <v>0</v>
      </c>
    </row>
    <row r="385" spans="1:28" x14ac:dyDescent="0.45">
      <c r="A385" s="112">
        <f>IF(C385="","",COUNTA($C$3:C385))</f>
        <v>383</v>
      </c>
      <c r="B385" s="112" t="str">
        <f t="shared" si="76"/>
        <v>August</v>
      </c>
      <c r="C385" s="113">
        <v>44784</v>
      </c>
      <c r="D385" s="114" t="s">
        <v>631</v>
      </c>
      <c r="E385" s="114"/>
      <c r="F385" s="115">
        <v>44793</v>
      </c>
      <c r="G385" s="116" t="s">
        <v>125</v>
      </c>
      <c r="H385" s="152" t="s">
        <v>646</v>
      </c>
      <c r="I385" s="116" t="s">
        <v>502</v>
      </c>
      <c r="J385" s="116" t="s">
        <v>3</v>
      </c>
      <c r="K385" s="117" t="str">
        <f t="shared" si="66"/>
        <v>Sqmt</v>
      </c>
      <c r="L385" s="118">
        <v>2.2000000000000002</v>
      </c>
      <c r="M385" s="118"/>
      <c r="N385" s="118">
        <v>1.8</v>
      </c>
      <c r="O385" s="138">
        <f t="shared" si="67"/>
        <v>2.1960000000000002</v>
      </c>
      <c r="P385" s="124"/>
      <c r="Q385" s="118">
        <v>1.45</v>
      </c>
      <c r="R385" s="118"/>
      <c r="S385" s="151"/>
      <c r="T385" s="119">
        <f t="shared" si="72"/>
        <v>0.74600000000000022</v>
      </c>
      <c r="U385" s="119">
        <f t="shared" si="73"/>
        <v>1.45</v>
      </c>
      <c r="V385" s="119">
        <f t="shared" si="68"/>
        <v>13.790880000000001</v>
      </c>
      <c r="W385" s="119">
        <f t="shared" si="69"/>
        <v>9.1059999999999999</v>
      </c>
      <c r="X385" s="119">
        <f t="shared" si="70"/>
        <v>4.6848800000000015</v>
      </c>
      <c r="Y385" s="120">
        <f t="shared" si="74"/>
        <v>33.970856102003651</v>
      </c>
      <c r="Z385" s="121">
        <f t="shared" si="75"/>
        <v>66.029143897996349</v>
      </c>
      <c r="AA385" s="122"/>
      <c r="AB385" s="119">
        <f t="shared" si="71"/>
        <v>4.6848800000000015</v>
      </c>
    </row>
    <row r="386" spans="1:28" x14ac:dyDescent="0.45">
      <c r="A386" s="112">
        <f>IF(C386="","",COUNTA($C$3:C386))</f>
        <v>384</v>
      </c>
      <c r="B386" s="112" t="str">
        <f t="shared" si="76"/>
        <v>August</v>
      </c>
      <c r="C386" s="113">
        <v>44784</v>
      </c>
      <c r="D386" s="114" t="s">
        <v>631</v>
      </c>
      <c r="E386" s="114"/>
      <c r="F386" s="115">
        <v>44793</v>
      </c>
      <c r="G386" s="116" t="s">
        <v>125</v>
      </c>
      <c r="H386" s="152" t="s">
        <v>646</v>
      </c>
      <c r="I386" s="116" t="s">
        <v>25</v>
      </c>
      <c r="J386" s="116" t="s">
        <v>455</v>
      </c>
      <c r="K386" s="117" t="str">
        <f t="shared" si="66"/>
        <v>No's</v>
      </c>
      <c r="L386" s="118">
        <v>392</v>
      </c>
      <c r="M386" s="118"/>
      <c r="N386" s="118"/>
      <c r="O386" s="138">
        <f t="shared" si="67"/>
        <v>392</v>
      </c>
      <c r="P386" s="124"/>
      <c r="Q386" s="118"/>
      <c r="R386" s="118"/>
      <c r="S386" s="151"/>
      <c r="T386" s="119" t="str">
        <f t="shared" si="72"/>
        <v/>
      </c>
      <c r="U386" s="119" t="str">
        <f t="shared" si="73"/>
        <v/>
      </c>
      <c r="V386" s="119">
        <f t="shared" si="68"/>
        <v>392</v>
      </c>
      <c r="W386" s="119" t="str">
        <f t="shared" si="69"/>
        <v/>
      </c>
      <c r="X386" s="119" t="str">
        <f t="shared" si="70"/>
        <v/>
      </c>
      <c r="Y386" s="120" t="str">
        <f t="shared" si="74"/>
        <v/>
      </c>
      <c r="Z386" s="121" t="str">
        <f t="shared" si="75"/>
        <v/>
      </c>
      <c r="AA386" s="122"/>
      <c r="AB386" s="119" t="str">
        <f t="shared" si="71"/>
        <v/>
      </c>
    </row>
    <row r="387" spans="1:28" x14ac:dyDescent="0.45">
      <c r="A387" s="112">
        <f>IF(C387="","",COUNTA($C$3:C387))</f>
        <v>385</v>
      </c>
      <c r="B387" s="112" t="str">
        <f t="shared" si="76"/>
        <v>August</v>
      </c>
      <c r="C387" s="113">
        <v>44784</v>
      </c>
      <c r="D387" s="114" t="s">
        <v>631</v>
      </c>
      <c r="E387" s="114"/>
      <c r="F387" s="115">
        <v>44793</v>
      </c>
      <c r="G387" s="116" t="s">
        <v>125</v>
      </c>
      <c r="H387" s="152" t="s">
        <v>646</v>
      </c>
      <c r="I387" s="116" t="s">
        <v>25</v>
      </c>
      <c r="J387" s="116" t="s">
        <v>606</v>
      </c>
      <c r="K387" s="117" t="str">
        <f t="shared" ref="K387:K450" si="7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387" s="118">
        <v>92</v>
      </c>
      <c r="M387" s="118"/>
      <c r="N387" s="118"/>
      <c r="O387" s="138">
        <f t="shared" ref="O387:O450" si="78">IF(ISNUMBER(SEARCH("gsm",J:J)),(M387+N387)*1.22,IF(ISNUMBER(SEARCH("Tape",J:J)),L387,IF(ISNUMBER(SEARCH("Thermal",J:J)),L387,IF(ISNUMBER(SEARCH("Acou",J:J)),L387,IF(ISNUMBER(SEARCH("ss",J:J)),L387,IF(ISNUMBER(SEARCH("Alu",J:J)),L387,IF(ISNUMBER(SEARCH("Gasket",J:J)),L387,IF(ISNUMBER(SEARCH("Cleats",J:J)),L387,IF(ISNUMBER(SEARCH("Tube",J:J)),L387,IF(ISNUMBER(SEARCH("Bracket",J:J)),L387,IF(ISNUMBER(SEARCH("Corner",J:J)),L387,IF(ISNUMBER(SEARCH("MS",J:J)),L387,IF(ISNUMBER(SEARCH("Bucket",J:J)),L387,IF(ISNUMBER(SEARCH("stretch",J:J)),L387,IF(ISNUMBER(SEARCH("Bubble",J:J)),L387,IF(ISNUMBER(SEARCH("JTR",J:J)),L387,IF(ISNUMBER(SEARCH("Clamp",J:J)),"No's",IF(ISNUMBER(SEARCH("PIR",J:J)),"sqmt",""))))))))))))))))))</f>
        <v>92</v>
      </c>
      <c r="P387" s="124"/>
      <c r="Q387" s="118"/>
      <c r="R387" s="118"/>
      <c r="S387" s="151"/>
      <c r="T387" s="119" t="str">
        <f t="shared" si="72"/>
        <v/>
      </c>
      <c r="U387" s="119" t="str">
        <f t="shared" si="73"/>
        <v/>
      </c>
      <c r="V387" s="119">
        <f t="shared" ref="V387:V450" si="79">IF(ISNUMBER(SEARCH("26",J:J)),O387*3.925,IF(ISNUMBER(SEARCH("24",J:J)),O387*4.71,IF(ISNUMBER(SEARCH("22",J:J)),O387*6.28,IF(ISNUMBER(SEARCH("20",J:J)),O387*7.85,IF(ISNUMBER(SEARCH("18G",J:J)),O387*9.42,IF(ISNUMBER(SEARCH("16G",J:J)),O387*11.775,IF(ISNUMBER(SEARCH("Thermal",J:J)),O387,IF(ISNUMBER(SEARCH("Acou",J:J)),O387,IF(ISNUMBER(SEARCH("ss",J:J)),O387,IF(ISNUMBER(SEARCH("0.8mm",J:J)),O387*2.2,IF(ISNUMBER(SEARCH("1mm",J:J)),O387*2.75,IF(ISNUMBER(SEARCH("1.2mm",J:J)),O387*3.3,IF(ISNUMBER(SEARCH("Gasket",J:J)),O387,IF(ISNUMBER(SEARCH("Cleats",J:J)),O387,IF(ISNUMBER(SEARCH("Sealant",J:J)),O387,IF(ISNUMBER(SEARCH("Bracket",J:J)),O387,IF(ISNUMBER(SEARCH("Corner",J:J)),O387,IF(ISNUMBER(SEARCH("Bubble",J:J)),O387,""))))))))))))))))))</f>
        <v>92</v>
      </c>
      <c r="W387" s="119" t="str">
        <f t="shared" ref="W387:W450" si="80">IF(ISNUMBER(SEARCH("26",J:J)),U387*3.925,IF(ISNUMBER(SEARCH("24",J:J)),U387*4.71,IF(ISNUMBER(SEARCH("22",J:J)),U387*6.28,IF(ISNUMBER(SEARCH("20",J:J)),U387*7.85,IF(ISNUMBER(SEARCH("18G",J:J)),U387*9.42,IF(ISNUMBER(SEARCH("16G",J:J)),U387*11.775,IF(ISNUMBER(SEARCH("Thermal",J:J)),U387,IF(ISNUMBER(SEARCH("Acou",J:J)),U387,IF(ISNUMBER(SEARCH("ss",J:J)),U387,IF(ISNUMBER(SEARCH("0.8mm",J:J)),U387*2.2,IF(ISNUMBER(SEARCH("1mm",J:J)),U387*2.75,IF(ISNUMBER(SEARCH("1.2mm",J:J)),U387*3.3,IF(ISNUMBER(SEARCH("Gasket",J:J)),U387,IF(ISNUMBER(SEARCH("Cleats",J:J)),U387,IF(ISNUMBER(SEARCH("Sealant",J:J)),U387,IF(ISNUMBER(SEARCH("Bracket",J:J)),U387,IF(ISNUMBER(SEARCH("Corner",J:J)),U387,IF(ISNUMBER(SEARCH("Bubble",J:J)),U387,""))))))))))))))))))</f>
        <v/>
      </c>
      <c r="X387" s="119" t="str">
        <f t="shared" ref="X387:X450" si="81">IF(ISNUMBER(SEARCH("26",J:J)),T387*3.925,IF(ISNUMBER(SEARCH("24",J:J)),T387*4.71,IF(ISNUMBER(SEARCH("22",J:J)),T387*6.28,IF(ISNUMBER(SEARCH("20",J:J)),T387*7.85,IF(ISNUMBER(SEARCH("18",J:J)),T387*9.42,IF(ISNUMBER(SEARCH("16",J:J)),T387*11.775,IF(ISNUMBER(SEARCH("Thermal",J:J)),"",IF(ISNUMBER(SEARCH("Acou",J:J)),"",IF(ISNUMBER(SEARCH("ss",J:J)),"",IF(ISNUMBER(SEARCH("0.8mm",J:J)),T387*2.2,IF(ISNUMBER(SEARCH("1mm",J:J)),T387*2.75,IF(ISNUMBER(SEARCH("1.2mm",J:J)),T387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87" s="120" t="str">
        <f t="shared" si="74"/>
        <v/>
      </c>
      <c r="Z387" s="121" t="str">
        <f t="shared" si="75"/>
        <v/>
      </c>
      <c r="AA387" s="122"/>
      <c r="AB387" s="119" t="str">
        <f t="shared" si="71"/>
        <v/>
      </c>
    </row>
    <row r="388" spans="1:28" x14ac:dyDescent="0.45">
      <c r="A388" s="112">
        <f>IF(C388="","",COUNTA($C$3:C388))</f>
        <v>386</v>
      </c>
      <c r="B388" s="112" t="str">
        <f t="shared" si="76"/>
        <v>August</v>
      </c>
      <c r="C388" s="113">
        <v>44784</v>
      </c>
      <c r="D388" s="114" t="s">
        <v>631</v>
      </c>
      <c r="E388" s="114"/>
      <c r="F388" s="115">
        <v>44793</v>
      </c>
      <c r="G388" s="116" t="s">
        <v>125</v>
      </c>
      <c r="H388" s="152" t="s">
        <v>646</v>
      </c>
      <c r="I388" s="116" t="s">
        <v>460</v>
      </c>
      <c r="J388" s="116" t="s">
        <v>225</v>
      </c>
      <c r="K388" s="117" t="str">
        <f t="shared" si="77"/>
        <v>Rmt</v>
      </c>
      <c r="L388" s="118">
        <v>110</v>
      </c>
      <c r="M388" s="118"/>
      <c r="N388" s="118"/>
      <c r="O388" s="138">
        <f t="shared" si="78"/>
        <v>110</v>
      </c>
      <c r="P388" s="124"/>
      <c r="Q388" s="118"/>
      <c r="R388" s="118"/>
      <c r="S388" s="151"/>
      <c r="T388" s="119" t="str">
        <f t="shared" si="72"/>
        <v/>
      </c>
      <c r="U388" s="119" t="str">
        <f t="shared" si="73"/>
        <v/>
      </c>
      <c r="V388" s="119">
        <f t="shared" si="79"/>
        <v>110</v>
      </c>
      <c r="W388" s="119" t="str">
        <f t="shared" si="80"/>
        <v/>
      </c>
      <c r="X388" s="119" t="str">
        <f t="shared" si="81"/>
        <v/>
      </c>
      <c r="Y388" s="120" t="str">
        <f t="shared" si="74"/>
        <v/>
      </c>
      <c r="Z388" s="121" t="str">
        <f t="shared" si="75"/>
        <v/>
      </c>
      <c r="AA388" s="122"/>
      <c r="AB388" s="119" t="str">
        <f t="shared" si="71"/>
        <v/>
      </c>
    </row>
    <row r="389" spans="1:28" x14ac:dyDescent="0.45">
      <c r="A389" s="112">
        <f>IF(C389="","",COUNTA($C$3:C389))</f>
        <v>387</v>
      </c>
      <c r="B389" s="112" t="str">
        <f t="shared" si="76"/>
        <v>August</v>
      </c>
      <c r="C389" s="113">
        <v>44784</v>
      </c>
      <c r="D389" s="114" t="s">
        <v>631</v>
      </c>
      <c r="E389" s="114"/>
      <c r="F389" s="115">
        <v>44793</v>
      </c>
      <c r="G389" s="116" t="s">
        <v>125</v>
      </c>
      <c r="H389" s="152" t="s">
        <v>646</v>
      </c>
      <c r="I389" s="116" t="s">
        <v>24</v>
      </c>
      <c r="J389" s="116" t="s">
        <v>24</v>
      </c>
      <c r="K389" s="117" t="str">
        <f t="shared" si="77"/>
        <v>No's</v>
      </c>
      <c r="L389" s="118">
        <v>500</v>
      </c>
      <c r="M389" s="118"/>
      <c r="N389" s="118"/>
      <c r="O389" s="138">
        <f t="shared" si="78"/>
        <v>500</v>
      </c>
      <c r="P389" s="124"/>
      <c r="Q389" s="118"/>
      <c r="R389" s="118"/>
      <c r="S389" s="151"/>
      <c r="T389" s="119" t="str">
        <f t="shared" si="72"/>
        <v/>
      </c>
      <c r="U389" s="119" t="str">
        <f t="shared" si="73"/>
        <v/>
      </c>
      <c r="V389" s="119">
        <f t="shared" si="79"/>
        <v>500</v>
      </c>
      <c r="W389" s="119" t="str">
        <f t="shared" si="80"/>
        <v/>
      </c>
      <c r="X389" s="119" t="str">
        <f t="shared" si="81"/>
        <v/>
      </c>
      <c r="Y389" s="120" t="str">
        <f t="shared" si="74"/>
        <v/>
      </c>
      <c r="Z389" s="121" t="str">
        <f t="shared" si="75"/>
        <v/>
      </c>
      <c r="AA389" s="122"/>
      <c r="AB389" s="119" t="str">
        <f t="shared" si="71"/>
        <v/>
      </c>
    </row>
    <row r="390" spans="1:28" x14ac:dyDescent="0.45">
      <c r="A390" s="112">
        <f>IF(C390="","",COUNTA($C$3:C390))</f>
        <v>388</v>
      </c>
      <c r="B390" s="112" t="str">
        <f t="shared" si="76"/>
        <v>August</v>
      </c>
      <c r="C390" s="113">
        <v>44784</v>
      </c>
      <c r="D390" s="114" t="s">
        <v>631</v>
      </c>
      <c r="E390" s="114"/>
      <c r="F390" s="115">
        <v>44793</v>
      </c>
      <c r="G390" s="116" t="s">
        <v>125</v>
      </c>
      <c r="H390" s="152" t="s">
        <v>646</v>
      </c>
      <c r="I390" s="116" t="s">
        <v>480</v>
      </c>
      <c r="J390" s="116" t="s">
        <v>345</v>
      </c>
      <c r="K390" s="117" t="str">
        <f t="shared" si="77"/>
        <v>Kg's</v>
      </c>
      <c r="L390" s="118">
        <v>0.9</v>
      </c>
      <c r="M390" s="118"/>
      <c r="N390" s="118"/>
      <c r="O390" s="138">
        <f t="shared" si="78"/>
        <v>0.9</v>
      </c>
      <c r="P390" s="124"/>
      <c r="Q390" s="118"/>
      <c r="R390" s="118"/>
      <c r="S390" s="151"/>
      <c r="T390" s="119" t="str">
        <f t="shared" si="72"/>
        <v/>
      </c>
      <c r="U390" s="119" t="str">
        <f t="shared" si="73"/>
        <v/>
      </c>
      <c r="V390" s="119">
        <f t="shared" si="79"/>
        <v>0.9</v>
      </c>
      <c r="W390" s="119" t="str">
        <f t="shared" si="80"/>
        <v/>
      </c>
      <c r="X390" s="119" t="str">
        <f t="shared" si="81"/>
        <v/>
      </c>
      <c r="Y390" s="120" t="str">
        <f t="shared" si="74"/>
        <v/>
      </c>
      <c r="Z390" s="121" t="str">
        <f t="shared" si="75"/>
        <v/>
      </c>
      <c r="AA390" s="122"/>
      <c r="AB390" s="119" t="str">
        <f t="shared" si="71"/>
        <v/>
      </c>
    </row>
    <row r="391" spans="1:28" x14ac:dyDescent="0.45">
      <c r="A391" s="112">
        <f>IF(C391="","",COUNTA($C$3:C391))</f>
        <v>389</v>
      </c>
      <c r="B391" s="112" t="str">
        <f t="shared" si="76"/>
        <v>August</v>
      </c>
      <c r="C391" s="113">
        <v>44784</v>
      </c>
      <c r="D391" s="114" t="s">
        <v>631</v>
      </c>
      <c r="E391" s="114"/>
      <c r="F391" s="115">
        <v>44793</v>
      </c>
      <c r="G391" s="116" t="s">
        <v>125</v>
      </c>
      <c r="H391" s="152" t="s">
        <v>646</v>
      </c>
      <c r="I391" s="116" t="s">
        <v>480</v>
      </c>
      <c r="J391" s="116" t="s">
        <v>343</v>
      </c>
      <c r="K391" s="117" t="str">
        <f t="shared" si="77"/>
        <v>No's</v>
      </c>
      <c r="L391" s="118">
        <v>1</v>
      </c>
      <c r="M391" s="118"/>
      <c r="N391" s="118"/>
      <c r="O391" s="138">
        <f t="shared" si="78"/>
        <v>1</v>
      </c>
      <c r="P391" s="124"/>
      <c r="Q391" s="118"/>
      <c r="R391" s="118"/>
      <c r="S391" s="151"/>
      <c r="T391" s="119" t="str">
        <f t="shared" si="72"/>
        <v/>
      </c>
      <c r="U391" s="119" t="str">
        <f t="shared" si="73"/>
        <v/>
      </c>
      <c r="V391" s="119">
        <f t="shared" si="79"/>
        <v>1</v>
      </c>
      <c r="W391" s="119" t="str">
        <f t="shared" si="80"/>
        <v/>
      </c>
      <c r="X391" s="119" t="str">
        <f t="shared" si="81"/>
        <v/>
      </c>
      <c r="Y391" s="120" t="str">
        <f t="shared" si="74"/>
        <v/>
      </c>
      <c r="Z391" s="121" t="str">
        <f t="shared" si="75"/>
        <v/>
      </c>
      <c r="AA391" s="122"/>
      <c r="AB391" s="119" t="str">
        <f t="shared" si="71"/>
        <v/>
      </c>
    </row>
    <row r="392" spans="1:28" x14ac:dyDescent="0.45">
      <c r="A392" s="112">
        <f>IF(C392="","",COUNTA($C$3:C392))</f>
        <v>390</v>
      </c>
      <c r="B392" s="112" t="str">
        <f t="shared" si="76"/>
        <v>August</v>
      </c>
      <c r="C392" s="113">
        <v>44785</v>
      </c>
      <c r="D392" s="114" t="s">
        <v>647</v>
      </c>
      <c r="E392" s="114"/>
      <c r="F392" s="115">
        <v>44790</v>
      </c>
      <c r="G392" s="116" t="s">
        <v>125</v>
      </c>
      <c r="H392" s="152" t="s">
        <v>648</v>
      </c>
      <c r="I392" s="116" t="s">
        <v>457</v>
      </c>
      <c r="J392" s="116" t="s">
        <v>2</v>
      </c>
      <c r="K392" s="117" t="str">
        <f t="shared" si="77"/>
        <v>Sqmt</v>
      </c>
      <c r="L392" s="118">
        <v>109.4</v>
      </c>
      <c r="M392" s="118">
        <v>75.83</v>
      </c>
      <c r="N392" s="118">
        <v>14.07</v>
      </c>
      <c r="O392" s="138">
        <f t="shared" si="78"/>
        <v>109.67800000000001</v>
      </c>
      <c r="P392" s="124">
        <v>96.25</v>
      </c>
      <c r="Q392" s="118">
        <v>106.7</v>
      </c>
      <c r="R392" s="118">
        <v>74</v>
      </c>
      <c r="S392" s="151">
        <v>26</v>
      </c>
      <c r="T392" s="119">
        <f t="shared" si="72"/>
        <v>2.9780000000000086</v>
      </c>
      <c r="U392" s="119">
        <f t="shared" si="73"/>
        <v>10.450000000000003</v>
      </c>
      <c r="V392" s="119">
        <f t="shared" si="79"/>
        <v>516.58338000000003</v>
      </c>
      <c r="W392" s="119">
        <f t="shared" si="80"/>
        <v>49.219500000000011</v>
      </c>
      <c r="X392" s="119">
        <f t="shared" si="81"/>
        <v>14.02638000000004</v>
      </c>
      <c r="Y392" s="120">
        <f t="shared" si="74"/>
        <v>2.7152209194186696</v>
      </c>
      <c r="Z392" s="121">
        <f t="shared" si="75"/>
        <v>9.527890734696113</v>
      </c>
      <c r="AA392" s="122"/>
      <c r="AB392" s="119">
        <f t="shared" si="71"/>
        <v>14.02638000000004</v>
      </c>
    </row>
    <row r="393" spans="1:28" x14ac:dyDescent="0.45">
      <c r="A393" s="112">
        <f>IF(C393="","",COUNTA($C$3:C393))</f>
        <v>391</v>
      </c>
      <c r="B393" s="112" t="str">
        <f t="shared" si="76"/>
        <v>August</v>
      </c>
      <c r="C393" s="113">
        <v>44785</v>
      </c>
      <c r="D393" s="114" t="s">
        <v>647</v>
      </c>
      <c r="E393" s="114"/>
      <c r="F393" s="115">
        <v>44790</v>
      </c>
      <c r="G393" s="116" t="s">
        <v>125</v>
      </c>
      <c r="H393" s="152" t="s">
        <v>648</v>
      </c>
      <c r="I393" s="116" t="s">
        <v>457</v>
      </c>
      <c r="J393" s="116" t="s">
        <v>3</v>
      </c>
      <c r="K393" s="117" t="str">
        <f t="shared" si="77"/>
        <v>Sqmt</v>
      </c>
      <c r="L393" s="118">
        <v>228.9</v>
      </c>
      <c r="M393" s="118">
        <v>161.85</v>
      </c>
      <c r="N393" s="118">
        <v>26.18</v>
      </c>
      <c r="O393" s="138">
        <f t="shared" si="78"/>
        <v>229.39660000000001</v>
      </c>
      <c r="P393" s="124">
        <v>198.1</v>
      </c>
      <c r="Q393" s="118">
        <v>222.3</v>
      </c>
      <c r="R393" s="118"/>
      <c r="S393" s="151"/>
      <c r="T393" s="119">
        <f t="shared" si="72"/>
        <v>7.0965999999999951</v>
      </c>
      <c r="U393" s="119">
        <f t="shared" si="73"/>
        <v>24.200000000000017</v>
      </c>
      <c r="V393" s="119">
        <f t="shared" si="79"/>
        <v>1440.6106480000001</v>
      </c>
      <c r="W393" s="119">
        <f t="shared" si="80"/>
        <v>151.97600000000011</v>
      </c>
      <c r="X393" s="119">
        <f t="shared" si="81"/>
        <v>44.566647999999972</v>
      </c>
      <c r="Y393" s="120">
        <f t="shared" si="74"/>
        <v>3.0935942381011725</v>
      </c>
      <c r="Z393" s="121">
        <f t="shared" si="75"/>
        <v>10.549415292118548</v>
      </c>
      <c r="AA393" s="122"/>
      <c r="AB393" s="119">
        <f t="shared" si="71"/>
        <v>44.566647999999972</v>
      </c>
    </row>
    <row r="394" spans="1:28" x14ac:dyDescent="0.45">
      <c r="A394" s="112">
        <f>IF(C394="","",COUNTA($C$3:C394))</f>
        <v>392</v>
      </c>
      <c r="B394" s="112" t="str">
        <f t="shared" si="76"/>
        <v>August</v>
      </c>
      <c r="C394" s="113">
        <v>44785</v>
      </c>
      <c r="D394" s="114" t="s">
        <v>647</v>
      </c>
      <c r="E394" s="114"/>
      <c r="F394" s="115">
        <v>44790</v>
      </c>
      <c r="G394" s="116" t="s">
        <v>125</v>
      </c>
      <c r="H394" s="152" t="s">
        <v>648</v>
      </c>
      <c r="I394" s="116" t="s">
        <v>457</v>
      </c>
      <c r="J394" s="116" t="s">
        <v>4</v>
      </c>
      <c r="K394" s="117" t="str">
        <f t="shared" si="77"/>
        <v>Sqmt</v>
      </c>
      <c r="L394" s="118">
        <v>171.9</v>
      </c>
      <c r="M394" s="118">
        <v>71.84</v>
      </c>
      <c r="N394" s="118">
        <v>70.58</v>
      </c>
      <c r="O394" s="138">
        <f t="shared" si="78"/>
        <v>173.75240000000002</v>
      </c>
      <c r="P394" s="124">
        <v>135.6</v>
      </c>
      <c r="Q394" s="118">
        <v>151.4</v>
      </c>
      <c r="R394" s="118"/>
      <c r="S394" s="151"/>
      <c r="T394" s="119">
        <f t="shared" si="72"/>
        <v>22.352400000000017</v>
      </c>
      <c r="U394" s="119">
        <f t="shared" si="73"/>
        <v>15.800000000000011</v>
      </c>
      <c r="V394" s="119">
        <f t="shared" si="79"/>
        <v>1363.9563400000002</v>
      </c>
      <c r="W394" s="119">
        <f t="shared" si="80"/>
        <v>124.03000000000009</v>
      </c>
      <c r="X394" s="119">
        <f t="shared" si="81"/>
        <v>175.46634000000012</v>
      </c>
      <c r="Y394" s="120">
        <f t="shared" si="74"/>
        <v>12.86451295061249</v>
      </c>
      <c r="Z394" s="121">
        <f t="shared" si="75"/>
        <v>9.0933995731857564</v>
      </c>
      <c r="AA394" s="122"/>
      <c r="AB394" s="119">
        <f t="shared" si="71"/>
        <v>175.46634000000012</v>
      </c>
    </row>
    <row r="395" spans="1:28" x14ac:dyDescent="0.45">
      <c r="A395" s="112">
        <f>IF(C395="","",COUNTA($C$3:C395))</f>
        <v>393</v>
      </c>
      <c r="B395" s="112" t="str">
        <f t="shared" si="76"/>
        <v>August</v>
      </c>
      <c r="C395" s="113">
        <v>44785</v>
      </c>
      <c r="D395" s="114" t="s">
        <v>647</v>
      </c>
      <c r="E395" s="114"/>
      <c r="F395" s="115">
        <v>44790</v>
      </c>
      <c r="G395" s="116" t="s">
        <v>125</v>
      </c>
      <c r="H395" s="152" t="s">
        <v>648</v>
      </c>
      <c r="I395" s="116" t="s">
        <v>25</v>
      </c>
      <c r="J395" s="116" t="s">
        <v>455</v>
      </c>
      <c r="K395" s="117" t="str">
        <f t="shared" si="77"/>
        <v>No's</v>
      </c>
      <c r="L395" s="118">
        <v>1160</v>
      </c>
      <c r="M395" s="118"/>
      <c r="N395" s="118"/>
      <c r="O395" s="138">
        <f t="shared" si="78"/>
        <v>1160</v>
      </c>
      <c r="P395" s="124"/>
      <c r="Q395" s="118"/>
      <c r="R395" s="118"/>
      <c r="S395" s="151"/>
      <c r="T395" s="119" t="str">
        <f t="shared" si="72"/>
        <v/>
      </c>
      <c r="U395" s="119" t="str">
        <f t="shared" si="73"/>
        <v/>
      </c>
      <c r="V395" s="119">
        <f t="shared" si="79"/>
        <v>1160</v>
      </c>
      <c r="W395" s="119" t="str">
        <f t="shared" si="80"/>
        <v/>
      </c>
      <c r="X395" s="119" t="str">
        <f t="shared" si="81"/>
        <v/>
      </c>
      <c r="Y395" s="120" t="str">
        <f t="shared" si="74"/>
        <v/>
      </c>
      <c r="Z395" s="121" t="str">
        <f t="shared" si="75"/>
        <v/>
      </c>
      <c r="AA395" s="122"/>
      <c r="AB395" s="119" t="str">
        <f t="shared" si="71"/>
        <v/>
      </c>
    </row>
    <row r="396" spans="1:28" x14ac:dyDescent="0.45">
      <c r="A396" s="112">
        <f>IF(C396="","",COUNTA($C$3:C396))</f>
        <v>394</v>
      </c>
      <c r="B396" s="112" t="str">
        <f t="shared" si="76"/>
        <v>August</v>
      </c>
      <c r="C396" s="113">
        <v>44785</v>
      </c>
      <c r="D396" s="114" t="s">
        <v>647</v>
      </c>
      <c r="E396" s="114"/>
      <c r="F396" s="115">
        <v>44790</v>
      </c>
      <c r="G396" s="116" t="s">
        <v>125</v>
      </c>
      <c r="H396" s="152" t="s">
        <v>648</v>
      </c>
      <c r="I396" s="116" t="s">
        <v>460</v>
      </c>
      <c r="J396" s="116" t="s">
        <v>225</v>
      </c>
      <c r="K396" s="117" t="str">
        <f t="shared" si="77"/>
        <v>Rmt</v>
      </c>
      <c r="L396" s="118">
        <v>440</v>
      </c>
      <c r="M396" s="118"/>
      <c r="N396" s="118"/>
      <c r="O396" s="138">
        <f t="shared" si="78"/>
        <v>440</v>
      </c>
      <c r="P396" s="124"/>
      <c r="Q396" s="118"/>
      <c r="R396" s="118"/>
      <c r="S396" s="151"/>
      <c r="T396" s="119" t="str">
        <f t="shared" si="72"/>
        <v/>
      </c>
      <c r="U396" s="119" t="str">
        <f t="shared" si="73"/>
        <v/>
      </c>
      <c r="V396" s="119">
        <f t="shared" si="79"/>
        <v>440</v>
      </c>
      <c r="W396" s="119" t="str">
        <f t="shared" si="80"/>
        <v/>
      </c>
      <c r="X396" s="119" t="str">
        <f t="shared" si="81"/>
        <v/>
      </c>
      <c r="Y396" s="120" t="str">
        <f t="shared" si="74"/>
        <v/>
      </c>
      <c r="Z396" s="121" t="str">
        <f t="shared" si="75"/>
        <v/>
      </c>
      <c r="AA396" s="122"/>
      <c r="AB396" s="119" t="str">
        <f t="shared" si="71"/>
        <v/>
      </c>
    </row>
    <row r="397" spans="1:28" x14ac:dyDescent="0.45">
      <c r="A397" s="112">
        <f>IF(C397="","",COUNTA($C$3:C397))</f>
        <v>395</v>
      </c>
      <c r="B397" s="112" t="str">
        <f t="shared" si="76"/>
        <v>August</v>
      </c>
      <c r="C397" s="113">
        <v>44785</v>
      </c>
      <c r="D397" s="114" t="s">
        <v>647</v>
      </c>
      <c r="E397" s="114"/>
      <c r="F397" s="115">
        <v>44790</v>
      </c>
      <c r="G397" s="116" t="s">
        <v>125</v>
      </c>
      <c r="H397" s="152" t="s">
        <v>648</v>
      </c>
      <c r="I397" s="116" t="s">
        <v>24</v>
      </c>
      <c r="J397" s="116" t="s">
        <v>24</v>
      </c>
      <c r="K397" s="117" t="str">
        <f t="shared" si="77"/>
        <v>No's</v>
      </c>
      <c r="L397" s="118">
        <v>1700</v>
      </c>
      <c r="M397" s="118"/>
      <c r="N397" s="118"/>
      <c r="O397" s="138">
        <f t="shared" si="78"/>
        <v>1700</v>
      </c>
      <c r="P397" s="124"/>
      <c r="Q397" s="118"/>
      <c r="R397" s="118"/>
      <c r="S397" s="151"/>
      <c r="T397" s="119" t="str">
        <f t="shared" si="72"/>
        <v/>
      </c>
      <c r="U397" s="119" t="str">
        <f t="shared" si="73"/>
        <v/>
      </c>
      <c r="V397" s="119">
        <f t="shared" si="79"/>
        <v>1700</v>
      </c>
      <c r="W397" s="119" t="str">
        <f t="shared" si="80"/>
        <v/>
      </c>
      <c r="X397" s="119" t="str">
        <f t="shared" si="81"/>
        <v/>
      </c>
      <c r="Y397" s="120" t="str">
        <f t="shared" si="74"/>
        <v/>
      </c>
      <c r="Z397" s="121" t="str">
        <f t="shared" si="75"/>
        <v/>
      </c>
      <c r="AA397" s="122"/>
      <c r="AB397" s="119" t="str">
        <f t="shared" si="71"/>
        <v/>
      </c>
    </row>
    <row r="398" spans="1:28" x14ac:dyDescent="0.45">
      <c r="A398" s="112">
        <f>IF(C398="","",COUNTA($C$3:C398))</f>
        <v>396</v>
      </c>
      <c r="B398" s="112" t="str">
        <f t="shared" si="76"/>
        <v>August</v>
      </c>
      <c r="C398" s="113">
        <v>44785</v>
      </c>
      <c r="D398" s="114" t="s">
        <v>647</v>
      </c>
      <c r="E398" s="114"/>
      <c r="F398" s="115">
        <v>44790</v>
      </c>
      <c r="G398" s="116" t="s">
        <v>125</v>
      </c>
      <c r="H398" s="152" t="s">
        <v>648</v>
      </c>
      <c r="I398" s="116" t="s">
        <v>480</v>
      </c>
      <c r="J398" s="116" t="s">
        <v>345</v>
      </c>
      <c r="K398" s="117" t="str">
        <f t="shared" si="77"/>
        <v>Kg's</v>
      </c>
      <c r="L398" s="118">
        <v>2.7</v>
      </c>
      <c r="M398" s="118"/>
      <c r="N398" s="118"/>
      <c r="O398" s="138">
        <f t="shared" si="78"/>
        <v>2.7</v>
      </c>
      <c r="P398" s="124"/>
      <c r="Q398" s="118"/>
      <c r="R398" s="118"/>
      <c r="S398" s="151"/>
      <c r="T398" s="119" t="str">
        <f t="shared" si="72"/>
        <v/>
      </c>
      <c r="U398" s="119" t="str">
        <f t="shared" si="73"/>
        <v/>
      </c>
      <c r="V398" s="119">
        <f t="shared" si="79"/>
        <v>2.7</v>
      </c>
      <c r="W398" s="119" t="str">
        <f t="shared" si="80"/>
        <v/>
      </c>
      <c r="X398" s="119" t="str">
        <f t="shared" si="81"/>
        <v/>
      </c>
      <c r="Y398" s="120" t="str">
        <f t="shared" si="74"/>
        <v/>
      </c>
      <c r="Z398" s="121" t="str">
        <f t="shared" si="75"/>
        <v/>
      </c>
      <c r="AA398" s="122"/>
      <c r="AB398" s="119" t="str">
        <f t="shared" si="71"/>
        <v/>
      </c>
    </row>
    <row r="399" spans="1:28" x14ac:dyDescent="0.45">
      <c r="A399" s="112">
        <f>IF(C399="","",COUNTA($C$3:C399))</f>
        <v>397</v>
      </c>
      <c r="B399" s="112" t="str">
        <f t="shared" si="76"/>
        <v>August</v>
      </c>
      <c r="C399" s="113">
        <v>44785</v>
      </c>
      <c r="D399" s="114" t="s">
        <v>647</v>
      </c>
      <c r="E399" s="114"/>
      <c r="F399" s="115">
        <v>44790</v>
      </c>
      <c r="G399" s="116" t="s">
        <v>125</v>
      </c>
      <c r="H399" s="152" t="s">
        <v>648</v>
      </c>
      <c r="I399" s="116" t="s">
        <v>480</v>
      </c>
      <c r="J399" s="116" t="s">
        <v>343</v>
      </c>
      <c r="K399" s="117" t="str">
        <f t="shared" si="77"/>
        <v>No's</v>
      </c>
      <c r="L399" s="118">
        <v>3</v>
      </c>
      <c r="M399" s="118"/>
      <c r="N399" s="118"/>
      <c r="O399" s="138">
        <f t="shared" si="78"/>
        <v>3</v>
      </c>
      <c r="P399" s="124"/>
      <c r="Q399" s="118"/>
      <c r="R399" s="118"/>
      <c r="S399" s="151"/>
      <c r="T399" s="119" t="str">
        <f t="shared" si="72"/>
        <v/>
      </c>
      <c r="U399" s="119" t="str">
        <f t="shared" si="73"/>
        <v/>
      </c>
      <c r="V399" s="119">
        <f t="shared" si="79"/>
        <v>3</v>
      </c>
      <c r="W399" s="119" t="str">
        <f t="shared" si="80"/>
        <v/>
      </c>
      <c r="X399" s="119" t="str">
        <f t="shared" si="81"/>
        <v/>
      </c>
      <c r="Y399" s="120" t="str">
        <f t="shared" si="74"/>
        <v/>
      </c>
      <c r="Z399" s="121" t="str">
        <f t="shared" si="75"/>
        <v/>
      </c>
      <c r="AA399" s="122"/>
      <c r="AB399" s="119" t="str">
        <f t="shared" si="71"/>
        <v/>
      </c>
    </row>
    <row r="400" spans="1:28" x14ac:dyDescent="0.45">
      <c r="A400" s="112">
        <f>IF(C400="","",COUNTA($C$3:C400))</f>
        <v>398</v>
      </c>
      <c r="B400" s="112" t="str">
        <f t="shared" si="76"/>
        <v>August</v>
      </c>
      <c r="C400" s="113">
        <v>44786</v>
      </c>
      <c r="D400" s="114" t="s">
        <v>631</v>
      </c>
      <c r="E400" s="114"/>
      <c r="F400" s="115">
        <v>44793</v>
      </c>
      <c r="G400" s="116" t="s">
        <v>125</v>
      </c>
      <c r="H400" s="152" t="s">
        <v>649</v>
      </c>
      <c r="I400" s="116" t="s">
        <v>457</v>
      </c>
      <c r="J400" s="116" t="s">
        <v>2</v>
      </c>
      <c r="K400" s="117" t="str">
        <f t="shared" si="77"/>
        <v>Sqmt</v>
      </c>
      <c r="L400" s="118">
        <v>319.2</v>
      </c>
      <c r="M400" s="133">
        <f>19.12+2.5+12.5+10.595</f>
        <v>44.715000000000003</v>
      </c>
      <c r="N400" s="118">
        <v>224.48</v>
      </c>
      <c r="O400" s="138">
        <f t="shared" si="78"/>
        <v>328.41789999999997</v>
      </c>
      <c r="P400" s="124">
        <v>277</v>
      </c>
      <c r="Q400" s="118">
        <v>292</v>
      </c>
      <c r="R400" s="118">
        <v>0</v>
      </c>
      <c r="S400" s="151">
        <v>100</v>
      </c>
      <c r="T400" s="119">
        <f t="shared" si="72"/>
        <v>36.417899999999975</v>
      </c>
      <c r="U400" s="119">
        <f t="shared" si="73"/>
        <v>15</v>
      </c>
      <c r="V400" s="119">
        <f t="shared" si="79"/>
        <v>1546.848309</v>
      </c>
      <c r="W400" s="119">
        <f t="shared" si="80"/>
        <v>70.650000000000006</v>
      </c>
      <c r="X400" s="119">
        <f t="shared" si="81"/>
        <v>171.52830899999987</v>
      </c>
      <c r="Y400" s="120">
        <f t="shared" si="74"/>
        <v>11.088890100082844</v>
      </c>
      <c r="Z400" s="121">
        <f t="shared" si="75"/>
        <v>4.5673515359546482</v>
      </c>
      <c r="AA400" s="122"/>
      <c r="AB400" s="119">
        <f t="shared" si="71"/>
        <v>171.52830899999987</v>
      </c>
    </row>
    <row r="401" spans="1:29" x14ac:dyDescent="0.45">
      <c r="A401" s="112">
        <f>IF(C401="","",COUNTA($C$3:C401))</f>
        <v>399</v>
      </c>
      <c r="B401" s="112" t="str">
        <f t="shared" si="76"/>
        <v>August</v>
      </c>
      <c r="C401" s="113">
        <v>44786</v>
      </c>
      <c r="D401" s="114" t="s">
        <v>631</v>
      </c>
      <c r="E401" s="114"/>
      <c r="F401" s="115">
        <v>44793</v>
      </c>
      <c r="G401" s="116" t="s">
        <v>125</v>
      </c>
      <c r="H401" s="152" t="s">
        <v>649</v>
      </c>
      <c r="I401" s="116" t="s">
        <v>457</v>
      </c>
      <c r="J401" s="116" t="s">
        <v>3</v>
      </c>
      <c r="K401" s="117" t="str">
        <f t="shared" si="77"/>
        <v>Sqmt</v>
      </c>
      <c r="L401" s="118">
        <v>19.5</v>
      </c>
      <c r="M401" s="118"/>
      <c r="N401" s="118">
        <v>16.260000000000002</v>
      </c>
      <c r="O401" s="138">
        <f t="shared" si="78"/>
        <v>19.837200000000003</v>
      </c>
      <c r="P401" s="124">
        <v>13.7</v>
      </c>
      <c r="Q401" s="118">
        <v>15.1</v>
      </c>
      <c r="R401" s="118"/>
      <c r="S401" s="151"/>
      <c r="T401" s="119">
        <f t="shared" si="72"/>
        <v>4.7372000000000032</v>
      </c>
      <c r="U401" s="119">
        <f t="shared" si="73"/>
        <v>1.4000000000000004</v>
      </c>
      <c r="V401" s="119">
        <f t="shared" si="79"/>
        <v>124.57761600000002</v>
      </c>
      <c r="W401" s="119">
        <f t="shared" si="80"/>
        <v>8.7920000000000034</v>
      </c>
      <c r="X401" s="119">
        <f t="shared" si="81"/>
        <v>29.749616000000021</v>
      </c>
      <c r="Y401" s="120">
        <f t="shared" si="74"/>
        <v>23.880386344847068</v>
      </c>
      <c r="Z401" s="121">
        <f t="shared" si="75"/>
        <v>7.0574476236565653</v>
      </c>
      <c r="AA401" s="122"/>
      <c r="AB401" s="119">
        <f t="shared" si="71"/>
        <v>29.749616000000021</v>
      </c>
    </row>
    <row r="402" spans="1:29" x14ac:dyDescent="0.45">
      <c r="A402" s="112">
        <f>IF(C402="","",COUNTA($C$3:C402))</f>
        <v>400</v>
      </c>
      <c r="B402" s="112" t="str">
        <f t="shared" si="76"/>
        <v>August</v>
      </c>
      <c r="C402" s="113">
        <v>44786</v>
      </c>
      <c r="D402" s="114" t="s">
        <v>631</v>
      </c>
      <c r="E402" s="114"/>
      <c r="F402" s="115">
        <v>44793</v>
      </c>
      <c r="G402" s="116" t="s">
        <v>125</v>
      </c>
      <c r="H402" s="152" t="s">
        <v>649</v>
      </c>
      <c r="I402" s="116" t="s">
        <v>515</v>
      </c>
      <c r="J402" s="116" t="s">
        <v>20</v>
      </c>
      <c r="K402" s="117" t="str">
        <f t="shared" si="77"/>
        <v>Sqmt</v>
      </c>
      <c r="L402" s="118">
        <v>13.45</v>
      </c>
      <c r="M402" s="133">
        <v>11.024590163934425</v>
      </c>
      <c r="N402" s="118"/>
      <c r="O402" s="138">
        <f t="shared" si="78"/>
        <v>13.449999999999998</v>
      </c>
      <c r="P402" s="124">
        <v>13.1</v>
      </c>
      <c r="Q402" s="118">
        <v>13.45</v>
      </c>
      <c r="R402" s="118"/>
      <c r="S402" s="151"/>
      <c r="T402" s="119">
        <f t="shared" si="72"/>
        <v>-1.7763568394002505E-15</v>
      </c>
      <c r="U402" s="119">
        <f t="shared" si="73"/>
        <v>0.34999999999999964</v>
      </c>
      <c r="V402" s="119">
        <f t="shared" si="79"/>
        <v>84.465999999999994</v>
      </c>
      <c r="W402" s="119">
        <f t="shared" si="80"/>
        <v>2.1979999999999977</v>
      </c>
      <c r="X402" s="119">
        <f t="shared" si="81"/>
        <v>-1.1155520951433573E-14</v>
      </c>
      <c r="Y402" s="120">
        <f t="shared" si="74"/>
        <v>-1.3207114047585508E-14</v>
      </c>
      <c r="Z402" s="121">
        <f t="shared" si="75"/>
        <v>2.6022304832713736</v>
      </c>
      <c r="AA402" s="122"/>
      <c r="AB402" s="119">
        <f t="shared" si="71"/>
        <v>-1.1155520951433573E-14</v>
      </c>
    </row>
    <row r="403" spans="1:29" x14ac:dyDescent="0.45">
      <c r="A403" s="112">
        <f>IF(C403="","",COUNTA($C$3:C403))</f>
        <v>401</v>
      </c>
      <c r="B403" s="112" t="str">
        <f t="shared" si="76"/>
        <v>August</v>
      </c>
      <c r="C403" s="113">
        <v>44786</v>
      </c>
      <c r="D403" s="114" t="s">
        <v>631</v>
      </c>
      <c r="E403" s="114"/>
      <c r="F403" s="115">
        <v>44793</v>
      </c>
      <c r="G403" s="116" t="s">
        <v>125</v>
      </c>
      <c r="H403" s="152" t="s">
        <v>649</v>
      </c>
      <c r="I403" s="116" t="s">
        <v>502</v>
      </c>
      <c r="J403" s="116" t="s">
        <v>3</v>
      </c>
      <c r="K403" s="117" t="str">
        <f t="shared" si="77"/>
        <v>Sqmt</v>
      </c>
      <c r="L403" s="118">
        <v>1.9</v>
      </c>
      <c r="M403" s="118"/>
      <c r="N403" s="118">
        <v>1.56</v>
      </c>
      <c r="O403" s="138">
        <f t="shared" si="78"/>
        <v>1.9032</v>
      </c>
      <c r="P403" s="124"/>
      <c r="Q403" s="118">
        <v>1.1000000000000001</v>
      </c>
      <c r="R403" s="118"/>
      <c r="S403" s="151"/>
      <c r="T403" s="119">
        <f t="shared" si="72"/>
        <v>0.80319999999999991</v>
      </c>
      <c r="U403" s="119">
        <f t="shared" si="73"/>
        <v>1.1000000000000001</v>
      </c>
      <c r="V403" s="119">
        <f t="shared" si="79"/>
        <v>11.952096000000001</v>
      </c>
      <c r="W403" s="119">
        <f t="shared" si="80"/>
        <v>6.9080000000000013</v>
      </c>
      <c r="X403" s="119">
        <f t="shared" si="81"/>
        <v>5.0440959999999997</v>
      </c>
      <c r="Y403" s="120">
        <f t="shared" si="74"/>
        <v>42.202606137032362</v>
      </c>
      <c r="Z403" s="121">
        <f t="shared" si="75"/>
        <v>57.797393862967638</v>
      </c>
      <c r="AA403" s="122"/>
      <c r="AB403" s="119">
        <f t="shared" si="71"/>
        <v>5.0440959999999997</v>
      </c>
    </row>
    <row r="404" spans="1:29" x14ac:dyDescent="0.45">
      <c r="A404" s="112">
        <f>IF(C404="","",COUNTA($C$3:C404))</f>
        <v>402</v>
      </c>
      <c r="B404" s="112" t="str">
        <f t="shared" si="76"/>
        <v>August</v>
      </c>
      <c r="C404" s="113">
        <v>44786</v>
      </c>
      <c r="D404" s="114" t="s">
        <v>631</v>
      </c>
      <c r="E404" s="114"/>
      <c r="F404" s="115">
        <v>44793</v>
      </c>
      <c r="G404" s="116" t="s">
        <v>125</v>
      </c>
      <c r="H404" s="152" t="s">
        <v>649</v>
      </c>
      <c r="I404" s="116" t="s">
        <v>25</v>
      </c>
      <c r="J404" s="116" t="s">
        <v>455</v>
      </c>
      <c r="K404" s="117" t="str">
        <f t="shared" si="77"/>
        <v>No's</v>
      </c>
      <c r="L404" s="118">
        <v>544</v>
      </c>
      <c r="M404" s="118"/>
      <c r="N404" s="118"/>
      <c r="O404" s="138">
        <f t="shared" si="78"/>
        <v>544</v>
      </c>
      <c r="P404" s="124"/>
      <c r="Q404" s="118"/>
      <c r="R404" s="118"/>
      <c r="S404" s="151"/>
      <c r="T404" s="119" t="str">
        <f t="shared" si="72"/>
        <v/>
      </c>
      <c r="U404" s="119" t="str">
        <f t="shared" si="73"/>
        <v/>
      </c>
      <c r="V404" s="119">
        <f t="shared" si="79"/>
        <v>544</v>
      </c>
      <c r="W404" s="119" t="str">
        <f t="shared" si="80"/>
        <v/>
      </c>
      <c r="X404" s="119" t="str">
        <f t="shared" si="81"/>
        <v/>
      </c>
      <c r="Y404" s="120" t="str">
        <f t="shared" si="74"/>
        <v/>
      </c>
      <c r="Z404" s="121" t="str">
        <f t="shared" si="75"/>
        <v/>
      </c>
      <c r="AA404" s="122"/>
      <c r="AB404" s="119" t="str">
        <f t="shared" ref="AB404:AB460" si="82">IFERROR((X404-AA404),"")</f>
        <v/>
      </c>
    </row>
    <row r="405" spans="1:29" x14ac:dyDescent="0.45">
      <c r="A405" s="112">
        <f>IF(C405="","",COUNTA($C$3:C405))</f>
        <v>403</v>
      </c>
      <c r="B405" s="112" t="str">
        <f t="shared" si="76"/>
        <v>August</v>
      </c>
      <c r="C405" s="113">
        <v>44786</v>
      </c>
      <c r="D405" s="114" t="s">
        <v>631</v>
      </c>
      <c r="E405" s="114"/>
      <c r="F405" s="115">
        <v>44793</v>
      </c>
      <c r="G405" s="116" t="s">
        <v>125</v>
      </c>
      <c r="H405" s="152" t="s">
        <v>649</v>
      </c>
      <c r="I405" s="116" t="s">
        <v>25</v>
      </c>
      <c r="J405" s="116" t="s">
        <v>606</v>
      </c>
      <c r="K405" s="117" t="str">
        <f t="shared" si="77"/>
        <v>No's</v>
      </c>
      <c r="L405" s="118">
        <v>112</v>
      </c>
      <c r="M405" s="118"/>
      <c r="N405" s="118"/>
      <c r="O405" s="138">
        <f t="shared" si="78"/>
        <v>112</v>
      </c>
      <c r="P405" s="124"/>
      <c r="Q405" s="118"/>
      <c r="R405" s="118"/>
      <c r="S405" s="151"/>
      <c r="T405" s="119" t="str">
        <f t="shared" si="72"/>
        <v/>
      </c>
      <c r="U405" s="119" t="str">
        <f t="shared" si="73"/>
        <v/>
      </c>
      <c r="V405" s="119">
        <f t="shared" si="79"/>
        <v>112</v>
      </c>
      <c r="W405" s="119" t="str">
        <f t="shared" si="80"/>
        <v/>
      </c>
      <c r="X405" s="119" t="str">
        <f t="shared" si="81"/>
        <v/>
      </c>
      <c r="Y405" s="120" t="str">
        <f t="shared" si="74"/>
        <v/>
      </c>
      <c r="Z405" s="121" t="str">
        <f t="shared" si="75"/>
        <v/>
      </c>
      <c r="AA405" s="122"/>
      <c r="AB405" s="119" t="str">
        <f t="shared" si="82"/>
        <v/>
      </c>
    </row>
    <row r="406" spans="1:29" x14ac:dyDescent="0.45">
      <c r="A406" s="112">
        <f>IF(C406="","",COUNTA($C$3:C406))</f>
        <v>404</v>
      </c>
      <c r="B406" s="112" t="str">
        <f t="shared" si="76"/>
        <v>August</v>
      </c>
      <c r="C406" s="113">
        <v>44786</v>
      </c>
      <c r="D406" s="114" t="s">
        <v>631</v>
      </c>
      <c r="E406" s="114"/>
      <c r="F406" s="115">
        <v>44793</v>
      </c>
      <c r="G406" s="116" t="s">
        <v>125</v>
      </c>
      <c r="H406" s="152" t="s">
        <v>649</v>
      </c>
      <c r="I406" s="116" t="s">
        <v>460</v>
      </c>
      <c r="J406" s="116" t="s">
        <v>225</v>
      </c>
      <c r="K406" s="117" t="str">
        <f t="shared" si="77"/>
        <v>Rmt</v>
      </c>
      <c r="L406" s="118">
        <v>160</v>
      </c>
      <c r="M406" s="118"/>
      <c r="N406" s="118"/>
      <c r="O406" s="138">
        <f t="shared" si="78"/>
        <v>160</v>
      </c>
      <c r="P406" s="124"/>
      <c r="Q406" s="118"/>
      <c r="R406" s="118"/>
      <c r="S406" s="151"/>
      <c r="T406" s="119" t="str">
        <f t="shared" si="72"/>
        <v/>
      </c>
      <c r="U406" s="119" t="str">
        <f t="shared" si="73"/>
        <v/>
      </c>
      <c r="V406" s="119">
        <f t="shared" si="79"/>
        <v>160</v>
      </c>
      <c r="W406" s="119" t="str">
        <f t="shared" si="80"/>
        <v/>
      </c>
      <c r="X406" s="119" t="str">
        <f t="shared" si="81"/>
        <v/>
      </c>
      <c r="Y406" s="120" t="str">
        <f t="shared" si="74"/>
        <v/>
      </c>
      <c r="Z406" s="121" t="str">
        <f t="shared" si="75"/>
        <v/>
      </c>
      <c r="AA406" s="122"/>
      <c r="AB406" s="119" t="str">
        <f t="shared" si="82"/>
        <v/>
      </c>
    </row>
    <row r="407" spans="1:29" x14ac:dyDescent="0.45">
      <c r="A407" s="112">
        <f>IF(C407="","",COUNTA($C$3:C407))</f>
        <v>405</v>
      </c>
      <c r="B407" s="112" t="str">
        <f t="shared" si="76"/>
        <v>August</v>
      </c>
      <c r="C407" s="113">
        <v>44786</v>
      </c>
      <c r="D407" s="114" t="s">
        <v>631</v>
      </c>
      <c r="E407" s="114"/>
      <c r="F407" s="115">
        <v>44793</v>
      </c>
      <c r="G407" s="116" t="s">
        <v>125</v>
      </c>
      <c r="H407" s="152" t="s">
        <v>649</v>
      </c>
      <c r="I407" s="116" t="s">
        <v>24</v>
      </c>
      <c r="J407" s="116" t="s">
        <v>24</v>
      </c>
      <c r="K407" s="117" t="str">
        <f t="shared" si="77"/>
        <v>No's</v>
      </c>
      <c r="L407" s="118">
        <v>500</v>
      </c>
      <c r="M407" s="118"/>
      <c r="N407" s="118"/>
      <c r="O407" s="138">
        <f t="shared" si="78"/>
        <v>500</v>
      </c>
      <c r="P407" s="124"/>
      <c r="Q407" s="118"/>
      <c r="R407" s="118"/>
      <c r="S407" s="151"/>
      <c r="T407" s="119" t="str">
        <f t="shared" si="72"/>
        <v/>
      </c>
      <c r="U407" s="119" t="str">
        <f t="shared" si="73"/>
        <v/>
      </c>
      <c r="V407" s="119">
        <f t="shared" si="79"/>
        <v>500</v>
      </c>
      <c r="W407" s="119" t="str">
        <f t="shared" si="80"/>
        <v/>
      </c>
      <c r="X407" s="119" t="str">
        <f t="shared" si="81"/>
        <v/>
      </c>
      <c r="Y407" s="120" t="str">
        <f t="shared" si="74"/>
        <v/>
      </c>
      <c r="Z407" s="121" t="str">
        <f t="shared" si="75"/>
        <v/>
      </c>
      <c r="AA407" s="122"/>
      <c r="AB407" s="119" t="str">
        <f t="shared" si="82"/>
        <v/>
      </c>
    </row>
    <row r="408" spans="1:29" x14ac:dyDescent="0.45">
      <c r="A408" s="112">
        <f>IF(C408="","",COUNTA($C$3:C408))</f>
        <v>406</v>
      </c>
      <c r="B408" s="112" t="str">
        <f t="shared" si="76"/>
        <v>August</v>
      </c>
      <c r="C408" s="113">
        <v>44786</v>
      </c>
      <c r="D408" s="114" t="s">
        <v>631</v>
      </c>
      <c r="E408" s="114"/>
      <c r="F408" s="115">
        <v>44793</v>
      </c>
      <c r="G408" s="116" t="s">
        <v>125</v>
      </c>
      <c r="H408" s="152" t="s">
        <v>649</v>
      </c>
      <c r="I408" s="116" t="s">
        <v>480</v>
      </c>
      <c r="J408" s="116" t="s">
        <v>345</v>
      </c>
      <c r="K408" s="117" t="str">
        <f t="shared" si="77"/>
        <v>Kg's</v>
      </c>
      <c r="L408" s="118">
        <v>1.2</v>
      </c>
      <c r="M408" s="118"/>
      <c r="N408" s="118"/>
      <c r="O408" s="138">
        <f t="shared" si="78"/>
        <v>1.2</v>
      </c>
      <c r="P408" s="124"/>
      <c r="Q408" s="118"/>
      <c r="R408" s="118"/>
      <c r="S408" s="151"/>
      <c r="T408" s="119" t="str">
        <f t="shared" si="72"/>
        <v/>
      </c>
      <c r="U408" s="119" t="str">
        <f t="shared" si="73"/>
        <v/>
      </c>
      <c r="V408" s="119">
        <f t="shared" si="79"/>
        <v>1.2</v>
      </c>
      <c r="W408" s="119" t="str">
        <f t="shared" si="80"/>
        <v/>
      </c>
      <c r="X408" s="119" t="str">
        <f t="shared" si="81"/>
        <v/>
      </c>
      <c r="Y408" s="120" t="str">
        <f t="shared" si="74"/>
        <v/>
      </c>
      <c r="Z408" s="121" t="str">
        <f t="shared" si="75"/>
        <v/>
      </c>
      <c r="AA408" s="122"/>
      <c r="AB408" s="119" t="str">
        <f t="shared" si="82"/>
        <v/>
      </c>
    </row>
    <row r="409" spans="1:29" x14ac:dyDescent="0.45">
      <c r="A409" s="112">
        <f>IF(C409="","",COUNTA($C$3:C409))</f>
        <v>407</v>
      </c>
      <c r="B409" s="112" t="str">
        <f t="shared" si="76"/>
        <v>August</v>
      </c>
      <c r="C409" s="113">
        <v>44786</v>
      </c>
      <c r="D409" s="114" t="s">
        <v>631</v>
      </c>
      <c r="E409" s="114"/>
      <c r="F409" s="115">
        <v>44793</v>
      </c>
      <c r="G409" s="116" t="s">
        <v>125</v>
      </c>
      <c r="H409" s="152" t="s">
        <v>649</v>
      </c>
      <c r="I409" s="116" t="s">
        <v>480</v>
      </c>
      <c r="J409" s="116" t="s">
        <v>343</v>
      </c>
      <c r="K409" s="117" t="str">
        <f t="shared" si="77"/>
        <v>No's</v>
      </c>
      <c r="L409" s="118">
        <v>2</v>
      </c>
      <c r="M409" s="118"/>
      <c r="N409" s="118"/>
      <c r="O409" s="138">
        <f t="shared" si="78"/>
        <v>2</v>
      </c>
      <c r="P409" s="124"/>
      <c r="Q409" s="118"/>
      <c r="R409" s="118"/>
      <c r="S409" s="151"/>
      <c r="T409" s="119" t="str">
        <f t="shared" si="72"/>
        <v/>
      </c>
      <c r="U409" s="119" t="str">
        <f t="shared" si="73"/>
        <v/>
      </c>
      <c r="V409" s="119">
        <f t="shared" si="79"/>
        <v>2</v>
      </c>
      <c r="W409" s="119" t="str">
        <f t="shared" si="80"/>
        <v/>
      </c>
      <c r="X409" s="119" t="str">
        <f t="shared" si="81"/>
        <v/>
      </c>
      <c r="Y409" s="120" t="str">
        <f t="shared" si="74"/>
        <v/>
      </c>
      <c r="Z409" s="121" t="str">
        <f t="shared" si="75"/>
        <v/>
      </c>
      <c r="AA409" s="122"/>
      <c r="AB409" s="119" t="str">
        <f t="shared" si="82"/>
        <v/>
      </c>
    </row>
    <row r="410" spans="1:29" x14ac:dyDescent="0.45">
      <c r="A410" s="112">
        <f>IF(C410="","",COUNTA($C$3:C410))</f>
        <v>408</v>
      </c>
      <c r="B410" s="112" t="str">
        <f t="shared" si="76"/>
        <v>August</v>
      </c>
      <c r="C410" s="113">
        <v>44789</v>
      </c>
      <c r="D410" s="114" t="s">
        <v>650</v>
      </c>
      <c r="E410" s="114"/>
      <c r="F410" s="115">
        <v>44792</v>
      </c>
      <c r="G410" s="116" t="s">
        <v>125</v>
      </c>
      <c r="H410" s="152" t="s">
        <v>651</v>
      </c>
      <c r="I410" s="116" t="s">
        <v>457</v>
      </c>
      <c r="J410" s="116" t="s">
        <v>2</v>
      </c>
      <c r="K410" s="117" t="str">
        <f t="shared" si="77"/>
        <v>Sqmt</v>
      </c>
      <c r="L410" s="118">
        <v>51.2</v>
      </c>
      <c r="M410" s="118">
        <v>25.76</v>
      </c>
      <c r="N410" s="118">
        <v>16.47</v>
      </c>
      <c r="O410" s="138">
        <f t="shared" si="78"/>
        <v>51.520600000000002</v>
      </c>
      <c r="P410" s="124">
        <v>42.3</v>
      </c>
      <c r="Q410" s="118">
        <v>47.75</v>
      </c>
      <c r="R410" s="118">
        <v>41</v>
      </c>
      <c r="S410" s="151">
        <v>59</v>
      </c>
      <c r="T410" s="119">
        <f t="shared" si="72"/>
        <v>3.7706000000000017</v>
      </c>
      <c r="U410" s="119">
        <f t="shared" si="73"/>
        <v>5.4500000000000028</v>
      </c>
      <c r="V410" s="119">
        <f t="shared" si="79"/>
        <v>242.662026</v>
      </c>
      <c r="W410" s="119">
        <f t="shared" si="80"/>
        <v>25.669500000000014</v>
      </c>
      <c r="X410" s="119">
        <f t="shared" si="81"/>
        <v>17.759526000000008</v>
      </c>
      <c r="Y410" s="120">
        <f t="shared" si="74"/>
        <v>7.3186259476791831</v>
      </c>
      <c r="Z410" s="121">
        <f t="shared" si="75"/>
        <v>10.5782929546628</v>
      </c>
      <c r="AA410" s="122"/>
      <c r="AB410" s="119">
        <f t="shared" si="82"/>
        <v>17.759526000000008</v>
      </c>
      <c r="AC410" s="96" t="s">
        <v>519</v>
      </c>
    </row>
    <row r="411" spans="1:29" x14ac:dyDescent="0.45">
      <c r="A411" s="112">
        <f>IF(C411="","",COUNTA($C$3:C411))</f>
        <v>409</v>
      </c>
      <c r="B411" s="112" t="str">
        <f t="shared" si="76"/>
        <v>August</v>
      </c>
      <c r="C411" s="113">
        <v>44789</v>
      </c>
      <c r="D411" s="114" t="s">
        <v>650</v>
      </c>
      <c r="E411" s="114"/>
      <c r="F411" s="115">
        <v>44792</v>
      </c>
      <c r="G411" s="116" t="s">
        <v>125</v>
      </c>
      <c r="H411" s="152" t="s">
        <v>651</v>
      </c>
      <c r="I411" s="116" t="s">
        <v>457</v>
      </c>
      <c r="J411" s="116" t="s">
        <v>3</v>
      </c>
      <c r="K411" s="117" t="str">
        <f t="shared" si="77"/>
        <v>Sqmt</v>
      </c>
      <c r="L411" s="118">
        <v>11</v>
      </c>
      <c r="M411" s="118">
        <v>3.89</v>
      </c>
      <c r="N411" s="118">
        <v>5.22</v>
      </c>
      <c r="O411" s="138">
        <f t="shared" si="78"/>
        <v>11.114199999999999</v>
      </c>
      <c r="P411" s="124">
        <v>8.5</v>
      </c>
      <c r="Q411" s="118">
        <v>9.4</v>
      </c>
      <c r="R411" s="118"/>
      <c r="S411" s="151"/>
      <c r="T411" s="119">
        <f t="shared" si="72"/>
        <v>1.7141999999999982</v>
      </c>
      <c r="U411" s="119">
        <f t="shared" si="73"/>
        <v>0.90000000000000036</v>
      </c>
      <c r="V411" s="119">
        <f t="shared" si="79"/>
        <v>69.797175999999993</v>
      </c>
      <c r="W411" s="119">
        <f t="shared" si="80"/>
        <v>5.6520000000000028</v>
      </c>
      <c r="X411" s="119">
        <f t="shared" si="81"/>
        <v>10.76517599999999</v>
      </c>
      <c r="Y411" s="120">
        <f t="shared" si="74"/>
        <v>15.423512263590707</v>
      </c>
      <c r="Z411" s="121">
        <f t="shared" si="75"/>
        <v>8.0977488258264252</v>
      </c>
      <c r="AA411" s="122"/>
      <c r="AB411" s="119">
        <f t="shared" si="82"/>
        <v>10.76517599999999</v>
      </c>
    </row>
    <row r="412" spans="1:29" x14ac:dyDescent="0.45">
      <c r="A412" s="112">
        <f>IF(C412="","",COUNTA($C$3:C412))</f>
        <v>410</v>
      </c>
      <c r="B412" s="112" t="str">
        <f t="shared" si="76"/>
        <v>August</v>
      </c>
      <c r="C412" s="113">
        <v>44789</v>
      </c>
      <c r="D412" s="114" t="s">
        <v>650</v>
      </c>
      <c r="E412" s="114"/>
      <c r="F412" s="115">
        <v>44792</v>
      </c>
      <c r="G412" s="116" t="s">
        <v>125</v>
      </c>
      <c r="H412" s="152" t="s">
        <v>651</v>
      </c>
      <c r="I412" s="116" t="s">
        <v>25</v>
      </c>
      <c r="J412" s="116" t="s">
        <v>455</v>
      </c>
      <c r="K412" s="117" t="str">
        <f t="shared" si="77"/>
        <v>No's</v>
      </c>
      <c r="L412" s="118">
        <v>140</v>
      </c>
      <c r="M412" s="118"/>
      <c r="N412" s="118"/>
      <c r="O412" s="138">
        <f t="shared" si="78"/>
        <v>140</v>
      </c>
      <c r="P412" s="124"/>
      <c r="Q412" s="118"/>
      <c r="R412" s="118"/>
      <c r="S412" s="151"/>
      <c r="T412" s="119" t="str">
        <f t="shared" si="72"/>
        <v/>
      </c>
      <c r="U412" s="119" t="str">
        <f t="shared" si="73"/>
        <v/>
      </c>
      <c r="V412" s="119">
        <f t="shared" si="79"/>
        <v>140</v>
      </c>
      <c r="W412" s="119" t="str">
        <f t="shared" si="80"/>
        <v/>
      </c>
      <c r="X412" s="119" t="str">
        <f t="shared" si="81"/>
        <v/>
      </c>
      <c r="Y412" s="120" t="str">
        <f t="shared" si="74"/>
        <v/>
      </c>
      <c r="Z412" s="121" t="str">
        <f t="shared" si="75"/>
        <v/>
      </c>
      <c r="AA412" s="122"/>
      <c r="AB412" s="119" t="str">
        <f t="shared" si="82"/>
        <v/>
      </c>
    </row>
    <row r="413" spans="1:29" x14ac:dyDescent="0.45">
      <c r="A413" s="112">
        <f>IF(C413="","",COUNTA($C$3:C413))</f>
        <v>411</v>
      </c>
      <c r="B413" s="112" t="str">
        <f t="shared" si="76"/>
        <v>August</v>
      </c>
      <c r="C413" s="113">
        <v>44789</v>
      </c>
      <c r="D413" s="114" t="s">
        <v>652</v>
      </c>
      <c r="E413" s="114"/>
      <c r="F413" s="115">
        <v>44792</v>
      </c>
      <c r="G413" s="116" t="s">
        <v>125</v>
      </c>
      <c r="H413" s="152" t="s">
        <v>653</v>
      </c>
      <c r="I413" s="116" t="s">
        <v>457</v>
      </c>
      <c r="J413" s="116" t="s">
        <v>2</v>
      </c>
      <c r="K413" s="117" t="str">
        <f t="shared" si="77"/>
        <v>Sqmt</v>
      </c>
      <c r="L413" s="118">
        <v>25.3</v>
      </c>
      <c r="M413" s="118"/>
      <c r="N413" s="118">
        <v>21.56</v>
      </c>
      <c r="O413" s="138">
        <f t="shared" si="78"/>
        <v>26.303199999999997</v>
      </c>
      <c r="P413" s="124">
        <v>16.399999999999999</v>
      </c>
      <c r="Q413" s="118">
        <v>19.7</v>
      </c>
      <c r="R413" s="118">
        <v>0</v>
      </c>
      <c r="S413" s="151">
        <v>100</v>
      </c>
      <c r="T413" s="119">
        <f t="shared" si="72"/>
        <v>6.6031999999999975</v>
      </c>
      <c r="U413" s="119">
        <f t="shared" si="73"/>
        <v>3.3000000000000007</v>
      </c>
      <c r="V413" s="119">
        <f t="shared" si="79"/>
        <v>123.88807199999998</v>
      </c>
      <c r="W413" s="119">
        <f t="shared" si="80"/>
        <v>15.543000000000003</v>
      </c>
      <c r="X413" s="119">
        <f t="shared" si="81"/>
        <v>31.101071999999988</v>
      </c>
      <c r="Y413" s="120">
        <f t="shared" si="74"/>
        <v>25.104169834848982</v>
      </c>
      <c r="Z413" s="121">
        <f t="shared" si="75"/>
        <v>12.546002007360327</v>
      </c>
      <c r="AA413" s="122"/>
      <c r="AB413" s="119">
        <f t="shared" si="82"/>
        <v>31.101071999999988</v>
      </c>
      <c r="AC413" s="96" t="s">
        <v>519</v>
      </c>
    </row>
    <row r="414" spans="1:29" x14ac:dyDescent="0.45">
      <c r="A414" s="112">
        <f>IF(C414="","",COUNTA($C$3:C414))</f>
        <v>412</v>
      </c>
      <c r="B414" s="112" t="str">
        <f t="shared" si="76"/>
        <v>August</v>
      </c>
      <c r="C414" s="113">
        <v>44789</v>
      </c>
      <c r="D414" s="114" t="s">
        <v>652</v>
      </c>
      <c r="E414" s="114"/>
      <c r="F414" s="115">
        <v>44792</v>
      </c>
      <c r="G414" s="116" t="s">
        <v>125</v>
      </c>
      <c r="H414" s="152" t="s">
        <v>653</v>
      </c>
      <c r="I414" s="116" t="s">
        <v>457</v>
      </c>
      <c r="J414" s="116" t="s">
        <v>3</v>
      </c>
      <c r="K414" s="117" t="str">
        <f t="shared" si="77"/>
        <v>Sqmt</v>
      </c>
      <c r="L414" s="118">
        <v>12.4</v>
      </c>
      <c r="M414" s="118"/>
      <c r="N414" s="118">
        <v>10.35</v>
      </c>
      <c r="O414" s="138">
        <f t="shared" si="78"/>
        <v>12.626999999999999</v>
      </c>
      <c r="P414" s="124">
        <v>7.1</v>
      </c>
      <c r="Q414" s="118">
        <v>8.6</v>
      </c>
      <c r="R414" s="118"/>
      <c r="S414" s="151"/>
      <c r="T414" s="119">
        <f t="shared" si="72"/>
        <v>4.0269999999999992</v>
      </c>
      <c r="U414" s="119">
        <f t="shared" si="73"/>
        <v>1.5</v>
      </c>
      <c r="V414" s="119">
        <f t="shared" si="79"/>
        <v>79.29755999999999</v>
      </c>
      <c r="W414" s="119">
        <f t="shared" si="80"/>
        <v>9.42</v>
      </c>
      <c r="X414" s="119">
        <f t="shared" si="81"/>
        <v>25.289559999999998</v>
      </c>
      <c r="Y414" s="120">
        <f t="shared" si="74"/>
        <v>31.891977508513499</v>
      </c>
      <c r="Z414" s="121">
        <f t="shared" si="75"/>
        <v>11.879306248515089</v>
      </c>
      <c r="AA414" s="122"/>
      <c r="AB414" s="119">
        <f t="shared" si="82"/>
        <v>25.289559999999998</v>
      </c>
    </row>
    <row r="415" spans="1:29" x14ac:dyDescent="0.45">
      <c r="A415" s="112">
        <f>IF(C415="","",COUNTA($C$3:C415))</f>
        <v>413</v>
      </c>
      <c r="B415" s="112" t="str">
        <f t="shared" si="76"/>
        <v>August</v>
      </c>
      <c r="C415" s="113">
        <v>44789</v>
      </c>
      <c r="D415" s="114" t="s">
        <v>652</v>
      </c>
      <c r="E415" s="114"/>
      <c r="F415" s="115">
        <v>44792</v>
      </c>
      <c r="G415" s="116" t="s">
        <v>125</v>
      </c>
      <c r="H415" s="152" t="s">
        <v>653</v>
      </c>
      <c r="I415" s="116" t="s">
        <v>25</v>
      </c>
      <c r="J415" s="116" t="s">
        <v>455</v>
      </c>
      <c r="K415" s="117" t="str">
        <f t="shared" si="77"/>
        <v>No's</v>
      </c>
      <c r="L415" s="118">
        <v>120</v>
      </c>
      <c r="M415" s="118"/>
      <c r="N415" s="118"/>
      <c r="O415" s="138">
        <f t="shared" si="78"/>
        <v>120</v>
      </c>
      <c r="P415" s="124"/>
      <c r="Q415" s="118"/>
      <c r="R415" s="118"/>
      <c r="S415" s="151"/>
      <c r="T415" s="119" t="str">
        <f t="shared" si="72"/>
        <v/>
      </c>
      <c r="U415" s="119" t="str">
        <f t="shared" si="73"/>
        <v/>
      </c>
      <c r="V415" s="119">
        <f t="shared" si="79"/>
        <v>120</v>
      </c>
      <c r="W415" s="119" t="str">
        <f t="shared" si="80"/>
        <v/>
      </c>
      <c r="X415" s="119" t="str">
        <f t="shared" si="81"/>
        <v/>
      </c>
      <c r="Y415" s="120" t="str">
        <f t="shared" si="74"/>
        <v/>
      </c>
      <c r="Z415" s="121" t="str">
        <f t="shared" si="75"/>
        <v/>
      </c>
      <c r="AA415" s="122"/>
      <c r="AB415" s="119" t="str">
        <f t="shared" si="82"/>
        <v/>
      </c>
    </row>
    <row r="416" spans="1:29" x14ac:dyDescent="0.45">
      <c r="A416" s="112">
        <f>IF(C416="","",COUNTA($C$3:C416))</f>
        <v>414</v>
      </c>
      <c r="B416" s="112" t="str">
        <f t="shared" si="76"/>
        <v>August</v>
      </c>
      <c r="C416" s="113">
        <v>44789</v>
      </c>
      <c r="D416" s="114" t="s">
        <v>652</v>
      </c>
      <c r="E416" s="114"/>
      <c r="F416" s="115">
        <v>44792</v>
      </c>
      <c r="G416" s="116" t="s">
        <v>125</v>
      </c>
      <c r="H416" s="152" t="s">
        <v>653</v>
      </c>
      <c r="I416" s="116" t="s">
        <v>460</v>
      </c>
      <c r="J416" s="116" t="s">
        <v>225</v>
      </c>
      <c r="K416" s="117" t="str">
        <f t="shared" si="77"/>
        <v>Rmt</v>
      </c>
      <c r="L416" s="118">
        <v>50</v>
      </c>
      <c r="M416" s="118"/>
      <c r="N416" s="118"/>
      <c r="O416" s="138">
        <f t="shared" si="78"/>
        <v>50</v>
      </c>
      <c r="P416" s="124"/>
      <c r="Q416" s="118"/>
      <c r="R416" s="118"/>
      <c r="S416" s="151"/>
      <c r="T416" s="119" t="str">
        <f t="shared" si="72"/>
        <v/>
      </c>
      <c r="U416" s="119" t="str">
        <f t="shared" si="73"/>
        <v/>
      </c>
      <c r="V416" s="119">
        <f t="shared" si="79"/>
        <v>50</v>
      </c>
      <c r="W416" s="119" t="str">
        <f t="shared" si="80"/>
        <v/>
      </c>
      <c r="X416" s="119" t="str">
        <f t="shared" si="81"/>
        <v/>
      </c>
      <c r="Y416" s="120" t="str">
        <f t="shared" si="74"/>
        <v/>
      </c>
      <c r="Z416" s="121" t="str">
        <f t="shared" si="75"/>
        <v/>
      </c>
      <c r="AA416" s="122"/>
      <c r="AB416" s="119" t="str">
        <f t="shared" si="82"/>
        <v/>
      </c>
    </row>
    <row r="417" spans="1:29" x14ac:dyDescent="0.45">
      <c r="A417" s="112">
        <f>IF(C417="","",COUNTA($C$3:C417))</f>
        <v>415</v>
      </c>
      <c r="B417" s="112" t="str">
        <f t="shared" si="76"/>
        <v>August</v>
      </c>
      <c r="C417" s="113">
        <v>44789</v>
      </c>
      <c r="D417" s="114" t="s">
        <v>652</v>
      </c>
      <c r="E417" s="114"/>
      <c r="F417" s="115">
        <v>44792</v>
      </c>
      <c r="G417" s="116" t="s">
        <v>125</v>
      </c>
      <c r="H417" s="152" t="s">
        <v>653</v>
      </c>
      <c r="I417" s="116" t="s">
        <v>24</v>
      </c>
      <c r="J417" s="116" t="s">
        <v>24</v>
      </c>
      <c r="K417" s="117" t="str">
        <f t="shared" si="77"/>
        <v>No's</v>
      </c>
      <c r="L417" s="118">
        <v>150</v>
      </c>
      <c r="M417" s="118"/>
      <c r="N417" s="118"/>
      <c r="O417" s="138">
        <f t="shared" si="78"/>
        <v>150</v>
      </c>
      <c r="P417" s="124"/>
      <c r="Q417" s="118"/>
      <c r="R417" s="118"/>
      <c r="S417" s="151"/>
      <c r="T417" s="119" t="str">
        <f t="shared" ref="T417:T471" si="83">(IF(K417="Sqmt",(O417-Q417),""))</f>
        <v/>
      </c>
      <c r="U417" s="119" t="str">
        <f t="shared" ref="U417:U471" si="84">(IF(K417="Sqmt",(O417-P417)-T417,IF(K417="Rmt","",IF(K417="Kg's","",IF(K417="No's","",IF(K417="Roll","",""))))))</f>
        <v/>
      </c>
      <c r="V417" s="119">
        <f t="shared" si="79"/>
        <v>150</v>
      </c>
      <c r="W417" s="119" t="str">
        <f t="shared" si="80"/>
        <v/>
      </c>
      <c r="X417" s="119" t="str">
        <f t="shared" si="81"/>
        <v/>
      </c>
      <c r="Y417" s="120" t="str">
        <f t="shared" ref="Y417:Y471" si="85">IF(K417="Sqmt",(T417/O417)*100,IF(K417="Kg's","",IF(K417="No's","",IF(K417="Rmt","",IF(K417="Roll","",IF(K417="",""))))))</f>
        <v/>
      </c>
      <c r="Z417" s="121" t="str">
        <f t="shared" ref="Z417:Z471" si="86">IF(K417="Sqmt",(U417/O417)*100,IF(K417="Kg's","",IF(K417="No's","",IF(K417="Rmt","",IF(K417="Roll","",IF(K417="",""))))))</f>
        <v/>
      </c>
      <c r="AA417" s="122"/>
      <c r="AB417" s="119" t="str">
        <f t="shared" si="82"/>
        <v/>
      </c>
    </row>
    <row r="418" spans="1:29" x14ac:dyDescent="0.45">
      <c r="A418" s="112">
        <f>IF(C418="","",COUNTA($C$3:C418))</f>
        <v>416</v>
      </c>
      <c r="B418" s="112" t="str">
        <f t="shared" ref="B418:B472" si="87">IF(C418="","",TEXT(C418,"mmmm"))</f>
        <v>August</v>
      </c>
      <c r="C418" s="113">
        <v>44789</v>
      </c>
      <c r="D418" s="114" t="s">
        <v>652</v>
      </c>
      <c r="E418" s="114"/>
      <c r="F418" s="115">
        <v>44792</v>
      </c>
      <c r="G418" s="116" t="s">
        <v>125</v>
      </c>
      <c r="H418" s="152" t="s">
        <v>653</v>
      </c>
      <c r="I418" s="116" t="s">
        <v>480</v>
      </c>
      <c r="J418" s="116" t="s">
        <v>345</v>
      </c>
      <c r="K418" s="117" t="str">
        <f t="shared" si="77"/>
        <v>Kg's</v>
      </c>
      <c r="L418" s="118">
        <v>0.15</v>
      </c>
      <c r="M418" s="118"/>
      <c r="N418" s="118"/>
      <c r="O418" s="138">
        <f t="shared" si="78"/>
        <v>0.15</v>
      </c>
      <c r="P418" s="124"/>
      <c r="Q418" s="118"/>
      <c r="R418" s="118"/>
      <c r="S418" s="151"/>
      <c r="T418" s="119" t="str">
        <f t="shared" si="83"/>
        <v/>
      </c>
      <c r="U418" s="119" t="str">
        <f t="shared" si="84"/>
        <v/>
      </c>
      <c r="V418" s="119">
        <f t="shared" si="79"/>
        <v>0.15</v>
      </c>
      <c r="W418" s="119" t="str">
        <f t="shared" si="80"/>
        <v/>
      </c>
      <c r="X418" s="119" t="str">
        <f t="shared" si="81"/>
        <v/>
      </c>
      <c r="Y418" s="120" t="str">
        <f t="shared" si="85"/>
        <v/>
      </c>
      <c r="Z418" s="121" t="str">
        <f t="shared" si="86"/>
        <v/>
      </c>
      <c r="AA418" s="122"/>
      <c r="AB418" s="119" t="str">
        <f t="shared" si="82"/>
        <v/>
      </c>
    </row>
    <row r="419" spans="1:29" x14ac:dyDescent="0.45">
      <c r="A419" s="112">
        <f>IF(C419="","",COUNTA($C$3:C419))</f>
        <v>417</v>
      </c>
      <c r="B419" s="112" t="str">
        <f t="shared" si="87"/>
        <v>August</v>
      </c>
      <c r="C419" s="113">
        <v>44789</v>
      </c>
      <c r="D419" s="114" t="s">
        <v>652</v>
      </c>
      <c r="E419" s="114"/>
      <c r="F419" s="115">
        <v>44792</v>
      </c>
      <c r="G419" s="116" t="s">
        <v>125</v>
      </c>
      <c r="H419" s="152" t="s">
        <v>653</v>
      </c>
      <c r="I419" s="116" t="s">
        <v>480</v>
      </c>
      <c r="J419" s="116" t="s">
        <v>343</v>
      </c>
      <c r="K419" s="117" t="str">
        <f t="shared" si="77"/>
        <v>No's</v>
      </c>
      <c r="L419" s="118">
        <v>1</v>
      </c>
      <c r="M419" s="118"/>
      <c r="N419" s="118"/>
      <c r="O419" s="138">
        <f t="shared" si="78"/>
        <v>1</v>
      </c>
      <c r="P419" s="124"/>
      <c r="Q419" s="118"/>
      <c r="R419" s="118"/>
      <c r="S419" s="151"/>
      <c r="T419" s="119" t="str">
        <f t="shared" si="83"/>
        <v/>
      </c>
      <c r="U419" s="119" t="str">
        <f t="shared" si="84"/>
        <v/>
      </c>
      <c r="V419" s="119">
        <f t="shared" si="79"/>
        <v>1</v>
      </c>
      <c r="W419" s="119" t="str">
        <f t="shared" si="80"/>
        <v/>
      </c>
      <c r="X419" s="119" t="str">
        <f t="shared" si="81"/>
        <v/>
      </c>
      <c r="Y419" s="120" t="str">
        <f t="shared" si="85"/>
        <v/>
      </c>
      <c r="Z419" s="121" t="str">
        <f t="shared" si="86"/>
        <v/>
      </c>
      <c r="AA419" s="122"/>
      <c r="AB419" s="119" t="str">
        <f t="shared" si="82"/>
        <v/>
      </c>
    </row>
    <row r="420" spans="1:29" x14ac:dyDescent="0.45">
      <c r="A420" s="112">
        <f>IF(C420="","",COUNTA($C$3:C420))</f>
        <v>418</v>
      </c>
      <c r="B420" s="112" t="str">
        <f t="shared" si="87"/>
        <v>August</v>
      </c>
      <c r="C420" s="113">
        <v>44789</v>
      </c>
      <c r="D420" s="114" t="s">
        <v>654</v>
      </c>
      <c r="E420" s="114"/>
      <c r="F420" s="115">
        <v>44792</v>
      </c>
      <c r="G420" s="116" t="s">
        <v>125</v>
      </c>
      <c r="H420" s="152" t="s">
        <v>655</v>
      </c>
      <c r="I420" s="116" t="s">
        <v>458</v>
      </c>
      <c r="J420" s="116" t="s">
        <v>3</v>
      </c>
      <c r="K420" s="117" t="str">
        <f t="shared" si="77"/>
        <v>Sqmt</v>
      </c>
      <c r="L420" s="118">
        <v>12.3</v>
      </c>
      <c r="M420" s="118"/>
      <c r="N420" s="118">
        <v>10.3</v>
      </c>
      <c r="O420" s="138">
        <f t="shared" si="78"/>
        <v>12.566000000000001</v>
      </c>
      <c r="P420" s="124">
        <v>6.9</v>
      </c>
      <c r="Q420" s="118">
        <v>8</v>
      </c>
      <c r="R420" s="118">
        <v>0</v>
      </c>
      <c r="S420" s="151">
        <v>100</v>
      </c>
      <c r="T420" s="119">
        <f t="shared" si="83"/>
        <v>4.5660000000000007</v>
      </c>
      <c r="U420" s="119">
        <f t="shared" si="84"/>
        <v>1.0999999999999996</v>
      </c>
      <c r="V420" s="119">
        <f t="shared" si="79"/>
        <v>78.914480000000012</v>
      </c>
      <c r="W420" s="119">
        <f t="shared" si="80"/>
        <v>6.9079999999999977</v>
      </c>
      <c r="X420" s="119">
        <f t="shared" si="81"/>
        <v>28.674480000000006</v>
      </c>
      <c r="Y420" s="120">
        <f t="shared" si="85"/>
        <v>36.336145153589058</v>
      </c>
      <c r="Z420" s="121">
        <f t="shared" si="86"/>
        <v>8.7537800413815017</v>
      </c>
      <c r="AA420" s="122"/>
      <c r="AB420" s="119">
        <f t="shared" si="82"/>
        <v>28.674480000000006</v>
      </c>
      <c r="AC420" s="96" t="s">
        <v>519</v>
      </c>
    </row>
    <row r="421" spans="1:29" x14ac:dyDescent="0.45">
      <c r="A421" s="112">
        <f>IF(C421="","",COUNTA($C$3:C421))</f>
        <v>419</v>
      </c>
      <c r="B421" s="112" t="str">
        <f t="shared" si="87"/>
        <v>August</v>
      </c>
      <c r="C421" s="113">
        <v>44789</v>
      </c>
      <c r="D421" s="114" t="s">
        <v>654</v>
      </c>
      <c r="E421" s="114"/>
      <c r="F421" s="115">
        <v>44792</v>
      </c>
      <c r="G421" s="116" t="s">
        <v>125</v>
      </c>
      <c r="H421" s="152" t="s">
        <v>655</v>
      </c>
      <c r="I421" s="116" t="s">
        <v>514</v>
      </c>
      <c r="J421" s="116" t="s">
        <v>20</v>
      </c>
      <c r="K421" s="117" t="str">
        <f t="shared" si="77"/>
        <v>Sqmt</v>
      </c>
      <c r="L421" s="118">
        <v>2.7</v>
      </c>
      <c r="M421" s="133">
        <v>2.2131147540983607</v>
      </c>
      <c r="N421" s="118"/>
      <c r="O421" s="138">
        <f t="shared" si="78"/>
        <v>2.7</v>
      </c>
      <c r="P421" s="124">
        <v>2.2000000000000002</v>
      </c>
      <c r="Q421" s="118">
        <v>2.7</v>
      </c>
      <c r="R421" s="118"/>
      <c r="S421" s="151"/>
      <c r="T421" s="119">
        <f t="shared" si="83"/>
        <v>0</v>
      </c>
      <c r="U421" s="119">
        <f t="shared" si="84"/>
        <v>0.5</v>
      </c>
      <c r="V421" s="119">
        <f t="shared" si="79"/>
        <v>16.956000000000003</v>
      </c>
      <c r="W421" s="119">
        <f t="shared" si="80"/>
        <v>3.14</v>
      </c>
      <c r="X421" s="119">
        <f t="shared" si="81"/>
        <v>0</v>
      </c>
      <c r="Y421" s="120">
        <f t="shared" si="85"/>
        <v>0</v>
      </c>
      <c r="Z421" s="121">
        <f t="shared" si="86"/>
        <v>18.518518518518519</v>
      </c>
      <c r="AA421" s="122"/>
      <c r="AB421" s="119">
        <f t="shared" si="82"/>
        <v>0</v>
      </c>
    </row>
    <row r="422" spans="1:29" x14ac:dyDescent="0.45">
      <c r="A422" s="112">
        <f>IF(C422="","",COUNTA($C$3:C422))</f>
        <v>420</v>
      </c>
      <c r="B422" s="112" t="str">
        <f t="shared" si="87"/>
        <v>August</v>
      </c>
      <c r="C422" s="113">
        <v>44789</v>
      </c>
      <c r="D422" s="114" t="s">
        <v>654</v>
      </c>
      <c r="E422" s="114"/>
      <c r="F422" s="115">
        <v>44792</v>
      </c>
      <c r="G422" s="116" t="s">
        <v>125</v>
      </c>
      <c r="H422" s="152" t="s">
        <v>655</v>
      </c>
      <c r="I422" s="116" t="s">
        <v>25</v>
      </c>
      <c r="J422" s="116" t="s">
        <v>455</v>
      </c>
      <c r="K422" s="117" t="str">
        <f t="shared" si="77"/>
        <v>No's</v>
      </c>
      <c r="L422" s="118">
        <v>16</v>
      </c>
      <c r="M422" s="118"/>
      <c r="N422" s="118"/>
      <c r="O422" s="138">
        <f t="shared" si="78"/>
        <v>16</v>
      </c>
      <c r="P422" s="124"/>
      <c r="Q422" s="118"/>
      <c r="R422" s="118"/>
      <c r="S422" s="151"/>
      <c r="T422" s="119" t="str">
        <f t="shared" si="83"/>
        <v/>
      </c>
      <c r="U422" s="119" t="str">
        <f t="shared" si="84"/>
        <v/>
      </c>
      <c r="V422" s="119">
        <f t="shared" si="79"/>
        <v>16</v>
      </c>
      <c r="W422" s="119" t="str">
        <f t="shared" si="80"/>
        <v/>
      </c>
      <c r="X422" s="119" t="str">
        <f t="shared" si="81"/>
        <v/>
      </c>
      <c r="Y422" s="120" t="str">
        <f t="shared" si="85"/>
        <v/>
      </c>
      <c r="Z422" s="121" t="str">
        <f t="shared" si="86"/>
        <v/>
      </c>
      <c r="AA422" s="122"/>
      <c r="AB422" s="119" t="str">
        <f t="shared" si="82"/>
        <v/>
      </c>
    </row>
    <row r="423" spans="1:29" x14ac:dyDescent="0.45">
      <c r="A423" s="112">
        <f>IF(C423="","",COUNTA($C$3:C423))</f>
        <v>421</v>
      </c>
      <c r="B423" s="112" t="str">
        <f t="shared" si="87"/>
        <v>August</v>
      </c>
      <c r="C423" s="113">
        <v>44790</v>
      </c>
      <c r="D423" s="114" t="s">
        <v>647</v>
      </c>
      <c r="E423" s="114"/>
      <c r="F423" s="115">
        <v>44790</v>
      </c>
      <c r="G423" s="116" t="s">
        <v>125</v>
      </c>
      <c r="H423" s="152" t="s">
        <v>656</v>
      </c>
      <c r="I423" s="116" t="s">
        <v>457</v>
      </c>
      <c r="J423" s="116" t="s">
        <v>2</v>
      </c>
      <c r="K423" s="117" t="str">
        <f t="shared" si="77"/>
        <v>Sqmt</v>
      </c>
      <c r="L423" s="118">
        <v>86.6</v>
      </c>
      <c r="M423" s="118">
        <v>45.74</v>
      </c>
      <c r="N423" s="118">
        <v>25.66</v>
      </c>
      <c r="O423" s="138">
        <f t="shared" si="78"/>
        <v>87.108000000000004</v>
      </c>
      <c r="P423" s="124">
        <v>70.349999999999994</v>
      </c>
      <c r="Q423" s="118">
        <v>81.099999999999994</v>
      </c>
      <c r="R423" s="118">
        <v>40</v>
      </c>
      <c r="S423" s="151">
        <v>60</v>
      </c>
      <c r="T423" s="119">
        <f t="shared" si="83"/>
        <v>6.0080000000000098</v>
      </c>
      <c r="U423" s="119">
        <f t="shared" si="84"/>
        <v>10.75</v>
      </c>
      <c r="V423" s="119">
        <f t="shared" si="79"/>
        <v>410.27868000000001</v>
      </c>
      <c r="W423" s="119">
        <f t="shared" si="80"/>
        <v>50.6325</v>
      </c>
      <c r="X423" s="119">
        <f t="shared" si="81"/>
        <v>28.297680000000046</v>
      </c>
      <c r="Y423" s="120">
        <f t="shared" si="85"/>
        <v>6.897185103549627</v>
      </c>
      <c r="Z423" s="121">
        <f t="shared" si="86"/>
        <v>12.341001974560315</v>
      </c>
      <c r="AA423" s="122"/>
      <c r="AB423" s="119">
        <f t="shared" si="82"/>
        <v>28.297680000000046</v>
      </c>
    </row>
    <row r="424" spans="1:29" x14ac:dyDescent="0.45">
      <c r="A424" s="112">
        <f>IF(C424="","",COUNTA($C$3:C424))</f>
        <v>422</v>
      </c>
      <c r="B424" s="112" t="str">
        <f t="shared" si="87"/>
        <v>August</v>
      </c>
      <c r="C424" s="113">
        <v>44790</v>
      </c>
      <c r="D424" s="114" t="s">
        <v>647</v>
      </c>
      <c r="E424" s="114"/>
      <c r="F424" s="115">
        <v>44790</v>
      </c>
      <c r="G424" s="116" t="s">
        <v>125</v>
      </c>
      <c r="H424" s="152" t="s">
        <v>656</v>
      </c>
      <c r="I424" s="116" t="s">
        <v>25</v>
      </c>
      <c r="J424" s="116" t="s">
        <v>455</v>
      </c>
      <c r="K424" s="117" t="str">
        <f t="shared" si="77"/>
        <v>No's</v>
      </c>
      <c r="L424" s="118">
        <v>648</v>
      </c>
      <c r="M424" s="118"/>
      <c r="N424" s="118"/>
      <c r="O424" s="138">
        <f t="shared" si="78"/>
        <v>648</v>
      </c>
      <c r="P424" s="124"/>
      <c r="Q424" s="118"/>
      <c r="R424" s="118"/>
      <c r="S424" s="151"/>
      <c r="T424" s="119" t="str">
        <f t="shared" si="83"/>
        <v/>
      </c>
      <c r="U424" s="119" t="str">
        <f t="shared" si="84"/>
        <v/>
      </c>
      <c r="V424" s="119">
        <f t="shared" si="79"/>
        <v>648</v>
      </c>
      <c r="W424" s="119" t="str">
        <f t="shared" si="80"/>
        <v/>
      </c>
      <c r="X424" s="119" t="str">
        <f t="shared" si="81"/>
        <v/>
      </c>
      <c r="Y424" s="120" t="str">
        <f t="shared" si="85"/>
        <v/>
      </c>
      <c r="Z424" s="121" t="str">
        <f t="shared" si="86"/>
        <v/>
      </c>
      <c r="AA424" s="122"/>
      <c r="AB424" s="119" t="str">
        <f t="shared" si="82"/>
        <v/>
      </c>
    </row>
    <row r="425" spans="1:29" x14ac:dyDescent="0.45">
      <c r="A425" s="112">
        <f>IF(C425="","",COUNTA($C$3:C425))</f>
        <v>423</v>
      </c>
      <c r="B425" s="112" t="str">
        <f t="shared" si="87"/>
        <v>August</v>
      </c>
      <c r="C425" s="113">
        <v>44790</v>
      </c>
      <c r="D425" s="114" t="s">
        <v>647</v>
      </c>
      <c r="E425" s="114"/>
      <c r="F425" s="115">
        <v>44790</v>
      </c>
      <c r="G425" s="116" t="s">
        <v>125</v>
      </c>
      <c r="H425" s="152" t="s">
        <v>656</v>
      </c>
      <c r="I425" s="116" t="s">
        <v>460</v>
      </c>
      <c r="J425" s="116" t="s">
        <v>225</v>
      </c>
      <c r="K425" s="117" t="str">
        <f t="shared" si="77"/>
        <v>Rmt</v>
      </c>
      <c r="L425" s="118">
        <v>100</v>
      </c>
      <c r="M425" s="118"/>
      <c r="N425" s="118"/>
      <c r="O425" s="138">
        <f t="shared" si="78"/>
        <v>100</v>
      </c>
      <c r="P425" s="124"/>
      <c r="Q425" s="118"/>
      <c r="R425" s="118"/>
      <c r="S425" s="151"/>
      <c r="T425" s="119" t="str">
        <f t="shared" si="83"/>
        <v/>
      </c>
      <c r="U425" s="119" t="str">
        <f t="shared" si="84"/>
        <v/>
      </c>
      <c r="V425" s="119">
        <f t="shared" si="79"/>
        <v>100</v>
      </c>
      <c r="W425" s="119" t="str">
        <f t="shared" si="80"/>
        <v/>
      </c>
      <c r="X425" s="119" t="str">
        <f t="shared" si="81"/>
        <v/>
      </c>
      <c r="Y425" s="120" t="str">
        <f t="shared" si="85"/>
        <v/>
      </c>
      <c r="Z425" s="121" t="str">
        <f t="shared" si="86"/>
        <v/>
      </c>
      <c r="AA425" s="122"/>
      <c r="AB425" s="119" t="str">
        <f t="shared" si="82"/>
        <v/>
      </c>
    </row>
    <row r="426" spans="1:29" x14ac:dyDescent="0.45">
      <c r="A426" s="112">
        <f>IF(C426="","",COUNTA($C$3:C426))</f>
        <v>424</v>
      </c>
      <c r="B426" s="112" t="str">
        <f t="shared" si="87"/>
        <v>August</v>
      </c>
      <c r="C426" s="113">
        <v>44790</v>
      </c>
      <c r="D426" s="114" t="s">
        <v>647</v>
      </c>
      <c r="E426" s="114"/>
      <c r="F426" s="115">
        <v>44790</v>
      </c>
      <c r="G426" s="116" t="s">
        <v>125</v>
      </c>
      <c r="H426" s="152" t="s">
        <v>656</v>
      </c>
      <c r="I426" s="116" t="s">
        <v>24</v>
      </c>
      <c r="J426" s="116" t="s">
        <v>24</v>
      </c>
      <c r="K426" s="117" t="str">
        <f t="shared" si="77"/>
        <v>No's</v>
      </c>
      <c r="L426" s="118">
        <v>400</v>
      </c>
      <c r="M426" s="118"/>
      <c r="N426" s="118"/>
      <c r="O426" s="138">
        <f t="shared" si="78"/>
        <v>400</v>
      </c>
      <c r="P426" s="124"/>
      <c r="Q426" s="118"/>
      <c r="R426" s="118"/>
      <c r="S426" s="151"/>
      <c r="T426" s="119" t="str">
        <f t="shared" si="83"/>
        <v/>
      </c>
      <c r="U426" s="119" t="str">
        <f t="shared" si="84"/>
        <v/>
      </c>
      <c r="V426" s="119">
        <f t="shared" si="79"/>
        <v>400</v>
      </c>
      <c r="W426" s="119" t="str">
        <f t="shared" si="80"/>
        <v/>
      </c>
      <c r="X426" s="119" t="str">
        <f t="shared" si="81"/>
        <v/>
      </c>
      <c r="Y426" s="120" t="str">
        <f t="shared" si="85"/>
        <v/>
      </c>
      <c r="Z426" s="121" t="str">
        <f t="shared" si="86"/>
        <v/>
      </c>
      <c r="AA426" s="122"/>
      <c r="AB426" s="119" t="str">
        <f t="shared" si="82"/>
        <v/>
      </c>
    </row>
    <row r="427" spans="1:29" x14ac:dyDescent="0.45">
      <c r="A427" s="112">
        <f>IF(C427="","",COUNTA($C$3:C427))</f>
        <v>425</v>
      </c>
      <c r="B427" s="112" t="str">
        <f t="shared" si="87"/>
        <v>August</v>
      </c>
      <c r="C427" s="113">
        <v>44790</v>
      </c>
      <c r="D427" s="114" t="s">
        <v>647</v>
      </c>
      <c r="E427" s="114"/>
      <c r="F427" s="115">
        <v>44790</v>
      </c>
      <c r="G427" s="116" t="s">
        <v>125</v>
      </c>
      <c r="H427" s="152" t="s">
        <v>656</v>
      </c>
      <c r="I427" s="116" t="s">
        <v>480</v>
      </c>
      <c r="J427" s="116" t="s">
        <v>345</v>
      </c>
      <c r="K427" s="117" t="str">
        <f t="shared" si="77"/>
        <v>Kg's</v>
      </c>
      <c r="L427" s="118">
        <v>0.6</v>
      </c>
      <c r="M427" s="118"/>
      <c r="N427" s="118"/>
      <c r="O427" s="138">
        <f t="shared" si="78"/>
        <v>0.6</v>
      </c>
      <c r="P427" s="124"/>
      <c r="Q427" s="118"/>
      <c r="R427" s="118"/>
      <c r="S427" s="151"/>
      <c r="T427" s="119" t="str">
        <f t="shared" si="83"/>
        <v/>
      </c>
      <c r="U427" s="119" t="str">
        <f t="shared" si="84"/>
        <v/>
      </c>
      <c r="V427" s="119">
        <f t="shared" si="79"/>
        <v>0.6</v>
      </c>
      <c r="W427" s="119" t="str">
        <f t="shared" si="80"/>
        <v/>
      </c>
      <c r="X427" s="119" t="str">
        <f t="shared" si="81"/>
        <v/>
      </c>
      <c r="Y427" s="120" t="str">
        <f t="shared" si="85"/>
        <v/>
      </c>
      <c r="Z427" s="121" t="str">
        <f t="shared" si="86"/>
        <v/>
      </c>
      <c r="AA427" s="122"/>
      <c r="AB427" s="119" t="str">
        <f t="shared" si="82"/>
        <v/>
      </c>
    </row>
    <row r="428" spans="1:29" x14ac:dyDescent="0.45">
      <c r="A428" s="112">
        <f>IF(C428="","",COUNTA($C$3:C428))</f>
        <v>426</v>
      </c>
      <c r="B428" s="112" t="str">
        <f t="shared" si="87"/>
        <v>August</v>
      </c>
      <c r="C428" s="113">
        <v>44790</v>
      </c>
      <c r="D428" s="114" t="s">
        <v>647</v>
      </c>
      <c r="E428" s="114"/>
      <c r="F428" s="115">
        <v>44790</v>
      </c>
      <c r="G428" s="116" t="s">
        <v>125</v>
      </c>
      <c r="H428" s="152" t="s">
        <v>656</v>
      </c>
      <c r="I428" s="116" t="s">
        <v>480</v>
      </c>
      <c r="J428" s="116" t="s">
        <v>343</v>
      </c>
      <c r="K428" s="117" t="str">
        <f t="shared" si="77"/>
        <v>No's</v>
      </c>
      <c r="L428" s="118">
        <v>1</v>
      </c>
      <c r="M428" s="118"/>
      <c r="N428" s="118"/>
      <c r="O428" s="138">
        <f t="shared" si="78"/>
        <v>1</v>
      </c>
      <c r="P428" s="124"/>
      <c r="Q428" s="118"/>
      <c r="R428" s="118"/>
      <c r="S428" s="151"/>
      <c r="T428" s="119" t="str">
        <f t="shared" si="83"/>
        <v/>
      </c>
      <c r="U428" s="119" t="str">
        <f t="shared" si="84"/>
        <v/>
      </c>
      <c r="V428" s="119">
        <f t="shared" si="79"/>
        <v>1</v>
      </c>
      <c r="W428" s="119" t="str">
        <f t="shared" si="80"/>
        <v/>
      </c>
      <c r="X428" s="119" t="str">
        <f t="shared" si="81"/>
        <v/>
      </c>
      <c r="Y428" s="120" t="str">
        <f t="shared" si="85"/>
        <v/>
      </c>
      <c r="Z428" s="121" t="str">
        <f t="shared" si="86"/>
        <v/>
      </c>
      <c r="AA428" s="122"/>
      <c r="AB428" s="119" t="str">
        <f t="shared" si="82"/>
        <v/>
      </c>
    </row>
    <row r="429" spans="1:29" x14ac:dyDescent="0.45">
      <c r="A429" s="112">
        <f>IF(C429="","",COUNTA($C$3:C429))</f>
        <v>427</v>
      </c>
      <c r="B429" s="112" t="str">
        <f t="shared" si="87"/>
        <v>August</v>
      </c>
      <c r="C429" s="113">
        <v>44790</v>
      </c>
      <c r="D429" s="114" t="s">
        <v>631</v>
      </c>
      <c r="E429" s="114"/>
      <c r="F429" s="115">
        <v>44793</v>
      </c>
      <c r="G429" s="116" t="s">
        <v>125</v>
      </c>
      <c r="H429" s="152" t="s">
        <v>657</v>
      </c>
      <c r="I429" s="116" t="s">
        <v>457</v>
      </c>
      <c r="J429" s="116" t="s">
        <v>2</v>
      </c>
      <c r="K429" s="117" t="str">
        <f t="shared" si="77"/>
        <v>Sqmt</v>
      </c>
      <c r="L429" s="118">
        <v>337.1</v>
      </c>
      <c r="M429" s="118">
        <f>15.46+3+15.79+12.23</f>
        <v>46.480000000000004</v>
      </c>
      <c r="N429" s="118">
        <v>233.63</v>
      </c>
      <c r="O429" s="138">
        <f t="shared" si="78"/>
        <v>341.73419999999999</v>
      </c>
      <c r="P429" s="124">
        <v>291.5</v>
      </c>
      <c r="Q429" s="118">
        <v>309.8</v>
      </c>
      <c r="R429" s="118">
        <v>0</v>
      </c>
      <c r="S429" s="151">
        <v>100</v>
      </c>
      <c r="T429" s="119">
        <f t="shared" si="83"/>
        <v>31.934199999999976</v>
      </c>
      <c r="U429" s="119">
        <f t="shared" si="84"/>
        <v>18.300000000000011</v>
      </c>
      <c r="V429" s="119">
        <f t="shared" si="79"/>
        <v>1609.568082</v>
      </c>
      <c r="W429" s="119">
        <f t="shared" si="80"/>
        <v>86.193000000000055</v>
      </c>
      <c r="X429" s="119">
        <f t="shared" si="81"/>
        <v>150.41008199999987</v>
      </c>
      <c r="Y429" s="120">
        <f t="shared" si="85"/>
        <v>9.3447480527263522</v>
      </c>
      <c r="Z429" s="121">
        <f t="shared" si="86"/>
        <v>5.3550390917853736</v>
      </c>
      <c r="AA429" s="122"/>
      <c r="AB429" s="119">
        <f t="shared" si="82"/>
        <v>150.41008199999987</v>
      </c>
    </row>
    <row r="430" spans="1:29" x14ac:dyDescent="0.45">
      <c r="A430" s="112">
        <f>IF(C430="","",COUNTA($C$3:C430))</f>
        <v>428</v>
      </c>
      <c r="B430" s="112" t="str">
        <f t="shared" si="87"/>
        <v>August</v>
      </c>
      <c r="C430" s="113">
        <v>44790</v>
      </c>
      <c r="D430" s="114" t="s">
        <v>631</v>
      </c>
      <c r="E430" s="114"/>
      <c r="F430" s="115">
        <v>44793</v>
      </c>
      <c r="G430" s="116" t="s">
        <v>125</v>
      </c>
      <c r="H430" s="152" t="s">
        <v>657</v>
      </c>
      <c r="I430" s="116" t="s">
        <v>457</v>
      </c>
      <c r="J430" s="116" t="s">
        <v>3</v>
      </c>
      <c r="K430" s="117" t="str">
        <f t="shared" si="77"/>
        <v>Sqmt</v>
      </c>
      <c r="L430" s="118">
        <v>26.4</v>
      </c>
      <c r="M430" s="118">
        <v>6.18</v>
      </c>
      <c r="N430" s="118">
        <v>15.72</v>
      </c>
      <c r="O430" s="138">
        <f t="shared" si="78"/>
        <v>26.717999999999996</v>
      </c>
      <c r="P430" s="124">
        <v>18.399999999999999</v>
      </c>
      <c r="Q430" s="118">
        <v>21.7</v>
      </c>
      <c r="R430" s="118"/>
      <c r="S430" s="151"/>
      <c r="T430" s="119">
        <f t="shared" si="83"/>
        <v>5.0179999999999971</v>
      </c>
      <c r="U430" s="119">
        <f t="shared" si="84"/>
        <v>3.3000000000000007</v>
      </c>
      <c r="V430" s="119">
        <f t="shared" si="79"/>
        <v>167.78903999999997</v>
      </c>
      <c r="W430" s="119">
        <f t="shared" si="80"/>
        <v>20.724000000000004</v>
      </c>
      <c r="X430" s="119">
        <f t="shared" si="81"/>
        <v>31.513039999999982</v>
      </c>
      <c r="Y430" s="120">
        <f t="shared" si="85"/>
        <v>18.781345909124926</v>
      </c>
      <c r="Z430" s="121">
        <f t="shared" si="86"/>
        <v>12.351223894004045</v>
      </c>
      <c r="AA430" s="122"/>
      <c r="AB430" s="119">
        <f t="shared" si="82"/>
        <v>31.513039999999982</v>
      </c>
    </row>
    <row r="431" spans="1:29" x14ac:dyDescent="0.45">
      <c r="A431" s="112">
        <f>IF(C431="","",COUNTA($C$3:C431))</f>
        <v>429</v>
      </c>
      <c r="B431" s="112" t="str">
        <f t="shared" si="87"/>
        <v>August</v>
      </c>
      <c r="C431" s="113">
        <v>44790</v>
      </c>
      <c r="D431" s="114" t="s">
        <v>631</v>
      </c>
      <c r="E431" s="114"/>
      <c r="F431" s="115">
        <v>44793</v>
      </c>
      <c r="G431" s="116" t="s">
        <v>125</v>
      </c>
      <c r="H431" s="152" t="s">
        <v>657</v>
      </c>
      <c r="I431" s="116" t="s">
        <v>515</v>
      </c>
      <c r="J431" s="116" t="s">
        <v>20</v>
      </c>
      <c r="K431" s="117" t="str">
        <f t="shared" si="77"/>
        <v>Sqmt</v>
      </c>
      <c r="L431" s="118">
        <v>15.1</v>
      </c>
      <c r="M431" s="133">
        <v>12.377049180327869</v>
      </c>
      <c r="N431" s="118"/>
      <c r="O431" s="138">
        <f t="shared" si="78"/>
        <v>15.1</v>
      </c>
      <c r="P431" s="124">
        <v>14.7</v>
      </c>
      <c r="Q431" s="118">
        <v>15.1</v>
      </c>
      <c r="R431" s="118"/>
      <c r="S431" s="151"/>
      <c r="T431" s="119">
        <f t="shared" si="83"/>
        <v>0</v>
      </c>
      <c r="U431" s="119">
        <f t="shared" si="84"/>
        <v>0.40000000000000036</v>
      </c>
      <c r="V431" s="119">
        <f t="shared" si="79"/>
        <v>94.828000000000003</v>
      </c>
      <c r="W431" s="119">
        <f t="shared" si="80"/>
        <v>2.5120000000000022</v>
      </c>
      <c r="X431" s="119">
        <f t="shared" si="81"/>
        <v>0</v>
      </c>
      <c r="Y431" s="120">
        <f t="shared" si="85"/>
        <v>0</v>
      </c>
      <c r="Z431" s="121">
        <f t="shared" si="86"/>
        <v>2.6490066225165587</v>
      </c>
      <c r="AA431" s="122"/>
      <c r="AB431" s="119">
        <f t="shared" si="82"/>
        <v>0</v>
      </c>
    </row>
    <row r="432" spans="1:29" x14ac:dyDescent="0.45">
      <c r="A432" s="112">
        <f>IF(C432="","",COUNTA($C$3:C432))</f>
        <v>430</v>
      </c>
      <c r="B432" s="112" t="str">
        <f t="shared" si="87"/>
        <v>August</v>
      </c>
      <c r="C432" s="113">
        <v>44790</v>
      </c>
      <c r="D432" s="114" t="s">
        <v>631</v>
      </c>
      <c r="E432" s="114"/>
      <c r="F432" s="115">
        <v>44793</v>
      </c>
      <c r="G432" s="116" t="s">
        <v>125</v>
      </c>
      <c r="H432" s="152" t="s">
        <v>657</v>
      </c>
      <c r="I432" s="116" t="s">
        <v>502</v>
      </c>
      <c r="J432" s="116" t="s">
        <v>3</v>
      </c>
      <c r="K432" s="117" t="str">
        <f t="shared" si="77"/>
        <v>Sqmt</v>
      </c>
      <c r="L432" s="118">
        <v>1.9</v>
      </c>
      <c r="M432" s="118"/>
      <c r="N432" s="118">
        <v>1.56</v>
      </c>
      <c r="O432" s="138">
        <f t="shared" si="78"/>
        <v>1.9032</v>
      </c>
      <c r="P432" s="124"/>
      <c r="Q432" s="118">
        <v>1.1000000000000001</v>
      </c>
      <c r="R432" s="118"/>
      <c r="S432" s="151"/>
      <c r="T432" s="119">
        <f t="shared" si="83"/>
        <v>0.80319999999999991</v>
      </c>
      <c r="U432" s="119">
        <f t="shared" si="84"/>
        <v>1.1000000000000001</v>
      </c>
      <c r="V432" s="119">
        <f t="shared" si="79"/>
        <v>11.952096000000001</v>
      </c>
      <c r="W432" s="119">
        <f t="shared" si="80"/>
        <v>6.9080000000000013</v>
      </c>
      <c r="X432" s="119">
        <f t="shared" si="81"/>
        <v>5.0440959999999997</v>
      </c>
      <c r="Y432" s="120">
        <f t="shared" si="85"/>
        <v>42.202606137032362</v>
      </c>
      <c r="Z432" s="121">
        <f t="shared" si="86"/>
        <v>57.797393862967638</v>
      </c>
      <c r="AA432" s="122"/>
      <c r="AB432" s="119">
        <f t="shared" si="82"/>
        <v>5.0440959999999997</v>
      </c>
    </row>
    <row r="433" spans="1:30" x14ac:dyDescent="0.45">
      <c r="A433" s="112">
        <f>IF(C433="","",COUNTA($C$3:C433))</f>
        <v>431</v>
      </c>
      <c r="B433" s="112" t="str">
        <f t="shared" si="87"/>
        <v>August</v>
      </c>
      <c r="C433" s="113">
        <v>44790</v>
      </c>
      <c r="D433" s="114" t="s">
        <v>631</v>
      </c>
      <c r="E433" s="114"/>
      <c r="F433" s="115">
        <v>44793</v>
      </c>
      <c r="G433" s="116" t="s">
        <v>125</v>
      </c>
      <c r="H433" s="152" t="s">
        <v>657</v>
      </c>
      <c r="I433" s="116" t="s">
        <v>25</v>
      </c>
      <c r="J433" s="116" t="s">
        <v>455</v>
      </c>
      <c r="K433" s="117" t="str">
        <f t="shared" si="77"/>
        <v>No's</v>
      </c>
      <c r="L433" s="118">
        <v>576</v>
      </c>
      <c r="M433" s="118"/>
      <c r="N433" s="118"/>
      <c r="O433" s="138">
        <f t="shared" si="78"/>
        <v>576</v>
      </c>
      <c r="P433" s="124"/>
      <c r="Q433" s="118"/>
      <c r="R433" s="118"/>
      <c r="S433" s="151"/>
      <c r="T433" s="119" t="str">
        <f t="shared" si="83"/>
        <v/>
      </c>
      <c r="U433" s="119" t="str">
        <f t="shared" si="84"/>
        <v/>
      </c>
      <c r="V433" s="119">
        <f t="shared" si="79"/>
        <v>576</v>
      </c>
      <c r="W433" s="119" t="str">
        <f t="shared" si="80"/>
        <v/>
      </c>
      <c r="X433" s="119" t="str">
        <f t="shared" si="81"/>
        <v/>
      </c>
      <c r="Y433" s="120" t="str">
        <f t="shared" si="85"/>
        <v/>
      </c>
      <c r="Z433" s="121" t="str">
        <f t="shared" si="86"/>
        <v/>
      </c>
      <c r="AA433" s="122"/>
      <c r="AB433" s="119" t="str">
        <f t="shared" si="82"/>
        <v/>
      </c>
    </row>
    <row r="434" spans="1:30" x14ac:dyDescent="0.45">
      <c r="A434" s="112">
        <f>IF(C434="","",COUNTA($C$3:C434))</f>
        <v>432</v>
      </c>
      <c r="B434" s="112" t="str">
        <f t="shared" si="87"/>
        <v>August</v>
      </c>
      <c r="C434" s="113">
        <v>44790</v>
      </c>
      <c r="D434" s="114" t="s">
        <v>631</v>
      </c>
      <c r="E434" s="114"/>
      <c r="F434" s="115">
        <v>44793</v>
      </c>
      <c r="G434" s="116" t="s">
        <v>125</v>
      </c>
      <c r="H434" s="152" t="s">
        <v>657</v>
      </c>
      <c r="I434" s="116" t="s">
        <v>25</v>
      </c>
      <c r="J434" s="116" t="s">
        <v>606</v>
      </c>
      <c r="K434" s="117" t="str">
        <f t="shared" si="77"/>
        <v>No's</v>
      </c>
      <c r="L434" s="118">
        <v>128</v>
      </c>
      <c r="M434" s="118"/>
      <c r="N434" s="118"/>
      <c r="O434" s="138">
        <f t="shared" si="78"/>
        <v>128</v>
      </c>
      <c r="P434" s="124"/>
      <c r="Q434" s="118"/>
      <c r="R434" s="118"/>
      <c r="S434" s="151"/>
      <c r="T434" s="119" t="str">
        <f t="shared" si="83"/>
        <v/>
      </c>
      <c r="U434" s="119" t="str">
        <f t="shared" si="84"/>
        <v/>
      </c>
      <c r="V434" s="119">
        <f t="shared" si="79"/>
        <v>128</v>
      </c>
      <c r="W434" s="119" t="str">
        <f t="shared" si="80"/>
        <v/>
      </c>
      <c r="X434" s="119" t="str">
        <f t="shared" si="81"/>
        <v/>
      </c>
      <c r="Y434" s="120" t="str">
        <f t="shared" si="85"/>
        <v/>
      </c>
      <c r="Z434" s="121" t="str">
        <f t="shared" si="86"/>
        <v/>
      </c>
      <c r="AA434" s="122"/>
      <c r="AB434" s="119" t="str">
        <f t="shared" si="82"/>
        <v/>
      </c>
    </row>
    <row r="435" spans="1:30" x14ac:dyDescent="0.45">
      <c r="A435" s="112">
        <f>IF(C435="","",COUNTA($C$3:C435))</f>
        <v>433</v>
      </c>
      <c r="B435" s="112" t="str">
        <f t="shared" si="87"/>
        <v>August</v>
      </c>
      <c r="C435" s="113">
        <v>44790</v>
      </c>
      <c r="D435" s="114" t="s">
        <v>631</v>
      </c>
      <c r="E435" s="114"/>
      <c r="F435" s="115">
        <v>44793</v>
      </c>
      <c r="G435" s="116" t="s">
        <v>125</v>
      </c>
      <c r="H435" s="152" t="s">
        <v>657</v>
      </c>
      <c r="I435" s="116" t="s">
        <v>460</v>
      </c>
      <c r="J435" s="116" t="s">
        <v>225</v>
      </c>
      <c r="K435" s="117" t="str">
        <f t="shared" si="77"/>
        <v>Rmt</v>
      </c>
      <c r="L435" s="118">
        <v>170</v>
      </c>
      <c r="M435" s="118"/>
      <c r="N435" s="118"/>
      <c r="O435" s="138">
        <f t="shared" si="78"/>
        <v>170</v>
      </c>
      <c r="P435" s="124"/>
      <c r="Q435" s="118"/>
      <c r="R435" s="118"/>
      <c r="S435" s="151"/>
      <c r="T435" s="119" t="str">
        <f t="shared" si="83"/>
        <v/>
      </c>
      <c r="U435" s="119" t="str">
        <f t="shared" si="84"/>
        <v/>
      </c>
      <c r="V435" s="119">
        <f t="shared" si="79"/>
        <v>170</v>
      </c>
      <c r="W435" s="119" t="str">
        <f t="shared" si="80"/>
        <v/>
      </c>
      <c r="X435" s="119" t="str">
        <f t="shared" si="81"/>
        <v/>
      </c>
      <c r="Y435" s="120" t="str">
        <f t="shared" si="85"/>
        <v/>
      </c>
      <c r="Z435" s="121" t="str">
        <f t="shared" si="86"/>
        <v/>
      </c>
      <c r="AA435" s="122"/>
      <c r="AB435" s="119" t="str">
        <f t="shared" si="82"/>
        <v/>
      </c>
    </row>
    <row r="436" spans="1:30" x14ac:dyDescent="0.45">
      <c r="A436" s="112">
        <f>IF(C436="","",COUNTA($C$3:C436))</f>
        <v>434</v>
      </c>
      <c r="B436" s="112" t="str">
        <f t="shared" si="87"/>
        <v>August</v>
      </c>
      <c r="C436" s="113">
        <v>44790</v>
      </c>
      <c r="D436" s="114" t="s">
        <v>631</v>
      </c>
      <c r="E436" s="114"/>
      <c r="F436" s="115">
        <v>44793</v>
      </c>
      <c r="G436" s="116" t="s">
        <v>125</v>
      </c>
      <c r="H436" s="152" t="s">
        <v>657</v>
      </c>
      <c r="I436" s="116" t="s">
        <v>24</v>
      </c>
      <c r="J436" s="116" t="s">
        <v>24</v>
      </c>
      <c r="K436" s="117" t="str">
        <f t="shared" si="77"/>
        <v>No's</v>
      </c>
      <c r="L436" s="118">
        <v>1000</v>
      </c>
      <c r="M436" s="118"/>
      <c r="N436" s="118"/>
      <c r="O436" s="138">
        <f t="shared" si="78"/>
        <v>1000</v>
      </c>
      <c r="P436" s="124"/>
      <c r="Q436" s="118"/>
      <c r="R436" s="118"/>
      <c r="S436" s="151"/>
      <c r="T436" s="119" t="str">
        <f t="shared" si="83"/>
        <v/>
      </c>
      <c r="U436" s="119" t="str">
        <f t="shared" si="84"/>
        <v/>
      </c>
      <c r="V436" s="119">
        <f t="shared" si="79"/>
        <v>1000</v>
      </c>
      <c r="W436" s="119" t="str">
        <f t="shared" si="80"/>
        <v/>
      </c>
      <c r="X436" s="119" t="str">
        <f t="shared" si="81"/>
        <v/>
      </c>
      <c r="Y436" s="120" t="str">
        <f t="shared" si="85"/>
        <v/>
      </c>
      <c r="Z436" s="121" t="str">
        <f t="shared" si="86"/>
        <v/>
      </c>
      <c r="AA436" s="122"/>
      <c r="AB436" s="119" t="str">
        <f t="shared" si="82"/>
        <v/>
      </c>
    </row>
    <row r="437" spans="1:30" x14ac:dyDescent="0.45">
      <c r="A437" s="112">
        <f>IF(C437="","",COUNTA($C$3:C437))</f>
        <v>435</v>
      </c>
      <c r="B437" s="112" t="str">
        <f t="shared" si="87"/>
        <v>August</v>
      </c>
      <c r="C437" s="113">
        <v>44790</v>
      </c>
      <c r="D437" s="114" t="s">
        <v>631</v>
      </c>
      <c r="E437" s="114"/>
      <c r="F437" s="115">
        <v>44793</v>
      </c>
      <c r="G437" s="116" t="s">
        <v>125</v>
      </c>
      <c r="H437" s="152" t="s">
        <v>657</v>
      </c>
      <c r="I437" s="116" t="s">
        <v>480</v>
      </c>
      <c r="J437" s="116" t="s">
        <v>345</v>
      </c>
      <c r="K437" s="117" t="str">
        <f t="shared" si="77"/>
        <v>Kg's</v>
      </c>
      <c r="L437" s="118">
        <v>1.5</v>
      </c>
      <c r="M437" s="118"/>
      <c r="N437" s="118"/>
      <c r="O437" s="138">
        <f t="shared" si="78"/>
        <v>1.5</v>
      </c>
      <c r="P437" s="124"/>
      <c r="Q437" s="118"/>
      <c r="R437" s="118"/>
      <c r="S437" s="151"/>
      <c r="T437" s="119" t="str">
        <f t="shared" si="83"/>
        <v/>
      </c>
      <c r="U437" s="119" t="str">
        <f t="shared" si="84"/>
        <v/>
      </c>
      <c r="V437" s="119">
        <f t="shared" si="79"/>
        <v>1.5</v>
      </c>
      <c r="W437" s="119" t="str">
        <f t="shared" si="80"/>
        <v/>
      </c>
      <c r="X437" s="119" t="str">
        <f t="shared" si="81"/>
        <v/>
      </c>
      <c r="Y437" s="120" t="str">
        <f t="shared" si="85"/>
        <v/>
      </c>
      <c r="Z437" s="121" t="str">
        <f t="shared" si="86"/>
        <v/>
      </c>
      <c r="AA437" s="122"/>
      <c r="AB437" s="119" t="str">
        <f t="shared" si="82"/>
        <v/>
      </c>
    </row>
    <row r="438" spans="1:30" x14ac:dyDescent="0.45">
      <c r="A438" s="112">
        <f>IF(C438="","",COUNTA($C$3:C438))</f>
        <v>436</v>
      </c>
      <c r="B438" s="112" t="str">
        <f t="shared" si="87"/>
        <v>August</v>
      </c>
      <c r="C438" s="113">
        <v>44790</v>
      </c>
      <c r="D438" s="114" t="s">
        <v>631</v>
      </c>
      <c r="E438" s="114"/>
      <c r="F438" s="115">
        <v>44793</v>
      </c>
      <c r="G438" s="116" t="s">
        <v>125</v>
      </c>
      <c r="H438" s="152" t="s">
        <v>657</v>
      </c>
      <c r="I438" s="116" t="s">
        <v>480</v>
      </c>
      <c r="J438" s="116" t="s">
        <v>343</v>
      </c>
      <c r="K438" s="117" t="str">
        <f t="shared" si="77"/>
        <v>No's</v>
      </c>
      <c r="L438" s="118">
        <v>2</v>
      </c>
      <c r="M438" s="118"/>
      <c r="N438" s="118"/>
      <c r="O438" s="138">
        <f t="shared" si="78"/>
        <v>2</v>
      </c>
      <c r="P438" s="124"/>
      <c r="Q438" s="118"/>
      <c r="R438" s="118"/>
      <c r="S438" s="151"/>
      <c r="T438" s="119" t="str">
        <f t="shared" si="83"/>
        <v/>
      </c>
      <c r="U438" s="119" t="str">
        <f t="shared" si="84"/>
        <v/>
      </c>
      <c r="V438" s="119">
        <f t="shared" si="79"/>
        <v>2</v>
      </c>
      <c r="W438" s="119" t="str">
        <f t="shared" si="80"/>
        <v/>
      </c>
      <c r="X438" s="119" t="str">
        <f t="shared" si="81"/>
        <v/>
      </c>
      <c r="Y438" s="120" t="str">
        <f t="shared" si="85"/>
        <v/>
      </c>
      <c r="Z438" s="121" t="str">
        <f t="shared" si="86"/>
        <v/>
      </c>
      <c r="AA438" s="122"/>
      <c r="AB438" s="119" t="str">
        <f t="shared" si="82"/>
        <v/>
      </c>
    </row>
    <row r="439" spans="1:30" x14ac:dyDescent="0.45">
      <c r="A439" s="112">
        <f>IF(C439="","",COUNTA($C$3:C439))</f>
        <v>437</v>
      </c>
      <c r="B439" s="112" t="str">
        <f t="shared" si="87"/>
        <v>August</v>
      </c>
      <c r="C439" s="113">
        <v>44791</v>
      </c>
      <c r="D439" s="114" t="s">
        <v>631</v>
      </c>
      <c r="E439" s="114"/>
      <c r="F439" s="115">
        <v>44793</v>
      </c>
      <c r="G439" s="116" t="s">
        <v>125</v>
      </c>
      <c r="H439" s="152" t="s">
        <v>658</v>
      </c>
      <c r="I439" s="116" t="s">
        <v>457</v>
      </c>
      <c r="J439" s="116" t="s">
        <v>2</v>
      </c>
      <c r="K439" s="117" t="str">
        <f t="shared" si="77"/>
        <v>Sqmt</v>
      </c>
      <c r="L439" s="118">
        <v>51.8</v>
      </c>
      <c r="M439" s="118">
        <v>30.93</v>
      </c>
      <c r="N439" s="118">
        <v>11.8</v>
      </c>
      <c r="O439" s="138">
        <f t="shared" si="78"/>
        <v>52.130600000000001</v>
      </c>
      <c r="P439" s="124">
        <v>42.5</v>
      </c>
      <c r="Q439" s="118">
        <v>47.3</v>
      </c>
      <c r="R439" s="118">
        <v>57</v>
      </c>
      <c r="S439" s="151">
        <v>43</v>
      </c>
      <c r="T439" s="119">
        <f t="shared" si="83"/>
        <v>4.830600000000004</v>
      </c>
      <c r="U439" s="119">
        <f t="shared" si="84"/>
        <v>4.7999999999999972</v>
      </c>
      <c r="V439" s="119">
        <f t="shared" si="79"/>
        <v>245.53512599999999</v>
      </c>
      <c r="W439" s="119">
        <f t="shared" si="80"/>
        <v>22.607999999999986</v>
      </c>
      <c r="X439" s="119">
        <f t="shared" si="81"/>
        <v>22.752126000000018</v>
      </c>
      <c r="Y439" s="120">
        <f t="shared" si="85"/>
        <v>9.2663426087557088</v>
      </c>
      <c r="Z439" s="121">
        <f t="shared" si="86"/>
        <v>9.2076438790269002</v>
      </c>
      <c r="AA439" s="122"/>
      <c r="AB439" s="119">
        <f t="shared" si="82"/>
        <v>22.752126000000018</v>
      </c>
    </row>
    <row r="440" spans="1:30" s="126" customFormat="1" x14ac:dyDescent="0.45">
      <c r="A440" s="112">
        <f>IF(C440="","",COUNTA($C$3:C440))</f>
        <v>438</v>
      </c>
      <c r="B440" s="112" t="str">
        <f t="shared" si="87"/>
        <v>August</v>
      </c>
      <c r="C440" s="113">
        <v>44791</v>
      </c>
      <c r="D440" s="114" t="s">
        <v>631</v>
      </c>
      <c r="E440" s="114"/>
      <c r="F440" s="115">
        <v>44793</v>
      </c>
      <c r="G440" s="116" t="s">
        <v>125</v>
      </c>
      <c r="H440" s="152" t="s">
        <v>658</v>
      </c>
      <c r="I440" s="116" t="s">
        <v>457</v>
      </c>
      <c r="J440" s="116" t="s">
        <v>3</v>
      </c>
      <c r="K440" s="117" t="str">
        <f t="shared" si="77"/>
        <v>Sqmt</v>
      </c>
      <c r="L440" s="118">
        <v>51.5</v>
      </c>
      <c r="M440" s="118">
        <v>22.9</v>
      </c>
      <c r="N440" s="118">
        <v>19.64</v>
      </c>
      <c r="O440" s="138">
        <f t="shared" si="78"/>
        <v>51.898800000000001</v>
      </c>
      <c r="P440" s="124">
        <v>41.5</v>
      </c>
      <c r="Q440" s="118">
        <v>47.8</v>
      </c>
      <c r="R440" s="118"/>
      <c r="S440" s="151"/>
      <c r="T440" s="119">
        <f t="shared" si="83"/>
        <v>4.0988000000000042</v>
      </c>
      <c r="U440" s="119">
        <f t="shared" si="84"/>
        <v>6.2999999999999972</v>
      </c>
      <c r="V440" s="119">
        <f t="shared" si="79"/>
        <v>325.924464</v>
      </c>
      <c r="W440" s="119">
        <f t="shared" si="80"/>
        <v>39.563999999999986</v>
      </c>
      <c r="X440" s="119">
        <f t="shared" si="81"/>
        <v>25.740464000000028</v>
      </c>
      <c r="Y440" s="120">
        <f t="shared" si="85"/>
        <v>7.8976777883111051</v>
      </c>
      <c r="Z440" s="121">
        <f t="shared" si="86"/>
        <v>12.139008994427611</v>
      </c>
      <c r="AA440" s="122"/>
      <c r="AB440" s="119">
        <f t="shared" si="82"/>
        <v>25.740464000000028</v>
      </c>
      <c r="AC440" s="125"/>
      <c r="AD440" s="125"/>
    </row>
    <row r="441" spans="1:30" x14ac:dyDescent="0.45">
      <c r="A441" s="112">
        <f>IF(C441="","",COUNTA($C$3:C441))</f>
        <v>439</v>
      </c>
      <c r="B441" s="112" t="str">
        <f t="shared" si="87"/>
        <v>August</v>
      </c>
      <c r="C441" s="113">
        <v>44791</v>
      </c>
      <c r="D441" s="114" t="s">
        <v>631</v>
      </c>
      <c r="E441" s="114"/>
      <c r="F441" s="115">
        <v>44793</v>
      </c>
      <c r="G441" s="116" t="s">
        <v>125</v>
      </c>
      <c r="H441" s="152" t="s">
        <v>658</v>
      </c>
      <c r="I441" s="116" t="s">
        <v>25</v>
      </c>
      <c r="J441" s="116" t="s">
        <v>455</v>
      </c>
      <c r="K441" s="117" t="str">
        <f t="shared" si="77"/>
        <v>No's</v>
      </c>
      <c r="L441" s="118">
        <v>328</v>
      </c>
      <c r="M441" s="118"/>
      <c r="N441" s="118"/>
      <c r="O441" s="138">
        <f t="shared" si="78"/>
        <v>328</v>
      </c>
      <c r="P441" s="124"/>
      <c r="Q441" s="118"/>
      <c r="R441" s="118"/>
      <c r="S441" s="151"/>
      <c r="T441" s="119" t="str">
        <f t="shared" si="83"/>
        <v/>
      </c>
      <c r="U441" s="119" t="str">
        <f t="shared" si="84"/>
        <v/>
      </c>
      <c r="V441" s="119">
        <f t="shared" si="79"/>
        <v>328</v>
      </c>
      <c r="W441" s="119" t="str">
        <f t="shared" si="80"/>
        <v/>
      </c>
      <c r="X441" s="119" t="str">
        <f t="shared" si="81"/>
        <v/>
      </c>
      <c r="Y441" s="120" t="str">
        <f t="shared" si="85"/>
        <v/>
      </c>
      <c r="Z441" s="121" t="str">
        <f t="shared" si="86"/>
        <v/>
      </c>
      <c r="AA441" s="122"/>
      <c r="AB441" s="119" t="str">
        <f t="shared" si="82"/>
        <v/>
      </c>
    </row>
    <row r="442" spans="1:30" x14ac:dyDescent="0.45">
      <c r="A442" s="112">
        <f>IF(C442="","",COUNTA($C$3:C442))</f>
        <v>440</v>
      </c>
      <c r="B442" s="112" t="str">
        <f t="shared" si="87"/>
        <v>August</v>
      </c>
      <c r="C442" s="113">
        <v>44791</v>
      </c>
      <c r="D442" s="114" t="s">
        <v>631</v>
      </c>
      <c r="E442" s="114"/>
      <c r="F442" s="115">
        <v>44793</v>
      </c>
      <c r="G442" s="116" t="s">
        <v>125</v>
      </c>
      <c r="H442" s="152" t="s">
        <v>658</v>
      </c>
      <c r="I442" s="116" t="s">
        <v>460</v>
      </c>
      <c r="J442" s="116" t="s">
        <v>225</v>
      </c>
      <c r="K442" s="117" t="str">
        <f t="shared" si="77"/>
        <v>Rmt</v>
      </c>
      <c r="L442" s="118">
        <v>110</v>
      </c>
      <c r="M442" s="118"/>
      <c r="N442" s="118"/>
      <c r="O442" s="138">
        <f t="shared" si="78"/>
        <v>110</v>
      </c>
      <c r="P442" s="124"/>
      <c r="Q442" s="118"/>
      <c r="R442" s="118"/>
      <c r="S442" s="151"/>
      <c r="T442" s="119" t="str">
        <f t="shared" si="83"/>
        <v/>
      </c>
      <c r="U442" s="119" t="str">
        <f t="shared" si="84"/>
        <v/>
      </c>
      <c r="V442" s="119">
        <f t="shared" si="79"/>
        <v>110</v>
      </c>
      <c r="W442" s="119" t="str">
        <f t="shared" si="80"/>
        <v/>
      </c>
      <c r="X442" s="119" t="str">
        <f t="shared" si="81"/>
        <v/>
      </c>
      <c r="Y442" s="120" t="str">
        <f t="shared" si="85"/>
        <v/>
      </c>
      <c r="Z442" s="121" t="str">
        <f t="shared" si="86"/>
        <v/>
      </c>
      <c r="AA442" s="122"/>
      <c r="AB442" s="119" t="str">
        <f t="shared" si="82"/>
        <v/>
      </c>
    </row>
    <row r="443" spans="1:30" x14ac:dyDescent="0.45">
      <c r="A443" s="112">
        <f>IF(C443="","",COUNTA($C$3:C443))</f>
        <v>441</v>
      </c>
      <c r="B443" s="112" t="str">
        <f t="shared" si="87"/>
        <v>August</v>
      </c>
      <c r="C443" s="113">
        <v>44791</v>
      </c>
      <c r="D443" s="114" t="s">
        <v>631</v>
      </c>
      <c r="E443" s="114"/>
      <c r="F443" s="115">
        <v>44793</v>
      </c>
      <c r="G443" s="116" t="s">
        <v>125</v>
      </c>
      <c r="H443" s="152" t="s">
        <v>658</v>
      </c>
      <c r="I443" s="116" t="s">
        <v>24</v>
      </c>
      <c r="J443" s="116" t="s">
        <v>24</v>
      </c>
      <c r="K443" s="117" t="str">
        <f t="shared" si="77"/>
        <v>No's</v>
      </c>
      <c r="L443" s="118">
        <v>500</v>
      </c>
      <c r="M443" s="118"/>
      <c r="N443" s="118"/>
      <c r="O443" s="138">
        <f t="shared" si="78"/>
        <v>500</v>
      </c>
      <c r="P443" s="124"/>
      <c r="Q443" s="118"/>
      <c r="R443" s="118"/>
      <c r="S443" s="151"/>
      <c r="T443" s="119" t="str">
        <f t="shared" si="83"/>
        <v/>
      </c>
      <c r="U443" s="119" t="str">
        <f t="shared" si="84"/>
        <v/>
      </c>
      <c r="V443" s="119">
        <f t="shared" si="79"/>
        <v>500</v>
      </c>
      <c r="W443" s="119" t="str">
        <f t="shared" si="80"/>
        <v/>
      </c>
      <c r="X443" s="119" t="str">
        <f t="shared" si="81"/>
        <v/>
      </c>
      <c r="Y443" s="120" t="str">
        <f t="shared" si="85"/>
        <v/>
      </c>
      <c r="Z443" s="121" t="str">
        <f t="shared" si="86"/>
        <v/>
      </c>
      <c r="AA443" s="122"/>
      <c r="AB443" s="119" t="str">
        <f t="shared" si="82"/>
        <v/>
      </c>
    </row>
    <row r="444" spans="1:30" x14ac:dyDescent="0.45">
      <c r="A444" s="112">
        <f>IF(C444="","",COUNTA($C$3:C444))</f>
        <v>442</v>
      </c>
      <c r="B444" s="112" t="str">
        <f t="shared" si="87"/>
        <v>August</v>
      </c>
      <c r="C444" s="113">
        <v>44791</v>
      </c>
      <c r="D444" s="114" t="s">
        <v>631</v>
      </c>
      <c r="E444" s="114"/>
      <c r="F444" s="115">
        <v>44793</v>
      </c>
      <c r="G444" s="116" t="s">
        <v>125</v>
      </c>
      <c r="H444" s="152" t="s">
        <v>658</v>
      </c>
      <c r="I444" s="116" t="s">
        <v>480</v>
      </c>
      <c r="J444" s="116" t="s">
        <v>345</v>
      </c>
      <c r="K444" s="117" t="str">
        <f t="shared" si="77"/>
        <v>Kg's</v>
      </c>
      <c r="L444" s="118">
        <v>0.6</v>
      </c>
      <c r="M444" s="118"/>
      <c r="N444" s="118"/>
      <c r="O444" s="138">
        <f t="shared" si="78"/>
        <v>0.6</v>
      </c>
      <c r="P444" s="124"/>
      <c r="Q444" s="118"/>
      <c r="R444" s="118"/>
      <c r="S444" s="151"/>
      <c r="T444" s="119" t="str">
        <f t="shared" si="83"/>
        <v/>
      </c>
      <c r="U444" s="119" t="str">
        <f t="shared" si="84"/>
        <v/>
      </c>
      <c r="V444" s="119">
        <f t="shared" si="79"/>
        <v>0.6</v>
      </c>
      <c r="W444" s="119" t="str">
        <f t="shared" si="80"/>
        <v/>
      </c>
      <c r="X444" s="119" t="str">
        <f t="shared" si="81"/>
        <v/>
      </c>
      <c r="Y444" s="120" t="str">
        <f t="shared" si="85"/>
        <v/>
      </c>
      <c r="Z444" s="121" t="str">
        <f t="shared" si="86"/>
        <v/>
      </c>
      <c r="AA444" s="122"/>
      <c r="AB444" s="119" t="str">
        <f t="shared" si="82"/>
        <v/>
      </c>
    </row>
    <row r="445" spans="1:30" x14ac:dyDescent="0.45">
      <c r="A445" s="112">
        <f>IF(C445="","",COUNTA($C$3:C445))</f>
        <v>443</v>
      </c>
      <c r="B445" s="112" t="str">
        <f t="shared" si="87"/>
        <v>August</v>
      </c>
      <c r="C445" s="113">
        <v>44791</v>
      </c>
      <c r="D445" s="114" t="s">
        <v>631</v>
      </c>
      <c r="E445" s="114"/>
      <c r="F445" s="115">
        <v>44793</v>
      </c>
      <c r="G445" s="116" t="s">
        <v>125</v>
      </c>
      <c r="H445" s="152" t="s">
        <v>658</v>
      </c>
      <c r="I445" s="116" t="s">
        <v>480</v>
      </c>
      <c r="J445" s="116" t="s">
        <v>343</v>
      </c>
      <c r="K445" s="117" t="str">
        <f t="shared" si="77"/>
        <v>No's</v>
      </c>
      <c r="L445" s="118">
        <v>1</v>
      </c>
      <c r="M445" s="118"/>
      <c r="N445" s="118"/>
      <c r="O445" s="138">
        <f t="shared" si="78"/>
        <v>1</v>
      </c>
      <c r="P445" s="124"/>
      <c r="Q445" s="118"/>
      <c r="R445" s="118"/>
      <c r="S445" s="151"/>
      <c r="T445" s="119" t="str">
        <f t="shared" si="83"/>
        <v/>
      </c>
      <c r="U445" s="119" t="str">
        <f t="shared" si="84"/>
        <v/>
      </c>
      <c r="V445" s="119">
        <f t="shared" si="79"/>
        <v>1</v>
      </c>
      <c r="W445" s="119" t="str">
        <f t="shared" si="80"/>
        <v/>
      </c>
      <c r="X445" s="119" t="str">
        <f t="shared" si="81"/>
        <v/>
      </c>
      <c r="Y445" s="120" t="str">
        <f t="shared" si="85"/>
        <v/>
      </c>
      <c r="Z445" s="121" t="str">
        <f t="shared" si="86"/>
        <v/>
      </c>
      <c r="AA445" s="122"/>
      <c r="AB445" s="119" t="str">
        <f t="shared" si="82"/>
        <v/>
      </c>
    </row>
    <row r="446" spans="1:30" x14ac:dyDescent="0.45">
      <c r="A446" s="112">
        <f>IF(C446="","",COUNTA($C$3:C446))</f>
        <v>444</v>
      </c>
      <c r="B446" s="112" t="str">
        <f t="shared" si="87"/>
        <v>August</v>
      </c>
      <c r="C446" s="113">
        <v>44791</v>
      </c>
      <c r="D446" s="114" t="s">
        <v>659</v>
      </c>
      <c r="E446" s="114"/>
      <c r="F446" s="115">
        <v>44805</v>
      </c>
      <c r="G446" s="116" t="s">
        <v>125</v>
      </c>
      <c r="H446" s="152" t="s">
        <v>660</v>
      </c>
      <c r="I446" s="116" t="s">
        <v>231</v>
      </c>
      <c r="J446" s="116" t="s">
        <v>3</v>
      </c>
      <c r="K446" s="117" t="str">
        <f t="shared" si="77"/>
        <v>Sqmt</v>
      </c>
      <c r="L446" s="118">
        <v>251.1</v>
      </c>
      <c r="M446" s="118"/>
      <c r="N446" s="118">
        <v>210.04</v>
      </c>
      <c r="O446" s="138">
        <f t="shared" si="78"/>
        <v>256.24879999999996</v>
      </c>
      <c r="P446" s="124">
        <v>161</v>
      </c>
      <c r="Q446" s="118">
        <v>188.4</v>
      </c>
      <c r="R446" s="118">
        <v>0</v>
      </c>
      <c r="S446" s="151">
        <v>100</v>
      </c>
      <c r="T446" s="119">
        <f t="shared" si="83"/>
        <v>67.848799999999954</v>
      </c>
      <c r="U446" s="119">
        <f t="shared" si="84"/>
        <v>27.400000000000006</v>
      </c>
      <c r="V446" s="119">
        <f t="shared" si="79"/>
        <v>1609.2424639999999</v>
      </c>
      <c r="W446" s="119">
        <f t="shared" si="80"/>
        <v>172.07200000000003</v>
      </c>
      <c r="X446" s="119">
        <f t="shared" si="81"/>
        <v>426.09046399999971</v>
      </c>
      <c r="Y446" s="120">
        <f t="shared" si="85"/>
        <v>26.477704480957552</v>
      </c>
      <c r="Z446" s="121">
        <f t="shared" si="86"/>
        <v>10.692733000115515</v>
      </c>
      <c r="AA446" s="122"/>
      <c r="AB446" s="119">
        <f t="shared" si="82"/>
        <v>426.09046399999971</v>
      </c>
    </row>
    <row r="447" spans="1:30" x14ac:dyDescent="0.45">
      <c r="A447" s="112">
        <f>IF(C447="","",COUNTA($C$3:C447))</f>
        <v>445</v>
      </c>
      <c r="B447" s="112" t="str">
        <f t="shared" si="87"/>
        <v>August</v>
      </c>
      <c r="C447" s="113">
        <v>44791</v>
      </c>
      <c r="D447" s="114" t="s">
        <v>659</v>
      </c>
      <c r="E447" s="114"/>
      <c r="F447" s="115">
        <v>44805</v>
      </c>
      <c r="G447" s="116" t="s">
        <v>125</v>
      </c>
      <c r="H447" s="152" t="s">
        <v>660</v>
      </c>
      <c r="I447" s="116" t="s">
        <v>231</v>
      </c>
      <c r="J447" s="116" t="s">
        <v>19</v>
      </c>
      <c r="K447" s="117" t="str">
        <f t="shared" si="77"/>
        <v>Sqmt</v>
      </c>
      <c r="L447" s="118">
        <v>12.3</v>
      </c>
      <c r="M447" s="118"/>
      <c r="N447" s="118">
        <v>10.08</v>
      </c>
      <c r="O447" s="138">
        <f t="shared" si="78"/>
        <v>12.297599999999999</v>
      </c>
      <c r="P447" s="124"/>
      <c r="Q447" s="118">
        <v>12.3</v>
      </c>
      <c r="R447" s="118"/>
      <c r="S447" s="151"/>
      <c r="T447" s="119">
        <f t="shared" si="83"/>
        <v>-2.400000000001512E-3</v>
      </c>
      <c r="U447" s="119">
        <f t="shared" si="84"/>
        <v>12.3</v>
      </c>
      <c r="V447" s="119">
        <f t="shared" si="79"/>
        <v>57.921695999999997</v>
      </c>
      <c r="W447" s="119">
        <f t="shared" si="80"/>
        <v>57.933</v>
      </c>
      <c r="X447" s="119">
        <f t="shared" si="81"/>
        <v>-1.1304000000007121E-2</v>
      </c>
      <c r="Y447" s="120">
        <f t="shared" si="85"/>
        <v>-1.9516003122572796E-2</v>
      </c>
      <c r="Z447" s="121">
        <f t="shared" si="86"/>
        <v>100.01951600312258</v>
      </c>
      <c r="AA447" s="122"/>
      <c r="AB447" s="119">
        <f t="shared" si="82"/>
        <v>-1.1304000000007121E-2</v>
      </c>
    </row>
    <row r="448" spans="1:30" x14ac:dyDescent="0.45">
      <c r="A448" s="112">
        <f>IF(C448="","",COUNTA($C$3:C448))</f>
        <v>446</v>
      </c>
      <c r="B448" s="112" t="str">
        <f t="shared" si="87"/>
        <v>August</v>
      </c>
      <c r="C448" s="113">
        <v>44797</v>
      </c>
      <c r="D448" s="114" t="s">
        <v>631</v>
      </c>
      <c r="E448" s="114"/>
      <c r="F448" s="115">
        <v>44793</v>
      </c>
      <c r="G448" s="116" t="s">
        <v>125</v>
      </c>
      <c r="H448" s="152" t="s">
        <v>661</v>
      </c>
      <c r="I448" s="116" t="s">
        <v>478</v>
      </c>
      <c r="J448" s="116" t="s">
        <v>2</v>
      </c>
      <c r="K448" s="117" t="str">
        <f t="shared" si="77"/>
        <v>Sqmt</v>
      </c>
      <c r="L448" s="118">
        <v>43</v>
      </c>
      <c r="M448" s="118">
        <v>22</v>
      </c>
      <c r="N448" s="118">
        <v>13.52</v>
      </c>
      <c r="O448" s="138">
        <f t="shared" si="78"/>
        <v>43.334399999999995</v>
      </c>
      <c r="P448" s="124">
        <v>41.3</v>
      </c>
      <c r="Q448" s="118">
        <v>42.5</v>
      </c>
      <c r="R448" s="118">
        <v>0</v>
      </c>
      <c r="S448" s="151">
        <v>100</v>
      </c>
      <c r="T448" s="119">
        <f t="shared" si="83"/>
        <v>0.83439999999999515</v>
      </c>
      <c r="U448" s="119">
        <f t="shared" si="84"/>
        <v>1.2000000000000028</v>
      </c>
      <c r="V448" s="119">
        <f t="shared" si="79"/>
        <v>204.10502399999999</v>
      </c>
      <c r="W448" s="119">
        <f t="shared" si="80"/>
        <v>5.6520000000000135</v>
      </c>
      <c r="X448" s="119">
        <f t="shared" si="81"/>
        <v>3.9300239999999773</v>
      </c>
      <c r="Y448" s="120">
        <f t="shared" si="85"/>
        <v>1.9254910648353163</v>
      </c>
      <c r="Z448" s="121">
        <f t="shared" si="86"/>
        <v>2.7691626052281859</v>
      </c>
      <c r="AA448" s="122"/>
      <c r="AB448" s="119">
        <f t="shared" si="82"/>
        <v>3.9300239999999773</v>
      </c>
    </row>
    <row r="449" spans="1:28" x14ac:dyDescent="0.45">
      <c r="A449" s="112">
        <f>IF(C449="","",COUNTA($C$3:C449))</f>
        <v>447</v>
      </c>
      <c r="B449" s="112" t="str">
        <f t="shared" si="87"/>
        <v>August</v>
      </c>
      <c r="C449" s="113">
        <v>44797</v>
      </c>
      <c r="D449" s="114" t="s">
        <v>631</v>
      </c>
      <c r="E449" s="114"/>
      <c r="F449" s="115">
        <v>44793</v>
      </c>
      <c r="G449" s="116" t="s">
        <v>125</v>
      </c>
      <c r="H449" s="152" t="s">
        <v>661</v>
      </c>
      <c r="I449" s="116" t="s">
        <v>515</v>
      </c>
      <c r="J449" s="116" t="s">
        <v>20</v>
      </c>
      <c r="K449" s="117" t="str">
        <f t="shared" si="77"/>
        <v>Sqmt</v>
      </c>
      <c r="L449" s="118">
        <v>3</v>
      </c>
      <c r="M449" s="133">
        <v>2.459016393442623</v>
      </c>
      <c r="N449" s="118"/>
      <c r="O449" s="138">
        <f t="shared" si="78"/>
        <v>3</v>
      </c>
      <c r="P449" s="124">
        <v>2.95</v>
      </c>
      <c r="Q449" s="118">
        <v>3</v>
      </c>
      <c r="R449" s="118"/>
      <c r="S449" s="151"/>
      <c r="T449" s="119">
        <f t="shared" si="83"/>
        <v>0</v>
      </c>
      <c r="U449" s="119">
        <f t="shared" si="84"/>
        <v>4.9999999999999822E-2</v>
      </c>
      <c r="V449" s="119">
        <f t="shared" si="79"/>
        <v>18.84</v>
      </c>
      <c r="W449" s="119">
        <f t="shared" si="80"/>
        <v>0.31399999999999889</v>
      </c>
      <c r="X449" s="119">
        <f t="shared" si="81"/>
        <v>0</v>
      </c>
      <c r="Y449" s="120">
        <f t="shared" si="85"/>
        <v>0</v>
      </c>
      <c r="Z449" s="121">
        <f t="shared" si="86"/>
        <v>1.6666666666666607</v>
      </c>
      <c r="AA449" s="122"/>
      <c r="AB449" s="119">
        <f t="shared" si="82"/>
        <v>0</v>
      </c>
    </row>
    <row r="450" spans="1:28" x14ac:dyDescent="0.45">
      <c r="A450" s="112">
        <f>IF(C450="","",COUNTA($C$3:C450))</f>
        <v>448</v>
      </c>
      <c r="B450" s="112" t="str">
        <f t="shared" si="87"/>
        <v>August</v>
      </c>
      <c r="C450" s="113">
        <v>44797</v>
      </c>
      <c r="D450" s="114" t="s">
        <v>662</v>
      </c>
      <c r="E450" s="114"/>
      <c r="F450" s="115">
        <v>44793</v>
      </c>
      <c r="G450" s="116" t="s">
        <v>125</v>
      </c>
      <c r="H450" s="152" t="s">
        <v>663</v>
      </c>
      <c r="I450" s="116" t="s">
        <v>457</v>
      </c>
      <c r="J450" s="116" t="s">
        <v>2</v>
      </c>
      <c r="K450" s="117" t="str">
        <f t="shared" si="77"/>
        <v>Sqmt</v>
      </c>
      <c r="L450" s="118">
        <v>94.8</v>
      </c>
      <c r="M450" s="133">
        <f>35.82+8.965+9.72</f>
        <v>54.504999999999995</v>
      </c>
      <c r="N450" s="118">
        <v>23.65</v>
      </c>
      <c r="O450" s="138">
        <f t="shared" si="78"/>
        <v>95.349099999999993</v>
      </c>
      <c r="P450" s="124">
        <v>84.6</v>
      </c>
      <c r="Q450" s="118">
        <v>90.1</v>
      </c>
      <c r="R450" s="118">
        <v>32</v>
      </c>
      <c r="S450" s="151">
        <v>68</v>
      </c>
      <c r="T450" s="119">
        <f t="shared" si="83"/>
        <v>5.2490999999999985</v>
      </c>
      <c r="U450" s="119">
        <f t="shared" si="84"/>
        <v>5.5</v>
      </c>
      <c r="V450" s="119">
        <f t="shared" si="79"/>
        <v>449.09426099999996</v>
      </c>
      <c r="W450" s="119">
        <f t="shared" si="80"/>
        <v>25.905000000000001</v>
      </c>
      <c r="X450" s="119">
        <f t="shared" si="81"/>
        <v>24.723260999999994</v>
      </c>
      <c r="Y450" s="120">
        <f t="shared" si="85"/>
        <v>5.5051384858378309</v>
      </c>
      <c r="Z450" s="121">
        <f t="shared" si="86"/>
        <v>5.7682767849932519</v>
      </c>
      <c r="AA450" s="122"/>
      <c r="AB450" s="119">
        <f t="shared" si="82"/>
        <v>24.723260999999994</v>
      </c>
    </row>
    <row r="451" spans="1:28" x14ac:dyDescent="0.45">
      <c r="A451" s="112">
        <f>IF(C451="","",COUNTA($C$3:C451))</f>
        <v>449</v>
      </c>
      <c r="B451" s="112" t="str">
        <f t="shared" si="87"/>
        <v>August</v>
      </c>
      <c r="C451" s="113">
        <v>44797</v>
      </c>
      <c r="D451" s="114" t="s">
        <v>662</v>
      </c>
      <c r="E451" s="114"/>
      <c r="F451" s="115">
        <v>44793</v>
      </c>
      <c r="G451" s="116" t="s">
        <v>125</v>
      </c>
      <c r="H451" s="152" t="s">
        <v>663</v>
      </c>
      <c r="I451" s="116" t="s">
        <v>457</v>
      </c>
      <c r="J451" s="116" t="s">
        <v>3</v>
      </c>
      <c r="K451" s="117" t="str">
        <f t="shared" ref="K451:K514" si="88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451" s="118">
        <v>51.9</v>
      </c>
      <c r="M451" s="118">
        <v>22.9</v>
      </c>
      <c r="N451" s="118">
        <v>20.010000000000002</v>
      </c>
      <c r="O451" s="138">
        <f t="shared" ref="O451:O514" si="89">IF(ISNUMBER(SEARCH("gsm",J:J)),(M451+N451)*1.22,IF(ISNUMBER(SEARCH("Tape",J:J)),L451,IF(ISNUMBER(SEARCH("Thermal",J:J)),L451,IF(ISNUMBER(SEARCH("Acou",J:J)),L451,IF(ISNUMBER(SEARCH("ss",J:J)),L451,IF(ISNUMBER(SEARCH("Alu",J:J)),L451,IF(ISNUMBER(SEARCH("Gasket",J:J)),L451,IF(ISNUMBER(SEARCH("Cleats",J:J)),L451,IF(ISNUMBER(SEARCH("Tube",J:J)),L451,IF(ISNUMBER(SEARCH("Bracket",J:J)),L451,IF(ISNUMBER(SEARCH("Corner",J:J)),L451,IF(ISNUMBER(SEARCH("MS",J:J)),L451,IF(ISNUMBER(SEARCH("Bucket",J:J)),L451,IF(ISNUMBER(SEARCH("stretch",J:J)),L451,IF(ISNUMBER(SEARCH("Bubble",J:J)),L451,IF(ISNUMBER(SEARCH("JTR",J:J)),L451,IF(ISNUMBER(SEARCH("Clamp",J:J)),"No's",IF(ISNUMBER(SEARCH("PIR",J:J)),"sqmt",""))))))))))))))))))</f>
        <v>52.350199999999994</v>
      </c>
      <c r="P451" s="124">
        <v>41.75</v>
      </c>
      <c r="Q451" s="118">
        <v>48.2</v>
      </c>
      <c r="R451" s="118"/>
      <c r="S451" s="151"/>
      <c r="T451" s="119">
        <f t="shared" si="83"/>
        <v>4.150199999999991</v>
      </c>
      <c r="U451" s="119">
        <f t="shared" si="84"/>
        <v>6.4500000000000028</v>
      </c>
      <c r="V451" s="119">
        <f t="shared" ref="V451:V514" si="90">IF(ISNUMBER(SEARCH("26",J:J)),O451*3.925,IF(ISNUMBER(SEARCH("24",J:J)),O451*4.71,IF(ISNUMBER(SEARCH("22",J:J)),O451*6.28,IF(ISNUMBER(SEARCH("20",J:J)),O451*7.85,IF(ISNUMBER(SEARCH("18G",J:J)),O451*9.42,IF(ISNUMBER(SEARCH("16G",J:J)),O451*11.775,IF(ISNUMBER(SEARCH("Thermal",J:J)),O451,IF(ISNUMBER(SEARCH("Acou",J:J)),O451,IF(ISNUMBER(SEARCH("ss",J:J)),O451,IF(ISNUMBER(SEARCH("0.8mm",J:J)),O451*2.2,IF(ISNUMBER(SEARCH("1mm",J:J)),O451*2.75,IF(ISNUMBER(SEARCH("1.2mm",J:J)),O451*3.3,IF(ISNUMBER(SEARCH("Gasket",J:J)),O451,IF(ISNUMBER(SEARCH("Cleats",J:J)),O451,IF(ISNUMBER(SEARCH("Sealant",J:J)),O451,IF(ISNUMBER(SEARCH("Bracket",J:J)),O451,IF(ISNUMBER(SEARCH("Corner",J:J)),O451,IF(ISNUMBER(SEARCH("Bubble",J:J)),O451,""))))))))))))))))))</f>
        <v>328.75925599999999</v>
      </c>
      <c r="W451" s="119">
        <f t="shared" ref="W451:W514" si="91">IF(ISNUMBER(SEARCH("26",J:J)),U451*3.925,IF(ISNUMBER(SEARCH("24",J:J)),U451*4.71,IF(ISNUMBER(SEARCH("22",J:J)),U451*6.28,IF(ISNUMBER(SEARCH("20",J:J)),U451*7.85,IF(ISNUMBER(SEARCH("18G",J:J)),U451*9.42,IF(ISNUMBER(SEARCH("16G",J:J)),U451*11.775,IF(ISNUMBER(SEARCH("Thermal",J:J)),U451,IF(ISNUMBER(SEARCH("Acou",J:J)),U451,IF(ISNUMBER(SEARCH("ss",J:J)),U451,IF(ISNUMBER(SEARCH("0.8mm",J:J)),U451*2.2,IF(ISNUMBER(SEARCH("1mm",J:J)),U451*2.75,IF(ISNUMBER(SEARCH("1.2mm",J:J)),U451*3.3,IF(ISNUMBER(SEARCH("Gasket",J:J)),U451,IF(ISNUMBER(SEARCH("Cleats",J:J)),U451,IF(ISNUMBER(SEARCH("Sealant",J:J)),U451,IF(ISNUMBER(SEARCH("Bracket",J:J)),U451,IF(ISNUMBER(SEARCH("Corner",J:J)),U451,IF(ISNUMBER(SEARCH("Bubble",J:J)),U451,""))))))))))))))))))</f>
        <v>40.506000000000022</v>
      </c>
      <c r="X451" s="119">
        <f t="shared" ref="X451:X514" si="92">IF(ISNUMBER(SEARCH("26",J:J)),T451*3.925,IF(ISNUMBER(SEARCH("24",J:J)),T451*4.71,IF(ISNUMBER(SEARCH("22",J:J)),T451*6.28,IF(ISNUMBER(SEARCH("20",J:J)),T451*7.85,IF(ISNUMBER(SEARCH("18",J:J)),T451*9.42,IF(ISNUMBER(SEARCH("16",J:J)),T451*11.775,IF(ISNUMBER(SEARCH("Thermal",J:J)),"",IF(ISNUMBER(SEARCH("Acou",J:J)),"",IF(ISNUMBER(SEARCH("ss",J:J)),"",IF(ISNUMBER(SEARCH("0.8mm",J:J)),T451*2.2,IF(ISNUMBER(SEARCH("1mm",J:J)),T451*2.75,IF(ISNUMBER(SEARCH("1.2mm",J:J)),T451*3.3,IF(ISNUMBER(SEARCH("Gasket",J:J)),"",IF(ISNUMBER(SEARCH("Cleats",J:J)),"",IF(ISNUMBER(SEARCH("Sealant",J:J)),"",IF(ISNUMBER(SEARCH("Bracket",J:J)),"",IF(ISNUMBER(SEARCH("Corner",J:J)),"",IF(ISNUMBER(SEARCH("Bubble",J:J)),"",""))))))))))))))))))</f>
        <v>26.063255999999946</v>
      </c>
      <c r="Y451" s="120">
        <f t="shared" si="85"/>
        <v>7.9277634087357676</v>
      </c>
      <c r="Z451" s="121">
        <f t="shared" si="86"/>
        <v>12.320869834308185</v>
      </c>
      <c r="AA451" s="122"/>
      <c r="AB451" s="119">
        <f t="shared" si="82"/>
        <v>26.063255999999946</v>
      </c>
    </row>
    <row r="452" spans="1:28" x14ac:dyDescent="0.45">
      <c r="A452" s="112">
        <f>IF(C452="","",COUNTA($C$3:C452))</f>
        <v>450</v>
      </c>
      <c r="B452" s="112" t="str">
        <f t="shared" si="87"/>
        <v>August</v>
      </c>
      <c r="C452" s="113">
        <v>44797</v>
      </c>
      <c r="D452" s="114" t="s">
        <v>662</v>
      </c>
      <c r="E452" s="114"/>
      <c r="F452" s="115">
        <v>44793</v>
      </c>
      <c r="G452" s="116" t="s">
        <v>125</v>
      </c>
      <c r="H452" s="152" t="s">
        <v>663</v>
      </c>
      <c r="I452" s="116" t="s">
        <v>515</v>
      </c>
      <c r="J452" s="116" t="s">
        <v>20</v>
      </c>
      <c r="K452" s="117" t="str">
        <f t="shared" si="88"/>
        <v>Sqmt</v>
      </c>
      <c r="L452" s="118">
        <v>2.65</v>
      </c>
      <c r="M452" s="133">
        <v>2.1721311475409837</v>
      </c>
      <c r="N452" s="118"/>
      <c r="O452" s="138">
        <f t="shared" si="89"/>
        <v>2.65</v>
      </c>
      <c r="P452" s="124">
        <v>2.6</v>
      </c>
      <c r="Q452" s="118">
        <v>2.65</v>
      </c>
      <c r="R452" s="118"/>
      <c r="S452" s="151"/>
      <c r="T452" s="119">
        <f t="shared" si="83"/>
        <v>0</v>
      </c>
      <c r="U452" s="119">
        <f t="shared" si="84"/>
        <v>4.9999999999999822E-2</v>
      </c>
      <c r="V452" s="119">
        <f t="shared" si="90"/>
        <v>16.641999999999999</v>
      </c>
      <c r="W452" s="119">
        <f t="shared" si="91"/>
        <v>0.31399999999999889</v>
      </c>
      <c r="X452" s="119">
        <f t="shared" si="92"/>
        <v>0</v>
      </c>
      <c r="Y452" s="120">
        <f t="shared" si="85"/>
        <v>0</v>
      </c>
      <c r="Z452" s="121">
        <f t="shared" si="86"/>
        <v>1.886792452830182</v>
      </c>
      <c r="AA452" s="122"/>
      <c r="AB452" s="119">
        <f t="shared" si="82"/>
        <v>0</v>
      </c>
    </row>
    <row r="453" spans="1:28" x14ac:dyDescent="0.45">
      <c r="A453" s="112">
        <f>IF(C453="","",COUNTA($C$3:C453))</f>
        <v>451</v>
      </c>
      <c r="B453" s="112" t="str">
        <f t="shared" si="87"/>
        <v>August</v>
      </c>
      <c r="C453" s="113">
        <v>44797</v>
      </c>
      <c r="D453" s="114" t="s">
        <v>662</v>
      </c>
      <c r="E453" s="114"/>
      <c r="F453" s="115">
        <v>44793</v>
      </c>
      <c r="G453" s="116" t="s">
        <v>125</v>
      </c>
      <c r="H453" s="152" t="s">
        <v>663</v>
      </c>
      <c r="I453" s="116" t="s">
        <v>25</v>
      </c>
      <c r="J453" s="116" t="s">
        <v>455</v>
      </c>
      <c r="K453" s="117" t="str">
        <f t="shared" si="88"/>
        <v>No's</v>
      </c>
      <c r="L453" s="118">
        <v>360</v>
      </c>
      <c r="M453" s="118"/>
      <c r="N453" s="118"/>
      <c r="O453" s="138">
        <f t="shared" si="89"/>
        <v>360</v>
      </c>
      <c r="P453" s="124"/>
      <c r="Q453" s="118"/>
      <c r="R453" s="118"/>
      <c r="S453" s="151"/>
      <c r="T453" s="119" t="str">
        <f t="shared" si="83"/>
        <v/>
      </c>
      <c r="U453" s="119" t="str">
        <f t="shared" si="84"/>
        <v/>
      </c>
      <c r="V453" s="119">
        <f t="shared" si="90"/>
        <v>360</v>
      </c>
      <c r="W453" s="119" t="str">
        <f t="shared" si="91"/>
        <v/>
      </c>
      <c r="X453" s="119" t="str">
        <f t="shared" si="92"/>
        <v/>
      </c>
      <c r="Y453" s="120" t="str">
        <f t="shared" si="85"/>
        <v/>
      </c>
      <c r="Z453" s="121" t="str">
        <f t="shared" si="86"/>
        <v/>
      </c>
      <c r="AA453" s="122"/>
      <c r="AB453" s="119" t="str">
        <f t="shared" si="82"/>
        <v/>
      </c>
    </row>
    <row r="454" spans="1:28" x14ac:dyDescent="0.45">
      <c r="A454" s="112">
        <f>IF(C454="","",COUNTA($C$3:C454))</f>
        <v>452</v>
      </c>
      <c r="B454" s="112" t="str">
        <f t="shared" si="87"/>
        <v>August</v>
      </c>
      <c r="C454" s="113">
        <v>44797</v>
      </c>
      <c r="D454" s="114" t="s">
        <v>662</v>
      </c>
      <c r="E454" s="114"/>
      <c r="F454" s="115">
        <v>44793</v>
      </c>
      <c r="G454" s="116" t="s">
        <v>125</v>
      </c>
      <c r="H454" s="152" t="s">
        <v>663</v>
      </c>
      <c r="I454" s="116" t="s">
        <v>460</v>
      </c>
      <c r="J454" s="116" t="s">
        <v>225</v>
      </c>
      <c r="K454" s="117" t="str">
        <f t="shared" si="88"/>
        <v>Rmt</v>
      </c>
      <c r="L454" s="118">
        <v>120</v>
      </c>
      <c r="M454" s="118"/>
      <c r="N454" s="118"/>
      <c r="O454" s="138">
        <f t="shared" si="89"/>
        <v>120</v>
      </c>
      <c r="P454" s="124"/>
      <c r="Q454" s="118"/>
      <c r="R454" s="118"/>
      <c r="S454" s="151"/>
      <c r="T454" s="119" t="str">
        <f t="shared" si="83"/>
        <v/>
      </c>
      <c r="U454" s="119" t="str">
        <f t="shared" si="84"/>
        <v/>
      </c>
      <c r="V454" s="119">
        <f t="shared" si="90"/>
        <v>120</v>
      </c>
      <c r="W454" s="119" t="str">
        <f t="shared" si="91"/>
        <v/>
      </c>
      <c r="X454" s="119" t="str">
        <f t="shared" si="92"/>
        <v/>
      </c>
      <c r="Y454" s="120" t="str">
        <f t="shared" si="85"/>
        <v/>
      </c>
      <c r="Z454" s="121" t="str">
        <f t="shared" si="86"/>
        <v/>
      </c>
      <c r="AA454" s="122"/>
      <c r="AB454" s="119" t="str">
        <f t="shared" si="82"/>
        <v/>
      </c>
    </row>
    <row r="455" spans="1:28" x14ac:dyDescent="0.45">
      <c r="A455" s="112">
        <f>IF(C455="","",COUNTA($C$3:C455))</f>
        <v>453</v>
      </c>
      <c r="B455" s="112" t="str">
        <f t="shared" si="87"/>
        <v>August</v>
      </c>
      <c r="C455" s="113">
        <v>44797</v>
      </c>
      <c r="D455" s="114" t="s">
        <v>662</v>
      </c>
      <c r="E455" s="114"/>
      <c r="F455" s="115">
        <v>44793</v>
      </c>
      <c r="G455" s="116" t="s">
        <v>125</v>
      </c>
      <c r="H455" s="152" t="s">
        <v>663</v>
      </c>
      <c r="I455" s="116" t="s">
        <v>24</v>
      </c>
      <c r="J455" s="116" t="s">
        <v>24</v>
      </c>
      <c r="K455" s="117" t="str">
        <f t="shared" si="88"/>
        <v>No's</v>
      </c>
      <c r="L455" s="118">
        <v>500</v>
      </c>
      <c r="M455" s="118"/>
      <c r="N455" s="118"/>
      <c r="O455" s="138">
        <f t="shared" si="89"/>
        <v>500</v>
      </c>
      <c r="P455" s="124"/>
      <c r="Q455" s="118"/>
      <c r="R455" s="118"/>
      <c r="S455" s="151"/>
      <c r="T455" s="119" t="str">
        <f t="shared" si="83"/>
        <v/>
      </c>
      <c r="U455" s="119" t="str">
        <f t="shared" si="84"/>
        <v/>
      </c>
      <c r="V455" s="119">
        <f t="shared" si="90"/>
        <v>500</v>
      </c>
      <c r="W455" s="119" t="str">
        <f t="shared" si="91"/>
        <v/>
      </c>
      <c r="X455" s="119" t="str">
        <f t="shared" si="92"/>
        <v/>
      </c>
      <c r="Y455" s="120" t="str">
        <f t="shared" si="85"/>
        <v/>
      </c>
      <c r="Z455" s="121" t="str">
        <f t="shared" si="86"/>
        <v/>
      </c>
      <c r="AA455" s="122"/>
      <c r="AB455" s="119" t="str">
        <f t="shared" si="82"/>
        <v/>
      </c>
    </row>
    <row r="456" spans="1:28" x14ac:dyDescent="0.45">
      <c r="A456" s="112">
        <f>IF(C456="","",COUNTA($C$3:C456))</f>
        <v>454</v>
      </c>
      <c r="B456" s="112" t="str">
        <f t="shared" si="87"/>
        <v>August</v>
      </c>
      <c r="C456" s="113">
        <v>44797</v>
      </c>
      <c r="D456" s="114" t="s">
        <v>662</v>
      </c>
      <c r="E456" s="114"/>
      <c r="F456" s="115">
        <v>44793</v>
      </c>
      <c r="G456" s="116" t="s">
        <v>125</v>
      </c>
      <c r="H456" s="152" t="s">
        <v>663</v>
      </c>
      <c r="I456" s="116" t="s">
        <v>480</v>
      </c>
      <c r="J456" s="116" t="s">
        <v>345</v>
      </c>
      <c r="K456" s="117" t="str">
        <f t="shared" si="88"/>
        <v>Kg's</v>
      </c>
      <c r="L456" s="118">
        <v>0.9</v>
      </c>
      <c r="M456" s="118"/>
      <c r="N456" s="118"/>
      <c r="O456" s="138">
        <f t="shared" si="89"/>
        <v>0.9</v>
      </c>
      <c r="P456" s="124"/>
      <c r="Q456" s="118"/>
      <c r="R456" s="118"/>
      <c r="S456" s="151"/>
      <c r="T456" s="119" t="str">
        <f t="shared" si="83"/>
        <v/>
      </c>
      <c r="U456" s="119" t="str">
        <f t="shared" si="84"/>
        <v/>
      </c>
      <c r="V456" s="119">
        <f t="shared" si="90"/>
        <v>0.9</v>
      </c>
      <c r="W456" s="119" t="str">
        <f t="shared" si="91"/>
        <v/>
      </c>
      <c r="X456" s="119" t="str">
        <f t="shared" si="92"/>
        <v/>
      </c>
      <c r="Y456" s="120" t="str">
        <f t="shared" si="85"/>
        <v/>
      </c>
      <c r="Z456" s="121" t="str">
        <f t="shared" si="86"/>
        <v/>
      </c>
      <c r="AA456" s="122"/>
      <c r="AB456" s="119" t="str">
        <f t="shared" si="82"/>
        <v/>
      </c>
    </row>
    <row r="457" spans="1:28" x14ac:dyDescent="0.45">
      <c r="A457" s="112">
        <f>IF(C457="","",COUNTA($C$3:C457))</f>
        <v>455</v>
      </c>
      <c r="B457" s="112" t="str">
        <f t="shared" si="87"/>
        <v>August</v>
      </c>
      <c r="C457" s="113">
        <v>44797</v>
      </c>
      <c r="D457" s="114" t="s">
        <v>662</v>
      </c>
      <c r="E457" s="114"/>
      <c r="F457" s="115">
        <v>44793</v>
      </c>
      <c r="G457" s="116" t="s">
        <v>125</v>
      </c>
      <c r="H457" s="152" t="s">
        <v>663</v>
      </c>
      <c r="I457" s="116" t="s">
        <v>480</v>
      </c>
      <c r="J457" s="116" t="s">
        <v>343</v>
      </c>
      <c r="K457" s="117" t="str">
        <f t="shared" si="88"/>
        <v>No's</v>
      </c>
      <c r="L457" s="118">
        <v>2</v>
      </c>
      <c r="M457" s="118"/>
      <c r="N457" s="118"/>
      <c r="O457" s="138">
        <f t="shared" si="89"/>
        <v>2</v>
      </c>
      <c r="P457" s="124"/>
      <c r="Q457" s="118"/>
      <c r="R457" s="118"/>
      <c r="S457" s="151"/>
      <c r="T457" s="119" t="str">
        <f t="shared" si="83"/>
        <v/>
      </c>
      <c r="U457" s="119" t="str">
        <f t="shared" si="84"/>
        <v/>
      </c>
      <c r="V457" s="119">
        <f t="shared" si="90"/>
        <v>2</v>
      </c>
      <c r="W457" s="119" t="str">
        <f t="shared" si="91"/>
        <v/>
      </c>
      <c r="X457" s="119" t="str">
        <f t="shared" si="92"/>
        <v/>
      </c>
      <c r="Y457" s="120" t="str">
        <f t="shared" si="85"/>
        <v/>
      </c>
      <c r="Z457" s="121" t="str">
        <f t="shared" si="86"/>
        <v/>
      </c>
      <c r="AA457" s="122"/>
      <c r="AB457" s="119" t="str">
        <f t="shared" si="82"/>
        <v/>
      </c>
    </row>
    <row r="458" spans="1:28" x14ac:dyDescent="0.45">
      <c r="A458" s="112">
        <f>IF(C458="","",COUNTA($C$3:C458))</f>
        <v>456</v>
      </c>
      <c r="B458" s="112" t="str">
        <f t="shared" si="87"/>
        <v>August</v>
      </c>
      <c r="C458" s="113">
        <v>44798</v>
      </c>
      <c r="D458" s="114" t="s">
        <v>662</v>
      </c>
      <c r="E458" s="114"/>
      <c r="F458" s="115">
        <v>44793</v>
      </c>
      <c r="G458" s="116" t="s">
        <v>125</v>
      </c>
      <c r="H458" s="152" t="s">
        <v>664</v>
      </c>
      <c r="I458" s="116" t="s">
        <v>457</v>
      </c>
      <c r="J458" s="116" t="s">
        <v>2</v>
      </c>
      <c r="K458" s="117" t="str">
        <f t="shared" si="88"/>
        <v>Sqmt</v>
      </c>
      <c r="L458" s="118">
        <v>361.1</v>
      </c>
      <c r="M458" s="118">
        <f>38.06+4.5+9.87+32.6</f>
        <v>85.03</v>
      </c>
      <c r="N458" s="118">
        <v>214.51</v>
      </c>
      <c r="O458" s="138">
        <f t="shared" si="89"/>
        <v>365.43879999999996</v>
      </c>
      <c r="P458" s="124">
        <v>310.10000000000002</v>
      </c>
      <c r="Q458" s="118">
        <v>333.2</v>
      </c>
      <c r="R458" s="118">
        <v>0</v>
      </c>
      <c r="S458" s="151">
        <v>100</v>
      </c>
      <c r="T458" s="119">
        <f t="shared" si="83"/>
        <v>32.238799999999969</v>
      </c>
      <c r="U458" s="119">
        <f t="shared" si="84"/>
        <v>23.099999999999966</v>
      </c>
      <c r="V458" s="119">
        <f t="shared" si="90"/>
        <v>1721.2167479999998</v>
      </c>
      <c r="W458" s="119">
        <f t="shared" si="91"/>
        <v>108.80099999999985</v>
      </c>
      <c r="X458" s="119">
        <f t="shared" si="92"/>
        <v>151.84474799999987</v>
      </c>
      <c r="Y458" s="120">
        <f t="shared" si="85"/>
        <v>8.8219422787071249</v>
      </c>
      <c r="Z458" s="121">
        <f t="shared" si="86"/>
        <v>6.3211678672324805</v>
      </c>
      <c r="AA458" s="122"/>
      <c r="AB458" s="119">
        <f t="shared" si="82"/>
        <v>151.84474799999987</v>
      </c>
    </row>
    <row r="459" spans="1:28" x14ac:dyDescent="0.45">
      <c r="A459" s="112">
        <f>IF(C459="","",COUNTA($C$3:C459))</f>
        <v>457</v>
      </c>
      <c r="B459" s="112" t="str">
        <f t="shared" si="87"/>
        <v>August</v>
      </c>
      <c r="C459" s="113">
        <v>44798</v>
      </c>
      <c r="D459" s="114" t="s">
        <v>662</v>
      </c>
      <c r="E459" s="114"/>
      <c r="F459" s="115">
        <v>44793</v>
      </c>
      <c r="G459" s="116" t="s">
        <v>125</v>
      </c>
      <c r="H459" s="152" t="s">
        <v>664</v>
      </c>
      <c r="I459" s="116" t="s">
        <v>457</v>
      </c>
      <c r="J459" s="116" t="s">
        <v>3</v>
      </c>
      <c r="K459" s="117" t="str">
        <f t="shared" si="88"/>
        <v>Sqmt</v>
      </c>
      <c r="L459" s="118">
        <v>3.3</v>
      </c>
      <c r="M459" s="118"/>
      <c r="N459" s="118">
        <v>2.75</v>
      </c>
      <c r="O459" s="138">
        <f t="shared" si="89"/>
        <v>3.355</v>
      </c>
      <c r="P459" s="124">
        <v>1.6</v>
      </c>
      <c r="Q459" s="118">
        <v>1.9</v>
      </c>
      <c r="R459" s="118"/>
      <c r="S459" s="151"/>
      <c r="T459" s="119">
        <f t="shared" si="83"/>
        <v>1.4550000000000001</v>
      </c>
      <c r="U459" s="119">
        <f t="shared" si="84"/>
        <v>0.29999999999999982</v>
      </c>
      <c r="V459" s="119">
        <f t="shared" si="90"/>
        <v>21.069400000000002</v>
      </c>
      <c r="W459" s="119">
        <f t="shared" si="91"/>
        <v>1.883999999999999</v>
      </c>
      <c r="X459" s="119">
        <f t="shared" si="92"/>
        <v>9.1374000000000013</v>
      </c>
      <c r="Y459" s="120">
        <f t="shared" si="85"/>
        <v>43.368107302533531</v>
      </c>
      <c r="Z459" s="121">
        <f t="shared" si="86"/>
        <v>8.941877794336806</v>
      </c>
      <c r="AA459" s="122"/>
      <c r="AB459" s="119">
        <f t="shared" si="82"/>
        <v>9.1374000000000013</v>
      </c>
    </row>
    <row r="460" spans="1:28" x14ac:dyDescent="0.45">
      <c r="A460" s="112">
        <f>IF(C460="","",COUNTA($C$3:C460))</f>
        <v>458</v>
      </c>
      <c r="B460" s="112" t="str">
        <f t="shared" si="87"/>
        <v>August</v>
      </c>
      <c r="C460" s="113">
        <v>44798</v>
      </c>
      <c r="D460" s="114" t="s">
        <v>662</v>
      </c>
      <c r="E460" s="114"/>
      <c r="F460" s="115">
        <v>44793</v>
      </c>
      <c r="G460" s="116" t="s">
        <v>125</v>
      </c>
      <c r="H460" s="152" t="s">
        <v>664</v>
      </c>
      <c r="I460" s="116" t="s">
        <v>515</v>
      </c>
      <c r="J460" s="116" t="s">
        <v>20</v>
      </c>
      <c r="K460" s="117" t="str">
        <f t="shared" si="88"/>
        <v>Sqmt</v>
      </c>
      <c r="L460" s="118">
        <v>15.1</v>
      </c>
      <c r="M460" s="133">
        <v>12.377049180327869</v>
      </c>
      <c r="N460" s="118"/>
      <c r="O460" s="138">
        <f t="shared" si="89"/>
        <v>15.1</v>
      </c>
      <c r="P460" s="124">
        <v>14.7</v>
      </c>
      <c r="Q460" s="118">
        <v>15.1</v>
      </c>
      <c r="R460" s="118"/>
      <c r="S460" s="151"/>
      <c r="T460" s="119">
        <f t="shared" si="83"/>
        <v>0</v>
      </c>
      <c r="U460" s="119">
        <f t="shared" si="84"/>
        <v>0.40000000000000036</v>
      </c>
      <c r="V460" s="119">
        <f t="shared" si="90"/>
        <v>94.828000000000003</v>
      </c>
      <c r="W460" s="119">
        <f t="shared" si="91"/>
        <v>2.5120000000000022</v>
      </c>
      <c r="X460" s="119">
        <f t="shared" si="92"/>
        <v>0</v>
      </c>
      <c r="Y460" s="120">
        <f t="shared" si="85"/>
        <v>0</v>
      </c>
      <c r="Z460" s="121">
        <f t="shared" si="86"/>
        <v>2.6490066225165587</v>
      </c>
      <c r="AA460" s="122"/>
      <c r="AB460" s="119">
        <f t="shared" si="82"/>
        <v>0</v>
      </c>
    </row>
    <row r="461" spans="1:28" x14ac:dyDescent="0.45">
      <c r="A461" s="112">
        <f>IF(C461="","",COUNTA($C$3:C461))</f>
        <v>459</v>
      </c>
      <c r="B461" s="112" t="str">
        <f t="shared" si="87"/>
        <v>August</v>
      </c>
      <c r="C461" s="113">
        <v>44798</v>
      </c>
      <c r="D461" s="114" t="s">
        <v>662</v>
      </c>
      <c r="E461" s="114"/>
      <c r="F461" s="115">
        <v>44793</v>
      </c>
      <c r="G461" s="116" t="s">
        <v>125</v>
      </c>
      <c r="H461" s="152" t="s">
        <v>664</v>
      </c>
      <c r="I461" s="116" t="s">
        <v>502</v>
      </c>
      <c r="J461" s="116" t="s">
        <v>3</v>
      </c>
      <c r="K461" s="117" t="str">
        <f t="shared" si="88"/>
        <v>Sqmt</v>
      </c>
      <c r="L461" s="118">
        <v>1.7</v>
      </c>
      <c r="M461" s="118"/>
      <c r="N461" s="118">
        <v>1.4</v>
      </c>
      <c r="O461" s="138">
        <f t="shared" si="89"/>
        <v>1.708</v>
      </c>
      <c r="P461" s="124"/>
      <c r="Q461" s="118">
        <v>1</v>
      </c>
      <c r="R461" s="118"/>
      <c r="S461" s="151"/>
      <c r="T461" s="119">
        <f t="shared" si="83"/>
        <v>0.70799999999999996</v>
      </c>
      <c r="U461" s="119">
        <f t="shared" si="84"/>
        <v>1</v>
      </c>
      <c r="V461" s="119">
        <f t="shared" si="90"/>
        <v>10.726240000000001</v>
      </c>
      <c r="W461" s="119">
        <f t="shared" si="91"/>
        <v>6.28</v>
      </c>
      <c r="X461" s="119">
        <f t="shared" si="92"/>
        <v>4.4462399999999995</v>
      </c>
      <c r="Y461" s="120">
        <f t="shared" si="85"/>
        <v>41.451990632318498</v>
      </c>
      <c r="Z461" s="121">
        <f t="shared" si="86"/>
        <v>58.548009367681495</v>
      </c>
      <c r="AA461" s="122"/>
      <c r="AB461" s="119">
        <f t="shared" ref="AB461:AB510" si="93">IFERROR((X461-AA461),"")</f>
        <v>4.4462399999999995</v>
      </c>
    </row>
    <row r="462" spans="1:28" x14ac:dyDescent="0.45">
      <c r="A462" s="112">
        <f>IF(C462="","",COUNTA($C$3:C462))</f>
        <v>460</v>
      </c>
      <c r="B462" s="112" t="str">
        <f t="shared" si="87"/>
        <v>August</v>
      </c>
      <c r="C462" s="113">
        <v>44798</v>
      </c>
      <c r="D462" s="114" t="s">
        <v>662</v>
      </c>
      <c r="E462" s="114"/>
      <c r="F462" s="115">
        <v>44793</v>
      </c>
      <c r="G462" s="116" t="s">
        <v>125</v>
      </c>
      <c r="H462" s="152" t="s">
        <v>664</v>
      </c>
      <c r="I462" s="116" t="s">
        <v>25</v>
      </c>
      <c r="J462" s="116" t="s">
        <v>455</v>
      </c>
      <c r="K462" s="117" t="str">
        <f t="shared" si="88"/>
        <v>No's</v>
      </c>
      <c r="L462" s="118">
        <v>572</v>
      </c>
      <c r="M462" s="118"/>
      <c r="N462" s="118"/>
      <c r="O462" s="138">
        <f t="shared" si="89"/>
        <v>572</v>
      </c>
      <c r="P462" s="124"/>
      <c r="Q462" s="118"/>
      <c r="R462" s="118"/>
      <c r="S462" s="151"/>
      <c r="T462" s="119" t="str">
        <f t="shared" si="83"/>
        <v/>
      </c>
      <c r="U462" s="119" t="str">
        <f t="shared" si="84"/>
        <v/>
      </c>
      <c r="V462" s="119">
        <f t="shared" si="90"/>
        <v>572</v>
      </c>
      <c r="W462" s="119" t="str">
        <f t="shared" si="91"/>
        <v/>
      </c>
      <c r="X462" s="119" t="str">
        <f t="shared" si="92"/>
        <v/>
      </c>
      <c r="Y462" s="120" t="str">
        <f t="shared" si="85"/>
        <v/>
      </c>
      <c r="Z462" s="121" t="str">
        <f t="shared" si="86"/>
        <v/>
      </c>
      <c r="AA462" s="122"/>
      <c r="AB462" s="119" t="str">
        <f t="shared" si="93"/>
        <v/>
      </c>
    </row>
    <row r="463" spans="1:28" x14ac:dyDescent="0.45">
      <c r="A463" s="112">
        <f>IF(C463="","",COUNTA($C$3:C463))</f>
        <v>461</v>
      </c>
      <c r="B463" s="112" t="str">
        <f t="shared" si="87"/>
        <v>August</v>
      </c>
      <c r="C463" s="113">
        <v>44798</v>
      </c>
      <c r="D463" s="114" t="s">
        <v>662</v>
      </c>
      <c r="E463" s="114"/>
      <c r="F463" s="115">
        <v>44793</v>
      </c>
      <c r="G463" s="116" t="s">
        <v>125</v>
      </c>
      <c r="H463" s="152" t="s">
        <v>664</v>
      </c>
      <c r="I463" s="116" t="s">
        <v>25</v>
      </c>
      <c r="J463" s="116" t="s">
        <v>606</v>
      </c>
      <c r="K463" s="117" t="str">
        <f t="shared" si="88"/>
        <v>No's</v>
      </c>
      <c r="L463" s="118">
        <v>128</v>
      </c>
      <c r="M463" s="118"/>
      <c r="N463" s="118"/>
      <c r="O463" s="138">
        <f t="shared" si="89"/>
        <v>128</v>
      </c>
      <c r="P463" s="124"/>
      <c r="Q463" s="118"/>
      <c r="R463" s="118"/>
      <c r="S463" s="151"/>
      <c r="T463" s="119" t="str">
        <f t="shared" si="83"/>
        <v/>
      </c>
      <c r="U463" s="119" t="str">
        <f t="shared" si="84"/>
        <v/>
      </c>
      <c r="V463" s="119">
        <f t="shared" si="90"/>
        <v>128</v>
      </c>
      <c r="W463" s="119" t="str">
        <f t="shared" si="91"/>
        <v/>
      </c>
      <c r="X463" s="119" t="str">
        <f t="shared" si="92"/>
        <v/>
      </c>
      <c r="Y463" s="120" t="str">
        <f t="shared" si="85"/>
        <v/>
      </c>
      <c r="Z463" s="121" t="str">
        <f t="shared" si="86"/>
        <v/>
      </c>
      <c r="AA463" s="122"/>
      <c r="AB463" s="119" t="str">
        <f t="shared" si="93"/>
        <v/>
      </c>
    </row>
    <row r="464" spans="1:28" x14ac:dyDescent="0.45">
      <c r="A464" s="112">
        <f>IF(C464="","",COUNTA($C$3:C464))</f>
        <v>462</v>
      </c>
      <c r="B464" s="112" t="str">
        <f t="shared" si="87"/>
        <v>August</v>
      </c>
      <c r="C464" s="113">
        <v>44798</v>
      </c>
      <c r="D464" s="114" t="s">
        <v>662</v>
      </c>
      <c r="E464" s="114"/>
      <c r="F464" s="115">
        <v>44793</v>
      </c>
      <c r="G464" s="116" t="s">
        <v>125</v>
      </c>
      <c r="H464" s="152" t="s">
        <v>664</v>
      </c>
      <c r="I464" s="116" t="s">
        <v>460</v>
      </c>
      <c r="J464" s="116" t="s">
        <v>225</v>
      </c>
      <c r="K464" s="117" t="str">
        <f t="shared" si="88"/>
        <v>Rmt</v>
      </c>
      <c r="L464" s="118">
        <v>160</v>
      </c>
      <c r="M464" s="118"/>
      <c r="N464" s="118"/>
      <c r="O464" s="138">
        <f t="shared" si="89"/>
        <v>160</v>
      </c>
      <c r="P464" s="124"/>
      <c r="Q464" s="118"/>
      <c r="R464" s="118"/>
      <c r="S464" s="151"/>
      <c r="T464" s="119" t="str">
        <f t="shared" si="83"/>
        <v/>
      </c>
      <c r="U464" s="119" t="str">
        <f t="shared" si="84"/>
        <v/>
      </c>
      <c r="V464" s="119">
        <f t="shared" si="90"/>
        <v>160</v>
      </c>
      <c r="W464" s="119" t="str">
        <f t="shared" si="91"/>
        <v/>
      </c>
      <c r="X464" s="119" t="str">
        <f t="shared" si="92"/>
        <v/>
      </c>
      <c r="Y464" s="120" t="str">
        <f t="shared" si="85"/>
        <v/>
      </c>
      <c r="Z464" s="121" t="str">
        <f t="shared" si="86"/>
        <v/>
      </c>
      <c r="AA464" s="122"/>
      <c r="AB464" s="119" t="str">
        <f t="shared" si="93"/>
        <v/>
      </c>
    </row>
    <row r="465" spans="1:28" x14ac:dyDescent="0.45">
      <c r="A465" s="112">
        <f>IF(C465="","",COUNTA($C$3:C465))</f>
        <v>463</v>
      </c>
      <c r="B465" s="112" t="str">
        <f t="shared" si="87"/>
        <v>August</v>
      </c>
      <c r="C465" s="113">
        <v>44798</v>
      </c>
      <c r="D465" s="114" t="s">
        <v>662</v>
      </c>
      <c r="E465" s="114"/>
      <c r="F465" s="115">
        <v>44793</v>
      </c>
      <c r="G465" s="116" t="s">
        <v>125</v>
      </c>
      <c r="H465" s="152" t="s">
        <v>664</v>
      </c>
      <c r="I465" s="116" t="s">
        <v>24</v>
      </c>
      <c r="J465" s="116" t="s">
        <v>24</v>
      </c>
      <c r="K465" s="117" t="str">
        <f t="shared" si="88"/>
        <v>No's</v>
      </c>
      <c r="L465" s="118">
        <v>500</v>
      </c>
      <c r="M465" s="118"/>
      <c r="N465" s="118"/>
      <c r="O465" s="138">
        <f t="shared" si="89"/>
        <v>500</v>
      </c>
      <c r="P465" s="124"/>
      <c r="Q465" s="118"/>
      <c r="R465" s="118"/>
      <c r="S465" s="151"/>
      <c r="T465" s="119" t="str">
        <f t="shared" si="83"/>
        <v/>
      </c>
      <c r="U465" s="119" t="str">
        <f t="shared" si="84"/>
        <v/>
      </c>
      <c r="V465" s="119">
        <f t="shared" si="90"/>
        <v>500</v>
      </c>
      <c r="W465" s="119" t="str">
        <f t="shared" si="91"/>
        <v/>
      </c>
      <c r="X465" s="119" t="str">
        <f t="shared" si="92"/>
        <v/>
      </c>
      <c r="Y465" s="120" t="str">
        <f t="shared" si="85"/>
        <v/>
      </c>
      <c r="Z465" s="121" t="str">
        <f t="shared" si="86"/>
        <v/>
      </c>
      <c r="AA465" s="122"/>
      <c r="AB465" s="119" t="str">
        <f t="shared" si="93"/>
        <v/>
      </c>
    </row>
    <row r="466" spans="1:28" x14ac:dyDescent="0.45">
      <c r="A466" s="112">
        <f>IF(C466="","",COUNTA($C$3:C466))</f>
        <v>464</v>
      </c>
      <c r="B466" s="112" t="str">
        <f t="shared" si="87"/>
        <v>August</v>
      </c>
      <c r="C466" s="113">
        <v>44798</v>
      </c>
      <c r="D466" s="114" t="s">
        <v>662</v>
      </c>
      <c r="E466" s="114"/>
      <c r="F466" s="115">
        <v>44793</v>
      </c>
      <c r="G466" s="116" t="s">
        <v>125</v>
      </c>
      <c r="H466" s="152" t="s">
        <v>664</v>
      </c>
      <c r="I466" s="116" t="s">
        <v>480</v>
      </c>
      <c r="J466" s="116" t="s">
        <v>345</v>
      </c>
      <c r="K466" s="117" t="str">
        <f t="shared" si="88"/>
        <v>Kg's</v>
      </c>
      <c r="L466" s="118">
        <v>0.9</v>
      </c>
      <c r="M466" s="118"/>
      <c r="N466" s="118"/>
      <c r="O466" s="138">
        <f t="shared" si="89"/>
        <v>0.9</v>
      </c>
      <c r="P466" s="124"/>
      <c r="Q466" s="118"/>
      <c r="R466" s="118"/>
      <c r="S466" s="151"/>
      <c r="T466" s="119" t="str">
        <f t="shared" si="83"/>
        <v/>
      </c>
      <c r="U466" s="119" t="str">
        <f t="shared" si="84"/>
        <v/>
      </c>
      <c r="V466" s="119">
        <f t="shared" si="90"/>
        <v>0.9</v>
      </c>
      <c r="W466" s="119" t="str">
        <f t="shared" si="91"/>
        <v/>
      </c>
      <c r="X466" s="119" t="str">
        <f t="shared" si="92"/>
        <v/>
      </c>
      <c r="Y466" s="120" t="str">
        <f t="shared" si="85"/>
        <v/>
      </c>
      <c r="Z466" s="121" t="str">
        <f t="shared" si="86"/>
        <v/>
      </c>
      <c r="AA466" s="122"/>
      <c r="AB466" s="119" t="str">
        <f t="shared" si="93"/>
        <v/>
      </c>
    </row>
    <row r="467" spans="1:28" x14ac:dyDescent="0.45">
      <c r="A467" s="112">
        <f>IF(C467="","",COUNTA($C$3:C467))</f>
        <v>465</v>
      </c>
      <c r="B467" s="112" t="str">
        <f t="shared" si="87"/>
        <v>August</v>
      </c>
      <c r="C467" s="113">
        <v>44798</v>
      </c>
      <c r="D467" s="114" t="s">
        <v>662</v>
      </c>
      <c r="E467" s="114"/>
      <c r="F467" s="115">
        <v>44793</v>
      </c>
      <c r="G467" s="116" t="s">
        <v>125</v>
      </c>
      <c r="H467" s="152" t="s">
        <v>664</v>
      </c>
      <c r="I467" s="116" t="s">
        <v>480</v>
      </c>
      <c r="J467" s="116" t="s">
        <v>343</v>
      </c>
      <c r="K467" s="117" t="str">
        <f t="shared" si="88"/>
        <v>No's</v>
      </c>
      <c r="L467" s="118">
        <v>2</v>
      </c>
      <c r="M467" s="118"/>
      <c r="N467" s="118"/>
      <c r="O467" s="138">
        <f t="shared" si="89"/>
        <v>2</v>
      </c>
      <c r="P467" s="124"/>
      <c r="Q467" s="118"/>
      <c r="R467" s="118"/>
      <c r="S467" s="151"/>
      <c r="T467" s="119" t="str">
        <f t="shared" si="83"/>
        <v/>
      </c>
      <c r="U467" s="119" t="str">
        <f t="shared" si="84"/>
        <v/>
      </c>
      <c r="V467" s="119">
        <f t="shared" si="90"/>
        <v>2</v>
      </c>
      <c r="W467" s="119" t="str">
        <f t="shared" si="91"/>
        <v/>
      </c>
      <c r="X467" s="119" t="str">
        <f t="shared" si="92"/>
        <v/>
      </c>
      <c r="Y467" s="120" t="str">
        <f t="shared" si="85"/>
        <v/>
      </c>
      <c r="Z467" s="121" t="str">
        <f t="shared" si="86"/>
        <v/>
      </c>
      <c r="AA467" s="122"/>
      <c r="AB467" s="119" t="str">
        <f t="shared" si="93"/>
        <v/>
      </c>
    </row>
    <row r="468" spans="1:28" x14ac:dyDescent="0.45">
      <c r="A468" s="112">
        <f>IF(C468="","",COUNTA($C$3:C468))</f>
        <v>466</v>
      </c>
      <c r="B468" s="112" t="str">
        <f t="shared" si="87"/>
        <v>August</v>
      </c>
      <c r="C468" s="113">
        <v>44799</v>
      </c>
      <c r="D468" s="114" t="s">
        <v>647</v>
      </c>
      <c r="E468" s="114"/>
      <c r="F468" s="115">
        <v>44790</v>
      </c>
      <c r="G468" s="116" t="s">
        <v>125</v>
      </c>
      <c r="H468" s="152" t="s">
        <v>665</v>
      </c>
      <c r="I468" s="116" t="s">
        <v>457</v>
      </c>
      <c r="J468" s="116" t="s">
        <v>2</v>
      </c>
      <c r="K468" s="117" t="str">
        <f t="shared" si="88"/>
        <v>Sqmt</v>
      </c>
      <c r="L468" s="118">
        <v>340.2</v>
      </c>
      <c r="M468" s="118">
        <v>243.55</v>
      </c>
      <c r="N468" s="118">
        <v>36.07</v>
      </c>
      <c r="O468" s="138">
        <f t="shared" si="89"/>
        <v>341.13639999999998</v>
      </c>
      <c r="P468" s="124">
        <v>302.85000000000002</v>
      </c>
      <c r="Q468" s="118">
        <v>334.9</v>
      </c>
      <c r="R468" s="118">
        <v>72</v>
      </c>
      <c r="S468" s="151">
        <v>28</v>
      </c>
      <c r="T468" s="119">
        <f t="shared" si="83"/>
        <v>6.2364000000000033</v>
      </c>
      <c r="U468" s="119">
        <f t="shared" si="84"/>
        <v>32.049999999999955</v>
      </c>
      <c r="V468" s="119">
        <f t="shared" si="90"/>
        <v>1606.752444</v>
      </c>
      <c r="W468" s="119">
        <f t="shared" si="91"/>
        <v>150.95549999999977</v>
      </c>
      <c r="X468" s="119">
        <f t="shared" si="92"/>
        <v>29.373444000000013</v>
      </c>
      <c r="Y468" s="120">
        <f t="shared" si="85"/>
        <v>1.8281250549633528</v>
      </c>
      <c r="Z468" s="121">
        <f t="shared" si="86"/>
        <v>9.3950689518913713</v>
      </c>
      <c r="AA468" s="122"/>
      <c r="AB468" s="119">
        <f t="shared" si="93"/>
        <v>29.373444000000013</v>
      </c>
    </row>
    <row r="469" spans="1:28" x14ac:dyDescent="0.45">
      <c r="A469" s="112">
        <f>IF(C469="","",COUNTA($C$3:C469))</f>
        <v>467</v>
      </c>
      <c r="B469" s="112" t="str">
        <f t="shared" si="87"/>
        <v>August</v>
      </c>
      <c r="C469" s="113">
        <v>44799</v>
      </c>
      <c r="D469" s="114" t="s">
        <v>647</v>
      </c>
      <c r="E469" s="114"/>
      <c r="F469" s="115">
        <v>44790</v>
      </c>
      <c r="G469" s="116" t="s">
        <v>125</v>
      </c>
      <c r="H469" s="152" t="s">
        <v>665</v>
      </c>
      <c r="I469" s="116" t="s">
        <v>457</v>
      </c>
      <c r="J469" s="116" t="s">
        <v>3</v>
      </c>
      <c r="K469" s="117" t="str">
        <f t="shared" si="88"/>
        <v>Sqmt</v>
      </c>
      <c r="L469" s="118">
        <v>422.3</v>
      </c>
      <c r="M469" s="118">
        <v>296.68</v>
      </c>
      <c r="N469" s="118">
        <v>50.47</v>
      </c>
      <c r="O469" s="138">
        <f t="shared" si="89"/>
        <v>423.52299999999997</v>
      </c>
      <c r="P469" s="124">
        <v>362.8</v>
      </c>
      <c r="Q469" s="118">
        <v>410.1</v>
      </c>
      <c r="R469" s="118"/>
      <c r="S469" s="151"/>
      <c r="T469" s="119">
        <f t="shared" si="83"/>
        <v>13.422999999999945</v>
      </c>
      <c r="U469" s="119">
        <f t="shared" si="84"/>
        <v>47.300000000000011</v>
      </c>
      <c r="V469" s="119">
        <f t="shared" si="90"/>
        <v>2659.72444</v>
      </c>
      <c r="W469" s="119">
        <f t="shared" si="91"/>
        <v>297.0440000000001</v>
      </c>
      <c r="X469" s="119">
        <f t="shared" si="92"/>
        <v>84.296439999999663</v>
      </c>
      <c r="Y469" s="120">
        <f t="shared" si="85"/>
        <v>3.1693674251457291</v>
      </c>
      <c r="Z469" s="121">
        <f t="shared" si="86"/>
        <v>11.16822463006732</v>
      </c>
      <c r="AA469" s="122"/>
      <c r="AB469" s="119">
        <f t="shared" si="93"/>
        <v>84.296439999999663</v>
      </c>
    </row>
    <row r="470" spans="1:28" x14ac:dyDescent="0.45">
      <c r="A470" s="112">
        <f>IF(C470="","",COUNTA($C$3:C470))</f>
        <v>468</v>
      </c>
      <c r="B470" s="112" t="str">
        <f t="shared" si="87"/>
        <v>August</v>
      </c>
      <c r="C470" s="113">
        <v>44799</v>
      </c>
      <c r="D470" s="114" t="s">
        <v>647</v>
      </c>
      <c r="E470" s="114"/>
      <c r="F470" s="115">
        <v>44790</v>
      </c>
      <c r="G470" s="116" t="s">
        <v>125</v>
      </c>
      <c r="H470" s="152" t="s">
        <v>665</v>
      </c>
      <c r="I470" s="116" t="s">
        <v>457</v>
      </c>
      <c r="J470" s="116" t="s">
        <v>4</v>
      </c>
      <c r="K470" s="117" t="str">
        <f t="shared" si="88"/>
        <v>Sqmt</v>
      </c>
      <c r="L470" s="118">
        <v>192.6</v>
      </c>
      <c r="M470" s="118">
        <v>122.57</v>
      </c>
      <c r="N470" s="118">
        <v>36.01</v>
      </c>
      <c r="O470" s="138">
        <f t="shared" si="89"/>
        <v>193.46759999999998</v>
      </c>
      <c r="P470" s="124">
        <v>162.4</v>
      </c>
      <c r="Q470" s="118">
        <v>181</v>
      </c>
      <c r="R470" s="118"/>
      <c r="S470" s="151"/>
      <c r="T470" s="119">
        <f t="shared" si="83"/>
        <v>12.467599999999976</v>
      </c>
      <c r="U470" s="119">
        <f t="shared" si="84"/>
        <v>18.599999999999994</v>
      </c>
      <c r="V470" s="119">
        <f t="shared" si="90"/>
        <v>1518.7206599999997</v>
      </c>
      <c r="W470" s="119">
        <f t="shared" si="91"/>
        <v>146.00999999999996</v>
      </c>
      <c r="X470" s="119">
        <f t="shared" si="92"/>
        <v>97.870659999999802</v>
      </c>
      <c r="Y470" s="120">
        <f t="shared" si="85"/>
        <v>6.4442831771314557</v>
      </c>
      <c r="Z470" s="121">
        <f t="shared" si="86"/>
        <v>9.6140128889798593</v>
      </c>
      <c r="AA470" s="122"/>
      <c r="AB470" s="119">
        <f t="shared" si="93"/>
        <v>97.870659999999802</v>
      </c>
    </row>
    <row r="471" spans="1:28" x14ac:dyDescent="0.45">
      <c r="A471" s="112">
        <f>IF(C471="","",COUNTA($C$3:C471))</f>
        <v>469</v>
      </c>
      <c r="B471" s="112" t="str">
        <f t="shared" si="87"/>
        <v>August</v>
      </c>
      <c r="C471" s="113">
        <v>44799</v>
      </c>
      <c r="D471" s="114" t="s">
        <v>647</v>
      </c>
      <c r="E471" s="114"/>
      <c r="F471" s="115">
        <v>44790</v>
      </c>
      <c r="G471" s="116" t="s">
        <v>125</v>
      </c>
      <c r="H471" s="152" t="s">
        <v>665</v>
      </c>
      <c r="I471" s="116" t="s">
        <v>25</v>
      </c>
      <c r="J471" s="116" t="s">
        <v>455</v>
      </c>
      <c r="K471" s="117" t="str">
        <f t="shared" si="88"/>
        <v>No's</v>
      </c>
      <c r="L471" s="118">
        <v>2484</v>
      </c>
      <c r="M471" s="118"/>
      <c r="N471" s="118"/>
      <c r="O471" s="138">
        <f t="shared" si="89"/>
        <v>2484</v>
      </c>
      <c r="P471" s="124"/>
      <c r="Q471" s="118"/>
      <c r="R471" s="118"/>
      <c r="S471" s="151"/>
      <c r="T471" s="119" t="str">
        <f t="shared" si="83"/>
        <v/>
      </c>
      <c r="U471" s="119" t="str">
        <f t="shared" si="84"/>
        <v/>
      </c>
      <c r="V471" s="119">
        <f t="shared" si="90"/>
        <v>2484</v>
      </c>
      <c r="W471" s="119" t="str">
        <f t="shared" si="91"/>
        <v/>
      </c>
      <c r="X471" s="119" t="str">
        <f t="shared" si="92"/>
        <v/>
      </c>
      <c r="Y471" s="120" t="str">
        <f t="shared" si="85"/>
        <v/>
      </c>
      <c r="Z471" s="121" t="str">
        <f t="shared" si="86"/>
        <v/>
      </c>
      <c r="AA471" s="122"/>
      <c r="AB471" s="119" t="str">
        <f t="shared" si="93"/>
        <v/>
      </c>
    </row>
    <row r="472" spans="1:28" x14ac:dyDescent="0.45">
      <c r="A472" s="112">
        <f>IF(C472="","",COUNTA($C$3:C472))</f>
        <v>470</v>
      </c>
      <c r="B472" s="112" t="str">
        <f t="shared" si="87"/>
        <v>August</v>
      </c>
      <c r="C472" s="113">
        <v>44799</v>
      </c>
      <c r="D472" s="114" t="s">
        <v>647</v>
      </c>
      <c r="E472" s="114"/>
      <c r="F472" s="115">
        <v>44790</v>
      </c>
      <c r="G472" s="116" t="s">
        <v>125</v>
      </c>
      <c r="H472" s="152" t="s">
        <v>665</v>
      </c>
      <c r="I472" s="116" t="s">
        <v>460</v>
      </c>
      <c r="J472" s="116" t="s">
        <v>225</v>
      </c>
      <c r="K472" s="117" t="str">
        <f t="shared" si="88"/>
        <v>Rmt</v>
      </c>
      <c r="L472" s="118">
        <v>850</v>
      </c>
      <c r="M472" s="118"/>
      <c r="N472" s="118"/>
      <c r="O472" s="138">
        <f t="shared" si="89"/>
        <v>850</v>
      </c>
      <c r="P472" s="124"/>
      <c r="Q472" s="118"/>
      <c r="R472" s="118"/>
      <c r="S472" s="151"/>
      <c r="T472" s="119" t="str">
        <f t="shared" ref="T472:T520" si="94">(IF(K472="Sqmt",(O472-Q472),""))</f>
        <v/>
      </c>
      <c r="U472" s="119" t="str">
        <f t="shared" ref="U472:U520" si="95">(IF(K472="Sqmt",(O472-P472)-T472,IF(K472="Rmt","",IF(K472="Kg's","",IF(K472="No's","",IF(K472="Roll","",""))))))</f>
        <v/>
      </c>
      <c r="V472" s="119">
        <f t="shared" si="90"/>
        <v>850</v>
      </c>
      <c r="W472" s="119" t="str">
        <f t="shared" si="91"/>
        <v/>
      </c>
      <c r="X472" s="119" t="str">
        <f t="shared" si="92"/>
        <v/>
      </c>
      <c r="Y472" s="120" t="str">
        <f t="shared" ref="Y472:Y520" si="96">IF(K472="Sqmt",(T472/O472)*100,IF(K472="Kg's","",IF(K472="No's","",IF(K472="Rmt","",IF(K472="Roll","",IF(K472="",""))))))</f>
        <v/>
      </c>
      <c r="Z472" s="121" t="str">
        <f t="shared" ref="Z472:Z520" si="97">IF(K472="Sqmt",(U472/O472)*100,IF(K472="Kg's","",IF(K472="No's","",IF(K472="Rmt","",IF(K472="Roll","",IF(K472="",""))))))</f>
        <v/>
      </c>
      <c r="AA472" s="122"/>
      <c r="AB472" s="119" t="str">
        <f t="shared" si="93"/>
        <v/>
      </c>
    </row>
    <row r="473" spans="1:28" x14ac:dyDescent="0.45">
      <c r="A473" s="112">
        <f>IF(C473="","",COUNTA($C$3:C473))</f>
        <v>471</v>
      </c>
      <c r="B473" s="112" t="str">
        <f t="shared" ref="B473:B520" si="98">IF(C473="","",TEXT(C473,"mmmm"))</f>
        <v>August</v>
      </c>
      <c r="C473" s="113">
        <v>44799</v>
      </c>
      <c r="D473" s="114" t="s">
        <v>647</v>
      </c>
      <c r="E473" s="114"/>
      <c r="F473" s="115">
        <v>44790</v>
      </c>
      <c r="G473" s="116" t="s">
        <v>125</v>
      </c>
      <c r="H473" s="152" t="s">
        <v>665</v>
      </c>
      <c r="I473" s="116" t="s">
        <v>24</v>
      </c>
      <c r="J473" s="116" t="s">
        <v>24</v>
      </c>
      <c r="K473" s="117" t="str">
        <f t="shared" si="88"/>
        <v>No's</v>
      </c>
      <c r="L473" s="118">
        <v>3500</v>
      </c>
      <c r="M473" s="118"/>
      <c r="N473" s="118"/>
      <c r="O473" s="138">
        <f t="shared" si="89"/>
        <v>3500</v>
      </c>
      <c r="P473" s="124"/>
      <c r="Q473" s="118"/>
      <c r="R473" s="118"/>
      <c r="S473" s="151"/>
      <c r="T473" s="119" t="str">
        <f t="shared" si="94"/>
        <v/>
      </c>
      <c r="U473" s="119" t="str">
        <f t="shared" si="95"/>
        <v/>
      </c>
      <c r="V473" s="119">
        <f t="shared" si="90"/>
        <v>3500</v>
      </c>
      <c r="W473" s="119" t="str">
        <f t="shared" si="91"/>
        <v/>
      </c>
      <c r="X473" s="119" t="str">
        <f t="shared" si="92"/>
        <v/>
      </c>
      <c r="Y473" s="120" t="str">
        <f t="shared" si="96"/>
        <v/>
      </c>
      <c r="Z473" s="121" t="str">
        <f t="shared" si="97"/>
        <v/>
      </c>
      <c r="AA473" s="122"/>
      <c r="AB473" s="119" t="str">
        <f t="shared" si="93"/>
        <v/>
      </c>
    </row>
    <row r="474" spans="1:28" x14ac:dyDescent="0.45">
      <c r="A474" s="112">
        <f>IF(C474="","",COUNTA($C$3:C474))</f>
        <v>472</v>
      </c>
      <c r="B474" s="112" t="str">
        <f t="shared" si="98"/>
        <v>August</v>
      </c>
      <c r="C474" s="113">
        <v>44799</v>
      </c>
      <c r="D474" s="114" t="s">
        <v>647</v>
      </c>
      <c r="E474" s="114"/>
      <c r="F474" s="115">
        <v>44790</v>
      </c>
      <c r="G474" s="116" t="s">
        <v>125</v>
      </c>
      <c r="H474" s="152" t="s">
        <v>665</v>
      </c>
      <c r="I474" s="116" t="s">
        <v>480</v>
      </c>
      <c r="J474" s="116" t="s">
        <v>345</v>
      </c>
      <c r="K474" s="117" t="str">
        <f t="shared" si="88"/>
        <v>Kg's</v>
      </c>
      <c r="L474" s="118">
        <v>5.4</v>
      </c>
      <c r="M474" s="118"/>
      <c r="N474" s="118"/>
      <c r="O474" s="138">
        <f t="shared" si="89"/>
        <v>5.4</v>
      </c>
      <c r="P474" s="124"/>
      <c r="Q474" s="118"/>
      <c r="R474" s="118"/>
      <c r="S474" s="151"/>
      <c r="T474" s="119" t="str">
        <f t="shared" si="94"/>
        <v/>
      </c>
      <c r="U474" s="119" t="str">
        <f t="shared" si="95"/>
        <v/>
      </c>
      <c r="V474" s="119">
        <f t="shared" si="90"/>
        <v>5.4</v>
      </c>
      <c r="W474" s="119" t="str">
        <f t="shared" si="91"/>
        <v/>
      </c>
      <c r="X474" s="119" t="str">
        <f t="shared" si="92"/>
        <v/>
      </c>
      <c r="Y474" s="120" t="str">
        <f t="shared" si="96"/>
        <v/>
      </c>
      <c r="Z474" s="121" t="str">
        <f t="shared" si="97"/>
        <v/>
      </c>
      <c r="AA474" s="122"/>
      <c r="AB474" s="119" t="str">
        <f t="shared" si="93"/>
        <v/>
      </c>
    </row>
    <row r="475" spans="1:28" x14ac:dyDescent="0.45">
      <c r="A475" s="112">
        <f>IF(C475="","",COUNTA($C$3:C475))</f>
        <v>473</v>
      </c>
      <c r="B475" s="112" t="str">
        <f t="shared" si="98"/>
        <v>August</v>
      </c>
      <c r="C475" s="113">
        <v>44799</v>
      </c>
      <c r="D475" s="114" t="s">
        <v>647</v>
      </c>
      <c r="E475" s="114"/>
      <c r="F475" s="115">
        <v>44790</v>
      </c>
      <c r="G475" s="116" t="s">
        <v>125</v>
      </c>
      <c r="H475" s="152" t="s">
        <v>665</v>
      </c>
      <c r="I475" s="116" t="s">
        <v>480</v>
      </c>
      <c r="J475" s="116" t="s">
        <v>343</v>
      </c>
      <c r="K475" s="117" t="str">
        <f t="shared" si="88"/>
        <v>No's</v>
      </c>
      <c r="L475" s="118">
        <v>4</v>
      </c>
      <c r="M475" s="118"/>
      <c r="N475" s="118"/>
      <c r="O475" s="138">
        <f t="shared" si="89"/>
        <v>4</v>
      </c>
      <c r="P475" s="124"/>
      <c r="Q475" s="118"/>
      <c r="R475" s="118"/>
      <c r="S475" s="151"/>
      <c r="T475" s="119" t="str">
        <f t="shared" si="94"/>
        <v/>
      </c>
      <c r="U475" s="119" t="str">
        <f t="shared" si="95"/>
        <v/>
      </c>
      <c r="V475" s="119">
        <f t="shared" si="90"/>
        <v>4</v>
      </c>
      <c r="W475" s="119" t="str">
        <f t="shared" si="91"/>
        <v/>
      </c>
      <c r="X475" s="119" t="str">
        <f t="shared" si="92"/>
        <v/>
      </c>
      <c r="Y475" s="120" t="str">
        <f t="shared" si="96"/>
        <v/>
      </c>
      <c r="Z475" s="121" t="str">
        <f t="shared" si="97"/>
        <v/>
      </c>
      <c r="AA475" s="122"/>
      <c r="AB475" s="119" t="str">
        <f t="shared" si="93"/>
        <v/>
      </c>
    </row>
    <row r="476" spans="1:28" x14ac:dyDescent="0.45">
      <c r="A476" s="112">
        <f>IF(C476="","",COUNTA($C$3:C476))</f>
        <v>474</v>
      </c>
      <c r="B476" s="112" t="str">
        <f t="shared" si="98"/>
        <v>August</v>
      </c>
      <c r="C476" s="113">
        <v>44803</v>
      </c>
      <c r="D476" s="114" t="s">
        <v>659</v>
      </c>
      <c r="E476" s="114"/>
      <c r="F476" s="115">
        <v>44805</v>
      </c>
      <c r="G476" s="116" t="s">
        <v>125</v>
      </c>
      <c r="H476" s="152" t="s">
        <v>666</v>
      </c>
      <c r="I476" s="116" t="s">
        <v>467</v>
      </c>
      <c r="J476" s="116" t="s">
        <v>19</v>
      </c>
      <c r="K476" s="117" t="str">
        <f t="shared" si="88"/>
        <v>Sqmt</v>
      </c>
      <c r="L476" s="118">
        <v>70.3</v>
      </c>
      <c r="M476" s="133">
        <v>57.622950819672127</v>
      </c>
      <c r="N476" s="118"/>
      <c r="O476" s="138">
        <f t="shared" si="89"/>
        <v>70.3</v>
      </c>
      <c r="P476" s="124">
        <v>64.2</v>
      </c>
      <c r="Q476" s="118">
        <v>66.099999999999994</v>
      </c>
      <c r="R476" s="118">
        <v>52</v>
      </c>
      <c r="S476" s="151">
        <v>48</v>
      </c>
      <c r="T476" s="119">
        <f t="shared" si="94"/>
        <v>4.2000000000000028</v>
      </c>
      <c r="U476" s="119">
        <f t="shared" si="95"/>
        <v>1.8999999999999915</v>
      </c>
      <c r="V476" s="119">
        <f t="shared" si="90"/>
        <v>331.113</v>
      </c>
      <c r="W476" s="119">
        <f t="shared" si="91"/>
        <v>8.948999999999959</v>
      </c>
      <c r="X476" s="119">
        <f t="shared" si="92"/>
        <v>19.782000000000014</v>
      </c>
      <c r="Y476" s="120">
        <f t="shared" si="96"/>
        <v>5.9743954480796626</v>
      </c>
      <c r="Z476" s="121">
        <f t="shared" si="97"/>
        <v>2.7027027027026906</v>
      </c>
      <c r="AA476" s="122"/>
      <c r="AB476" s="119">
        <f t="shared" si="93"/>
        <v>19.782000000000014</v>
      </c>
    </row>
    <row r="477" spans="1:28" x14ac:dyDescent="0.45">
      <c r="A477" s="112">
        <f>IF(C477="","",COUNTA($C$3:C477))</f>
        <v>475</v>
      </c>
      <c r="B477" s="112" t="str">
        <f t="shared" si="98"/>
        <v>August</v>
      </c>
      <c r="C477" s="113">
        <v>44803</v>
      </c>
      <c r="D477" s="114" t="s">
        <v>659</v>
      </c>
      <c r="E477" s="114"/>
      <c r="F477" s="115">
        <v>44805</v>
      </c>
      <c r="G477" s="116" t="s">
        <v>125</v>
      </c>
      <c r="H477" s="152" t="s">
        <v>666</v>
      </c>
      <c r="I477" s="116" t="s">
        <v>467</v>
      </c>
      <c r="J477" s="116" t="s">
        <v>2</v>
      </c>
      <c r="K477" s="117" t="str">
        <f t="shared" si="88"/>
        <v>Sqmt</v>
      </c>
      <c r="L477" s="118">
        <v>16.7</v>
      </c>
      <c r="M477" s="118"/>
      <c r="N477" s="118">
        <v>13.91</v>
      </c>
      <c r="O477" s="138">
        <f t="shared" si="89"/>
        <v>16.970199999999998</v>
      </c>
      <c r="P477" s="124">
        <v>10.8</v>
      </c>
      <c r="Q477" s="118">
        <v>12.9</v>
      </c>
      <c r="R477" s="118"/>
      <c r="S477" s="151"/>
      <c r="T477" s="119">
        <f t="shared" si="94"/>
        <v>4.070199999999998</v>
      </c>
      <c r="U477" s="119">
        <f t="shared" si="95"/>
        <v>2.0999999999999996</v>
      </c>
      <c r="V477" s="119">
        <f t="shared" si="90"/>
        <v>79.929641999999987</v>
      </c>
      <c r="W477" s="119">
        <f t="shared" si="91"/>
        <v>9.8909999999999982</v>
      </c>
      <c r="X477" s="119">
        <f t="shared" si="92"/>
        <v>19.17064199999999</v>
      </c>
      <c r="Y477" s="120">
        <f t="shared" si="96"/>
        <v>23.984396176827605</v>
      </c>
      <c r="Z477" s="121">
        <f t="shared" si="97"/>
        <v>12.374633180516433</v>
      </c>
      <c r="AA477" s="122"/>
      <c r="AB477" s="119">
        <f t="shared" si="93"/>
        <v>19.17064199999999</v>
      </c>
    </row>
    <row r="478" spans="1:28" x14ac:dyDescent="0.45">
      <c r="A478" s="112">
        <f>IF(C478="","",COUNTA($C$3:C478))</f>
        <v>476</v>
      </c>
      <c r="B478" s="112" t="str">
        <f t="shared" si="98"/>
        <v>August</v>
      </c>
      <c r="C478" s="113">
        <v>44803</v>
      </c>
      <c r="D478" s="114" t="s">
        <v>659</v>
      </c>
      <c r="E478" s="114"/>
      <c r="F478" s="115">
        <v>44805</v>
      </c>
      <c r="G478" s="116" t="s">
        <v>125</v>
      </c>
      <c r="H478" s="152" t="s">
        <v>666</v>
      </c>
      <c r="I478" s="116" t="s">
        <v>467</v>
      </c>
      <c r="J478" s="116" t="s">
        <v>20</v>
      </c>
      <c r="K478" s="117" t="str">
        <f t="shared" si="88"/>
        <v>Sqmt</v>
      </c>
      <c r="L478" s="118">
        <v>33.6</v>
      </c>
      <c r="M478" s="133">
        <v>27.540983606557379</v>
      </c>
      <c r="N478" s="118"/>
      <c r="O478" s="138">
        <f t="shared" si="89"/>
        <v>33.6</v>
      </c>
      <c r="P478" s="124">
        <v>31.3</v>
      </c>
      <c r="Q478" s="118">
        <v>32.4</v>
      </c>
      <c r="R478" s="118"/>
      <c r="S478" s="151"/>
      <c r="T478" s="119">
        <f t="shared" si="94"/>
        <v>1.2000000000000028</v>
      </c>
      <c r="U478" s="119">
        <f t="shared" si="95"/>
        <v>1.0999999999999979</v>
      </c>
      <c r="V478" s="119">
        <f t="shared" si="90"/>
        <v>211.00800000000001</v>
      </c>
      <c r="W478" s="119">
        <f t="shared" si="91"/>
        <v>6.907999999999987</v>
      </c>
      <c r="X478" s="119">
        <f t="shared" si="92"/>
        <v>7.5360000000000182</v>
      </c>
      <c r="Y478" s="120">
        <f t="shared" si="96"/>
        <v>3.5714285714285796</v>
      </c>
      <c r="Z478" s="121">
        <f t="shared" si="97"/>
        <v>3.2738095238095171</v>
      </c>
      <c r="AA478" s="122"/>
      <c r="AB478" s="119">
        <f t="shared" si="93"/>
        <v>7.5360000000000182</v>
      </c>
    </row>
    <row r="479" spans="1:28" x14ac:dyDescent="0.45">
      <c r="A479" s="112">
        <f>IF(C479="","",COUNTA($C$3:C479))</f>
        <v>477</v>
      </c>
      <c r="B479" s="112" t="str">
        <f t="shared" si="98"/>
        <v>August</v>
      </c>
      <c r="C479" s="113">
        <v>44803</v>
      </c>
      <c r="D479" s="114" t="s">
        <v>659</v>
      </c>
      <c r="E479" s="114"/>
      <c r="F479" s="115">
        <v>44805</v>
      </c>
      <c r="G479" s="116" t="s">
        <v>125</v>
      </c>
      <c r="H479" s="152" t="s">
        <v>666</v>
      </c>
      <c r="I479" s="116" t="s">
        <v>467</v>
      </c>
      <c r="J479" s="116" t="s">
        <v>3</v>
      </c>
      <c r="K479" s="117" t="str">
        <f t="shared" si="88"/>
        <v>Sqmt</v>
      </c>
      <c r="L479" s="118">
        <v>4.5999999999999996</v>
      </c>
      <c r="M479" s="118"/>
      <c r="N479" s="118">
        <v>3.87</v>
      </c>
      <c r="O479" s="138">
        <f t="shared" si="89"/>
        <v>4.7214</v>
      </c>
      <c r="P479" s="124">
        <v>2.75</v>
      </c>
      <c r="Q479" s="118">
        <v>3</v>
      </c>
      <c r="R479" s="118"/>
      <c r="S479" s="151"/>
      <c r="T479" s="119">
        <f t="shared" si="94"/>
        <v>1.7214</v>
      </c>
      <c r="U479" s="119">
        <f t="shared" si="95"/>
        <v>0.25</v>
      </c>
      <c r="V479" s="119">
        <f t="shared" si="90"/>
        <v>29.650392</v>
      </c>
      <c r="W479" s="119">
        <f t="shared" si="91"/>
        <v>1.57</v>
      </c>
      <c r="X479" s="119">
        <f t="shared" si="92"/>
        <v>10.810392</v>
      </c>
      <c r="Y479" s="120">
        <f t="shared" si="96"/>
        <v>36.459524717244882</v>
      </c>
      <c r="Z479" s="121">
        <f t="shared" si="97"/>
        <v>5.2950396068962595</v>
      </c>
      <c r="AA479" s="122"/>
      <c r="AB479" s="119">
        <f t="shared" si="93"/>
        <v>10.810392</v>
      </c>
    </row>
    <row r="480" spans="1:28" x14ac:dyDescent="0.45">
      <c r="A480" s="112">
        <f>IF(C480="","",COUNTA($C$3:C480))</f>
        <v>478</v>
      </c>
      <c r="B480" s="112" t="str">
        <f t="shared" si="98"/>
        <v>August</v>
      </c>
      <c r="C480" s="113">
        <v>44803</v>
      </c>
      <c r="D480" s="114" t="s">
        <v>659</v>
      </c>
      <c r="E480" s="114"/>
      <c r="F480" s="115">
        <v>44805</v>
      </c>
      <c r="G480" s="116" t="s">
        <v>125</v>
      </c>
      <c r="H480" s="152" t="s">
        <v>666</v>
      </c>
      <c r="I480" s="116" t="s">
        <v>514</v>
      </c>
      <c r="J480" s="116" t="s">
        <v>21</v>
      </c>
      <c r="K480" s="117" t="str">
        <f t="shared" si="88"/>
        <v>Sqmt</v>
      </c>
      <c r="L480" s="118">
        <v>4.4000000000000004</v>
      </c>
      <c r="M480" s="133">
        <v>3.6065573770491808</v>
      </c>
      <c r="N480" s="118"/>
      <c r="O480" s="138">
        <f t="shared" si="89"/>
        <v>4.4000000000000004</v>
      </c>
      <c r="P480" s="124">
        <v>3.7</v>
      </c>
      <c r="Q480" s="118">
        <v>4.4000000000000004</v>
      </c>
      <c r="R480" s="118"/>
      <c r="S480" s="151"/>
      <c r="T480" s="119">
        <f t="shared" si="94"/>
        <v>0</v>
      </c>
      <c r="U480" s="119">
        <f t="shared" si="95"/>
        <v>0.70000000000000018</v>
      </c>
      <c r="V480" s="119">
        <f t="shared" si="90"/>
        <v>34.54</v>
      </c>
      <c r="W480" s="119">
        <f t="shared" si="91"/>
        <v>5.495000000000001</v>
      </c>
      <c r="X480" s="119">
        <f t="shared" si="92"/>
        <v>0</v>
      </c>
      <c r="Y480" s="120">
        <f t="shared" si="96"/>
        <v>0</v>
      </c>
      <c r="Z480" s="121">
        <f t="shared" si="97"/>
        <v>15.909090909090912</v>
      </c>
      <c r="AA480" s="122"/>
      <c r="AB480" s="119">
        <f t="shared" si="93"/>
        <v>0</v>
      </c>
    </row>
    <row r="481" spans="1:29" x14ac:dyDescent="0.45">
      <c r="A481" s="112">
        <f>IF(C481="","",COUNTA($C$3:C481))</f>
        <v>479</v>
      </c>
      <c r="B481" s="112" t="str">
        <f t="shared" si="98"/>
        <v>August</v>
      </c>
      <c r="C481" s="113">
        <v>44803</v>
      </c>
      <c r="D481" s="114" t="s">
        <v>659</v>
      </c>
      <c r="E481" s="114"/>
      <c r="F481" s="115">
        <v>44805</v>
      </c>
      <c r="G481" s="116" t="s">
        <v>125</v>
      </c>
      <c r="H481" s="152" t="s">
        <v>666</v>
      </c>
      <c r="I481" s="116" t="s">
        <v>23</v>
      </c>
      <c r="J481" s="116" t="s">
        <v>23</v>
      </c>
      <c r="K481" s="117" t="str">
        <f t="shared" si="88"/>
        <v>No's</v>
      </c>
      <c r="L481" s="118">
        <v>56</v>
      </c>
      <c r="M481" s="118"/>
      <c r="N481" s="118"/>
      <c r="O481" s="138">
        <f t="shared" si="89"/>
        <v>56</v>
      </c>
      <c r="P481" s="124">
        <v>56</v>
      </c>
      <c r="Q481" s="118"/>
      <c r="R481" s="118"/>
      <c r="S481" s="151"/>
      <c r="T481" s="119" t="str">
        <f t="shared" si="94"/>
        <v/>
      </c>
      <c r="U481" s="119" t="str">
        <f t="shared" si="95"/>
        <v/>
      </c>
      <c r="V481" s="119">
        <f t="shared" si="90"/>
        <v>56</v>
      </c>
      <c r="W481" s="119" t="str">
        <f t="shared" si="91"/>
        <v/>
      </c>
      <c r="X481" s="119" t="str">
        <f t="shared" si="92"/>
        <v/>
      </c>
      <c r="Y481" s="120" t="str">
        <f t="shared" si="96"/>
        <v/>
      </c>
      <c r="Z481" s="121" t="str">
        <f t="shared" si="97"/>
        <v/>
      </c>
      <c r="AA481" s="122"/>
      <c r="AB481" s="119" t="str">
        <f t="shared" si="93"/>
        <v/>
      </c>
    </row>
    <row r="482" spans="1:29" x14ac:dyDescent="0.45">
      <c r="A482" s="112">
        <f>IF(C482="","",COUNTA($C$3:C482))</f>
        <v>480</v>
      </c>
      <c r="B482" s="112" t="str">
        <f t="shared" si="98"/>
        <v>August</v>
      </c>
      <c r="C482" s="113">
        <v>44803</v>
      </c>
      <c r="D482" s="114" t="s">
        <v>659</v>
      </c>
      <c r="E482" s="114"/>
      <c r="F482" s="115">
        <v>44805</v>
      </c>
      <c r="G482" s="116" t="s">
        <v>125</v>
      </c>
      <c r="H482" s="152" t="s">
        <v>666</v>
      </c>
      <c r="I482" s="116" t="s">
        <v>25</v>
      </c>
      <c r="J482" s="116" t="s">
        <v>455</v>
      </c>
      <c r="K482" s="117" t="str">
        <f t="shared" si="88"/>
        <v>No's</v>
      </c>
      <c r="L482" s="118">
        <v>20</v>
      </c>
      <c r="M482" s="118"/>
      <c r="N482" s="118"/>
      <c r="O482" s="138">
        <f t="shared" si="89"/>
        <v>20</v>
      </c>
      <c r="P482" s="124"/>
      <c r="Q482" s="118"/>
      <c r="R482" s="118"/>
      <c r="S482" s="151"/>
      <c r="T482" s="119" t="str">
        <f t="shared" si="94"/>
        <v/>
      </c>
      <c r="U482" s="119" t="str">
        <f t="shared" si="95"/>
        <v/>
      </c>
      <c r="V482" s="119">
        <f t="shared" si="90"/>
        <v>20</v>
      </c>
      <c r="W482" s="119" t="str">
        <f t="shared" si="91"/>
        <v/>
      </c>
      <c r="X482" s="119" t="str">
        <f t="shared" si="92"/>
        <v/>
      </c>
      <c r="Y482" s="120" t="str">
        <f t="shared" si="96"/>
        <v/>
      </c>
      <c r="Z482" s="121" t="str">
        <f t="shared" si="97"/>
        <v/>
      </c>
      <c r="AA482" s="122"/>
      <c r="AB482" s="119" t="str">
        <f t="shared" si="93"/>
        <v/>
      </c>
    </row>
    <row r="483" spans="1:29" x14ac:dyDescent="0.45">
      <c r="A483" s="112">
        <f>IF(C483="","",COUNTA($C$3:C483))</f>
        <v>481</v>
      </c>
      <c r="B483" s="112" t="str">
        <f t="shared" si="98"/>
        <v>August</v>
      </c>
      <c r="C483" s="113">
        <v>44803</v>
      </c>
      <c r="D483" s="114" t="s">
        <v>659</v>
      </c>
      <c r="E483" s="114"/>
      <c r="F483" s="115">
        <v>44805</v>
      </c>
      <c r="G483" s="116" t="s">
        <v>125</v>
      </c>
      <c r="H483" s="152" t="s">
        <v>666</v>
      </c>
      <c r="I483" s="116" t="s">
        <v>460</v>
      </c>
      <c r="J483" s="116" t="s">
        <v>225</v>
      </c>
      <c r="K483" s="117" t="str">
        <f t="shared" si="88"/>
        <v>Rmt</v>
      </c>
      <c r="L483" s="118">
        <v>30</v>
      </c>
      <c r="M483" s="118"/>
      <c r="N483" s="118"/>
      <c r="O483" s="138">
        <f t="shared" si="89"/>
        <v>30</v>
      </c>
      <c r="P483" s="124"/>
      <c r="Q483" s="118"/>
      <c r="R483" s="118"/>
      <c r="S483" s="151"/>
      <c r="T483" s="119" t="str">
        <f t="shared" si="94"/>
        <v/>
      </c>
      <c r="U483" s="119" t="str">
        <f t="shared" si="95"/>
        <v/>
      </c>
      <c r="V483" s="119">
        <f t="shared" si="90"/>
        <v>30</v>
      </c>
      <c r="W483" s="119" t="str">
        <f t="shared" si="91"/>
        <v/>
      </c>
      <c r="X483" s="119" t="str">
        <f t="shared" si="92"/>
        <v/>
      </c>
      <c r="Y483" s="120" t="str">
        <f t="shared" si="96"/>
        <v/>
      </c>
      <c r="Z483" s="121" t="str">
        <f t="shared" si="97"/>
        <v/>
      </c>
      <c r="AA483" s="122"/>
      <c r="AB483" s="119" t="str">
        <f t="shared" si="93"/>
        <v/>
      </c>
    </row>
    <row r="484" spans="1:29" x14ac:dyDescent="0.45">
      <c r="A484" s="112">
        <f>IF(C484="","",COUNTA($C$3:C484))</f>
        <v>482</v>
      </c>
      <c r="B484" s="112" t="str">
        <f t="shared" si="98"/>
        <v>August</v>
      </c>
      <c r="C484" s="113">
        <v>44803</v>
      </c>
      <c r="D484" s="114" t="s">
        <v>659</v>
      </c>
      <c r="E484" s="114"/>
      <c r="F484" s="115">
        <v>44805</v>
      </c>
      <c r="G484" s="116" t="s">
        <v>125</v>
      </c>
      <c r="H484" s="152" t="s">
        <v>666</v>
      </c>
      <c r="I484" s="116" t="s">
        <v>24</v>
      </c>
      <c r="J484" s="116" t="s">
        <v>24</v>
      </c>
      <c r="K484" s="117" t="str">
        <f t="shared" si="88"/>
        <v>No's</v>
      </c>
      <c r="L484" s="118">
        <v>60</v>
      </c>
      <c r="M484" s="118"/>
      <c r="N484" s="118"/>
      <c r="O484" s="138">
        <f t="shared" si="89"/>
        <v>60</v>
      </c>
      <c r="P484" s="124"/>
      <c r="Q484" s="118"/>
      <c r="R484" s="118"/>
      <c r="S484" s="151"/>
      <c r="T484" s="119" t="str">
        <f t="shared" si="94"/>
        <v/>
      </c>
      <c r="U484" s="119" t="str">
        <f t="shared" si="95"/>
        <v/>
      </c>
      <c r="V484" s="119">
        <f t="shared" si="90"/>
        <v>60</v>
      </c>
      <c r="W484" s="119" t="str">
        <f t="shared" si="91"/>
        <v/>
      </c>
      <c r="X484" s="119" t="str">
        <f t="shared" si="92"/>
        <v/>
      </c>
      <c r="Y484" s="120" t="str">
        <f t="shared" si="96"/>
        <v/>
      </c>
      <c r="Z484" s="121" t="str">
        <f t="shared" si="97"/>
        <v/>
      </c>
      <c r="AA484" s="122"/>
      <c r="AB484" s="119" t="str">
        <f t="shared" si="93"/>
        <v/>
      </c>
    </row>
    <row r="485" spans="1:29" x14ac:dyDescent="0.45">
      <c r="A485" s="112">
        <f>IF(C485="","",COUNTA($C$3:C485))</f>
        <v>483</v>
      </c>
      <c r="B485" s="112" t="str">
        <f t="shared" si="98"/>
        <v>August</v>
      </c>
      <c r="C485" s="113">
        <v>44803</v>
      </c>
      <c r="D485" s="114" t="s">
        <v>659</v>
      </c>
      <c r="E485" s="114"/>
      <c r="F485" s="115">
        <v>44805</v>
      </c>
      <c r="G485" s="116" t="s">
        <v>125</v>
      </c>
      <c r="H485" s="152" t="s">
        <v>666</v>
      </c>
      <c r="I485" s="116" t="s">
        <v>480</v>
      </c>
      <c r="J485" s="116" t="s">
        <v>343</v>
      </c>
      <c r="K485" s="117" t="str">
        <f t="shared" si="88"/>
        <v>No's</v>
      </c>
      <c r="L485" s="118">
        <v>1</v>
      </c>
      <c r="M485" s="118"/>
      <c r="N485" s="118"/>
      <c r="O485" s="138">
        <f t="shared" si="89"/>
        <v>1</v>
      </c>
      <c r="P485" s="124"/>
      <c r="Q485" s="118"/>
      <c r="R485" s="118"/>
      <c r="S485" s="151"/>
      <c r="T485" s="119" t="str">
        <f t="shared" si="94"/>
        <v/>
      </c>
      <c r="U485" s="119" t="str">
        <f t="shared" si="95"/>
        <v/>
      </c>
      <c r="V485" s="119">
        <f t="shared" si="90"/>
        <v>1</v>
      </c>
      <c r="W485" s="119" t="str">
        <f t="shared" si="91"/>
        <v/>
      </c>
      <c r="X485" s="119" t="str">
        <f t="shared" si="92"/>
        <v/>
      </c>
      <c r="Y485" s="120" t="str">
        <f t="shared" si="96"/>
        <v/>
      </c>
      <c r="Z485" s="121" t="str">
        <f t="shared" si="97"/>
        <v/>
      </c>
      <c r="AA485" s="122"/>
      <c r="AB485" s="119" t="str">
        <f t="shared" si="93"/>
        <v/>
      </c>
    </row>
    <row r="486" spans="1:29" x14ac:dyDescent="0.45">
      <c r="A486" s="112">
        <f>IF(C486="","",COUNTA($C$3:C486))</f>
        <v>484</v>
      </c>
      <c r="B486" s="112" t="str">
        <f t="shared" si="98"/>
        <v>August</v>
      </c>
      <c r="C486" s="113">
        <v>44803</v>
      </c>
      <c r="D486" s="114" t="s">
        <v>659</v>
      </c>
      <c r="E486" s="114"/>
      <c r="F486" s="115">
        <v>44805</v>
      </c>
      <c r="G486" s="116" t="s">
        <v>125</v>
      </c>
      <c r="H486" s="152" t="s">
        <v>672</v>
      </c>
      <c r="I486" s="116" t="s">
        <v>607</v>
      </c>
      <c r="J486" s="116" t="s">
        <v>4</v>
      </c>
      <c r="K486" s="117" t="str">
        <f t="shared" si="88"/>
        <v>Sqmt</v>
      </c>
      <c r="L486" s="118">
        <v>2.15</v>
      </c>
      <c r="M486" s="118"/>
      <c r="N486" s="118">
        <v>1.82</v>
      </c>
      <c r="O486" s="138">
        <f t="shared" si="89"/>
        <v>2.2204000000000002</v>
      </c>
      <c r="P486" s="124">
        <v>0.4</v>
      </c>
      <c r="Q486" s="118">
        <v>1.4</v>
      </c>
      <c r="R486" s="118">
        <v>0</v>
      </c>
      <c r="S486" s="151">
        <v>100</v>
      </c>
      <c r="T486" s="119">
        <f t="shared" si="94"/>
        <v>0.82040000000000024</v>
      </c>
      <c r="U486" s="119">
        <f t="shared" si="95"/>
        <v>1</v>
      </c>
      <c r="V486" s="119">
        <f t="shared" si="90"/>
        <v>17.430140000000002</v>
      </c>
      <c r="W486" s="119">
        <f t="shared" si="91"/>
        <v>7.85</v>
      </c>
      <c r="X486" s="119">
        <f t="shared" si="92"/>
        <v>6.4401400000000013</v>
      </c>
      <c r="Y486" s="120">
        <f t="shared" si="96"/>
        <v>36.948297604035318</v>
      </c>
      <c r="Z486" s="121">
        <f t="shared" si="97"/>
        <v>45.036930282831925</v>
      </c>
      <c r="AA486" s="122"/>
      <c r="AB486" s="119">
        <f t="shared" si="93"/>
        <v>6.4401400000000013</v>
      </c>
    </row>
    <row r="487" spans="1:29" x14ac:dyDescent="0.45">
      <c r="A487" s="112">
        <f>IF(C487="","",COUNTA($C$3:C487))</f>
        <v>485</v>
      </c>
      <c r="B487" s="112" t="str">
        <f t="shared" si="98"/>
        <v>August</v>
      </c>
      <c r="C487" s="113">
        <v>44803</v>
      </c>
      <c r="D487" s="114" t="s">
        <v>659</v>
      </c>
      <c r="E487" s="114"/>
      <c r="F487" s="115">
        <v>44805</v>
      </c>
      <c r="G487" s="116" t="s">
        <v>125</v>
      </c>
      <c r="H487" s="152" t="s">
        <v>673</v>
      </c>
      <c r="I487" s="116" t="s">
        <v>467</v>
      </c>
      <c r="J487" s="116" t="s">
        <v>20</v>
      </c>
      <c r="K487" s="117" t="str">
        <f t="shared" si="88"/>
        <v>Sqmt</v>
      </c>
      <c r="L487" s="118">
        <v>9.3000000000000007</v>
      </c>
      <c r="M487" s="118">
        <v>7.63</v>
      </c>
      <c r="N487" s="118"/>
      <c r="O487" s="138">
        <f t="shared" si="89"/>
        <v>9.3086000000000002</v>
      </c>
      <c r="P487" s="124">
        <v>7.4</v>
      </c>
      <c r="Q487" s="118">
        <v>7.6</v>
      </c>
      <c r="R487" s="118">
        <v>0</v>
      </c>
      <c r="S487" s="151">
        <v>100</v>
      </c>
      <c r="T487" s="119">
        <f t="shared" si="94"/>
        <v>1.7086000000000006</v>
      </c>
      <c r="U487" s="119">
        <f t="shared" si="95"/>
        <v>0.19999999999999929</v>
      </c>
      <c r="V487" s="119">
        <f t="shared" si="90"/>
        <v>58.458008000000007</v>
      </c>
      <c r="W487" s="119">
        <f t="shared" si="91"/>
        <v>1.2559999999999956</v>
      </c>
      <c r="X487" s="119">
        <f t="shared" si="92"/>
        <v>10.730008000000003</v>
      </c>
      <c r="Y487" s="120">
        <f t="shared" si="96"/>
        <v>18.355069505618467</v>
      </c>
      <c r="Z487" s="121">
        <f t="shared" si="97"/>
        <v>2.148550802483717</v>
      </c>
      <c r="AA487" s="122"/>
      <c r="AB487" s="119">
        <f t="shared" si="93"/>
        <v>10.730008000000003</v>
      </c>
      <c r="AC487" s="96" t="s">
        <v>519</v>
      </c>
    </row>
    <row r="488" spans="1:29" x14ac:dyDescent="0.45">
      <c r="A488" s="112">
        <f>IF(C488="","",COUNTA($C$3:C488))</f>
        <v>486</v>
      </c>
      <c r="B488" s="112" t="str">
        <f t="shared" si="98"/>
        <v>August</v>
      </c>
      <c r="C488" s="113">
        <v>44803</v>
      </c>
      <c r="D488" s="114" t="s">
        <v>659</v>
      </c>
      <c r="E488" s="114"/>
      <c r="F488" s="115">
        <v>44805</v>
      </c>
      <c r="G488" s="116" t="s">
        <v>125</v>
      </c>
      <c r="H488" s="152" t="s">
        <v>673</v>
      </c>
      <c r="I488" s="116" t="s">
        <v>231</v>
      </c>
      <c r="J488" s="116" t="s">
        <v>3</v>
      </c>
      <c r="K488" s="117" t="str">
        <f t="shared" si="88"/>
        <v>Sqmt</v>
      </c>
      <c r="L488" s="118">
        <v>17</v>
      </c>
      <c r="M488" s="118"/>
      <c r="N488" s="118">
        <v>14.53</v>
      </c>
      <c r="O488" s="138">
        <f t="shared" si="89"/>
        <v>17.726599999999998</v>
      </c>
      <c r="P488" s="124">
        <v>12.15</v>
      </c>
      <c r="Q488" s="118">
        <v>14.1</v>
      </c>
      <c r="R488" s="118"/>
      <c r="S488" s="151"/>
      <c r="T488" s="119">
        <f t="shared" si="94"/>
        <v>3.626599999999998</v>
      </c>
      <c r="U488" s="119">
        <f t="shared" si="95"/>
        <v>1.9499999999999993</v>
      </c>
      <c r="V488" s="119">
        <f t="shared" si="90"/>
        <v>111.32304799999999</v>
      </c>
      <c r="W488" s="119">
        <f t="shared" si="91"/>
        <v>12.245999999999997</v>
      </c>
      <c r="X488" s="119">
        <f t="shared" si="92"/>
        <v>22.775047999999988</v>
      </c>
      <c r="Y488" s="120">
        <f t="shared" si="96"/>
        <v>20.458519964347357</v>
      </c>
      <c r="Z488" s="121">
        <f t="shared" si="97"/>
        <v>11.000417451739192</v>
      </c>
      <c r="AA488" s="122"/>
      <c r="AB488" s="119">
        <f t="shared" si="93"/>
        <v>22.775047999999988</v>
      </c>
    </row>
    <row r="489" spans="1:29" x14ac:dyDescent="0.45">
      <c r="A489" s="112">
        <f>IF(C489="","",COUNTA($C$3:C489))</f>
        <v>487</v>
      </c>
      <c r="B489" s="112" t="str">
        <f t="shared" si="98"/>
        <v>August</v>
      </c>
      <c r="C489" s="113">
        <v>44803</v>
      </c>
      <c r="D489" s="114" t="s">
        <v>659</v>
      </c>
      <c r="E489" s="114"/>
      <c r="F489" s="115">
        <v>44805</v>
      </c>
      <c r="G489" s="116" t="s">
        <v>125</v>
      </c>
      <c r="H489" s="152" t="s">
        <v>673</v>
      </c>
      <c r="I489" s="116" t="s">
        <v>231</v>
      </c>
      <c r="J489" s="116" t="s">
        <v>19</v>
      </c>
      <c r="K489" s="117" t="str">
        <f t="shared" si="88"/>
        <v>Sqmt</v>
      </c>
      <c r="L489" s="118">
        <v>0.9</v>
      </c>
      <c r="M489" s="118"/>
      <c r="N489" s="118">
        <v>0.75</v>
      </c>
      <c r="O489" s="138">
        <f t="shared" si="89"/>
        <v>0.91500000000000004</v>
      </c>
      <c r="P489" s="124"/>
      <c r="Q489" s="118">
        <v>0.9</v>
      </c>
      <c r="R489" s="118"/>
      <c r="S489" s="151"/>
      <c r="T489" s="119">
        <f t="shared" si="94"/>
        <v>1.5000000000000013E-2</v>
      </c>
      <c r="U489" s="119">
        <f t="shared" si="95"/>
        <v>0.9</v>
      </c>
      <c r="V489" s="119">
        <f t="shared" si="90"/>
        <v>4.3096500000000004</v>
      </c>
      <c r="W489" s="119">
        <f t="shared" si="91"/>
        <v>4.2389999999999999</v>
      </c>
      <c r="X489" s="119">
        <f t="shared" si="92"/>
        <v>7.065000000000006E-2</v>
      </c>
      <c r="Y489" s="120">
        <f t="shared" si="96"/>
        <v>1.6393442622950833</v>
      </c>
      <c r="Z489" s="121">
        <f t="shared" si="97"/>
        <v>98.360655737704917</v>
      </c>
      <c r="AA489" s="122"/>
      <c r="AB489" s="119">
        <f t="shared" si="93"/>
        <v>7.065000000000006E-2</v>
      </c>
    </row>
    <row r="490" spans="1:29" x14ac:dyDescent="0.45">
      <c r="A490" s="112">
        <f>IF(C490="","",COUNTA($C$3:C490))</f>
        <v>488</v>
      </c>
      <c r="B490" s="112" t="str">
        <f t="shared" si="98"/>
        <v>August</v>
      </c>
      <c r="C490" s="113">
        <v>44803</v>
      </c>
      <c r="D490" s="114" t="s">
        <v>659</v>
      </c>
      <c r="E490" s="114"/>
      <c r="F490" s="115">
        <v>44805</v>
      </c>
      <c r="G490" s="116" t="s">
        <v>125</v>
      </c>
      <c r="H490" s="152" t="s">
        <v>673</v>
      </c>
      <c r="I490" s="116" t="s">
        <v>514</v>
      </c>
      <c r="J490" s="116" t="s">
        <v>21</v>
      </c>
      <c r="K490" s="117" t="str">
        <f t="shared" si="88"/>
        <v>Sqmt</v>
      </c>
      <c r="L490" s="118">
        <v>0.95</v>
      </c>
      <c r="M490" s="118">
        <v>0.8</v>
      </c>
      <c r="N490" s="118"/>
      <c r="O490" s="138">
        <f t="shared" si="89"/>
        <v>0.97599999999999998</v>
      </c>
      <c r="P490" s="124">
        <v>0.8</v>
      </c>
      <c r="Q490" s="118">
        <v>0.95</v>
      </c>
      <c r="R490" s="118"/>
      <c r="S490" s="151"/>
      <c r="T490" s="119">
        <f t="shared" si="94"/>
        <v>2.6000000000000023E-2</v>
      </c>
      <c r="U490" s="119">
        <f t="shared" si="95"/>
        <v>0.14999999999999991</v>
      </c>
      <c r="V490" s="119">
        <f t="shared" si="90"/>
        <v>7.6615999999999991</v>
      </c>
      <c r="W490" s="119">
        <f t="shared" si="91"/>
        <v>1.1774999999999993</v>
      </c>
      <c r="X490" s="119">
        <f t="shared" si="92"/>
        <v>0.20410000000000017</v>
      </c>
      <c r="Y490" s="120">
        <f t="shared" si="96"/>
        <v>2.6639344262295106</v>
      </c>
      <c r="Z490" s="121">
        <f t="shared" si="97"/>
        <v>15.368852459016386</v>
      </c>
      <c r="AA490" s="122"/>
      <c r="AB490" s="119">
        <f t="shared" si="93"/>
        <v>0.20410000000000017</v>
      </c>
    </row>
    <row r="491" spans="1:29" x14ac:dyDescent="0.45">
      <c r="A491" s="112">
        <f>IF(C491="","",COUNTA($C$3:C491))</f>
        <v>489</v>
      </c>
      <c r="B491" s="112" t="str">
        <f t="shared" si="98"/>
        <v>August</v>
      </c>
      <c r="C491" s="113">
        <v>44803</v>
      </c>
      <c r="D491" s="114" t="s">
        <v>659</v>
      </c>
      <c r="E491" s="114"/>
      <c r="F491" s="115">
        <v>44805</v>
      </c>
      <c r="G491" s="116" t="s">
        <v>125</v>
      </c>
      <c r="H491" s="152" t="s">
        <v>674</v>
      </c>
      <c r="I491" s="116" t="s">
        <v>457</v>
      </c>
      <c r="J491" s="116" t="s">
        <v>2</v>
      </c>
      <c r="K491" s="117" t="str">
        <f t="shared" si="88"/>
        <v>Sqmt</v>
      </c>
      <c r="L491" s="118">
        <v>7.8</v>
      </c>
      <c r="M491" s="118"/>
      <c r="N491" s="118">
        <v>6.46</v>
      </c>
      <c r="O491" s="138">
        <f t="shared" si="89"/>
        <v>7.8811999999999998</v>
      </c>
      <c r="P491" s="124">
        <v>4.0999999999999996</v>
      </c>
      <c r="Q491" s="118">
        <v>5.4</v>
      </c>
      <c r="R491" s="118">
        <v>0</v>
      </c>
      <c r="S491" s="151">
        <v>100</v>
      </c>
      <c r="T491" s="119">
        <f t="shared" si="94"/>
        <v>2.4811999999999994</v>
      </c>
      <c r="U491" s="119">
        <f t="shared" si="95"/>
        <v>1.3000000000000007</v>
      </c>
      <c r="V491" s="119">
        <f t="shared" si="90"/>
        <v>37.120452</v>
      </c>
      <c r="W491" s="119">
        <f t="shared" si="91"/>
        <v>6.1230000000000029</v>
      </c>
      <c r="X491" s="119">
        <f t="shared" si="92"/>
        <v>11.686451999999997</v>
      </c>
      <c r="Y491" s="120">
        <f t="shared" si="96"/>
        <v>31.482515352991925</v>
      </c>
      <c r="Z491" s="121">
        <f t="shared" si="97"/>
        <v>16.494950007613063</v>
      </c>
      <c r="AA491" s="122"/>
      <c r="AB491" s="119">
        <f t="shared" si="93"/>
        <v>11.686451999999997</v>
      </c>
      <c r="AC491" s="96" t="s">
        <v>519</v>
      </c>
    </row>
    <row r="492" spans="1:29" x14ac:dyDescent="0.45">
      <c r="A492" s="112">
        <f>IF(C492="","",COUNTA($C$3:C492))</f>
        <v>490</v>
      </c>
      <c r="B492" s="112" t="str">
        <f t="shared" si="98"/>
        <v>August</v>
      </c>
      <c r="C492" s="113">
        <v>44803</v>
      </c>
      <c r="D492" s="114" t="s">
        <v>659</v>
      </c>
      <c r="E492" s="114"/>
      <c r="F492" s="115">
        <v>44805</v>
      </c>
      <c r="G492" s="116" t="s">
        <v>125</v>
      </c>
      <c r="H492" s="152" t="s">
        <v>674</v>
      </c>
      <c r="I492" s="116" t="s">
        <v>457</v>
      </c>
      <c r="J492" s="116" t="s">
        <v>4</v>
      </c>
      <c r="K492" s="117" t="str">
        <f t="shared" si="88"/>
        <v>Sqmt</v>
      </c>
      <c r="L492" s="118">
        <v>13.9</v>
      </c>
      <c r="M492" s="118"/>
      <c r="N492" s="118">
        <v>11.6</v>
      </c>
      <c r="O492" s="138">
        <f t="shared" si="89"/>
        <v>14.151999999999999</v>
      </c>
      <c r="P492" s="124">
        <v>8.5500000000000007</v>
      </c>
      <c r="Q492" s="118">
        <v>10.9</v>
      </c>
      <c r="R492" s="118"/>
      <c r="S492" s="151"/>
      <c r="T492" s="119">
        <f t="shared" si="94"/>
        <v>3.2519999999999989</v>
      </c>
      <c r="U492" s="119">
        <f t="shared" si="95"/>
        <v>2.3499999999999996</v>
      </c>
      <c r="V492" s="119">
        <f t="shared" si="90"/>
        <v>111.0932</v>
      </c>
      <c r="W492" s="119">
        <f t="shared" si="91"/>
        <v>18.447499999999998</v>
      </c>
      <c r="X492" s="119">
        <f t="shared" si="92"/>
        <v>25.528199999999991</v>
      </c>
      <c r="Y492" s="120">
        <f t="shared" si="96"/>
        <v>22.979084228377609</v>
      </c>
      <c r="Z492" s="121">
        <f t="shared" si="97"/>
        <v>16.605426794799317</v>
      </c>
      <c r="AA492" s="122"/>
      <c r="AB492" s="119">
        <f t="shared" si="93"/>
        <v>25.528199999999991</v>
      </c>
    </row>
    <row r="493" spans="1:29" x14ac:dyDescent="0.45">
      <c r="A493" s="112">
        <f>IF(C493="","",COUNTA($C$3:C493))</f>
        <v>491</v>
      </c>
      <c r="B493" s="112" t="str">
        <f t="shared" si="98"/>
        <v>August</v>
      </c>
      <c r="C493" s="113">
        <v>44803</v>
      </c>
      <c r="D493" s="114" t="s">
        <v>659</v>
      </c>
      <c r="E493" s="114"/>
      <c r="F493" s="115">
        <v>44805</v>
      </c>
      <c r="G493" s="116" t="s">
        <v>125</v>
      </c>
      <c r="H493" s="152" t="s">
        <v>674</v>
      </c>
      <c r="I493" s="116" t="s">
        <v>25</v>
      </c>
      <c r="J493" s="116" t="s">
        <v>455</v>
      </c>
      <c r="K493" s="117" t="str">
        <f t="shared" si="88"/>
        <v>No's</v>
      </c>
      <c r="L493" s="118">
        <v>60</v>
      </c>
      <c r="M493" s="118"/>
      <c r="N493" s="118"/>
      <c r="O493" s="138">
        <f t="shared" si="89"/>
        <v>60</v>
      </c>
      <c r="P493" s="124"/>
      <c r="Q493" s="118"/>
      <c r="R493" s="118"/>
      <c r="S493" s="151"/>
      <c r="T493" s="119" t="str">
        <f t="shared" si="94"/>
        <v/>
      </c>
      <c r="U493" s="119" t="str">
        <f t="shared" si="95"/>
        <v/>
      </c>
      <c r="V493" s="119">
        <f t="shared" si="90"/>
        <v>60</v>
      </c>
      <c r="W493" s="119" t="str">
        <f t="shared" si="91"/>
        <v/>
      </c>
      <c r="X493" s="119" t="str">
        <f t="shared" si="92"/>
        <v/>
      </c>
      <c r="Y493" s="120" t="str">
        <f t="shared" si="96"/>
        <v/>
      </c>
      <c r="Z493" s="121" t="str">
        <f t="shared" si="97"/>
        <v/>
      </c>
      <c r="AA493" s="122"/>
      <c r="AB493" s="119" t="str">
        <f t="shared" si="93"/>
        <v/>
      </c>
    </row>
    <row r="494" spans="1:29" x14ac:dyDescent="0.45">
      <c r="A494" s="112">
        <f>IF(C494="","",COUNTA($C$3:C494))</f>
        <v>492</v>
      </c>
      <c r="B494" s="112" t="str">
        <f t="shared" si="98"/>
        <v>August</v>
      </c>
      <c r="C494" s="113">
        <v>44803</v>
      </c>
      <c r="D494" s="114" t="s">
        <v>659</v>
      </c>
      <c r="E494" s="114"/>
      <c r="F494" s="115">
        <v>44805</v>
      </c>
      <c r="G494" s="116" t="s">
        <v>125</v>
      </c>
      <c r="H494" s="152" t="s">
        <v>674</v>
      </c>
      <c r="I494" s="116" t="s">
        <v>460</v>
      </c>
      <c r="J494" s="116" t="s">
        <v>225</v>
      </c>
      <c r="K494" s="117" t="str">
        <f t="shared" si="88"/>
        <v>Rmt</v>
      </c>
      <c r="L494" s="118">
        <v>130</v>
      </c>
      <c r="M494" s="118"/>
      <c r="N494" s="118"/>
      <c r="O494" s="138">
        <f t="shared" si="89"/>
        <v>130</v>
      </c>
      <c r="P494" s="124">
        <v>80</v>
      </c>
      <c r="Q494" s="118"/>
      <c r="R494" s="118"/>
      <c r="S494" s="151"/>
      <c r="T494" s="119" t="str">
        <f t="shared" si="94"/>
        <v/>
      </c>
      <c r="U494" s="119" t="str">
        <f t="shared" si="95"/>
        <v/>
      </c>
      <c r="V494" s="119">
        <f t="shared" si="90"/>
        <v>130</v>
      </c>
      <c r="W494" s="119" t="str">
        <f t="shared" si="91"/>
        <v/>
      </c>
      <c r="X494" s="119" t="str">
        <f t="shared" si="92"/>
        <v/>
      </c>
      <c r="Y494" s="120" t="str">
        <f t="shared" si="96"/>
        <v/>
      </c>
      <c r="Z494" s="121" t="str">
        <f t="shared" si="97"/>
        <v/>
      </c>
      <c r="AA494" s="122"/>
      <c r="AB494" s="119" t="str">
        <f t="shared" si="93"/>
        <v/>
      </c>
      <c r="AC494" s="96" t="s">
        <v>701</v>
      </c>
    </row>
    <row r="495" spans="1:29" x14ac:dyDescent="0.45">
      <c r="A495" s="112">
        <f>IF(C495="","",COUNTA($C$3:C495))</f>
        <v>493</v>
      </c>
      <c r="B495" s="112" t="str">
        <f t="shared" si="98"/>
        <v>August</v>
      </c>
      <c r="C495" s="113">
        <v>44803</v>
      </c>
      <c r="D495" s="114" t="s">
        <v>659</v>
      </c>
      <c r="E495" s="114"/>
      <c r="F495" s="115">
        <v>44805</v>
      </c>
      <c r="G495" s="116" t="s">
        <v>125</v>
      </c>
      <c r="H495" s="152" t="s">
        <v>674</v>
      </c>
      <c r="I495" s="116" t="s">
        <v>24</v>
      </c>
      <c r="J495" s="116" t="s">
        <v>24</v>
      </c>
      <c r="K495" s="117" t="str">
        <f t="shared" si="88"/>
        <v>No's</v>
      </c>
      <c r="L495" s="118">
        <v>200</v>
      </c>
      <c r="M495" s="118"/>
      <c r="N495" s="118"/>
      <c r="O495" s="138">
        <f t="shared" si="89"/>
        <v>200</v>
      </c>
      <c r="P495" s="124"/>
      <c r="Q495" s="118"/>
      <c r="R495" s="118"/>
      <c r="S495" s="151"/>
      <c r="T495" s="119" t="str">
        <f t="shared" si="94"/>
        <v/>
      </c>
      <c r="U495" s="119" t="str">
        <f t="shared" si="95"/>
        <v/>
      </c>
      <c r="V495" s="119">
        <f t="shared" si="90"/>
        <v>200</v>
      </c>
      <c r="W495" s="119" t="str">
        <f t="shared" si="91"/>
        <v/>
      </c>
      <c r="X495" s="119" t="str">
        <f t="shared" si="92"/>
        <v/>
      </c>
      <c r="Y495" s="120" t="str">
        <f t="shared" si="96"/>
        <v/>
      </c>
      <c r="Z495" s="121" t="str">
        <f t="shared" si="97"/>
        <v/>
      </c>
      <c r="AA495" s="122"/>
      <c r="AB495" s="119" t="str">
        <f t="shared" si="93"/>
        <v/>
      </c>
    </row>
    <row r="496" spans="1:29" x14ac:dyDescent="0.45">
      <c r="A496" s="112">
        <f>IF(C496="","",COUNTA($C$3:C496))</f>
        <v>494</v>
      </c>
      <c r="B496" s="112" t="str">
        <f t="shared" si="98"/>
        <v>August</v>
      </c>
      <c r="C496" s="113">
        <v>44803</v>
      </c>
      <c r="D496" s="114" t="s">
        <v>659</v>
      </c>
      <c r="E496" s="114"/>
      <c r="F496" s="115">
        <v>44805</v>
      </c>
      <c r="G496" s="116" t="s">
        <v>125</v>
      </c>
      <c r="H496" s="152" t="s">
        <v>674</v>
      </c>
      <c r="I496" s="116" t="s">
        <v>480</v>
      </c>
      <c r="J496" s="116" t="s">
        <v>343</v>
      </c>
      <c r="K496" s="117" t="str">
        <f t="shared" si="88"/>
        <v>No's</v>
      </c>
      <c r="L496" s="118">
        <v>50</v>
      </c>
      <c r="M496" s="118"/>
      <c r="N496" s="118"/>
      <c r="O496" s="138">
        <f t="shared" si="89"/>
        <v>50</v>
      </c>
      <c r="P496" s="124">
        <v>50</v>
      </c>
      <c r="Q496" s="118"/>
      <c r="R496" s="118"/>
      <c r="S496" s="151"/>
      <c r="T496" s="119" t="str">
        <f t="shared" si="94"/>
        <v/>
      </c>
      <c r="U496" s="119" t="str">
        <f t="shared" si="95"/>
        <v/>
      </c>
      <c r="V496" s="119">
        <f t="shared" si="90"/>
        <v>50</v>
      </c>
      <c r="W496" s="119" t="str">
        <f t="shared" si="91"/>
        <v/>
      </c>
      <c r="X496" s="119" t="str">
        <f t="shared" si="92"/>
        <v/>
      </c>
      <c r="Y496" s="120" t="str">
        <f t="shared" si="96"/>
        <v/>
      </c>
      <c r="Z496" s="121" t="str">
        <f t="shared" si="97"/>
        <v/>
      </c>
      <c r="AA496" s="122"/>
      <c r="AB496" s="119" t="str">
        <f t="shared" si="93"/>
        <v/>
      </c>
      <c r="AC496" s="96" t="s">
        <v>700</v>
      </c>
    </row>
    <row r="497" spans="1:29" x14ac:dyDescent="0.45">
      <c r="A497" s="112">
        <f>IF(C497="","",COUNTA($C$3:C497))</f>
        <v>495</v>
      </c>
      <c r="B497" s="112" t="str">
        <f t="shared" si="98"/>
        <v>August</v>
      </c>
      <c r="C497" s="113">
        <v>44803</v>
      </c>
      <c r="D497" s="114" t="s">
        <v>631</v>
      </c>
      <c r="E497" s="114"/>
      <c r="F497" s="115">
        <v>44793</v>
      </c>
      <c r="G497" s="116" t="s">
        <v>125</v>
      </c>
      <c r="H497" s="152" t="s">
        <v>675</v>
      </c>
      <c r="I497" s="116" t="s">
        <v>483</v>
      </c>
      <c r="J497" s="116" t="s">
        <v>19</v>
      </c>
      <c r="K497" s="117" t="str">
        <f t="shared" si="88"/>
        <v>Sqmt</v>
      </c>
      <c r="L497" s="118">
        <v>47.2</v>
      </c>
      <c r="M497" s="118">
        <v>38.700000000000003</v>
      </c>
      <c r="N497" s="118"/>
      <c r="O497" s="138">
        <f t="shared" si="89"/>
        <v>47.214000000000006</v>
      </c>
      <c r="P497" s="124">
        <v>37.200000000000003</v>
      </c>
      <c r="Q497" s="118">
        <v>38.299999999999997</v>
      </c>
      <c r="R497" s="118">
        <v>50</v>
      </c>
      <c r="S497" s="151">
        <v>50</v>
      </c>
      <c r="T497" s="119">
        <f t="shared" si="94"/>
        <v>8.9140000000000086</v>
      </c>
      <c r="U497" s="119">
        <f t="shared" si="95"/>
        <v>1.0999999999999943</v>
      </c>
      <c r="V497" s="119">
        <f t="shared" si="90"/>
        <v>222.37794000000002</v>
      </c>
      <c r="W497" s="119">
        <f t="shared" si="91"/>
        <v>5.1809999999999734</v>
      </c>
      <c r="X497" s="119">
        <f t="shared" si="92"/>
        <v>41.984940000000037</v>
      </c>
      <c r="Y497" s="120">
        <f t="shared" si="96"/>
        <v>18.87999322234932</v>
      </c>
      <c r="Z497" s="121">
        <f t="shared" si="97"/>
        <v>2.3298174270343419</v>
      </c>
      <c r="AA497" s="122"/>
      <c r="AB497" s="119">
        <f t="shared" si="93"/>
        <v>41.984940000000037</v>
      </c>
    </row>
    <row r="498" spans="1:29" x14ac:dyDescent="0.45">
      <c r="A498" s="112">
        <f>IF(C498="","",COUNTA($C$3:C498))</f>
        <v>496</v>
      </c>
      <c r="B498" s="112" t="str">
        <f t="shared" si="98"/>
        <v>August</v>
      </c>
      <c r="C498" s="113">
        <v>44803</v>
      </c>
      <c r="D498" s="114" t="s">
        <v>631</v>
      </c>
      <c r="E498" s="114"/>
      <c r="F498" s="115">
        <v>44793</v>
      </c>
      <c r="G498" s="116" t="s">
        <v>125</v>
      </c>
      <c r="H498" s="152" t="s">
        <v>675</v>
      </c>
      <c r="I498" s="116" t="s">
        <v>483</v>
      </c>
      <c r="J498" s="116" t="s">
        <v>2</v>
      </c>
      <c r="K498" s="117" t="str">
        <f t="shared" si="88"/>
        <v>Sqmt</v>
      </c>
      <c r="L498" s="118">
        <v>10.7</v>
      </c>
      <c r="M498" s="118"/>
      <c r="N498" s="118">
        <v>8.9</v>
      </c>
      <c r="O498" s="138">
        <f t="shared" si="89"/>
        <v>10.858000000000001</v>
      </c>
      <c r="P498" s="124">
        <v>8.4</v>
      </c>
      <c r="Q498" s="118">
        <v>8.5500000000000007</v>
      </c>
      <c r="R498" s="118"/>
      <c r="S498" s="151"/>
      <c r="T498" s="119">
        <f t="shared" si="94"/>
        <v>2.3079999999999998</v>
      </c>
      <c r="U498" s="119">
        <f t="shared" si="95"/>
        <v>0.15000000000000036</v>
      </c>
      <c r="V498" s="119">
        <f t="shared" si="90"/>
        <v>51.141180000000006</v>
      </c>
      <c r="W498" s="119">
        <f t="shared" si="91"/>
        <v>0.70650000000000168</v>
      </c>
      <c r="X498" s="119">
        <f t="shared" si="92"/>
        <v>10.870679999999998</v>
      </c>
      <c r="Y498" s="120">
        <f t="shared" si="96"/>
        <v>21.2562166144778</v>
      </c>
      <c r="Z498" s="121">
        <f t="shared" si="97"/>
        <v>1.3814698839565329</v>
      </c>
      <c r="AA498" s="122"/>
      <c r="AB498" s="119">
        <f t="shared" si="93"/>
        <v>10.870679999999998</v>
      </c>
    </row>
    <row r="499" spans="1:29" x14ac:dyDescent="0.45">
      <c r="A499" s="112">
        <f>IF(C499="","",COUNTA($C$3:C499))</f>
        <v>497</v>
      </c>
      <c r="B499" s="112" t="str">
        <f t="shared" si="98"/>
        <v>August</v>
      </c>
      <c r="C499" s="113">
        <v>44803</v>
      </c>
      <c r="D499" s="114" t="s">
        <v>631</v>
      </c>
      <c r="E499" s="114"/>
      <c r="F499" s="115">
        <v>44793</v>
      </c>
      <c r="G499" s="116" t="s">
        <v>125</v>
      </c>
      <c r="H499" s="152" t="s">
        <v>675</v>
      </c>
      <c r="I499" s="116" t="s">
        <v>515</v>
      </c>
      <c r="J499" s="116" t="s">
        <v>20</v>
      </c>
      <c r="K499" s="117" t="str">
        <f t="shared" si="88"/>
        <v>Sqmt</v>
      </c>
      <c r="L499" s="118">
        <v>2.5499999999999998</v>
      </c>
      <c r="M499" s="118">
        <v>2.1</v>
      </c>
      <c r="N499" s="118"/>
      <c r="O499" s="138">
        <f t="shared" si="89"/>
        <v>2.5619999999999998</v>
      </c>
      <c r="P499" s="124">
        <v>2.4</v>
      </c>
      <c r="Q499" s="118">
        <v>2.5499999999999998</v>
      </c>
      <c r="R499" s="118"/>
      <c r="S499" s="151"/>
      <c r="T499" s="119">
        <f t="shared" si="94"/>
        <v>1.2000000000000011E-2</v>
      </c>
      <c r="U499" s="119">
        <f t="shared" si="95"/>
        <v>0.14999999999999991</v>
      </c>
      <c r="V499" s="119">
        <f t="shared" si="90"/>
        <v>16.089359999999999</v>
      </c>
      <c r="W499" s="119">
        <f t="shared" si="91"/>
        <v>0.9419999999999995</v>
      </c>
      <c r="X499" s="119">
        <f t="shared" si="92"/>
        <v>7.5360000000000066E-2</v>
      </c>
      <c r="Y499" s="120">
        <f t="shared" si="96"/>
        <v>0.4683840749414524</v>
      </c>
      <c r="Z499" s="121">
        <f t="shared" si="97"/>
        <v>5.8548009367681466</v>
      </c>
      <c r="AA499" s="122"/>
      <c r="AB499" s="119">
        <f t="shared" si="93"/>
        <v>7.5360000000000066E-2</v>
      </c>
    </row>
    <row r="500" spans="1:29" x14ac:dyDescent="0.45">
      <c r="A500" s="112">
        <f>IF(C500="","",COUNTA($C$3:C500))</f>
        <v>498</v>
      </c>
      <c r="B500" s="112" t="str">
        <f t="shared" si="98"/>
        <v>August</v>
      </c>
      <c r="C500" s="113">
        <v>44803</v>
      </c>
      <c r="D500" s="114" t="s">
        <v>631</v>
      </c>
      <c r="E500" s="114"/>
      <c r="F500" s="115">
        <v>44793</v>
      </c>
      <c r="G500" s="116" t="s">
        <v>125</v>
      </c>
      <c r="H500" s="152" t="s">
        <v>675</v>
      </c>
      <c r="I500" s="116" t="s">
        <v>23</v>
      </c>
      <c r="J500" s="116" t="s">
        <v>23</v>
      </c>
      <c r="K500" s="117" t="str">
        <f t="shared" si="88"/>
        <v>No's</v>
      </c>
      <c r="L500" s="118">
        <v>12</v>
      </c>
      <c r="M500" s="118"/>
      <c r="N500" s="118"/>
      <c r="O500" s="138">
        <f t="shared" si="89"/>
        <v>12</v>
      </c>
      <c r="P500" s="124">
        <v>12</v>
      </c>
      <c r="Q500" s="118"/>
      <c r="R500" s="118"/>
      <c r="S500" s="151"/>
      <c r="T500" s="119" t="str">
        <f t="shared" si="94"/>
        <v/>
      </c>
      <c r="U500" s="119" t="str">
        <f t="shared" si="95"/>
        <v/>
      </c>
      <c r="V500" s="119">
        <f t="shared" si="90"/>
        <v>12</v>
      </c>
      <c r="W500" s="119" t="str">
        <f t="shared" si="91"/>
        <v/>
      </c>
      <c r="X500" s="119" t="str">
        <f t="shared" si="92"/>
        <v/>
      </c>
      <c r="Y500" s="120" t="str">
        <f t="shared" si="96"/>
        <v/>
      </c>
      <c r="Z500" s="121" t="str">
        <f t="shared" si="97"/>
        <v/>
      </c>
      <c r="AA500" s="122"/>
      <c r="AB500" s="119" t="str">
        <f t="shared" si="93"/>
        <v/>
      </c>
    </row>
    <row r="501" spans="1:29" x14ac:dyDescent="0.45">
      <c r="A501" s="112">
        <f>IF(C501="","",COUNTA($C$3:C501))</f>
        <v>499</v>
      </c>
      <c r="B501" s="112" t="str">
        <f t="shared" si="98"/>
        <v>August</v>
      </c>
      <c r="C501" s="113">
        <v>44803</v>
      </c>
      <c r="D501" s="114" t="s">
        <v>631</v>
      </c>
      <c r="E501" s="114"/>
      <c r="F501" s="115">
        <v>44793</v>
      </c>
      <c r="G501" s="116" t="s">
        <v>125</v>
      </c>
      <c r="H501" s="152" t="s">
        <v>675</v>
      </c>
      <c r="I501" s="116" t="s">
        <v>354</v>
      </c>
      <c r="J501" s="116" t="s">
        <v>354</v>
      </c>
      <c r="K501" s="117" t="str">
        <f t="shared" si="88"/>
        <v>No's</v>
      </c>
      <c r="L501" s="118">
        <v>12</v>
      </c>
      <c r="M501" s="118"/>
      <c r="N501" s="118"/>
      <c r="O501" s="138" t="str">
        <f t="shared" si="89"/>
        <v>No's</v>
      </c>
      <c r="P501" s="124"/>
      <c r="Q501" s="118"/>
      <c r="R501" s="118"/>
      <c r="S501" s="151"/>
      <c r="T501" s="119" t="str">
        <f t="shared" si="94"/>
        <v/>
      </c>
      <c r="U501" s="119" t="str">
        <f t="shared" si="95"/>
        <v/>
      </c>
      <c r="V501" s="119" t="str">
        <f t="shared" si="90"/>
        <v/>
      </c>
      <c r="W501" s="119" t="str">
        <f t="shared" si="91"/>
        <v/>
      </c>
      <c r="X501" s="119" t="str">
        <f t="shared" si="92"/>
        <v/>
      </c>
      <c r="Y501" s="120" t="str">
        <f t="shared" si="96"/>
        <v/>
      </c>
      <c r="Z501" s="121" t="str">
        <f t="shared" si="97"/>
        <v/>
      </c>
      <c r="AA501" s="122"/>
      <c r="AB501" s="119" t="str">
        <f t="shared" si="93"/>
        <v/>
      </c>
    </row>
    <row r="502" spans="1:29" x14ac:dyDescent="0.45">
      <c r="A502" s="112">
        <f>IF(C502="","",COUNTA($C$3:C502))</f>
        <v>500</v>
      </c>
      <c r="B502" s="112" t="str">
        <f t="shared" si="98"/>
        <v>August</v>
      </c>
      <c r="C502" s="113">
        <v>44803</v>
      </c>
      <c r="D502" s="114" t="s">
        <v>631</v>
      </c>
      <c r="E502" s="114"/>
      <c r="F502" s="115">
        <v>44793</v>
      </c>
      <c r="G502" s="116" t="s">
        <v>125</v>
      </c>
      <c r="H502" s="152" t="s">
        <v>675</v>
      </c>
      <c r="I502" s="116" t="s">
        <v>25</v>
      </c>
      <c r="J502" s="116" t="s">
        <v>455</v>
      </c>
      <c r="K502" s="117" t="str">
        <f t="shared" si="88"/>
        <v>No's</v>
      </c>
      <c r="L502" s="118">
        <v>4</v>
      </c>
      <c r="M502" s="118"/>
      <c r="N502" s="118"/>
      <c r="O502" s="138">
        <f t="shared" si="89"/>
        <v>4</v>
      </c>
      <c r="P502" s="124"/>
      <c r="Q502" s="118"/>
      <c r="R502" s="118"/>
      <c r="S502" s="151"/>
      <c r="T502" s="119" t="str">
        <f t="shared" si="94"/>
        <v/>
      </c>
      <c r="U502" s="119" t="str">
        <f t="shared" si="95"/>
        <v/>
      </c>
      <c r="V502" s="119">
        <f t="shared" si="90"/>
        <v>4</v>
      </c>
      <c r="W502" s="119" t="str">
        <f t="shared" si="91"/>
        <v/>
      </c>
      <c r="X502" s="119" t="str">
        <f t="shared" si="92"/>
        <v/>
      </c>
      <c r="Y502" s="120" t="str">
        <f t="shared" si="96"/>
        <v/>
      </c>
      <c r="Z502" s="121" t="str">
        <f t="shared" si="97"/>
        <v/>
      </c>
      <c r="AA502" s="122"/>
      <c r="AB502" s="119" t="str">
        <f t="shared" si="93"/>
        <v/>
      </c>
    </row>
    <row r="503" spans="1:29" x14ac:dyDescent="0.45">
      <c r="A503" s="112">
        <f>IF(C503="","",COUNTA($C$3:C503))</f>
        <v>501</v>
      </c>
      <c r="B503" s="112" t="str">
        <f t="shared" si="98"/>
        <v>August</v>
      </c>
      <c r="C503" s="113">
        <v>44803</v>
      </c>
      <c r="D503" s="114" t="s">
        <v>662</v>
      </c>
      <c r="E503" s="114"/>
      <c r="F503" s="115">
        <v>44793</v>
      </c>
      <c r="G503" s="116" t="s">
        <v>125</v>
      </c>
      <c r="H503" s="152" t="s">
        <v>676</v>
      </c>
      <c r="I503" s="116" t="s">
        <v>482</v>
      </c>
      <c r="J503" s="116" t="s">
        <v>19</v>
      </c>
      <c r="K503" s="117" t="str">
        <f t="shared" si="88"/>
        <v>Sqmt</v>
      </c>
      <c r="L503" s="118">
        <v>69.7</v>
      </c>
      <c r="M503" s="118">
        <v>57.13</v>
      </c>
      <c r="N503" s="118"/>
      <c r="O503" s="138">
        <f t="shared" si="89"/>
        <v>69.698599999999999</v>
      </c>
      <c r="P503" s="124">
        <v>53.8</v>
      </c>
      <c r="Q503" s="118">
        <v>55.4</v>
      </c>
      <c r="R503" s="118">
        <v>51</v>
      </c>
      <c r="S503" s="151">
        <v>49</v>
      </c>
      <c r="T503" s="119">
        <f t="shared" si="94"/>
        <v>14.2986</v>
      </c>
      <c r="U503" s="119">
        <f t="shared" si="95"/>
        <v>1.6000000000000014</v>
      </c>
      <c r="V503" s="119">
        <f t="shared" si="90"/>
        <v>328.28040599999997</v>
      </c>
      <c r="W503" s="119">
        <f t="shared" si="91"/>
        <v>7.5360000000000067</v>
      </c>
      <c r="X503" s="119">
        <f t="shared" si="92"/>
        <v>67.346406000000002</v>
      </c>
      <c r="Y503" s="120">
        <f t="shared" si="96"/>
        <v>20.514902738362036</v>
      </c>
      <c r="Z503" s="121">
        <f t="shared" si="97"/>
        <v>2.2955984768704125</v>
      </c>
      <c r="AA503" s="122"/>
      <c r="AB503" s="119">
        <f t="shared" si="93"/>
        <v>67.346406000000002</v>
      </c>
    </row>
    <row r="504" spans="1:29" x14ac:dyDescent="0.45">
      <c r="A504" s="112">
        <f>IF(C504="","",COUNTA($C$3:C504))</f>
        <v>502</v>
      </c>
      <c r="B504" s="112" t="str">
        <f t="shared" si="98"/>
        <v>August</v>
      </c>
      <c r="C504" s="113">
        <v>44803</v>
      </c>
      <c r="D504" s="114" t="s">
        <v>662</v>
      </c>
      <c r="E504" s="114"/>
      <c r="F504" s="115">
        <v>44793</v>
      </c>
      <c r="G504" s="116" t="s">
        <v>125</v>
      </c>
      <c r="H504" s="152" t="s">
        <v>676</v>
      </c>
      <c r="I504" s="116" t="s">
        <v>482</v>
      </c>
      <c r="J504" s="116" t="s">
        <v>2</v>
      </c>
      <c r="K504" s="117" t="str">
        <f t="shared" si="88"/>
        <v>Sqmt</v>
      </c>
      <c r="L504" s="118">
        <v>15.3</v>
      </c>
      <c r="M504" s="118"/>
      <c r="N504" s="118">
        <v>12.71</v>
      </c>
      <c r="O504" s="138">
        <f t="shared" si="89"/>
        <v>15.506200000000002</v>
      </c>
      <c r="P504" s="124">
        <v>8.9</v>
      </c>
      <c r="Q504" s="118">
        <v>10.5</v>
      </c>
      <c r="R504" s="118"/>
      <c r="S504" s="151"/>
      <c r="T504" s="119">
        <f t="shared" si="94"/>
        <v>5.0062000000000015</v>
      </c>
      <c r="U504" s="119">
        <f t="shared" si="95"/>
        <v>1.5999999999999996</v>
      </c>
      <c r="V504" s="119">
        <f t="shared" si="90"/>
        <v>73.034202000000008</v>
      </c>
      <c r="W504" s="119">
        <f t="shared" si="91"/>
        <v>7.5359999999999987</v>
      </c>
      <c r="X504" s="119">
        <f t="shared" si="92"/>
        <v>23.579202000000006</v>
      </c>
      <c r="Y504" s="120">
        <f t="shared" si="96"/>
        <v>32.285150455946656</v>
      </c>
      <c r="Z504" s="121">
        <f t="shared" si="97"/>
        <v>10.318453263855746</v>
      </c>
      <c r="AA504" s="122"/>
      <c r="AB504" s="119">
        <f t="shared" si="93"/>
        <v>23.579202000000006</v>
      </c>
    </row>
    <row r="505" spans="1:29" x14ac:dyDescent="0.45">
      <c r="A505" s="112">
        <f>IF(C505="","",COUNTA($C$3:C505))</f>
        <v>503</v>
      </c>
      <c r="B505" s="112" t="str">
        <f t="shared" si="98"/>
        <v>August</v>
      </c>
      <c r="C505" s="113">
        <v>44803</v>
      </c>
      <c r="D505" s="114" t="s">
        <v>662</v>
      </c>
      <c r="E505" s="114"/>
      <c r="F505" s="115">
        <v>44793</v>
      </c>
      <c r="G505" s="116" t="s">
        <v>125</v>
      </c>
      <c r="H505" s="152" t="s">
        <v>676</v>
      </c>
      <c r="I505" s="116" t="s">
        <v>514</v>
      </c>
      <c r="J505" s="116" t="s">
        <v>21</v>
      </c>
      <c r="K505" s="117" t="str">
        <f t="shared" si="88"/>
        <v>Sqmt</v>
      </c>
      <c r="L505" s="118">
        <v>2.8</v>
      </c>
      <c r="M505" s="118">
        <v>2.2999999999999998</v>
      </c>
      <c r="N505" s="118"/>
      <c r="O505" s="138">
        <f t="shared" si="89"/>
        <v>2.8059999999999996</v>
      </c>
      <c r="P505" s="124">
        <v>2.4</v>
      </c>
      <c r="Q505" s="118">
        <v>2.8</v>
      </c>
      <c r="R505" s="118"/>
      <c r="S505" s="151"/>
      <c r="T505" s="119">
        <f t="shared" si="94"/>
        <v>5.9999999999997833E-3</v>
      </c>
      <c r="U505" s="119">
        <f t="shared" si="95"/>
        <v>0.39999999999999991</v>
      </c>
      <c r="V505" s="119">
        <f t="shared" si="90"/>
        <v>22.027099999999997</v>
      </c>
      <c r="W505" s="119">
        <f t="shared" si="91"/>
        <v>3.1399999999999992</v>
      </c>
      <c r="X505" s="119">
        <f t="shared" si="92"/>
        <v>4.7099999999998296E-2</v>
      </c>
      <c r="Y505" s="120">
        <f t="shared" si="96"/>
        <v>0.21382751247326384</v>
      </c>
      <c r="Z505" s="121">
        <f t="shared" si="97"/>
        <v>14.255167498218102</v>
      </c>
      <c r="AA505" s="122"/>
      <c r="AB505" s="119">
        <f t="shared" si="93"/>
        <v>4.7099999999998296E-2</v>
      </c>
    </row>
    <row r="506" spans="1:29" x14ac:dyDescent="0.45">
      <c r="A506" s="112">
        <f>IF(C506="","",COUNTA($C$3:C506))</f>
        <v>504</v>
      </c>
      <c r="B506" s="112" t="str">
        <f t="shared" si="98"/>
        <v>August</v>
      </c>
      <c r="C506" s="113">
        <v>44803</v>
      </c>
      <c r="D506" s="114" t="s">
        <v>662</v>
      </c>
      <c r="E506" s="114"/>
      <c r="F506" s="115">
        <v>44793</v>
      </c>
      <c r="G506" s="116" t="s">
        <v>125</v>
      </c>
      <c r="H506" s="152" t="s">
        <v>676</v>
      </c>
      <c r="I506" s="116" t="s">
        <v>23</v>
      </c>
      <c r="J506" s="116" t="s">
        <v>23</v>
      </c>
      <c r="K506" s="117" t="str">
        <f t="shared" si="88"/>
        <v>No's</v>
      </c>
      <c r="L506" s="118">
        <v>32</v>
      </c>
      <c r="M506" s="118"/>
      <c r="N506" s="118"/>
      <c r="O506" s="138">
        <f t="shared" si="89"/>
        <v>32</v>
      </c>
      <c r="P506" s="124">
        <v>32</v>
      </c>
      <c r="Q506" s="118"/>
      <c r="R506" s="118"/>
      <c r="S506" s="151"/>
      <c r="T506" s="119" t="str">
        <f t="shared" si="94"/>
        <v/>
      </c>
      <c r="U506" s="119" t="str">
        <f t="shared" si="95"/>
        <v/>
      </c>
      <c r="V506" s="119">
        <f t="shared" si="90"/>
        <v>32</v>
      </c>
      <c r="W506" s="119" t="str">
        <f t="shared" si="91"/>
        <v/>
      </c>
      <c r="X506" s="119" t="str">
        <f t="shared" si="92"/>
        <v/>
      </c>
      <c r="Y506" s="120" t="str">
        <f t="shared" si="96"/>
        <v/>
      </c>
      <c r="Z506" s="121" t="str">
        <f t="shared" si="97"/>
        <v/>
      </c>
      <c r="AA506" s="122"/>
      <c r="AB506" s="119" t="str">
        <f t="shared" si="93"/>
        <v/>
      </c>
    </row>
    <row r="507" spans="1:29" x14ac:dyDescent="0.45">
      <c r="A507" s="112">
        <f>IF(C507="","",COUNTA($C$3:C507))</f>
        <v>505</v>
      </c>
      <c r="B507" s="112" t="str">
        <f t="shared" si="98"/>
        <v>August</v>
      </c>
      <c r="C507" s="113">
        <v>44803</v>
      </c>
      <c r="D507" s="114" t="s">
        <v>662</v>
      </c>
      <c r="E507" s="114"/>
      <c r="F507" s="115">
        <v>44793</v>
      </c>
      <c r="G507" s="116" t="s">
        <v>125</v>
      </c>
      <c r="H507" s="152" t="s">
        <v>676</v>
      </c>
      <c r="I507" s="116" t="s">
        <v>354</v>
      </c>
      <c r="J507" s="116" t="s">
        <v>354</v>
      </c>
      <c r="K507" s="117" t="str">
        <f t="shared" si="88"/>
        <v>No's</v>
      </c>
      <c r="L507" s="118">
        <v>32</v>
      </c>
      <c r="M507" s="118"/>
      <c r="N507" s="118"/>
      <c r="O507" s="138" t="str">
        <f t="shared" si="89"/>
        <v>No's</v>
      </c>
      <c r="P507" s="124"/>
      <c r="Q507" s="118"/>
      <c r="R507" s="118"/>
      <c r="S507" s="151"/>
      <c r="T507" s="119" t="str">
        <f t="shared" si="94"/>
        <v/>
      </c>
      <c r="U507" s="119" t="str">
        <f t="shared" si="95"/>
        <v/>
      </c>
      <c r="V507" s="119" t="str">
        <f t="shared" si="90"/>
        <v/>
      </c>
      <c r="W507" s="119" t="str">
        <f t="shared" si="91"/>
        <v/>
      </c>
      <c r="X507" s="119" t="str">
        <f t="shared" si="92"/>
        <v/>
      </c>
      <c r="Y507" s="120" t="str">
        <f t="shared" si="96"/>
        <v/>
      </c>
      <c r="Z507" s="121" t="str">
        <f t="shared" si="97"/>
        <v/>
      </c>
      <c r="AA507" s="122"/>
      <c r="AB507" s="119" t="str">
        <f t="shared" si="93"/>
        <v/>
      </c>
    </row>
    <row r="508" spans="1:29" x14ac:dyDescent="0.45">
      <c r="A508" s="112">
        <f>IF(C508="","",COUNTA($C$3:C508))</f>
        <v>506</v>
      </c>
      <c r="B508" s="112" t="str">
        <f t="shared" si="98"/>
        <v>August</v>
      </c>
      <c r="C508" s="113">
        <v>44803</v>
      </c>
      <c r="D508" s="114" t="s">
        <v>662</v>
      </c>
      <c r="E508" s="114"/>
      <c r="F508" s="115">
        <v>44793</v>
      </c>
      <c r="G508" s="116" t="s">
        <v>125</v>
      </c>
      <c r="H508" s="152" t="s">
        <v>676</v>
      </c>
      <c r="I508" s="116" t="s">
        <v>25</v>
      </c>
      <c r="J508" s="116" t="s">
        <v>455</v>
      </c>
      <c r="K508" s="117" t="str">
        <f t="shared" si="88"/>
        <v>No's</v>
      </c>
      <c r="L508" s="118">
        <v>12</v>
      </c>
      <c r="M508" s="118"/>
      <c r="N508" s="118"/>
      <c r="O508" s="138">
        <f t="shared" si="89"/>
        <v>12</v>
      </c>
      <c r="P508" s="124"/>
      <c r="Q508" s="118"/>
      <c r="R508" s="118"/>
      <c r="S508" s="151"/>
      <c r="T508" s="119" t="str">
        <f t="shared" si="94"/>
        <v/>
      </c>
      <c r="U508" s="119" t="str">
        <f t="shared" si="95"/>
        <v/>
      </c>
      <c r="V508" s="119">
        <f t="shared" si="90"/>
        <v>12</v>
      </c>
      <c r="W508" s="119" t="str">
        <f t="shared" si="91"/>
        <v/>
      </c>
      <c r="X508" s="119" t="str">
        <f t="shared" si="92"/>
        <v/>
      </c>
      <c r="Y508" s="120" t="str">
        <f t="shared" si="96"/>
        <v/>
      </c>
      <c r="Z508" s="121" t="str">
        <f t="shared" si="97"/>
        <v/>
      </c>
      <c r="AA508" s="122"/>
      <c r="AB508" s="119" t="str">
        <f t="shared" si="93"/>
        <v/>
      </c>
    </row>
    <row r="509" spans="1:29" x14ac:dyDescent="0.45">
      <c r="A509" s="112">
        <f>IF(C509="","",COUNTA($C$3:C509))</f>
        <v>507</v>
      </c>
      <c r="B509" s="112" t="str">
        <f t="shared" si="98"/>
        <v>August</v>
      </c>
      <c r="C509" s="113">
        <v>44803</v>
      </c>
      <c r="D509" s="114" t="s">
        <v>662</v>
      </c>
      <c r="E509" s="114"/>
      <c r="F509" s="115">
        <v>44793</v>
      </c>
      <c r="G509" s="116" t="s">
        <v>125</v>
      </c>
      <c r="H509" s="152" t="s">
        <v>676</v>
      </c>
      <c r="I509" s="116" t="s">
        <v>460</v>
      </c>
      <c r="J509" s="116" t="s">
        <v>225</v>
      </c>
      <c r="K509" s="117" t="str">
        <f t="shared" si="88"/>
        <v>Rmt</v>
      </c>
      <c r="L509" s="118">
        <v>60</v>
      </c>
      <c r="M509" s="118"/>
      <c r="N509" s="118"/>
      <c r="O509" s="138">
        <f t="shared" si="89"/>
        <v>60</v>
      </c>
      <c r="P509" s="124"/>
      <c r="Q509" s="118"/>
      <c r="R509" s="118"/>
      <c r="S509" s="151"/>
      <c r="T509" s="119" t="str">
        <f t="shared" si="94"/>
        <v/>
      </c>
      <c r="U509" s="119" t="str">
        <f t="shared" si="95"/>
        <v/>
      </c>
      <c r="V509" s="119">
        <f t="shared" si="90"/>
        <v>60</v>
      </c>
      <c r="W509" s="119" t="str">
        <f t="shared" si="91"/>
        <v/>
      </c>
      <c r="X509" s="119" t="str">
        <f t="shared" si="92"/>
        <v/>
      </c>
      <c r="Y509" s="120" t="str">
        <f t="shared" si="96"/>
        <v/>
      </c>
      <c r="Z509" s="121" t="str">
        <f t="shared" si="97"/>
        <v/>
      </c>
      <c r="AA509" s="122"/>
      <c r="AB509" s="119" t="str">
        <f t="shared" si="93"/>
        <v/>
      </c>
    </row>
    <row r="510" spans="1:29" x14ac:dyDescent="0.45">
      <c r="A510" s="112">
        <f>IF(C510="","",COUNTA($C$3:C510))</f>
        <v>508</v>
      </c>
      <c r="B510" s="112" t="str">
        <f t="shared" si="98"/>
        <v>August</v>
      </c>
      <c r="C510" s="113">
        <v>44803</v>
      </c>
      <c r="D510" s="114" t="s">
        <v>662</v>
      </c>
      <c r="E510" s="114"/>
      <c r="F510" s="115">
        <v>44793</v>
      </c>
      <c r="G510" s="116" t="s">
        <v>125</v>
      </c>
      <c r="H510" s="152" t="s">
        <v>676</v>
      </c>
      <c r="I510" s="116" t="s">
        <v>480</v>
      </c>
      <c r="J510" s="116" t="s">
        <v>343</v>
      </c>
      <c r="K510" s="117" t="str">
        <f t="shared" si="88"/>
        <v>No's</v>
      </c>
      <c r="L510" s="118">
        <v>1</v>
      </c>
      <c r="M510" s="118"/>
      <c r="N510" s="118"/>
      <c r="O510" s="138">
        <f t="shared" si="89"/>
        <v>1</v>
      </c>
      <c r="P510" s="124"/>
      <c r="Q510" s="118"/>
      <c r="R510" s="118"/>
      <c r="S510" s="151"/>
      <c r="T510" s="119" t="str">
        <f t="shared" si="94"/>
        <v/>
      </c>
      <c r="U510" s="119" t="str">
        <f t="shared" si="95"/>
        <v/>
      </c>
      <c r="V510" s="119">
        <f t="shared" si="90"/>
        <v>1</v>
      </c>
      <c r="W510" s="119" t="str">
        <f t="shared" si="91"/>
        <v/>
      </c>
      <c r="X510" s="119" t="str">
        <f t="shared" si="92"/>
        <v/>
      </c>
      <c r="Y510" s="120" t="str">
        <f t="shared" si="96"/>
        <v/>
      </c>
      <c r="Z510" s="121" t="str">
        <f t="shared" si="97"/>
        <v/>
      </c>
      <c r="AA510" s="122"/>
      <c r="AB510" s="119" t="str">
        <f t="shared" si="93"/>
        <v/>
      </c>
    </row>
    <row r="511" spans="1:29" x14ac:dyDescent="0.45">
      <c r="A511" s="112">
        <f>IF(C511="","",COUNTA($C$3:C511))</f>
        <v>509</v>
      </c>
      <c r="B511" s="112" t="str">
        <f t="shared" si="98"/>
        <v>September</v>
      </c>
      <c r="C511" s="113">
        <v>44805</v>
      </c>
      <c r="D511" s="114" t="s">
        <v>631</v>
      </c>
      <c r="E511" s="114"/>
      <c r="F511" s="115">
        <v>44793</v>
      </c>
      <c r="G511" s="116" t="s">
        <v>125</v>
      </c>
      <c r="H511" s="152" t="s">
        <v>677</v>
      </c>
      <c r="I511" s="116" t="s">
        <v>457</v>
      </c>
      <c r="J511" s="116" t="s">
        <v>2</v>
      </c>
      <c r="K511" s="117" t="str">
        <f t="shared" si="88"/>
        <v>Sqmt</v>
      </c>
      <c r="L511" s="118">
        <v>10.199999999999999</v>
      </c>
      <c r="M511" s="118">
        <v>2.46</v>
      </c>
      <c r="N511" s="118">
        <v>5.98</v>
      </c>
      <c r="O511" s="138">
        <f t="shared" si="89"/>
        <v>10.296800000000001</v>
      </c>
      <c r="P511" s="124">
        <v>7.3</v>
      </c>
      <c r="Q511" s="118">
        <v>8.8000000000000007</v>
      </c>
      <c r="R511" s="118">
        <v>18</v>
      </c>
      <c r="S511" s="151">
        <v>82</v>
      </c>
      <c r="T511" s="119">
        <f t="shared" si="94"/>
        <v>1.4968000000000004</v>
      </c>
      <c r="U511" s="119">
        <f t="shared" si="95"/>
        <v>1.5000000000000009</v>
      </c>
      <c r="V511" s="119">
        <f t="shared" si="90"/>
        <v>48.497928000000002</v>
      </c>
      <c r="W511" s="119">
        <f t="shared" si="91"/>
        <v>7.0650000000000039</v>
      </c>
      <c r="X511" s="119">
        <f t="shared" si="92"/>
        <v>7.0499280000000013</v>
      </c>
      <c r="Y511" s="120">
        <f t="shared" si="96"/>
        <v>14.536555046227956</v>
      </c>
      <c r="Z511" s="121">
        <f t="shared" si="97"/>
        <v>14.567632662574786</v>
      </c>
      <c r="AA511" s="122"/>
      <c r="AB511" s="119">
        <f t="shared" ref="AB511:AB559" si="99">IFERROR((X511-AA511),"")</f>
        <v>7.0499280000000013</v>
      </c>
      <c r="AC511" s="96" t="s">
        <v>519</v>
      </c>
    </row>
    <row r="512" spans="1:29" x14ac:dyDescent="0.45">
      <c r="A512" s="112">
        <f>IF(C512="","",COUNTA($C$3:C512))</f>
        <v>510</v>
      </c>
      <c r="B512" s="112" t="str">
        <f t="shared" si="98"/>
        <v>September</v>
      </c>
      <c r="C512" s="113">
        <v>44805</v>
      </c>
      <c r="D512" s="114" t="s">
        <v>631</v>
      </c>
      <c r="E512" s="114"/>
      <c r="F512" s="115">
        <v>44793</v>
      </c>
      <c r="G512" s="116" t="s">
        <v>125</v>
      </c>
      <c r="H512" s="152" t="s">
        <v>677</v>
      </c>
      <c r="I512" s="116" t="s">
        <v>25</v>
      </c>
      <c r="J512" s="116" t="s">
        <v>455</v>
      </c>
      <c r="K512" s="117" t="str">
        <f t="shared" si="88"/>
        <v>No's</v>
      </c>
      <c r="L512" s="118">
        <v>56</v>
      </c>
      <c r="M512" s="118"/>
      <c r="N512" s="118"/>
      <c r="O512" s="138">
        <f t="shared" si="89"/>
        <v>56</v>
      </c>
      <c r="P512" s="124"/>
      <c r="Q512" s="118"/>
      <c r="R512" s="118"/>
      <c r="S512" s="151"/>
      <c r="T512" s="119" t="str">
        <f t="shared" si="94"/>
        <v/>
      </c>
      <c r="U512" s="119" t="str">
        <f t="shared" si="95"/>
        <v/>
      </c>
      <c r="V512" s="119">
        <f t="shared" si="90"/>
        <v>56</v>
      </c>
      <c r="W512" s="119" t="str">
        <f t="shared" si="91"/>
        <v/>
      </c>
      <c r="X512" s="119" t="str">
        <f t="shared" si="92"/>
        <v/>
      </c>
      <c r="Y512" s="120" t="str">
        <f t="shared" si="96"/>
        <v/>
      </c>
      <c r="Z512" s="121" t="str">
        <f t="shared" si="97"/>
        <v/>
      </c>
      <c r="AA512" s="122"/>
      <c r="AB512" s="119" t="str">
        <f t="shared" si="99"/>
        <v/>
      </c>
    </row>
    <row r="513" spans="1:28" x14ac:dyDescent="0.45">
      <c r="A513" s="112">
        <f>IF(C513="","",COUNTA($C$3:C513))</f>
        <v>511</v>
      </c>
      <c r="B513" s="112" t="str">
        <f t="shared" si="98"/>
        <v>September</v>
      </c>
      <c r="C513" s="113">
        <v>44805</v>
      </c>
      <c r="D513" s="114" t="s">
        <v>631</v>
      </c>
      <c r="E513" s="114"/>
      <c r="F513" s="115">
        <v>44793</v>
      </c>
      <c r="G513" s="116" t="s">
        <v>125</v>
      </c>
      <c r="H513" s="152" t="s">
        <v>677</v>
      </c>
      <c r="I513" s="116" t="s">
        <v>460</v>
      </c>
      <c r="J513" s="116" t="s">
        <v>225</v>
      </c>
      <c r="K513" s="117" t="str">
        <f t="shared" si="88"/>
        <v>Rmt</v>
      </c>
      <c r="L513" s="118">
        <v>30</v>
      </c>
      <c r="M513" s="118"/>
      <c r="N513" s="118"/>
      <c r="O513" s="138">
        <f t="shared" si="89"/>
        <v>30</v>
      </c>
      <c r="P513" s="124"/>
      <c r="Q513" s="118"/>
      <c r="R513" s="118"/>
      <c r="S513" s="151"/>
      <c r="T513" s="119" t="str">
        <f t="shared" si="94"/>
        <v/>
      </c>
      <c r="U513" s="119" t="str">
        <f t="shared" si="95"/>
        <v/>
      </c>
      <c r="V513" s="119">
        <f t="shared" si="90"/>
        <v>30</v>
      </c>
      <c r="W513" s="119" t="str">
        <f t="shared" si="91"/>
        <v/>
      </c>
      <c r="X513" s="119" t="str">
        <f t="shared" si="92"/>
        <v/>
      </c>
      <c r="Y513" s="120" t="str">
        <f t="shared" si="96"/>
        <v/>
      </c>
      <c r="Z513" s="121" t="str">
        <f t="shared" si="97"/>
        <v/>
      </c>
      <c r="AA513" s="122"/>
      <c r="AB513" s="119" t="str">
        <f t="shared" si="99"/>
        <v/>
      </c>
    </row>
    <row r="514" spans="1:28" x14ac:dyDescent="0.45">
      <c r="A514" s="112">
        <f>IF(C514="","",COUNTA($C$3:C514))</f>
        <v>512</v>
      </c>
      <c r="B514" s="112" t="str">
        <f t="shared" si="98"/>
        <v>September</v>
      </c>
      <c r="C514" s="113">
        <v>44805</v>
      </c>
      <c r="D514" s="114" t="s">
        <v>631</v>
      </c>
      <c r="E514" s="114"/>
      <c r="F514" s="115">
        <v>44793</v>
      </c>
      <c r="G514" s="116" t="s">
        <v>125</v>
      </c>
      <c r="H514" s="152" t="s">
        <v>677</v>
      </c>
      <c r="I514" s="116" t="s">
        <v>24</v>
      </c>
      <c r="J514" s="116" t="s">
        <v>24</v>
      </c>
      <c r="K514" s="117" t="str">
        <f t="shared" si="88"/>
        <v>No's</v>
      </c>
      <c r="L514" s="118">
        <v>50</v>
      </c>
      <c r="M514" s="118"/>
      <c r="N514" s="118"/>
      <c r="O514" s="138">
        <f t="shared" si="89"/>
        <v>50</v>
      </c>
      <c r="P514" s="124"/>
      <c r="Q514" s="118"/>
      <c r="R514" s="118"/>
      <c r="S514" s="151"/>
      <c r="T514" s="119" t="str">
        <f t="shared" si="94"/>
        <v/>
      </c>
      <c r="U514" s="119" t="str">
        <f t="shared" si="95"/>
        <v/>
      </c>
      <c r="V514" s="119">
        <f t="shared" si="90"/>
        <v>50</v>
      </c>
      <c r="W514" s="119" t="str">
        <f t="shared" si="91"/>
        <v/>
      </c>
      <c r="X514" s="119" t="str">
        <f t="shared" si="92"/>
        <v/>
      </c>
      <c r="Y514" s="120" t="str">
        <f t="shared" si="96"/>
        <v/>
      </c>
      <c r="Z514" s="121" t="str">
        <f t="shared" si="97"/>
        <v/>
      </c>
      <c r="AA514" s="122"/>
      <c r="AB514" s="119" t="str">
        <f t="shared" si="99"/>
        <v/>
      </c>
    </row>
    <row r="515" spans="1:28" x14ac:dyDescent="0.45">
      <c r="A515" s="112">
        <f>IF(C515="","",COUNTA($C$3:C515))</f>
        <v>513</v>
      </c>
      <c r="B515" s="112" t="str">
        <f t="shared" si="98"/>
        <v>September</v>
      </c>
      <c r="C515" s="113">
        <v>44805</v>
      </c>
      <c r="D515" s="114" t="s">
        <v>631</v>
      </c>
      <c r="E515" s="114"/>
      <c r="F515" s="115">
        <v>44793</v>
      </c>
      <c r="G515" s="116" t="s">
        <v>125</v>
      </c>
      <c r="H515" s="152" t="s">
        <v>677</v>
      </c>
      <c r="I515" s="116" t="s">
        <v>480</v>
      </c>
      <c r="J515" s="116" t="s">
        <v>343</v>
      </c>
      <c r="K515" s="117" t="str">
        <f t="shared" ref="K515:K578" si="100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515" s="118">
        <v>1</v>
      </c>
      <c r="M515" s="118"/>
      <c r="N515" s="118"/>
      <c r="O515" s="138">
        <f t="shared" ref="O515:O578" si="101">IF(ISNUMBER(SEARCH("gsm",J:J)),(M515+N515)*1.22,IF(ISNUMBER(SEARCH("Tape",J:J)),L515,IF(ISNUMBER(SEARCH("Thermal",J:J)),L515,IF(ISNUMBER(SEARCH("Acou",J:J)),L515,IF(ISNUMBER(SEARCH("ss",J:J)),L515,IF(ISNUMBER(SEARCH("Alu",J:J)),L515,IF(ISNUMBER(SEARCH("Gasket",J:J)),L515,IF(ISNUMBER(SEARCH("Cleats",J:J)),L515,IF(ISNUMBER(SEARCH("Tube",J:J)),L515,IF(ISNUMBER(SEARCH("Bracket",J:J)),L515,IF(ISNUMBER(SEARCH("Corner",J:J)),L515,IF(ISNUMBER(SEARCH("MS",J:J)),L515,IF(ISNUMBER(SEARCH("Bucket",J:J)),L515,IF(ISNUMBER(SEARCH("stretch",J:J)),L515,IF(ISNUMBER(SEARCH("Bubble",J:J)),L515,IF(ISNUMBER(SEARCH("JTR",J:J)),L515,IF(ISNUMBER(SEARCH("Clamp",J:J)),"No's",IF(ISNUMBER(SEARCH("PIR",J:J)),"sqmt",""))))))))))))))))))</f>
        <v>1</v>
      </c>
      <c r="P515" s="124"/>
      <c r="Q515" s="118"/>
      <c r="R515" s="118"/>
      <c r="S515" s="151"/>
      <c r="T515" s="119" t="str">
        <f t="shared" si="94"/>
        <v/>
      </c>
      <c r="U515" s="119" t="str">
        <f t="shared" si="95"/>
        <v/>
      </c>
      <c r="V515" s="119">
        <f t="shared" ref="V515:V578" si="102">IF(ISNUMBER(SEARCH("26",J:J)),O515*3.925,IF(ISNUMBER(SEARCH("24",J:J)),O515*4.71,IF(ISNUMBER(SEARCH("22",J:J)),O515*6.28,IF(ISNUMBER(SEARCH("20",J:J)),O515*7.85,IF(ISNUMBER(SEARCH("18G",J:J)),O515*9.42,IF(ISNUMBER(SEARCH("16G",J:J)),O515*11.775,IF(ISNUMBER(SEARCH("Thermal",J:J)),O515,IF(ISNUMBER(SEARCH("Acou",J:J)),O515,IF(ISNUMBER(SEARCH("ss",J:J)),O515,IF(ISNUMBER(SEARCH("0.8mm",J:J)),O515*2.2,IF(ISNUMBER(SEARCH("1mm",J:J)),O515*2.75,IF(ISNUMBER(SEARCH("1.2mm",J:J)),O515*3.3,IF(ISNUMBER(SEARCH("Gasket",J:J)),O515,IF(ISNUMBER(SEARCH("Cleats",J:J)),O515,IF(ISNUMBER(SEARCH("Sealant",J:J)),O515,IF(ISNUMBER(SEARCH("Bracket",J:J)),O515,IF(ISNUMBER(SEARCH("Corner",J:J)),O515,IF(ISNUMBER(SEARCH("Bubble",J:J)),O515,""))))))))))))))))))</f>
        <v>1</v>
      </c>
      <c r="W515" s="119" t="str">
        <f t="shared" ref="W515:W578" si="103">IF(ISNUMBER(SEARCH("26",J:J)),U515*3.925,IF(ISNUMBER(SEARCH("24",J:J)),U515*4.71,IF(ISNUMBER(SEARCH("22",J:J)),U515*6.28,IF(ISNUMBER(SEARCH("20",J:J)),U515*7.85,IF(ISNUMBER(SEARCH("18G",J:J)),U515*9.42,IF(ISNUMBER(SEARCH("16G",J:J)),U515*11.775,IF(ISNUMBER(SEARCH("Thermal",J:J)),U515,IF(ISNUMBER(SEARCH("Acou",J:J)),U515,IF(ISNUMBER(SEARCH("ss",J:J)),U515,IF(ISNUMBER(SEARCH("0.8mm",J:J)),U515*2.2,IF(ISNUMBER(SEARCH("1mm",J:J)),U515*2.75,IF(ISNUMBER(SEARCH("1.2mm",J:J)),U515*3.3,IF(ISNUMBER(SEARCH("Gasket",J:J)),U515,IF(ISNUMBER(SEARCH("Cleats",J:J)),U515,IF(ISNUMBER(SEARCH("Sealant",J:J)),U515,IF(ISNUMBER(SEARCH("Bracket",J:J)),U515,IF(ISNUMBER(SEARCH("Corner",J:J)),U515,IF(ISNUMBER(SEARCH("Bubble",J:J)),U515,""))))))))))))))))))</f>
        <v/>
      </c>
      <c r="X515" s="119" t="str">
        <f t="shared" ref="X515:X578" si="104">IF(ISNUMBER(SEARCH("26",J:J)),T515*3.925,IF(ISNUMBER(SEARCH("24",J:J)),T515*4.71,IF(ISNUMBER(SEARCH("22",J:J)),T515*6.28,IF(ISNUMBER(SEARCH("20",J:J)),T515*7.85,IF(ISNUMBER(SEARCH("18",J:J)),T515*9.42,IF(ISNUMBER(SEARCH("16",J:J)),T515*11.775,IF(ISNUMBER(SEARCH("Thermal",J:J)),"",IF(ISNUMBER(SEARCH("Acou",J:J)),"",IF(ISNUMBER(SEARCH("ss",J:J)),"",IF(ISNUMBER(SEARCH("0.8mm",J:J)),T515*2.2,IF(ISNUMBER(SEARCH("1mm",J:J)),T515*2.75,IF(ISNUMBER(SEARCH("1.2mm",J:J)),T515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515" s="120" t="str">
        <f t="shared" si="96"/>
        <v/>
      </c>
      <c r="Z515" s="121" t="str">
        <f t="shared" si="97"/>
        <v/>
      </c>
      <c r="AA515" s="122"/>
      <c r="AB515" s="119" t="str">
        <f t="shared" si="99"/>
        <v/>
      </c>
    </row>
    <row r="516" spans="1:28" x14ac:dyDescent="0.45">
      <c r="A516" s="112">
        <f>IF(C516="","",COUNTA($C$3:C516))</f>
        <v>514</v>
      </c>
      <c r="B516" s="112" t="str">
        <f t="shared" si="98"/>
        <v>September</v>
      </c>
      <c r="C516" s="113">
        <v>44805</v>
      </c>
      <c r="D516" s="114" t="s">
        <v>631</v>
      </c>
      <c r="E516" s="114"/>
      <c r="F516" s="115">
        <v>44793</v>
      </c>
      <c r="G516" s="116" t="s">
        <v>125</v>
      </c>
      <c r="H516" s="152" t="s">
        <v>678</v>
      </c>
      <c r="I516" s="116" t="s">
        <v>327</v>
      </c>
      <c r="J516" s="116" t="s">
        <v>2</v>
      </c>
      <c r="K516" s="117" t="str">
        <f t="shared" si="100"/>
        <v>Sqmt</v>
      </c>
      <c r="L516" s="118">
        <v>613.35</v>
      </c>
      <c r="M516" s="118"/>
      <c r="N516" s="118">
        <f>513.16+2.98</f>
        <v>516.14</v>
      </c>
      <c r="O516" s="138">
        <f t="shared" si="101"/>
        <v>629.69079999999997</v>
      </c>
      <c r="P516" s="124">
        <v>443.5</v>
      </c>
      <c r="Q516" s="118">
        <v>493.5</v>
      </c>
      <c r="R516" s="118">
        <v>0</v>
      </c>
      <c r="S516" s="151">
        <v>100</v>
      </c>
      <c r="T516" s="119">
        <f t="shared" si="94"/>
        <v>136.19079999999997</v>
      </c>
      <c r="U516" s="119">
        <f t="shared" si="95"/>
        <v>50</v>
      </c>
      <c r="V516" s="119">
        <f t="shared" si="102"/>
        <v>2965.843668</v>
      </c>
      <c r="W516" s="119">
        <f t="shared" si="103"/>
        <v>235.5</v>
      </c>
      <c r="X516" s="119">
        <f t="shared" si="104"/>
        <v>641.45866799999988</v>
      </c>
      <c r="Y516" s="120">
        <f t="shared" si="96"/>
        <v>21.628202285947321</v>
      </c>
      <c r="Z516" s="121">
        <f t="shared" si="97"/>
        <v>7.9404050368847692</v>
      </c>
      <c r="AA516" s="122"/>
      <c r="AB516" s="119">
        <f t="shared" si="99"/>
        <v>641.45866799999988</v>
      </c>
    </row>
    <row r="517" spans="1:28" x14ac:dyDescent="0.45">
      <c r="A517" s="112">
        <f>IF(C517="","",COUNTA($C$3:C517))</f>
        <v>515</v>
      </c>
      <c r="B517" s="112" t="str">
        <f t="shared" si="98"/>
        <v>September</v>
      </c>
      <c r="C517" s="113">
        <v>44805</v>
      </c>
      <c r="D517" s="114" t="s">
        <v>662</v>
      </c>
      <c r="E517" s="114"/>
      <c r="F517" s="115">
        <v>44793</v>
      </c>
      <c r="G517" s="116" t="s">
        <v>125</v>
      </c>
      <c r="H517" s="152" t="s">
        <v>679</v>
      </c>
      <c r="I517" s="116" t="s">
        <v>327</v>
      </c>
      <c r="J517" s="116" t="s">
        <v>2</v>
      </c>
      <c r="K517" s="117" t="str">
        <f t="shared" si="100"/>
        <v>Sqmt</v>
      </c>
      <c r="L517" s="118">
        <v>95.4</v>
      </c>
      <c r="M517" s="118"/>
      <c r="N517" s="118">
        <v>79.69</v>
      </c>
      <c r="O517" s="138">
        <f t="shared" si="101"/>
        <v>97.221800000000002</v>
      </c>
      <c r="P517" s="124">
        <v>73.5</v>
      </c>
      <c r="Q517" s="118">
        <v>86.3</v>
      </c>
      <c r="R517" s="118">
        <v>0</v>
      </c>
      <c r="S517" s="151">
        <v>100</v>
      </c>
      <c r="T517" s="119">
        <f t="shared" si="94"/>
        <v>10.921800000000005</v>
      </c>
      <c r="U517" s="119">
        <f t="shared" si="95"/>
        <v>12.799999999999997</v>
      </c>
      <c r="V517" s="119">
        <f t="shared" si="102"/>
        <v>457.91467799999998</v>
      </c>
      <c r="W517" s="119">
        <f t="shared" si="103"/>
        <v>60.28799999999999</v>
      </c>
      <c r="X517" s="119">
        <f t="shared" si="104"/>
        <v>51.441678000000024</v>
      </c>
      <c r="Y517" s="120">
        <f t="shared" si="96"/>
        <v>11.233900215795227</v>
      </c>
      <c r="Z517" s="121">
        <f t="shared" si="97"/>
        <v>13.165771462778922</v>
      </c>
      <c r="AA517" s="122"/>
      <c r="AB517" s="119">
        <f t="shared" si="99"/>
        <v>51.441678000000024</v>
      </c>
    </row>
    <row r="518" spans="1:28" x14ac:dyDescent="0.45">
      <c r="A518" s="112">
        <f>IF(C518="","",COUNTA($C$3:C518))</f>
        <v>516</v>
      </c>
      <c r="B518" s="112" t="str">
        <f t="shared" si="98"/>
        <v>September</v>
      </c>
      <c r="C518" s="113">
        <v>44805</v>
      </c>
      <c r="D518" s="114" t="s">
        <v>662</v>
      </c>
      <c r="E518" s="114"/>
      <c r="F518" s="115">
        <v>44793</v>
      </c>
      <c r="G518" s="116" t="s">
        <v>125</v>
      </c>
      <c r="H518" s="152" t="s">
        <v>679</v>
      </c>
      <c r="I518" s="116" t="s">
        <v>25</v>
      </c>
      <c r="J518" s="116" t="s">
        <v>374</v>
      </c>
      <c r="K518" s="117" t="str">
        <f t="shared" si="100"/>
        <v>No's</v>
      </c>
      <c r="L518" s="118">
        <v>384</v>
      </c>
      <c r="M518" s="118"/>
      <c r="N518" s="118"/>
      <c r="O518" s="138">
        <f t="shared" si="101"/>
        <v>384</v>
      </c>
      <c r="P518" s="124"/>
      <c r="Q518" s="118"/>
      <c r="R518" s="118"/>
      <c r="S518" s="151"/>
      <c r="T518" s="119" t="str">
        <f t="shared" si="94"/>
        <v/>
      </c>
      <c r="U518" s="119" t="str">
        <f t="shared" si="95"/>
        <v/>
      </c>
      <c r="V518" s="119">
        <f t="shared" si="102"/>
        <v>384</v>
      </c>
      <c r="W518" s="119" t="str">
        <f t="shared" si="103"/>
        <v/>
      </c>
      <c r="X518" s="119" t="str">
        <f t="shared" si="104"/>
        <v/>
      </c>
      <c r="Y518" s="120" t="str">
        <f t="shared" si="96"/>
        <v/>
      </c>
      <c r="Z518" s="121" t="str">
        <f t="shared" si="97"/>
        <v/>
      </c>
      <c r="AA518" s="122"/>
      <c r="AB518" s="119" t="str">
        <f t="shared" si="99"/>
        <v/>
      </c>
    </row>
    <row r="519" spans="1:28" x14ac:dyDescent="0.45">
      <c r="A519" s="112">
        <f>IF(C519="","",COUNTA($C$3:C519))</f>
        <v>517</v>
      </c>
      <c r="B519" s="112" t="str">
        <f t="shared" si="98"/>
        <v>September</v>
      </c>
      <c r="C519" s="113">
        <v>44805</v>
      </c>
      <c r="D519" s="114" t="s">
        <v>680</v>
      </c>
      <c r="E519" s="114"/>
      <c r="F519" s="115">
        <v>44797</v>
      </c>
      <c r="G519" s="116" t="s">
        <v>125</v>
      </c>
      <c r="H519" s="152" t="s">
        <v>681</v>
      </c>
      <c r="I519" s="116" t="s">
        <v>457</v>
      </c>
      <c r="J519" s="116" t="s">
        <v>2</v>
      </c>
      <c r="K519" s="117" t="str">
        <f t="shared" si="100"/>
        <v>Sqmt</v>
      </c>
      <c r="L519" s="118">
        <v>141.1</v>
      </c>
      <c r="M519" s="118">
        <v>76.680000000000007</v>
      </c>
      <c r="N519" s="118">
        <v>43.51</v>
      </c>
      <c r="O519" s="138">
        <f t="shared" si="101"/>
        <v>146.6318</v>
      </c>
      <c r="P519" s="124">
        <v>121.2</v>
      </c>
      <c r="Q519" s="118">
        <v>138.4</v>
      </c>
      <c r="R519" s="118">
        <v>39</v>
      </c>
      <c r="S519" s="151">
        <v>61</v>
      </c>
      <c r="T519" s="119">
        <f t="shared" si="94"/>
        <v>8.2317999999999927</v>
      </c>
      <c r="U519" s="119">
        <f t="shared" si="95"/>
        <v>17.200000000000003</v>
      </c>
      <c r="V519" s="119">
        <f t="shared" si="102"/>
        <v>690.63577799999996</v>
      </c>
      <c r="W519" s="119">
        <f t="shared" si="103"/>
        <v>81.012000000000015</v>
      </c>
      <c r="X519" s="119">
        <f t="shared" si="104"/>
        <v>38.771777999999962</v>
      </c>
      <c r="Y519" s="120">
        <f t="shared" si="96"/>
        <v>5.6139254922874793</v>
      </c>
      <c r="Z519" s="121">
        <f t="shared" si="97"/>
        <v>11.7300612827504</v>
      </c>
      <c r="AA519" s="122"/>
      <c r="AB519" s="119">
        <f t="shared" si="99"/>
        <v>38.771777999999962</v>
      </c>
    </row>
    <row r="520" spans="1:28" x14ac:dyDescent="0.45">
      <c r="A520" s="112">
        <f>IF(C520="","",COUNTA($C$3:C520))</f>
        <v>518</v>
      </c>
      <c r="B520" s="112" t="str">
        <f t="shared" si="98"/>
        <v>September</v>
      </c>
      <c r="C520" s="113">
        <v>44805</v>
      </c>
      <c r="D520" s="114" t="s">
        <v>680</v>
      </c>
      <c r="E520" s="114"/>
      <c r="F520" s="115">
        <v>44797</v>
      </c>
      <c r="G520" s="116" t="s">
        <v>125</v>
      </c>
      <c r="H520" s="152" t="s">
        <v>681</v>
      </c>
      <c r="I520" s="116" t="s">
        <v>368</v>
      </c>
      <c r="J520" s="116" t="s">
        <v>2</v>
      </c>
      <c r="K520" s="117" t="str">
        <f t="shared" si="100"/>
        <v>Sqmt</v>
      </c>
      <c r="L520" s="118">
        <v>48</v>
      </c>
      <c r="M520" s="118">
        <v>39.4</v>
      </c>
      <c r="N520" s="118"/>
      <c r="O520" s="138">
        <f t="shared" si="101"/>
        <v>48.067999999999998</v>
      </c>
      <c r="P520" s="124">
        <v>48</v>
      </c>
      <c r="Q520" s="118">
        <v>48</v>
      </c>
      <c r="R520" s="118"/>
      <c r="S520" s="151"/>
      <c r="T520" s="119">
        <f t="shared" si="94"/>
        <v>6.799999999999784E-2</v>
      </c>
      <c r="U520" s="119">
        <f t="shared" si="95"/>
        <v>0</v>
      </c>
      <c r="V520" s="119">
        <f t="shared" si="102"/>
        <v>226.40027999999998</v>
      </c>
      <c r="W520" s="119">
        <f t="shared" si="103"/>
        <v>0</v>
      </c>
      <c r="X520" s="119">
        <f t="shared" si="104"/>
        <v>0.32027999999998985</v>
      </c>
      <c r="Y520" s="120">
        <f t="shared" si="96"/>
        <v>0.14146625613713457</v>
      </c>
      <c r="Z520" s="121">
        <f t="shared" si="97"/>
        <v>0</v>
      </c>
      <c r="AA520" s="122"/>
      <c r="AB520" s="119">
        <f t="shared" si="99"/>
        <v>0.32027999999998985</v>
      </c>
    </row>
    <row r="521" spans="1:28" x14ac:dyDescent="0.45">
      <c r="A521" s="112">
        <f>IF(C521="","",COUNTA($C$3:C521))</f>
        <v>519</v>
      </c>
      <c r="B521" s="112" t="str">
        <f t="shared" ref="B521:B572" si="105">IF(C521="","",TEXT(C521,"mmmm"))</f>
        <v>September</v>
      </c>
      <c r="C521" s="113">
        <v>44805</v>
      </c>
      <c r="D521" s="114" t="s">
        <v>680</v>
      </c>
      <c r="E521" s="114"/>
      <c r="F521" s="115">
        <v>44797</v>
      </c>
      <c r="G521" s="116" t="s">
        <v>125</v>
      </c>
      <c r="H521" s="152" t="s">
        <v>681</v>
      </c>
      <c r="I521" s="116" t="s">
        <v>25</v>
      </c>
      <c r="J521" s="116" t="s">
        <v>455</v>
      </c>
      <c r="K521" s="117" t="str">
        <f t="shared" si="100"/>
        <v>No's</v>
      </c>
      <c r="L521" s="118">
        <v>1026</v>
      </c>
      <c r="M521" s="118"/>
      <c r="N521" s="118"/>
      <c r="O521" s="138">
        <f t="shared" si="101"/>
        <v>1026</v>
      </c>
      <c r="P521" s="124"/>
      <c r="Q521" s="118"/>
      <c r="R521" s="118"/>
      <c r="S521" s="151"/>
      <c r="T521" s="119" t="str">
        <f t="shared" ref="T521:T571" si="106">(IF(K521="Sqmt",(O521-Q521),""))</f>
        <v/>
      </c>
      <c r="U521" s="119" t="str">
        <f t="shared" ref="U521:U571" si="107">(IF(K521="Sqmt",(O521-P521)-T521,IF(K521="Rmt","",IF(K521="Kg's","",IF(K521="No's","",IF(K521="Roll","",""))))))</f>
        <v/>
      </c>
      <c r="V521" s="119">
        <f t="shared" si="102"/>
        <v>1026</v>
      </c>
      <c r="W521" s="119" t="str">
        <f t="shared" si="103"/>
        <v/>
      </c>
      <c r="X521" s="119" t="str">
        <f t="shared" si="104"/>
        <v/>
      </c>
      <c r="Y521" s="120" t="str">
        <f t="shared" ref="Y521:Y571" si="108">IF(K521="Sqmt",(T521/O521)*100,IF(K521="Kg's","",IF(K521="No's","",IF(K521="Rmt","",IF(K521="Roll","",IF(K521="",""))))))</f>
        <v/>
      </c>
      <c r="Z521" s="121" t="str">
        <f t="shared" ref="Z521:Z571" si="109">IF(K521="Sqmt",(U521/O521)*100,IF(K521="Kg's","",IF(K521="No's","",IF(K521="Rmt","",IF(K521="Roll","",IF(K521="",""))))))</f>
        <v/>
      </c>
      <c r="AA521" s="122"/>
      <c r="AB521" s="119" t="str">
        <f t="shared" si="99"/>
        <v/>
      </c>
    </row>
    <row r="522" spans="1:28" x14ac:dyDescent="0.45">
      <c r="A522" s="112">
        <f>IF(C522="","",COUNTA($C$3:C522))</f>
        <v>520</v>
      </c>
      <c r="B522" s="112" t="str">
        <f t="shared" si="105"/>
        <v>September</v>
      </c>
      <c r="C522" s="113">
        <v>44805</v>
      </c>
      <c r="D522" s="114" t="s">
        <v>680</v>
      </c>
      <c r="E522" s="114"/>
      <c r="F522" s="115">
        <v>44797</v>
      </c>
      <c r="G522" s="116" t="s">
        <v>125</v>
      </c>
      <c r="H522" s="152" t="s">
        <v>681</v>
      </c>
      <c r="I522" s="116" t="s">
        <v>460</v>
      </c>
      <c r="J522" s="116" t="s">
        <v>225</v>
      </c>
      <c r="K522" s="117" t="str">
        <f t="shared" si="100"/>
        <v>Rmt</v>
      </c>
      <c r="L522" s="118">
        <v>260</v>
      </c>
      <c r="M522" s="118"/>
      <c r="N522" s="118"/>
      <c r="O522" s="138">
        <f t="shared" si="101"/>
        <v>260</v>
      </c>
      <c r="P522" s="124"/>
      <c r="Q522" s="118"/>
      <c r="R522" s="118"/>
      <c r="S522" s="151"/>
      <c r="T522" s="119" t="str">
        <f t="shared" si="106"/>
        <v/>
      </c>
      <c r="U522" s="119" t="str">
        <f t="shared" si="107"/>
        <v/>
      </c>
      <c r="V522" s="119">
        <f t="shared" si="102"/>
        <v>260</v>
      </c>
      <c r="W522" s="119" t="str">
        <f t="shared" si="103"/>
        <v/>
      </c>
      <c r="X522" s="119" t="str">
        <f t="shared" si="104"/>
        <v/>
      </c>
      <c r="Y522" s="120" t="str">
        <f t="shared" si="108"/>
        <v/>
      </c>
      <c r="Z522" s="121" t="str">
        <f t="shared" si="109"/>
        <v/>
      </c>
      <c r="AA522" s="122"/>
      <c r="AB522" s="119" t="str">
        <f t="shared" si="99"/>
        <v/>
      </c>
    </row>
    <row r="523" spans="1:28" x14ac:dyDescent="0.45">
      <c r="A523" s="112">
        <f>IF(C523="","",COUNTA($C$3:C523))</f>
        <v>521</v>
      </c>
      <c r="B523" s="112" t="str">
        <f t="shared" si="105"/>
        <v>September</v>
      </c>
      <c r="C523" s="113">
        <v>44805</v>
      </c>
      <c r="D523" s="114" t="s">
        <v>680</v>
      </c>
      <c r="E523" s="114"/>
      <c r="F523" s="115">
        <v>44797</v>
      </c>
      <c r="G523" s="116" t="s">
        <v>125</v>
      </c>
      <c r="H523" s="152" t="s">
        <v>681</v>
      </c>
      <c r="I523" s="116" t="s">
        <v>24</v>
      </c>
      <c r="J523" s="116" t="s">
        <v>24</v>
      </c>
      <c r="K523" s="117" t="str">
        <f t="shared" si="100"/>
        <v>No's</v>
      </c>
      <c r="L523" s="118">
        <v>1000</v>
      </c>
      <c r="M523" s="118"/>
      <c r="N523" s="118"/>
      <c r="O523" s="138">
        <f t="shared" si="101"/>
        <v>1000</v>
      </c>
      <c r="P523" s="124"/>
      <c r="Q523" s="118"/>
      <c r="R523" s="118"/>
      <c r="S523" s="151"/>
      <c r="T523" s="119" t="str">
        <f t="shared" si="106"/>
        <v/>
      </c>
      <c r="U523" s="119" t="str">
        <f t="shared" si="107"/>
        <v/>
      </c>
      <c r="V523" s="119">
        <f t="shared" si="102"/>
        <v>1000</v>
      </c>
      <c r="W523" s="119" t="str">
        <f t="shared" si="103"/>
        <v/>
      </c>
      <c r="X523" s="119" t="str">
        <f t="shared" si="104"/>
        <v/>
      </c>
      <c r="Y523" s="120" t="str">
        <f t="shared" si="108"/>
        <v/>
      </c>
      <c r="Z523" s="121" t="str">
        <f t="shared" si="109"/>
        <v/>
      </c>
      <c r="AA523" s="122"/>
      <c r="AB523" s="119" t="str">
        <f t="shared" si="99"/>
        <v/>
      </c>
    </row>
    <row r="524" spans="1:28" x14ac:dyDescent="0.45">
      <c r="A524" s="112">
        <f>IF(C524="","",COUNTA($C$3:C524))</f>
        <v>522</v>
      </c>
      <c r="B524" s="112" t="str">
        <f t="shared" si="105"/>
        <v>September</v>
      </c>
      <c r="C524" s="113">
        <v>44805</v>
      </c>
      <c r="D524" s="114" t="s">
        <v>680</v>
      </c>
      <c r="E524" s="114"/>
      <c r="F524" s="115">
        <v>44797</v>
      </c>
      <c r="G524" s="116" t="s">
        <v>125</v>
      </c>
      <c r="H524" s="152" t="s">
        <v>681</v>
      </c>
      <c r="I524" s="116" t="s">
        <v>480</v>
      </c>
      <c r="J524" s="116" t="s">
        <v>345</v>
      </c>
      <c r="K524" s="117" t="str">
        <f t="shared" si="100"/>
        <v>Kg's</v>
      </c>
      <c r="L524" s="118">
        <v>0.9</v>
      </c>
      <c r="M524" s="118"/>
      <c r="N524" s="118"/>
      <c r="O524" s="138">
        <f t="shared" si="101"/>
        <v>0.9</v>
      </c>
      <c r="P524" s="124"/>
      <c r="Q524" s="118"/>
      <c r="R524" s="118"/>
      <c r="S524" s="151"/>
      <c r="T524" s="119" t="str">
        <f t="shared" si="106"/>
        <v/>
      </c>
      <c r="U524" s="119" t="str">
        <f t="shared" si="107"/>
        <v/>
      </c>
      <c r="V524" s="119">
        <f t="shared" si="102"/>
        <v>0.9</v>
      </c>
      <c r="W524" s="119" t="str">
        <f t="shared" si="103"/>
        <v/>
      </c>
      <c r="X524" s="119" t="str">
        <f t="shared" si="104"/>
        <v/>
      </c>
      <c r="Y524" s="120" t="str">
        <f t="shared" si="108"/>
        <v/>
      </c>
      <c r="Z524" s="121" t="str">
        <f t="shared" si="109"/>
        <v/>
      </c>
      <c r="AA524" s="122"/>
      <c r="AB524" s="119" t="str">
        <f t="shared" si="99"/>
        <v/>
      </c>
    </row>
    <row r="525" spans="1:28" x14ac:dyDescent="0.45">
      <c r="A525" s="112">
        <f>IF(C525="","",COUNTA($C$3:C525))</f>
        <v>523</v>
      </c>
      <c r="B525" s="112" t="str">
        <f t="shared" si="105"/>
        <v>September</v>
      </c>
      <c r="C525" s="113">
        <v>44805</v>
      </c>
      <c r="D525" s="114" t="s">
        <v>680</v>
      </c>
      <c r="E525" s="114"/>
      <c r="F525" s="115">
        <v>44797</v>
      </c>
      <c r="G525" s="116" t="s">
        <v>125</v>
      </c>
      <c r="H525" s="152" t="s">
        <v>681</v>
      </c>
      <c r="I525" s="116" t="s">
        <v>480</v>
      </c>
      <c r="J525" s="116" t="s">
        <v>343</v>
      </c>
      <c r="K525" s="117" t="str">
        <f t="shared" si="100"/>
        <v>No's</v>
      </c>
      <c r="L525" s="118">
        <v>4</v>
      </c>
      <c r="M525" s="118"/>
      <c r="N525" s="118"/>
      <c r="O525" s="138">
        <f t="shared" si="101"/>
        <v>4</v>
      </c>
      <c r="P525" s="124"/>
      <c r="Q525" s="118"/>
      <c r="R525" s="118"/>
      <c r="S525" s="151"/>
      <c r="T525" s="119" t="str">
        <f t="shared" si="106"/>
        <v/>
      </c>
      <c r="U525" s="119" t="str">
        <f t="shared" si="107"/>
        <v/>
      </c>
      <c r="V525" s="119">
        <f t="shared" si="102"/>
        <v>4</v>
      </c>
      <c r="W525" s="119" t="str">
        <f t="shared" si="103"/>
        <v/>
      </c>
      <c r="X525" s="119" t="str">
        <f t="shared" si="104"/>
        <v/>
      </c>
      <c r="Y525" s="120" t="str">
        <f t="shared" si="108"/>
        <v/>
      </c>
      <c r="Z525" s="121" t="str">
        <f t="shared" si="109"/>
        <v/>
      </c>
      <c r="AA525" s="122"/>
      <c r="AB525" s="119" t="str">
        <f t="shared" si="99"/>
        <v/>
      </c>
    </row>
    <row r="526" spans="1:28" x14ac:dyDescent="0.45">
      <c r="A526" s="112">
        <f>IF(C526="","",COUNTA($C$3:C526))</f>
        <v>524</v>
      </c>
      <c r="B526" s="112" t="str">
        <f t="shared" si="105"/>
        <v>September</v>
      </c>
      <c r="C526" s="113">
        <v>44806</v>
      </c>
      <c r="D526" s="114" t="s">
        <v>662</v>
      </c>
      <c r="E526" s="114"/>
      <c r="F526" s="115">
        <v>44793</v>
      </c>
      <c r="G526" s="116" t="s">
        <v>125</v>
      </c>
      <c r="H526" s="152" t="s">
        <v>682</v>
      </c>
      <c r="I526" s="116" t="s">
        <v>457</v>
      </c>
      <c r="J526" s="116" t="s">
        <v>2</v>
      </c>
      <c r="K526" s="117" t="str">
        <f t="shared" si="100"/>
        <v>Sqmt</v>
      </c>
      <c r="L526" s="118">
        <v>315.45</v>
      </c>
      <c r="M526" s="118">
        <f>33.14+2.5+10.53+21.19</f>
        <v>67.36</v>
      </c>
      <c r="N526" s="118">
        <v>194.23</v>
      </c>
      <c r="O526" s="138">
        <f t="shared" si="101"/>
        <v>319.13979999999998</v>
      </c>
      <c r="P526" s="124">
        <v>274.5</v>
      </c>
      <c r="Q526" s="118">
        <v>291.64999999999998</v>
      </c>
      <c r="R526" s="118">
        <v>0</v>
      </c>
      <c r="S526" s="151">
        <v>100</v>
      </c>
      <c r="T526" s="119">
        <f t="shared" si="106"/>
        <v>27.489800000000002</v>
      </c>
      <c r="U526" s="119">
        <f t="shared" si="107"/>
        <v>17.149999999999977</v>
      </c>
      <c r="V526" s="119">
        <f t="shared" si="102"/>
        <v>1503.1484579999999</v>
      </c>
      <c r="W526" s="119">
        <f t="shared" si="103"/>
        <v>80.776499999999899</v>
      </c>
      <c r="X526" s="119">
        <f t="shared" si="104"/>
        <v>129.47695800000002</v>
      </c>
      <c r="Y526" s="120">
        <f t="shared" si="108"/>
        <v>8.6137172486791069</v>
      </c>
      <c r="Z526" s="121">
        <f t="shared" si="109"/>
        <v>5.3738205012348752</v>
      </c>
      <c r="AA526" s="122"/>
      <c r="AB526" s="119">
        <f t="shared" si="99"/>
        <v>129.47695800000002</v>
      </c>
    </row>
    <row r="527" spans="1:28" x14ac:dyDescent="0.45">
      <c r="A527" s="112">
        <f>IF(C527="","",COUNTA($C$3:C527))</f>
        <v>525</v>
      </c>
      <c r="B527" s="112" t="str">
        <f t="shared" si="105"/>
        <v>September</v>
      </c>
      <c r="C527" s="113">
        <v>44806</v>
      </c>
      <c r="D527" s="114" t="s">
        <v>662</v>
      </c>
      <c r="E527" s="114"/>
      <c r="F527" s="115">
        <v>44793</v>
      </c>
      <c r="G527" s="116" t="s">
        <v>125</v>
      </c>
      <c r="H527" s="152" t="s">
        <v>682</v>
      </c>
      <c r="I527" s="116" t="s">
        <v>515</v>
      </c>
      <c r="J527" s="116" t="s">
        <v>20</v>
      </c>
      <c r="K527" s="117" t="str">
        <f t="shared" si="100"/>
        <v>Sqmt</v>
      </c>
      <c r="L527" s="118">
        <v>14.7</v>
      </c>
      <c r="M527" s="118">
        <v>12.1</v>
      </c>
      <c r="N527" s="118"/>
      <c r="O527" s="138">
        <f t="shared" si="101"/>
        <v>14.761999999999999</v>
      </c>
      <c r="P527" s="124">
        <v>14.3</v>
      </c>
      <c r="Q527" s="118">
        <v>14.7</v>
      </c>
      <c r="R527" s="118"/>
      <c r="S527" s="151"/>
      <c r="T527" s="119">
        <f t="shared" si="106"/>
        <v>6.1999999999999389E-2</v>
      </c>
      <c r="U527" s="119">
        <f t="shared" si="107"/>
        <v>0.39999999999999858</v>
      </c>
      <c r="V527" s="119">
        <f t="shared" si="102"/>
        <v>92.705359999999999</v>
      </c>
      <c r="W527" s="119">
        <f t="shared" si="103"/>
        <v>2.5119999999999911</v>
      </c>
      <c r="X527" s="119">
        <f t="shared" si="104"/>
        <v>0.38935999999999615</v>
      </c>
      <c r="Y527" s="120">
        <f t="shared" si="108"/>
        <v>0.41999729034005823</v>
      </c>
      <c r="Z527" s="121">
        <f t="shared" si="109"/>
        <v>2.7096599376778121</v>
      </c>
      <c r="AA527" s="122"/>
      <c r="AB527" s="119">
        <f t="shared" si="99"/>
        <v>0.38935999999999615</v>
      </c>
    </row>
    <row r="528" spans="1:28" x14ac:dyDescent="0.45">
      <c r="A528" s="112">
        <f>IF(C528="","",COUNTA($C$3:C528))</f>
        <v>526</v>
      </c>
      <c r="B528" s="112" t="str">
        <f t="shared" si="105"/>
        <v>September</v>
      </c>
      <c r="C528" s="113">
        <v>44806</v>
      </c>
      <c r="D528" s="114" t="s">
        <v>662</v>
      </c>
      <c r="E528" s="114"/>
      <c r="F528" s="115">
        <v>44793</v>
      </c>
      <c r="G528" s="116" t="s">
        <v>125</v>
      </c>
      <c r="H528" s="152" t="s">
        <v>682</v>
      </c>
      <c r="I528" s="116" t="s">
        <v>502</v>
      </c>
      <c r="J528" s="116" t="s">
        <v>3</v>
      </c>
      <c r="K528" s="117" t="str">
        <f t="shared" si="100"/>
        <v>Sqmt</v>
      </c>
      <c r="L528" s="118">
        <v>1.7</v>
      </c>
      <c r="M528" s="118">
        <v>1.45</v>
      </c>
      <c r="N528" s="118"/>
      <c r="O528" s="138">
        <f t="shared" si="101"/>
        <v>1.7689999999999999</v>
      </c>
      <c r="P528" s="124"/>
      <c r="Q528" s="118">
        <v>1</v>
      </c>
      <c r="R528" s="118"/>
      <c r="S528" s="151"/>
      <c r="T528" s="119">
        <f t="shared" si="106"/>
        <v>0.76899999999999991</v>
      </c>
      <c r="U528" s="119">
        <f t="shared" si="107"/>
        <v>1</v>
      </c>
      <c r="V528" s="119">
        <f t="shared" si="102"/>
        <v>11.10932</v>
      </c>
      <c r="W528" s="119">
        <f t="shared" si="103"/>
        <v>6.28</v>
      </c>
      <c r="X528" s="119">
        <f t="shared" si="104"/>
        <v>4.8293199999999992</v>
      </c>
      <c r="Y528" s="120">
        <f t="shared" si="108"/>
        <v>43.470887507066138</v>
      </c>
      <c r="Z528" s="121">
        <f t="shared" si="109"/>
        <v>56.529112492933862</v>
      </c>
      <c r="AA528" s="122"/>
      <c r="AB528" s="119">
        <f t="shared" si="99"/>
        <v>4.8293199999999992</v>
      </c>
    </row>
    <row r="529" spans="1:29" x14ac:dyDescent="0.45">
      <c r="A529" s="112">
        <f>IF(C529="","",COUNTA($C$3:C529))</f>
        <v>527</v>
      </c>
      <c r="B529" s="112" t="str">
        <f t="shared" si="105"/>
        <v>September</v>
      </c>
      <c r="C529" s="113">
        <v>44806</v>
      </c>
      <c r="D529" s="114" t="s">
        <v>662</v>
      </c>
      <c r="E529" s="114"/>
      <c r="F529" s="115">
        <v>44793</v>
      </c>
      <c r="G529" s="116" t="s">
        <v>125</v>
      </c>
      <c r="H529" s="152" t="s">
        <v>682</v>
      </c>
      <c r="I529" s="116" t="s">
        <v>25</v>
      </c>
      <c r="J529" s="116" t="s">
        <v>455</v>
      </c>
      <c r="K529" s="117" t="str">
        <f t="shared" si="100"/>
        <v>No's</v>
      </c>
      <c r="L529" s="118">
        <v>504</v>
      </c>
      <c r="M529" s="118"/>
      <c r="N529" s="118"/>
      <c r="O529" s="138">
        <f t="shared" si="101"/>
        <v>504</v>
      </c>
      <c r="P529" s="124"/>
      <c r="Q529" s="118"/>
      <c r="R529" s="118"/>
      <c r="S529" s="151"/>
      <c r="T529" s="119" t="str">
        <f t="shared" si="106"/>
        <v/>
      </c>
      <c r="U529" s="119" t="str">
        <f t="shared" si="107"/>
        <v/>
      </c>
      <c r="V529" s="119">
        <f t="shared" si="102"/>
        <v>504</v>
      </c>
      <c r="W529" s="119" t="str">
        <f t="shared" si="103"/>
        <v/>
      </c>
      <c r="X529" s="119" t="str">
        <f t="shared" si="104"/>
        <v/>
      </c>
      <c r="Y529" s="120" t="str">
        <f t="shared" si="108"/>
        <v/>
      </c>
      <c r="Z529" s="121" t="str">
        <f t="shared" si="109"/>
        <v/>
      </c>
      <c r="AA529" s="122"/>
      <c r="AB529" s="119" t="str">
        <f t="shared" si="99"/>
        <v/>
      </c>
    </row>
    <row r="530" spans="1:29" x14ac:dyDescent="0.45">
      <c r="A530" s="112">
        <f>IF(C530="","",COUNTA($C$3:C530))</f>
        <v>528</v>
      </c>
      <c r="B530" s="112" t="str">
        <f t="shared" si="105"/>
        <v>September</v>
      </c>
      <c r="C530" s="113">
        <v>44806</v>
      </c>
      <c r="D530" s="114" t="s">
        <v>662</v>
      </c>
      <c r="E530" s="114"/>
      <c r="F530" s="115">
        <v>44793</v>
      </c>
      <c r="G530" s="116" t="s">
        <v>125</v>
      </c>
      <c r="H530" s="152" t="s">
        <v>682</v>
      </c>
      <c r="I530" s="116" t="s">
        <v>25</v>
      </c>
      <c r="J530" s="116" t="s">
        <v>606</v>
      </c>
      <c r="K530" s="117" t="str">
        <f t="shared" si="100"/>
        <v>No's</v>
      </c>
      <c r="L530" s="118">
        <v>112</v>
      </c>
      <c r="M530" s="118"/>
      <c r="N530" s="118"/>
      <c r="O530" s="138">
        <f t="shared" si="101"/>
        <v>112</v>
      </c>
      <c r="P530" s="124"/>
      <c r="Q530" s="118"/>
      <c r="R530" s="118"/>
      <c r="S530" s="151"/>
      <c r="T530" s="119" t="str">
        <f t="shared" si="106"/>
        <v/>
      </c>
      <c r="U530" s="119" t="str">
        <f t="shared" si="107"/>
        <v/>
      </c>
      <c r="V530" s="119">
        <f t="shared" si="102"/>
        <v>112</v>
      </c>
      <c r="W530" s="119" t="str">
        <f t="shared" si="103"/>
        <v/>
      </c>
      <c r="X530" s="119" t="str">
        <f t="shared" si="104"/>
        <v/>
      </c>
      <c r="Y530" s="120" t="str">
        <f t="shared" si="108"/>
        <v/>
      </c>
      <c r="Z530" s="121" t="str">
        <f t="shared" si="109"/>
        <v/>
      </c>
      <c r="AA530" s="122"/>
      <c r="AB530" s="119" t="str">
        <f t="shared" si="99"/>
        <v/>
      </c>
    </row>
    <row r="531" spans="1:29" x14ac:dyDescent="0.45">
      <c r="A531" s="112">
        <f>IF(C531="","",COUNTA($C$3:C531))</f>
        <v>529</v>
      </c>
      <c r="B531" s="112" t="str">
        <f t="shared" si="105"/>
        <v>September</v>
      </c>
      <c r="C531" s="113">
        <v>44806</v>
      </c>
      <c r="D531" s="114" t="s">
        <v>662</v>
      </c>
      <c r="E531" s="114"/>
      <c r="F531" s="115">
        <v>44793</v>
      </c>
      <c r="G531" s="116" t="s">
        <v>125</v>
      </c>
      <c r="H531" s="152" t="s">
        <v>682</v>
      </c>
      <c r="I531" s="116" t="s">
        <v>460</v>
      </c>
      <c r="J531" s="116" t="s">
        <v>225</v>
      </c>
      <c r="K531" s="117" t="str">
        <f t="shared" si="100"/>
        <v>Rmt</v>
      </c>
      <c r="L531" s="118">
        <v>150</v>
      </c>
      <c r="M531" s="118"/>
      <c r="N531" s="118"/>
      <c r="O531" s="138">
        <f t="shared" si="101"/>
        <v>150</v>
      </c>
      <c r="P531" s="124"/>
      <c r="Q531" s="118"/>
      <c r="R531" s="118"/>
      <c r="S531" s="151"/>
      <c r="T531" s="119" t="str">
        <f t="shared" si="106"/>
        <v/>
      </c>
      <c r="U531" s="119" t="str">
        <f t="shared" si="107"/>
        <v/>
      </c>
      <c r="V531" s="119">
        <f t="shared" si="102"/>
        <v>150</v>
      </c>
      <c r="W531" s="119" t="str">
        <f t="shared" si="103"/>
        <v/>
      </c>
      <c r="X531" s="119" t="str">
        <f t="shared" si="104"/>
        <v/>
      </c>
      <c r="Y531" s="120" t="str">
        <f t="shared" si="108"/>
        <v/>
      </c>
      <c r="Z531" s="121" t="str">
        <f t="shared" si="109"/>
        <v/>
      </c>
      <c r="AA531" s="122"/>
      <c r="AB531" s="119" t="str">
        <f t="shared" si="99"/>
        <v/>
      </c>
    </row>
    <row r="532" spans="1:29" x14ac:dyDescent="0.45">
      <c r="A532" s="112">
        <f>IF(C532="","",COUNTA($C$3:C532))</f>
        <v>530</v>
      </c>
      <c r="B532" s="112" t="str">
        <f t="shared" si="105"/>
        <v>September</v>
      </c>
      <c r="C532" s="113">
        <v>44806</v>
      </c>
      <c r="D532" s="114" t="s">
        <v>662</v>
      </c>
      <c r="E532" s="114"/>
      <c r="F532" s="115">
        <v>44793</v>
      </c>
      <c r="G532" s="116" t="s">
        <v>125</v>
      </c>
      <c r="H532" s="152" t="s">
        <v>682</v>
      </c>
      <c r="I532" s="116" t="s">
        <v>24</v>
      </c>
      <c r="J532" s="116" t="s">
        <v>24</v>
      </c>
      <c r="K532" s="117" t="str">
        <f t="shared" si="100"/>
        <v>No's</v>
      </c>
      <c r="L532" s="118">
        <v>500</v>
      </c>
      <c r="M532" s="118"/>
      <c r="N532" s="118"/>
      <c r="O532" s="138">
        <f t="shared" si="101"/>
        <v>500</v>
      </c>
      <c r="P532" s="124"/>
      <c r="Q532" s="118"/>
      <c r="R532" s="118"/>
      <c r="S532" s="151"/>
      <c r="T532" s="119" t="str">
        <f t="shared" si="106"/>
        <v/>
      </c>
      <c r="U532" s="119" t="str">
        <f t="shared" si="107"/>
        <v/>
      </c>
      <c r="V532" s="119">
        <f t="shared" si="102"/>
        <v>500</v>
      </c>
      <c r="W532" s="119" t="str">
        <f t="shared" si="103"/>
        <v/>
      </c>
      <c r="X532" s="119" t="str">
        <f t="shared" si="104"/>
        <v/>
      </c>
      <c r="Y532" s="120" t="str">
        <f t="shared" si="108"/>
        <v/>
      </c>
      <c r="Z532" s="121" t="str">
        <f t="shared" si="109"/>
        <v/>
      </c>
      <c r="AA532" s="122"/>
      <c r="AB532" s="119" t="str">
        <f t="shared" si="99"/>
        <v/>
      </c>
    </row>
    <row r="533" spans="1:29" x14ac:dyDescent="0.45">
      <c r="A533" s="112">
        <f>IF(C533="","",COUNTA($C$3:C533))</f>
        <v>531</v>
      </c>
      <c r="B533" s="112" t="str">
        <f t="shared" si="105"/>
        <v>September</v>
      </c>
      <c r="C533" s="113">
        <v>44806</v>
      </c>
      <c r="D533" s="114" t="s">
        <v>662</v>
      </c>
      <c r="E533" s="114"/>
      <c r="F533" s="115">
        <v>44793</v>
      </c>
      <c r="G533" s="116" t="s">
        <v>125</v>
      </c>
      <c r="H533" s="152" t="s">
        <v>682</v>
      </c>
      <c r="I533" s="116" t="s">
        <v>480</v>
      </c>
      <c r="J533" s="116" t="s">
        <v>345</v>
      </c>
      <c r="K533" s="117" t="str">
        <f t="shared" si="100"/>
        <v>Kg's</v>
      </c>
      <c r="L533" s="118">
        <v>0.9</v>
      </c>
      <c r="M533" s="118"/>
      <c r="N533" s="118"/>
      <c r="O533" s="138">
        <f t="shared" si="101"/>
        <v>0.9</v>
      </c>
      <c r="P533" s="124"/>
      <c r="Q533" s="118"/>
      <c r="R533" s="118"/>
      <c r="S533" s="151"/>
      <c r="T533" s="119" t="str">
        <f t="shared" si="106"/>
        <v/>
      </c>
      <c r="U533" s="119" t="str">
        <f t="shared" si="107"/>
        <v/>
      </c>
      <c r="V533" s="119">
        <f t="shared" si="102"/>
        <v>0.9</v>
      </c>
      <c r="W533" s="119" t="str">
        <f t="shared" si="103"/>
        <v/>
      </c>
      <c r="X533" s="119" t="str">
        <f t="shared" si="104"/>
        <v/>
      </c>
      <c r="Y533" s="120" t="str">
        <f t="shared" si="108"/>
        <v/>
      </c>
      <c r="Z533" s="121" t="str">
        <f t="shared" si="109"/>
        <v/>
      </c>
      <c r="AA533" s="122"/>
      <c r="AB533" s="119" t="str">
        <f t="shared" si="99"/>
        <v/>
      </c>
    </row>
    <row r="534" spans="1:29" x14ac:dyDescent="0.45">
      <c r="A534" s="112">
        <f>IF(C534="","",COUNTA($C$3:C534))</f>
        <v>532</v>
      </c>
      <c r="B534" s="112" t="str">
        <f t="shared" si="105"/>
        <v>September</v>
      </c>
      <c r="C534" s="113">
        <v>44806</v>
      </c>
      <c r="D534" s="114" t="s">
        <v>662</v>
      </c>
      <c r="E534" s="114"/>
      <c r="F534" s="115">
        <v>44793</v>
      </c>
      <c r="G534" s="116" t="s">
        <v>125</v>
      </c>
      <c r="H534" s="152" t="s">
        <v>682</v>
      </c>
      <c r="I534" s="116" t="s">
        <v>480</v>
      </c>
      <c r="J534" s="116" t="s">
        <v>343</v>
      </c>
      <c r="K534" s="117" t="str">
        <f t="shared" si="100"/>
        <v>No's</v>
      </c>
      <c r="L534" s="118">
        <v>2</v>
      </c>
      <c r="M534" s="118"/>
      <c r="N534" s="118"/>
      <c r="O534" s="138">
        <f t="shared" si="101"/>
        <v>2</v>
      </c>
      <c r="P534" s="124"/>
      <c r="Q534" s="118"/>
      <c r="R534" s="118"/>
      <c r="S534" s="151"/>
      <c r="T534" s="119" t="str">
        <f t="shared" si="106"/>
        <v/>
      </c>
      <c r="U534" s="119" t="str">
        <f t="shared" si="107"/>
        <v/>
      </c>
      <c r="V534" s="119">
        <f t="shared" si="102"/>
        <v>2</v>
      </c>
      <c r="W534" s="119" t="str">
        <f t="shared" si="103"/>
        <v/>
      </c>
      <c r="X534" s="119" t="str">
        <f t="shared" si="104"/>
        <v/>
      </c>
      <c r="Y534" s="120" t="str">
        <f t="shared" si="108"/>
        <v/>
      </c>
      <c r="Z534" s="121" t="str">
        <f t="shared" si="109"/>
        <v/>
      </c>
      <c r="AA534" s="122"/>
      <c r="AB534" s="119" t="str">
        <f t="shared" si="99"/>
        <v/>
      </c>
    </row>
    <row r="535" spans="1:29" x14ac:dyDescent="0.45">
      <c r="A535" s="112">
        <f>IF(C535="","",COUNTA($C$3:C535))</f>
        <v>533</v>
      </c>
      <c r="B535" s="112" t="str">
        <f t="shared" si="105"/>
        <v>September</v>
      </c>
      <c r="C535" s="113">
        <v>44807</v>
      </c>
      <c r="D535" s="114" t="s">
        <v>659</v>
      </c>
      <c r="E535" s="114"/>
      <c r="F535" s="115">
        <v>44805</v>
      </c>
      <c r="G535" s="116" t="s">
        <v>125</v>
      </c>
      <c r="H535" s="152" t="s">
        <v>702</v>
      </c>
      <c r="I535" s="116" t="s">
        <v>467</v>
      </c>
      <c r="J535" s="116" t="s">
        <v>20</v>
      </c>
      <c r="K535" s="117" t="str">
        <f t="shared" si="100"/>
        <v>Sqmt</v>
      </c>
      <c r="L535" s="118">
        <v>2.35</v>
      </c>
      <c r="M535" s="118">
        <v>2</v>
      </c>
      <c r="N535" s="118"/>
      <c r="O535" s="138">
        <f t="shared" si="101"/>
        <v>2.44</v>
      </c>
      <c r="P535" s="124">
        <v>0.85</v>
      </c>
      <c r="Q535" s="118">
        <v>0.9</v>
      </c>
      <c r="R535" s="118">
        <v>0</v>
      </c>
      <c r="S535" s="151">
        <v>100</v>
      </c>
      <c r="T535" s="119">
        <f t="shared" si="106"/>
        <v>1.54</v>
      </c>
      <c r="U535" s="119">
        <f t="shared" si="107"/>
        <v>4.9999999999999822E-2</v>
      </c>
      <c r="V535" s="119">
        <f t="shared" si="102"/>
        <v>15.3232</v>
      </c>
      <c r="W535" s="119">
        <f t="shared" si="103"/>
        <v>0.31399999999999889</v>
      </c>
      <c r="X535" s="119">
        <f t="shared" si="104"/>
        <v>9.6712000000000007</v>
      </c>
      <c r="Y535" s="120">
        <f t="shared" si="108"/>
        <v>63.114754098360656</v>
      </c>
      <c r="Z535" s="121">
        <f t="shared" si="109"/>
        <v>2.0491803278688452</v>
      </c>
      <c r="AA535" s="122"/>
      <c r="AB535" s="119">
        <f t="shared" si="99"/>
        <v>9.6712000000000007</v>
      </c>
      <c r="AC535" s="96" t="s">
        <v>519</v>
      </c>
    </row>
    <row r="536" spans="1:29" x14ac:dyDescent="0.45">
      <c r="A536" s="112">
        <f>IF(C536="","",COUNTA($C$3:C536))</f>
        <v>534</v>
      </c>
      <c r="B536" s="112" t="str">
        <f t="shared" si="105"/>
        <v>September</v>
      </c>
      <c r="C536" s="113">
        <v>44807</v>
      </c>
      <c r="D536" s="114" t="s">
        <v>659</v>
      </c>
      <c r="E536" s="114"/>
      <c r="F536" s="115">
        <v>44805</v>
      </c>
      <c r="G536" s="116" t="s">
        <v>125</v>
      </c>
      <c r="H536" s="152" t="s">
        <v>702</v>
      </c>
      <c r="I536" s="116" t="s">
        <v>467</v>
      </c>
      <c r="J536" s="116" t="s">
        <v>3</v>
      </c>
      <c r="K536" s="117" t="str">
        <f t="shared" si="100"/>
        <v>Sqmt</v>
      </c>
      <c r="L536" s="118">
        <v>5.6</v>
      </c>
      <c r="M536" s="118"/>
      <c r="N536" s="118">
        <v>4.67</v>
      </c>
      <c r="O536" s="138">
        <f t="shared" si="101"/>
        <v>5.6974</v>
      </c>
      <c r="P536" s="124">
        <v>3.7</v>
      </c>
      <c r="Q536" s="118">
        <v>4.0999999999999996</v>
      </c>
      <c r="R536" s="118"/>
      <c r="S536" s="151"/>
      <c r="T536" s="119">
        <f t="shared" si="106"/>
        <v>1.5974000000000004</v>
      </c>
      <c r="U536" s="119">
        <f t="shared" si="107"/>
        <v>0.39999999999999947</v>
      </c>
      <c r="V536" s="119">
        <f t="shared" si="102"/>
        <v>35.779672000000005</v>
      </c>
      <c r="W536" s="119">
        <f t="shared" si="103"/>
        <v>2.5119999999999969</v>
      </c>
      <c r="X536" s="119">
        <f t="shared" si="104"/>
        <v>10.031672000000002</v>
      </c>
      <c r="Y536" s="120">
        <f t="shared" si="108"/>
        <v>28.03735037034437</v>
      </c>
      <c r="Z536" s="121">
        <f t="shared" si="109"/>
        <v>7.0207463053322465</v>
      </c>
      <c r="AA536" s="122"/>
      <c r="AB536" s="119">
        <f t="shared" si="99"/>
        <v>10.031672000000002</v>
      </c>
    </row>
    <row r="537" spans="1:29" x14ac:dyDescent="0.45">
      <c r="A537" s="112">
        <f>IF(C537="","",COUNTA($C$3:C537))</f>
        <v>535</v>
      </c>
      <c r="B537" s="112" t="str">
        <f t="shared" si="105"/>
        <v>September</v>
      </c>
      <c r="C537" s="113">
        <v>44807</v>
      </c>
      <c r="D537" s="114" t="s">
        <v>659</v>
      </c>
      <c r="E537" s="114"/>
      <c r="F537" s="115">
        <v>44805</v>
      </c>
      <c r="G537" s="116" t="s">
        <v>125</v>
      </c>
      <c r="H537" s="152" t="s">
        <v>702</v>
      </c>
      <c r="I537" s="116" t="s">
        <v>25</v>
      </c>
      <c r="J537" s="116" t="s">
        <v>455</v>
      </c>
      <c r="K537" s="117" t="str">
        <f t="shared" si="100"/>
        <v>No's</v>
      </c>
      <c r="L537" s="118">
        <v>4</v>
      </c>
      <c r="M537" s="118"/>
      <c r="N537" s="118"/>
      <c r="O537" s="138">
        <f t="shared" si="101"/>
        <v>4</v>
      </c>
      <c r="P537" s="124"/>
      <c r="Q537" s="118"/>
      <c r="R537" s="118"/>
      <c r="S537" s="151"/>
      <c r="T537" s="119" t="str">
        <f t="shared" si="106"/>
        <v/>
      </c>
      <c r="U537" s="119" t="str">
        <f t="shared" si="107"/>
        <v/>
      </c>
      <c r="V537" s="119">
        <f t="shared" si="102"/>
        <v>4</v>
      </c>
      <c r="W537" s="119" t="str">
        <f t="shared" si="103"/>
        <v/>
      </c>
      <c r="X537" s="119" t="str">
        <f t="shared" si="104"/>
        <v/>
      </c>
      <c r="Y537" s="120" t="str">
        <f t="shared" si="108"/>
        <v/>
      </c>
      <c r="Z537" s="121" t="str">
        <f t="shared" si="109"/>
        <v/>
      </c>
      <c r="AA537" s="122"/>
      <c r="AB537" s="119" t="str">
        <f t="shared" si="99"/>
        <v/>
      </c>
    </row>
    <row r="538" spans="1:29" x14ac:dyDescent="0.45">
      <c r="A538" s="112">
        <f>IF(C538="","",COUNTA($C$3:C538))</f>
        <v>536</v>
      </c>
      <c r="B538" s="112" t="str">
        <f t="shared" si="105"/>
        <v>September</v>
      </c>
      <c r="C538" s="113">
        <v>44807</v>
      </c>
      <c r="D538" s="114" t="s">
        <v>659</v>
      </c>
      <c r="E538" s="114"/>
      <c r="F538" s="115">
        <v>44805</v>
      </c>
      <c r="G538" s="116" t="s">
        <v>125</v>
      </c>
      <c r="H538" s="152" t="s">
        <v>703</v>
      </c>
      <c r="I538" s="116" t="s">
        <v>607</v>
      </c>
      <c r="J538" s="116" t="s">
        <v>4</v>
      </c>
      <c r="K538" s="117" t="str">
        <f t="shared" si="100"/>
        <v>Sqmt</v>
      </c>
      <c r="L538" s="118">
        <v>2.2999999999999998</v>
      </c>
      <c r="M538" s="118"/>
      <c r="N538" s="118">
        <v>1.92</v>
      </c>
      <c r="O538" s="138">
        <f t="shared" si="101"/>
        <v>2.3424</v>
      </c>
      <c r="P538" s="124">
        <v>0.3</v>
      </c>
      <c r="Q538" s="118">
        <v>1</v>
      </c>
      <c r="R538" s="118">
        <v>0</v>
      </c>
      <c r="S538" s="151">
        <v>100</v>
      </c>
      <c r="T538" s="119">
        <f t="shared" si="106"/>
        <v>1.3424</v>
      </c>
      <c r="U538" s="119">
        <f t="shared" si="107"/>
        <v>0.70000000000000018</v>
      </c>
      <c r="V538" s="119">
        <f t="shared" si="102"/>
        <v>18.387840000000001</v>
      </c>
      <c r="W538" s="119">
        <f t="shared" si="103"/>
        <v>5.495000000000001</v>
      </c>
      <c r="X538" s="119">
        <f t="shared" si="104"/>
        <v>10.537839999999999</v>
      </c>
      <c r="Y538" s="120">
        <f t="shared" si="108"/>
        <v>57.308743169398909</v>
      </c>
      <c r="Z538" s="121">
        <f t="shared" si="109"/>
        <v>29.883879781420774</v>
      </c>
      <c r="AA538" s="122"/>
      <c r="AB538" s="119">
        <f t="shared" si="99"/>
        <v>10.537839999999999</v>
      </c>
    </row>
    <row r="539" spans="1:29" x14ac:dyDescent="0.45">
      <c r="A539" s="112">
        <f>IF(C539="","",COUNTA($C$3:C539))</f>
        <v>537</v>
      </c>
      <c r="B539" s="112" t="str">
        <f t="shared" si="105"/>
        <v>September</v>
      </c>
      <c r="C539" s="113">
        <v>44807</v>
      </c>
      <c r="D539" s="114" t="s">
        <v>683</v>
      </c>
      <c r="E539" s="114"/>
      <c r="F539" s="115">
        <v>44807</v>
      </c>
      <c r="G539" s="116" t="s">
        <v>125</v>
      </c>
      <c r="H539" s="152" t="s">
        <v>684</v>
      </c>
      <c r="I539" s="116" t="s">
        <v>457</v>
      </c>
      <c r="J539" s="116" t="s">
        <v>2</v>
      </c>
      <c r="K539" s="117" t="str">
        <f t="shared" si="100"/>
        <v>Sqmt</v>
      </c>
      <c r="L539" s="118">
        <v>73.599999999999994</v>
      </c>
      <c r="M539" s="118">
        <v>20.23</v>
      </c>
      <c r="N539" s="118">
        <v>40.81</v>
      </c>
      <c r="O539" s="138">
        <f t="shared" si="101"/>
        <v>74.468800000000002</v>
      </c>
      <c r="P539" s="124">
        <v>59.9</v>
      </c>
      <c r="Q539" s="118">
        <v>67.2</v>
      </c>
      <c r="R539" s="118">
        <v>27</v>
      </c>
      <c r="S539" s="151">
        <v>73</v>
      </c>
      <c r="T539" s="119">
        <f t="shared" si="106"/>
        <v>7.2687999999999988</v>
      </c>
      <c r="U539" s="119">
        <f t="shared" si="107"/>
        <v>7.3000000000000043</v>
      </c>
      <c r="V539" s="119">
        <f t="shared" si="102"/>
        <v>350.74804799999998</v>
      </c>
      <c r="W539" s="119">
        <f t="shared" si="103"/>
        <v>34.383000000000017</v>
      </c>
      <c r="X539" s="119">
        <f t="shared" si="104"/>
        <v>34.236047999999997</v>
      </c>
      <c r="Y539" s="120">
        <f t="shared" si="108"/>
        <v>9.7608662956835595</v>
      </c>
      <c r="Z539" s="121">
        <f t="shared" si="109"/>
        <v>9.8027630363319993</v>
      </c>
      <c r="AA539" s="122"/>
      <c r="AB539" s="119">
        <f t="shared" si="99"/>
        <v>34.236047999999997</v>
      </c>
    </row>
    <row r="540" spans="1:29" x14ac:dyDescent="0.45">
      <c r="A540" s="112">
        <f>IF(C540="","",COUNTA($C$3:C540))</f>
        <v>538</v>
      </c>
      <c r="B540" s="112" t="str">
        <f t="shared" si="105"/>
        <v>September</v>
      </c>
      <c r="C540" s="113">
        <v>44807</v>
      </c>
      <c r="D540" s="114" t="s">
        <v>683</v>
      </c>
      <c r="E540" s="114"/>
      <c r="F540" s="115">
        <v>44807</v>
      </c>
      <c r="G540" s="116" t="s">
        <v>125</v>
      </c>
      <c r="H540" s="152" t="s">
        <v>684</v>
      </c>
      <c r="I540" s="116" t="s">
        <v>368</v>
      </c>
      <c r="J540" s="116" t="s">
        <v>2</v>
      </c>
      <c r="K540" s="117" t="str">
        <f t="shared" si="100"/>
        <v>Sqmt</v>
      </c>
      <c r="L540" s="118">
        <v>12</v>
      </c>
      <c r="M540" s="118">
        <v>9.84</v>
      </c>
      <c r="N540" s="118"/>
      <c r="O540" s="138">
        <f t="shared" si="101"/>
        <v>12.004799999999999</v>
      </c>
      <c r="P540" s="124">
        <v>12</v>
      </c>
      <c r="Q540" s="118">
        <v>12</v>
      </c>
      <c r="R540" s="118"/>
      <c r="S540" s="151"/>
      <c r="T540" s="119">
        <f t="shared" si="106"/>
        <v>4.7999999999994714E-3</v>
      </c>
      <c r="U540" s="119">
        <f t="shared" si="107"/>
        <v>0</v>
      </c>
      <c r="V540" s="119">
        <f t="shared" si="102"/>
        <v>56.542607999999994</v>
      </c>
      <c r="W540" s="119">
        <f t="shared" si="103"/>
        <v>0</v>
      </c>
      <c r="X540" s="119">
        <f t="shared" si="104"/>
        <v>2.2607999999997509E-2</v>
      </c>
      <c r="Y540" s="120">
        <f t="shared" si="108"/>
        <v>3.9984006397436621E-2</v>
      </c>
      <c r="Z540" s="121">
        <f t="shared" si="109"/>
        <v>0</v>
      </c>
      <c r="AA540" s="122"/>
      <c r="AB540" s="119">
        <f t="shared" si="99"/>
        <v>2.2607999999997509E-2</v>
      </c>
    </row>
    <row r="541" spans="1:29" x14ac:dyDescent="0.45">
      <c r="A541" s="112">
        <f>IF(C541="","",COUNTA($C$3:C541))</f>
        <v>539</v>
      </c>
      <c r="B541" s="112" t="str">
        <f t="shared" si="105"/>
        <v>September</v>
      </c>
      <c r="C541" s="113">
        <v>44807</v>
      </c>
      <c r="D541" s="114" t="s">
        <v>683</v>
      </c>
      <c r="E541" s="114"/>
      <c r="F541" s="115">
        <v>44807</v>
      </c>
      <c r="G541" s="116" t="s">
        <v>125</v>
      </c>
      <c r="H541" s="152" t="s">
        <v>684</v>
      </c>
      <c r="I541" s="116" t="s">
        <v>25</v>
      </c>
      <c r="J541" s="116" t="s">
        <v>455</v>
      </c>
      <c r="K541" s="117" t="str">
        <f t="shared" si="100"/>
        <v>No's</v>
      </c>
      <c r="L541" s="118">
        <v>428</v>
      </c>
      <c r="M541" s="118"/>
      <c r="N541" s="118"/>
      <c r="O541" s="138">
        <f t="shared" si="101"/>
        <v>428</v>
      </c>
      <c r="P541" s="124"/>
      <c r="Q541" s="118"/>
      <c r="R541" s="118"/>
      <c r="S541" s="151"/>
      <c r="T541" s="119" t="str">
        <f t="shared" si="106"/>
        <v/>
      </c>
      <c r="U541" s="119" t="str">
        <f t="shared" si="107"/>
        <v/>
      </c>
      <c r="V541" s="119">
        <f t="shared" si="102"/>
        <v>428</v>
      </c>
      <c r="W541" s="119" t="str">
        <f t="shared" si="103"/>
        <v/>
      </c>
      <c r="X541" s="119" t="str">
        <f t="shared" si="104"/>
        <v/>
      </c>
      <c r="Y541" s="120" t="str">
        <f t="shared" si="108"/>
        <v/>
      </c>
      <c r="Z541" s="121" t="str">
        <f t="shared" si="109"/>
        <v/>
      </c>
      <c r="AA541" s="122"/>
      <c r="AB541" s="119" t="str">
        <f t="shared" si="99"/>
        <v/>
      </c>
    </row>
    <row r="542" spans="1:29" x14ac:dyDescent="0.45">
      <c r="A542" s="112">
        <f>IF(C542="","",COUNTA($C$3:C542))</f>
        <v>540</v>
      </c>
      <c r="B542" s="112" t="str">
        <f t="shared" si="105"/>
        <v>September</v>
      </c>
      <c r="C542" s="113">
        <v>44807</v>
      </c>
      <c r="D542" s="114" t="s">
        <v>683</v>
      </c>
      <c r="E542" s="114"/>
      <c r="F542" s="115">
        <v>44807</v>
      </c>
      <c r="G542" s="116" t="s">
        <v>125</v>
      </c>
      <c r="H542" s="152" t="s">
        <v>684</v>
      </c>
      <c r="I542" s="116" t="s">
        <v>460</v>
      </c>
      <c r="J542" s="116" t="s">
        <v>225</v>
      </c>
      <c r="K542" s="117" t="str">
        <f t="shared" si="100"/>
        <v>Rmt</v>
      </c>
      <c r="L542" s="118">
        <v>130</v>
      </c>
      <c r="M542" s="118"/>
      <c r="N542" s="118"/>
      <c r="O542" s="138">
        <f t="shared" si="101"/>
        <v>130</v>
      </c>
      <c r="P542" s="124"/>
      <c r="Q542" s="118"/>
      <c r="R542" s="118"/>
      <c r="S542" s="151"/>
      <c r="T542" s="119" t="str">
        <f t="shared" si="106"/>
        <v/>
      </c>
      <c r="U542" s="119" t="str">
        <f t="shared" si="107"/>
        <v/>
      </c>
      <c r="V542" s="119">
        <f t="shared" si="102"/>
        <v>130</v>
      </c>
      <c r="W542" s="119" t="str">
        <f t="shared" si="103"/>
        <v/>
      </c>
      <c r="X542" s="119" t="str">
        <f t="shared" si="104"/>
        <v/>
      </c>
      <c r="Y542" s="120" t="str">
        <f t="shared" si="108"/>
        <v/>
      </c>
      <c r="Z542" s="121" t="str">
        <f t="shared" si="109"/>
        <v/>
      </c>
      <c r="AA542" s="122"/>
      <c r="AB542" s="119" t="str">
        <f t="shared" si="99"/>
        <v/>
      </c>
    </row>
    <row r="543" spans="1:29" x14ac:dyDescent="0.45">
      <c r="A543" s="112">
        <f>IF(C543="","",COUNTA($C$3:C543))</f>
        <v>541</v>
      </c>
      <c r="B543" s="112" t="str">
        <f t="shared" si="105"/>
        <v>September</v>
      </c>
      <c r="C543" s="113">
        <v>44807</v>
      </c>
      <c r="D543" s="114" t="s">
        <v>683</v>
      </c>
      <c r="E543" s="114"/>
      <c r="F543" s="115">
        <v>44807</v>
      </c>
      <c r="G543" s="116" t="s">
        <v>125</v>
      </c>
      <c r="H543" s="152" t="s">
        <v>684</v>
      </c>
      <c r="I543" s="116" t="s">
        <v>24</v>
      </c>
      <c r="J543" s="116" t="s">
        <v>24</v>
      </c>
      <c r="K543" s="117" t="str">
        <f t="shared" si="100"/>
        <v>No's</v>
      </c>
      <c r="L543" s="118">
        <v>500</v>
      </c>
      <c r="M543" s="118"/>
      <c r="N543" s="118"/>
      <c r="O543" s="138">
        <f t="shared" si="101"/>
        <v>500</v>
      </c>
      <c r="P543" s="124"/>
      <c r="Q543" s="118"/>
      <c r="R543" s="118"/>
      <c r="S543" s="151"/>
      <c r="T543" s="119" t="str">
        <f t="shared" si="106"/>
        <v/>
      </c>
      <c r="U543" s="119" t="str">
        <f t="shared" si="107"/>
        <v/>
      </c>
      <c r="V543" s="119">
        <f t="shared" si="102"/>
        <v>500</v>
      </c>
      <c r="W543" s="119" t="str">
        <f t="shared" si="103"/>
        <v/>
      </c>
      <c r="X543" s="119" t="str">
        <f t="shared" si="104"/>
        <v/>
      </c>
      <c r="Y543" s="120" t="str">
        <f t="shared" si="108"/>
        <v/>
      </c>
      <c r="Z543" s="121" t="str">
        <f t="shared" si="109"/>
        <v/>
      </c>
      <c r="AA543" s="122"/>
      <c r="AB543" s="119" t="str">
        <f t="shared" si="99"/>
        <v/>
      </c>
    </row>
    <row r="544" spans="1:29" x14ac:dyDescent="0.45">
      <c r="A544" s="112">
        <f>IF(C544="","",COUNTA($C$3:C544))</f>
        <v>542</v>
      </c>
      <c r="B544" s="112" t="str">
        <f t="shared" si="105"/>
        <v>September</v>
      </c>
      <c r="C544" s="113">
        <v>44807</v>
      </c>
      <c r="D544" s="114" t="s">
        <v>683</v>
      </c>
      <c r="E544" s="114"/>
      <c r="F544" s="115">
        <v>44807</v>
      </c>
      <c r="G544" s="116" t="s">
        <v>125</v>
      </c>
      <c r="H544" s="152" t="s">
        <v>684</v>
      </c>
      <c r="I544" s="116" t="s">
        <v>480</v>
      </c>
      <c r="J544" s="116" t="s">
        <v>345</v>
      </c>
      <c r="K544" s="117" t="str">
        <f t="shared" si="100"/>
        <v>Kg's</v>
      </c>
      <c r="L544" s="118">
        <v>0.6</v>
      </c>
      <c r="M544" s="118"/>
      <c r="N544" s="118"/>
      <c r="O544" s="138">
        <f t="shared" si="101"/>
        <v>0.6</v>
      </c>
      <c r="P544" s="124"/>
      <c r="Q544" s="118"/>
      <c r="R544" s="118"/>
      <c r="S544" s="151"/>
      <c r="T544" s="119" t="str">
        <f t="shared" si="106"/>
        <v/>
      </c>
      <c r="U544" s="119" t="str">
        <f t="shared" si="107"/>
        <v/>
      </c>
      <c r="V544" s="119">
        <f t="shared" si="102"/>
        <v>0.6</v>
      </c>
      <c r="W544" s="119" t="str">
        <f t="shared" si="103"/>
        <v/>
      </c>
      <c r="X544" s="119" t="str">
        <f t="shared" si="104"/>
        <v/>
      </c>
      <c r="Y544" s="120" t="str">
        <f t="shared" si="108"/>
        <v/>
      </c>
      <c r="Z544" s="121" t="str">
        <f t="shared" si="109"/>
        <v/>
      </c>
      <c r="AA544" s="122"/>
      <c r="AB544" s="119" t="str">
        <f t="shared" si="99"/>
        <v/>
      </c>
    </row>
    <row r="545" spans="1:28" x14ac:dyDescent="0.45">
      <c r="A545" s="112">
        <f>IF(C545="","",COUNTA($C$3:C545))</f>
        <v>543</v>
      </c>
      <c r="B545" s="112" t="str">
        <f t="shared" si="105"/>
        <v>September</v>
      </c>
      <c r="C545" s="113">
        <v>44807</v>
      </c>
      <c r="D545" s="114" t="s">
        <v>683</v>
      </c>
      <c r="E545" s="114"/>
      <c r="F545" s="115">
        <v>44807</v>
      </c>
      <c r="G545" s="116" t="s">
        <v>125</v>
      </c>
      <c r="H545" s="152" t="s">
        <v>684</v>
      </c>
      <c r="I545" s="116" t="s">
        <v>480</v>
      </c>
      <c r="J545" s="116" t="s">
        <v>343</v>
      </c>
      <c r="K545" s="117" t="str">
        <f t="shared" si="100"/>
        <v>No's</v>
      </c>
      <c r="L545" s="118">
        <v>2</v>
      </c>
      <c r="M545" s="118"/>
      <c r="N545" s="118"/>
      <c r="O545" s="138">
        <f t="shared" si="101"/>
        <v>2</v>
      </c>
      <c r="P545" s="124"/>
      <c r="Q545" s="118"/>
      <c r="R545" s="118"/>
      <c r="S545" s="151"/>
      <c r="T545" s="119" t="str">
        <f t="shared" si="106"/>
        <v/>
      </c>
      <c r="U545" s="119" t="str">
        <f t="shared" si="107"/>
        <v/>
      </c>
      <c r="V545" s="119">
        <f t="shared" si="102"/>
        <v>2</v>
      </c>
      <c r="W545" s="119" t="str">
        <f t="shared" si="103"/>
        <v/>
      </c>
      <c r="X545" s="119" t="str">
        <f t="shared" si="104"/>
        <v/>
      </c>
      <c r="Y545" s="120" t="str">
        <f t="shared" si="108"/>
        <v/>
      </c>
      <c r="Z545" s="121" t="str">
        <f t="shared" si="109"/>
        <v/>
      </c>
      <c r="AA545" s="122"/>
      <c r="AB545" s="119" t="str">
        <f t="shared" si="99"/>
        <v/>
      </c>
    </row>
    <row r="546" spans="1:28" x14ac:dyDescent="0.45">
      <c r="A546" s="112">
        <f>IF(C546="","",COUNTA($C$3:C546))</f>
        <v>544</v>
      </c>
      <c r="B546" s="112" t="str">
        <f t="shared" si="105"/>
        <v>September</v>
      </c>
      <c r="C546" s="113">
        <v>44807</v>
      </c>
      <c r="D546" s="114" t="s">
        <v>685</v>
      </c>
      <c r="E546" s="114"/>
      <c r="F546" s="115">
        <v>44807</v>
      </c>
      <c r="G546" s="116" t="s">
        <v>125</v>
      </c>
      <c r="H546" s="152" t="s">
        <v>686</v>
      </c>
      <c r="I546" s="116" t="s">
        <v>457</v>
      </c>
      <c r="J546" s="116" t="s">
        <v>2</v>
      </c>
      <c r="K546" s="117" t="str">
        <f t="shared" si="100"/>
        <v>Sqmt</v>
      </c>
      <c r="L546" s="118">
        <v>69.400000000000006</v>
      </c>
      <c r="M546" s="118">
        <v>14.84</v>
      </c>
      <c r="N546" s="118">
        <v>42.98</v>
      </c>
      <c r="O546" s="138">
        <f t="shared" si="101"/>
        <v>70.540399999999991</v>
      </c>
      <c r="P546" s="124">
        <v>49.8</v>
      </c>
      <c r="Q546" s="118">
        <v>61.65</v>
      </c>
      <c r="R546" s="118">
        <v>15</v>
      </c>
      <c r="S546" s="151">
        <v>85</v>
      </c>
      <c r="T546" s="119">
        <f t="shared" si="106"/>
        <v>8.8903999999999925</v>
      </c>
      <c r="U546" s="119">
        <f t="shared" si="107"/>
        <v>11.850000000000001</v>
      </c>
      <c r="V546" s="119">
        <f t="shared" si="102"/>
        <v>332.24528399999997</v>
      </c>
      <c r="W546" s="119">
        <f t="shared" si="103"/>
        <v>55.813500000000005</v>
      </c>
      <c r="X546" s="119">
        <f t="shared" si="104"/>
        <v>41.873783999999965</v>
      </c>
      <c r="Y546" s="120">
        <f t="shared" si="108"/>
        <v>12.603274152117075</v>
      </c>
      <c r="Z546" s="121">
        <f t="shared" si="109"/>
        <v>16.798884043753652</v>
      </c>
      <c r="AA546" s="122"/>
      <c r="AB546" s="119">
        <f t="shared" si="99"/>
        <v>41.873783999999965</v>
      </c>
    </row>
    <row r="547" spans="1:28" x14ac:dyDescent="0.45">
      <c r="A547" s="112">
        <f>IF(C547="","",COUNTA($C$3:C547))</f>
        <v>545</v>
      </c>
      <c r="B547" s="112" t="str">
        <f t="shared" si="105"/>
        <v>September</v>
      </c>
      <c r="C547" s="113">
        <v>44807</v>
      </c>
      <c r="D547" s="114" t="s">
        <v>685</v>
      </c>
      <c r="E547" s="114"/>
      <c r="F547" s="115">
        <v>44807</v>
      </c>
      <c r="G547" s="116" t="s">
        <v>125</v>
      </c>
      <c r="H547" s="152" t="s">
        <v>686</v>
      </c>
      <c r="I547" s="116" t="s">
        <v>368</v>
      </c>
      <c r="J547" s="116" t="s">
        <v>2</v>
      </c>
      <c r="K547" s="117" t="str">
        <f t="shared" si="100"/>
        <v>Sqmt</v>
      </c>
      <c r="L547" s="118">
        <v>24</v>
      </c>
      <c r="M547" s="118">
        <v>19.68</v>
      </c>
      <c r="N547" s="118"/>
      <c r="O547" s="138">
        <f t="shared" si="101"/>
        <v>24.009599999999999</v>
      </c>
      <c r="P547" s="124">
        <v>24</v>
      </c>
      <c r="Q547" s="118">
        <v>24</v>
      </c>
      <c r="R547" s="118"/>
      <c r="S547" s="151"/>
      <c r="T547" s="119">
        <f t="shared" si="106"/>
        <v>9.5999999999989427E-3</v>
      </c>
      <c r="U547" s="119">
        <f t="shared" si="107"/>
        <v>0</v>
      </c>
      <c r="V547" s="119">
        <f t="shared" si="102"/>
        <v>113.08521599999999</v>
      </c>
      <c r="W547" s="119">
        <f t="shared" si="103"/>
        <v>0</v>
      </c>
      <c r="X547" s="119">
        <f t="shared" si="104"/>
        <v>4.5215999999995017E-2</v>
      </c>
      <c r="Y547" s="120">
        <f t="shared" si="108"/>
        <v>3.9984006397436621E-2</v>
      </c>
      <c r="Z547" s="121">
        <f t="shared" si="109"/>
        <v>0</v>
      </c>
      <c r="AA547" s="122"/>
      <c r="AB547" s="119">
        <f t="shared" si="99"/>
        <v>4.5215999999995017E-2</v>
      </c>
    </row>
    <row r="548" spans="1:28" x14ac:dyDescent="0.45">
      <c r="A548" s="112">
        <f>IF(C548="","",COUNTA($C$3:C548))</f>
        <v>546</v>
      </c>
      <c r="B548" s="112" t="str">
        <f t="shared" si="105"/>
        <v>September</v>
      </c>
      <c r="C548" s="113">
        <v>44807</v>
      </c>
      <c r="D548" s="114" t="s">
        <v>685</v>
      </c>
      <c r="E548" s="114"/>
      <c r="F548" s="115">
        <v>44807</v>
      </c>
      <c r="G548" s="116" t="s">
        <v>125</v>
      </c>
      <c r="H548" s="152" t="s">
        <v>686</v>
      </c>
      <c r="I548" s="116" t="s">
        <v>25</v>
      </c>
      <c r="J548" s="116" t="s">
        <v>455</v>
      </c>
      <c r="K548" s="117" t="str">
        <f t="shared" si="100"/>
        <v>No's</v>
      </c>
      <c r="L548" s="118">
        <v>646</v>
      </c>
      <c r="M548" s="118"/>
      <c r="N548" s="118"/>
      <c r="O548" s="138">
        <f t="shared" si="101"/>
        <v>646</v>
      </c>
      <c r="P548" s="124"/>
      <c r="Q548" s="118"/>
      <c r="R548" s="118"/>
      <c r="S548" s="151"/>
      <c r="T548" s="119" t="str">
        <f t="shared" si="106"/>
        <v/>
      </c>
      <c r="U548" s="119" t="str">
        <f t="shared" si="107"/>
        <v/>
      </c>
      <c r="V548" s="119">
        <f t="shared" si="102"/>
        <v>646</v>
      </c>
      <c r="W548" s="119" t="str">
        <f t="shared" si="103"/>
        <v/>
      </c>
      <c r="X548" s="119" t="str">
        <f t="shared" si="104"/>
        <v/>
      </c>
      <c r="Y548" s="120" t="str">
        <f t="shared" si="108"/>
        <v/>
      </c>
      <c r="Z548" s="121" t="str">
        <f t="shared" si="109"/>
        <v/>
      </c>
      <c r="AA548" s="122"/>
      <c r="AB548" s="119" t="str">
        <f t="shared" si="99"/>
        <v/>
      </c>
    </row>
    <row r="549" spans="1:28" x14ac:dyDescent="0.45">
      <c r="A549" s="112">
        <f>IF(C549="","",COUNTA($C$3:C549))</f>
        <v>547</v>
      </c>
      <c r="B549" s="112" t="str">
        <f t="shared" si="105"/>
        <v>September</v>
      </c>
      <c r="C549" s="113">
        <v>44807</v>
      </c>
      <c r="D549" s="114" t="s">
        <v>685</v>
      </c>
      <c r="E549" s="114"/>
      <c r="F549" s="115">
        <v>44807</v>
      </c>
      <c r="G549" s="116" t="s">
        <v>125</v>
      </c>
      <c r="H549" s="152" t="s">
        <v>686</v>
      </c>
      <c r="I549" s="116" t="s">
        <v>460</v>
      </c>
      <c r="J549" s="116" t="s">
        <v>225</v>
      </c>
      <c r="K549" s="117" t="str">
        <f t="shared" si="100"/>
        <v>Rmt</v>
      </c>
      <c r="L549" s="118">
        <v>150</v>
      </c>
      <c r="M549" s="118"/>
      <c r="N549" s="118"/>
      <c r="O549" s="138">
        <f t="shared" si="101"/>
        <v>150</v>
      </c>
      <c r="P549" s="124"/>
      <c r="Q549" s="118"/>
      <c r="R549" s="118"/>
      <c r="S549" s="151"/>
      <c r="T549" s="119" t="str">
        <f t="shared" si="106"/>
        <v/>
      </c>
      <c r="U549" s="119" t="str">
        <f t="shared" si="107"/>
        <v/>
      </c>
      <c r="V549" s="119">
        <f t="shared" si="102"/>
        <v>150</v>
      </c>
      <c r="W549" s="119" t="str">
        <f t="shared" si="103"/>
        <v/>
      </c>
      <c r="X549" s="119" t="str">
        <f t="shared" si="104"/>
        <v/>
      </c>
      <c r="Y549" s="120" t="str">
        <f t="shared" si="108"/>
        <v/>
      </c>
      <c r="Z549" s="121" t="str">
        <f t="shared" si="109"/>
        <v/>
      </c>
      <c r="AA549" s="122"/>
      <c r="AB549" s="119" t="str">
        <f t="shared" si="99"/>
        <v/>
      </c>
    </row>
    <row r="550" spans="1:28" x14ac:dyDescent="0.45">
      <c r="A550" s="112">
        <f>IF(C550="","",COUNTA($C$3:C550))</f>
        <v>548</v>
      </c>
      <c r="B550" s="112" t="str">
        <f t="shared" si="105"/>
        <v>September</v>
      </c>
      <c r="C550" s="113">
        <v>44807</v>
      </c>
      <c r="D550" s="114" t="s">
        <v>685</v>
      </c>
      <c r="E550" s="114"/>
      <c r="F550" s="115">
        <v>44807</v>
      </c>
      <c r="G550" s="116" t="s">
        <v>125</v>
      </c>
      <c r="H550" s="152" t="s">
        <v>686</v>
      </c>
      <c r="I550" s="116" t="s">
        <v>24</v>
      </c>
      <c r="J550" s="116" t="s">
        <v>24</v>
      </c>
      <c r="K550" s="117" t="str">
        <f t="shared" si="100"/>
        <v>No's</v>
      </c>
      <c r="L550" s="118">
        <v>600</v>
      </c>
      <c r="M550" s="118"/>
      <c r="N550" s="118"/>
      <c r="O550" s="138">
        <f t="shared" si="101"/>
        <v>600</v>
      </c>
      <c r="P550" s="124"/>
      <c r="Q550" s="118"/>
      <c r="R550" s="118"/>
      <c r="S550" s="151"/>
      <c r="T550" s="119" t="str">
        <f t="shared" si="106"/>
        <v/>
      </c>
      <c r="U550" s="119" t="str">
        <f t="shared" si="107"/>
        <v/>
      </c>
      <c r="V550" s="119">
        <f t="shared" si="102"/>
        <v>600</v>
      </c>
      <c r="W550" s="119" t="str">
        <f t="shared" si="103"/>
        <v/>
      </c>
      <c r="X550" s="119" t="str">
        <f t="shared" si="104"/>
        <v/>
      </c>
      <c r="Y550" s="120" t="str">
        <f t="shared" si="108"/>
        <v/>
      </c>
      <c r="Z550" s="121" t="str">
        <f t="shared" si="109"/>
        <v/>
      </c>
      <c r="AA550" s="122"/>
      <c r="AB550" s="119" t="str">
        <f t="shared" si="99"/>
        <v/>
      </c>
    </row>
    <row r="551" spans="1:28" x14ac:dyDescent="0.45">
      <c r="A551" s="112">
        <f>IF(C551="","",COUNTA($C$3:C551))</f>
        <v>549</v>
      </c>
      <c r="B551" s="112" t="str">
        <f t="shared" si="105"/>
        <v>September</v>
      </c>
      <c r="C551" s="113">
        <v>44807</v>
      </c>
      <c r="D551" s="114" t="s">
        <v>685</v>
      </c>
      <c r="E551" s="114"/>
      <c r="F551" s="115">
        <v>44807</v>
      </c>
      <c r="G551" s="116" t="s">
        <v>125</v>
      </c>
      <c r="H551" s="152" t="s">
        <v>686</v>
      </c>
      <c r="I551" s="116" t="s">
        <v>480</v>
      </c>
      <c r="J551" s="116" t="s">
        <v>345</v>
      </c>
      <c r="K551" s="117" t="str">
        <f t="shared" si="100"/>
        <v>Kg's</v>
      </c>
      <c r="L551" s="118">
        <v>0.6</v>
      </c>
      <c r="M551" s="118"/>
      <c r="N551" s="118"/>
      <c r="O551" s="138">
        <f t="shared" si="101"/>
        <v>0.6</v>
      </c>
      <c r="P551" s="124"/>
      <c r="Q551" s="118"/>
      <c r="R551" s="118"/>
      <c r="S551" s="151"/>
      <c r="T551" s="119" t="str">
        <f t="shared" si="106"/>
        <v/>
      </c>
      <c r="U551" s="119" t="str">
        <f t="shared" si="107"/>
        <v/>
      </c>
      <c r="V551" s="119">
        <f t="shared" si="102"/>
        <v>0.6</v>
      </c>
      <c r="W551" s="119" t="str">
        <f t="shared" si="103"/>
        <v/>
      </c>
      <c r="X551" s="119" t="str">
        <f t="shared" si="104"/>
        <v/>
      </c>
      <c r="Y551" s="120" t="str">
        <f t="shared" si="108"/>
        <v/>
      </c>
      <c r="Z551" s="121" t="str">
        <f t="shared" si="109"/>
        <v/>
      </c>
      <c r="AA551" s="122"/>
      <c r="AB551" s="119" t="str">
        <f t="shared" si="99"/>
        <v/>
      </c>
    </row>
    <row r="552" spans="1:28" x14ac:dyDescent="0.45">
      <c r="A552" s="112">
        <f>IF(C552="","",COUNTA($C$3:C552))</f>
        <v>550</v>
      </c>
      <c r="B552" s="112" t="str">
        <f t="shared" si="105"/>
        <v>September</v>
      </c>
      <c r="C552" s="113">
        <v>44807</v>
      </c>
      <c r="D552" s="114" t="s">
        <v>685</v>
      </c>
      <c r="E552" s="114"/>
      <c r="F552" s="115">
        <v>44807</v>
      </c>
      <c r="G552" s="116" t="s">
        <v>125</v>
      </c>
      <c r="H552" s="152" t="s">
        <v>686</v>
      </c>
      <c r="I552" s="116" t="s">
        <v>480</v>
      </c>
      <c r="J552" s="116" t="s">
        <v>343</v>
      </c>
      <c r="K552" s="117" t="str">
        <f t="shared" si="100"/>
        <v>No's</v>
      </c>
      <c r="L552" s="118">
        <v>2</v>
      </c>
      <c r="M552" s="118"/>
      <c r="N552" s="118"/>
      <c r="O552" s="138">
        <f t="shared" si="101"/>
        <v>2</v>
      </c>
      <c r="P552" s="124"/>
      <c r="Q552" s="118"/>
      <c r="R552" s="118"/>
      <c r="S552" s="151"/>
      <c r="T552" s="119" t="str">
        <f t="shared" si="106"/>
        <v/>
      </c>
      <c r="U552" s="119" t="str">
        <f t="shared" si="107"/>
        <v/>
      </c>
      <c r="V552" s="119">
        <f t="shared" si="102"/>
        <v>2</v>
      </c>
      <c r="W552" s="119" t="str">
        <f t="shared" si="103"/>
        <v/>
      </c>
      <c r="X552" s="119" t="str">
        <f t="shared" si="104"/>
        <v/>
      </c>
      <c r="Y552" s="120" t="str">
        <f t="shared" si="108"/>
        <v/>
      </c>
      <c r="Z552" s="121" t="str">
        <f t="shared" si="109"/>
        <v/>
      </c>
      <c r="AA552" s="122"/>
      <c r="AB552" s="119" t="str">
        <f t="shared" si="99"/>
        <v/>
      </c>
    </row>
    <row r="553" spans="1:28" x14ac:dyDescent="0.45">
      <c r="A553" s="112">
        <f>IF(C553="","",COUNTA($C$3:C553))</f>
        <v>551</v>
      </c>
      <c r="B553" s="112" t="str">
        <f t="shared" si="105"/>
        <v>September</v>
      </c>
      <c r="C553" s="113">
        <v>44807</v>
      </c>
      <c r="D553" s="114" t="s">
        <v>685</v>
      </c>
      <c r="E553" s="114"/>
      <c r="F553" s="115">
        <v>44807</v>
      </c>
      <c r="G553" s="116" t="s">
        <v>125</v>
      </c>
      <c r="H553" s="152" t="s">
        <v>687</v>
      </c>
      <c r="I553" s="116" t="s">
        <v>230</v>
      </c>
      <c r="J553" s="116" t="s">
        <v>4</v>
      </c>
      <c r="K553" s="117" t="str">
        <f t="shared" si="100"/>
        <v>Sqmt</v>
      </c>
      <c r="L553" s="118">
        <v>1.6</v>
      </c>
      <c r="M553" s="118"/>
      <c r="N553" s="118">
        <v>1.32</v>
      </c>
      <c r="O553" s="138">
        <f t="shared" si="101"/>
        <v>1.6104000000000001</v>
      </c>
      <c r="P553" s="124">
        <v>0.4</v>
      </c>
      <c r="Q553" s="118">
        <v>1.1000000000000001</v>
      </c>
      <c r="R553" s="118">
        <v>0</v>
      </c>
      <c r="S553" s="151">
        <v>100</v>
      </c>
      <c r="T553" s="119">
        <f t="shared" si="106"/>
        <v>0.51039999999999996</v>
      </c>
      <c r="U553" s="119">
        <f t="shared" si="107"/>
        <v>0.7</v>
      </c>
      <c r="V553" s="119">
        <f t="shared" si="102"/>
        <v>12.641640000000001</v>
      </c>
      <c r="W553" s="119">
        <f t="shared" si="103"/>
        <v>5.4949999999999992</v>
      </c>
      <c r="X553" s="119">
        <f t="shared" si="104"/>
        <v>4.00664</v>
      </c>
      <c r="Y553" s="120">
        <f t="shared" si="108"/>
        <v>31.693989071038249</v>
      </c>
      <c r="Z553" s="121">
        <f t="shared" si="109"/>
        <v>43.467461500248383</v>
      </c>
      <c r="AA553" s="122"/>
      <c r="AB553" s="119">
        <f t="shared" si="99"/>
        <v>4.00664</v>
      </c>
    </row>
    <row r="554" spans="1:28" x14ac:dyDescent="0.45">
      <c r="A554" s="112">
        <f>IF(C554="","",COUNTA($C$3:C554))</f>
        <v>552</v>
      </c>
      <c r="B554" s="112" t="str">
        <f t="shared" si="105"/>
        <v>September</v>
      </c>
      <c r="C554" s="113">
        <v>44807</v>
      </c>
      <c r="D554" s="114" t="s">
        <v>685</v>
      </c>
      <c r="E554" s="114"/>
      <c r="F554" s="115">
        <v>44807</v>
      </c>
      <c r="G554" s="116" t="s">
        <v>125</v>
      </c>
      <c r="H554" s="152" t="s">
        <v>687</v>
      </c>
      <c r="I554" s="116" t="s">
        <v>230</v>
      </c>
      <c r="J554" s="116" t="s">
        <v>3</v>
      </c>
      <c r="K554" s="117" t="str">
        <f t="shared" si="100"/>
        <v>Sqmt</v>
      </c>
      <c r="L554" s="118">
        <v>0.4</v>
      </c>
      <c r="M554" s="118"/>
      <c r="N554" s="118">
        <v>0.41</v>
      </c>
      <c r="O554" s="138">
        <f t="shared" si="101"/>
        <v>0.50019999999999998</v>
      </c>
      <c r="P554" s="124"/>
      <c r="Q554" s="118">
        <v>0.2</v>
      </c>
      <c r="R554" s="118"/>
      <c r="S554" s="151"/>
      <c r="T554" s="119">
        <f t="shared" si="106"/>
        <v>0.30019999999999997</v>
      </c>
      <c r="U554" s="119">
        <f t="shared" si="107"/>
        <v>0.2</v>
      </c>
      <c r="V554" s="119">
        <f t="shared" si="102"/>
        <v>3.1412559999999998</v>
      </c>
      <c r="W554" s="119">
        <f t="shared" si="103"/>
        <v>1.2560000000000002</v>
      </c>
      <c r="X554" s="119">
        <f t="shared" si="104"/>
        <v>1.8852559999999998</v>
      </c>
      <c r="Y554" s="120">
        <f t="shared" si="108"/>
        <v>60.015993602558972</v>
      </c>
      <c r="Z554" s="121">
        <f t="shared" si="109"/>
        <v>39.984006397441028</v>
      </c>
      <c r="AA554" s="122"/>
      <c r="AB554" s="119">
        <f t="shared" si="99"/>
        <v>1.8852559999999998</v>
      </c>
    </row>
    <row r="555" spans="1:28" x14ac:dyDescent="0.45">
      <c r="A555" s="112">
        <f>IF(C555="","",COUNTA($C$3:C555))</f>
        <v>553</v>
      </c>
      <c r="B555" s="112" t="str">
        <f t="shared" si="105"/>
        <v>September</v>
      </c>
      <c r="C555" s="113">
        <v>44807</v>
      </c>
      <c r="D555" s="114" t="s">
        <v>685</v>
      </c>
      <c r="E555" s="114"/>
      <c r="F555" s="115">
        <v>44807</v>
      </c>
      <c r="G555" s="116" t="s">
        <v>125</v>
      </c>
      <c r="H555" s="152" t="s">
        <v>687</v>
      </c>
      <c r="I555" s="116" t="s">
        <v>25</v>
      </c>
      <c r="J555" s="116" t="s">
        <v>455</v>
      </c>
      <c r="K555" s="117" t="str">
        <f t="shared" si="100"/>
        <v>No's</v>
      </c>
      <c r="L555" s="118">
        <v>32</v>
      </c>
      <c r="M555" s="118"/>
      <c r="N555" s="118"/>
      <c r="O555" s="138">
        <f t="shared" si="101"/>
        <v>32</v>
      </c>
      <c r="P555" s="124"/>
      <c r="Q555" s="118"/>
      <c r="R555" s="118"/>
      <c r="S555" s="151"/>
      <c r="T555" s="119" t="str">
        <f t="shared" si="106"/>
        <v/>
      </c>
      <c r="U555" s="119" t="str">
        <f t="shared" si="107"/>
        <v/>
      </c>
      <c r="V555" s="119">
        <f t="shared" si="102"/>
        <v>32</v>
      </c>
      <c r="W555" s="119" t="str">
        <f t="shared" si="103"/>
        <v/>
      </c>
      <c r="X555" s="119" t="str">
        <f t="shared" si="104"/>
        <v/>
      </c>
      <c r="Y555" s="120" t="str">
        <f t="shared" si="108"/>
        <v/>
      </c>
      <c r="Z555" s="121" t="str">
        <f t="shared" si="109"/>
        <v/>
      </c>
      <c r="AA555" s="122"/>
      <c r="AB555" s="119" t="str">
        <f t="shared" si="99"/>
        <v/>
      </c>
    </row>
    <row r="556" spans="1:28" x14ac:dyDescent="0.45">
      <c r="A556" s="112">
        <f>IF(C556="","",COUNTA($C$3:C556))</f>
        <v>554</v>
      </c>
      <c r="B556" s="112" t="str">
        <f t="shared" si="105"/>
        <v>September</v>
      </c>
      <c r="C556" s="113">
        <v>44809</v>
      </c>
      <c r="D556" s="114" t="s">
        <v>662</v>
      </c>
      <c r="E556" s="114"/>
      <c r="F556" s="115">
        <v>44793</v>
      </c>
      <c r="G556" s="116" t="s">
        <v>125</v>
      </c>
      <c r="H556" s="152" t="s">
        <v>688</v>
      </c>
      <c r="I556" s="116" t="s">
        <v>457</v>
      </c>
      <c r="J556" s="116" t="s">
        <v>2</v>
      </c>
      <c r="K556" s="117" t="str">
        <f t="shared" si="100"/>
        <v>Sqmt</v>
      </c>
      <c r="L556" s="118">
        <v>176.6</v>
      </c>
      <c r="M556" s="118">
        <f>20.03+1+5.9+14.68</f>
        <v>41.61</v>
      </c>
      <c r="N556" s="118">
        <v>104.86</v>
      </c>
      <c r="O556" s="138">
        <f t="shared" si="101"/>
        <v>178.6934</v>
      </c>
      <c r="P556" s="124">
        <v>152.19999999999999</v>
      </c>
      <c r="Q556" s="118">
        <v>162.6</v>
      </c>
      <c r="R556" s="118">
        <v>0</v>
      </c>
      <c r="S556" s="151">
        <v>100</v>
      </c>
      <c r="T556" s="119">
        <f t="shared" si="106"/>
        <v>16.093400000000003</v>
      </c>
      <c r="U556" s="119">
        <f t="shared" si="107"/>
        <v>10.400000000000006</v>
      </c>
      <c r="V556" s="119">
        <f t="shared" si="102"/>
        <v>841.64591399999995</v>
      </c>
      <c r="W556" s="119">
        <f t="shared" si="103"/>
        <v>48.984000000000023</v>
      </c>
      <c r="X556" s="119">
        <f t="shared" si="104"/>
        <v>75.799914000000015</v>
      </c>
      <c r="Y556" s="120">
        <f t="shared" si="108"/>
        <v>9.0061524376389972</v>
      </c>
      <c r="Z556" s="121">
        <f t="shared" si="109"/>
        <v>5.8200246903355168</v>
      </c>
      <c r="AA556" s="122"/>
      <c r="AB556" s="119">
        <f t="shared" si="99"/>
        <v>75.799914000000015</v>
      </c>
    </row>
    <row r="557" spans="1:28" x14ac:dyDescent="0.45">
      <c r="A557" s="112">
        <f>IF(C557="","",COUNTA($C$3:C557))</f>
        <v>555</v>
      </c>
      <c r="B557" s="112" t="str">
        <f t="shared" si="105"/>
        <v>September</v>
      </c>
      <c r="C557" s="113">
        <v>44809</v>
      </c>
      <c r="D557" s="114" t="s">
        <v>662</v>
      </c>
      <c r="E557" s="114"/>
      <c r="F557" s="115">
        <v>44793</v>
      </c>
      <c r="G557" s="116" t="s">
        <v>125</v>
      </c>
      <c r="H557" s="152" t="s">
        <v>688</v>
      </c>
      <c r="I557" s="116" t="s">
        <v>515</v>
      </c>
      <c r="J557" s="116" t="s">
        <v>20</v>
      </c>
      <c r="K557" s="117" t="str">
        <f t="shared" si="100"/>
        <v>Sqmt</v>
      </c>
      <c r="L557" s="118">
        <v>7.3</v>
      </c>
      <c r="M557" s="118">
        <v>6</v>
      </c>
      <c r="N557" s="118"/>
      <c r="O557" s="138">
        <f t="shared" si="101"/>
        <v>7.32</v>
      </c>
      <c r="P557" s="124">
        <v>7.1</v>
      </c>
      <c r="Q557" s="118">
        <v>7.3</v>
      </c>
      <c r="R557" s="118"/>
      <c r="S557" s="151"/>
      <c r="T557" s="119">
        <f t="shared" si="106"/>
        <v>2.0000000000000462E-2</v>
      </c>
      <c r="U557" s="119">
        <f t="shared" si="107"/>
        <v>0.20000000000000018</v>
      </c>
      <c r="V557" s="119">
        <f t="shared" si="102"/>
        <v>45.969600000000007</v>
      </c>
      <c r="W557" s="119">
        <f t="shared" si="103"/>
        <v>1.2560000000000011</v>
      </c>
      <c r="X557" s="119">
        <f t="shared" si="104"/>
        <v>0.1256000000000029</v>
      </c>
      <c r="Y557" s="120">
        <f t="shared" si="108"/>
        <v>0.27322404371585329</v>
      </c>
      <c r="Z557" s="121">
        <f t="shared" si="109"/>
        <v>2.7322404371584721</v>
      </c>
      <c r="AA557" s="122"/>
      <c r="AB557" s="119">
        <f t="shared" si="99"/>
        <v>0.1256000000000029</v>
      </c>
    </row>
    <row r="558" spans="1:28" x14ac:dyDescent="0.45">
      <c r="A558" s="112">
        <f>IF(C558="","",COUNTA($C$3:C558))</f>
        <v>556</v>
      </c>
      <c r="B558" s="112" t="str">
        <f t="shared" si="105"/>
        <v>September</v>
      </c>
      <c r="C558" s="113">
        <v>44809</v>
      </c>
      <c r="D558" s="114" t="s">
        <v>662</v>
      </c>
      <c r="E558" s="114"/>
      <c r="F558" s="115">
        <v>44793</v>
      </c>
      <c r="G558" s="116" t="s">
        <v>125</v>
      </c>
      <c r="H558" s="152" t="s">
        <v>688</v>
      </c>
      <c r="I558" s="116" t="s">
        <v>502</v>
      </c>
      <c r="J558" s="116" t="s">
        <v>3</v>
      </c>
      <c r="K558" s="117" t="str">
        <f t="shared" si="100"/>
        <v>Sqmt</v>
      </c>
      <c r="L558" s="118">
        <v>0.9</v>
      </c>
      <c r="M558" s="118">
        <v>0.74</v>
      </c>
      <c r="N558" s="118"/>
      <c r="O558" s="138">
        <f t="shared" si="101"/>
        <v>0.90279999999999994</v>
      </c>
      <c r="P558" s="124"/>
      <c r="Q558" s="118">
        <v>0.6</v>
      </c>
      <c r="R558" s="118"/>
      <c r="S558" s="151"/>
      <c r="T558" s="119">
        <f t="shared" si="106"/>
        <v>0.30279999999999996</v>
      </c>
      <c r="U558" s="119">
        <f t="shared" si="107"/>
        <v>0.6</v>
      </c>
      <c r="V558" s="119">
        <f t="shared" si="102"/>
        <v>5.6695839999999995</v>
      </c>
      <c r="W558" s="119">
        <f t="shared" si="103"/>
        <v>3.7679999999999998</v>
      </c>
      <c r="X558" s="119">
        <f t="shared" si="104"/>
        <v>1.9015839999999997</v>
      </c>
      <c r="Y558" s="120">
        <f t="shared" si="108"/>
        <v>33.540097474523698</v>
      </c>
      <c r="Z558" s="121">
        <f t="shared" si="109"/>
        <v>66.459902525476295</v>
      </c>
      <c r="AA558" s="122"/>
      <c r="AB558" s="119">
        <f t="shared" si="99"/>
        <v>1.9015839999999997</v>
      </c>
    </row>
    <row r="559" spans="1:28" x14ac:dyDescent="0.45">
      <c r="A559" s="112">
        <f>IF(C559="","",COUNTA($C$3:C559))</f>
        <v>557</v>
      </c>
      <c r="B559" s="112" t="str">
        <f t="shared" si="105"/>
        <v>September</v>
      </c>
      <c r="C559" s="113">
        <v>44809</v>
      </c>
      <c r="D559" s="114" t="s">
        <v>662</v>
      </c>
      <c r="E559" s="114"/>
      <c r="F559" s="115">
        <v>44793</v>
      </c>
      <c r="G559" s="116" t="s">
        <v>125</v>
      </c>
      <c r="H559" s="152" t="s">
        <v>688</v>
      </c>
      <c r="I559" s="116" t="s">
        <v>368</v>
      </c>
      <c r="J559" s="116" t="s">
        <v>5</v>
      </c>
      <c r="K559" s="117" t="str">
        <f t="shared" si="100"/>
        <v>Sqmt</v>
      </c>
      <c r="L559" s="118">
        <v>7.5</v>
      </c>
      <c r="M559" s="118"/>
      <c r="N559" s="118">
        <v>7.15</v>
      </c>
      <c r="O559" s="138">
        <f t="shared" si="101"/>
        <v>8.7230000000000008</v>
      </c>
      <c r="P559" s="124">
        <v>7.5</v>
      </c>
      <c r="Q559" s="118">
        <v>7.5</v>
      </c>
      <c r="R559" s="118"/>
      <c r="S559" s="151"/>
      <c r="T559" s="119">
        <f t="shared" si="106"/>
        <v>1.2230000000000008</v>
      </c>
      <c r="U559" s="119">
        <f t="shared" si="107"/>
        <v>0</v>
      </c>
      <c r="V559" s="119">
        <f t="shared" si="102"/>
        <v>68.475549999999998</v>
      </c>
      <c r="W559" s="119">
        <f t="shared" si="103"/>
        <v>0</v>
      </c>
      <c r="X559" s="119">
        <f t="shared" si="104"/>
        <v>9.6005500000000055</v>
      </c>
      <c r="Y559" s="120">
        <f t="shared" si="108"/>
        <v>14.02040582368452</v>
      </c>
      <c r="Z559" s="121">
        <f t="shared" si="109"/>
        <v>0</v>
      </c>
      <c r="AA559" s="122"/>
      <c r="AB559" s="119">
        <f t="shared" si="99"/>
        <v>9.6005500000000055</v>
      </c>
    </row>
    <row r="560" spans="1:28" x14ac:dyDescent="0.45">
      <c r="A560" s="112">
        <f>IF(C560="","",COUNTA($C$3:C560))</f>
        <v>558</v>
      </c>
      <c r="B560" s="112" t="str">
        <f t="shared" si="105"/>
        <v>September</v>
      </c>
      <c r="C560" s="113">
        <v>44809</v>
      </c>
      <c r="D560" s="114" t="s">
        <v>662</v>
      </c>
      <c r="E560" s="114"/>
      <c r="F560" s="115">
        <v>44793</v>
      </c>
      <c r="G560" s="116" t="s">
        <v>125</v>
      </c>
      <c r="H560" s="152" t="s">
        <v>688</v>
      </c>
      <c r="I560" s="116" t="s">
        <v>25</v>
      </c>
      <c r="J560" s="116" t="s">
        <v>455</v>
      </c>
      <c r="K560" s="117" t="str">
        <f t="shared" si="100"/>
        <v>No's</v>
      </c>
      <c r="L560" s="118">
        <v>288</v>
      </c>
      <c r="M560" s="118"/>
      <c r="N560" s="118"/>
      <c r="O560" s="138">
        <f t="shared" si="101"/>
        <v>288</v>
      </c>
      <c r="P560" s="124"/>
      <c r="Q560" s="118"/>
      <c r="R560" s="118"/>
      <c r="S560" s="151"/>
      <c r="T560" s="119" t="str">
        <f t="shared" si="106"/>
        <v/>
      </c>
      <c r="U560" s="119" t="str">
        <f t="shared" si="107"/>
        <v/>
      </c>
      <c r="V560" s="119">
        <f t="shared" si="102"/>
        <v>288</v>
      </c>
      <c r="W560" s="119" t="str">
        <f t="shared" si="103"/>
        <v/>
      </c>
      <c r="X560" s="119" t="str">
        <f t="shared" si="104"/>
        <v/>
      </c>
      <c r="Y560" s="120" t="str">
        <f t="shared" si="108"/>
        <v/>
      </c>
      <c r="Z560" s="121" t="str">
        <f t="shared" si="109"/>
        <v/>
      </c>
      <c r="AA560" s="122"/>
      <c r="AB560" s="119" t="str">
        <f t="shared" ref="AB560:AB612" si="110">IFERROR((X560-AA560),"")</f>
        <v/>
      </c>
    </row>
    <row r="561" spans="1:30" x14ac:dyDescent="0.45">
      <c r="A561" s="112">
        <f>IF(C561="","",COUNTA($C$3:C561))</f>
        <v>559</v>
      </c>
      <c r="B561" s="112" t="str">
        <f t="shared" si="105"/>
        <v>September</v>
      </c>
      <c r="C561" s="113">
        <v>44809</v>
      </c>
      <c r="D561" s="114" t="s">
        <v>662</v>
      </c>
      <c r="E561" s="114"/>
      <c r="F561" s="115">
        <v>44793</v>
      </c>
      <c r="G561" s="116" t="s">
        <v>125</v>
      </c>
      <c r="H561" s="152" t="s">
        <v>688</v>
      </c>
      <c r="I561" s="116" t="s">
        <v>25</v>
      </c>
      <c r="J561" s="116" t="s">
        <v>606</v>
      </c>
      <c r="K561" s="117" t="str">
        <f t="shared" si="100"/>
        <v>No's</v>
      </c>
      <c r="L561" s="118">
        <v>56</v>
      </c>
      <c r="M561" s="118"/>
      <c r="N561" s="118"/>
      <c r="O561" s="138">
        <f t="shared" si="101"/>
        <v>56</v>
      </c>
      <c r="P561" s="124"/>
      <c r="Q561" s="118"/>
      <c r="R561" s="118"/>
      <c r="S561" s="151"/>
      <c r="T561" s="119" t="str">
        <f t="shared" si="106"/>
        <v/>
      </c>
      <c r="U561" s="119" t="str">
        <f t="shared" si="107"/>
        <v/>
      </c>
      <c r="V561" s="119">
        <f t="shared" si="102"/>
        <v>56</v>
      </c>
      <c r="W561" s="119" t="str">
        <f t="shared" si="103"/>
        <v/>
      </c>
      <c r="X561" s="119" t="str">
        <f t="shared" si="104"/>
        <v/>
      </c>
      <c r="Y561" s="120" t="str">
        <f t="shared" si="108"/>
        <v/>
      </c>
      <c r="Z561" s="121" t="str">
        <f t="shared" si="109"/>
        <v/>
      </c>
      <c r="AA561" s="122"/>
      <c r="AB561" s="119" t="str">
        <f t="shared" si="110"/>
        <v/>
      </c>
    </row>
    <row r="562" spans="1:30" x14ac:dyDescent="0.45">
      <c r="A562" s="112">
        <f>IF(C562="","",COUNTA($C$3:C562))</f>
        <v>560</v>
      </c>
      <c r="B562" s="112" t="str">
        <f t="shared" si="105"/>
        <v>September</v>
      </c>
      <c r="C562" s="113">
        <v>44809</v>
      </c>
      <c r="D562" s="114" t="s">
        <v>662</v>
      </c>
      <c r="E562" s="114"/>
      <c r="F562" s="115">
        <v>44793</v>
      </c>
      <c r="G562" s="116" t="s">
        <v>125</v>
      </c>
      <c r="H562" s="152" t="s">
        <v>688</v>
      </c>
      <c r="I562" s="116" t="s">
        <v>460</v>
      </c>
      <c r="J562" s="116" t="s">
        <v>225</v>
      </c>
      <c r="K562" s="117" t="str">
        <f t="shared" si="100"/>
        <v>Rmt</v>
      </c>
      <c r="L562" s="118">
        <v>130</v>
      </c>
      <c r="M562" s="118"/>
      <c r="N562" s="118"/>
      <c r="O562" s="138">
        <f t="shared" si="101"/>
        <v>130</v>
      </c>
      <c r="P562" s="124"/>
      <c r="Q562" s="118"/>
      <c r="R562" s="118"/>
      <c r="S562" s="151"/>
      <c r="T562" s="119" t="str">
        <f t="shared" si="106"/>
        <v/>
      </c>
      <c r="U562" s="119" t="str">
        <f t="shared" si="107"/>
        <v/>
      </c>
      <c r="V562" s="119">
        <f t="shared" si="102"/>
        <v>130</v>
      </c>
      <c r="W562" s="119" t="str">
        <f t="shared" si="103"/>
        <v/>
      </c>
      <c r="X562" s="119" t="str">
        <f t="shared" si="104"/>
        <v/>
      </c>
      <c r="Y562" s="120" t="str">
        <f t="shared" si="108"/>
        <v/>
      </c>
      <c r="Z562" s="121" t="str">
        <f t="shared" si="109"/>
        <v/>
      </c>
      <c r="AA562" s="122"/>
      <c r="AB562" s="119" t="str">
        <f t="shared" si="110"/>
        <v/>
      </c>
    </row>
    <row r="563" spans="1:30" x14ac:dyDescent="0.45">
      <c r="A563" s="112">
        <f>IF(C563="","",COUNTA($C$3:C563))</f>
        <v>561</v>
      </c>
      <c r="B563" s="112" t="str">
        <f t="shared" si="105"/>
        <v>September</v>
      </c>
      <c r="C563" s="113">
        <v>44809</v>
      </c>
      <c r="D563" s="114" t="s">
        <v>662</v>
      </c>
      <c r="E563" s="114"/>
      <c r="F563" s="115">
        <v>44793</v>
      </c>
      <c r="G563" s="116" t="s">
        <v>125</v>
      </c>
      <c r="H563" s="152" t="s">
        <v>688</v>
      </c>
      <c r="I563" s="116" t="s">
        <v>24</v>
      </c>
      <c r="J563" s="116" t="s">
        <v>24</v>
      </c>
      <c r="K563" s="117" t="str">
        <f t="shared" si="100"/>
        <v>No's</v>
      </c>
      <c r="L563" s="118">
        <v>400</v>
      </c>
      <c r="M563" s="118"/>
      <c r="N563" s="118"/>
      <c r="O563" s="138">
        <f t="shared" si="101"/>
        <v>400</v>
      </c>
      <c r="P563" s="124"/>
      <c r="Q563" s="118"/>
      <c r="R563" s="118"/>
      <c r="S563" s="151"/>
      <c r="T563" s="119" t="str">
        <f t="shared" si="106"/>
        <v/>
      </c>
      <c r="U563" s="119" t="str">
        <f t="shared" si="107"/>
        <v/>
      </c>
      <c r="V563" s="119">
        <f t="shared" si="102"/>
        <v>400</v>
      </c>
      <c r="W563" s="119" t="str">
        <f t="shared" si="103"/>
        <v/>
      </c>
      <c r="X563" s="119" t="str">
        <f t="shared" si="104"/>
        <v/>
      </c>
      <c r="Y563" s="120" t="str">
        <f t="shared" si="108"/>
        <v/>
      </c>
      <c r="Z563" s="121" t="str">
        <f t="shared" si="109"/>
        <v/>
      </c>
      <c r="AA563" s="122"/>
      <c r="AB563" s="119" t="str">
        <f t="shared" si="110"/>
        <v/>
      </c>
    </row>
    <row r="564" spans="1:30" x14ac:dyDescent="0.45">
      <c r="A564" s="112">
        <f>IF(C564="","",COUNTA($C$3:C564))</f>
        <v>562</v>
      </c>
      <c r="B564" s="112" t="str">
        <f t="shared" si="105"/>
        <v>September</v>
      </c>
      <c r="C564" s="113">
        <v>44809</v>
      </c>
      <c r="D564" s="114" t="s">
        <v>662</v>
      </c>
      <c r="E564" s="114"/>
      <c r="F564" s="115">
        <v>44793</v>
      </c>
      <c r="G564" s="116" t="s">
        <v>125</v>
      </c>
      <c r="H564" s="152" t="s">
        <v>688</v>
      </c>
      <c r="I564" s="116" t="s">
        <v>480</v>
      </c>
      <c r="J564" s="116" t="s">
        <v>345</v>
      </c>
      <c r="K564" s="117" t="str">
        <f t="shared" si="100"/>
        <v>Kg's</v>
      </c>
      <c r="L564" s="118">
        <v>0.9</v>
      </c>
      <c r="M564" s="118"/>
      <c r="N564" s="118"/>
      <c r="O564" s="138">
        <f t="shared" si="101"/>
        <v>0.9</v>
      </c>
      <c r="P564" s="124"/>
      <c r="Q564" s="118"/>
      <c r="R564" s="118"/>
      <c r="S564" s="151"/>
      <c r="T564" s="119" t="str">
        <f t="shared" si="106"/>
        <v/>
      </c>
      <c r="U564" s="119" t="str">
        <f t="shared" si="107"/>
        <v/>
      </c>
      <c r="V564" s="119">
        <f t="shared" si="102"/>
        <v>0.9</v>
      </c>
      <c r="W564" s="119" t="str">
        <f t="shared" si="103"/>
        <v/>
      </c>
      <c r="X564" s="119" t="str">
        <f t="shared" si="104"/>
        <v/>
      </c>
      <c r="Y564" s="120" t="str">
        <f t="shared" si="108"/>
        <v/>
      </c>
      <c r="Z564" s="121" t="str">
        <f t="shared" si="109"/>
        <v/>
      </c>
      <c r="AA564" s="122"/>
      <c r="AB564" s="119" t="str">
        <f t="shared" si="110"/>
        <v/>
      </c>
    </row>
    <row r="565" spans="1:30" s="126" customFormat="1" x14ac:dyDescent="0.45">
      <c r="A565" s="112">
        <f>IF(C565="","",COUNTA($C$3:C565))</f>
        <v>563</v>
      </c>
      <c r="B565" s="112" t="str">
        <f t="shared" si="105"/>
        <v>September</v>
      </c>
      <c r="C565" s="113">
        <v>44809</v>
      </c>
      <c r="D565" s="114" t="s">
        <v>662</v>
      </c>
      <c r="E565" s="114"/>
      <c r="F565" s="115">
        <v>44793</v>
      </c>
      <c r="G565" s="116" t="s">
        <v>125</v>
      </c>
      <c r="H565" s="152" t="s">
        <v>688</v>
      </c>
      <c r="I565" s="116" t="s">
        <v>480</v>
      </c>
      <c r="J565" s="116" t="s">
        <v>343</v>
      </c>
      <c r="K565" s="117" t="str">
        <f t="shared" si="100"/>
        <v>No's</v>
      </c>
      <c r="L565" s="118">
        <v>1</v>
      </c>
      <c r="M565" s="118"/>
      <c r="N565" s="118"/>
      <c r="O565" s="138">
        <f t="shared" si="101"/>
        <v>1</v>
      </c>
      <c r="P565" s="124"/>
      <c r="Q565" s="118"/>
      <c r="R565" s="118"/>
      <c r="S565" s="151"/>
      <c r="T565" s="119" t="str">
        <f t="shared" si="106"/>
        <v/>
      </c>
      <c r="U565" s="119" t="str">
        <f t="shared" si="107"/>
        <v/>
      </c>
      <c r="V565" s="119">
        <f t="shared" si="102"/>
        <v>1</v>
      </c>
      <c r="W565" s="119" t="str">
        <f t="shared" si="103"/>
        <v/>
      </c>
      <c r="X565" s="119" t="str">
        <f t="shared" si="104"/>
        <v/>
      </c>
      <c r="Y565" s="120" t="str">
        <f t="shared" si="108"/>
        <v/>
      </c>
      <c r="Z565" s="121" t="str">
        <f t="shared" si="109"/>
        <v/>
      </c>
      <c r="AA565" s="122"/>
      <c r="AB565" s="119" t="str">
        <f t="shared" si="110"/>
        <v/>
      </c>
      <c r="AC565" s="96"/>
      <c r="AD565" s="125"/>
    </row>
    <row r="566" spans="1:30" x14ac:dyDescent="0.45">
      <c r="A566" s="112">
        <f>IF(C566="","",COUNTA($C$3:C566))</f>
        <v>564</v>
      </c>
      <c r="B566" s="112" t="str">
        <f t="shared" si="105"/>
        <v>September</v>
      </c>
      <c r="C566" s="113">
        <v>44809</v>
      </c>
      <c r="D566" s="114" t="s">
        <v>647</v>
      </c>
      <c r="E566" s="114"/>
      <c r="F566" s="115">
        <v>44790</v>
      </c>
      <c r="G566" s="116" t="s">
        <v>125</v>
      </c>
      <c r="H566" s="152" t="s">
        <v>689</v>
      </c>
      <c r="I566" s="116" t="s">
        <v>457</v>
      </c>
      <c r="J566" s="116" t="s">
        <v>2</v>
      </c>
      <c r="K566" s="117" t="str">
        <f t="shared" si="100"/>
        <v>Sqmt</v>
      </c>
      <c r="L566" s="118">
        <v>303.2</v>
      </c>
      <c r="M566" s="118">
        <v>186.48</v>
      </c>
      <c r="N566" s="118">
        <v>63.08</v>
      </c>
      <c r="O566" s="138">
        <f t="shared" si="101"/>
        <v>304.46319999999997</v>
      </c>
      <c r="P566" s="124">
        <v>265</v>
      </c>
      <c r="Q566" s="118">
        <v>296.39999999999998</v>
      </c>
      <c r="R566" s="118">
        <v>61</v>
      </c>
      <c r="S566" s="151">
        <v>39</v>
      </c>
      <c r="T566" s="119">
        <f t="shared" si="106"/>
        <v>8.0631999999999948</v>
      </c>
      <c r="U566" s="119">
        <f t="shared" si="107"/>
        <v>31.399999999999977</v>
      </c>
      <c r="V566" s="119">
        <f t="shared" si="102"/>
        <v>1434.0216719999999</v>
      </c>
      <c r="W566" s="119">
        <f t="shared" si="103"/>
        <v>147.89399999999989</v>
      </c>
      <c r="X566" s="119">
        <f t="shared" si="104"/>
        <v>37.977671999999977</v>
      </c>
      <c r="Y566" s="120">
        <f t="shared" si="108"/>
        <v>2.6483331975752722</v>
      </c>
      <c r="Z566" s="121">
        <f t="shared" si="109"/>
        <v>10.313233257746743</v>
      </c>
      <c r="AA566" s="122"/>
      <c r="AB566" s="119">
        <f t="shared" si="110"/>
        <v>37.977671999999977</v>
      </c>
    </row>
    <row r="567" spans="1:30" x14ac:dyDescent="0.45">
      <c r="A567" s="112">
        <f>IF(C567="","",COUNTA($C$3:C567))</f>
        <v>565</v>
      </c>
      <c r="B567" s="112" t="str">
        <f t="shared" si="105"/>
        <v>September</v>
      </c>
      <c r="C567" s="113">
        <v>44809</v>
      </c>
      <c r="D567" s="114" t="s">
        <v>647</v>
      </c>
      <c r="E567" s="114"/>
      <c r="F567" s="115">
        <v>44790</v>
      </c>
      <c r="G567" s="116" t="s">
        <v>125</v>
      </c>
      <c r="H567" s="152" t="s">
        <v>689</v>
      </c>
      <c r="I567" s="116" t="s">
        <v>457</v>
      </c>
      <c r="J567" s="116" t="s">
        <v>3</v>
      </c>
      <c r="K567" s="117" t="str">
        <f t="shared" si="100"/>
        <v>Sqmt</v>
      </c>
      <c r="L567" s="118">
        <v>40.700000000000003</v>
      </c>
      <c r="M567" s="118">
        <v>27.32</v>
      </c>
      <c r="N567" s="118">
        <v>6.1</v>
      </c>
      <c r="O567" s="138">
        <f t="shared" si="101"/>
        <v>40.772400000000005</v>
      </c>
      <c r="P567" s="124">
        <v>34.799999999999997</v>
      </c>
      <c r="Q567" s="118">
        <v>38.4</v>
      </c>
      <c r="R567" s="118"/>
      <c r="S567" s="151"/>
      <c r="T567" s="119">
        <f t="shared" si="106"/>
        <v>2.3724000000000061</v>
      </c>
      <c r="U567" s="119">
        <f t="shared" si="107"/>
        <v>3.6000000000000014</v>
      </c>
      <c r="V567" s="119">
        <f t="shared" si="102"/>
        <v>256.05067200000002</v>
      </c>
      <c r="W567" s="119">
        <f t="shared" si="103"/>
        <v>22.608000000000011</v>
      </c>
      <c r="X567" s="119">
        <f t="shared" si="104"/>
        <v>14.898672000000039</v>
      </c>
      <c r="Y567" s="120">
        <f t="shared" si="108"/>
        <v>5.8186420225446769</v>
      </c>
      <c r="Z567" s="121">
        <f t="shared" si="109"/>
        <v>8.8295023103864398</v>
      </c>
      <c r="AA567" s="122"/>
      <c r="AB567" s="119">
        <f t="shared" si="110"/>
        <v>14.898672000000039</v>
      </c>
    </row>
    <row r="568" spans="1:30" x14ac:dyDescent="0.45">
      <c r="A568" s="112">
        <f>IF(C568="","",COUNTA($C$3:C568))</f>
        <v>566</v>
      </c>
      <c r="B568" s="112" t="str">
        <f t="shared" si="105"/>
        <v>September</v>
      </c>
      <c r="C568" s="113">
        <v>44809</v>
      </c>
      <c r="D568" s="114" t="s">
        <v>647</v>
      </c>
      <c r="E568" s="114"/>
      <c r="F568" s="115">
        <v>44790</v>
      </c>
      <c r="G568" s="116" t="s">
        <v>125</v>
      </c>
      <c r="H568" s="152" t="s">
        <v>689</v>
      </c>
      <c r="I568" s="116" t="s">
        <v>457</v>
      </c>
      <c r="J568" s="116" t="s">
        <v>4</v>
      </c>
      <c r="K568" s="117" t="str">
        <f t="shared" si="100"/>
        <v>Sqmt</v>
      </c>
      <c r="L568" s="118">
        <v>478.4</v>
      </c>
      <c r="M568" s="118">
        <v>279.99</v>
      </c>
      <c r="N568" s="118">
        <v>114.92</v>
      </c>
      <c r="O568" s="138">
        <f t="shared" si="101"/>
        <v>481.79020000000003</v>
      </c>
      <c r="P568" s="124">
        <v>416.5</v>
      </c>
      <c r="Q568" s="118">
        <v>458.85</v>
      </c>
      <c r="R568" s="118"/>
      <c r="S568" s="151"/>
      <c r="T568" s="119">
        <f t="shared" si="106"/>
        <v>22.940200000000004</v>
      </c>
      <c r="U568" s="119">
        <f t="shared" si="107"/>
        <v>42.350000000000023</v>
      </c>
      <c r="V568" s="119">
        <f t="shared" si="102"/>
        <v>3782.0530699999999</v>
      </c>
      <c r="W568" s="119">
        <f t="shared" si="103"/>
        <v>332.44750000000016</v>
      </c>
      <c r="X568" s="119">
        <f t="shared" si="104"/>
        <v>180.08057000000002</v>
      </c>
      <c r="Y568" s="120">
        <f t="shared" si="108"/>
        <v>4.761450108366672</v>
      </c>
      <c r="Z568" s="121">
        <f t="shared" si="109"/>
        <v>8.7901331326374059</v>
      </c>
      <c r="AA568" s="122"/>
      <c r="AB568" s="119">
        <f t="shared" si="110"/>
        <v>180.08057000000002</v>
      </c>
    </row>
    <row r="569" spans="1:30" x14ac:dyDescent="0.45">
      <c r="A569" s="112">
        <f>IF(C569="","",COUNTA($C$3:C569))</f>
        <v>567</v>
      </c>
      <c r="B569" s="112" t="str">
        <f t="shared" si="105"/>
        <v>September</v>
      </c>
      <c r="C569" s="113">
        <v>44809</v>
      </c>
      <c r="D569" s="114" t="s">
        <v>647</v>
      </c>
      <c r="E569" s="114"/>
      <c r="F569" s="115">
        <v>44790</v>
      </c>
      <c r="G569" s="116" t="s">
        <v>125</v>
      </c>
      <c r="H569" s="152" t="s">
        <v>689</v>
      </c>
      <c r="I569" s="116" t="s">
        <v>25</v>
      </c>
      <c r="J569" s="116" t="s">
        <v>455</v>
      </c>
      <c r="K569" s="117" t="str">
        <f t="shared" si="100"/>
        <v>No's</v>
      </c>
      <c r="L569" s="118">
        <v>1588</v>
      </c>
      <c r="M569" s="118"/>
      <c r="N569" s="118"/>
      <c r="O569" s="138">
        <f t="shared" si="101"/>
        <v>1588</v>
      </c>
      <c r="P569" s="124"/>
      <c r="Q569" s="118"/>
      <c r="R569" s="118"/>
      <c r="S569" s="151"/>
      <c r="T569" s="119" t="str">
        <f t="shared" si="106"/>
        <v/>
      </c>
      <c r="U569" s="119" t="str">
        <f t="shared" si="107"/>
        <v/>
      </c>
      <c r="V569" s="119">
        <f t="shared" si="102"/>
        <v>1588</v>
      </c>
      <c r="W569" s="119" t="str">
        <f t="shared" si="103"/>
        <v/>
      </c>
      <c r="X569" s="119" t="str">
        <f t="shared" si="104"/>
        <v/>
      </c>
      <c r="Y569" s="120" t="str">
        <f t="shared" si="108"/>
        <v/>
      </c>
      <c r="Z569" s="121" t="str">
        <f t="shared" si="109"/>
        <v/>
      </c>
      <c r="AA569" s="122"/>
      <c r="AB569" s="119" t="str">
        <f t="shared" si="110"/>
        <v/>
      </c>
    </row>
    <row r="570" spans="1:30" x14ac:dyDescent="0.45">
      <c r="A570" s="112">
        <f>IF(C570="","",COUNTA($C$3:C570))</f>
        <v>568</v>
      </c>
      <c r="B570" s="112" t="str">
        <f t="shared" si="105"/>
        <v>September</v>
      </c>
      <c r="C570" s="113">
        <v>44809</v>
      </c>
      <c r="D570" s="114" t="s">
        <v>647</v>
      </c>
      <c r="E570" s="114"/>
      <c r="F570" s="115">
        <v>44790</v>
      </c>
      <c r="G570" s="116" t="s">
        <v>125</v>
      </c>
      <c r="H570" s="152" t="s">
        <v>689</v>
      </c>
      <c r="I570" s="116" t="s">
        <v>460</v>
      </c>
      <c r="J570" s="116" t="s">
        <v>225</v>
      </c>
      <c r="K570" s="117" t="str">
        <f t="shared" si="100"/>
        <v>Rmt</v>
      </c>
      <c r="L570" s="118">
        <v>1250</v>
      </c>
      <c r="M570" s="118"/>
      <c r="N570" s="118"/>
      <c r="O570" s="138">
        <f t="shared" si="101"/>
        <v>1250</v>
      </c>
      <c r="P570" s="124">
        <v>500</v>
      </c>
      <c r="Q570" s="118"/>
      <c r="R570" s="118"/>
      <c r="S570" s="151"/>
      <c r="T570" s="119" t="str">
        <f t="shared" si="106"/>
        <v/>
      </c>
      <c r="U570" s="119" t="str">
        <f t="shared" si="107"/>
        <v/>
      </c>
      <c r="V570" s="119">
        <f t="shared" si="102"/>
        <v>1250</v>
      </c>
      <c r="W570" s="119" t="str">
        <f t="shared" si="103"/>
        <v/>
      </c>
      <c r="X570" s="119" t="str">
        <f t="shared" si="104"/>
        <v/>
      </c>
      <c r="Y570" s="120" t="str">
        <f t="shared" si="108"/>
        <v/>
      </c>
      <c r="Z570" s="121" t="str">
        <f t="shared" si="109"/>
        <v/>
      </c>
      <c r="AA570" s="122"/>
      <c r="AB570" s="119" t="str">
        <f t="shared" si="110"/>
        <v/>
      </c>
      <c r="AC570" s="96" t="s">
        <v>704</v>
      </c>
    </row>
    <row r="571" spans="1:30" x14ac:dyDescent="0.45">
      <c r="A571" s="112">
        <f>IF(C571="","",COUNTA($C$3:C571))</f>
        <v>569</v>
      </c>
      <c r="B571" s="112" t="str">
        <f t="shared" si="105"/>
        <v>September</v>
      </c>
      <c r="C571" s="113">
        <v>44809</v>
      </c>
      <c r="D571" s="114" t="s">
        <v>647</v>
      </c>
      <c r="E571" s="114"/>
      <c r="F571" s="115">
        <v>44790</v>
      </c>
      <c r="G571" s="116" t="s">
        <v>125</v>
      </c>
      <c r="H571" s="152" t="s">
        <v>689</v>
      </c>
      <c r="I571" s="116" t="s">
        <v>24</v>
      </c>
      <c r="J571" s="116" t="s">
        <v>24</v>
      </c>
      <c r="K571" s="117" t="str">
        <f t="shared" si="100"/>
        <v>No's</v>
      </c>
      <c r="L571" s="118">
        <v>3000</v>
      </c>
      <c r="M571" s="118"/>
      <c r="N571" s="118"/>
      <c r="O571" s="138">
        <f t="shared" si="101"/>
        <v>3000</v>
      </c>
      <c r="P571" s="124"/>
      <c r="Q571" s="118"/>
      <c r="R571" s="118"/>
      <c r="S571" s="151"/>
      <c r="T571" s="119" t="str">
        <f t="shared" si="106"/>
        <v/>
      </c>
      <c r="U571" s="119" t="str">
        <f t="shared" si="107"/>
        <v/>
      </c>
      <c r="V571" s="119">
        <f t="shared" si="102"/>
        <v>3000</v>
      </c>
      <c r="W571" s="119" t="str">
        <f t="shared" si="103"/>
        <v/>
      </c>
      <c r="X571" s="119" t="str">
        <f t="shared" si="104"/>
        <v/>
      </c>
      <c r="Y571" s="120" t="str">
        <f t="shared" si="108"/>
        <v/>
      </c>
      <c r="Z571" s="121" t="str">
        <f t="shared" si="109"/>
        <v/>
      </c>
      <c r="AA571" s="122"/>
      <c r="AB571" s="119" t="str">
        <f t="shared" si="110"/>
        <v/>
      </c>
    </row>
    <row r="572" spans="1:30" x14ac:dyDescent="0.45">
      <c r="A572" s="112">
        <f>IF(C572="","",COUNTA($C$3:C572))</f>
        <v>570</v>
      </c>
      <c r="B572" s="112" t="str">
        <f t="shared" si="105"/>
        <v>September</v>
      </c>
      <c r="C572" s="113">
        <v>44809</v>
      </c>
      <c r="D572" s="114" t="s">
        <v>647</v>
      </c>
      <c r="E572" s="114"/>
      <c r="F572" s="115">
        <v>44790</v>
      </c>
      <c r="G572" s="116" t="s">
        <v>125</v>
      </c>
      <c r="H572" s="152" t="s">
        <v>689</v>
      </c>
      <c r="I572" s="116" t="s">
        <v>480</v>
      </c>
      <c r="J572" s="116" t="s">
        <v>345</v>
      </c>
      <c r="K572" s="117" t="str">
        <f t="shared" si="100"/>
        <v>Kg's</v>
      </c>
      <c r="L572" s="118">
        <v>4.5</v>
      </c>
      <c r="M572" s="118"/>
      <c r="N572" s="118"/>
      <c r="O572" s="138">
        <f t="shared" si="101"/>
        <v>4.5</v>
      </c>
      <c r="P572" s="124"/>
      <c r="Q572" s="118"/>
      <c r="R572" s="118"/>
      <c r="S572" s="151"/>
      <c r="T572" s="119" t="str">
        <f t="shared" ref="T572:T624" si="111">(IF(K572="Sqmt",(O572-Q572),""))</f>
        <v/>
      </c>
      <c r="U572" s="119" t="str">
        <f t="shared" ref="U572:U624" si="112">(IF(K572="Sqmt",(O572-P572)-T572,IF(K572="Rmt","",IF(K572="Kg's","",IF(K572="No's","",IF(K572="Roll","",""))))))</f>
        <v/>
      </c>
      <c r="V572" s="119">
        <f t="shared" si="102"/>
        <v>4.5</v>
      </c>
      <c r="W572" s="119" t="str">
        <f t="shared" si="103"/>
        <v/>
      </c>
      <c r="X572" s="119" t="str">
        <f t="shared" si="104"/>
        <v/>
      </c>
      <c r="Y572" s="120" t="str">
        <f t="shared" ref="Y572:Y624" si="113">IF(K572="Sqmt",(T572/O572)*100,IF(K572="Kg's","",IF(K572="No's","",IF(K572="Rmt","",IF(K572="Roll","",IF(K572="",""))))))</f>
        <v/>
      </c>
      <c r="Z572" s="121" t="str">
        <f t="shared" ref="Z572:Z624" si="114">IF(K572="Sqmt",(U572/O572)*100,IF(K572="Kg's","",IF(K572="No's","",IF(K572="Rmt","",IF(K572="Roll","",IF(K572="",""))))))</f>
        <v/>
      </c>
      <c r="AA572" s="122"/>
      <c r="AB572" s="119" t="str">
        <f t="shared" si="110"/>
        <v/>
      </c>
    </row>
    <row r="573" spans="1:30" x14ac:dyDescent="0.45">
      <c r="A573" s="112">
        <f>IF(C573="","",COUNTA($C$3:C573))</f>
        <v>571</v>
      </c>
      <c r="B573" s="112" t="str">
        <f t="shared" ref="B573:B625" si="115">IF(C573="","",TEXT(C573,"mmmm"))</f>
        <v>September</v>
      </c>
      <c r="C573" s="113">
        <v>44809</v>
      </c>
      <c r="D573" s="114" t="s">
        <v>647</v>
      </c>
      <c r="E573" s="114"/>
      <c r="F573" s="115">
        <v>44790</v>
      </c>
      <c r="G573" s="116" t="s">
        <v>125</v>
      </c>
      <c r="H573" s="152" t="s">
        <v>689</v>
      </c>
      <c r="I573" s="116" t="s">
        <v>480</v>
      </c>
      <c r="J573" s="116" t="s">
        <v>343</v>
      </c>
      <c r="K573" s="117" t="str">
        <f t="shared" si="100"/>
        <v>No's</v>
      </c>
      <c r="L573" s="118">
        <v>3</v>
      </c>
      <c r="M573" s="118"/>
      <c r="N573" s="118"/>
      <c r="O573" s="138">
        <f t="shared" si="101"/>
        <v>3</v>
      </c>
      <c r="P573" s="124"/>
      <c r="Q573" s="118"/>
      <c r="R573" s="118"/>
      <c r="S573" s="151"/>
      <c r="T573" s="119" t="str">
        <f t="shared" si="111"/>
        <v/>
      </c>
      <c r="U573" s="119" t="str">
        <f t="shared" si="112"/>
        <v/>
      </c>
      <c r="V573" s="119">
        <f t="shared" si="102"/>
        <v>3</v>
      </c>
      <c r="W573" s="119" t="str">
        <f t="shared" si="103"/>
        <v/>
      </c>
      <c r="X573" s="119" t="str">
        <f t="shared" si="104"/>
        <v/>
      </c>
      <c r="Y573" s="120" t="str">
        <f t="shared" si="113"/>
        <v/>
      </c>
      <c r="Z573" s="121" t="str">
        <f t="shared" si="114"/>
        <v/>
      </c>
      <c r="AA573" s="122"/>
      <c r="AB573" s="119" t="str">
        <f t="shared" si="110"/>
        <v/>
      </c>
    </row>
    <row r="574" spans="1:30" x14ac:dyDescent="0.45">
      <c r="A574" s="112">
        <f>IF(C574="","",COUNTA($C$3:C574))</f>
        <v>572</v>
      </c>
      <c r="B574" s="112" t="str">
        <f t="shared" si="115"/>
        <v>September</v>
      </c>
      <c r="C574" s="113">
        <v>44811</v>
      </c>
      <c r="D574" s="114" t="s">
        <v>690</v>
      </c>
      <c r="E574" s="114"/>
      <c r="F574" s="115">
        <v>44811</v>
      </c>
      <c r="G574" s="116" t="s">
        <v>125</v>
      </c>
      <c r="H574" s="152" t="s">
        <v>691</v>
      </c>
      <c r="I574" s="116" t="s">
        <v>458</v>
      </c>
      <c r="J574" s="116" t="s">
        <v>19</v>
      </c>
      <c r="K574" s="117" t="str">
        <f t="shared" si="100"/>
        <v>Sqmt</v>
      </c>
      <c r="L574" s="118">
        <v>4.4000000000000004</v>
      </c>
      <c r="M574" s="118">
        <v>3.61</v>
      </c>
      <c r="N574" s="118"/>
      <c r="O574" s="138">
        <f t="shared" si="101"/>
        <v>4.4041999999999994</v>
      </c>
      <c r="P574" s="124">
        <v>2.9</v>
      </c>
      <c r="Q574" s="118">
        <v>3</v>
      </c>
      <c r="R574" s="118">
        <v>0</v>
      </c>
      <c r="S574" s="151">
        <v>100</v>
      </c>
      <c r="T574" s="119">
        <f t="shared" si="111"/>
        <v>1.4041999999999994</v>
      </c>
      <c r="U574" s="119">
        <f t="shared" si="112"/>
        <v>0.10000000000000009</v>
      </c>
      <c r="V574" s="119">
        <f t="shared" si="102"/>
        <v>20.743781999999996</v>
      </c>
      <c r="W574" s="119">
        <f t="shared" si="103"/>
        <v>0.47100000000000042</v>
      </c>
      <c r="X574" s="119">
        <f t="shared" si="104"/>
        <v>6.6137819999999969</v>
      </c>
      <c r="Y574" s="120">
        <f t="shared" si="113"/>
        <v>31.883202397711269</v>
      </c>
      <c r="Z574" s="121">
        <f t="shared" si="114"/>
        <v>2.2705599200762929</v>
      </c>
      <c r="AA574" s="122"/>
      <c r="AB574" s="119">
        <f t="shared" si="110"/>
        <v>6.6137819999999969</v>
      </c>
      <c r="AC574" s="96" t="s">
        <v>519</v>
      </c>
    </row>
    <row r="575" spans="1:30" x14ac:dyDescent="0.45">
      <c r="A575" s="112">
        <f>IF(C575="","",COUNTA($C$3:C575))</f>
        <v>573</v>
      </c>
      <c r="B575" s="112" t="str">
        <f t="shared" si="115"/>
        <v>September</v>
      </c>
      <c r="C575" s="113">
        <v>44811</v>
      </c>
      <c r="D575" s="114" t="s">
        <v>690</v>
      </c>
      <c r="E575" s="114"/>
      <c r="F575" s="115">
        <v>44811</v>
      </c>
      <c r="G575" s="116" t="s">
        <v>125</v>
      </c>
      <c r="H575" s="152" t="s">
        <v>691</v>
      </c>
      <c r="I575" s="116" t="s">
        <v>458</v>
      </c>
      <c r="J575" s="116" t="s">
        <v>2</v>
      </c>
      <c r="K575" s="117" t="str">
        <f t="shared" si="100"/>
        <v>Sqmt</v>
      </c>
      <c r="L575" s="118">
        <v>2.6</v>
      </c>
      <c r="M575" s="118"/>
      <c r="N575" s="118">
        <v>2.13</v>
      </c>
      <c r="O575" s="138">
        <f t="shared" si="101"/>
        <v>2.5985999999999998</v>
      </c>
      <c r="P575" s="124">
        <v>1.3</v>
      </c>
      <c r="Q575" s="118">
        <v>1.9</v>
      </c>
      <c r="R575" s="118"/>
      <c r="S575" s="151"/>
      <c r="T575" s="119">
        <f t="shared" si="111"/>
        <v>0.69859999999999989</v>
      </c>
      <c r="U575" s="119">
        <f t="shared" si="112"/>
        <v>0.59999999999999987</v>
      </c>
      <c r="V575" s="119">
        <f t="shared" si="102"/>
        <v>12.239405999999999</v>
      </c>
      <c r="W575" s="119">
        <f t="shared" si="103"/>
        <v>2.8259999999999992</v>
      </c>
      <c r="X575" s="119">
        <f t="shared" si="104"/>
        <v>3.2904059999999995</v>
      </c>
      <c r="Y575" s="120">
        <f t="shared" si="113"/>
        <v>26.883706611252212</v>
      </c>
      <c r="Z575" s="121">
        <f t="shared" si="114"/>
        <v>23.089355806972982</v>
      </c>
      <c r="AA575" s="122"/>
      <c r="AB575" s="119">
        <f t="shared" si="110"/>
        <v>3.2904059999999995</v>
      </c>
    </row>
    <row r="576" spans="1:30" x14ac:dyDescent="0.45">
      <c r="A576" s="112">
        <f>IF(C576="","",COUNTA($C$3:C576))</f>
        <v>574</v>
      </c>
      <c r="B576" s="112" t="str">
        <f t="shared" si="115"/>
        <v>September</v>
      </c>
      <c r="C576" s="113">
        <v>44811</v>
      </c>
      <c r="D576" s="114" t="s">
        <v>690</v>
      </c>
      <c r="E576" s="114"/>
      <c r="F576" s="115">
        <v>44811</v>
      </c>
      <c r="G576" s="116" t="s">
        <v>125</v>
      </c>
      <c r="H576" s="152" t="s">
        <v>691</v>
      </c>
      <c r="I576" s="116" t="s">
        <v>23</v>
      </c>
      <c r="J576" s="116" t="s">
        <v>23</v>
      </c>
      <c r="K576" s="117" t="str">
        <f t="shared" si="100"/>
        <v>No's</v>
      </c>
      <c r="L576" s="118">
        <v>2</v>
      </c>
      <c r="M576" s="118"/>
      <c r="N576" s="118"/>
      <c r="O576" s="138">
        <f t="shared" si="101"/>
        <v>2</v>
      </c>
      <c r="P576" s="124">
        <v>2</v>
      </c>
      <c r="Q576" s="118"/>
      <c r="R576" s="118"/>
      <c r="S576" s="151"/>
      <c r="T576" s="119" t="str">
        <f t="shared" si="111"/>
        <v/>
      </c>
      <c r="U576" s="119" t="str">
        <f t="shared" si="112"/>
        <v/>
      </c>
      <c r="V576" s="119">
        <f t="shared" si="102"/>
        <v>2</v>
      </c>
      <c r="W576" s="119" t="str">
        <f t="shared" si="103"/>
        <v/>
      </c>
      <c r="X576" s="119" t="str">
        <f t="shared" si="104"/>
        <v/>
      </c>
      <c r="Y576" s="120" t="str">
        <f t="shared" si="113"/>
        <v/>
      </c>
      <c r="Z576" s="121" t="str">
        <f t="shared" si="114"/>
        <v/>
      </c>
      <c r="AA576" s="122"/>
      <c r="AB576" s="119" t="str">
        <f t="shared" si="110"/>
        <v/>
      </c>
    </row>
    <row r="577" spans="1:30" x14ac:dyDescent="0.45">
      <c r="A577" s="112">
        <f>IF(C577="","",COUNTA($C$3:C577))</f>
        <v>575</v>
      </c>
      <c r="B577" s="112" t="str">
        <f t="shared" si="115"/>
        <v>September</v>
      </c>
      <c r="C577" s="113">
        <v>44811</v>
      </c>
      <c r="D577" s="114" t="s">
        <v>690</v>
      </c>
      <c r="E577" s="114"/>
      <c r="F577" s="115">
        <v>44811</v>
      </c>
      <c r="G577" s="116" t="s">
        <v>125</v>
      </c>
      <c r="H577" s="152" t="s">
        <v>691</v>
      </c>
      <c r="I577" s="116" t="s">
        <v>25</v>
      </c>
      <c r="J577" s="116" t="s">
        <v>455</v>
      </c>
      <c r="K577" s="117" t="str">
        <f t="shared" si="100"/>
        <v>No's</v>
      </c>
      <c r="L577" s="118">
        <v>8</v>
      </c>
      <c r="M577" s="118"/>
      <c r="N577" s="118"/>
      <c r="O577" s="138">
        <f t="shared" si="101"/>
        <v>8</v>
      </c>
      <c r="P577" s="124"/>
      <c r="Q577" s="118"/>
      <c r="R577" s="118"/>
      <c r="S577" s="151"/>
      <c r="T577" s="119" t="str">
        <f t="shared" si="111"/>
        <v/>
      </c>
      <c r="U577" s="119" t="str">
        <f t="shared" si="112"/>
        <v/>
      </c>
      <c r="V577" s="119">
        <f t="shared" si="102"/>
        <v>8</v>
      </c>
      <c r="W577" s="119" t="str">
        <f t="shared" si="103"/>
        <v/>
      </c>
      <c r="X577" s="119" t="str">
        <f t="shared" si="104"/>
        <v/>
      </c>
      <c r="Y577" s="120" t="str">
        <f t="shared" si="113"/>
        <v/>
      </c>
      <c r="Z577" s="121" t="str">
        <f t="shared" si="114"/>
        <v/>
      </c>
      <c r="AA577" s="122"/>
      <c r="AB577" s="119" t="str">
        <f t="shared" si="110"/>
        <v/>
      </c>
    </row>
    <row r="578" spans="1:30" x14ac:dyDescent="0.45">
      <c r="A578" s="112">
        <f>IF(C578="","",COUNTA($C$3:C578))</f>
        <v>576</v>
      </c>
      <c r="B578" s="112" t="str">
        <f t="shared" si="115"/>
        <v>September</v>
      </c>
      <c r="C578" s="113">
        <v>44811</v>
      </c>
      <c r="D578" s="114" t="s">
        <v>690</v>
      </c>
      <c r="E578" s="114"/>
      <c r="F578" s="115">
        <v>44811</v>
      </c>
      <c r="G578" s="116" t="s">
        <v>125</v>
      </c>
      <c r="H578" s="152" t="s">
        <v>691</v>
      </c>
      <c r="I578" s="116" t="s">
        <v>460</v>
      </c>
      <c r="J578" s="116" t="s">
        <v>225</v>
      </c>
      <c r="K578" s="117" t="str">
        <f t="shared" si="100"/>
        <v>Rmt</v>
      </c>
      <c r="L578" s="118">
        <v>10</v>
      </c>
      <c r="M578" s="118"/>
      <c r="N578" s="118"/>
      <c r="O578" s="138">
        <f t="shared" si="101"/>
        <v>10</v>
      </c>
      <c r="P578" s="124"/>
      <c r="Q578" s="118"/>
      <c r="R578" s="118"/>
      <c r="S578" s="151"/>
      <c r="T578" s="119" t="str">
        <f t="shared" si="111"/>
        <v/>
      </c>
      <c r="U578" s="119" t="str">
        <f t="shared" si="112"/>
        <v/>
      </c>
      <c r="V578" s="119">
        <f t="shared" si="102"/>
        <v>10</v>
      </c>
      <c r="W578" s="119" t="str">
        <f t="shared" si="103"/>
        <v/>
      </c>
      <c r="X578" s="119" t="str">
        <f t="shared" si="104"/>
        <v/>
      </c>
      <c r="Y578" s="120" t="str">
        <f t="shared" si="113"/>
        <v/>
      </c>
      <c r="Z578" s="121" t="str">
        <f t="shared" si="114"/>
        <v/>
      </c>
      <c r="AA578" s="122"/>
      <c r="AB578" s="119" t="str">
        <f t="shared" si="110"/>
        <v/>
      </c>
    </row>
    <row r="579" spans="1:30" x14ac:dyDescent="0.45">
      <c r="A579" s="112">
        <f>IF(C579="","",COUNTA($C$3:C579))</f>
        <v>577</v>
      </c>
      <c r="B579" s="112" t="str">
        <f t="shared" si="115"/>
        <v>September</v>
      </c>
      <c r="C579" s="113">
        <v>44811</v>
      </c>
      <c r="D579" s="114" t="s">
        <v>690</v>
      </c>
      <c r="E579" s="114"/>
      <c r="F579" s="115">
        <v>44811</v>
      </c>
      <c r="G579" s="116" t="s">
        <v>125</v>
      </c>
      <c r="H579" s="152" t="s">
        <v>691</v>
      </c>
      <c r="I579" s="116" t="s">
        <v>24</v>
      </c>
      <c r="J579" s="116" t="s">
        <v>24</v>
      </c>
      <c r="K579" s="117" t="str">
        <f t="shared" ref="K579:K642" si="11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579" s="118">
        <v>10</v>
      </c>
      <c r="M579" s="118"/>
      <c r="N579" s="118"/>
      <c r="O579" s="138">
        <f t="shared" ref="O579:O642" si="117">IF(ISNUMBER(SEARCH("gsm",J:J)),(M579+N579)*1.22,IF(ISNUMBER(SEARCH("Tape",J:J)),L579,IF(ISNUMBER(SEARCH("Thermal",J:J)),L579,IF(ISNUMBER(SEARCH("Acou",J:J)),L579,IF(ISNUMBER(SEARCH("ss",J:J)),L579,IF(ISNUMBER(SEARCH("Alu",J:J)),L579,IF(ISNUMBER(SEARCH("Gasket",J:J)),L579,IF(ISNUMBER(SEARCH("Cleats",J:J)),L579,IF(ISNUMBER(SEARCH("Tube",J:J)),L579,IF(ISNUMBER(SEARCH("Bracket",J:J)),L579,IF(ISNUMBER(SEARCH("Corner",J:J)),L579,IF(ISNUMBER(SEARCH("MS",J:J)),L579,IF(ISNUMBER(SEARCH("Bucket",J:J)),L579,IF(ISNUMBER(SEARCH("stretch",J:J)),L579,IF(ISNUMBER(SEARCH("Bubble",J:J)),L579,IF(ISNUMBER(SEARCH("JTR",J:J)),L579,IF(ISNUMBER(SEARCH("Clamp",J:J)),"No's",IF(ISNUMBER(SEARCH("PIR",J:J)),"sqmt",""))))))))))))))))))</f>
        <v>10</v>
      </c>
      <c r="P579" s="124"/>
      <c r="Q579" s="118"/>
      <c r="R579" s="118"/>
      <c r="S579" s="151"/>
      <c r="T579" s="119" t="str">
        <f t="shared" si="111"/>
        <v/>
      </c>
      <c r="U579" s="119" t="str">
        <f t="shared" si="112"/>
        <v/>
      </c>
      <c r="V579" s="119">
        <f t="shared" ref="V579:V642" si="118">IF(ISNUMBER(SEARCH("26",J:J)),O579*3.925,IF(ISNUMBER(SEARCH("24",J:J)),O579*4.71,IF(ISNUMBER(SEARCH("22",J:J)),O579*6.28,IF(ISNUMBER(SEARCH("20",J:J)),O579*7.85,IF(ISNUMBER(SEARCH("18G",J:J)),O579*9.42,IF(ISNUMBER(SEARCH("16G",J:J)),O579*11.775,IF(ISNUMBER(SEARCH("Thermal",J:J)),O579,IF(ISNUMBER(SEARCH("Acou",J:J)),O579,IF(ISNUMBER(SEARCH("ss",J:J)),O579,IF(ISNUMBER(SEARCH("0.8mm",J:J)),O579*2.2,IF(ISNUMBER(SEARCH("1mm",J:J)),O579*2.75,IF(ISNUMBER(SEARCH("1.2mm",J:J)),O579*3.3,IF(ISNUMBER(SEARCH("Gasket",J:J)),O579,IF(ISNUMBER(SEARCH("Cleats",J:J)),O579,IF(ISNUMBER(SEARCH("Sealant",J:J)),O579,IF(ISNUMBER(SEARCH("Bracket",J:J)),O579,IF(ISNUMBER(SEARCH("Corner",J:J)),O579,IF(ISNUMBER(SEARCH("Bubble",J:J)),O579,""))))))))))))))))))</f>
        <v>10</v>
      </c>
      <c r="W579" s="119" t="str">
        <f t="shared" ref="W579:W642" si="119">IF(ISNUMBER(SEARCH("26",J:J)),U579*3.925,IF(ISNUMBER(SEARCH("24",J:J)),U579*4.71,IF(ISNUMBER(SEARCH("22",J:J)),U579*6.28,IF(ISNUMBER(SEARCH("20",J:J)),U579*7.85,IF(ISNUMBER(SEARCH("18G",J:J)),U579*9.42,IF(ISNUMBER(SEARCH("16G",J:J)),U579*11.775,IF(ISNUMBER(SEARCH("Thermal",J:J)),U579,IF(ISNUMBER(SEARCH("Acou",J:J)),U579,IF(ISNUMBER(SEARCH("ss",J:J)),U579,IF(ISNUMBER(SEARCH("0.8mm",J:J)),U579*2.2,IF(ISNUMBER(SEARCH("1mm",J:J)),U579*2.75,IF(ISNUMBER(SEARCH("1.2mm",J:J)),U579*3.3,IF(ISNUMBER(SEARCH("Gasket",J:J)),U579,IF(ISNUMBER(SEARCH("Cleats",J:J)),U579,IF(ISNUMBER(SEARCH("Sealant",J:J)),U579,IF(ISNUMBER(SEARCH("Bracket",J:J)),U579,IF(ISNUMBER(SEARCH("Corner",J:J)),U579,IF(ISNUMBER(SEARCH("Bubble",J:J)),U579,""))))))))))))))))))</f>
        <v/>
      </c>
      <c r="X579" s="119" t="str">
        <f t="shared" ref="X579:X642" si="120">IF(ISNUMBER(SEARCH("26",J:J)),T579*3.925,IF(ISNUMBER(SEARCH("24",J:J)),T579*4.71,IF(ISNUMBER(SEARCH("22",J:J)),T579*6.28,IF(ISNUMBER(SEARCH("20",J:J)),T579*7.85,IF(ISNUMBER(SEARCH("18",J:J)),T579*9.42,IF(ISNUMBER(SEARCH("16",J:J)),T579*11.775,IF(ISNUMBER(SEARCH("Thermal",J:J)),"",IF(ISNUMBER(SEARCH("Acou",J:J)),"",IF(ISNUMBER(SEARCH("ss",J:J)),"",IF(ISNUMBER(SEARCH("0.8mm",J:J)),T579*2.2,IF(ISNUMBER(SEARCH("1mm",J:J)),T579*2.75,IF(ISNUMBER(SEARCH("1.2mm",J:J)),T579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579" s="120" t="str">
        <f t="shared" si="113"/>
        <v/>
      </c>
      <c r="Z579" s="121" t="str">
        <f t="shared" si="114"/>
        <v/>
      </c>
      <c r="AA579" s="122"/>
      <c r="AB579" s="119" t="str">
        <f t="shared" si="110"/>
        <v/>
      </c>
    </row>
    <row r="580" spans="1:30" x14ac:dyDescent="0.45">
      <c r="A580" s="112">
        <f>IF(C580="","",COUNTA($C$3:C580))</f>
        <v>578</v>
      </c>
      <c r="B580" s="112" t="str">
        <f t="shared" si="115"/>
        <v>September</v>
      </c>
      <c r="C580" s="113">
        <v>44811</v>
      </c>
      <c r="D580" s="114" t="s">
        <v>739</v>
      </c>
      <c r="E580" s="114"/>
      <c r="F580" s="115">
        <v>44806</v>
      </c>
      <c r="G580" s="116" t="s">
        <v>75</v>
      </c>
      <c r="H580" s="152" t="s">
        <v>740</v>
      </c>
      <c r="I580" s="116" t="s">
        <v>457</v>
      </c>
      <c r="J580" s="116" t="s">
        <v>2</v>
      </c>
      <c r="K580" s="117" t="str">
        <f t="shared" si="116"/>
        <v>Sqmt</v>
      </c>
      <c r="L580" s="118">
        <v>186.2</v>
      </c>
      <c r="M580" s="118">
        <v>114.98</v>
      </c>
      <c r="N580" s="118">
        <v>38.36</v>
      </c>
      <c r="O580" s="138">
        <f t="shared" si="117"/>
        <v>187.07480000000001</v>
      </c>
      <c r="P580" s="124">
        <v>160.1</v>
      </c>
      <c r="Q580" s="118">
        <v>180</v>
      </c>
      <c r="R580" s="118">
        <v>62</v>
      </c>
      <c r="S580" s="151">
        <v>38</v>
      </c>
      <c r="T580" s="119">
        <f t="shared" si="111"/>
        <v>7.0748000000000104</v>
      </c>
      <c r="U580" s="119">
        <f t="shared" si="112"/>
        <v>19.900000000000006</v>
      </c>
      <c r="V580" s="119">
        <f t="shared" si="118"/>
        <v>881.12230800000009</v>
      </c>
      <c r="W580" s="119">
        <f t="shared" si="119"/>
        <v>93.729000000000028</v>
      </c>
      <c r="X580" s="119">
        <f t="shared" si="120"/>
        <v>33.322308000000049</v>
      </c>
      <c r="Y580" s="120">
        <f t="shared" si="113"/>
        <v>3.7818027869066331</v>
      </c>
      <c r="Z580" s="121">
        <f t="shared" si="114"/>
        <v>10.637456247447547</v>
      </c>
      <c r="AA580" s="122"/>
      <c r="AB580" s="119">
        <f t="shared" si="110"/>
        <v>33.322308000000049</v>
      </c>
    </row>
    <row r="581" spans="1:30" x14ac:dyDescent="0.45">
      <c r="A581" s="112">
        <f>IF(C581="","",COUNTA($C$3:C581))</f>
        <v>579</v>
      </c>
      <c r="B581" s="112" t="str">
        <f t="shared" si="115"/>
        <v>September</v>
      </c>
      <c r="C581" s="113">
        <v>44811</v>
      </c>
      <c r="D581" s="114" t="s">
        <v>739</v>
      </c>
      <c r="E581" s="114"/>
      <c r="F581" s="115">
        <v>44806</v>
      </c>
      <c r="G581" s="116" t="s">
        <v>75</v>
      </c>
      <c r="H581" s="152" t="s">
        <v>740</v>
      </c>
      <c r="I581" s="116" t="s">
        <v>457</v>
      </c>
      <c r="J581" s="116" t="s">
        <v>3</v>
      </c>
      <c r="K581" s="117" t="str">
        <f t="shared" si="116"/>
        <v>Sqmt</v>
      </c>
      <c r="L581" s="118">
        <v>133.9</v>
      </c>
      <c r="M581" s="118">
        <v>64.89</v>
      </c>
      <c r="N581" s="118">
        <v>45.78</v>
      </c>
      <c r="O581" s="138">
        <f t="shared" si="117"/>
        <v>135.01740000000001</v>
      </c>
      <c r="P581" s="124">
        <v>103.75</v>
      </c>
      <c r="Q581" s="118">
        <v>117.1</v>
      </c>
      <c r="R581" s="118"/>
      <c r="S581" s="151"/>
      <c r="T581" s="119">
        <f t="shared" si="111"/>
        <v>17.917400000000015</v>
      </c>
      <c r="U581" s="119">
        <f t="shared" si="112"/>
        <v>13.349999999999994</v>
      </c>
      <c r="V581" s="119">
        <f t="shared" si="118"/>
        <v>847.9092720000001</v>
      </c>
      <c r="W581" s="119">
        <f t="shared" si="119"/>
        <v>83.837999999999965</v>
      </c>
      <c r="X581" s="119">
        <f t="shared" si="120"/>
        <v>112.5212720000001</v>
      </c>
      <c r="Y581" s="120">
        <f t="shared" si="113"/>
        <v>13.270437736173275</v>
      </c>
      <c r="Z581" s="121">
        <f t="shared" si="114"/>
        <v>9.8876144852441179</v>
      </c>
      <c r="AA581" s="122"/>
      <c r="AB581" s="119">
        <f t="shared" si="110"/>
        <v>112.5212720000001</v>
      </c>
    </row>
    <row r="582" spans="1:30" x14ac:dyDescent="0.45">
      <c r="A582" s="112">
        <f>IF(C582="","",COUNTA($C$3:C582))</f>
        <v>580</v>
      </c>
      <c r="B582" s="112" t="str">
        <f t="shared" si="115"/>
        <v>September</v>
      </c>
      <c r="C582" s="113">
        <v>44811</v>
      </c>
      <c r="D582" s="114" t="s">
        <v>739</v>
      </c>
      <c r="E582" s="114"/>
      <c r="F582" s="115">
        <v>44806</v>
      </c>
      <c r="G582" s="116" t="s">
        <v>75</v>
      </c>
      <c r="H582" s="152" t="s">
        <v>740</v>
      </c>
      <c r="I582" s="116" t="s">
        <v>457</v>
      </c>
      <c r="J582" s="116" t="s">
        <v>4</v>
      </c>
      <c r="K582" s="117" t="str">
        <f t="shared" si="116"/>
        <v>Sqmt</v>
      </c>
      <c r="L582" s="118">
        <v>22.1</v>
      </c>
      <c r="M582" s="118"/>
      <c r="N582" s="118">
        <v>18.62</v>
      </c>
      <c r="O582" s="138">
        <f t="shared" si="117"/>
        <v>22.7164</v>
      </c>
      <c r="P582" s="124">
        <v>17</v>
      </c>
      <c r="Q582" s="118">
        <v>18.899999999999999</v>
      </c>
      <c r="R582" s="118"/>
      <c r="S582" s="151"/>
      <c r="T582" s="119">
        <f t="shared" si="111"/>
        <v>3.8164000000000016</v>
      </c>
      <c r="U582" s="119">
        <f t="shared" si="112"/>
        <v>1.8999999999999986</v>
      </c>
      <c r="V582" s="119">
        <f t="shared" si="118"/>
        <v>178.32373999999999</v>
      </c>
      <c r="W582" s="119">
        <f t="shared" si="119"/>
        <v>14.914999999999988</v>
      </c>
      <c r="X582" s="119">
        <f t="shared" si="120"/>
        <v>29.958740000000009</v>
      </c>
      <c r="Y582" s="120">
        <f t="shared" si="113"/>
        <v>16.800197214347349</v>
      </c>
      <c r="Z582" s="121">
        <f t="shared" si="114"/>
        <v>8.3640013382402074</v>
      </c>
      <c r="AA582" s="122"/>
      <c r="AB582" s="119">
        <f t="shared" si="110"/>
        <v>29.958740000000009</v>
      </c>
    </row>
    <row r="583" spans="1:30" x14ac:dyDescent="0.45">
      <c r="A583" s="112">
        <f>IF(C583="","",COUNTA($C$3:C583))</f>
        <v>581</v>
      </c>
      <c r="B583" s="112" t="str">
        <f t="shared" si="115"/>
        <v>September</v>
      </c>
      <c r="C583" s="113">
        <v>44811</v>
      </c>
      <c r="D583" s="114" t="s">
        <v>739</v>
      </c>
      <c r="E583" s="114"/>
      <c r="F583" s="115">
        <v>44806</v>
      </c>
      <c r="G583" s="116" t="s">
        <v>75</v>
      </c>
      <c r="H583" s="152" t="s">
        <v>740</v>
      </c>
      <c r="I583" s="116" t="s">
        <v>25</v>
      </c>
      <c r="J583" s="116" t="s">
        <v>455</v>
      </c>
      <c r="K583" s="117" t="str">
        <f t="shared" si="116"/>
        <v>No's</v>
      </c>
      <c r="L583" s="118">
        <v>1008</v>
      </c>
      <c r="M583" s="118"/>
      <c r="N583" s="118"/>
      <c r="O583" s="138">
        <f t="shared" si="117"/>
        <v>1008</v>
      </c>
      <c r="P583" s="124"/>
      <c r="Q583" s="118"/>
      <c r="R583" s="118"/>
      <c r="S583" s="151"/>
      <c r="T583" s="119" t="str">
        <f t="shared" si="111"/>
        <v/>
      </c>
      <c r="U583" s="119" t="str">
        <f t="shared" si="112"/>
        <v/>
      </c>
      <c r="V583" s="119">
        <f t="shared" si="118"/>
        <v>1008</v>
      </c>
      <c r="W583" s="119" t="str">
        <f t="shared" si="119"/>
        <v/>
      </c>
      <c r="X583" s="119" t="str">
        <f t="shared" si="120"/>
        <v/>
      </c>
      <c r="Y583" s="120" t="str">
        <f t="shared" si="113"/>
        <v/>
      </c>
      <c r="Z583" s="121" t="str">
        <f t="shared" si="114"/>
        <v/>
      </c>
      <c r="AA583" s="122"/>
      <c r="AB583" s="119" t="str">
        <f t="shared" si="110"/>
        <v/>
      </c>
    </row>
    <row r="584" spans="1:30" x14ac:dyDescent="0.45">
      <c r="A584" s="112">
        <f>IF(C584="","",COUNTA($C$3:C584))</f>
        <v>582</v>
      </c>
      <c r="B584" s="112" t="str">
        <f t="shared" si="115"/>
        <v>September</v>
      </c>
      <c r="C584" s="113">
        <v>44811</v>
      </c>
      <c r="D584" s="114" t="s">
        <v>739</v>
      </c>
      <c r="E584" s="114"/>
      <c r="F584" s="115">
        <v>44806</v>
      </c>
      <c r="G584" s="116" t="s">
        <v>75</v>
      </c>
      <c r="H584" s="152" t="s">
        <v>740</v>
      </c>
      <c r="I584" s="116" t="s">
        <v>460</v>
      </c>
      <c r="J584" s="116" t="s">
        <v>225</v>
      </c>
      <c r="K584" s="117" t="str">
        <f t="shared" si="116"/>
        <v>Rmt</v>
      </c>
      <c r="L584" s="118">
        <v>320</v>
      </c>
      <c r="M584" s="118"/>
      <c r="N584" s="118"/>
      <c r="O584" s="138">
        <f t="shared" si="117"/>
        <v>320</v>
      </c>
      <c r="P584" s="124"/>
      <c r="Q584" s="118"/>
      <c r="R584" s="118"/>
      <c r="S584" s="151"/>
      <c r="T584" s="119" t="str">
        <f t="shared" si="111"/>
        <v/>
      </c>
      <c r="U584" s="119" t="str">
        <f t="shared" si="112"/>
        <v/>
      </c>
      <c r="V584" s="119">
        <f t="shared" si="118"/>
        <v>320</v>
      </c>
      <c r="W584" s="119" t="str">
        <f t="shared" si="119"/>
        <v/>
      </c>
      <c r="X584" s="119" t="str">
        <f t="shared" si="120"/>
        <v/>
      </c>
      <c r="Y584" s="120" t="str">
        <f t="shared" si="113"/>
        <v/>
      </c>
      <c r="Z584" s="121" t="str">
        <f t="shared" si="114"/>
        <v/>
      </c>
      <c r="AA584" s="122"/>
      <c r="AB584" s="119" t="str">
        <f t="shared" si="110"/>
        <v/>
      </c>
    </row>
    <row r="585" spans="1:30" x14ac:dyDescent="0.45">
      <c r="A585" s="112">
        <f>IF(C585="","",COUNTA($C$3:C585))</f>
        <v>583</v>
      </c>
      <c r="B585" s="112" t="str">
        <f t="shared" si="115"/>
        <v>September</v>
      </c>
      <c r="C585" s="113">
        <v>44811</v>
      </c>
      <c r="D585" s="114" t="s">
        <v>739</v>
      </c>
      <c r="E585" s="114"/>
      <c r="F585" s="115">
        <v>44806</v>
      </c>
      <c r="G585" s="116" t="s">
        <v>75</v>
      </c>
      <c r="H585" s="152" t="s">
        <v>740</v>
      </c>
      <c r="I585" s="116" t="s">
        <v>24</v>
      </c>
      <c r="J585" s="116" t="s">
        <v>24</v>
      </c>
      <c r="K585" s="117" t="str">
        <f t="shared" si="116"/>
        <v>No's</v>
      </c>
      <c r="L585" s="118">
        <v>1200</v>
      </c>
      <c r="M585" s="118"/>
      <c r="N585" s="118"/>
      <c r="O585" s="138">
        <f t="shared" si="117"/>
        <v>1200</v>
      </c>
      <c r="P585" s="124"/>
      <c r="Q585" s="118"/>
      <c r="R585" s="118"/>
      <c r="S585" s="151"/>
      <c r="T585" s="119" t="str">
        <f t="shared" si="111"/>
        <v/>
      </c>
      <c r="U585" s="119" t="str">
        <f t="shared" si="112"/>
        <v/>
      </c>
      <c r="V585" s="119">
        <f t="shared" si="118"/>
        <v>1200</v>
      </c>
      <c r="W585" s="119" t="str">
        <f t="shared" si="119"/>
        <v/>
      </c>
      <c r="X585" s="119" t="str">
        <f t="shared" si="120"/>
        <v/>
      </c>
      <c r="Y585" s="120" t="str">
        <f t="shared" si="113"/>
        <v/>
      </c>
      <c r="Z585" s="121" t="str">
        <f t="shared" si="114"/>
        <v/>
      </c>
      <c r="AA585" s="122"/>
      <c r="AB585" s="119" t="str">
        <f t="shared" si="110"/>
        <v/>
      </c>
    </row>
    <row r="586" spans="1:30" x14ac:dyDescent="0.45">
      <c r="A586" s="112">
        <f>IF(C586="","",COUNTA($C$3:C586))</f>
        <v>584</v>
      </c>
      <c r="B586" s="112" t="str">
        <f t="shared" si="115"/>
        <v>September</v>
      </c>
      <c r="C586" s="113">
        <v>44811</v>
      </c>
      <c r="D586" s="114" t="s">
        <v>739</v>
      </c>
      <c r="E586" s="114"/>
      <c r="F586" s="115">
        <v>44806</v>
      </c>
      <c r="G586" s="116" t="s">
        <v>75</v>
      </c>
      <c r="H586" s="152" t="s">
        <v>740</v>
      </c>
      <c r="I586" s="116" t="s">
        <v>480</v>
      </c>
      <c r="J586" s="116" t="s">
        <v>345</v>
      </c>
      <c r="K586" s="117" t="str">
        <f t="shared" si="116"/>
        <v>Kg's</v>
      </c>
      <c r="L586" s="118">
        <v>1.8</v>
      </c>
      <c r="M586" s="118"/>
      <c r="N586" s="118"/>
      <c r="O586" s="138">
        <f t="shared" si="117"/>
        <v>1.8</v>
      </c>
      <c r="P586" s="124"/>
      <c r="Q586" s="118"/>
      <c r="R586" s="118"/>
      <c r="S586" s="151"/>
      <c r="T586" s="119" t="str">
        <f t="shared" si="111"/>
        <v/>
      </c>
      <c r="U586" s="119" t="str">
        <f t="shared" si="112"/>
        <v/>
      </c>
      <c r="V586" s="119">
        <f t="shared" si="118"/>
        <v>1.8</v>
      </c>
      <c r="W586" s="119" t="str">
        <f t="shared" si="119"/>
        <v/>
      </c>
      <c r="X586" s="119" t="str">
        <f t="shared" si="120"/>
        <v/>
      </c>
      <c r="Y586" s="120" t="str">
        <f t="shared" si="113"/>
        <v/>
      </c>
      <c r="Z586" s="121" t="str">
        <f t="shared" si="114"/>
        <v/>
      </c>
      <c r="AA586" s="122"/>
      <c r="AB586" s="119" t="str">
        <f t="shared" si="110"/>
        <v/>
      </c>
    </row>
    <row r="587" spans="1:30" x14ac:dyDescent="0.45">
      <c r="A587" s="112">
        <f>IF(C587="","",COUNTA($C$3:C587))</f>
        <v>585</v>
      </c>
      <c r="B587" s="112" t="str">
        <f t="shared" si="115"/>
        <v>September</v>
      </c>
      <c r="C587" s="113">
        <v>44811</v>
      </c>
      <c r="D587" s="114" t="s">
        <v>739</v>
      </c>
      <c r="E587" s="114"/>
      <c r="F587" s="115">
        <v>44806</v>
      </c>
      <c r="G587" s="116" t="s">
        <v>75</v>
      </c>
      <c r="H587" s="152" t="s">
        <v>740</v>
      </c>
      <c r="I587" s="116" t="s">
        <v>480</v>
      </c>
      <c r="J587" s="116" t="s">
        <v>343</v>
      </c>
      <c r="K587" s="117" t="str">
        <f t="shared" si="116"/>
        <v>No's</v>
      </c>
      <c r="L587" s="118">
        <v>2</v>
      </c>
      <c r="M587" s="118"/>
      <c r="N587" s="118"/>
      <c r="O587" s="138">
        <f t="shared" si="117"/>
        <v>2</v>
      </c>
      <c r="P587" s="124"/>
      <c r="Q587" s="118"/>
      <c r="R587" s="118"/>
      <c r="S587" s="151"/>
      <c r="T587" s="119" t="str">
        <f t="shared" si="111"/>
        <v/>
      </c>
      <c r="U587" s="119" t="str">
        <f t="shared" si="112"/>
        <v/>
      </c>
      <c r="V587" s="119">
        <f t="shared" si="118"/>
        <v>2</v>
      </c>
      <c r="W587" s="119" t="str">
        <f t="shared" si="119"/>
        <v/>
      </c>
      <c r="X587" s="119" t="str">
        <f t="shared" si="120"/>
        <v/>
      </c>
      <c r="Y587" s="120" t="str">
        <f t="shared" si="113"/>
        <v/>
      </c>
      <c r="Z587" s="121" t="str">
        <f t="shared" si="114"/>
        <v/>
      </c>
      <c r="AA587" s="122"/>
      <c r="AB587" s="119" t="str">
        <f t="shared" si="110"/>
        <v/>
      </c>
    </row>
    <row r="588" spans="1:30" x14ac:dyDescent="0.45">
      <c r="A588" s="112">
        <f>IF(C588="","",COUNTA($C$3:C588))</f>
        <v>586</v>
      </c>
      <c r="B588" s="112" t="str">
        <f t="shared" si="115"/>
        <v>September</v>
      </c>
      <c r="C588" s="113">
        <v>44813</v>
      </c>
      <c r="D588" s="114" t="s">
        <v>692</v>
      </c>
      <c r="E588" s="114"/>
      <c r="F588" s="115">
        <v>44811</v>
      </c>
      <c r="G588" s="116" t="s">
        <v>125</v>
      </c>
      <c r="H588" s="152" t="s">
        <v>693</v>
      </c>
      <c r="I588" s="116" t="s">
        <v>457</v>
      </c>
      <c r="J588" s="116" t="s">
        <v>2</v>
      </c>
      <c r="K588" s="117" t="str">
        <f t="shared" si="116"/>
        <v>Sqmt</v>
      </c>
      <c r="L588" s="118">
        <v>309.89999999999998</v>
      </c>
      <c r="M588" s="118">
        <v>245.2</v>
      </c>
      <c r="N588" s="118">
        <v>8.91</v>
      </c>
      <c r="O588" s="138">
        <f t="shared" si="117"/>
        <v>310.01419999999996</v>
      </c>
      <c r="P588" s="124">
        <v>278.8</v>
      </c>
      <c r="Q588" s="118">
        <v>307.2</v>
      </c>
      <c r="R588" s="118">
        <v>93</v>
      </c>
      <c r="S588" s="151">
        <v>7</v>
      </c>
      <c r="T588" s="119">
        <f t="shared" si="111"/>
        <v>2.8141999999999712</v>
      </c>
      <c r="U588" s="119">
        <f t="shared" si="112"/>
        <v>28.399999999999977</v>
      </c>
      <c r="V588" s="119">
        <f t="shared" si="118"/>
        <v>1460.1668819999998</v>
      </c>
      <c r="W588" s="119">
        <f t="shared" si="119"/>
        <v>133.7639999999999</v>
      </c>
      <c r="X588" s="119">
        <f t="shared" si="120"/>
        <v>13.254881999999863</v>
      </c>
      <c r="Y588" s="120">
        <f t="shared" si="113"/>
        <v>0.90776487012529472</v>
      </c>
      <c r="Z588" s="121">
        <f t="shared" si="114"/>
        <v>9.1608706956003889</v>
      </c>
      <c r="AA588" s="122"/>
      <c r="AB588" s="119">
        <f t="shared" si="110"/>
        <v>13.254881999999863</v>
      </c>
    </row>
    <row r="589" spans="1:30" s="126" customFormat="1" x14ac:dyDescent="0.45">
      <c r="A589" s="112">
        <f>IF(C589="","",COUNTA($C$3:C589))</f>
        <v>587</v>
      </c>
      <c r="B589" s="112" t="str">
        <f t="shared" si="115"/>
        <v>September</v>
      </c>
      <c r="C589" s="113">
        <v>44813</v>
      </c>
      <c r="D589" s="114" t="s">
        <v>692</v>
      </c>
      <c r="E589" s="114"/>
      <c r="F589" s="115">
        <v>44811</v>
      </c>
      <c r="G589" s="116" t="s">
        <v>125</v>
      </c>
      <c r="H589" s="152" t="s">
        <v>693</v>
      </c>
      <c r="I589" s="116" t="s">
        <v>25</v>
      </c>
      <c r="J589" s="116" t="s">
        <v>455</v>
      </c>
      <c r="K589" s="117" t="str">
        <f t="shared" si="116"/>
        <v>No's</v>
      </c>
      <c r="L589" s="118">
        <v>1048</v>
      </c>
      <c r="M589" s="118"/>
      <c r="N589" s="118"/>
      <c r="O589" s="138">
        <f t="shared" si="117"/>
        <v>1048</v>
      </c>
      <c r="P589" s="124"/>
      <c r="Q589" s="118"/>
      <c r="R589" s="118"/>
      <c r="S589" s="151"/>
      <c r="T589" s="119" t="str">
        <f t="shared" si="111"/>
        <v/>
      </c>
      <c r="U589" s="119" t="str">
        <f t="shared" si="112"/>
        <v/>
      </c>
      <c r="V589" s="119">
        <f t="shared" si="118"/>
        <v>1048</v>
      </c>
      <c r="W589" s="119" t="str">
        <f t="shared" si="119"/>
        <v/>
      </c>
      <c r="X589" s="119" t="str">
        <f t="shared" si="120"/>
        <v/>
      </c>
      <c r="Y589" s="120" t="str">
        <f t="shared" si="113"/>
        <v/>
      </c>
      <c r="Z589" s="121" t="str">
        <f t="shared" si="114"/>
        <v/>
      </c>
      <c r="AA589" s="122"/>
      <c r="AB589" s="119" t="str">
        <f t="shared" si="110"/>
        <v/>
      </c>
      <c r="AC589" s="96"/>
      <c r="AD589" s="125"/>
    </row>
    <row r="590" spans="1:30" x14ac:dyDescent="0.45">
      <c r="A590" s="112">
        <f>IF(C590="","",COUNTA($C$3:C590))</f>
        <v>588</v>
      </c>
      <c r="B590" s="112" t="str">
        <f t="shared" si="115"/>
        <v>September</v>
      </c>
      <c r="C590" s="113">
        <v>44813</v>
      </c>
      <c r="D590" s="114" t="s">
        <v>692</v>
      </c>
      <c r="E590" s="114"/>
      <c r="F590" s="115">
        <v>44811</v>
      </c>
      <c r="G590" s="116" t="s">
        <v>125</v>
      </c>
      <c r="H590" s="152" t="s">
        <v>693</v>
      </c>
      <c r="I590" s="116" t="s">
        <v>460</v>
      </c>
      <c r="J590" s="116" t="s">
        <v>225</v>
      </c>
      <c r="K590" s="117" t="str">
        <f t="shared" si="116"/>
        <v>Rmt</v>
      </c>
      <c r="L590" s="118">
        <v>280</v>
      </c>
      <c r="M590" s="118"/>
      <c r="N590" s="118"/>
      <c r="O590" s="138">
        <f t="shared" si="117"/>
        <v>280</v>
      </c>
      <c r="P590" s="124"/>
      <c r="Q590" s="118"/>
      <c r="R590" s="118"/>
      <c r="S590" s="151"/>
      <c r="T590" s="119" t="str">
        <f t="shared" si="111"/>
        <v/>
      </c>
      <c r="U590" s="119" t="str">
        <f t="shared" si="112"/>
        <v/>
      </c>
      <c r="V590" s="119">
        <f t="shared" si="118"/>
        <v>280</v>
      </c>
      <c r="W590" s="119" t="str">
        <f t="shared" si="119"/>
        <v/>
      </c>
      <c r="X590" s="119" t="str">
        <f t="shared" si="120"/>
        <v/>
      </c>
      <c r="Y590" s="120" t="str">
        <f t="shared" si="113"/>
        <v/>
      </c>
      <c r="Z590" s="121" t="str">
        <f t="shared" si="114"/>
        <v/>
      </c>
      <c r="AA590" s="122"/>
      <c r="AB590" s="119" t="str">
        <f t="shared" si="110"/>
        <v/>
      </c>
    </row>
    <row r="591" spans="1:30" x14ac:dyDescent="0.45">
      <c r="A591" s="112">
        <f>IF(C591="","",COUNTA($C$3:C591))</f>
        <v>589</v>
      </c>
      <c r="B591" s="112" t="str">
        <f t="shared" si="115"/>
        <v>September</v>
      </c>
      <c r="C591" s="113">
        <v>44813</v>
      </c>
      <c r="D591" s="114" t="s">
        <v>692</v>
      </c>
      <c r="E591" s="114"/>
      <c r="F591" s="115">
        <v>44811</v>
      </c>
      <c r="G591" s="116" t="s">
        <v>125</v>
      </c>
      <c r="H591" s="152" t="s">
        <v>693</v>
      </c>
      <c r="I591" s="116" t="s">
        <v>24</v>
      </c>
      <c r="J591" s="116" t="s">
        <v>24</v>
      </c>
      <c r="K591" s="117" t="str">
        <f t="shared" si="116"/>
        <v>No's</v>
      </c>
      <c r="L591" s="118">
        <v>1000</v>
      </c>
      <c r="M591" s="118"/>
      <c r="N591" s="118"/>
      <c r="O591" s="138">
        <f t="shared" si="117"/>
        <v>1000</v>
      </c>
      <c r="P591" s="124"/>
      <c r="Q591" s="118"/>
      <c r="R591" s="118"/>
      <c r="S591" s="151"/>
      <c r="T591" s="119" t="str">
        <f t="shared" si="111"/>
        <v/>
      </c>
      <c r="U591" s="119" t="str">
        <f t="shared" si="112"/>
        <v/>
      </c>
      <c r="V591" s="119">
        <f t="shared" si="118"/>
        <v>1000</v>
      </c>
      <c r="W591" s="119" t="str">
        <f t="shared" si="119"/>
        <v/>
      </c>
      <c r="X591" s="119" t="str">
        <f t="shared" si="120"/>
        <v/>
      </c>
      <c r="Y591" s="120" t="str">
        <f t="shared" si="113"/>
        <v/>
      </c>
      <c r="Z591" s="121" t="str">
        <f t="shared" si="114"/>
        <v/>
      </c>
      <c r="AA591" s="122"/>
      <c r="AB591" s="119" t="str">
        <f t="shared" si="110"/>
        <v/>
      </c>
    </row>
    <row r="592" spans="1:30" x14ac:dyDescent="0.45">
      <c r="A592" s="112">
        <f>IF(C592="","",COUNTA($C$3:C592))</f>
        <v>590</v>
      </c>
      <c r="B592" s="112" t="str">
        <f t="shared" si="115"/>
        <v>September</v>
      </c>
      <c r="C592" s="113">
        <v>44813</v>
      </c>
      <c r="D592" s="114" t="s">
        <v>692</v>
      </c>
      <c r="E592" s="114"/>
      <c r="F592" s="115">
        <v>44811</v>
      </c>
      <c r="G592" s="116" t="s">
        <v>125</v>
      </c>
      <c r="H592" s="152" t="s">
        <v>693</v>
      </c>
      <c r="I592" s="116" t="s">
        <v>480</v>
      </c>
      <c r="J592" s="116" t="s">
        <v>345</v>
      </c>
      <c r="K592" s="117" t="str">
        <f t="shared" si="116"/>
        <v>Kg's</v>
      </c>
      <c r="L592" s="118">
        <v>1.8</v>
      </c>
      <c r="M592" s="118"/>
      <c r="N592" s="118"/>
      <c r="O592" s="138">
        <f t="shared" si="117"/>
        <v>1.8</v>
      </c>
      <c r="P592" s="124"/>
      <c r="Q592" s="118"/>
      <c r="R592" s="118"/>
      <c r="S592" s="151"/>
      <c r="T592" s="119" t="str">
        <f t="shared" si="111"/>
        <v/>
      </c>
      <c r="U592" s="119" t="str">
        <f t="shared" si="112"/>
        <v/>
      </c>
      <c r="V592" s="119">
        <f t="shared" si="118"/>
        <v>1.8</v>
      </c>
      <c r="W592" s="119" t="str">
        <f t="shared" si="119"/>
        <v/>
      </c>
      <c r="X592" s="119" t="str">
        <f t="shared" si="120"/>
        <v/>
      </c>
      <c r="Y592" s="120" t="str">
        <f t="shared" si="113"/>
        <v/>
      </c>
      <c r="Z592" s="121" t="str">
        <f t="shared" si="114"/>
        <v/>
      </c>
      <c r="AA592" s="122"/>
      <c r="AB592" s="119" t="str">
        <f t="shared" si="110"/>
        <v/>
      </c>
    </row>
    <row r="593" spans="1:28" x14ac:dyDescent="0.45">
      <c r="A593" s="112">
        <f>IF(C593="","",COUNTA($C$3:C593))</f>
        <v>591</v>
      </c>
      <c r="B593" s="112" t="str">
        <f t="shared" si="115"/>
        <v>September</v>
      </c>
      <c r="C593" s="113">
        <v>44813</v>
      </c>
      <c r="D593" s="114" t="s">
        <v>692</v>
      </c>
      <c r="E593" s="114"/>
      <c r="F593" s="115">
        <v>44811</v>
      </c>
      <c r="G593" s="116" t="s">
        <v>125</v>
      </c>
      <c r="H593" s="152" t="s">
        <v>693</v>
      </c>
      <c r="I593" s="116" t="s">
        <v>480</v>
      </c>
      <c r="J593" s="116" t="s">
        <v>343</v>
      </c>
      <c r="K593" s="117" t="str">
        <f t="shared" si="116"/>
        <v>No's</v>
      </c>
      <c r="L593" s="118">
        <v>2</v>
      </c>
      <c r="M593" s="118"/>
      <c r="N593" s="118"/>
      <c r="O593" s="138">
        <f t="shared" si="117"/>
        <v>2</v>
      </c>
      <c r="P593" s="124"/>
      <c r="Q593" s="118"/>
      <c r="R593" s="118"/>
      <c r="S593" s="151"/>
      <c r="T593" s="119" t="str">
        <f t="shared" si="111"/>
        <v/>
      </c>
      <c r="U593" s="119" t="str">
        <f t="shared" si="112"/>
        <v/>
      </c>
      <c r="V593" s="119">
        <f t="shared" si="118"/>
        <v>2</v>
      </c>
      <c r="W593" s="119" t="str">
        <f t="shared" si="119"/>
        <v/>
      </c>
      <c r="X593" s="119" t="str">
        <f t="shared" si="120"/>
        <v/>
      </c>
      <c r="Y593" s="120" t="str">
        <f t="shared" si="113"/>
        <v/>
      </c>
      <c r="Z593" s="121" t="str">
        <f t="shared" si="114"/>
        <v/>
      </c>
      <c r="AA593" s="122"/>
      <c r="AB593" s="119" t="str">
        <f t="shared" si="110"/>
        <v/>
      </c>
    </row>
    <row r="594" spans="1:28" x14ac:dyDescent="0.45">
      <c r="A594" s="112">
        <f>IF(C594="","",COUNTA($C$3:C594))</f>
        <v>592</v>
      </c>
      <c r="B594" s="112" t="str">
        <f t="shared" si="115"/>
        <v>September</v>
      </c>
      <c r="C594" s="113">
        <v>44814</v>
      </c>
      <c r="D594" s="114" t="s">
        <v>659</v>
      </c>
      <c r="E594" s="114"/>
      <c r="F594" s="115">
        <v>44805</v>
      </c>
      <c r="G594" s="116" t="s">
        <v>125</v>
      </c>
      <c r="H594" s="152" t="s">
        <v>694</v>
      </c>
      <c r="I594" s="116" t="s">
        <v>467</v>
      </c>
      <c r="J594" s="116" t="s">
        <v>19</v>
      </c>
      <c r="K594" s="117" t="str">
        <f t="shared" si="116"/>
        <v>Sqmt</v>
      </c>
      <c r="L594" s="118">
        <v>84</v>
      </c>
      <c r="M594" s="118">
        <v>68.900000000000006</v>
      </c>
      <c r="N594" s="118"/>
      <c r="O594" s="138">
        <f t="shared" si="117"/>
        <v>84.058000000000007</v>
      </c>
      <c r="P594" s="124">
        <v>78.7</v>
      </c>
      <c r="Q594" s="118">
        <v>81.8</v>
      </c>
      <c r="R594" s="118">
        <v>40</v>
      </c>
      <c r="S594" s="151">
        <v>60</v>
      </c>
      <c r="T594" s="119">
        <f t="shared" si="111"/>
        <v>2.2580000000000098</v>
      </c>
      <c r="U594" s="119">
        <f t="shared" si="112"/>
        <v>3.0999999999999943</v>
      </c>
      <c r="V594" s="119">
        <f t="shared" si="118"/>
        <v>395.91318000000001</v>
      </c>
      <c r="W594" s="119">
        <f t="shared" si="119"/>
        <v>14.600999999999972</v>
      </c>
      <c r="X594" s="119">
        <f t="shared" si="120"/>
        <v>10.635180000000046</v>
      </c>
      <c r="Y594" s="120">
        <f t="shared" si="113"/>
        <v>2.6862404530205448</v>
      </c>
      <c r="Z594" s="121">
        <f t="shared" si="114"/>
        <v>3.6879297627828338</v>
      </c>
      <c r="AA594" s="122"/>
      <c r="AB594" s="119">
        <f t="shared" si="110"/>
        <v>10.635180000000046</v>
      </c>
    </row>
    <row r="595" spans="1:28" x14ac:dyDescent="0.45">
      <c r="A595" s="112">
        <f>IF(C595="","",COUNTA($C$3:C595))</f>
        <v>593</v>
      </c>
      <c r="B595" s="112" t="str">
        <f t="shared" si="115"/>
        <v>September</v>
      </c>
      <c r="C595" s="113">
        <v>44814</v>
      </c>
      <c r="D595" s="114" t="s">
        <v>659</v>
      </c>
      <c r="E595" s="114"/>
      <c r="F595" s="115">
        <v>44805</v>
      </c>
      <c r="G595" s="116" t="s">
        <v>125</v>
      </c>
      <c r="H595" s="152" t="s">
        <v>694</v>
      </c>
      <c r="I595" s="116" t="s">
        <v>467</v>
      </c>
      <c r="J595" s="116" t="s">
        <v>2</v>
      </c>
      <c r="K595" s="117" t="str">
        <f t="shared" si="116"/>
        <v>Sqmt</v>
      </c>
      <c r="L595" s="118">
        <v>11.1</v>
      </c>
      <c r="M595" s="118"/>
      <c r="N595" s="118">
        <v>9.2200000000000006</v>
      </c>
      <c r="O595" s="138">
        <f t="shared" si="117"/>
        <v>11.2484</v>
      </c>
      <c r="P595" s="124">
        <v>7</v>
      </c>
      <c r="Q595" s="118">
        <v>9.3000000000000007</v>
      </c>
      <c r="R595" s="118"/>
      <c r="S595" s="151"/>
      <c r="T595" s="119">
        <f t="shared" si="111"/>
        <v>1.9483999999999995</v>
      </c>
      <c r="U595" s="119">
        <f t="shared" si="112"/>
        <v>2.3000000000000007</v>
      </c>
      <c r="V595" s="119">
        <f t="shared" si="118"/>
        <v>52.979964000000002</v>
      </c>
      <c r="W595" s="119">
        <f t="shared" si="119"/>
        <v>10.833000000000004</v>
      </c>
      <c r="X595" s="119">
        <f t="shared" si="120"/>
        <v>9.1769639999999981</v>
      </c>
      <c r="Y595" s="120">
        <f t="shared" si="113"/>
        <v>17.32157462394651</v>
      </c>
      <c r="Z595" s="121">
        <f t="shared" si="114"/>
        <v>20.44735251235732</v>
      </c>
      <c r="AA595" s="122"/>
      <c r="AB595" s="119">
        <f t="shared" si="110"/>
        <v>9.1769639999999981</v>
      </c>
    </row>
    <row r="596" spans="1:28" x14ac:dyDescent="0.45">
      <c r="A596" s="112">
        <f>IF(C596="","",COUNTA($C$3:C596))</f>
        <v>594</v>
      </c>
      <c r="B596" s="112" t="str">
        <f t="shared" si="115"/>
        <v>September</v>
      </c>
      <c r="C596" s="113">
        <v>44814</v>
      </c>
      <c r="D596" s="114" t="s">
        <v>659</v>
      </c>
      <c r="E596" s="114"/>
      <c r="F596" s="115">
        <v>44805</v>
      </c>
      <c r="G596" s="116" t="s">
        <v>125</v>
      </c>
      <c r="H596" s="152" t="s">
        <v>694</v>
      </c>
      <c r="I596" s="116" t="s">
        <v>467</v>
      </c>
      <c r="J596" s="116" t="s">
        <v>3</v>
      </c>
      <c r="K596" s="117" t="str">
        <f t="shared" si="116"/>
        <v>Sqmt</v>
      </c>
      <c r="L596" s="118">
        <v>3</v>
      </c>
      <c r="M596" s="118"/>
      <c r="N596" s="118">
        <v>2.52</v>
      </c>
      <c r="O596" s="138">
        <f t="shared" si="117"/>
        <v>3.0743999999999998</v>
      </c>
      <c r="P596" s="124">
        <v>2.4</v>
      </c>
      <c r="Q596" s="118">
        <v>2.5</v>
      </c>
      <c r="R596" s="118"/>
      <c r="S596" s="151"/>
      <c r="T596" s="119">
        <f t="shared" si="111"/>
        <v>0.5743999999999998</v>
      </c>
      <c r="U596" s="119">
        <f t="shared" si="112"/>
        <v>0.10000000000000009</v>
      </c>
      <c r="V596" s="119">
        <f t="shared" si="118"/>
        <v>19.307231999999999</v>
      </c>
      <c r="W596" s="119">
        <f t="shared" si="119"/>
        <v>0.62800000000000056</v>
      </c>
      <c r="X596" s="119">
        <f t="shared" si="120"/>
        <v>3.6072319999999989</v>
      </c>
      <c r="Y596" s="120">
        <f t="shared" si="113"/>
        <v>18.683320322664578</v>
      </c>
      <c r="Z596" s="121">
        <f t="shared" si="114"/>
        <v>3.2526671870934201</v>
      </c>
      <c r="AA596" s="122"/>
      <c r="AB596" s="119">
        <f t="shared" si="110"/>
        <v>3.6072319999999989</v>
      </c>
    </row>
    <row r="597" spans="1:28" x14ac:dyDescent="0.45">
      <c r="A597" s="112">
        <f>IF(C597="","",COUNTA($C$3:C597))</f>
        <v>595</v>
      </c>
      <c r="B597" s="112" t="str">
        <f t="shared" si="115"/>
        <v>September</v>
      </c>
      <c r="C597" s="113">
        <v>44814</v>
      </c>
      <c r="D597" s="114" t="s">
        <v>659</v>
      </c>
      <c r="E597" s="114"/>
      <c r="F597" s="115">
        <v>44805</v>
      </c>
      <c r="G597" s="116" t="s">
        <v>125</v>
      </c>
      <c r="H597" s="152" t="s">
        <v>694</v>
      </c>
      <c r="I597" s="116" t="s">
        <v>514</v>
      </c>
      <c r="J597" s="116" t="s">
        <v>21</v>
      </c>
      <c r="K597" s="117" t="str">
        <f t="shared" si="116"/>
        <v>Sqmt</v>
      </c>
      <c r="L597" s="118">
        <v>2.2999999999999998</v>
      </c>
      <c r="M597" s="118">
        <v>1.89</v>
      </c>
      <c r="N597" s="118"/>
      <c r="O597" s="138">
        <f t="shared" si="117"/>
        <v>2.3057999999999996</v>
      </c>
      <c r="P597" s="124">
        <v>1.9</v>
      </c>
      <c r="Q597" s="118">
        <v>2.2999999999999998</v>
      </c>
      <c r="R597" s="118"/>
      <c r="S597" s="151"/>
      <c r="T597" s="119">
        <f t="shared" si="111"/>
        <v>5.7999999999998053E-3</v>
      </c>
      <c r="U597" s="119">
        <f t="shared" si="112"/>
        <v>0.39999999999999991</v>
      </c>
      <c r="V597" s="119">
        <f t="shared" si="118"/>
        <v>18.100529999999996</v>
      </c>
      <c r="W597" s="119">
        <f t="shared" si="119"/>
        <v>3.1399999999999992</v>
      </c>
      <c r="X597" s="119">
        <f t="shared" si="120"/>
        <v>4.5529999999998468E-2</v>
      </c>
      <c r="Y597" s="120">
        <f t="shared" si="113"/>
        <v>0.25153959580188251</v>
      </c>
      <c r="Z597" s="121">
        <f t="shared" si="114"/>
        <v>17.347558331164887</v>
      </c>
      <c r="AA597" s="122"/>
      <c r="AB597" s="119">
        <f t="shared" si="110"/>
        <v>4.5529999999998468E-2</v>
      </c>
    </row>
    <row r="598" spans="1:28" x14ac:dyDescent="0.45">
      <c r="A598" s="112">
        <f>IF(C598="","",COUNTA($C$3:C598))</f>
        <v>596</v>
      </c>
      <c r="B598" s="112" t="str">
        <f t="shared" si="115"/>
        <v>September</v>
      </c>
      <c r="C598" s="113">
        <v>44814</v>
      </c>
      <c r="D598" s="114" t="s">
        <v>659</v>
      </c>
      <c r="E598" s="114"/>
      <c r="F598" s="115">
        <v>44805</v>
      </c>
      <c r="G598" s="116" t="s">
        <v>125</v>
      </c>
      <c r="H598" s="152" t="s">
        <v>694</v>
      </c>
      <c r="I598" s="116" t="s">
        <v>23</v>
      </c>
      <c r="J598" s="116" t="s">
        <v>23</v>
      </c>
      <c r="K598" s="117" t="str">
        <f t="shared" si="116"/>
        <v>No's</v>
      </c>
      <c r="L598" s="118">
        <v>52</v>
      </c>
      <c r="M598" s="118"/>
      <c r="N598" s="118"/>
      <c r="O598" s="138">
        <f t="shared" si="117"/>
        <v>52</v>
      </c>
      <c r="P598" s="124">
        <v>52</v>
      </c>
      <c r="Q598" s="118"/>
      <c r="R598" s="118"/>
      <c r="S598" s="151"/>
      <c r="T598" s="119" t="str">
        <f t="shared" si="111"/>
        <v/>
      </c>
      <c r="U598" s="119" t="str">
        <f t="shared" si="112"/>
        <v/>
      </c>
      <c r="V598" s="119">
        <f t="shared" si="118"/>
        <v>52</v>
      </c>
      <c r="W598" s="119" t="str">
        <f t="shared" si="119"/>
        <v/>
      </c>
      <c r="X598" s="119" t="str">
        <f t="shared" si="120"/>
        <v/>
      </c>
      <c r="Y598" s="120" t="str">
        <f t="shared" si="113"/>
        <v/>
      </c>
      <c r="Z598" s="121" t="str">
        <f t="shared" si="114"/>
        <v/>
      </c>
      <c r="AA598" s="122"/>
      <c r="AB598" s="119" t="str">
        <f t="shared" si="110"/>
        <v/>
      </c>
    </row>
    <row r="599" spans="1:28" x14ac:dyDescent="0.45">
      <c r="A599" s="112">
        <f>IF(C599="","",COUNTA($C$3:C599))</f>
        <v>597</v>
      </c>
      <c r="B599" s="112" t="str">
        <f t="shared" si="115"/>
        <v>September</v>
      </c>
      <c r="C599" s="113">
        <v>44814</v>
      </c>
      <c r="D599" s="114" t="s">
        <v>659</v>
      </c>
      <c r="E599" s="114"/>
      <c r="F599" s="115">
        <v>44805</v>
      </c>
      <c r="G599" s="116" t="s">
        <v>125</v>
      </c>
      <c r="H599" s="152" t="s">
        <v>694</v>
      </c>
      <c r="I599" s="116" t="s">
        <v>25</v>
      </c>
      <c r="J599" s="116" t="s">
        <v>455</v>
      </c>
      <c r="K599" s="117" t="str">
        <f t="shared" si="116"/>
        <v>No's</v>
      </c>
      <c r="L599" s="118">
        <v>52</v>
      </c>
      <c r="M599" s="118"/>
      <c r="N599" s="118"/>
      <c r="O599" s="138">
        <f t="shared" si="117"/>
        <v>52</v>
      </c>
      <c r="P599" s="124"/>
      <c r="Q599" s="118"/>
      <c r="R599" s="118"/>
      <c r="S599" s="151"/>
      <c r="T599" s="119" t="str">
        <f t="shared" si="111"/>
        <v/>
      </c>
      <c r="U599" s="119" t="str">
        <f t="shared" si="112"/>
        <v/>
      </c>
      <c r="V599" s="119">
        <f t="shared" si="118"/>
        <v>52</v>
      </c>
      <c r="W599" s="119" t="str">
        <f t="shared" si="119"/>
        <v/>
      </c>
      <c r="X599" s="119" t="str">
        <f t="shared" si="120"/>
        <v/>
      </c>
      <c r="Y599" s="120" t="str">
        <f t="shared" si="113"/>
        <v/>
      </c>
      <c r="Z599" s="121" t="str">
        <f t="shared" si="114"/>
        <v/>
      </c>
      <c r="AA599" s="122"/>
      <c r="AB599" s="119" t="str">
        <f t="shared" si="110"/>
        <v/>
      </c>
    </row>
    <row r="600" spans="1:28" x14ac:dyDescent="0.45">
      <c r="A600" s="112">
        <f>IF(C600="","",COUNTA($C$3:C600))</f>
        <v>598</v>
      </c>
      <c r="B600" s="112" t="str">
        <f t="shared" si="115"/>
        <v>September</v>
      </c>
      <c r="C600" s="113">
        <v>44814</v>
      </c>
      <c r="D600" s="114" t="s">
        <v>659</v>
      </c>
      <c r="E600" s="114"/>
      <c r="F600" s="115">
        <v>44805</v>
      </c>
      <c r="G600" s="116" t="s">
        <v>125</v>
      </c>
      <c r="H600" s="152" t="s">
        <v>694</v>
      </c>
      <c r="I600" s="116" t="s">
        <v>460</v>
      </c>
      <c r="J600" s="116" t="s">
        <v>225</v>
      </c>
      <c r="K600" s="117" t="str">
        <f t="shared" si="116"/>
        <v>Rmt</v>
      </c>
      <c r="L600" s="118">
        <v>70</v>
      </c>
      <c r="M600" s="118"/>
      <c r="N600" s="118"/>
      <c r="O600" s="138">
        <f t="shared" si="117"/>
        <v>70</v>
      </c>
      <c r="P600" s="124"/>
      <c r="Q600" s="118"/>
      <c r="R600" s="118"/>
      <c r="S600" s="151"/>
      <c r="T600" s="119" t="str">
        <f t="shared" si="111"/>
        <v/>
      </c>
      <c r="U600" s="119" t="str">
        <f t="shared" si="112"/>
        <v/>
      </c>
      <c r="V600" s="119">
        <f t="shared" si="118"/>
        <v>70</v>
      </c>
      <c r="W600" s="119" t="str">
        <f t="shared" si="119"/>
        <v/>
      </c>
      <c r="X600" s="119" t="str">
        <f t="shared" si="120"/>
        <v/>
      </c>
      <c r="Y600" s="120" t="str">
        <f t="shared" si="113"/>
        <v/>
      </c>
      <c r="Z600" s="121" t="str">
        <f t="shared" si="114"/>
        <v/>
      </c>
      <c r="AA600" s="122"/>
      <c r="AB600" s="119" t="str">
        <f t="shared" si="110"/>
        <v/>
      </c>
    </row>
    <row r="601" spans="1:28" x14ac:dyDescent="0.45">
      <c r="A601" s="112">
        <f>IF(C601="","",COUNTA($C$3:C601))</f>
        <v>599</v>
      </c>
      <c r="B601" s="112" t="str">
        <f t="shared" si="115"/>
        <v>September</v>
      </c>
      <c r="C601" s="113">
        <v>44814</v>
      </c>
      <c r="D601" s="114" t="s">
        <v>659</v>
      </c>
      <c r="E601" s="114"/>
      <c r="F601" s="115">
        <v>44805</v>
      </c>
      <c r="G601" s="116" t="s">
        <v>125</v>
      </c>
      <c r="H601" s="152" t="s">
        <v>694</v>
      </c>
      <c r="I601" s="116" t="s">
        <v>480</v>
      </c>
      <c r="J601" s="116" t="s">
        <v>343</v>
      </c>
      <c r="K601" s="117" t="str">
        <f t="shared" si="116"/>
        <v>No's</v>
      </c>
      <c r="L601" s="118">
        <v>2</v>
      </c>
      <c r="M601" s="118"/>
      <c r="N601" s="118"/>
      <c r="O601" s="138">
        <f t="shared" si="117"/>
        <v>2</v>
      </c>
      <c r="P601" s="124"/>
      <c r="Q601" s="118"/>
      <c r="R601" s="118"/>
      <c r="S601" s="151"/>
      <c r="T601" s="119" t="str">
        <f t="shared" si="111"/>
        <v/>
      </c>
      <c r="U601" s="119" t="str">
        <f t="shared" si="112"/>
        <v/>
      </c>
      <c r="V601" s="119">
        <f t="shared" si="118"/>
        <v>2</v>
      </c>
      <c r="W601" s="119" t="str">
        <f t="shared" si="119"/>
        <v/>
      </c>
      <c r="X601" s="119" t="str">
        <f t="shared" si="120"/>
        <v/>
      </c>
      <c r="Y601" s="120" t="str">
        <f t="shared" si="113"/>
        <v/>
      </c>
      <c r="Z601" s="121" t="str">
        <f t="shared" si="114"/>
        <v/>
      </c>
      <c r="AA601" s="122"/>
      <c r="AB601" s="119" t="str">
        <f t="shared" si="110"/>
        <v/>
      </c>
    </row>
    <row r="602" spans="1:28" x14ac:dyDescent="0.45">
      <c r="A602" s="112">
        <f>IF(C602="","",COUNTA($C$3:C602))</f>
        <v>600</v>
      </c>
      <c r="B602" s="112" t="str">
        <f t="shared" si="115"/>
        <v>September</v>
      </c>
      <c r="C602" s="113">
        <v>44814</v>
      </c>
      <c r="D602" s="114" t="s">
        <v>659</v>
      </c>
      <c r="E602" s="114"/>
      <c r="F602" s="115">
        <v>44805</v>
      </c>
      <c r="G602" s="116" t="s">
        <v>125</v>
      </c>
      <c r="H602" s="152" t="s">
        <v>705</v>
      </c>
      <c r="I602" s="116" t="s">
        <v>607</v>
      </c>
      <c r="J602" s="116" t="s">
        <v>4</v>
      </c>
      <c r="K602" s="117" t="str">
        <f t="shared" si="116"/>
        <v>Sqmt</v>
      </c>
      <c r="L602" s="118">
        <v>1.6</v>
      </c>
      <c r="M602" s="118"/>
      <c r="N602" s="118">
        <v>1.32</v>
      </c>
      <c r="O602" s="138">
        <f t="shared" si="117"/>
        <v>1.6104000000000001</v>
      </c>
      <c r="P602" s="124">
        <v>0.1</v>
      </c>
      <c r="Q602" s="118">
        <v>0.35</v>
      </c>
      <c r="R602" s="118">
        <v>0</v>
      </c>
      <c r="S602" s="151">
        <v>100</v>
      </c>
      <c r="T602" s="119">
        <f t="shared" si="111"/>
        <v>1.2604000000000002</v>
      </c>
      <c r="U602" s="119">
        <f t="shared" si="112"/>
        <v>0.24999999999999978</v>
      </c>
      <c r="V602" s="119">
        <f t="shared" si="118"/>
        <v>12.641640000000001</v>
      </c>
      <c r="W602" s="119">
        <f t="shared" si="119"/>
        <v>1.9624999999999981</v>
      </c>
      <c r="X602" s="119">
        <f t="shared" si="120"/>
        <v>9.8941400000000002</v>
      </c>
      <c r="Y602" s="120">
        <f t="shared" si="113"/>
        <v>78.266269249875819</v>
      </c>
      <c r="Z602" s="121">
        <f t="shared" si="114"/>
        <v>15.524093392945836</v>
      </c>
      <c r="AA602" s="122"/>
      <c r="AB602" s="119">
        <f t="shared" si="110"/>
        <v>9.8941400000000002</v>
      </c>
    </row>
    <row r="603" spans="1:28" x14ac:dyDescent="0.45">
      <c r="A603" s="112">
        <f>IF(C603="","",COUNTA($C$3:C603))</f>
        <v>601</v>
      </c>
      <c r="B603" s="112" t="str">
        <f t="shared" si="115"/>
        <v>September</v>
      </c>
      <c r="C603" s="113">
        <v>44814</v>
      </c>
      <c r="D603" s="114" t="s">
        <v>659</v>
      </c>
      <c r="E603" s="114"/>
      <c r="F603" s="115">
        <v>44805</v>
      </c>
      <c r="G603" s="116" t="s">
        <v>125</v>
      </c>
      <c r="H603" s="152" t="s">
        <v>695</v>
      </c>
      <c r="I603" s="116" t="s">
        <v>230</v>
      </c>
      <c r="J603" s="116" t="s">
        <v>4</v>
      </c>
      <c r="K603" s="117" t="str">
        <f t="shared" si="116"/>
        <v>Sqmt</v>
      </c>
      <c r="L603" s="118">
        <v>0.65</v>
      </c>
      <c r="M603" s="118"/>
      <c r="N603" s="118">
        <v>0.52900000000000003</v>
      </c>
      <c r="O603" s="138">
        <f t="shared" si="117"/>
        <v>0.64538000000000006</v>
      </c>
      <c r="P603" s="124">
        <v>0.2</v>
      </c>
      <c r="Q603" s="118">
        <v>0.55000000000000004</v>
      </c>
      <c r="R603" s="118">
        <v>0</v>
      </c>
      <c r="S603" s="151">
        <v>100</v>
      </c>
      <c r="T603" s="119">
        <f t="shared" si="111"/>
        <v>9.538000000000002E-2</v>
      </c>
      <c r="U603" s="119">
        <f t="shared" si="112"/>
        <v>0.35000000000000003</v>
      </c>
      <c r="V603" s="119">
        <f t="shared" si="118"/>
        <v>5.0662330000000004</v>
      </c>
      <c r="W603" s="119">
        <f t="shared" si="119"/>
        <v>2.7475000000000001</v>
      </c>
      <c r="X603" s="119">
        <f t="shared" si="120"/>
        <v>0.74873300000000009</v>
      </c>
      <c r="Y603" s="120">
        <f t="shared" si="113"/>
        <v>14.778889956304814</v>
      </c>
      <c r="Z603" s="121">
        <f t="shared" si="114"/>
        <v>54.231615482351479</v>
      </c>
      <c r="AA603" s="122"/>
      <c r="AB603" s="119">
        <f t="shared" si="110"/>
        <v>0.74873300000000009</v>
      </c>
    </row>
    <row r="604" spans="1:28" x14ac:dyDescent="0.45">
      <c r="A604" s="112">
        <f>IF(C604="","",COUNTA($C$3:C604))</f>
        <v>602</v>
      </c>
      <c r="B604" s="112" t="str">
        <f t="shared" si="115"/>
        <v>September</v>
      </c>
      <c r="C604" s="113">
        <v>44814</v>
      </c>
      <c r="D604" s="114" t="s">
        <v>659</v>
      </c>
      <c r="E604" s="114"/>
      <c r="F604" s="115">
        <v>44805</v>
      </c>
      <c r="G604" s="116" t="s">
        <v>125</v>
      </c>
      <c r="H604" s="152" t="s">
        <v>695</v>
      </c>
      <c r="I604" s="116" t="s">
        <v>230</v>
      </c>
      <c r="J604" s="116" t="s">
        <v>3</v>
      </c>
      <c r="K604" s="117" t="str">
        <f t="shared" si="116"/>
        <v>Sqmt</v>
      </c>
      <c r="L604" s="118">
        <v>0.2</v>
      </c>
      <c r="M604" s="118"/>
      <c r="N604" s="118">
        <v>0.188</v>
      </c>
      <c r="O604" s="138">
        <f t="shared" si="117"/>
        <v>0.22936000000000001</v>
      </c>
      <c r="P604" s="124"/>
      <c r="Q604" s="118">
        <v>0.1</v>
      </c>
      <c r="R604" s="118"/>
      <c r="S604" s="151"/>
      <c r="T604" s="119">
        <f t="shared" si="111"/>
        <v>0.12936</v>
      </c>
      <c r="U604" s="119">
        <f t="shared" si="112"/>
        <v>0.1</v>
      </c>
      <c r="V604" s="119">
        <f t="shared" si="118"/>
        <v>1.4403808</v>
      </c>
      <c r="W604" s="119">
        <f t="shared" si="119"/>
        <v>0.62800000000000011</v>
      </c>
      <c r="X604" s="119">
        <f t="shared" si="120"/>
        <v>0.81238080000000001</v>
      </c>
      <c r="Y604" s="120">
        <f t="shared" si="113"/>
        <v>56.400418555981858</v>
      </c>
      <c r="Z604" s="121">
        <f t="shared" si="114"/>
        <v>43.599581444018135</v>
      </c>
      <c r="AA604" s="122"/>
      <c r="AB604" s="119">
        <f t="shared" si="110"/>
        <v>0.81238080000000001</v>
      </c>
    </row>
    <row r="605" spans="1:28" x14ac:dyDescent="0.45">
      <c r="A605" s="112">
        <f>IF(C605="","",COUNTA($C$3:C605))</f>
        <v>603</v>
      </c>
      <c r="B605" s="112" t="str">
        <f t="shared" si="115"/>
        <v>September</v>
      </c>
      <c r="C605" s="113">
        <v>44814</v>
      </c>
      <c r="D605" s="114" t="s">
        <v>659</v>
      </c>
      <c r="E605" s="114"/>
      <c r="F605" s="115">
        <v>44805</v>
      </c>
      <c r="G605" s="116" t="s">
        <v>125</v>
      </c>
      <c r="H605" s="152" t="s">
        <v>695</v>
      </c>
      <c r="I605" s="116" t="s">
        <v>25</v>
      </c>
      <c r="J605" s="116" t="s">
        <v>455</v>
      </c>
      <c r="K605" s="117" t="str">
        <f t="shared" si="116"/>
        <v>No's</v>
      </c>
      <c r="L605" s="118">
        <v>16</v>
      </c>
      <c r="M605" s="118"/>
      <c r="N605" s="118"/>
      <c r="O605" s="138">
        <f t="shared" si="117"/>
        <v>16</v>
      </c>
      <c r="P605" s="124"/>
      <c r="Q605" s="118"/>
      <c r="R605" s="118"/>
      <c r="S605" s="151"/>
      <c r="T605" s="119" t="str">
        <f t="shared" si="111"/>
        <v/>
      </c>
      <c r="U605" s="119" t="str">
        <f t="shared" si="112"/>
        <v/>
      </c>
      <c r="V605" s="119">
        <f t="shared" si="118"/>
        <v>16</v>
      </c>
      <c r="W605" s="119" t="str">
        <f t="shared" si="119"/>
        <v/>
      </c>
      <c r="X605" s="119" t="str">
        <f t="shared" si="120"/>
        <v/>
      </c>
      <c r="Y605" s="120" t="str">
        <f t="shared" si="113"/>
        <v/>
      </c>
      <c r="Z605" s="121" t="str">
        <f t="shared" si="114"/>
        <v/>
      </c>
      <c r="AA605" s="122"/>
      <c r="AB605" s="119" t="str">
        <f t="shared" si="110"/>
        <v/>
      </c>
    </row>
    <row r="606" spans="1:28" x14ac:dyDescent="0.45">
      <c r="A606" s="112">
        <f>IF(C606="","",COUNTA($C$3:C606))</f>
        <v>604</v>
      </c>
      <c r="B606" s="112" t="str">
        <f t="shared" si="115"/>
        <v>September</v>
      </c>
      <c r="C606" s="113">
        <v>44814</v>
      </c>
      <c r="D606" s="114" t="s">
        <v>696</v>
      </c>
      <c r="E606" s="114"/>
      <c r="F606" s="115">
        <v>44811</v>
      </c>
      <c r="G606" s="116" t="s">
        <v>125</v>
      </c>
      <c r="H606" s="152" t="s">
        <v>697</v>
      </c>
      <c r="I606" s="116" t="s">
        <v>457</v>
      </c>
      <c r="J606" s="116" t="s">
        <v>2</v>
      </c>
      <c r="K606" s="117" t="str">
        <f t="shared" si="116"/>
        <v>Sqmt</v>
      </c>
      <c r="L606" s="118">
        <v>120.4</v>
      </c>
      <c r="M606" s="118">
        <v>52.55</v>
      </c>
      <c r="N606" s="118">
        <v>46.86</v>
      </c>
      <c r="O606" s="138">
        <f t="shared" si="117"/>
        <v>121.28019999999999</v>
      </c>
      <c r="P606" s="124">
        <v>100.1</v>
      </c>
      <c r="Q606" s="118">
        <v>113.4</v>
      </c>
      <c r="R606" s="118">
        <v>36</v>
      </c>
      <c r="S606" s="151">
        <v>64</v>
      </c>
      <c r="T606" s="119">
        <f t="shared" si="111"/>
        <v>7.8801999999999879</v>
      </c>
      <c r="U606" s="119">
        <f t="shared" si="112"/>
        <v>13.300000000000011</v>
      </c>
      <c r="V606" s="119">
        <f t="shared" si="118"/>
        <v>571.22974199999999</v>
      </c>
      <c r="W606" s="119">
        <f t="shared" si="119"/>
        <v>62.64300000000005</v>
      </c>
      <c r="X606" s="119">
        <f t="shared" si="120"/>
        <v>37.115741999999941</v>
      </c>
      <c r="Y606" s="120">
        <f t="shared" si="113"/>
        <v>6.4975156703237529</v>
      </c>
      <c r="Z606" s="121">
        <f t="shared" si="114"/>
        <v>10.966340754715125</v>
      </c>
      <c r="AA606" s="122"/>
      <c r="AB606" s="119">
        <f t="shared" si="110"/>
        <v>37.115741999999941</v>
      </c>
    </row>
    <row r="607" spans="1:28" x14ac:dyDescent="0.45">
      <c r="A607" s="112">
        <f>IF(C607="","",COUNTA($C$3:C607))</f>
        <v>605</v>
      </c>
      <c r="B607" s="112" t="str">
        <f t="shared" si="115"/>
        <v>September</v>
      </c>
      <c r="C607" s="113">
        <v>44814</v>
      </c>
      <c r="D607" s="114" t="s">
        <v>696</v>
      </c>
      <c r="E607" s="114"/>
      <c r="F607" s="115">
        <v>44811</v>
      </c>
      <c r="G607" s="116" t="s">
        <v>125</v>
      </c>
      <c r="H607" s="152" t="s">
        <v>697</v>
      </c>
      <c r="I607" s="116" t="s">
        <v>231</v>
      </c>
      <c r="J607" s="116" t="s">
        <v>19</v>
      </c>
      <c r="K607" s="117" t="str">
        <f t="shared" si="116"/>
        <v>Sqmt</v>
      </c>
      <c r="L607" s="118">
        <v>0.65</v>
      </c>
      <c r="M607" s="118"/>
      <c r="N607" s="118">
        <v>0.54</v>
      </c>
      <c r="O607" s="138">
        <f t="shared" si="117"/>
        <v>0.65880000000000005</v>
      </c>
      <c r="P607" s="124"/>
      <c r="Q607" s="118">
        <v>0.65</v>
      </c>
      <c r="R607" s="118"/>
      <c r="S607" s="151"/>
      <c r="T607" s="119">
        <f t="shared" si="111"/>
        <v>8.80000000000003E-3</v>
      </c>
      <c r="U607" s="119">
        <f t="shared" si="112"/>
        <v>0.65</v>
      </c>
      <c r="V607" s="119">
        <f t="shared" si="118"/>
        <v>3.102948</v>
      </c>
      <c r="W607" s="119">
        <f t="shared" si="119"/>
        <v>3.0615000000000001</v>
      </c>
      <c r="X607" s="119">
        <f t="shared" si="120"/>
        <v>4.1448000000000144E-2</v>
      </c>
      <c r="Y607" s="120">
        <f t="shared" si="113"/>
        <v>1.3357619914997008</v>
      </c>
      <c r="Z607" s="121">
        <f t="shared" si="114"/>
        <v>98.664238008500305</v>
      </c>
      <c r="AA607" s="122"/>
      <c r="AB607" s="119">
        <f t="shared" si="110"/>
        <v>4.1448000000000144E-2</v>
      </c>
    </row>
    <row r="608" spans="1:28" x14ac:dyDescent="0.45">
      <c r="A608" s="112">
        <f>IF(C608="","",COUNTA($C$3:C608))</f>
        <v>606</v>
      </c>
      <c r="B608" s="112" t="str">
        <f t="shared" si="115"/>
        <v>September</v>
      </c>
      <c r="C608" s="113">
        <v>44814</v>
      </c>
      <c r="D608" s="114" t="s">
        <v>696</v>
      </c>
      <c r="E608" s="114"/>
      <c r="F608" s="115">
        <v>44811</v>
      </c>
      <c r="G608" s="116" t="s">
        <v>125</v>
      </c>
      <c r="H608" s="152" t="s">
        <v>697</v>
      </c>
      <c r="I608" s="116" t="s">
        <v>368</v>
      </c>
      <c r="J608" s="116" t="s">
        <v>2</v>
      </c>
      <c r="K608" s="117" t="str">
        <f t="shared" si="116"/>
        <v>Sqmt</v>
      </c>
      <c r="L608" s="118">
        <v>45</v>
      </c>
      <c r="M608" s="118">
        <v>36.9</v>
      </c>
      <c r="N608" s="118"/>
      <c r="O608" s="138">
        <f t="shared" si="117"/>
        <v>45.018000000000001</v>
      </c>
      <c r="P608" s="124">
        <v>45</v>
      </c>
      <c r="Q608" s="118">
        <v>45</v>
      </c>
      <c r="R608" s="118"/>
      <c r="S608" s="151"/>
      <c r="T608" s="119">
        <f t="shared" si="111"/>
        <v>1.8000000000000682E-2</v>
      </c>
      <c r="U608" s="119">
        <f t="shared" si="112"/>
        <v>0</v>
      </c>
      <c r="V608" s="119">
        <f t="shared" si="118"/>
        <v>212.03478000000001</v>
      </c>
      <c r="W608" s="119">
        <f t="shared" si="119"/>
        <v>0</v>
      </c>
      <c r="X608" s="119">
        <f t="shared" si="120"/>
        <v>8.4780000000003214E-2</v>
      </c>
      <c r="Y608" s="120">
        <f t="shared" si="113"/>
        <v>3.9984006397442533E-2</v>
      </c>
      <c r="Z608" s="121">
        <f t="shared" si="114"/>
        <v>0</v>
      </c>
      <c r="AA608" s="122"/>
      <c r="AB608" s="119">
        <f t="shared" si="110"/>
        <v>8.4780000000003214E-2</v>
      </c>
    </row>
    <row r="609" spans="1:29" x14ac:dyDescent="0.45">
      <c r="A609" s="112">
        <f>IF(C609="","",COUNTA($C$3:C609))</f>
        <v>607</v>
      </c>
      <c r="B609" s="112" t="str">
        <f t="shared" si="115"/>
        <v>September</v>
      </c>
      <c r="C609" s="113">
        <v>44814</v>
      </c>
      <c r="D609" s="114" t="s">
        <v>696</v>
      </c>
      <c r="E609" s="114"/>
      <c r="F609" s="115">
        <v>44811</v>
      </c>
      <c r="G609" s="116" t="s">
        <v>125</v>
      </c>
      <c r="H609" s="152" t="s">
        <v>697</v>
      </c>
      <c r="I609" s="116" t="s">
        <v>368</v>
      </c>
      <c r="J609" s="116" t="s">
        <v>3</v>
      </c>
      <c r="K609" s="117" t="str">
        <f t="shared" si="116"/>
        <v>Sqmt</v>
      </c>
      <c r="L609" s="118">
        <v>15</v>
      </c>
      <c r="M609" s="118">
        <v>12.3</v>
      </c>
      <c r="N609" s="118"/>
      <c r="O609" s="138">
        <f t="shared" si="117"/>
        <v>15.006</v>
      </c>
      <c r="P609" s="124">
        <v>15</v>
      </c>
      <c r="Q609" s="118">
        <v>15</v>
      </c>
      <c r="R609" s="118"/>
      <c r="S609" s="151"/>
      <c r="T609" s="119">
        <f t="shared" si="111"/>
        <v>6.0000000000002274E-3</v>
      </c>
      <c r="U609" s="119">
        <f t="shared" si="112"/>
        <v>0</v>
      </c>
      <c r="V609" s="119">
        <f t="shared" si="118"/>
        <v>94.237680000000012</v>
      </c>
      <c r="W609" s="119">
        <f t="shared" si="119"/>
        <v>0</v>
      </c>
      <c r="X609" s="119">
        <f t="shared" si="120"/>
        <v>3.7680000000001428E-2</v>
      </c>
      <c r="Y609" s="120">
        <f t="shared" si="113"/>
        <v>3.9984006397442533E-2</v>
      </c>
      <c r="Z609" s="121">
        <f t="shared" si="114"/>
        <v>0</v>
      </c>
      <c r="AA609" s="122"/>
      <c r="AB609" s="119">
        <f t="shared" si="110"/>
        <v>3.7680000000001428E-2</v>
      </c>
    </row>
    <row r="610" spans="1:29" x14ac:dyDescent="0.45">
      <c r="A610" s="112">
        <f>IF(C610="","",COUNTA($C$3:C610))</f>
        <v>608</v>
      </c>
      <c r="B610" s="112" t="str">
        <f t="shared" si="115"/>
        <v>September</v>
      </c>
      <c r="C610" s="113">
        <v>44814</v>
      </c>
      <c r="D610" s="114" t="s">
        <v>696</v>
      </c>
      <c r="E610" s="114"/>
      <c r="F610" s="115">
        <v>44811</v>
      </c>
      <c r="G610" s="116" t="s">
        <v>125</v>
      </c>
      <c r="H610" s="152" t="s">
        <v>697</v>
      </c>
      <c r="I610" s="116" t="s">
        <v>25</v>
      </c>
      <c r="J610" s="116" t="s">
        <v>455</v>
      </c>
      <c r="K610" s="117" t="str">
        <f t="shared" si="116"/>
        <v>No's</v>
      </c>
      <c r="L610" s="118">
        <v>854</v>
      </c>
      <c r="M610" s="118"/>
      <c r="N610" s="118"/>
      <c r="O610" s="138">
        <f t="shared" si="117"/>
        <v>854</v>
      </c>
      <c r="P610" s="124"/>
      <c r="Q610" s="118"/>
      <c r="R610" s="118"/>
      <c r="S610" s="151"/>
      <c r="T610" s="119" t="str">
        <f t="shared" si="111"/>
        <v/>
      </c>
      <c r="U610" s="119" t="str">
        <f t="shared" si="112"/>
        <v/>
      </c>
      <c r="V610" s="119">
        <f t="shared" si="118"/>
        <v>854</v>
      </c>
      <c r="W610" s="119" t="str">
        <f t="shared" si="119"/>
        <v/>
      </c>
      <c r="X610" s="119" t="str">
        <f t="shared" si="120"/>
        <v/>
      </c>
      <c r="Y610" s="120" t="str">
        <f t="shared" si="113"/>
        <v/>
      </c>
      <c r="Z610" s="121" t="str">
        <f t="shared" si="114"/>
        <v/>
      </c>
      <c r="AA610" s="122"/>
      <c r="AB610" s="119" t="str">
        <f t="shared" si="110"/>
        <v/>
      </c>
    </row>
    <row r="611" spans="1:29" x14ac:dyDescent="0.45">
      <c r="A611" s="112">
        <f>IF(C611="","",COUNTA($C$3:C611))</f>
        <v>609</v>
      </c>
      <c r="B611" s="112" t="str">
        <f t="shared" si="115"/>
        <v>September</v>
      </c>
      <c r="C611" s="113">
        <v>44814</v>
      </c>
      <c r="D611" s="114" t="s">
        <v>696</v>
      </c>
      <c r="E611" s="114"/>
      <c r="F611" s="115">
        <v>44811</v>
      </c>
      <c r="G611" s="116" t="s">
        <v>125</v>
      </c>
      <c r="H611" s="152" t="s">
        <v>697</v>
      </c>
      <c r="I611" s="116" t="s">
        <v>460</v>
      </c>
      <c r="J611" s="116" t="s">
        <v>225</v>
      </c>
      <c r="K611" s="117" t="str">
        <f t="shared" si="116"/>
        <v>Rmt</v>
      </c>
      <c r="L611" s="118">
        <v>230</v>
      </c>
      <c r="M611" s="118"/>
      <c r="N611" s="118"/>
      <c r="O611" s="138">
        <f t="shared" si="117"/>
        <v>230</v>
      </c>
      <c r="P611" s="124"/>
      <c r="Q611" s="118"/>
      <c r="R611" s="118"/>
      <c r="S611" s="151"/>
      <c r="T611" s="119" t="str">
        <f t="shared" si="111"/>
        <v/>
      </c>
      <c r="U611" s="119" t="str">
        <f t="shared" si="112"/>
        <v/>
      </c>
      <c r="V611" s="119">
        <f t="shared" si="118"/>
        <v>230</v>
      </c>
      <c r="W611" s="119" t="str">
        <f t="shared" si="119"/>
        <v/>
      </c>
      <c r="X611" s="119" t="str">
        <f t="shared" si="120"/>
        <v/>
      </c>
      <c r="Y611" s="120" t="str">
        <f t="shared" si="113"/>
        <v/>
      </c>
      <c r="Z611" s="121" t="str">
        <f t="shared" si="114"/>
        <v/>
      </c>
      <c r="AA611" s="122"/>
      <c r="AB611" s="119" t="str">
        <f t="shared" si="110"/>
        <v/>
      </c>
    </row>
    <row r="612" spans="1:29" x14ac:dyDescent="0.45">
      <c r="A612" s="112">
        <f>IF(C612="","",COUNTA($C$3:C612))</f>
        <v>610</v>
      </c>
      <c r="B612" s="112" t="str">
        <f t="shared" si="115"/>
        <v>September</v>
      </c>
      <c r="C612" s="113">
        <v>44814</v>
      </c>
      <c r="D612" s="114" t="s">
        <v>696</v>
      </c>
      <c r="E612" s="114"/>
      <c r="F612" s="115">
        <v>44811</v>
      </c>
      <c r="G612" s="116" t="s">
        <v>125</v>
      </c>
      <c r="H612" s="152" t="s">
        <v>697</v>
      </c>
      <c r="I612" s="116" t="s">
        <v>24</v>
      </c>
      <c r="J612" s="116" t="s">
        <v>24</v>
      </c>
      <c r="K612" s="117" t="str">
        <f t="shared" si="116"/>
        <v>No's</v>
      </c>
      <c r="L612" s="118">
        <v>800</v>
      </c>
      <c r="M612" s="118"/>
      <c r="N612" s="118"/>
      <c r="O612" s="138">
        <f t="shared" si="117"/>
        <v>800</v>
      </c>
      <c r="P612" s="124"/>
      <c r="Q612" s="118"/>
      <c r="R612" s="118"/>
      <c r="S612" s="151"/>
      <c r="T612" s="119" t="str">
        <f t="shared" si="111"/>
        <v/>
      </c>
      <c r="U612" s="119" t="str">
        <f t="shared" si="112"/>
        <v/>
      </c>
      <c r="V612" s="119">
        <f t="shared" si="118"/>
        <v>800</v>
      </c>
      <c r="W612" s="119" t="str">
        <f t="shared" si="119"/>
        <v/>
      </c>
      <c r="X612" s="119" t="str">
        <f t="shared" si="120"/>
        <v/>
      </c>
      <c r="Y612" s="120" t="str">
        <f t="shared" si="113"/>
        <v/>
      </c>
      <c r="Z612" s="121" t="str">
        <f t="shared" si="114"/>
        <v/>
      </c>
      <c r="AA612" s="122"/>
      <c r="AB612" s="119" t="str">
        <f t="shared" si="110"/>
        <v/>
      </c>
    </row>
    <row r="613" spans="1:29" x14ac:dyDescent="0.45">
      <c r="A613" s="112">
        <f>IF(C613="","",COUNTA($C$3:C613))</f>
        <v>611</v>
      </c>
      <c r="B613" s="112" t="str">
        <f t="shared" si="115"/>
        <v>September</v>
      </c>
      <c r="C613" s="113">
        <v>44814</v>
      </c>
      <c r="D613" s="114" t="s">
        <v>696</v>
      </c>
      <c r="E613" s="114"/>
      <c r="F613" s="115">
        <v>44811</v>
      </c>
      <c r="G613" s="116" t="s">
        <v>125</v>
      </c>
      <c r="H613" s="152" t="s">
        <v>697</v>
      </c>
      <c r="I613" s="116" t="s">
        <v>480</v>
      </c>
      <c r="J613" s="116" t="s">
        <v>345</v>
      </c>
      <c r="K613" s="117" t="str">
        <f t="shared" si="116"/>
        <v>Kg's</v>
      </c>
      <c r="L613" s="118">
        <v>0.9</v>
      </c>
      <c r="M613" s="118"/>
      <c r="N613" s="118"/>
      <c r="O613" s="138">
        <f t="shared" si="117"/>
        <v>0.9</v>
      </c>
      <c r="P613" s="124"/>
      <c r="Q613" s="118"/>
      <c r="R613" s="118"/>
      <c r="S613" s="151"/>
      <c r="T613" s="119" t="str">
        <f t="shared" si="111"/>
        <v/>
      </c>
      <c r="U613" s="119" t="str">
        <f t="shared" si="112"/>
        <v/>
      </c>
      <c r="V613" s="119">
        <f t="shared" si="118"/>
        <v>0.9</v>
      </c>
      <c r="W613" s="119" t="str">
        <f t="shared" si="119"/>
        <v/>
      </c>
      <c r="X613" s="119" t="str">
        <f t="shared" si="120"/>
        <v/>
      </c>
      <c r="Y613" s="120" t="str">
        <f t="shared" si="113"/>
        <v/>
      </c>
      <c r="Z613" s="121" t="str">
        <f t="shared" si="114"/>
        <v/>
      </c>
      <c r="AA613" s="122"/>
      <c r="AB613" s="119" t="str">
        <f t="shared" ref="AB613:AB662" si="121">IFERROR((X613-AA613),"")</f>
        <v/>
      </c>
    </row>
    <row r="614" spans="1:29" x14ac:dyDescent="0.45">
      <c r="A614" s="112">
        <f>IF(C614="","",COUNTA($C$3:C614))</f>
        <v>612</v>
      </c>
      <c r="B614" s="112" t="str">
        <f t="shared" si="115"/>
        <v>September</v>
      </c>
      <c r="C614" s="113">
        <v>44814</v>
      </c>
      <c r="D614" s="114" t="s">
        <v>696</v>
      </c>
      <c r="E614" s="114"/>
      <c r="F614" s="115">
        <v>44811</v>
      </c>
      <c r="G614" s="116" t="s">
        <v>125</v>
      </c>
      <c r="H614" s="152" t="s">
        <v>697</v>
      </c>
      <c r="I614" s="116" t="s">
        <v>480</v>
      </c>
      <c r="J614" s="116" t="s">
        <v>343</v>
      </c>
      <c r="K614" s="117" t="str">
        <f t="shared" si="116"/>
        <v>No's</v>
      </c>
      <c r="L614" s="118">
        <v>4</v>
      </c>
      <c r="M614" s="118"/>
      <c r="N614" s="118"/>
      <c r="O614" s="138">
        <f t="shared" si="117"/>
        <v>4</v>
      </c>
      <c r="P614" s="124"/>
      <c r="Q614" s="118"/>
      <c r="R614" s="118"/>
      <c r="S614" s="151"/>
      <c r="T614" s="119" t="str">
        <f t="shared" si="111"/>
        <v/>
      </c>
      <c r="U614" s="119" t="str">
        <f t="shared" si="112"/>
        <v/>
      </c>
      <c r="V614" s="119">
        <f t="shared" si="118"/>
        <v>4</v>
      </c>
      <c r="W614" s="119" t="str">
        <f t="shared" si="119"/>
        <v/>
      </c>
      <c r="X614" s="119" t="str">
        <f t="shared" si="120"/>
        <v/>
      </c>
      <c r="Y614" s="120" t="str">
        <f t="shared" si="113"/>
        <v/>
      </c>
      <c r="Z614" s="121" t="str">
        <f t="shared" si="114"/>
        <v/>
      </c>
      <c r="AA614" s="122"/>
      <c r="AB614" s="119" t="str">
        <f t="shared" si="121"/>
        <v/>
      </c>
    </row>
    <row r="615" spans="1:29" x14ac:dyDescent="0.45">
      <c r="A615" s="112">
        <f>IF(C615="","",COUNTA($C$3:C615))</f>
        <v>613</v>
      </c>
      <c r="B615" s="112" t="str">
        <f t="shared" si="115"/>
        <v>September</v>
      </c>
      <c r="C615" s="113">
        <v>44814</v>
      </c>
      <c r="D615" s="114" t="s">
        <v>698</v>
      </c>
      <c r="E615" s="114"/>
      <c r="F615" s="115">
        <v>44812</v>
      </c>
      <c r="G615" s="116" t="s">
        <v>706</v>
      </c>
      <c r="H615" s="152" t="s">
        <v>699</v>
      </c>
      <c r="I615" s="116" t="s">
        <v>463</v>
      </c>
      <c r="J615" s="116" t="s">
        <v>3</v>
      </c>
      <c r="K615" s="117" t="str">
        <f t="shared" si="116"/>
        <v>Sqmt</v>
      </c>
      <c r="L615" s="118">
        <v>5.4</v>
      </c>
      <c r="M615" s="118"/>
      <c r="N615" s="118">
        <v>4.43</v>
      </c>
      <c r="O615" s="138">
        <f t="shared" si="117"/>
        <v>5.4045999999999994</v>
      </c>
      <c r="P615" s="124">
        <v>2.7</v>
      </c>
      <c r="Q615" s="118">
        <v>3</v>
      </c>
      <c r="R615" s="118">
        <v>0</v>
      </c>
      <c r="S615" s="151">
        <v>100</v>
      </c>
      <c r="T615" s="119">
        <f t="shared" si="111"/>
        <v>2.4045999999999994</v>
      </c>
      <c r="U615" s="119">
        <f t="shared" si="112"/>
        <v>0.29999999999999982</v>
      </c>
      <c r="V615" s="119">
        <f t="shared" si="118"/>
        <v>33.940888000000001</v>
      </c>
      <c r="W615" s="119">
        <f t="shared" si="119"/>
        <v>1.883999999999999</v>
      </c>
      <c r="X615" s="119">
        <f t="shared" si="120"/>
        <v>15.100887999999998</v>
      </c>
      <c r="Y615" s="120">
        <f t="shared" si="113"/>
        <v>44.491729267660872</v>
      </c>
      <c r="Z615" s="121">
        <f t="shared" si="114"/>
        <v>5.5508270732339087</v>
      </c>
      <c r="AA615" s="122"/>
      <c r="AB615" s="119">
        <f t="shared" si="121"/>
        <v>15.100887999999998</v>
      </c>
    </row>
    <row r="616" spans="1:29" x14ac:dyDescent="0.45">
      <c r="A616" s="112">
        <f>IF(C616="","",COUNTA($C$3:C616))</f>
        <v>614</v>
      </c>
      <c r="B616" s="112" t="str">
        <f t="shared" si="115"/>
        <v>September</v>
      </c>
      <c r="C616" s="113">
        <v>44814</v>
      </c>
      <c r="D616" s="114" t="s">
        <v>698</v>
      </c>
      <c r="E616" s="114"/>
      <c r="F616" s="115">
        <v>44812</v>
      </c>
      <c r="G616" s="116" t="s">
        <v>706</v>
      </c>
      <c r="H616" s="152" t="s">
        <v>699</v>
      </c>
      <c r="I616" s="116" t="s">
        <v>463</v>
      </c>
      <c r="J616" s="116" t="s">
        <v>340</v>
      </c>
      <c r="K616" s="117" t="str">
        <f t="shared" si="116"/>
        <v>Kg's</v>
      </c>
      <c r="L616" s="118">
        <v>8.25</v>
      </c>
      <c r="M616" s="118"/>
      <c r="N616" s="118"/>
      <c r="O616" s="138">
        <f t="shared" si="117"/>
        <v>8.25</v>
      </c>
      <c r="P616" s="124">
        <v>7.1</v>
      </c>
      <c r="Q616" s="118"/>
      <c r="R616" s="118"/>
      <c r="S616" s="151"/>
      <c r="T616" s="119" t="str">
        <f t="shared" si="111"/>
        <v/>
      </c>
      <c r="U616" s="119" t="str">
        <f t="shared" si="112"/>
        <v/>
      </c>
      <c r="V616" s="119" t="str">
        <f t="shared" si="118"/>
        <v/>
      </c>
      <c r="W616" s="119" t="str">
        <f t="shared" si="119"/>
        <v/>
      </c>
      <c r="X616" s="119" t="str">
        <f t="shared" si="120"/>
        <v/>
      </c>
      <c r="Y616" s="120" t="str">
        <f t="shared" si="113"/>
        <v/>
      </c>
      <c r="Z616" s="121" t="str">
        <f t="shared" si="114"/>
        <v/>
      </c>
      <c r="AA616" s="122"/>
      <c r="AB616" s="119" t="str">
        <f t="shared" si="121"/>
        <v/>
      </c>
    </row>
    <row r="617" spans="1:29" x14ac:dyDescent="0.45">
      <c r="A617" s="112">
        <f>IF(C617="","",COUNTA($C$3:C617))</f>
        <v>615</v>
      </c>
      <c r="B617" s="112" t="str">
        <f t="shared" si="115"/>
        <v>September</v>
      </c>
      <c r="C617" s="113">
        <v>44814</v>
      </c>
      <c r="D617" s="114" t="s">
        <v>698</v>
      </c>
      <c r="E617" s="114"/>
      <c r="F617" s="115">
        <v>44812</v>
      </c>
      <c r="G617" s="116" t="s">
        <v>706</v>
      </c>
      <c r="H617" s="152" t="s">
        <v>699</v>
      </c>
      <c r="I617" s="116" t="s">
        <v>460</v>
      </c>
      <c r="J617" s="116" t="s">
        <v>225</v>
      </c>
      <c r="K617" s="117" t="str">
        <f t="shared" si="116"/>
        <v>Rmt</v>
      </c>
      <c r="L617" s="118">
        <v>10</v>
      </c>
      <c r="M617" s="118"/>
      <c r="N617" s="118"/>
      <c r="O617" s="138">
        <f t="shared" si="117"/>
        <v>10</v>
      </c>
      <c r="P617" s="124"/>
      <c r="Q617" s="118"/>
      <c r="R617" s="118"/>
      <c r="S617" s="151"/>
      <c r="T617" s="119" t="str">
        <f t="shared" si="111"/>
        <v/>
      </c>
      <c r="U617" s="119" t="str">
        <f t="shared" si="112"/>
        <v/>
      </c>
      <c r="V617" s="119">
        <f t="shared" si="118"/>
        <v>10</v>
      </c>
      <c r="W617" s="119" t="str">
        <f t="shared" si="119"/>
        <v/>
      </c>
      <c r="X617" s="119" t="str">
        <f t="shared" si="120"/>
        <v/>
      </c>
      <c r="Y617" s="120" t="str">
        <f t="shared" si="113"/>
        <v/>
      </c>
      <c r="Z617" s="121" t="str">
        <f t="shared" si="114"/>
        <v/>
      </c>
      <c r="AA617" s="122"/>
      <c r="AB617" s="119" t="str">
        <f t="shared" si="121"/>
        <v/>
      </c>
    </row>
    <row r="618" spans="1:29" x14ac:dyDescent="0.45">
      <c r="A618" s="112">
        <f>IF(C618="","",COUNTA($C$3:C618))</f>
        <v>616</v>
      </c>
      <c r="B618" s="112" t="str">
        <f t="shared" si="115"/>
        <v>September</v>
      </c>
      <c r="C618" s="113">
        <v>44816</v>
      </c>
      <c r="D618" s="114" t="s">
        <v>662</v>
      </c>
      <c r="E618" s="114"/>
      <c r="F618" s="115">
        <v>44793</v>
      </c>
      <c r="G618" s="116" t="s">
        <v>125</v>
      </c>
      <c r="H618" s="152" t="s">
        <v>713</v>
      </c>
      <c r="I618" s="116" t="s">
        <v>457</v>
      </c>
      <c r="J618" s="116" t="s">
        <v>2</v>
      </c>
      <c r="K618" s="117" t="str">
        <f t="shared" si="116"/>
        <v>Sqmt</v>
      </c>
      <c r="L618" s="118">
        <v>302</v>
      </c>
      <c r="M618" s="118">
        <f>30.71+31.3</f>
        <v>62.010000000000005</v>
      </c>
      <c r="N618" s="118">
        <v>189.45</v>
      </c>
      <c r="O618" s="138">
        <f t="shared" si="117"/>
        <v>306.78119999999996</v>
      </c>
      <c r="P618" s="124">
        <v>261.60000000000002</v>
      </c>
      <c r="Q618" s="118">
        <v>278.39999999999998</v>
      </c>
      <c r="R618" s="118">
        <v>0</v>
      </c>
      <c r="S618" s="151">
        <v>100</v>
      </c>
      <c r="T618" s="119">
        <f t="shared" si="111"/>
        <v>28.381199999999978</v>
      </c>
      <c r="U618" s="119">
        <f t="shared" si="112"/>
        <v>16.799999999999955</v>
      </c>
      <c r="V618" s="119">
        <f t="shared" si="118"/>
        <v>1444.9394519999998</v>
      </c>
      <c r="W618" s="119">
        <f t="shared" si="119"/>
        <v>79.127999999999787</v>
      </c>
      <c r="X618" s="119">
        <f t="shared" si="120"/>
        <v>133.67545199999989</v>
      </c>
      <c r="Y618" s="120">
        <f t="shared" si="113"/>
        <v>9.2512839769842419</v>
      </c>
      <c r="Z618" s="121">
        <f t="shared" si="114"/>
        <v>5.4762156220785227</v>
      </c>
      <c r="AA618" s="122"/>
      <c r="AB618" s="119">
        <f t="shared" si="121"/>
        <v>133.67545199999989</v>
      </c>
    </row>
    <row r="619" spans="1:29" x14ac:dyDescent="0.45">
      <c r="A619" s="112">
        <f>IF(C619="","",COUNTA($C$3:C619))</f>
        <v>617</v>
      </c>
      <c r="B619" s="112" t="str">
        <f t="shared" si="115"/>
        <v>September</v>
      </c>
      <c r="C619" s="113">
        <v>44816</v>
      </c>
      <c r="D619" s="114" t="s">
        <v>662</v>
      </c>
      <c r="E619" s="114"/>
      <c r="F619" s="115">
        <v>44793</v>
      </c>
      <c r="G619" s="116" t="s">
        <v>125</v>
      </c>
      <c r="H619" s="152" t="s">
        <v>713</v>
      </c>
      <c r="I619" s="116" t="s">
        <v>457</v>
      </c>
      <c r="J619" s="116" t="s">
        <v>3</v>
      </c>
      <c r="K619" s="117" t="str">
        <f t="shared" si="116"/>
        <v>Sqmt</v>
      </c>
      <c r="L619" s="118">
        <v>5.3</v>
      </c>
      <c r="M619" s="118"/>
      <c r="N619" s="118">
        <v>4.4000000000000004</v>
      </c>
      <c r="O619" s="138">
        <f t="shared" si="117"/>
        <v>5.3680000000000003</v>
      </c>
      <c r="P619" s="124">
        <v>3.25</v>
      </c>
      <c r="Q619" s="118">
        <v>4.2</v>
      </c>
      <c r="R619" s="118"/>
      <c r="S619" s="151"/>
      <c r="T619" s="119">
        <f t="shared" si="111"/>
        <v>1.1680000000000001</v>
      </c>
      <c r="U619" s="119">
        <f t="shared" si="112"/>
        <v>0.95000000000000018</v>
      </c>
      <c r="V619" s="119">
        <f t="shared" si="118"/>
        <v>33.711040000000004</v>
      </c>
      <c r="W619" s="119">
        <f t="shared" si="119"/>
        <v>5.9660000000000011</v>
      </c>
      <c r="X619" s="119">
        <f t="shared" si="120"/>
        <v>7.3350400000000011</v>
      </c>
      <c r="Y619" s="120">
        <f t="shared" si="113"/>
        <v>21.758569299552907</v>
      </c>
      <c r="Z619" s="121">
        <f t="shared" si="114"/>
        <v>17.697466467958272</v>
      </c>
      <c r="AA619" s="122"/>
      <c r="AB619" s="119">
        <f t="shared" si="121"/>
        <v>7.3350400000000011</v>
      </c>
    </row>
    <row r="620" spans="1:29" x14ac:dyDescent="0.45">
      <c r="A620" s="112">
        <f>IF(C620="","",COUNTA($C$3:C620))</f>
        <v>618</v>
      </c>
      <c r="B620" s="112" t="str">
        <f t="shared" si="115"/>
        <v>September</v>
      </c>
      <c r="C620" s="113">
        <v>44816</v>
      </c>
      <c r="D620" s="114" t="s">
        <v>662</v>
      </c>
      <c r="E620" s="114"/>
      <c r="F620" s="115">
        <v>44793</v>
      </c>
      <c r="G620" s="116" t="s">
        <v>125</v>
      </c>
      <c r="H620" s="152" t="s">
        <v>713</v>
      </c>
      <c r="I620" s="116" t="s">
        <v>515</v>
      </c>
      <c r="J620" s="116" t="s">
        <v>20</v>
      </c>
      <c r="K620" s="117" t="str">
        <f t="shared" si="116"/>
        <v>Sqmt</v>
      </c>
      <c r="L620" s="118">
        <v>12.6</v>
      </c>
      <c r="M620" s="118">
        <v>10.4</v>
      </c>
      <c r="N620" s="118"/>
      <c r="O620" s="138">
        <f t="shared" si="117"/>
        <v>12.688000000000001</v>
      </c>
      <c r="P620" s="124">
        <v>12.25</v>
      </c>
      <c r="Q620" s="118">
        <v>12.6</v>
      </c>
      <c r="R620" s="118"/>
      <c r="S620" s="151"/>
      <c r="T620" s="119">
        <f t="shared" si="111"/>
        <v>8.8000000000000966E-2</v>
      </c>
      <c r="U620" s="119">
        <f t="shared" si="112"/>
        <v>0.34999999999999964</v>
      </c>
      <c r="V620" s="119">
        <f t="shared" si="118"/>
        <v>79.680640000000011</v>
      </c>
      <c r="W620" s="119">
        <f t="shared" si="119"/>
        <v>2.1979999999999977</v>
      </c>
      <c r="X620" s="119">
        <f t="shared" si="120"/>
        <v>0.55264000000000613</v>
      </c>
      <c r="Y620" s="120">
        <f t="shared" si="113"/>
        <v>0.69356872635561917</v>
      </c>
      <c r="Z620" s="121">
        <f t="shared" si="114"/>
        <v>2.7585119798234521</v>
      </c>
      <c r="AA620" s="122"/>
      <c r="AB620" s="119">
        <f t="shared" si="121"/>
        <v>0.55264000000000613</v>
      </c>
    </row>
    <row r="621" spans="1:29" x14ac:dyDescent="0.45">
      <c r="A621" s="112">
        <f>IF(C621="","",COUNTA($C$3:C621))</f>
        <v>619</v>
      </c>
      <c r="B621" s="112" t="str">
        <f t="shared" si="115"/>
        <v>September</v>
      </c>
      <c r="C621" s="113">
        <v>44816</v>
      </c>
      <c r="D621" s="114" t="s">
        <v>662</v>
      </c>
      <c r="E621" s="114"/>
      <c r="F621" s="115">
        <v>44793</v>
      </c>
      <c r="G621" s="116" t="s">
        <v>125</v>
      </c>
      <c r="H621" s="152" t="s">
        <v>713</v>
      </c>
      <c r="I621" s="116" t="s">
        <v>502</v>
      </c>
      <c r="J621" s="116" t="s">
        <v>3</v>
      </c>
      <c r="K621" s="117" t="str">
        <f t="shared" si="116"/>
        <v>Sqmt</v>
      </c>
      <c r="L621" s="118">
        <v>1.9</v>
      </c>
      <c r="M621" s="118">
        <v>1.56</v>
      </c>
      <c r="N621" s="118"/>
      <c r="O621" s="138">
        <f t="shared" si="117"/>
        <v>1.9032</v>
      </c>
      <c r="P621" s="124"/>
      <c r="Q621" s="118">
        <v>1.1000000000000001</v>
      </c>
      <c r="R621" s="118"/>
      <c r="S621" s="151"/>
      <c r="T621" s="119">
        <f t="shared" si="111"/>
        <v>0.80319999999999991</v>
      </c>
      <c r="U621" s="119">
        <f t="shared" si="112"/>
        <v>1.1000000000000001</v>
      </c>
      <c r="V621" s="119">
        <f t="shared" si="118"/>
        <v>11.952096000000001</v>
      </c>
      <c r="W621" s="119">
        <f t="shared" si="119"/>
        <v>6.9080000000000013</v>
      </c>
      <c r="X621" s="119">
        <f t="shared" si="120"/>
        <v>5.0440959999999997</v>
      </c>
      <c r="Y621" s="120">
        <f t="shared" si="113"/>
        <v>42.202606137032362</v>
      </c>
      <c r="Z621" s="121">
        <f t="shared" si="114"/>
        <v>57.797393862967638</v>
      </c>
      <c r="AA621" s="122"/>
      <c r="AB621" s="119">
        <f t="shared" si="121"/>
        <v>5.0440959999999997</v>
      </c>
    </row>
    <row r="622" spans="1:29" x14ac:dyDescent="0.45">
      <c r="A622" s="112">
        <f>IF(C622="","",COUNTA($C$3:C622))</f>
        <v>620</v>
      </c>
      <c r="B622" s="112" t="str">
        <f t="shared" si="115"/>
        <v>September</v>
      </c>
      <c r="C622" s="113">
        <v>44816</v>
      </c>
      <c r="D622" s="114" t="s">
        <v>662</v>
      </c>
      <c r="E622" s="114"/>
      <c r="F622" s="115">
        <v>44793</v>
      </c>
      <c r="G622" s="116" t="s">
        <v>125</v>
      </c>
      <c r="H622" s="152" t="s">
        <v>713</v>
      </c>
      <c r="I622" s="116" t="s">
        <v>25</v>
      </c>
      <c r="J622" s="116" t="s">
        <v>455</v>
      </c>
      <c r="K622" s="117" t="str">
        <f t="shared" si="116"/>
        <v>No's</v>
      </c>
      <c r="L622" s="118">
        <v>528</v>
      </c>
      <c r="M622" s="118"/>
      <c r="N622" s="118"/>
      <c r="O622" s="138">
        <f t="shared" si="117"/>
        <v>528</v>
      </c>
      <c r="P622" s="124"/>
      <c r="Q622" s="118"/>
      <c r="R622" s="118"/>
      <c r="S622" s="151"/>
      <c r="T622" s="119" t="str">
        <f t="shared" si="111"/>
        <v/>
      </c>
      <c r="U622" s="119" t="str">
        <f t="shared" si="112"/>
        <v/>
      </c>
      <c r="V622" s="119">
        <f t="shared" si="118"/>
        <v>528</v>
      </c>
      <c r="W622" s="119" t="str">
        <f t="shared" si="119"/>
        <v/>
      </c>
      <c r="X622" s="119" t="str">
        <f t="shared" si="120"/>
        <v/>
      </c>
      <c r="Y622" s="120" t="str">
        <f t="shared" si="113"/>
        <v/>
      </c>
      <c r="Z622" s="121" t="str">
        <f t="shared" si="114"/>
        <v/>
      </c>
      <c r="AA622" s="122"/>
      <c r="AB622" s="119" t="str">
        <f t="shared" si="121"/>
        <v/>
      </c>
    </row>
    <row r="623" spans="1:29" x14ac:dyDescent="0.45">
      <c r="A623" s="112">
        <f>IF(C623="","",COUNTA($C$3:C623))</f>
        <v>621</v>
      </c>
      <c r="B623" s="112" t="str">
        <f t="shared" si="115"/>
        <v>September</v>
      </c>
      <c r="C623" s="113">
        <v>44816</v>
      </c>
      <c r="D623" s="114" t="s">
        <v>662</v>
      </c>
      <c r="E623" s="114"/>
      <c r="F623" s="115">
        <v>44793</v>
      </c>
      <c r="G623" s="116" t="s">
        <v>125</v>
      </c>
      <c r="H623" s="152" t="s">
        <v>713</v>
      </c>
      <c r="I623" s="116" t="s">
        <v>25</v>
      </c>
      <c r="J623" s="116" t="s">
        <v>606</v>
      </c>
      <c r="K623" s="117" t="str">
        <f t="shared" si="116"/>
        <v>No's</v>
      </c>
      <c r="L623" s="118">
        <v>88</v>
      </c>
      <c r="M623" s="118"/>
      <c r="N623" s="118"/>
      <c r="O623" s="138">
        <f t="shared" si="117"/>
        <v>88</v>
      </c>
      <c r="P623" s="124"/>
      <c r="Q623" s="118"/>
      <c r="R623" s="118"/>
      <c r="S623" s="151"/>
      <c r="T623" s="119" t="str">
        <f t="shared" si="111"/>
        <v/>
      </c>
      <c r="U623" s="119" t="str">
        <f t="shared" si="112"/>
        <v/>
      </c>
      <c r="V623" s="119">
        <f t="shared" si="118"/>
        <v>88</v>
      </c>
      <c r="W623" s="119" t="str">
        <f t="shared" si="119"/>
        <v/>
      </c>
      <c r="X623" s="119" t="str">
        <f t="shared" si="120"/>
        <v/>
      </c>
      <c r="Y623" s="120" t="str">
        <f t="shared" si="113"/>
        <v/>
      </c>
      <c r="Z623" s="121" t="str">
        <f t="shared" si="114"/>
        <v/>
      </c>
      <c r="AA623" s="122"/>
      <c r="AB623" s="119" t="str">
        <f t="shared" si="121"/>
        <v/>
      </c>
    </row>
    <row r="624" spans="1:29" x14ac:dyDescent="0.45">
      <c r="A624" s="112">
        <f>IF(C624="","",COUNTA($C$3:C624))</f>
        <v>622</v>
      </c>
      <c r="B624" s="112" t="str">
        <f t="shared" si="115"/>
        <v>September</v>
      </c>
      <c r="C624" s="113">
        <v>44816</v>
      </c>
      <c r="D624" s="114" t="s">
        <v>662</v>
      </c>
      <c r="E624" s="114"/>
      <c r="F624" s="115">
        <v>44793</v>
      </c>
      <c r="G624" s="116" t="s">
        <v>125</v>
      </c>
      <c r="H624" s="152" t="s">
        <v>713</v>
      </c>
      <c r="I624" s="116" t="s">
        <v>460</v>
      </c>
      <c r="J624" s="116" t="s">
        <v>225</v>
      </c>
      <c r="K624" s="117" t="str">
        <f t="shared" si="116"/>
        <v>Rmt</v>
      </c>
      <c r="L624" s="118">
        <v>1140</v>
      </c>
      <c r="M624" s="118"/>
      <c r="N624" s="118"/>
      <c r="O624" s="138">
        <f t="shared" si="117"/>
        <v>1140</v>
      </c>
      <c r="P624" s="124">
        <v>1000</v>
      </c>
      <c r="Q624" s="118"/>
      <c r="R624" s="118"/>
      <c r="S624" s="151"/>
      <c r="T624" s="119" t="str">
        <f t="shared" si="111"/>
        <v/>
      </c>
      <c r="U624" s="119" t="str">
        <f t="shared" si="112"/>
        <v/>
      </c>
      <c r="V624" s="119">
        <f t="shared" si="118"/>
        <v>1140</v>
      </c>
      <c r="W624" s="119" t="str">
        <f t="shared" si="119"/>
        <v/>
      </c>
      <c r="X624" s="119" t="str">
        <f t="shared" si="120"/>
        <v/>
      </c>
      <c r="Y624" s="120" t="str">
        <f t="shared" si="113"/>
        <v/>
      </c>
      <c r="Z624" s="121" t="str">
        <f t="shared" si="114"/>
        <v/>
      </c>
      <c r="AA624" s="122"/>
      <c r="AB624" s="119" t="str">
        <f t="shared" si="121"/>
        <v/>
      </c>
      <c r="AC624" s="96" t="s">
        <v>736</v>
      </c>
    </row>
    <row r="625" spans="1:28" x14ac:dyDescent="0.45">
      <c r="A625" s="112">
        <f>IF(C625="","",COUNTA($C$3:C625))</f>
        <v>623</v>
      </c>
      <c r="B625" s="112" t="str">
        <f t="shared" si="115"/>
        <v>September</v>
      </c>
      <c r="C625" s="113">
        <v>44816</v>
      </c>
      <c r="D625" s="114" t="s">
        <v>662</v>
      </c>
      <c r="E625" s="114"/>
      <c r="F625" s="115">
        <v>44793</v>
      </c>
      <c r="G625" s="116" t="s">
        <v>125</v>
      </c>
      <c r="H625" s="152" t="s">
        <v>713</v>
      </c>
      <c r="I625" s="116" t="s">
        <v>24</v>
      </c>
      <c r="J625" s="116" t="s">
        <v>24</v>
      </c>
      <c r="K625" s="117" t="str">
        <f t="shared" si="116"/>
        <v>No's</v>
      </c>
      <c r="L625" s="118">
        <v>1000</v>
      </c>
      <c r="M625" s="118"/>
      <c r="N625" s="118"/>
      <c r="O625" s="138">
        <f t="shared" si="117"/>
        <v>1000</v>
      </c>
      <c r="P625" s="124"/>
      <c r="Q625" s="118"/>
      <c r="R625" s="118"/>
      <c r="S625" s="151"/>
      <c r="T625" s="119" t="str">
        <f t="shared" ref="T625:T675" si="122">(IF(K625="Sqmt",(O625-Q625),""))</f>
        <v/>
      </c>
      <c r="U625" s="119" t="str">
        <f t="shared" ref="U625:U675" si="123">(IF(K625="Sqmt",(O625-P625)-T625,IF(K625="Rmt","",IF(K625="Kg's","",IF(K625="No's","",IF(K625="Roll","",""))))))</f>
        <v/>
      </c>
      <c r="V625" s="119">
        <f t="shared" si="118"/>
        <v>1000</v>
      </c>
      <c r="W625" s="119" t="str">
        <f t="shared" si="119"/>
        <v/>
      </c>
      <c r="X625" s="119" t="str">
        <f t="shared" si="120"/>
        <v/>
      </c>
      <c r="Y625" s="120" t="str">
        <f t="shared" ref="Y625:Y675" si="124">IF(K625="Sqmt",(T625/O625)*100,IF(K625="Kg's","",IF(K625="No's","",IF(K625="Rmt","",IF(K625="Roll","",IF(K625="",""))))))</f>
        <v/>
      </c>
      <c r="Z625" s="121" t="str">
        <f t="shared" ref="Z625:Z675" si="125">IF(K625="Sqmt",(U625/O625)*100,IF(K625="Kg's","",IF(K625="No's","",IF(K625="Rmt","",IF(K625="Roll","",IF(K625="",""))))))</f>
        <v/>
      </c>
      <c r="AA625" s="122"/>
      <c r="AB625" s="119" t="str">
        <f t="shared" si="121"/>
        <v/>
      </c>
    </row>
    <row r="626" spans="1:28" x14ac:dyDescent="0.45">
      <c r="A626" s="112">
        <f>IF(C626="","",COUNTA($C$3:C626))</f>
        <v>624</v>
      </c>
      <c r="B626" s="112" t="str">
        <f t="shared" ref="B626:B675" si="126">IF(C626="","",TEXT(C626,"mmmm"))</f>
        <v>September</v>
      </c>
      <c r="C626" s="113">
        <v>44816</v>
      </c>
      <c r="D626" s="114" t="s">
        <v>662</v>
      </c>
      <c r="E626" s="114"/>
      <c r="F626" s="115">
        <v>44793</v>
      </c>
      <c r="G626" s="116" t="s">
        <v>125</v>
      </c>
      <c r="H626" s="152" t="s">
        <v>713</v>
      </c>
      <c r="I626" s="116" t="s">
        <v>480</v>
      </c>
      <c r="J626" s="116" t="s">
        <v>345</v>
      </c>
      <c r="K626" s="117" t="str">
        <f t="shared" si="116"/>
        <v>Kg's</v>
      </c>
      <c r="L626" s="118">
        <v>0.9</v>
      </c>
      <c r="M626" s="118"/>
      <c r="N626" s="118"/>
      <c r="O626" s="138">
        <f t="shared" si="117"/>
        <v>0.9</v>
      </c>
      <c r="P626" s="124"/>
      <c r="Q626" s="118"/>
      <c r="R626" s="118"/>
      <c r="S626" s="151"/>
      <c r="T626" s="119" t="str">
        <f t="shared" si="122"/>
        <v/>
      </c>
      <c r="U626" s="119" t="str">
        <f t="shared" si="123"/>
        <v/>
      </c>
      <c r="V626" s="119">
        <f t="shared" si="118"/>
        <v>0.9</v>
      </c>
      <c r="W626" s="119" t="str">
        <f t="shared" si="119"/>
        <v/>
      </c>
      <c r="X626" s="119" t="str">
        <f t="shared" si="120"/>
        <v/>
      </c>
      <c r="Y626" s="120" t="str">
        <f t="shared" si="124"/>
        <v/>
      </c>
      <c r="Z626" s="121" t="str">
        <f t="shared" si="125"/>
        <v/>
      </c>
      <c r="AA626" s="122"/>
      <c r="AB626" s="119" t="str">
        <f t="shared" si="121"/>
        <v/>
      </c>
    </row>
    <row r="627" spans="1:28" x14ac:dyDescent="0.45">
      <c r="A627" s="112">
        <f>IF(C627="","",COUNTA($C$3:C627))</f>
        <v>625</v>
      </c>
      <c r="B627" s="112" t="str">
        <f t="shared" si="126"/>
        <v>September</v>
      </c>
      <c r="C627" s="113">
        <v>44816</v>
      </c>
      <c r="D627" s="114" t="s">
        <v>662</v>
      </c>
      <c r="E627" s="114"/>
      <c r="F627" s="115">
        <v>44793</v>
      </c>
      <c r="G627" s="116" t="s">
        <v>125</v>
      </c>
      <c r="H627" s="152" t="s">
        <v>713</v>
      </c>
      <c r="I627" s="116" t="s">
        <v>480</v>
      </c>
      <c r="J627" s="116" t="s">
        <v>343</v>
      </c>
      <c r="K627" s="117" t="str">
        <f t="shared" si="116"/>
        <v>No's</v>
      </c>
      <c r="L627" s="118">
        <v>2</v>
      </c>
      <c r="M627" s="118"/>
      <c r="N627" s="118"/>
      <c r="O627" s="138">
        <f t="shared" si="117"/>
        <v>2</v>
      </c>
      <c r="P627" s="124"/>
      <c r="Q627" s="118"/>
      <c r="R627" s="118"/>
      <c r="S627" s="151"/>
      <c r="T627" s="119" t="str">
        <f t="shared" si="122"/>
        <v/>
      </c>
      <c r="U627" s="119" t="str">
        <f t="shared" si="123"/>
        <v/>
      </c>
      <c r="V627" s="119">
        <f t="shared" si="118"/>
        <v>2</v>
      </c>
      <c r="W627" s="119" t="str">
        <f t="shared" si="119"/>
        <v/>
      </c>
      <c r="X627" s="119" t="str">
        <f t="shared" si="120"/>
        <v/>
      </c>
      <c r="Y627" s="120" t="str">
        <f t="shared" si="124"/>
        <v/>
      </c>
      <c r="Z627" s="121" t="str">
        <f t="shared" si="125"/>
        <v/>
      </c>
      <c r="AA627" s="122"/>
      <c r="AB627" s="119" t="str">
        <f t="shared" si="121"/>
        <v/>
      </c>
    </row>
    <row r="628" spans="1:28" x14ac:dyDescent="0.45">
      <c r="A628" s="112">
        <f>IF(C628="","",COUNTA($C$3:C628))</f>
        <v>626</v>
      </c>
      <c r="B628" s="112" t="str">
        <f t="shared" si="126"/>
        <v>September</v>
      </c>
      <c r="C628" s="113">
        <v>44816</v>
      </c>
      <c r="D628" s="114" t="s">
        <v>714</v>
      </c>
      <c r="E628" s="114"/>
      <c r="F628" s="115">
        <v>44824</v>
      </c>
      <c r="G628" s="116" t="s">
        <v>125</v>
      </c>
      <c r="H628" s="152" t="s">
        <v>715</v>
      </c>
      <c r="I628" s="116" t="s">
        <v>457</v>
      </c>
      <c r="J628" s="116" t="s">
        <v>2</v>
      </c>
      <c r="K628" s="117" t="str">
        <f t="shared" si="116"/>
        <v>Sqmt</v>
      </c>
      <c r="L628" s="118">
        <v>82.4</v>
      </c>
      <c r="M628" s="118">
        <v>18.97</v>
      </c>
      <c r="N628" s="118">
        <v>49.45</v>
      </c>
      <c r="O628" s="138">
        <f t="shared" si="117"/>
        <v>83.472399999999993</v>
      </c>
      <c r="P628" s="124">
        <v>69.900000000000006</v>
      </c>
      <c r="Q628" s="118">
        <v>76.400000000000006</v>
      </c>
      <c r="R628" s="118">
        <v>19</v>
      </c>
      <c r="S628" s="151">
        <v>81</v>
      </c>
      <c r="T628" s="119">
        <f t="shared" si="122"/>
        <v>7.0723999999999876</v>
      </c>
      <c r="U628" s="119">
        <f t="shared" si="123"/>
        <v>6.5</v>
      </c>
      <c r="V628" s="119">
        <f t="shared" si="118"/>
        <v>393.15500399999996</v>
      </c>
      <c r="W628" s="119">
        <f t="shared" si="119"/>
        <v>30.614999999999998</v>
      </c>
      <c r="X628" s="119">
        <f t="shared" si="120"/>
        <v>33.31100399999994</v>
      </c>
      <c r="Y628" s="120">
        <f t="shared" si="124"/>
        <v>8.4727406903359537</v>
      </c>
      <c r="Z628" s="121">
        <f t="shared" si="125"/>
        <v>7.7870050459792699</v>
      </c>
      <c r="AA628" s="122"/>
      <c r="AB628" s="119">
        <f t="shared" si="121"/>
        <v>33.31100399999994</v>
      </c>
    </row>
    <row r="629" spans="1:28" x14ac:dyDescent="0.45">
      <c r="A629" s="112">
        <f>IF(C629="","",COUNTA($C$3:C629))</f>
        <v>627</v>
      </c>
      <c r="B629" s="112" t="str">
        <f t="shared" si="126"/>
        <v>September</v>
      </c>
      <c r="C629" s="113">
        <v>44816</v>
      </c>
      <c r="D629" s="114" t="s">
        <v>714</v>
      </c>
      <c r="E629" s="114"/>
      <c r="F629" s="115">
        <v>44824</v>
      </c>
      <c r="G629" s="116" t="s">
        <v>125</v>
      </c>
      <c r="H629" s="152" t="s">
        <v>715</v>
      </c>
      <c r="I629" s="116" t="s">
        <v>457</v>
      </c>
      <c r="J629" s="116" t="s">
        <v>3</v>
      </c>
      <c r="K629" s="117" t="str">
        <f t="shared" si="116"/>
        <v>Sqmt</v>
      </c>
      <c r="L629" s="118">
        <v>20.399999999999999</v>
      </c>
      <c r="M629" s="118">
        <v>5.58</v>
      </c>
      <c r="N629" s="118">
        <v>11.28</v>
      </c>
      <c r="O629" s="138">
        <f t="shared" si="117"/>
        <v>20.569199999999999</v>
      </c>
      <c r="P629" s="124">
        <v>14.8</v>
      </c>
      <c r="Q629" s="118">
        <v>16.7</v>
      </c>
      <c r="R629" s="118"/>
      <c r="S629" s="151"/>
      <c r="T629" s="119">
        <f t="shared" si="122"/>
        <v>3.8691999999999993</v>
      </c>
      <c r="U629" s="119">
        <f t="shared" si="123"/>
        <v>1.8999999999999986</v>
      </c>
      <c r="V629" s="119">
        <f t="shared" si="118"/>
        <v>129.174576</v>
      </c>
      <c r="W629" s="119">
        <f t="shared" si="119"/>
        <v>11.931999999999992</v>
      </c>
      <c r="X629" s="119">
        <f t="shared" si="120"/>
        <v>24.298575999999997</v>
      </c>
      <c r="Y629" s="120">
        <f t="shared" si="124"/>
        <v>18.810648931412011</v>
      </c>
      <c r="Z629" s="121">
        <f t="shared" si="125"/>
        <v>9.2371117982225783</v>
      </c>
      <c r="AA629" s="122"/>
      <c r="AB629" s="119">
        <f t="shared" si="121"/>
        <v>24.298575999999997</v>
      </c>
    </row>
    <row r="630" spans="1:28" x14ac:dyDescent="0.45">
      <c r="A630" s="112">
        <f>IF(C630="","",COUNTA($C$3:C630))</f>
        <v>628</v>
      </c>
      <c r="B630" s="112" t="str">
        <f>IF(C630="","",TEXT(C630,"mmmm"))</f>
        <v>September</v>
      </c>
      <c r="C630" s="113">
        <v>44816</v>
      </c>
      <c r="D630" s="114" t="s">
        <v>714</v>
      </c>
      <c r="E630" s="114"/>
      <c r="F630" s="115">
        <v>44824</v>
      </c>
      <c r="G630" s="116" t="s">
        <v>125</v>
      </c>
      <c r="H630" s="152" t="s">
        <v>715</v>
      </c>
      <c r="I630" s="116" t="s">
        <v>231</v>
      </c>
      <c r="J630" s="116" t="s">
        <v>19</v>
      </c>
      <c r="K630" s="117" t="str">
        <f t="shared" si="116"/>
        <v>Sqmt</v>
      </c>
      <c r="L630" s="118">
        <v>3.1</v>
      </c>
      <c r="M630" s="118">
        <v>2.5499999999999998</v>
      </c>
      <c r="N630" s="118"/>
      <c r="O630" s="138">
        <f t="shared" si="117"/>
        <v>3.1109999999999998</v>
      </c>
      <c r="P630" s="124"/>
      <c r="Q630" s="118">
        <v>3.1</v>
      </c>
      <c r="R630" s="118"/>
      <c r="S630" s="151"/>
      <c r="T630" s="119">
        <f>(IF(K630="Sqmt",(O630-Q630),""))</f>
        <v>1.0999999999999677E-2</v>
      </c>
      <c r="U630" s="119">
        <f>(IF(K630="Sqmt",(O630-P630)-T630,IF(K630="Rmt","",IF(K630="Kg's","",IF(K630="No's","",IF(K630="Roll","",""))))))</f>
        <v>3.1</v>
      </c>
      <c r="V630" s="119">
        <f t="shared" si="118"/>
        <v>14.652809999999999</v>
      </c>
      <c r="W630" s="119">
        <f t="shared" si="119"/>
        <v>14.601000000000001</v>
      </c>
      <c r="X630" s="119">
        <f t="shared" si="120"/>
        <v>5.1809999999998475E-2</v>
      </c>
      <c r="Y630" s="120">
        <f>IF(K630="Sqmt",(T630/O630)*100,IF(K630="Kg's","",IF(K630="No's","",IF(K630="Rmt","",IF(K630="Roll","",IF(K630="",""))))))</f>
        <v>0.35358405657343872</v>
      </c>
      <c r="Z630" s="121">
        <f>IF(K630="Sqmt",(U630/O630)*100,IF(K630="Kg's","",IF(K630="No's","",IF(K630="Rmt","",IF(K630="Roll","",IF(K630="",""))))))</f>
        <v>99.646415943426561</v>
      </c>
      <c r="AA630" s="122"/>
      <c r="AB630" s="119">
        <f t="shared" si="121"/>
        <v>5.1809999999998475E-2</v>
      </c>
    </row>
    <row r="631" spans="1:28" x14ac:dyDescent="0.45">
      <c r="A631" s="112">
        <f>IF(C631="","",COUNTA($C$3:C631))</f>
        <v>629</v>
      </c>
      <c r="B631" s="112" t="str">
        <f t="shared" si="126"/>
        <v>September</v>
      </c>
      <c r="C631" s="113">
        <v>44816</v>
      </c>
      <c r="D631" s="114" t="s">
        <v>714</v>
      </c>
      <c r="E631" s="114"/>
      <c r="F631" s="115">
        <v>44824</v>
      </c>
      <c r="G631" s="116" t="s">
        <v>125</v>
      </c>
      <c r="H631" s="152" t="s">
        <v>715</v>
      </c>
      <c r="I631" s="116" t="s">
        <v>25</v>
      </c>
      <c r="J631" s="116" t="s">
        <v>455</v>
      </c>
      <c r="K631" s="117" t="str">
        <f t="shared" si="116"/>
        <v>No's</v>
      </c>
      <c r="L631" s="118">
        <v>220</v>
      </c>
      <c r="M631" s="118"/>
      <c r="N631" s="118"/>
      <c r="O631" s="138">
        <f t="shared" si="117"/>
        <v>220</v>
      </c>
      <c r="P631" s="124"/>
      <c r="Q631" s="118"/>
      <c r="R631" s="118"/>
      <c r="S631" s="151"/>
      <c r="T631" s="119" t="str">
        <f t="shared" si="122"/>
        <v/>
      </c>
      <c r="U631" s="119" t="str">
        <f t="shared" si="123"/>
        <v/>
      </c>
      <c r="V631" s="119">
        <f t="shared" si="118"/>
        <v>220</v>
      </c>
      <c r="W631" s="119" t="str">
        <f t="shared" si="119"/>
        <v/>
      </c>
      <c r="X631" s="119" t="str">
        <f t="shared" si="120"/>
        <v/>
      </c>
      <c r="Y631" s="120" t="str">
        <f t="shared" si="124"/>
        <v/>
      </c>
      <c r="Z631" s="121" t="str">
        <f t="shared" si="125"/>
        <v/>
      </c>
      <c r="AA631" s="122"/>
      <c r="AB631" s="119" t="str">
        <f t="shared" si="121"/>
        <v/>
      </c>
    </row>
    <row r="632" spans="1:28" x14ac:dyDescent="0.45">
      <c r="A632" s="112">
        <f>IF(C632="","",COUNTA($C$3:C632))</f>
        <v>630</v>
      </c>
      <c r="B632" s="112" t="str">
        <f t="shared" si="126"/>
        <v>September</v>
      </c>
      <c r="C632" s="113">
        <v>44816</v>
      </c>
      <c r="D632" s="114" t="s">
        <v>714</v>
      </c>
      <c r="E632" s="114"/>
      <c r="F632" s="115">
        <v>44824</v>
      </c>
      <c r="G632" s="116" t="s">
        <v>125</v>
      </c>
      <c r="H632" s="152" t="s">
        <v>715</v>
      </c>
      <c r="I632" s="116" t="s">
        <v>460</v>
      </c>
      <c r="J632" s="116" t="s">
        <v>225</v>
      </c>
      <c r="K632" s="117" t="str">
        <f t="shared" si="116"/>
        <v>Rmt</v>
      </c>
      <c r="L632" s="118">
        <v>70</v>
      </c>
      <c r="M632" s="118"/>
      <c r="N632" s="118"/>
      <c r="O632" s="138">
        <f t="shared" si="117"/>
        <v>70</v>
      </c>
      <c r="P632" s="124"/>
      <c r="Q632" s="118"/>
      <c r="R632" s="118"/>
      <c r="S632" s="151"/>
      <c r="T632" s="119" t="str">
        <f t="shared" si="122"/>
        <v/>
      </c>
      <c r="U632" s="119" t="str">
        <f t="shared" si="123"/>
        <v/>
      </c>
      <c r="V632" s="119">
        <f t="shared" si="118"/>
        <v>70</v>
      </c>
      <c r="W632" s="119" t="str">
        <f t="shared" si="119"/>
        <v/>
      </c>
      <c r="X632" s="119" t="str">
        <f t="shared" si="120"/>
        <v/>
      </c>
      <c r="Y632" s="120" t="str">
        <f t="shared" si="124"/>
        <v/>
      </c>
      <c r="Z632" s="121" t="str">
        <f t="shared" si="125"/>
        <v/>
      </c>
      <c r="AA632" s="122"/>
      <c r="AB632" s="119" t="str">
        <f t="shared" si="121"/>
        <v/>
      </c>
    </row>
    <row r="633" spans="1:28" x14ac:dyDescent="0.45">
      <c r="A633" s="112">
        <f>IF(C633="","",COUNTA($C$3:C633))</f>
        <v>631</v>
      </c>
      <c r="B633" s="112" t="str">
        <f t="shared" si="126"/>
        <v>September</v>
      </c>
      <c r="C633" s="113">
        <v>44816</v>
      </c>
      <c r="D633" s="114" t="s">
        <v>714</v>
      </c>
      <c r="E633" s="114"/>
      <c r="F633" s="115">
        <v>44824</v>
      </c>
      <c r="G633" s="116" t="s">
        <v>125</v>
      </c>
      <c r="H633" s="152" t="s">
        <v>715</v>
      </c>
      <c r="I633" s="116" t="s">
        <v>24</v>
      </c>
      <c r="J633" s="116" t="s">
        <v>24</v>
      </c>
      <c r="K633" s="117" t="str">
        <f t="shared" si="116"/>
        <v>No's</v>
      </c>
      <c r="L633" s="118">
        <v>250</v>
      </c>
      <c r="M633" s="118"/>
      <c r="N633" s="118"/>
      <c r="O633" s="138">
        <f t="shared" si="117"/>
        <v>250</v>
      </c>
      <c r="P633" s="124"/>
      <c r="Q633" s="118"/>
      <c r="R633" s="118"/>
      <c r="S633" s="151"/>
      <c r="T633" s="119" t="str">
        <f t="shared" si="122"/>
        <v/>
      </c>
      <c r="U633" s="119" t="str">
        <f t="shared" si="123"/>
        <v/>
      </c>
      <c r="V633" s="119">
        <f t="shared" si="118"/>
        <v>250</v>
      </c>
      <c r="W633" s="119" t="str">
        <f t="shared" si="119"/>
        <v/>
      </c>
      <c r="X633" s="119" t="str">
        <f t="shared" si="120"/>
        <v/>
      </c>
      <c r="Y633" s="120" t="str">
        <f t="shared" si="124"/>
        <v/>
      </c>
      <c r="Z633" s="121" t="str">
        <f t="shared" si="125"/>
        <v/>
      </c>
      <c r="AA633" s="122"/>
      <c r="AB633" s="119" t="str">
        <f t="shared" si="121"/>
        <v/>
      </c>
    </row>
    <row r="634" spans="1:28" x14ac:dyDescent="0.45">
      <c r="A634" s="112">
        <f>IF(C634="","",COUNTA($C$3:C634))</f>
        <v>632</v>
      </c>
      <c r="B634" s="112" t="str">
        <f t="shared" si="126"/>
        <v>September</v>
      </c>
      <c r="C634" s="113">
        <v>44816</v>
      </c>
      <c r="D634" s="114" t="s">
        <v>714</v>
      </c>
      <c r="E634" s="114"/>
      <c r="F634" s="115">
        <v>44824</v>
      </c>
      <c r="G634" s="116" t="s">
        <v>125</v>
      </c>
      <c r="H634" s="152" t="s">
        <v>715</v>
      </c>
      <c r="I634" s="116" t="s">
        <v>480</v>
      </c>
      <c r="J634" s="116" t="s">
        <v>345</v>
      </c>
      <c r="K634" s="117" t="str">
        <f t="shared" si="116"/>
        <v>Kg's</v>
      </c>
      <c r="L634" s="118">
        <v>0.6</v>
      </c>
      <c r="M634" s="118"/>
      <c r="N634" s="118"/>
      <c r="O634" s="138">
        <f t="shared" si="117"/>
        <v>0.6</v>
      </c>
      <c r="P634" s="124"/>
      <c r="Q634" s="118"/>
      <c r="R634" s="118"/>
      <c r="S634" s="151"/>
      <c r="T634" s="119" t="str">
        <f t="shared" si="122"/>
        <v/>
      </c>
      <c r="U634" s="119" t="str">
        <f t="shared" si="123"/>
        <v/>
      </c>
      <c r="V634" s="119">
        <f t="shared" si="118"/>
        <v>0.6</v>
      </c>
      <c r="W634" s="119" t="str">
        <f t="shared" si="119"/>
        <v/>
      </c>
      <c r="X634" s="119" t="str">
        <f t="shared" si="120"/>
        <v/>
      </c>
      <c r="Y634" s="120" t="str">
        <f t="shared" si="124"/>
        <v/>
      </c>
      <c r="Z634" s="121" t="str">
        <f t="shared" si="125"/>
        <v/>
      </c>
      <c r="AA634" s="122"/>
      <c r="AB634" s="119" t="str">
        <f t="shared" si="121"/>
        <v/>
      </c>
    </row>
    <row r="635" spans="1:28" x14ac:dyDescent="0.45">
      <c r="A635" s="112">
        <f>IF(C635="","",COUNTA($C$3:C635))</f>
        <v>633</v>
      </c>
      <c r="B635" s="112" t="str">
        <f t="shared" si="126"/>
        <v>September</v>
      </c>
      <c r="C635" s="113">
        <v>44816</v>
      </c>
      <c r="D635" s="114" t="s">
        <v>714</v>
      </c>
      <c r="E635" s="114"/>
      <c r="F635" s="115">
        <v>44824</v>
      </c>
      <c r="G635" s="116" t="s">
        <v>125</v>
      </c>
      <c r="H635" s="152" t="s">
        <v>715</v>
      </c>
      <c r="I635" s="116" t="s">
        <v>480</v>
      </c>
      <c r="J635" s="116" t="s">
        <v>343</v>
      </c>
      <c r="K635" s="117" t="str">
        <f t="shared" si="116"/>
        <v>No's</v>
      </c>
      <c r="L635" s="118">
        <v>1</v>
      </c>
      <c r="M635" s="118"/>
      <c r="N635" s="118"/>
      <c r="O635" s="138">
        <f t="shared" si="117"/>
        <v>1</v>
      </c>
      <c r="P635" s="124"/>
      <c r="Q635" s="118"/>
      <c r="R635" s="118"/>
      <c r="S635" s="151"/>
      <c r="T635" s="119" t="str">
        <f t="shared" si="122"/>
        <v/>
      </c>
      <c r="U635" s="119" t="str">
        <f t="shared" si="123"/>
        <v/>
      </c>
      <c r="V635" s="119">
        <f t="shared" si="118"/>
        <v>1</v>
      </c>
      <c r="W635" s="119" t="str">
        <f t="shared" si="119"/>
        <v/>
      </c>
      <c r="X635" s="119" t="str">
        <f t="shared" si="120"/>
        <v/>
      </c>
      <c r="Y635" s="120" t="str">
        <f t="shared" si="124"/>
        <v/>
      </c>
      <c r="Z635" s="121" t="str">
        <f t="shared" si="125"/>
        <v/>
      </c>
      <c r="AA635" s="122"/>
      <c r="AB635" s="119" t="str">
        <f t="shared" si="121"/>
        <v/>
      </c>
    </row>
    <row r="636" spans="1:28" x14ac:dyDescent="0.45">
      <c r="A636" s="112">
        <f>IF(C636="","",COUNTA($C$3:C636))</f>
        <v>634</v>
      </c>
      <c r="B636" s="112" t="str">
        <f t="shared" si="126"/>
        <v>September</v>
      </c>
      <c r="C636" s="113">
        <v>44816</v>
      </c>
      <c r="D636" s="114" t="s">
        <v>714</v>
      </c>
      <c r="E636" s="114"/>
      <c r="F636" s="115">
        <v>44824</v>
      </c>
      <c r="G636" s="116" t="s">
        <v>125</v>
      </c>
      <c r="H636" s="152" t="s">
        <v>756</v>
      </c>
      <c r="I636" s="116" t="s">
        <v>230</v>
      </c>
      <c r="J636" s="116" t="s">
        <v>4</v>
      </c>
      <c r="K636" s="117" t="str">
        <f t="shared" si="116"/>
        <v>Sqmt</v>
      </c>
      <c r="L636" s="118">
        <v>2.5</v>
      </c>
      <c r="M636" s="118"/>
      <c r="N636" s="118">
        <v>2.1</v>
      </c>
      <c r="O636" s="138">
        <f t="shared" si="117"/>
        <v>2.5619999999999998</v>
      </c>
      <c r="P636" s="124">
        <v>0.4</v>
      </c>
      <c r="Q636" s="118">
        <v>1.1499999999999999</v>
      </c>
      <c r="R636" s="118">
        <v>0</v>
      </c>
      <c r="S636" s="151">
        <v>100</v>
      </c>
      <c r="T636" s="119">
        <f t="shared" si="122"/>
        <v>1.4119999999999999</v>
      </c>
      <c r="U636" s="119">
        <f t="shared" si="123"/>
        <v>0.75</v>
      </c>
      <c r="V636" s="119">
        <f t="shared" si="118"/>
        <v>20.111699999999999</v>
      </c>
      <c r="W636" s="119">
        <f t="shared" si="119"/>
        <v>5.8874999999999993</v>
      </c>
      <c r="X636" s="119">
        <f t="shared" si="120"/>
        <v>11.084199999999999</v>
      </c>
      <c r="Y636" s="120">
        <f t="shared" si="124"/>
        <v>55.113192818110853</v>
      </c>
      <c r="Z636" s="121">
        <f t="shared" si="125"/>
        <v>29.274004683840747</v>
      </c>
      <c r="AA636" s="122"/>
      <c r="AB636" s="119">
        <f t="shared" si="121"/>
        <v>11.084199999999999</v>
      </c>
    </row>
    <row r="637" spans="1:28" x14ac:dyDescent="0.45">
      <c r="A637" s="112">
        <f>IF(C637="","",COUNTA($C$3:C637))</f>
        <v>635</v>
      </c>
      <c r="B637" s="112" t="str">
        <f t="shared" si="126"/>
        <v>September</v>
      </c>
      <c r="C637" s="113">
        <v>44816</v>
      </c>
      <c r="D637" s="114" t="s">
        <v>714</v>
      </c>
      <c r="E637" s="114"/>
      <c r="F637" s="115">
        <v>44824</v>
      </c>
      <c r="G637" s="116" t="s">
        <v>125</v>
      </c>
      <c r="H637" s="152" t="s">
        <v>756</v>
      </c>
      <c r="I637" s="116" t="s">
        <v>230</v>
      </c>
      <c r="J637" s="116" t="s">
        <v>3</v>
      </c>
      <c r="K637" s="117" t="str">
        <f t="shared" si="116"/>
        <v>Sqmt</v>
      </c>
      <c r="L637" s="118">
        <v>0.25</v>
      </c>
      <c r="M637" s="118"/>
      <c r="N637" s="118">
        <v>0.21</v>
      </c>
      <c r="O637" s="138">
        <f t="shared" si="117"/>
        <v>0.25619999999999998</v>
      </c>
      <c r="P637" s="124"/>
      <c r="Q637" s="118">
        <v>0.2</v>
      </c>
      <c r="R637" s="118"/>
      <c r="S637" s="151"/>
      <c r="T637" s="119">
        <f t="shared" si="122"/>
        <v>5.6199999999999972E-2</v>
      </c>
      <c r="U637" s="119">
        <f t="shared" si="123"/>
        <v>0.2</v>
      </c>
      <c r="V637" s="119">
        <f t="shared" si="118"/>
        <v>1.6089359999999999</v>
      </c>
      <c r="W637" s="119">
        <f t="shared" si="119"/>
        <v>1.2560000000000002</v>
      </c>
      <c r="X637" s="119">
        <f t="shared" si="120"/>
        <v>0.35293599999999986</v>
      </c>
      <c r="Y637" s="120">
        <f t="shared" si="124"/>
        <v>21.935987509757993</v>
      </c>
      <c r="Z637" s="121">
        <f t="shared" si="125"/>
        <v>78.064012490242007</v>
      </c>
      <c r="AA637" s="122"/>
      <c r="AB637" s="119">
        <f t="shared" si="121"/>
        <v>0.35293599999999986</v>
      </c>
    </row>
    <row r="638" spans="1:28" x14ac:dyDescent="0.45">
      <c r="A638" s="112">
        <f>IF(C638="","",COUNTA($C$3:C638))</f>
        <v>636</v>
      </c>
      <c r="B638" s="112" t="str">
        <f t="shared" si="126"/>
        <v>September</v>
      </c>
      <c r="C638" s="113">
        <v>44816</v>
      </c>
      <c r="D638" s="114" t="s">
        <v>714</v>
      </c>
      <c r="E638" s="114"/>
      <c r="F638" s="115">
        <v>44824</v>
      </c>
      <c r="G638" s="116" t="s">
        <v>125</v>
      </c>
      <c r="H638" s="152" t="s">
        <v>756</v>
      </c>
      <c r="I638" s="116" t="s">
        <v>25</v>
      </c>
      <c r="J638" s="116" t="s">
        <v>455</v>
      </c>
      <c r="K638" s="117" t="str">
        <f t="shared" si="116"/>
        <v>No's</v>
      </c>
      <c r="L638" s="118">
        <v>24</v>
      </c>
      <c r="M638" s="118"/>
      <c r="N638" s="118"/>
      <c r="O638" s="138">
        <f t="shared" si="117"/>
        <v>24</v>
      </c>
      <c r="P638" s="124"/>
      <c r="Q638" s="118"/>
      <c r="R638" s="118"/>
      <c r="S638" s="151"/>
      <c r="T638" s="119" t="str">
        <f t="shared" si="122"/>
        <v/>
      </c>
      <c r="U638" s="119" t="str">
        <f t="shared" si="123"/>
        <v/>
      </c>
      <c r="V638" s="119">
        <f t="shared" si="118"/>
        <v>24</v>
      </c>
      <c r="W638" s="119" t="str">
        <f t="shared" si="119"/>
        <v/>
      </c>
      <c r="X638" s="119" t="str">
        <f t="shared" si="120"/>
        <v/>
      </c>
      <c r="Y638" s="120" t="str">
        <f t="shared" si="124"/>
        <v/>
      </c>
      <c r="Z638" s="121" t="str">
        <f t="shared" si="125"/>
        <v/>
      </c>
      <c r="AA638" s="122"/>
      <c r="AB638" s="119" t="str">
        <f t="shared" si="121"/>
        <v/>
      </c>
    </row>
    <row r="639" spans="1:28" x14ac:dyDescent="0.45">
      <c r="A639" s="112">
        <f>IF(C639="","",COUNTA($C$3:C639))</f>
        <v>637</v>
      </c>
      <c r="B639" s="112" t="str">
        <f t="shared" si="126"/>
        <v>September</v>
      </c>
      <c r="C639" s="113">
        <v>44817</v>
      </c>
      <c r="D639" s="114" t="s">
        <v>716</v>
      </c>
      <c r="E639" s="114"/>
      <c r="F639" s="115">
        <v>44816</v>
      </c>
      <c r="G639" s="116" t="s">
        <v>125</v>
      </c>
      <c r="H639" s="152" t="s">
        <v>717</v>
      </c>
      <c r="I639" s="116" t="s">
        <v>457</v>
      </c>
      <c r="J639" s="116" t="s">
        <v>2</v>
      </c>
      <c r="K639" s="117" t="str">
        <f t="shared" si="116"/>
        <v>Sqmt</v>
      </c>
      <c r="L639" s="118">
        <v>104.4</v>
      </c>
      <c r="M639" s="118">
        <v>65.25</v>
      </c>
      <c r="N639" s="118">
        <v>20.65</v>
      </c>
      <c r="O639" s="138">
        <f t="shared" si="117"/>
        <v>104.798</v>
      </c>
      <c r="P639" s="124">
        <v>90.4</v>
      </c>
      <c r="Q639" s="118">
        <v>100.4</v>
      </c>
      <c r="R639" s="118">
        <v>70</v>
      </c>
      <c r="S639" s="151">
        <v>30</v>
      </c>
      <c r="T639" s="119">
        <f t="shared" si="122"/>
        <v>4.3979999999999961</v>
      </c>
      <c r="U639" s="119">
        <f t="shared" si="123"/>
        <v>10</v>
      </c>
      <c r="V639" s="119">
        <f t="shared" si="118"/>
        <v>493.59858000000003</v>
      </c>
      <c r="W639" s="119">
        <f t="shared" si="119"/>
        <v>47.1</v>
      </c>
      <c r="X639" s="119">
        <f t="shared" si="120"/>
        <v>20.71457999999998</v>
      </c>
      <c r="Y639" s="120">
        <f t="shared" si="124"/>
        <v>4.1966449741407246</v>
      </c>
      <c r="Z639" s="121">
        <f t="shared" si="125"/>
        <v>9.5421668352449469</v>
      </c>
      <c r="AA639" s="122"/>
      <c r="AB639" s="119">
        <f t="shared" si="121"/>
        <v>20.71457999999998</v>
      </c>
    </row>
    <row r="640" spans="1:28" x14ac:dyDescent="0.45">
      <c r="A640" s="112">
        <f>IF(C640="","",COUNTA($C$3:C640))</f>
        <v>638</v>
      </c>
      <c r="B640" s="112" t="str">
        <f t="shared" si="126"/>
        <v>September</v>
      </c>
      <c r="C640" s="113">
        <v>44817</v>
      </c>
      <c r="D640" s="114" t="s">
        <v>716</v>
      </c>
      <c r="E640" s="114"/>
      <c r="F640" s="115">
        <v>44816</v>
      </c>
      <c r="G640" s="116" t="s">
        <v>125</v>
      </c>
      <c r="H640" s="152" t="s">
        <v>717</v>
      </c>
      <c r="I640" s="116" t="s">
        <v>457</v>
      </c>
      <c r="J640" s="116" t="s">
        <v>3</v>
      </c>
      <c r="K640" s="117" t="str">
        <f t="shared" si="116"/>
        <v>Sqmt</v>
      </c>
      <c r="L640" s="118">
        <v>52.9</v>
      </c>
      <c r="M640" s="118">
        <v>26.11</v>
      </c>
      <c r="N640" s="118">
        <v>17.559999999999999</v>
      </c>
      <c r="O640" s="138">
        <f t="shared" si="117"/>
        <v>53.2774</v>
      </c>
      <c r="P640" s="124">
        <v>43.3</v>
      </c>
      <c r="Q640" s="118">
        <v>47.7</v>
      </c>
      <c r="R640" s="118"/>
      <c r="S640" s="151"/>
      <c r="T640" s="119">
        <f t="shared" si="122"/>
        <v>5.5773999999999972</v>
      </c>
      <c r="U640" s="119">
        <f t="shared" si="123"/>
        <v>4.4000000000000057</v>
      </c>
      <c r="V640" s="119">
        <f t="shared" si="118"/>
        <v>334.58207200000004</v>
      </c>
      <c r="W640" s="119">
        <f t="shared" si="119"/>
        <v>27.632000000000037</v>
      </c>
      <c r="X640" s="119">
        <f t="shared" si="120"/>
        <v>35.026071999999985</v>
      </c>
      <c r="Y640" s="120">
        <f t="shared" si="124"/>
        <v>10.46860394839087</v>
      </c>
      <c r="Z640" s="121">
        <f t="shared" si="125"/>
        <v>8.2586612710079805</v>
      </c>
      <c r="AA640" s="122"/>
      <c r="AB640" s="119">
        <f t="shared" si="121"/>
        <v>35.026071999999985</v>
      </c>
    </row>
    <row r="641" spans="1:29" x14ac:dyDescent="0.45">
      <c r="A641" s="112">
        <f>IF(C641="","",COUNTA($C$3:C641))</f>
        <v>639</v>
      </c>
      <c r="B641" s="112" t="str">
        <f t="shared" si="126"/>
        <v>September</v>
      </c>
      <c r="C641" s="113">
        <v>44817</v>
      </c>
      <c r="D641" s="114" t="s">
        <v>716</v>
      </c>
      <c r="E641" s="114"/>
      <c r="F641" s="115">
        <v>44816</v>
      </c>
      <c r="G641" s="116" t="s">
        <v>125</v>
      </c>
      <c r="H641" s="152" t="s">
        <v>717</v>
      </c>
      <c r="I641" s="116" t="s">
        <v>25</v>
      </c>
      <c r="J641" s="116" t="s">
        <v>455</v>
      </c>
      <c r="K641" s="117" t="str">
        <f t="shared" si="116"/>
        <v>No's</v>
      </c>
      <c r="L641" s="118">
        <v>588</v>
      </c>
      <c r="M641" s="118"/>
      <c r="N641" s="118"/>
      <c r="O641" s="138">
        <f t="shared" si="117"/>
        <v>588</v>
      </c>
      <c r="P641" s="124"/>
      <c r="Q641" s="118"/>
      <c r="R641" s="118"/>
      <c r="S641" s="151"/>
      <c r="T641" s="119" t="str">
        <f t="shared" si="122"/>
        <v/>
      </c>
      <c r="U641" s="119" t="str">
        <f t="shared" si="123"/>
        <v/>
      </c>
      <c r="V641" s="119">
        <f t="shared" si="118"/>
        <v>588</v>
      </c>
      <c r="W641" s="119" t="str">
        <f t="shared" si="119"/>
        <v/>
      </c>
      <c r="X641" s="119" t="str">
        <f t="shared" si="120"/>
        <v/>
      </c>
      <c r="Y641" s="120" t="str">
        <f t="shared" si="124"/>
        <v/>
      </c>
      <c r="Z641" s="121" t="str">
        <f t="shared" si="125"/>
        <v/>
      </c>
      <c r="AA641" s="122"/>
      <c r="AB641" s="119" t="str">
        <f t="shared" si="121"/>
        <v/>
      </c>
    </row>
    <row r="642" spans="1:29" x14ac:dyDescent="0.45">
      <c r="A642" s="112">
        <f>IF(C642="","",COUNTA($C$3:C642))</f>
        <v>640</v>
      </c>
      <c r="B642" s="112" t="str">
        <f t="shared" si="126"/>
        <v>September</v>
      </c>
      <c r="C642" s="113">
        <v>44817</v>
      </c>
      <c r="D642" s="114" t="s">
        <v>716</v>
      </c>
      <c r="E642" s="114"/>
      <c r="F642" s="115">
        <v>44816</v>
      </c>
      <c r="G642" s="116" t="s">
        <v>125</v>
      </c>
      <c r="H642" s="152" t="s">
        <v>718</v>
      </c>
      <c r="I642" s="116" t="s">
        <v>457</v>
      </c>
      <c r="J642" s="116" t="s">
        <v>3</v>
      </c>
      <c r="K642" s="117" t="str">
        <f t="shared" si="116"/>
        <v>Sqmt</v>
      </c>
      <c r="L642" s="118">
        <v>28.1</v>
      </c>
      <c r="M642" s="118"/>
      <c r="N642" s="118">
        <v>23.39</v>
      </c>
      <c r="O642" s="138">
        <f t="shared" si="117"/>
        <v>28.535800000000002</v>
      </c>
      <c r="P642" s="124">
        <v>22.3</v>
      </c>
      <c r="Q642" s="118">
        <v>23.3</v>
      </c>
      <c r="R642" s="118">
        <v>0</v>
      </c>
      <c r="S642" s="151">
        <v>100</v>
      </c>
      <c r="T642" s="119">
        <f t="shared" si="122"/>
        <v>5.2358000000000011</v>
      </c>
      <c r="U642" s="119">
        <f t="shared" si="123"/>
        <v>1</v>
      </c>
      <c r="V642" s="119">
        <f t="shared" si="118"/>
        <v>179.20482400000003</v>
      </c>
      <c r="W642" s="119">
        <f t="shared" si="119"/>
        <v>6.28</v>
      </c>
      <c r="X642" s="119">
        <f t="shared" si="120"/>
        <v>32.880824000000011</v>
      </c>
      <c r="Y642" s="120">
        <f t="shared" si="124"/>
        <v>18.348180180685318</v>
      </c>
      <c r="Z642" s="121">
        <f t="shared" si="125"/>
        <v>3.5043699493268106</v>
      </c>
      <c r="AA642" s="122"/>
      <c r="AB642" s="119">
        <f t="shared" si="121"/>
        <v>32.880824000000011</v>
      </c>
      <c r="AC642" s="96" t="s">
        <v>519</v>
      </c>
    </row>
    <row r="643" spans="1:29" x14ac:dyDescent="0.45">
      <c r="A643" s="112">
        <f>IF(C643="","",COUNTA($C$3:C643))</f>
        <v>641</v>
      </c>
      <c r="B643" s="112" t="str">
        <f t="shared" si="126"/>
        <v>September</v>
      </c>
      <c r="C643" s="113">
        <v>44817</v>
      </c>
      <c r="D643" s="114" t="s">
        <v>716</v>
      </c>
      <c r="E643" s="114"/>
      <c r="F643" s="115">
        <v>44816</v>
      </c>
      <c r="G643" s="116" t="s">
        <v>125</v>
      </c>
      <c r="H643" s="152" t="s">
        <v>718</v>
      </c>
      <c r="I643" s="116" t="s">
        <v>25</v>
      </c>
      <c r="J643" s="116" t="s">
        <v>455</v>
      </c>
      <c r="K643" s="117" t="str">
        <f t="shared" ref="K643:K706" si="12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643" s="118">
        <v>32</v>
      </c>
      <c r="M643" s="118"/>
      <c r="N643" s="118"/>
      <c r="O643" s="138">
        <f t="shared" ref="O643:O706" si="128">IF(ISNUMBER(SEARCH("gsm",J:J)),(M643+N643)*1.22,IF(ISNUMBER(SEARCH("Tape",J:J)),L643,IF(ISNUMBER(SEARCH("Thermal",J:J)),L643,IF(ISNUMBER(SEARCH("Acou",J:J)),L643,IF(ISNUMBER(SEARCH("ss",J:J)),L643,IF(ISNUMBER(SEARCH("Alu",J:J)),L643,IF(ISNUMBER(SEARCH("Gasket",J:J)),L643,IF(ISNUMBER(SEARCH("Cleats",J:J)),L643,IF(ISNUMBER(SEARCH("Tube",J:J)),L643,IF(ISNUMBER(SEARCH("Bracket",J:J)),L643,IF(ISNUMBER(SEARCH("Corner",J:J)),L643,IF(ISNUMBER(SEARCH("MS",J:J)),L643,IF(ISNUMBER(SEARCH("Bucket",J:J)),L643,IF(ISNUMBER(SEARCH("stretch",J:J)),L643,IF(ISNUMBER(SEARCH("Bubble",J:J)),L643,IF(ISNUMBER(SEARCH("JTR",J:J)),L643,IF(ISNUMBER(SEARCH("Clamp",J:J)),"No's",IF(ISNUMBER(SEARCH("PIR",J:J)),"sqmt",""))))))))))))))))))</f>
        <v>32</v>
      </c>
      <c r="P643" s="124"/>
      <c r="Q643" s="118"/>
      <c r="R643" s="118"/>
      <c r="S643" s="151"/>
      <c r="T643" s="119" t="str">
        <f t="shared" si="122"/>
        <v/>
      </c>
      <c r="U643" s="119" t="str">
        <f t="shared" si="123"/>
        <v/>
      </c>
      <c r="V643" s="119">
        <f t="shared" ref="V643:V706" si="129">IF(ISNUMBER(SEARCH("26",J:J)),O643*3.925,IF(ISNUMBER(SEARCH("24",J:J)),O643*4.71,IF(ISNUMBER(SEARCH("22",J:J)),O643*6.28,IF(ISNUMBER(SEARCH("20",J:J)),O643*7.85,IF(ISNUMBER(SEARCH("18G",J:J)),O643*9.42,IF(ISNUMBER(SEARCH("16G",J:J)),O643*11.775,IF(ISNUMBER(SEARCH("Thermal",J:J)),O643,IF(ISNUMBER(SEARCH("Acou",J:J)),O643,IF(ISNUMBER(SEARCH("ss",J:J)),O643,IF(ISNUMBER(SEARCH("0.8mm",J:J)),O643*2.2,IF(ISNUMBER(SEARCH("1mm",J:J)),O643*2.75,IF(ISNUMBER(SEARCH("1.2mm",J:J)),O643*3.3,IF(ISNUMBER(SEARCH("Gasket",J:J)),O643,IF(ISNUMBER(SEARCH("Cleats",J:J)),O643,IF(ISNUMBER(SEARCH("Sealant",J:J)),O643,IF(ISNUMBER(SEARCH("Bracket",J:J)),O643,IF(ISNUMBER(SEARCH("Corner",J:J)),O643,IF(ISNUMBER(SEARCH("Bubble",J:J)),O643,""))))))))))))))))))</f>
        <v>32</v>
      </c>
      <c r="W643" s="119" t="str">
        <f t="shared" ref="W643:W706" si="130">IF(ISNUMBER(SEARCH("26",J:J)),U643*3.925,IF(ISNUMBER(SEARCH("24",J:J)),U643*4.71,IF(ISNUMBER(SEARCH("22",J:J)),U643*6.28,IF(ISNUMBER(SEARCH("20",J:J)),U643*7.85,IF(ISNUMBER(SEARCH("18G",J:J)),U643*9.42,IF(ISNUMBER(SEARCH("16G",J:J)),U643*11.775,IF(ISNUMBER(SEARCH("Thermal",J:J)),U643,IF(ISNUMBER(SEARCH("Acou",J:J)),U643,IF(ISNUMBER(SEARCH("ss",J:J)),U643,IF(ISNUMBER(SEARCH("0.8mm",J:J)),U643*2.2,IF(ISNUMBER(SEARCH("1mm",J:J)),U643*2.75,IF(ISNUMBER(SEARCH("1.2mm",J:J)),U643*3.3,IF(ISNUMBER(SEARCH("Gasket",J:J)),U643,IF(ISNUMBER(SEARCH("Cleats",J:J)),U643,IF(ISNUMBER(SEARCH("Sealant",J:J)),U643,IF(ISNUMBER(SEARCH("Bracket",J:J)),U643,IF(ISNUMBER(SEARCH("Corner",J:J)),U643,IF(ISNUMBER(SEARCH("Bubble",J:J)),U643,""))))))))))))))))))</f>
        <v/>
      </c>
      <c r="X643" s="119" t="str">
        <f t="shared" ref="X643:X706" si="131">IF(ISNUMBER(SEARCH("26",J:J)),T643*3.925,IF(ISNUMBER(SEARCH("24",J:J)),T643*4.71,IF(ISNUMBER(SEARCH("22",J:J)),T643*6.28,IF(ISNUMBER(SEARCH("20",J:J)),T643*7.85,IF(ISNUMBER(SEARCH("18",J:J)),T643*9.42,IF(ISNUMBER(SEARCH("16",J:J)),T643*11.775,IF(ISNUMBER(SEARCH("Thermal",J:J)),"",IF(ISNUMBER(SEARCH("Acou",J:J)),"",IF(ISNUMBER(SEARCH("ss",J:J)),"",IF(ISNUMBER(SEARCH("0.8mm",J:J)),T643*2.2,IF(ISNUMBER(SEARCH("1mm",J:J)),T643*2.75,IF(ISNUMBER(SEARCH("1.2mm",J:J)),T643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643" s="120" t="str">
        <f t="shared" si="124"/>
        <v/>
      </c>
      <c r="Z643" s="121" t="str">
        <f t="shared" si="125"/>
        <v/>
      </c>
      <c r="AA643" s="122"/>
      <c r="AB643" s="119" t="str">
        <f t="shared" si="121"/>
        <v/>
      </c>
    </row>
    <row r="644" spans="1:29" x14ac:dyDescent="0.45">
      <c r="A644" s="112">
        <f>IF(C644="","",COUNTA($C$3:C644))</f>
        <v>642</v>
      </c>
      <c r="B644" s="112" t="str">
        <f t="shared" si="126"/>
        <v>September</v>
      </c>
      <c r="C644" s="113">
        <v>44818</v>
      </c>
      <c r="D644" s="114" t="s">
        <v>716</v>
      </c>
      <c r="E644" s="114"/>
      <c r="F644" s="115">
        <v>44816</v>
      </c>
      <c r="G644" s="116" t="s">
        <v>125</v>
      </c>
      <c r="H644" s="152" t="s">
        <v>719</v>
      </c>
      <c r="I644" s="116" t="s">
        <v>457</v>
      </c>
      <c r="J644" s="116" t="s">
        <v>2</v>
      </c>
      <c r="K644" s="117" t="str">
        <f t="shared" si="127"/>
        <v>Sqmt</v>
      </c>
      <c r="L644" s="118">
        <v>104.4</v>
      </c>
      <c r="M644" s="118">
        <v>65.260000000000005</v>
      </c>
      <c r="N644" s="118">
        <v>20.65</v>
      </c>
      <c r="O644" s="138">
        <f t="shared" si="128"/>
        <v>104.81019999999999</v>
      </c>
      <c r="P644" s="124">
        <v>90.4</v>
      </c>
      <c r="Q644" s="118">
        <v>100.4</v>
      </c>
      <c r="R644" s="118">
        <v>69</v>
      </c>
      <c r="S644" s="151">
        <v>31</v>
      </c>
      <c r="T644" s="119">
        <f t="shared" si="122"/>
        <v>4.410199999999989</v>
      </c>
      <c r="U644" s="119">
        <f t="shared" si="123"/>
        <v>10</v>
      </c>
      <c r="V644" s="119">
        <f t="shared" si="129"/>
        <v>493.65604199999996</v>
      </c>
      <c r="W644" s="119">
        <f t="shared" si="130"/>
        <v>47.1</v>
      </c>
      <c r="X644" s="119">
        <f t="shared" si="131"/>
        <v>20.772041999999949</v>
      </c>
      <c r="Y644" s="120">
        <f t="shared" si="124"/>
        <v>4.2077965694178516</v>
      </c>
      <c r="Z644" s="121">
        <f t="shared" si="125"/>
        <v>9.5410561185838798</v>
      </c>
      <c r="AA644" s="122"/>
      <c r="AB644" s="119">
        <f t="shared" si="121"/>
        <v>20.772041999999949</v>
      </c>
    </row>
    <row r="645" spans="1:29" x14ac:dyDescent="0.45">
      <c r="A645" s="112">
        <f>IF(C645="","",COUNTA($C$3:C645))</f>
        <v>643</v>
      </c>
      <c r="B645" s="112" t="str">
        <f t="shared" si="126"/>
        <v>September</v>
      </c>
      <c r="C645" s="113">
        <v>44818</v>
      </c>
      <c r="D645" s="114" t="s">
        <v>716</v>
      </c>
      <c r="E645" s="114"/>
      <c r="F645" s="115">
        <v>44816</v>
      </c>
      <c r="G645" s="116" t="s">
        <v>125</v>
      </c>
      <c r="H645" s="152" t="s">
        <v>719</v>
      </c>
      <c r="I645" s="116" t="s">
        <v>457</v>
      </c>
      <c r="J645" s="116" t="s">
        <v>3</v>
      </c>
      <c r="K645" s="117" t="str">
        <f t="shared" si="127"/>
        <v>Sqmt</v>
      </c>
      <c r="L645" s="118">
        <v>53.5</v>
      </c>
      <c r="M645" s="118">
        <v>26.4</v>
      </c>
      <c r="N645" s="118">
        <v>17.66</v>
      </c>
      <c r="O645" s="138">
        <f t="shared" si="128"/>
        <v>53.7532</v>
      </c>
      <c r="P645" s="124">
        <v>43.4</v>
      </c>
      <c r="Q645" s="118">
        <v>47.9</v>
      </c>
      <c r="R645" s="118"/>
      <c r="S645" s="151"/>
      <c r="T645" s="119">
        <f t="shared" si="122"/>
        <v>5.8532000000000011</v>
      </c>
      <c r="U645" s="119">
        <f t="shared" si="123"/>
        <v>4.5</v>
      </c>
      <c r="V645" s="119">
        <f t="shared" si="129"/>
        <v>337.57009600000004</v>
      </c>
      <c r="W645" s="119">
        <f t="shared" si="130"/>
        <v>28.26</v>
      </c>
      <c r="X645" s="119">
        <f t="shared" si="131"/>
        <v>36.758096000000009</v>
      </c>
      <c r="Y645" s="120">
        <f t="shared" si="124"/>
        <v>10.889026141699473</v>
      </c>
      <c r="Z645" s="121">
        <f t="shared" si="125"/>
        <v>8.3715946213434744</v>
      </c>
      <c r="AA645" s="122"/>
      <c r="AB645" s="119">
        <f t="shared" si="121"/>
        <v>36.758096000000009</v>
      </c>
    </row>
    <row r="646" spans="1:29" x14ac:dyDescent="0.45">
      <c r="A646" s="112">
        <f>IF(C646="","",COUNTA($C$3:C646))</f>
        <v>644</v>
      </c>
      <c r="B646" s="112" t="str">
        <f t="shared" si="126"/>
        <v>September</v>
      </c>
      <c r="C646" s="113">
        <v>44818</v>
      </c>
      <c r="D646" s="114" t="s">
        <v>716</v>
      </c>
      <c r="E646" s="114"/>
      <c r="F646" s="115">
        <v>44816</v>
      </c>
      <c r="G646" s="116" t="s">
        <v>125</v>
      </c>
      <c r="H646" s="152" t="s">
        <v>719</v>
      </c>
      <c r="I646" s="116" t="s">
        <v>25</v>
      </c>
      <c r="J646" s="116" t="s">
        <v>455</v>
      </c>
      <c r="K646" s="117" t="str">
        <f t="shared" si="127"/>
        <v>No's</v>
      </c>
      <c r="L646" s="118">
        <v>596</v>
      </c>
      <c r="M646" s="118"/>
      <c r="N646" s="118"/>
      <c r="O646" s="138">
        <f t="shared" si="128"/>
        <v>596</v>
      </c>
      <c r="P646" s="124"/>
      <c r="Q646" s="118"/>
      <c r="R646" s="118"/>
      <c r="S646" s="151"/>
      <c r="T646" s="119" t="str">
        <f t="shared" si="122"/>
        <v/>
      </c>
      <c r="U646" s="119" t="str">
        <f t="shared" si="123"/>
        <v/>
      </c>
      <c r="V646" s="119">
        <f t="shared" si="129"/>
        <v>596</v>
      </c>
      <c r="W646" s="119" t="str">
        <f t="shared" si="130"/>
        <v/>
      </c>
      <c r="X646" s="119" t="str">
        <f t="shared" si="131"/>
        <v/>
      </c>
      <c r="Y646" s="120" t="str">
        <f t="shared" si="124"/>
        <v/>
      </c>
      <c r="Z646" s="121" t="str">
        <f t="shared" si="125"/>
        <v/>
      </c>
      <c r="AA646" s="122"/>
      <c r="AB646" s="119" t="str">
        <f t="shared" si="121"/>
        <v/>
      </c>
    </row>
    <row r="647" spans="1:29" x14ac:dyDescent="0.45">
      <c r="A647" s="112">
        <f>IF(C647="","",COUNTA($C$3:C647))</f>
        <v>645</v>
      </c>
      <c r="B647" s="112" t="str">
        <f t="shared" si="126"/>
        <v>September</v>
      </c>
      <c r="C647" s="113">
        <v>44818</v>
      </c>
      <c r="D647" s="114" t="s">
        <v>716</v>
      </c>
      <c r="E647" s="114"/>
      <c r="F647" s="115">
        <v>44816</v>
      </c>
      <c r="G647" s="116" t="s">
        <v>125</v>
      </c>
      <c r="H647" s="152" t="s">
        <v>738</v>
      </c>
      <c r="I647" s="116" t="s">
        <v>457</v>
      </c>
      <c r="J647" s="116" t="s">
        <v>2</v>
      </c>
      <c r="K647" s="117" t="str">
        <f t="shared" si="127"/>
        <v>Sqmt</v>
      </c>
      <c r="L647" s="118">
        <v>121.9</v>
      </c>
      <c r="M647" s="118">
        <v>75.64</v>
      </c>
      <c r="N647" s="118">
        <v>24.72</v>
      </c>
      <c r="O647" s="138">
        <f t="shared" si="128"/>
        <v>122.4392</v>
      </c>
      <c r="P647" s="124">
        <v>104.7</v>
      </c>
      <c r="Q647" s="118">
        <v>115.7</v>
      </c>
      <c r="R647" s="118">
        <v>71</v>
      </c>
      <c r="S647" s="151">
        <v>29</v>
      </c>
      <c r="T647" s="119">
        <f t="shared" si="122"/>
        <v>6.7391999999999967</v>
      </c>
      <c r="U647" s="119">
        <f t="shared" si="123"/>
        <v>11</v>
      </c>
      <c r="V647" s="119">
        <f t="shared" si="129"/>
        <v>576.68863199999998</v>
      </c>
      <c r="W647" s="119">
        <f t="shared" si="130"/>
        <v>51.81</v>
      </c>
      <c r="X647" s="119">
        <f t="shared" si="131"/>
        <v>31.741631999999985</v>
      </c>
      <c r="Y647" s="120">
        <f t="shared" si="124"/>
        <v>5.5041195956850393</v>
      </c>
      <c r="Z647" s="121">
        <f t="shared" si="125"/>
        <v>8.9840508595286472</v>
      </c>
      <c r="AA647" s="122"/>
      <c r="AB647" s="119">
        <f t="shared" si="121"/>
        <v>31.741631999999985</v>
      </c>
    </row>
    <row r="648" spans="1:29" x14ac:dyDescent="0.45">
      <c r="A648" s="112">
        <f>IF(C648="","",COUNTA($C$3:C648))</f>
        <v>646</v>
      </c>
      <c r="B648" s="112" t="str">
        <f t="shared" si="126"/>
        <v>September</v>
      </c>
      <c r="C648" s="113">
        <v>44818</v>
      </c>
      <c r="D648" s="114" t="s">
        <v>716</v>
      </c>
      <c r="E648" s="114"/>
      <c r="F648" s="115">
        <v>44816</v>
      </c>
      <c r="G648" s="116" t="s">
        <v>125</v>
      </c>
      <c r="H648" s="152" t="s">
        <v>738</v>
      </c>
      <c r="I648" s="116" t="s">
        <v>457</v>
      </c>
      <c r="J648" s="116" t="s">
        <v>3</v>
      </c>
      <c r="K648" s="117" t="str">
        <f t="shared" si="127"/>
        <v>Sqmt</v>
      </c>
      <c r="L648" s="118">
        <v>18.600000000000001</v>
      </c>
      <c r="M648" s="118">
        <v>10.36</v>
      </c>
      <c r="N648" s="118">
        <v>4.99</v>
      </c>
      <c r="O648" s="138">
        <f t="shared" si="128"/>
        <v>18.727</v>
      </c>
      <c r="P648" s="124">
        <v>15.4</v>
      </c>
      <c r="Q648" s="118">
        <v>17.3</v>
      </c>
      <c r="R648" s="118"/>
      <c r="S648" s="151"/>
      <c r="T648" s="119">
        <f t="shared" si="122"/>
        <v>1.4269999999999996</v>
      </c>
      <c r="U648" s="119">
        <f t="shared" si="123"/>
        <v>1.9000000000000004</v>
      </c>
      <c r="V648" s="119">
        <f t="shared" si="129"/>
        <v>117.60556000000001</v>
      </c>
      <c r="W648" s="119">
        <f t="shared" si="130"/>
        <v>11.932000000000002</v>
      </c>
      <c r="X648" s="119">
        <f t="shared" si="131"/>
        <v>8.9615599999999986</v>
      </c>
      <c r="Y648" s="120">
        <f t="shared" si="124"/>
        <v>7.6200138836973323</v>
      </c>
      <c r="Z648" s="121">
        <f t="shared" si="125"/>
        <v>10.145778822021681</v>
      </c>
      <c r="AA648" s="122"/>
      <c r="AB648" s="119">
        <f t="shared" si="121"/>
        <v>8.9615599999999986</v>
      </c>
    </row>
    <row r="649" spans="1:29" x14ac:dyDescent="0.45">
      <c r="A649" s="112">
        <f>IF(C649="","",COUNTA($C$3:C649))</f>
        <v>647</v>
      </c>
      <c r="B649" s="112" t="str">
        <f t="shared" si="126"/>
        <v>September</v>
      </c>
      <c r="C649" s="113">
        <v>44818</v>
      </c>
      <c r="D649" s="114" t="s">
        <v>716</v>
      </c>
      <c r="E649" s="114"/>
      <c r="F649" s="115">
        <v>44816</v>
      </c>
      <c r="G649" s="116" t="s">
        <v>125</v>
      </c>
      <c r="H649" s="152" t="s">
        <v>738</v>
      </c>
      <c r="I649" s="116" t="s">
        <v>25</v>
      </c>
      <c r="J649" s="116" t="s">
        <v>455</v>
      </c>
      <c r="K649" s="117" t="str">
        <f t="shared" si="127"/>
        <v>No's</v>
      </c>
      <c r="L649" s="118">
        <v>584</v>
      </c>
      <c r="M649" s="118"/>
      <c r="N649" s="118"/>
      <c r="O649" s="138">
        <f t="shared" si="128"/>
        <v>584</v>
      </c>
      <c r="P649" s="124"/>
      <c r="Q649" s="118"/>
      <c r="R649" s="118"/>
      <c r="S649" s="151"/>
      <c r="T649" s="119" t="str">
        <f t="shared" si="122"/>
        <v/>
      </c>
      <c r="U649" s="119" t="str">
        <f t="shared" si="123"/>
        <v/>
      </c>
      <c r="V649" s="119">
        <f t="shared" si="129"/>
        <v>584</v>
      </c>
      <c r="W649" s="119" t="str">
        <f t="shared" si="130"/>
        <v/>
      </c>
      <c r="X649" s="119" t="str">
        <f t="shared" si="131"/>
        <v/>
      </c>
      <c r="Y649" s="120" t="str">
        <f t="shared" si="124"/>
        <v/>
      </c>
      <c r="Z649" s="121" t="str">
        <f t="shared" si="125"/>
        <v/>
      </c>
      <c r="AA649" s="122"/>
      <c r="AB649" s="119" t="str">
        <f t="shared" si="121"/>
        <v/>
      </c>
    </row>
    <row r="650" spans="1:29" x14ac:dyDescent="0.45">
      <c r="A650" s="112">
        <f>IF(C650="","",COUNTA($C$3:C650))</f>
        <v>648</v>
      </c>
      <c r="B650" s="112" t="str">
        <f t="shared" si="126"/>
        <v>September</v>
      </c>
      <c r="C650" s="113">
        <v>44818</v>
      </c>
      <c r="D650" s="114" t="s">
        <v>716</v>
      </c>
      <c r="E650" s="114"/>
      <c r="F650" s="115">
        <v>44816</v>
      </c>
      <c r="G650" s="116" t="s">
        <v>125</v>
      </c>
      <c r="H650" s="152" t="s">
        <v>738</v>
      </c>
      <c r="I650" s="116" t="s">
        <v>460</v>
      </c>
      <c r="J650" s="116" t="s">
        <v>225</v>
      </c>
      <c r="K650" s="117" t="str">
        <f t="shared" si="127"/>
        <v>Rmt</v>
      </c>
      <c r="L650" s="118">
        <v>470</v>
      </c>
      <c r="M650" s="118"/>
      <c r="N650" s="118"/>
      <c r="O650" s="138">
        <f t="shared" si="128"/>
        <v>470</v>
      </c>
      <c r="P650" s="124"/>
      <c r="Q650" s="118"/>
      <c r="R650" s="118"/>
      <c r="S650" s="151"/>
      <c r="T650" s="119" t="str">
        <f t="shared" si="122"/>
        <v/>
      </c>
      <c r="U650" s="119" t="str">
        <f t="shared" si="123"/>
        <v/>
      </c>
      <c r="V650" s="119">
        <f t="shared" si="129"/>
        <v>470</v>
      </c>
      <c r="W650" s="119" t="str">
        <f t="shared" si="130"/>
        <v/>
      </c>
      <c r="X650" s="119" t="str">
        <f t="shared" si="131"/>
        <v/>
      </c>
      <c r="Y650" s="120" t="str">
        <f t="shared" si="124"/>
        <v/>
      </c>
      <c r="Z650" s="121" t="str">
        <f t="shared" si="125"/>
        <v/>
      </c>
      <c r="AA650" s="122"/>
      <c r="AB650" s="119" t="str">
        <f t="shared" si="121"/>
        <v/>
      </c>
    </row>
    <row r="651" spans="1:29" x14ac:dyDescent="0.45">
      <c r="A651" s="112">
        <f>IF(C651="","",COUNTA($C$3:C651))</f>
        <v>649</v>
      </c>
      <c r="B651" s="112" t="str">
        <f t="shared" si="126"/>
        <v>September</v>
      </c>
      <c r="C651" s="113">
        <v>44818</v>
      </c>
      <c r="D651" s="114" t="s">
        <v>716</v>
      </c>
      <c r="E651" s="114"/>
      <c r="F651" s="115">
        <v>44816</v>
      </c>
      <c r="G651" s="116" t="s">
        <v>125</v>
      </c>
      <c r="H651" s="152" t="s">
        <v>738</v>
      </c>
      <c r="I651" s="116" t="s">
        <v>24</v>
      </c>
      <c r="J651" s="116" t="s">
        <v>24</v>
      </c>
      <c r="K651" s="117" t="str">
        <f t="shared" si="127"/>
        <v>No's</v>
      </c>
      <c r="L651" s="118">
        <v>2000</v>
      </c>
      <c r="M651" s="118"/>
      <c r="N651" s="118"/>
      <c r="O651" s="138">
        <f t="shared" si="128"/>
        <v>2000</v>
      </c>
      <c r="P651" s="124"/>
      <c r="Q651" s="118"/>
      <c r="R651" s="118"/>
      <c r="S651" s="151"/>
      <c r="T651" s="119" t="str">
        <f t="shared" si="122"/>
        <v/>
      </c>
      <c r="U651" s="119" t="str">
        <f t="shared" si="123"/>
        <v/>
      </c>
      <c r="V651" s="119">
        <f t="shared" si="129"/>
        <v>2000</v>
      </c>
      <c r="W651" s="119" t="str">
        <f t="shared" si="130"/>
        <v/>
      </c>
      <c r="X651" s="119" t="str">
        <f t="shared" si="131"/>
        <v/>
      </c>
      <c r="Y651" s="120" t="str">
        <f t="shared" si="124"/>
        <v/>
      </c>
      <c r="Z651" s="121" t="str">
        <f t="shared" si="125"/>
        <v/>
      </c>
      <c r="AA651" s="122"/>
      <c r="AB651" s="119" t="str">
        <f t="shared" si="121"/>
        <v/>
      </c>
    </row>
    <row r="652" spans="1:29" x14ac:dyDescent="0.45">
      <c r="A652" s="112">
        <f>IF(C652="","",COUNTA($C$3:C652))</f>
        <v>650</v>
      </c>
      <c r="B652" s="112" t="str">
        <f t="shared" si="126"/>
        <v>September</v>
      </c>
      <c r="C652" s="113">
        <v>44818</v>
      </c>
      <c r="D652" s="114" t="s">
        <v>716</v>
      </c>
      <c r="E652" s="114"/>
      <c r="F652" s="115">
        <v>44816</v>
      </c>
      <c r="G652" s="116" t="s">
        <v>125</v>
      </c>
      <c r="H652" s="152" t="s">
        <v>738</v>
      </c>
      <c r="I652" s="116" t="s">
        <v>480</v>
      </c>
      <c r="J652" s="116" t="s">
        <v>345</v>
      </c>
      <c r="K652" s="117" t="str">
        <f t="shared" si="127"/>
        <v>Kg's</v>
      </c>
      <c r="L652" s="118">
        <v>2.7</v>
      </c>
      <c r="M652" s="118"/>
      <c r="N652" s="118"/>
      <c r="O652" s="138">
        <f t="shared" si="128"/>
        <v>2.7</v>
      </c>
      <c r="P652" s="124"/>
      <c r="Q652" s="118"/>
      <c r="R652" s="118"/>
      <c r="S652" s="151"/>
      <c r="T652" s="119" t="str">
        <f t="shared" si="122"/>
        <v/>
      </c>
      <c r="U652" s="119" t="str">
        <f t="shared" si="123"/>
        <v/>
      </c>
      <c r="V652" s="119">
        <f t="shared" si="129"/>
        <v>2.7</v>
      </c>
      <c r="W652" s="119" t="str">
        <f t="shared" si="130"/>
        <v/>
      </c>
      <c r="X652" s="119" t="str">
        <f t="shared" si="131"/>
        <v/>
      </c>
      <c r="Y652" s="120" t="str">
        <f t="shared" si="124"/>
        <v/>
      </c>
      <c r="Z652" s="121" t="str">
        <f t="shared" si="125"/>
        <v/>
      </c>
      <c r="AA652" s="122"/>
      <c r="AB652" s="119" t="str">
        <f t="shared" si="121"/>
        <v/>
      </c>
    </row>
    <row r="653" spans="1:29" x14ac:dyDescent="0.45">
      <c r="A653" s="112">
        <f>IF(C653="","",COUNTA($C$3:C653))</f>
        <v>651</v>
      </c>
      <c r="B653" s="112" t="str">
        <f t="shared" si="126"/>
        <v>September</v>
      </c>
      <c r="C653" s="113">
        <v>44818</v>
      </c>
      <c r="D653" s="114" t="s">
        <v>716</v>
      </c>
      <c r="E653" s="114"/>
      <c r="F653" s="115">
        <v>44816</v>
      </c>
      <c r="G653" s="116" t="s">
        <v>125</v>
      </c>
      <c r="H653" s="152" t="s">
        <v>738</v>
      </c>
      <c r="I653" s="116" t="s">
        <v>480</v>
      </c>
      <c r="J653" s="116" t="s">
        <v>343</v>
      </c>
      <c r="K653" s="117" t="str">
        <f t="shared" si="127"/>
        <v>No's</v>
      </c>
      <c r="L653" s="118">
        <v>4</v>
      </c>
      <c r="M653" s="118"/>
      <c r="N653" s="118"/>
      <c r="O653" s="138">
        <f t="shared" si="128"/>
        <v>4</v>
      </c>
      <c r="P653" s="124"/>
      <c r="Q653" s="118"/>
      <c r="R653" s="118"/>
      <c r="S653" s="151"/>
      <c r="T653" s="119" t="str">
        <f t="shared" si="122"/>
        <v/>
      </c>
      <c r="U653" s="119" t="str">
        <f t="shared" si="123"/>
        <v/>
      </c>
      <c r="V653" s="119">
        <f t="shared" si="129"/>
        <v>4</v>
      </c>
      <c r="W653" s="119" t="str">
        <f t="shared" si="130"/>
        <v/>
      </c>
      <c r="X653" s="119" t="str">
        <f t="shared" si="131"/>
        <v/>
      </c>
      <c r="Y653" s="120" t="str">
        <f t="shared" si="124"/>
        <v/>
      </c>
      <c r="Z653" s="121" t="str">
        <f t="shared" si="125"/>
        <v/>
      </c>
      <c r="AA653" s="122"/>
      <c r="AB653" s="119" t="str">
        <f t="shared" si="121"/>
        <v/>
      </c>
    </row>
    <row r="654" spans="1:29" x14ac:dyDescent="0.45">
      <c r="A654" s="112">
        <f>IF(C654="","",COUNTA($C$3:C654))</f>
        <v>652</v>
      </c>
      <c r="B654" s="112" t="str">
        <f t="shared" si="126"/>
        <v>September</v>
      </c>
      <c r="C654" s="113">
        <v>44818</v>
      </c>
      <c r="D654" s="114" t="s">
        <v>716</v>
      </c>
      <c r="E654" s="114"/>
      <c r="F654" s="115">
        <v>44816</v>
      </c>
      <c r="G654" s="116" t="s">
        <v>125</v>
      </c>
      <c r="H654" s="152" t="s">
        <v>720</v>
      </c>
      <c r="I654" s="116" t="s">
        <v>231</v>
      </c>
      <c r="J654" s="116" t="s">
        <v>2</v>
      </c>
      <c r="K654" s="117" t="str">
        <f t="shared" si="127"/>
        <v>Sqmt</v>
      </c>
      <c r="L654" s="118">
        <v>38.200000000000003</v>
      </c>
      <c r="M654" s="118"/>
      <c r="N654" s="118">
        <v>31.8</v>
      </c>
      <c r="O654" s="138">
        <f t="shared" si="128"/>
        <v>38.795999999999999</v>
      </c>
      <c r="P654" s="124">
        <v>30.8</v>
      </c>
      <c r="Q654" s="118">
        <v>34.4</v>
      </c>
      <c r="R654" s="118">
        <v>0</v>
      </c>
      <c r="S654" s="151">
        <v>100</v>
      </c>
      <c r="T654" s="119">
        <f t="shared" si="122"/>
        <v>4.3960000000000008</v>
      </c>
      <c r="U654" s="119">
        <f t="shared" si="123"/>
        <v>3.5999999999999979</v>
      </c>
      <c r="V654" s="119">
        <f t="shared" si="129"/>
        <v>182.72916000000001</v>
      </c>
      <c r="W654" s="119">
        <f t="shared" si="130"/>
        <v>16.955999999999989</v>
      </c>
      <c r="X654" s="119">
        <f t="shared" si="131"/>
        <v>20.705160000000003</v>
      </c>
      <c r="Y654" s="120">
        <f t="shared" si="124"/>
        <v>11.331065058253429</v>
      </c>
      <c r="Z654" s="121">
        <f t="shared" si="125"/>
        <v>9.2793071450664968</v>
      </c>
      <c r="AA654" s="122"/>
      <c r="AB654" s="119">
        <f t="shared" si="121"/>
        <v>20.705160000000003</v>
      </c>
    </row>
    <row r="655" spans="1:29" x14ac:dyDescent="0.45">
      <c r="A655" s="112">
        <f>IF(C655="","",COUNTA($C$3:C655))</f>
        <v>653</v>
      </c>
      <c r="B655" s="112" t="str">
        <f>IF(C655="","",TEXT(C655,"mmmm"))</f>
        <v>September</v>
      </c>
      <c r="C655" s="113">
        <v>44818</v>
      </c>
      <c r="D655" s="114" t="s">
        <v>716</v>
      </c>
      <c r="E655" s="114"/>
      <c r="F655" s="115">
        <v>44816</v>
      </c>
      <c r="G655" s="116" t="s">
        <v>125</v>
      </c>
      <c r="H655" s="152" t="s">
        <v>720</v>
      </c>
      <c r="I655" s="116" t="s">
        <v>231</v>
      </c>
      <c r="J655" s="116" t="s">
        <v>19</v>
      </c>
      <c r="K655" s="117" t="str">
        <f t="shared" si="127"/>
        <v>Sqmt</v>
      </c>
      <c r="L655" s="118">
        <v>3.7</v>
      </c>
      <c r="M655" s="118">
        <v>3.05</v>
      </c>
      <c r="N655" s="118"/>
      <c r="O655" s="138">
        <f t="shared" si="128"/>
        <v>3.7209999999999996</v>
      </c>
      <c r="P655" s="124"/>
      <c r="Q655" s="118">
        <v>3.7</v>
      </c>
      <c r="R655" s="118"/>
      <c r="S655" s="151"/>
      <c r="T655" s="119">
        <f>(IF(K655="Sqmt",(O655-Q655),""))</f>
        <v>2.0999999999999464E-2</v>
      </c>
      <c r="U655" s="119">
        <f>(IF(K655="Sqmt",(O655-P655)-T655,IF(K655="Rmt","",IF(K655="Kg's","",IF(K655="No's","",IF(K655="Roll","",""))))))</f>
        <v>3.7</v>
      </c>
      <c r="V655" s="119">
        <f t="shared" si="129"/>
        <v>17.52591</v>
      </c>
      <c r="W655" s="119">
        <f t="shared" si="130"/>
        <v>17.427</v>
      </c>
      <c r="X655" s="119">
        <f t="shared" si="131"/>
        <v>9.8909999999997472E-2</v>
      </c>
      <c r="Y655" s="120">
        <f>IF(K655="Sqmt",(T655/O655)*100,IF(K655="Kg's","",IF(K655="No's","",IF(K655="Rmt","",IF(K655="Roll","",IF(K655="",""))))))</f>
        <v>0.564364418167145</v>
      </c>
      <c r="Z655" s="121">
        <f>IF(K655="Sqmt",(U655/O655)*100,IF(K655="Kg's","",IF(K655="No's","",IF(K655="Rmt","",IF(K655="Roll","",IF(K655="",""))))))</f>
        <v>99.435635581832855</v>
      </c>
      <c r="AA655" s="122"/>
      <c r="AB655" s="119">
        <f t="shared" si="121"/>
        <v>9.8909999999997472E-2</v>
      </c>
    </row>
    <row r="656" spans="1:29" x14ac:dyDescent="0.45">
      <c r="A656" s="112">
        <f>IF(C656="","",COUNTA($C$3:C656))</f>
        <v>654</v>
      </c>
      <c r="B656" s="112" t="str">
        <f t="shared" si="126"/>
        <v>September</v>
      </c>
      <c r="C656" s="113">
        <v>44819</v>
      </c>
      <c r="D656" s="114" t="s">
        <v>662</v>
      </c>
      <c r="E656" s="114"/>
      <c r="F656" s="115">
        <v>44793</v>
      </c>
      <c r="G656" s="116" t="s">
        <v>125</v>
      </c>
      <c r="H656" s="152" t="s">
        <v>721</v>
      </c>
      <c r="I656" s="116" t="s">
        <v>457</v>
      </c>
      <c r="J656" s="116" t="s">
        <v>3</v>
      </c>
      <c r="K656" s="117" t="str">
        <f t="shared" si="127"/>
        <v>Sqmt</v>
      </c>
      <c r="L656" s="118">
        <v>49.4</v>
      </c>
      <c r="M656" s="118"/>
      <c r="N656" s="118">
        <f>33.4+7.6</f>
        <v>41</v>
      </c>
      <c r="O656" s="138">
        <f t="shared" si="128"/>
        <v>50.019999999999996</v>
      </c>
      <c r="P656" s="124">
        <v>35</v>
      </c>
      <c r="Q656" s="118">
        <v>41.3</v>
      </c>
      <c r="R656" s="118">
        <v>5</v>
      </c>
      <c r="S656" s="151">
        <v>95</v>
      </c>
      <c r="T656" s="119">
        <f t="shared" si="122"/>
        <v>8.7199999999999989</v>
      </c>
      <c r="U656" s="119">
        <f t="shared" si="123"/>
        <v>6.2999999999999972</v>
      </c>
      <c r="V656" s="119">
        <f t="shared" si="129"/>
        <v>314.12559999999996</v>
      </c>
      <c r="W656" s="119">
        <f t="shared" si="130"/>
        <v>39.563999999999986</v>
      </c>
      <c r="X656" s="119">
        <f t="shared" si="131"/>
        <v>54.761599999999994</v>
      </c>
      <c r="Y656" s="120">
        <f t="shared" si="124"/>
        <v>17.433026789284288</v>
      </c>
      <c r="Z656" s="121">
        <f t="shared" si="125"/>
        <v>12.594962015193916</v>
      </c>
      <c r="AA656" s="122"/>
      <c r="AB656" s="119">
        <f t="shared" si="121"/>
        <v>54.761599999999994</v>
      </c>
      <c r="AC656" s="96" t="s">
        <v>519</v>
      </c>
    </row>
    <row r="657" spans="1:29" x14ac:dyDescent="0.45">
      <c r="A657" s="112">
        <f>IF(C657="","",COUNTA($C$3:C657))</f>
        <v>655</v>
      </c>
      <c r="B657" s="112" t="str">
        <f t="shared" si="126"/>
        <v>September</v>
      </c>
      <c r="C657" s="113">
        <v>44819</v>
      </c>
      <c r="D657" s="114" t="s">
        <v>662</v>
      </c>
      <c r="E657" s="114"/>
      <c r="F657" s="115">
        <v>44793</v>
      </c>
      <c r="G657" s="116" t="s">
        <v>125</v>
      </c>
      <c r="H657" s="152" t="s">
        <v>721</v>
      </c>
      <c r="I657" s="116" t="s">
        <v>457</v>
      </c>
      <c r="J657" s="116" t="s">
        <v>4</v>
      </c>
      <c r="K657" s="117" t="str">
        <f t="shared" si="127"/>
        <v>Sqmt</v>
      </c>
      <c r="L657" s="118">
        <v>7.3</v>
      </c>
      <c r="M657" s="118">
        <v>4.09</v>
      </c>
      <c r="N657" s="118">
        <v>1.9</v>
      </c>
      <c r="O657" s="138">
        <f t="shared" si="128"/>
        <v>7.3078000000000003</v>
      </c>
      <c r="P657" s="124">
        <v>5.5</v>
      </c>
      <c r="Q657" s="118">
        <v>6.4</v>
      </c>
      <c r="R657" s="118"/>
      <c r="S657" s="151"/>
      <c r="T657" s="119">
        <f t="shared" si="122"/>
        <v>0.90779999999999994</v>
      </c>
      <c r="U657" s="119">
        <f t="shared" si="123"/>
        <v>0.90000000000000036</v>
      </c>
      <c r="V657" s="119">
        <f t="shared" si="129"/>
        <v>57.366230000000002</v>
      </c>
      <c r="W657" s="119">
        <f t="shared" si="130"/>
        <v>7.0650000000000022</v>
      </c>
      <c r="X657" s="119">
        <f t="shared" si="131"/>
        <v>7.1262299999999996</v>
      </c>
      <c r="Y657" s="120">
        <f t="shared" si="124"/>
        <v>12.422343249678425</v>
      </c>
      <c r="Z657" s="121">
        <f t="shared" si="125"/>
        <v>12.315607980513976</v>
      </c>
      <c r="AA657" s="122"/>
      <c r="AB657" s="119">
        <f t="shared" si="121"/>
        <v>7.1262299999999996</v>
      </c>
    </row>
    <row r="658" spans="1:29" x14ac:dyDescent="0.45">
      <c r="A658" s="112">
        <f>IF(C658="","",COUNTA($C$3:C658))</f>
        <v>656</v>
      </c>
      <c r="B658" s="112" t="str">
        <f t="shared" si="126"/>
        <v>September</v>
      </c>
      <c r="C658" s="113">
        <v>44819</v>
      </c>
      <c r="D658" s="114" t="s">
        <v>662</v>
      </c>
      <c r="E658" s="114"/>
      <c r="F658" s="115">
        <v>44793</v>
      </c>
      <c r="G658" s="116" t="s">
        <v>125</v>
      </c>
      <c r="H658" s="152" t="s">
        <v>721</v>
      </c>
      <c r="I658" s="116" t="s">
        <v>368</v>
      </c>
      <c r="J658" s="116" t="s">
        <v>2</v>
      </c>
      <c r="K658" s="117" t="str">
        <f t="shared" si="127"/>
        <v>Sqmt</v>
      </c>
      <c r="L658" s="118">
        <v>24</v>
      </c>
      <c r="M658" s="118">
        <v>19.7</v>
      </c>
      <c r="N658" s="118"/>
      <c r="O658" s="138">
        <f t="shared" si="128"/>
        <v>24.033999999999999</v>
      </c>
      <c r="P658" s="124">
        <v>24</v>
      </c>
      <c r="Q658" s="118">
        <v>24</v>
      </c>
      <c r="R658" s="118"/>
      <c r="S658" s="151"/>
      <c r="T658" s="119">
        <f t="shared" si="122"/>
        <v>3.399999999999892E-2</v>
      </c>
      <c r="U658" s="119">
        <f t="shared" si="123"/>
        <v>0</v>
      </c>
      <c r="V658" s="119">
        <f t="shared" si="129"/>
        <v>113.20013999999999</v>
      </c>
      <c r="W658" s="119">
        <f t="shared" si="130"/>
        <v>0</v>
      </c>
      <c r="X658" s="119">
        <f t="shared" si="131"/>
        <v>0.16013999999999493</v>
      </c>
      <c r="Y658" s="120">
        <f t="shared" si="124"/>
        <v>0.14146625613713457</v>
      </c>
      <c r="Z658" s="121">
        <f t="shared" si="125"/>
        <v>0</v>
      </c>
      <c r="AA658" s="122"/>
      <c r="AB658" s="119">
        <f t="shared" si="121"/>
        <v>0.16013999999999493</v>
      </c>
    </row>
    <row r="659" spans="1:29" x14ac:dyDescent="0.45">
      <c r="A659" s="112">
        <f>IF(C659="","",COUNTA($C$3:C659))</f>
        <v>657</v>
      </c>
      <c r="B659" s="112" t="str">
        <f t="shared" si="126"/>
        <v>September</v>
      </c>
      <c r="C659" s="113">
        <v>44819</v>
      </c>
      <c r="D659" s="114" t="s">
        <v>662</v>
      </c>
      <c r="E659" s="114"/>
      <c r="F659" s="115">
        <v>44793</v>
      </c>
      <c r="G659" s="116" t="s">
        <v>125</v>
      </c>
      <c r="H659" s="152" t="s">
        <v>721</v>
      </c>
      <c r="I659" s="116" t="s">
        <v>25</v>
      </c>
      <c r="J659" s="116" t="s">
        <v>455</v>
      </c>
      <c r="K659" s="117" t="str">
        <f t="shared" si="127"/>
        <v>No's</v>
      </c>
      <c r="L659" s="118">
        <v>144</v>
      </c>
      <c r="M659" s="118"/>
      <c r="N659" s="118"/>
      <c r="O659" s="138">
        <f t="shared" si="128"/>
        <v>144</v>
      </c>
      <c r="P659" s="124"/>
      <c r="Q659" s="118"/>
      <c r="R659" s="118"/>
      <c r="S659" s="151"/>
      <c r="T659" s="119" t="str">
        <f t="shared" si="122"/>
        <v/>
      </c>
      <c r="U659" s="119" t="str">
        <f t="shared" si="123"/>
        <v/>
      </c>
      <c r="V659" s="119">
        <f t="shared" si="129"/>
        <v>144</v>
      </c>
      <c r="W659" s="119" t="str">
        <f t="shared" si="130"/>
        <v/>
      </c>
      <c r="X659" s="119" t="str">
        <f t="shared" si="131"/>
        <v/>
      </c>
      <c r="Y659" s="120" t="str">
        <f t="shared" si="124"/>
        <v/>
      </c>
      <c r="Z659" s="121" t="str">
        <f t="shared" si="125"/>
        <v/>
      </c>
      <c r="AA659" s="122"/>
      <c r="AB659" s="119" t="str">
        <f t="shared" si="121"/>
        <v/>
      </c>
    </row>
    <row r="660" spans="1:29" x14ac:dyDescent="0.45">
      <c r="A660" s="112">
        <f>IF(C660="","",COUNTA($C$3:C660))</f>
        <v>658</v>
      </c>
      <c r="B660" s="112" t="str">
        <f t="shared" si="126"/>
        <v>September</v>
      </c>
      <c r="C660" s="113">
        <v>44819</v>
      </c>
      <c r="D660" s="114" t="s">
        <v>662</v>
      </c>
      <c r="E660" s="114"/>
      <c r="F660" s="115">
        <v>44793</v>
      </c>
      <c r="G660" s="116" t="s">
        <v>125</v>
      </c>
      <c r="H660" s="152" t="s">
        <v>721</v>
      </c>
      <c r="I660" s="116" t="s">
        <v>460</v>
      </c>
      <c r="J660" s="116" t="s">
        <v>225</v>
      </c>
      <c r="K660" s="117" t="str">
        <f t="shared" si="127"/>
        <v>Rmt</v>
      </c>
      <c r="L660" s="118">
        <v>70</v>
      </c>
      <c r="M660" s="118"/>
      <c r="N660" s="118"/>
      <c r="O660" s="138">
        <f t="shared" si="128"/>
        <v>70</v>
      </c>
      <c r="P660" s="124"/>
      <c r="Q660" s="118"/>
      <c r="R660" s="118"/>
      <c r="S660" s="151"/>
      <c r="T660" s="119" t="str">
        <f t="shared" si="122"/>
        <v/>
      </c>
      <c r="U660" s="119" t="str">
        <f t="shared" si="123"/>
        <v/>
      </c>
      <c r="V660" s="119">
        <f t="shared" si="129"/>
        <v>70</v>
      </c>
      <c r="W660" s="119" t="str">
        <f t="shared" si="130"/>
        <v/>
      </c>
      <c r="X660" s="119" t="str">
        <f t="shared" si="131"/>
        <v/>
      </c>
      <c r="Y660" s="120" t="str">
        <f t="shared" si="124"/>
        <v/>
      </c>
      <c r="Z660" s="121" t="str">
        <f t="shared" si="125"/>
        <v/>
      </c>
      <c r="AA660" s="122"/>
      <c r="AB660" s="119" t="str">
        <f t="shared" si="121"/>
        <v/>
      </c>
    </row>
    <row r="661" spans="1:29" x14ac:dyDescent="0.45">
      <c r="A661" s="112">
        <f>IF(C661="","",COUNTA($C$3:C661))</f>
        <v>659</v>
      </c>
      <c r="B661" s="112" t="str">
        <f t="shared" si="126"/>
        <v>September</v>
      </c>
      <c r="C661" s="113">
        <v>44819</v>
      </c>
      <c r="D661" s="114" t="s">
        <v>662</v>
      </c>
      <c r="E661" s="114"/>
      <c r="F661" s="115">
        <v>44793</v>
      </c>
      <c r="G661" s="116" t="s">
        <v>125</v>
      </c>
      <c r="H661" s="152" t="s">
        <v>721</v>
      </c>
      <c r="I661" s="116" t="s">
        <v>24</v>
      </c>
      <c r="J661" s="116" t="s">
        <v>24</v>
      </c>
      <c r="K661" s="117" t="str">
        <f t="shared" si="127"/>
        <v>No's</v>
      </c>
      <c r="L661" s="118">
        <v>200</v>
      </c>
      <c r="M661" s="118"/>
      <c r="N661" s="118"/>
      <c r="O661" s="138">
        <f t="shared" si="128"/>
        <v>200</v>
      </c>
      <c r="P661" s="124"/>
      <c r="Q661" s="118"/>
      <c r="R661" s="118"/>
      <c r="S661" s="151"/>
      <c r="T661" s="119" t="str">
        <f t="shared" si="122"/>
        <v/>
      </c>
      <c r="U661" s="119" t="str">
        <f t="shared" si="123"/>
        <v/>
      </c>
      <c r="V661" s="119">
        <f t="shared" si="129"/>
        <v>200</v>
      </c>
      <c r="W661" s="119" t="str">
        <f t="shared" si="130"/>
        <v/>
      </c>
      <c r="X661" s="119" t="str">
        <f t="shared" si="131"/>
        <v/>
      </c>
      <c r="Y661" s="120" t="str">
        <f t="shared" si="124"/>
        <v/>
      </c>
      <c r="Z661" s="121" t="str">
        <f t="shared" si="125"/>
        <v/>
      </c>
      <c r="AA661" s="122"/>
      <c r="AB661" s="119" t="str">
        <f t="shared" si="121"/>
        <v/>
      </c>
    </row>
    <row r="662" spans="1:29" x14ac:dyDescent="0.45">
      <c r="A662" s="112">
        <f>IF(C662="","",COUNTA($C$3:C662))</f>
        <v>660</v>
      </c>
      <c r="B662" s="112" t="str">
        <f t="shared" si="126"/>
        <v>September</v>
      </c>
      <c r="C662" s="113">
        <v>44819</v>
      </c>
      <c r="D662" s="114" t="s">
        <v>662</v>
      </c>
      <c r="E662" s="114"/>
      <c r="F662" s="115">
        <v>44793</v>
      </c>
      <c r="G662" s="116" t="s">
        <v>125</v>
      </c>
      <c r="H662" s="152" t="s">
        <v>721</v>
      </c>
      <c r="I662" s="116" t="s">
        <v>480</v>
      </c>
      <c r="J662" s="116" t="s">
        <v>345</v>
      </c>
      <c r="K662" s="117" t="str">
        <f t="shared" si="127"/>
        <v>Kg's</v>
      </c>
      <c r="L662" s="118">
        <v>0.3</v>
      </c>
      <c r="M662" s="118"/>
      <c r="N662" s="118"/>
      <c r="O662" s="138">
        <f t="shared" si="128"/>
        <v>0.3</v>
      </c>
      <c r="P662" s="124"/>
      <c r="Q662" s="118"/>
      <c r="R662" s="118"/>
      <c r="S662" s="151"/>
      <c r="T662" s="119" t="str">
        <f t="shared" si="122"/>
        <v/>
      </c>
      <c r="U662" s="119" t="str">
        <f t="shared" si="123"/>
        <v/>
      </c>
      <c r="V662" s="119">
        <f t="shared" si="129"/>
        <v>0.3</v>
      </c>
      <c r="W662" s="119" t="str">
        <f t="shared" si="130"/>
        <v/>
      </c>
      <c r="X662" s="119" t="str">
        <f t="shared" si="131"/>
        <v/>
      </c>
      <c r="Y662" s="120" t="str">
        <f t="shared" si="124"/>
        <v/>
      </c>
      <c r="Z662" s="121" t="str">
        <f t="shared" si="125"/>
        <v/>
      </c>
      <c r="AA662" s="122"/>
      <c r="AB662" s="119" t="str">
        <f t="shared" si="121"/>
        <v/>
      </c>
    </row>
    <row r="663" spans="1:29" x14ac:dyDescent="0.45">
      <c r="A663" s="112">
        <f>IF(C663="","",COUNTA($C$3:C663))</f>
        <v>661</v>
      </c>
      <c r="B663" s="112" t="str">
        <f t="shared" si="126"/>
        <v>September</v>
      </c>
      <c r="C663" s="113">
        <v>44819</v>
      </c>
      <c r="D663" s="114" t="s">
        <v>662</v>
      </c>
      <c r="E663" s="114"/>
      <c r="F663" s="115">
        <v>44793</v>
      </c>
      <c r="G663" s="116" t="s">
        <v>125</v>
      </c>
      <c r="H663" s="152" t="s">
        <v>721</v>
      </c>
      <c r="I663" s="116" t="s">
        <v>480</v>
      </c>
      <c r="J663" s="116" t="s">
        <v>343</v>
      </c>
      <c r="K663" s="117" t="str">
        <f t="shared" si="127"/>
        <v>No's</v>
      </c>
      <c r="L663" s="118">
        <v>1</v>
      </c>
      <c r="M663" s="118"/>
      <c r="N663" s="118"/>
      <c r="O663" s="138">
        <f t="shared" si="128"/>
        <v>1</v>
      </c>
      <c r="P663" s="124"/>
      <c r="Q663" s="118"/>
      <c r="R663" s="118"/>
      <c r="S663" s="151"/>
      <c r="T663" s="119" t="str">
        <f t="shared" si="122"/>
        <v/>
      </c>
      <c r="U663" s="119" t="str">
        <f t="shared" si="123"/>
        <v/>
      </c>
      <c r="V663" s="119">
        <f t="shared" si="129"/>
        <v>1</v>
      </c>
      <c r="W663" s="119" t="str">
        <f t="shared" si="130"/>
        <v/>
      </c>
      <c r="X663" s="119" t="str">
        <f t="shared" si="131"/>
        <v/>
      </c>
      <c r="Y663" s="120" t="str">
        <f t="shared" si="124"/>
        <v/>
      </c>
      <c r="Z663" s="121" t="str">
        <f t="shared" si="125"/>
        <v/>
      </c>
      <c r="AA663" s="122"/>
      <c r="AB663" s="119" t="str">
        <f t="shared" ref="AB663:AB714" si="132">IFERROR((X663-AA663),"")</f>
        <v/>
      </c>
    </row>
    <row r="664" spans="1:29" x14ac:dyDescent="0.45">
      <c r="A664" s="112">
        <f>IF(C664="","",COUNTA($C$3:C664))</f>
        <v>662</v>
      </c>
      <c r="B664" s="112" t="str">
        <f t="shared" si="126"/>
        <v>September</v>
      </c>
      <c r="C664" s="113">
        <v>44819</v>
      </c>
      <c r="D664" s="114" t="s">
        <v>662</v>
      </c>
      <c r="E664" s="114"/>
      <c r="F664" s="115">
        <v>44793</v>
      </c>
      <c r="G664" s="116" t="s">
        <v>125</v>
      </c>
      <c r="H664" s="152" t="s">
        <v>722</v>
      </c>
      <c r="I664" s="116" t="s">
        <v>457</v>
      </c>
      <c r="J664" s="116" t="s">
        <v>2</v>
      </c>
      <c r="K664" s="117" t="str">
        <f t="shared" si="127"/>
        <v>Sqmt</v>
      </c>
      <c r="L664" s="118">
        <v>21.85</v>
      </c>
      <c r="M664" s="118">
        <f>6.524+5.45</f>
        <v>11.974</v>
      </c>
      <c r="N664" s="118">
        <v>6.04</v>
      </c>
      <c r="O664" s="138">
        <f t="shared" si="128"/>
        <v>21.977079999999997</v>
      </c>
      <c r="P664" s="124">
        <v>19.899999999999999</v>
      </c>
      <c r="Q664" s="118">
        <v>21.1</v>
      </c>
      <c r="R664" s="118">
        <v>27</v>
      </c>
      <c r="S664" s="151">
        <v>73</v>
      </c>
      <c r="T664" s="119">
        <f t="shared" si="122"/>
        <v>0.87707999999999586</v>
      </c>
      <c r="U664" s="119">
        <f t="shared" si="123"/>
        <v>1.2000000000000028</v>
      </c>
      <c r="V664" s="119">
        <f t="shared" si="129"/>
        <v>103.51204679999999</v>
      </c>
      <c r="W664" s="119">
        <f t="shared" si="130"/>
        <v>5.6520000000000135</v>
      </c>
      <c r="X664" s="119">
        <f t="shared" si="131"/>
        <v>4.1310467999999805</v>
      </c>
      <c r="Y664" s="120">
        <f t="shared" si="124"/>
        <v>3.9908850493331962</v>
      </c>
      <c r="Z664" s="121">
        <f t="shared" si="125"/>
        <v>5.4602340256303519</v>
      </c>
      <c r="AA664" s="122"/>
      <c r="AB664" s="119">
        <f t="shared" si="132"/>
        <v>4.1310467999999805</v>
      </c>
    </row>
    <row r="665" spans="1:29" x14ac:dyDescent="0.45">
      <c r="A665" s="112">
        <f>IF(C665="","",COUNTA($C$3:C665))</f>
        <v>663</v>
      </c>
      <c r="B665" s="112" t="str">
        <f t="shared" si="126"/>
        <v>September</v>
      </c>
      <c r="C665" s="113">
        <v>44819</v>
      </c>
      <c r="D665" s="114" t="s">
        <v>662</v>
      </c>
      <c r="E665" s="114"/>
      <c r="F665" s="115">
        <v>44793</v>
      </c>
      <c r="G665" s="116" t="s">
        <v>125</v>
      </c>
      <c r="H665" s="152" t="s">
        <v>722</v>
      </c>
      <c r="I665" s="116" t="s">
        <v>25</v>
      </c>
      <c r="J665" s="116" t="s">
        <v>455</v>
      </c>
      <c r="K665" s="117" t="str">
        <f t="shared" si="127"/>
        <v>No's</v>
      </c>
      <c r="L665" s="118">
        <v>32</v>
      </c>
      <c r="M665" s="118"/>
      <c r="N665" s="118"/>
      <c r="O665" s="138">
        <f t="shared" si="128"/>
        <v>32</v>
      </c>
      <c r="P665" s="124"/>
      <c r="Q665" s="118"/>
      <c r="R665" s="118"/>
      <c r="S665" s="151"/>
      <c r="T665" s="119" t="str">
        <f t="shared" si="122"/>
        <v/>
      </c>
      <c r="U665" s="119" t="str">
        <f t="shared" si="123"/>
        <v/>
      </c>
      <c r="V665" s="119">
        <f t="shared" si="129"/>
        <v>32</v>
      </c>
      <c r="W665" s="119" t="str">
        <f t="shared" si="130"/>
        <v/>
      </c>
      <c r="X665" s="119" t="str">
        <f t="shared" si="131"/>
        <v/>
      </c>
      <c r="Y665" s="120" t="str">
        <f t="shared" si="124"/>
        <v/>
      </c>
      <c r="Z665" s="121" t="str">
        <f t="shared" si="125"/>
        <v/>
      </c>
      <c r="AA665" s="122"/>
      <c r="AB665" s="119" t="str">
        <f t="shared" si="132"/>
        <v/>
      </c>
    </row>
    <row r="666" spans="1:29" x14ac:dyDescent="0.45">
      <c r="A666" s="112">
        <f>IF(C666="","",COUNTA($C$3:C666))</f>
        <v>664</v>
      </c>
      <c r="B666" s="112" t="str">
        <f t="shared" si="126"/>
        <v>September</v>
      </c>
      <c r="C666" s="113">
        <v>44819</v>
      </c>
      <c r="D666" s="114" t="s">
        <v>662</v>
      </c>
      <c r="E666" s="114"/>
      <c r="F666" s="115">
        <v>44793</v>
      </c>
      <c r="G666" s="116" t="s">
        <v>125</v>
      </c>
      <c r="H666" s="152" t="s">
        <v>722</v>
      </c>
      <c r="I666" s="116" t="s">
        <v>460</v>
      </c>
      <c r="J666" s="116" t="s">
        <v>225</v>
      </c>
      <c r="K666" s="117" t="str">
        <f t="shared" si="127"/>
        <v>Rmt</v>
      </c>
      <c r="L666" s="118">
        <v>20</v>
      </c>
      <c r="M666" s="118"/>
      <c r="N666" s="118"/>
      <c r="O666" s="138">
        <f t="shared" si="128"/>
        <v>20</v>
      </c>
      <c r="P666" s="124"/>
      <c r="Q666" s="118"/>
      <c r="R666" s="118"/>
      <c r="S666" s="151"/>
      <c r="T666" s="119" t="str">
        <f t="shared" si="122"/>
        <v/>
      </c>
      <c r="U666" s="119" t="str">
        <f t="shared" si="123"/>
        <v/>
      </c>
      <c r="V666" s="119">
        <f t="shared" si="129"/>
        <v>20</v>
      </c>
      <c r="W666" s="119" t="str">
        <f t="shared" si="130"/>
        <v/>
      </c>
      <c r="X666" s="119" t="str">
        <f t="shared" si="131"/>
        <v/>
      </c>
      <c r="Y666" s="120" t="str">
        <f t="shared" si="124"/>
        <v/>
      </c>
      <c r="Z666" s="121" t="str">
        <f t="shared" si="125"/>
        <v/>
      </c>
      <c r="AA666" s="122"/>
      <c r="AB666" s="119" t="str">
        <f t="shared" si="132"/>
        <v/>
      </c>
    </row>
    <row r="667" spans="1:29" x14ac:dyDescent="0.45">
      <c r="A667" s="112">
        <f>IF(C667="","",COUNTA($C$3:C667))</f>
        <v>665</v>
      </c>
      <c r="B667" s="112" t="str">
        <f t="shared" si="126"/>
        <v>September</v>
      </c>
      <c r="C667" s="113">
        <v>44819</v>
      </c>
      <c r="D667" s="114" t="s">
        <v>662</v>
      </c>
      <c r="E667" s="114"/>
      <c r="F667" s="115">
        <v>44793</v>
      </c>
      <c r="G667" s="116" t="s">
        <v>125</v>
      </c>
      <c r="H667" s="152" t="s">
        <v>722</v>
      </c>
      <c r="I667" s="116" t="s">
        <v>24</v>
      </c>
      <c r="J667" s="116" t="s">
        <v>24</v>
      </c>
      <c r="K667" s="117" t="str">
        <f t="shared" si="127"/>
        <v>No's</v>
      </c>
      <c r="L667" s="118">
        <v>50</v>
      </c>
      <c r="M667" s="118"/>
      <c r="N667" s="118"/>
      <c r="O667" s="138">
        <f t="shared" si="128"/>
        <v>50</v>
      </c>
      <c r="P667" s="124"/>
      <c r="Q667" s="118"/>
      <c r="R667" s="118"/>
      <c r="S667" s="151"/>
      <c r="T667" s="119" t="str">
        <f t="shared" si="122"/>
        <v/>
      </c>
      <c r="U667" s="119" t="str">
        <f t="shared" si="123"/>
        <v/>
      </c>
      <c r="V667" s="119">
        <f t="shared" si="129"/>
        <v>50</v>
      </c>
      <c r="W667" s="119" t="str">
        <f t="shared" si="130"/>
        <v/>
      </c>
      <c r="X667" s="119" t="str">
        <f t="shared" si="131"/>
        <v/>
      </c>
      <c r="Y667" s="120" t="str">
        <f t="shared" si="124"/>
        <v/>
      </c>
      <c r="Z667" s="121" t="str">
        <f t="shared" si="125"/>
        <v/>
      </c>
      <c r="AA667" s="122"/>
      <c r="AB667" s="119" t="str">
        <f t="shared" si="132"/>
        <v/>
      </c>
    </row>
    <row r="668" spans="1:29" x14ac:dyDescent="0.45">
      <c r="A668" s="112">
        <f>IF(C668="","",COUNTA($C$3:C668))</f>
        <v>666</v>
      </c>
      <c r="B668" s="112" t="str">
        <f t="shared" si="126"/>
        <v>September</v>
      </c>
      <c r="C668" s="113">
        <v>44819</v>
      </c>
      <c r="D668" s="114" t="s">
        <v>647</v>
      </c>
      <c r="E668" s="114"/>
      <c r="F668" s="115">
        <v>44790</v>
      </c>
      <c r="G668" s="116" t="s">
        <v>125</v>
      </c>
      <c r="H668" s="152" t="s">
        <v>723</v>
      </c>
      <c r="I668" s="116" t="s">
        <v>457</v>
      </c>
      <c r="J668" s="116" t="s">
        <v>2</v>
      </c>
      <c r="K668" s="117" t="str">
        <f t="shared" si="127"/>
        <v>Sqmt</v>
      </c>
      <c r="L668" s="118">
        <v>1.1000000000000001</v>
      </c>
      <c r="M668" s="118"/>
      <c r="N668" s="118">
        <v>0.9</v>
      </c>
      <c r="O668" s="138">
        <f t="shared" si="128"/>
        <v>1.0980000000000001</v>
      </c>
      <c r="P668" s="124">
        <v>0.6</v>
      </c>
      <c r="Q668" s="118">
        <v>0.7</v>
      </c>
      <c r="R668" s="118">
        <v>0</v>
      </c>
      <c r="S668" s="151">
        <v>100</v>
      </c>
      <c r="T668" s="119">
        <f t="shared" si="122"/>
        <v>0.39800000000000013</v>
      </c>
      <c r="U668" s="119">
        <f t="shared" si="123"/>
        <v>9.9999999999999978E-2</v>
      </c>
      <c r="V668" s="119">
        <f t="shared" si="129"/>
        <v>5.1715800000000005</v>
      </c>
      <c r="W668" s="119">
        <f t="shared" si="130"/>
        <v>0.47099999999999992</v>
      </c>
      <c r="X668" s="119">
        <f t="shared" si="131"/>
        <v>1.8745800000000006</v>
      </c>
      <c r="Y668" s="120">
        <f t="shared" si="124"/>
        <v>36.247723132969043</v>
      </c>
      <c r="Z668" s="121">
        <f t="shared" si="125"/>
        <v>9.1074681238615636</v>
      </c>
      <c r="AA668" s="122"/>
      <c r="AB668" s="119">
        <f t="shared" si="132"/>
        <v>1.8745800000000006</v>
      </c>
      <c r="AC668" s="96" t="s">
        <v>519</v>
      </c>
    </row>
    <row r="669" spans="1:29" x14ac:dyDescent="0.45">
      <c r="A669" s="112">
        <f>IF(C669="","",COUNTA($C$3:C669))</f>
        <v>667</v>
      </c>
      <c r="B669" s="112" t="str">
        <f t="shared" si="126"/>
        <v>September</v>
      </c>
      <c r="C669" s="113">
        <v>44819</v>
      </c>
      <c r="D669" s="114" t="s">
        <v>647</v>
      </c>
      <c r="E669" s="114"/>
      <c r="F669" s="115">
        <v>44790</v>
      </c>
      <c r="G669" s="116" t="s">
        <v>125</v>
      </c>
      <c r="H669" s="152" t="s">
        <v>723</v>
      </c>
      <c r="I669" s="116" t="s">
        <v>457</v>
      </c>
      <c r="J669" s="116" t="s">
        <v>4</v>
      </c>
      <c r="K669" s="117" t="str">
        <f t="shared" si="127"/>
        <v>Sqmt</v>
      </c>
      <c r="L669" s="118">
        <v>12.4</v>
      </c>
      <c r="M669" s="118"/>
      <c r="N669" s="118">
        <v>10.19</v>
      </c>
      <c r="O669" s="138">
        <f t="shared" si="128"/>
        <v>12.431799999999999</v>
      </c>
      <c r="P669" s="124">
        <v>7.9</v>
      </c>
      <c r="Q669" s="118">
        <v>8.4</v>
      </c>
      <c r="R669" s="118"/>
      <c r="S669" s="151"/>
      <c r="T669" s="119">
        <f t="shared" si="122"/>
        <v>4.0317999999999987</v>
      </c>
      <c r="U669" s="119">
        <f t="shared" si="123"/>
        <v>0.5</v>
      </c>
      <c r="V669" s="119">
        <f t="shared" si="129"/>
        <v>97.589629999999985</v>
      </c>
      <c r="W669" s="119">
        <f t="shared" si="130"/>
        <v>3.9249999999999998</v>
      </c>
      <c r="X669" s="119">
        <f t="shared" si="131"/>
        <v>31.649629999999988</v>
      </c>
      <c r="Y669" s="120">
        <f t="shared" si="124"/>
        <v>32.431345420614868</v>
      </c>
      <c r="Z669" s="121">
        <f t="shared" si="125"/>
        <v>4.0219437249634007</v>
      </c>
      <c r="AA669" s="122"/>
      <c r="AB669" s="119">
        <f t="shared" si="132"/>
        <v>31.649629999999988</v>
      </c>
    </row>
    <row r="670" spans="1:29" x14ac:dyDescent="0.45">
      <c r="A670" s="112">
        <f>IF(C670="","",COUNTA($C$3:C670))</f>
        <v>668</v>
      </c>
      <c r="B670" s="112" t="str">
        <f t="shared" si="126"/>
        <v>September</v>
      </c>
      <c r="C670" s="113">
        <v>44819</v>
      </c>
      <c r="D670" s="114" t="s">
        <v>647</v>
      </c>
      <c r="E670" s="114"/>
      <c r="F670" s="115">
        <v>44790</v>
      </c>
      <c r="G670" s="116" t="s">
        <v>125</v>
      </c>
      <c r="H670" s="152" t="s">
        <v>723</v>
      </c>
      <c r="I670" s="116" t="s">
        <v>25</v>
      </c>
      <c r="J670" s="116" t="s">
        <v>455</v>
      </c>
      <c r="K670" s="117" t="str">
        <f t="shared" si="127"/>
        <v>No's</v>
      </c>
      <c r="L670" s="118">
        <v>16</v>
      </c>
      <c r="M670" s="118"/>
      <c r="N670" s="118"/>
      <c r="O670" s="138">
        <f t="shared" si="128"/>
        <v>16</v>
      </c>
      <c r="P670" s="124"/>
      <c r="Q670" s="118"/>
      <c r="R670" s="118"/>
      <c r="S670" s="151"/>
      <c r="T670" s="119" t="str">
        <f t="shared" si="122"/>
        <v/>
      </c>
      <c r="U670" s="119" t="str">
        <f t="shared" si="123"/>
        <v/>
      </c>
      <c r="V670" s="119">
        <f t="shared" si="129"/>
        <v>16</v>
      </c>
      <c r="W670" s="119" t="str">
        <f t="shared" si="130"/>
        <v/>
      </c>
      <c r="X670" s="119" t="str">
        <f t="shared" si="131"/>
        <v/>
      </c>
      <c r="Y670" s="120" t="str">
        <f t="shared" si="124"/>
        <v/>
      </c>
      <c r="Z670" s="121" t="str">
        <f t="shared" si="125"/>
        <v/>
      </c>
      <c r="AA670" s="122"/>
      <c r="AB670" s="119" t="str">
        <f t="shared" si="132"/>
        <v/>
      </c>
    </row>
    <row r="671" spans="1:29" x14ac:dyDescent="0.45">
      <c r="A671" s="112">
        <f>IF(C671="","",COUNTA($C$3:C671))</f>
        <v>669</v>
      </c>
      <c r="B671" s="112" t="str">
        <f t="shared" si="126"/>
        <v>September</v>
      </c>
      <c r="C671" s="113">
        <v>44819</v>
      </c>
      <c r="D671" s="114" t="s">
        <v>647</v>
      </c>
      <c r="E671" s="114"/>
      <c r="F671" s="115">
        <v>44790</v>
      </c>
      <c r="G671" s="116" t="s">
        <v>125</v>
      </c>
      <c r="H671" s="152" t="s">
        <v>723</v>
      </c>
      <c r="I671" s="116" t="s">
        <v>460</v>
      </c>
      <c r="J671" s="116" t="s">
        <v>225</v>
      </c>
      <c r="K671" s="117" t="str">
        <f t="shared" si="127"/>
        <v>Rmt</v>
      </c>
      <c r="L671" s="118">
        <v>20</v>
      </c>
      <c r="M671" s="118"/>
      <c r="N671" s="118"/>
      <c r="O671" s="138">
        <f t="shared" si="128"/>
        <v>20</v>
      </c>
      <c r="P671" s="124"/>
      <c r="Q671" s="118"/>
      <c r="R671" s="118"/>
      <c r="S671" s="151"/>
      <c r="T671" s="119" t="str">
        <f t="shared" si="122"/>
        <v/>
      </c>
      <c r="U671" s="119" t="str">
        <f t="shared" si="123"/>
        <v/>
      </c>
      <c r="V671" s="119">
        <f t="shared" si="129"/>
        <v>20</v>
      </c>
      <c r="W671" s="119" t="str">
        <f t="shared" si="130"/>
        <v/>
      </c>
      <c r="X671" s="119" t="str">
        <f t="shared" si="131"/>
        <v/>
      </c>
      <c r="Y671" s="120" t="str">
        <f t="shared" si="124"/>
        <v/>
      </c>
      <c r="Z671" s="121" t="str">
        <f t="shared" si="125"/>
        <v/>
      </c>
      <c r="AA671" s="122"/>
      <c r="AB671" s="119" t="str">
        <f t="shared" si="132"/>
        <v/>
      </c>
    </row>
    <row r="672" spans="1:29" x14ac:dyDescent="0.45">
      <c r="A672" s="112">
        <f>IF(C672="","",COUNTA($C$3:C672))</f>
        <v>670</v>
      </c>
      <c r="B672" s="112" t="str">
        <f t="shared" si="126"/>
        <v>September</v>
      </c>
      <c r="C672" s="113">
        <v>44819</v>
      </c>
      <c r="D672" s="114" t="s">
        <v>647</v>
      </c>
      <c r="E672" s="114"/>
      <c r="F672" s="115">
        <v>44790</v>
      </c>
      <c r="G672" s="116" t="s">
        <v>125</v>
      </c>
      <c r="H672" s="152" t="s">
        <v>723</v>
      </c>
      <c r="I672" s="116" t="s">
        <v>24</v>
      </c>
      <c r="J672" s="116" t="s">
        <v>24</v>
      </c>
      <c r="K672" s="117" t="str">
        <f t="shared" si="127"/>
        <v>No's</v>
      </c>
      <c r="L672" s="118">
        <v>50</v>
      </c>
      <c r="M672" s="118"/>
      <c r="N672" s="118"/>
      <c r="O672" s="138">
        <f t="shared" si="128"/>
        <v>50</v>
      </c>
      <c r="P672" s="124"/>
      <c r="Q672" s="118"/>
      <c r="R672" s="118"/>
      <c r="S672" s="151"/>
      <c r="T672" s="119" t="str">
        <f t="shared" si="122"/>
        <v/>
      </c>
      <c r="U672" s="119" t="str">
        <f t="shared" si="123"/>
        <v/>
      </c>
      <c r="V672" s="119">
        <f t="shared" si="129"/>
        <v>50</v>
      </c>
      <c r="W672" s="119" t="str">
        <f t="shared" si="130"/>
        <v/>
      </c>
      <c r="X672" s="119" t="str">
        <f t="shared" si="131"/>
        <v/>
      </c>
      <c r="Y672" s="120" t="str">
        <f t="shared" si="124"/>
        <v/>
      </c>
      <c r="Z672" s="121" t="str">
        <f t="shared" si="125"/>
        <v/>
      </c>
      <c r="AA672" s="122"/>
      <c r="AB672" s="119" t="str">
        <f t="shared" si="132"/>
        <v/>
      </c>
    </row>
    <row r="673" spans="1:29" x14ac:dyDescent="0.45">
      <c r="A673" s="112">
        <f>IF(C673="","",COUNTA($C$3:C673))</f>
        <v>671</v>
      </c>
      <c r="B673" s="112" t="str">
        <f t="shared" si="126"/>
        <v>September</v>
      </c>
      <c r="C673" s="113">
        <v>44820</v>
      </c>
      <c r="D673" s="114" t="s">
        <v>659</v>
      </c>
      <c r="E673" s="114"/>
      <c r="F673" s="115">
        <v>44805</v>
      </c>
      <c r="G673" s="116" t="s">
        <v>125</v>
      </c>
      <c r="H673" s="152" t="s">
        <v>724</v>
      </c>
      <c r="I673" s="116" t="s">
        <v>467</v>
      </c>
      <c r="J673" s="116" t="s">
        <v>2</v>
      </c>
      <c r="K673" s="117" t="str">
        <f t="shared" si="127"/>
        <v>Sqmt</v>
      </c>
      <c r="L673" s="118">
        <v>8.3000000000000007</v>
      </c>
      <c r="M673" s="118"/>
      <c r="N673" s="118">
        <v>7.27</v>
      </c>
      <c r="O673" s="138">
        <f t="shared" si="128"/>
        <v>8.8693999999999988</v>
      </c>
      <c r="P673" s="124">
        <v>5.2</v>
      </c>
      <c r="Q673" s="118">
        <v>6</v>
      </c>
      <c r="R673" s="118">
        <v>0</v>
      </c>
      <c r="S673" s="151">
        <v>100</v>
      </c>
      <c r="T673" s="119">
        <f t="shared" si="122"/>
        <v>2.8693999999999988</v>
      </c>
      <c r="U673" s="119">
        <f t="shared" si="123"/>
        <v>0.79999999999999982</v>
      </c>
      <c r="V673" s="119">
        <f t="shared" si="129"/>
        <v>41.774873999999997</v>
      </c>
      <c r="W673" s="119">
        <f t="shared" si="130"/>
        <v>3.7679999999999993</v>
      </c>
      <c r="X673" s="119">
        <f t="shared" si="131"/>
        <v>13.514873999999994</v>
      </c>
      <c r="Y673" s="120">
        <f t="shared" si="124"/>
        <v>32.351681060725632</v>
      </c>
      <c r="Z673" s="121">
        <f t="shared" si="125"/>
        <v>9.019775858569913</v>
      </c>
      <c r="AA673" s="122"/>
      <c r="AB673" s="119">
        <f t="shared" si="132"/>
        <v>13.514873999999994</v>
      </c>
      <c r="AC673" s="96" t="s">
        <v>519</v>
      </c>
    </row>
    <row r="674" spans="1:29" x14ac:dyDescent="0.45">
      <c r="A674" s="112">
        <f>IF(C674="","",COUNTA($C$3:C674))</f>
        <v>672</v>
      </c>
      <c r="B674" s="112" t="str">
        <f t="shared" si="126"/>
        <v>September</v>
      </c>
      <c r="C674" s="113">
        <v>44820</v>
      </c>
      <c r="D674" s="114" t="s">
        <v>659</v>
      </c>
      <c r="E674" s="114"/>
      <c r="F674" s="115">
        <v>44805</v>
      </c>
      <c r="G674" s="116" t="s">
        <v>125</v>
      </c>
      <c r="H674" s="152" t="s">
        <v>724</v>
      </c>
      <c r="I674" s="116" t="s">
        <v>467</v>
      </c>
      <c r="J674" s="116" t="s">
        <v>3</v>
      </c>
      <c r="K674" s="117" t="str">
        <f t="shared" si="127"/>
        <v>Sqmt</v>
      </c>
      <c r="L674" s="118">
        <v>8.3000000000000007</v>
      </c>
      <c r="M674" s="118"/>
      <c r="N674" s="118">
        <v>6.83</v>
      </c>
      <c r="O674" s="138">
        <f t="shared" si="128"/>
        <v>8.3325999999999993</v>
      </c>
      <c r="P674" s="124">
        <v>3.7</v>
      </c>
      <c r="Q674" s="118">
        <v>4.5999999999999996</v>
      </c>
      <c r="R674" s="118"/>
      <c r="S674" s="151"/>
      <c r="T674" s="119">
        <f t="shared" si="122"/>
        <v>3.7325999999999997</v>
      </c>
      <c r="U674" s="119">
        <f t="shared" si="123"/>
        <v>0.89999999999999947</v>
      </c>
      <c r="V674" s="119">
        <f t="shared" si="129"/>
        <v>52.328727999999998</v>
      </c>
      <c r="W674" s="119">
        <f t="shared" si="130"/>
        <v>5.6519999999999966</v>
      </c>
      <c r="X674" s="119">
        <f t="shared" si="131"/>
        <v>23.440728</v>
      </c>
      <c r="Y674" s="120">
        <f t="shared" si="124"/>
        <v>44.795141972493582</v>
      </c>
      <c r="Z674" s="121">
        <f t="shared" si="125"/>
        <v>10.800950483642554</v>
      </c>
      <c r="AA674" s="122"/>
      <c r="AB674" s="119">
        <f t="shared" si="132"/>
        <v>23.440728</v>
      </c>
    </row>
    <row r="675" spans="1:29" x14ac:dyDescent="0.45">
      <c r="A675" s="112">
        <f>IF(C675="","",COUNTA($C$3:C675))</f>
        <v>673</v>
      </c>
      <c r="B675" s="112" t="str">
        <f t="shared" si="126"/>
        <v>September</v>
      </c>
      <c r="C675" s="113">
        <v>44820</v>
      </c>
      <c r="D675" s="114" t="s">
        <v>659</v>
      </c>
      <c r="E675" s="114"/>
      <c r="F675" s="115">
        <v>44805</v>
      </c>
      <c r="G675" s="116" t="s">
        <v>125</v>
      </c>
      <c r="H675" s="152" t="s">
        <v>724</v>
      </c>
      <c r="I675" s="116" t="s">
        <v>514</v>
      </c>
      <c r="J675" s="116" t="s">
        <v>21</v>
      </c>
      <c r="K675" s="117" t="str">
        <f t="shared" si="127"/>
        <v>Sqmt</v>
      </c>
      <c r="L675" s="118">
        <v>1.2</v>
      </c>
      <c r="M675" s="118">
        <v>0.99</v>
      </c>
      <c r="N675" s="118"/>
      <c r="O675" s="138">
        <f t="shared" si="128"/>
        <v>1.2078</v>
      </c>
      <c r="P675" s="124">
        <v>1</v>
      </c>
      <c r="Q675" s="118">
        <v>1.2</v>
      </c>
      <c r="R675" s="118"/>
      <c r="S675" s="151"/>
      <c r="T675" s="119">
        <f t="shared" si="122"/>
        <v>7.8000000000000291E-3</v>
      </c>
      <c r="U675" s="119">
        <f t="shared" si="123"/>
        <v>0.19999999999999996</v>
      </c>
      <c r="V675" s="119">
        <f t="shared" si="129"/>
        <v>9.48123</v>
      </c>
      <c r="W675" s="119">
        <f t="shared" si="130"/>
        <v>1.5699999999999996</v>
      </c>
      <c r="X675" s="119">
        <f t="shared" si="131"/>
        <v>6.1230000000000229E-2</v>
      </c>
      <c r="Y675" s="120">
        <f t="shared" si="124"/>
        <v>0.64580228514654991</v>
      </c>
      <c r="Z675" s="121">
        <f t="shared" si="125"/>
        <v>16.559032952475572</v>
      </c>
      <c r="AA675" s="122"/>
      <c r="AB675" s="119">
        <f t="shared" si="132"/>
        <v>6.1230000000000229E-2</v>
      </c>
    </row>
    <row r="676" spans="1:29" x14ac:dyDescent="0.45">
      <c r="A676" s="112">
        <f>IF(C676="","",COUNTA($C$3:C676))</f>
        <v>674</v>
      </c>
      <c r="B676" s="112" t="str">
        <f t="shared" ref="B676:B728" si="133">IF(C676="","",TEXT(C676,"mmmm"))</f>
        <v>September</v>
      </c>
      <c r="C676" s="113">
        <v>44820</v>
      </c>
      <c r="D676" s="114" t="s">
        <v>659</v>
      </c>
      <c r="E676" s="114"/>
      <c r="F676" s="115">
        <v>44805</v>
      </c>
      <c r="G676" s="116" t="s">
        <v>125</v>
      </c>
      <c r="H676" s="152" t="s">
        <v>724</v>
      </c>
      <c r="I676" s="116" t="s">
        <v>489</v>
      </c>
      <c r="J676" s="116" t="s">
        <v>491</v>
      </c>
      <c r="K676" s="117" t="str">
        <f t="shared" si="127"/>
        <v>Rmt</v>
      </c>
      <c r="L676" s="118">
        <v>0.4</v>
      </c>
      <c r="M676" s="118"/>
      <c r="N676" s="118"/>
      <c r="O676" s="138">
        <f t="shared" si="128"/>
        <v>0.4</v>
      </c>
      <c r="P676" s="124">
        <v>0.4</v>
      </c>
      <c r="Q676" s="118"/>
      <c r="R676" s="118"/>
      <c r="S676" s="151"/>
      <c r="T676" s="119" t="str">
        <f t="shared" ref="T676:T727" si="134">(IF(K676="Sqmt",(O676-Q676),""))</f>
        <v/>
      </c>
      <c r="U676" s="119" t="str">
        <f t="shared" ref="U676:U727" si="135">(IF(K676="Sqmt",(O676-P676)-T676,IF(K676="Rmt","",IF(K676="Kg's","",IF(K676="No's","",IF(K676="Roll","",""))))))</f>
        <v/>
      </c>
      <c r="V676" s="119" t="str">
        <f t="shared" si="129"/>
        <v/>
      </c>
      <c r="W676" s="119" t="str">
        <f t="shared" si="130"/>
        <v/>
      </c>
      <c r="X676" s="119" t="str">
        <f t="shared" si="131"/>
        <v/>
      </c>
      <c r="Y676" s="120" t="str">
        <f t="shared" ref="Y676:Y727" si="136">IF(K676="Sqmt",(T676/O676)*100,IF(K676="Kg's","",IF(K676="No's","",IF(K676="Rmt","",IF(K676="Roll","",IF(K676="",""))))))</f>
        <v/>
      </c>
      <c r="Z676" s="121" t="str">
        <f t="shared" ref="Z676:Z727" si="137">IF(K676="Sqmt",(U676/O676)*100,IF(K676="Kg's","",IF(K676="No's","",IF(K676="Rmt","",IF(K676="Roll","",IF(K676="",""))))))</f>
        <v/>
      </c>
      <c r="AA676" s="122"/>
      <c r="AB676" s="119" t="str">
        <f t="shared" si="132"/>
        <v/>
      </c>
    </row>
    <row r="677" spans="1:29" x14ac:dyDescent="0.45">
      <c r="A677" s="112">
        <f>IF(C677="","",COUNTA($C$3:C677))</f>
        <v>675</v>
      </c>
      <c r="B677" s="112" t="str">
        <f t="shared" si="133"/>
        <v>September</v>
      </c>
      <c r="C677" s="113">
        <v>44820</v>
      </c>
      <c r="D677" s="114" t="s">
        <v>659</v>
      </c>
      <c r="E677" s="114"/>
      <c r="F677" s="115">
        <v>44805</v>
      </c>
      <c r="G677" s="116" t="s">
        <v>125</v>
      </c>
      <c r="H677" s="152" t="s">
        <v>724</v>
      </c>
      <c r="I677" s="116" t="s">
        <v>25</v>
      </c>
      <c r="J677" s="116" t="s">
        <v>455</v>
      </c>
      <c r="K677" s="117" t="str">
        <f t="shared" si="127"/>
        <v>No's</v>
      </c>
      <c r="L677" s="118">
        <v>24</v>
      </c>
      <c r="M677" s="118"/>
      <c r="N677" s="118"/>
      <c r="O677" s="138">
        <f t="shared" si="128"/>
        <v>24</v>
      </c>
      <c r="P677" s="124"/>
      <c r="Q677" s="118"/>
      <c r="R677" s="118"/>
      <c r="S677" s="151"/>
      <c r="T677" s="119" t="str">
        <f t="shared" si="134"/>
        <v/>
      </c>
      <c r="U677" s="119" t="str">
        <f t="shared" si="135"/>
        <v/>
      </c>
      <c r="V677" s="119">
        <f t="shared" si="129"/>
        <v>24</v>
      </c>
      <c r="W677" s="119" t="str">
        <f t="shared" si="130"/>
        <v/>
      </c>
      <c r="X677" s="119" t="str">
        <f t="shared" si="131"/>
        <v/>
      </c>
      <c r="Y677" s="120" t="str">
        <f t="shared" si="136"/>
        <v/>
      </c>
      <c r="Z677" s="121" t="str">
        <f t="shared" si="137"/>
        <v/>
      </c>
      <c r="AA677" s="122"/>
      <c r="AB677" s="119" t="str">
        <f t="shared" si="132"/>
        <v/>
      </c>
    </row>
    <row r="678" spans="1:29" x14ac:dyDescent="0.45">
      <c r="A678" s="112">
        <f>IF(C678="","",COUNTA($C$3:C678))</f>
        <v>676</v>
      </c>
      <c r="B678" s="112" t="str">
        <f t="shared" si="133"/>
        <v>September</v>
      </c>
      <c r="C678" s="113">
        <v>44820</v>
      </c>
      <c r="D678" s="114" t="s">
        <v>659</v>
      </c>
      <c r="E678" s="114"/>
      <c r="F678" s="115">
        <v>44805</v>
      </c>
      <c r="G678" s="116" t="s">
        <v>125</v>
      </c>
      <c r="H678" s="152" t="s">
        <v>725</v>
      </c>
      <c r="I678" s="116" t="s">
        <v>467</v>
      </c>
      <c r="J678" s="116" t="s">
        <v>19</v>
      </c>
      <c r="K678" s="117" t="str">
        <f t="shared" si="127"/>
        <v>Sqmt</v>
      </c>
      <c r="L678" s="118">
        <v>2</v>
      </c>
      <c r="M678" s="118">
        <v>1.64</v>
      </c>
      <c r="N678" s="118"/>
      <c r="O678" s="138">
        <f t="shared" si="128"/>
        <v>2.0007999999999999</v>
      </c>
      <c r="P678" s="124">
        <v>1.6</v>
      </c>
      <c r="Q678" s="118">
        <v>1.65</v>
      </c>
      <c r="R678" s="118">
        <v>43</v>
      </c>
      <c r="S678" s="151">
        <v>57</v>
      </c>
      <c r="T678" s="119">
        <f t="shared" si="134"/>
        <v>0.3508</v>
      </c>
      <c r="U678" s="119">
        <f t="shared" si="135"/>
        <v>4.9999999999999822E-2</v>
      </c>
      <c r="V678" s="119">
        <f t="shared" si="129"/>
        <v>9.423767999999999</v>
      </c>
      <c r="W678" s="119">
        <f t="shared" si="130"/>
        <v>0.23549999999999915</v>
      </c>
      <c r="X678" s="119">
        <f t="shared" si="131"/>
        <v>1.6522680000000001</v>
      </c>
      <c r="Y678" s="120">
        <f t="shared" si="136"/>
        <v>17.53298680527789</v>
      </c>
      <c r="Z678" s="121">
        <f t="shared" si="137"/>
        <v>2.4990003998400554</v>
      </c>
      <c r="AA678" s="122"/>
      <c r="AB678" s="119">
        <f t="shared" si="132"/>
        <v>1.6522680000000001</v>
      </c>
      <c r="AC678" s="96" t="s">
        <v>519</v>
      </c>
    </row>
    <row r="679" spans="1:29" x14ac:dyDescent="0.45">
      <c r="A679" s="112">
        <f>IF(C679="","",COUNTA($C$3:C679))</f>
        <v>677</v>
      </c>
      <c r="B679" s="112" t="str">
        <f t="shared" si="133"/>
        <v>September</v>
      </c>
      <c r="C679" s="113">
        <v>44820</v>
      </c>
      <c r="D679" s="114" t="s">
        <v>659</v>
      </c>
      <c r="E679" s="114"/>
      <c r="F679" s="115">
        <v>44805</v>
      </c>
      <c r="G679" s="116" t="s">
        <v>125</v>
      </c>
      <c r="H679" s="152" t="s">
        <v>725</v>
      </c>
      <c r="I679" s="116" t="s">
        <v>457</v>
      </c>
      <c r="J679" s="116" t="s">
        <v>2</v>
      </c>
      <c r="K679" s="117" t="str">
        <f t="shared" si="127"/>
        <v>Sqmt</v>
      </c>
      <c r="L679" s="118">
        <v>43.5</v>
      </c>
      <c r="M679" s="118">
        <v>23.06</v>
      </c>
      <c r="N679" s="118">
        <v>12.86</v>
      </c>
      <c r="O679" s="138">
        <f t="shared" si="128"/>
        <v>43.822400000000002</v>
      </c>
      <c r="P679" s="124">
        <v>35.700000000000003</v>
      </c>
      <c r="Q679" s="118">
        <v>40.799999999999997</v>
      </c>
      <c r="R679" s="118"/>
      <c r="S679" s="151"/>
      <c r="T679" s="119">
        <f t="shared" si="134"/>
        <v>3.0224000000000046</v>
      </c>
      <c r="U679" s="119">
        <f t="shared" si="135"/>
        <v>5.0999999999999943</v>
      </c>
      <c r="V679" s="119">
        <f t="shared" si="129"/>
        <v>206.403504</v>
      </c>
      <c r="W679" s="119">
        <f t="shared" si="130"/>
        <v>24.020999999999972</v>
      </c>
      <c r="X679" s="119">
        <f t="shared" si="131"/>
        <v>14.235504000000022</v>
      </c>
      <c r="Y679" s="120">
        <f t="shared" si="136"/>
        <v>6.8969294242214128</v>
      </c>
      <c r="Z679" s="121">
        <f t="shared" si="137"/>
        <v>11.637883821972311</v>
      </c>
      <c r="AA679" s="122"/>
      <c r="AB679" s="119">
        <f t="shared" si="132"/>
        <v>14.235504000000022</v>
      </c>
    </row>
    <row r="680" spans="1:29" x14ac:dyDescent="0.45">
      <c r="A680" s="112">
        <f>IF(C680="","",COUNTA($C$3:C680))</f>
        <v>678</v>
      </c>
      <c r="B680" s="112" t="str">
        <f t="shared" si="133"/>
        <v>September</v>
      </c>
      <c r="C680" s="113">
        <v>44820</v>
      </c>
      <c r="D680" s="114" t="s">
        <v>659</v>
      </c>
      <c r="E680" s="114"/>
      <c r="F680" s="115">
        <v>44805</v>
      </c>
      <c r="G680" s="116" t="s">
        <v>125</v>
      </c>
      <c r="H680" s="152" t="s">
        <v>725</v>
      </c>
      <c r="I680" s="116" t="s">
        <v>457</v>
      </c>
      <c r="J680" s="116" t="s">
        <v>3</v>
      </c>
      <c r="K680" s="117" t="str">
        <f t="shared" si="127"/>
        <v>Sqmt</v>
      </c>
      <c r="L680" s="118">
        <v>4.5999999999999996</v>
      </c>
      <c r="M680" s="118"/>
      <c r="N680" s="118">
        <v>3.82</v>
      </c>
      <c r="O680" s="138">
        <f t="shared" si="128"/>
        <v>4.6604000000000001</v>
      </c>
      <c r="P680" s="124">
        <v>3.2</v>
      </c>
      <c r="Q680" s="118">
        <v>3.7</v>
      </c>
      <c r="R680" s="118"/>
      <c r="S680" s="151"/>
      <c r="T680" s="119">
        <f t="shared" si="134"/>
        <v>0.96039999999999992</v>
      </c>
      <c r="U680" s="119">
        <f t="shared" si="135"/>
        <v>0.5</v>
      </c>
      <c r="V680" s="119">
        <f t="shared" si="129"/>
        <v>29.267312</v>
      </c>
      <c r="W680" s="119">
        <f t="shared" si="130"/>
        <v>3.14</v>
      </c>
      <c r="X680" s="119">
        <f t="shared" si="131"/>
        <v>6.0313119999999998</v>
      </c>
      <c r="Y680" s="120">
        <f t="shared" si="136"/>
        <v>20.607673161102049</v>
      </c>
      <c r="Z680" s="121">
        <f t="shared" si="137"/>
        <v>10.728692816067289</v>
      </c>
      <c r="AA680" s="122"/>
      <c r="AB680" s="119">
        <f t="shared" si="132"/>
        <v>6.0313119999999998</v>
      </c>
    </row>
    <row r="681" spans="1:29" x14ac:dyDescent="0.45">
      <c r="A681" s="112">
        <f>IF(C681="","",COUNTA($C$3:C681))</f>
        <v>679</v>
      </c>
      <c r="B681" s="112" t="str">
        <f t="shared" si="133"/>
        <v>September</v>
      </c>
      <c r="C681" s="113">
        <v>44820</v>
      </c>
      <c r="D681" s="114" t="s">
        <v>659</v>
      </c>
      <c r="E681" s="114"/>
      <c r="F681" s="115">
        <v>44805</v>
      </c>
      <c r="G681" s="116" t="s">
        <v>125</v>
      </c>
      <c r="H681" s="152" t="s">
        <v>725</v>
      </c>
      <c r="I681" s="116" t="s">
        <v>23</v>
      </c>
      <c r="J681" s="116" t="s">
        <v>23</v>
      </c>
      <c r="K681" s="117" t="str">
        <f t="shared" si="127"/>
        <v>No's</v>
      </c>
      <c r="L681" s="118">
        <v>2</v>
      </c>
      <c r="M681" s="118"/>
      <c r="N681" s="118"/>
      <c r="O681" s="138">
        <f t="shared" si="128"/>
        <v>2</v>
      </c>
      <c r="P681" s="124">
        <v>2</v>
      </c>
      <c r="Q681" s="118"/>
      <c r="R681" s="118"/>
      <c r="S681" s="151"/>
      <c r="T681" s="119" t="str">
        <f t="shared" si="134"/>
        <v/>
      </c>
      <c r="U681" s="119" t="str">
        <f t="shared" si="135"/>
        <v/>
      </c>
      <c r="V681" s="119">
        <f t="shared" si="129"/>
        <v>2</v>
      </c>
      <c r="W681" s="119" t="str">
        <f t="shared" si="130"/>
        <v/>
      </c>
      <c r="X681" s="119" t="str">
        <f t="shared" si="131"/>
        <v/>
      </c>
      <c r="Y681" s="120" t="str">
        <f t="shared" si="136"/>
        <v/>
      </c>
      <c r="Z681" s="121" t="str">
        <f t="shared" si="137"/>
        <v/>
      </c>
      <c r="AA681" s="122"/>
      <c r="AB681" s="119" t="str">
        <f t="shared" si="132"/>
        <v/>
      </c>
    </row>
    <row r="682" spans="1:29" x14ac:dyDescent="0.45">
      <c r="A682" s="112">
        <f>IF(C682="","",COUNTA($C$3:C682))</f>
        <v>680</v>
      </c>
      <c r="B682" s="112" t="str">
        <f t="shared" si="133"/>
        <v>September</v>
      </c>
      <c r="C682" s="113">
        <v>44820</v>
      </c>
      <c r="D682" s="114" t="s">
        <v>659</v>
      </c>
      <c r="E682" s="114"/>
      <c r="F682" s="115">
        <v>44805</v>
      </c>
      <c r="G682" s="116" t="s">
        <v>125</v>
      </c>
      <c r="H682" s="152" t="s">
        <v>725</v>
      </c>
      <c r="I682" s="116" t="s">
        <v>25</v>
      </c>
      <c r="J682" s="116" t="s">
        <v>455</v>
      </c>
      <c r="K682" s="117" t="str">
        <f t="shared" si="127"/>
        <v>No's</v>
      </c>
      <c r="L682" s="118">
        <v>212</v>
      </c>
      <c r="M682" s="118"/>
      <c r="N682" s="118"/>
      <c r="O682" s="138">
        <f t="shared" si="128"/>
        <v>212</v>
      </c>
      <c r="P682" s="124"/>
      <c r="Q682" s="118"/>
      <c r="R682" s="118"/>
      <c r="S682" s="151"/>
      <c r="T682" s="119" t="str">
        <f t="shared" si="134"/>
        <v/>
      </c>
      <c r="U682" s="119" t="str">
        <f t="shared" si="135"/>
        <v/>
      </c>
      <c r="V682" s="119">
        <f t="shared" si="129"/>
        <v>212</v>
      </c>
      <c r="W682" s="119" t="str">
        <f t="shared" si="130"/>
        <v/>
      </c>
      <c r="X682" s="119" t="str">
        <f t="shared" si="131"/>
        <v/>
      </c>
      <c r="Y682" s="120" t="str">
        <f t="shared" si="136"/>
        <v/>
      </c>
      <c r="Z682" s="121" t="str">
        <f t="shared" si="137"/>
        <v/>
      </c>
      <c r="AA682" s="122"/>
      <c r="AB682" s="119" t="str">
        <f t="shared" si="132"/>
        <v/>
      </c>
    </row>
    <row r="683" spans="1:29" x14ac:dyDescent="0.45">
      <c r="A683" s="112">
        <f>IF(C683="","",COUNTA($C$3:C683))</f>
        <v>681</v>
      </c>
      <c r="B683" s="112" t="str">
        <f t="shared" si="133"/>
        <v>September</v>
      </c>
      <c r="C683" s="113">
        <v>44820</v>
      </c>
      <c r="D683" s="114" t="s">
        <v>659</v>
      </c>
      <c r="E683" s="114"/>
      <c r="F683" s="115">
        <v>44805</v>
      </c>
      <c r="G683" s="116" t="s">
        <v>125</v>
      </c>
      <c r="H683" s="152" t="s">
        <v>725</v>
      </c>
      <c r="I683" s="116" t="s">
        <v>460</v>
      </c>
      <c r="J683" s="116" t="s">
        <v>225</v>
      </c>
      <c r="K683" s="117" t="str">
        <f t="shared" si="127"/>
        <v>Rmt</v>
      </c>
      <c r="L683" s="118">
        <v>70</v>
      </c>
      <c r="M683" s="118"/>
      <c r="N683" s="118"/>
      <c r="O683" s="138">
        <f t="shared" si="128"/>
        <v>70</v>
      </c>
      <c r="P683" s="124"/>
      <c r="Q683" s="118"/>
      <c r="R683" s="118"/>
      <c r="S683" s="151"/>
      <c r="T683" s="119" t="str">
        <f t="shared" si="134"/>
        <v/>
      </c>
      <c r="U683" s="119" t="str">
        <f t="shared" si="135"/>
        <v/>
      </c>
      <c r="V683" s="119">
        <f t="shared" si="129"/>
        <v>70</v>
      </c>
      <c r="W683" s="119" t="str">
        <f t="shared" si="130"/>
        <v/>
      </c>
      <c r="X683" s="119" t="str">
        <f t="shared" si="131"/>
        <v/>
      </c>
      <c r="Y683" s="120" t="str">
        <f t="shared" si="136"/>
        <v/>
      </c>
      <c r="Z683" s="121" t="str">
        <f t="shared" si="137"/>
        <v/>
      </c>
      <c r="AA683" s="122"/>
      <c r="AB683" s="119" t="str">
        <f t="shared" si="132"/>
        <v/>
      </c>
    </row>
    <row r="684" spans="1:29" x14ac:dyDescent="0.45">
      <c r="A684" s="112">
        <f>IF(C684="","",COUNTA($C$3:C684))</f>
        <v>682</v>
      </c>
      <c r="B684" s="112" t="str">
        <f t="shared" si="133"/>
        <v>September</v>
      </c>
      <c r="C684" s="113">
        <v>44820</v>
      </c>
      <c r="D684" s="114" t="s">
        <v>659</v>
      </c>
      <c r="E684" s="114"/>
      <c r="F684" s="115">
        <v>44805</v>
      </c>
      <c r="G684" s="116" t="s">
        <v>125</v>
      </c>
      <c r="H684" s="152" t="s">
        <v>725</v>
      </c>
      <c r="I684" s="116" t="s">
        <v>24</v>
      </c>
      <c r="J684" s="116" t="s">
        <v>24</v>
      </c>
      <c r="K684" s="117" t="str">
        <f t="shared" si="127"/>
        <v>No's</v>
      </c>
      <c r="L684" s="118">
        <v>250</v>
      </c>
      <c r="M684" s="118"/>
      <c r="N684" s="118"/>
      <c r="O684" s="138">
        <f t="shared" si="128"/>
        <v>250</v>
      </c>
      <c r="P684" s="124"/>
      <c r="Q684" s="118"/>
      <c r="R684" s="118"/>
      <c r="S684" s="151"/>
      <c r="T684" s="119" t="str">
        <f t="shared" si="134"/>
        <v/>
      </c>
      <c r="U684" s="119" t="str">
        <f t="shared" si="135"/>
        <v/>
      </c>
      <c r="V684" s="119">
        <f t="shared" si="129"/>
        <v>250</v>
      </c>
      <c r="W684" s="119" t="str">
        <f t="shared" si="130"/>
        <v/>
      </c>
      <c r="X684" s="119" t="str">
        <f t="shared" si="131"/>
        <v/>
      </c>
      <c r="Y684" s="120" t="str">
        <f t="shared" si="136"/>
        <v/>
      </c>
      <c r="Z684" s="121" t="str">
        <f t="shared" si="137"/>
        <v/>
      </c>
      <c r="AA684" s="122"/>
      <c r="AB684" s="119" t="str">
        <f t="shared" si="132"/>
        <v/>
      </c>
    </row>
    <row r="685" spans="1:29" x14ac:dyDescent="0.45">
      <c r="A685" s="112">
        <f>IF(C685="","",COUNTA($C$3:C685))</f>
        <v>683</v>
      </c>
      <c r="B685" s="112" t="str">
        <f t="shared" si="133"/>
        <v>September</v>
      </c>
      <c r="C685" s="113">
        <v>44820</v>
      </c>
      <c r="D685" s="114" t="s">
        <v>659</v>
      </c>
      <c r="E685" s="114"/>
      <c r="F685" s="115">
        <v>44805</v>
      </c>
      <c r="G685" s="116" t="s">
        <v>125</v>
      </c>
      <c r="H685" s="152" t="s">
        <v>725</v>
      </c>
      <c r="I685" s="116" t="s">
        <v>480</v>
      </c>
      <c r="J685" s="116" t="s">
        <v>345</v>
      </c>
      <c r="K685" s="117" t="str">
        <f t="shared" si="127"/>
        <v>Kg's</v>
      </c>
      <c r="L685" s="118">
        <v>0.3</v>
      </c>
      <c r="M685" s="118"/>
      <c r="N685" s="118"/>
      <c r="O685" s="138">
        <f t="shared" si="128"/>
        <v>0.3</v>
      </c>
      <c r="P685" s="124"/>
      <c r="Q685" s="118"/>
      <c r="R685" s="118"/>
      <c r="S685" s="151"/>
      <c r="T685" s="119" t="str">
        <f t="shared" si="134"/>
        <v/>
      </c>
      <c r="U685" s="119" t="str">
        <f t="shared" si="135"/>
        <v/>
      </c>
      <c r="V685" s="119">
        <f t="shared" si="129"/>
        <v>0.3</v>
      </c>
      <c r="W685" s="119" t="str">
        <f t="shared" si="130"/>
        <v/>
      </c>
      <c r="X685" s="119" t="str">
        <f t="shared" si="131"/>
        <v/>
      </c>
      <c r="Y685" s="120" t="str">
        <f t="shared" si="136"/>
        <v/>
      </c>
      <c r="Z685" s="121" t="str">
        <f t="shared" si="137"/>
        <v/>
      </c>
      <c r="AA685" s="122"/>
      <c r="AB685" s="119" t="str">
        <f t="shared" si="132"/>
        <v/>
      </c>
    </row>
    <row r="686" spans="1:29" x14ac:dyDescent="0.45">
      <c r="A686" s="112">
        <f>IF(C686="","",COUNTA($C$3:C686))</f>
        <v>684</v>
      </c>
      <c r="B686" s="112" t="str">
        <f t="shared" si="133"/>
        <v>September</v>
      </c>
      <c r="C686" s="113">
        <v>44820</v>
      </c>
      <c r="D686" s="114" t="s">
        <v>659</v>
      </c>
      <c r="E686" s="114"/>
      <c r="F686" s="115">
        <v>44805</v>
      </c>
      <c r="G686" s="116" t="s">
        <v>125</v>
      </c>
      <c r="H686" s="152" t="s">
        <v>725</v>
      </c>
      <c r="I686" s="116" t="s">
        <v>480</v>
      </c>
      <c r="J686" s="116" t="s">
        <v>343</v>
      </c>
      <c r="K686" s="117" t="str">
        <f t="shared" si="127"/>
        <v>No's</v>
      </c>
      <c r="L686" s="118">
        <v>1</v>
      </c>
      <c r="M686" s="118"/>
      <c r="N686" s="118"/>
      <c r="O686" s="138">
        <f t="shared" si="128"/>
        <v>1</v>
      </c>
      <c r="P686" s="124"/>
      <c r="Q686" s="118"/>
      <c r="R686" s="118"/>
      <c r="S686" s="151"/>
      <c r="T686" s="119" t="str">
        <f t="shared" si="134"/>
        <v/>
      </c>
      <c r="U686" s="119" t="str">
        <f t="shared" si="135"/>
        <v/>
      </c>
      <c r="V686" s="119">
        <f t="shared" si="129"/>
        <v>1</v>
      </c>
      <c r="W686" s="119" t="str">
        <f t="shared" si="130"/>
        <v/>
      </c>
      <c r="X686" s="119" t="str">
        <f t="shared" si="131"/>
        <v/>
      </c>
      <c r="Y686" s="120" t="str">
        <f t="shared" si="136"/>
        <v/>
      </c>
      <c r="Z686" s="121" t="str">
        <f t="shared" si="137"/>
        <v/>
      </c>
      <c r="AA686" s="122"/>
      <c r="AB686" s="119" t="str">
        <f t="shared" si="132"/>
        <v/>
      </c>
    </row>
    <row r="687" spans="1:29" x14ac:dyDescent="0.45">
      <c r="A687" s="112">
        <f>IF(C687="","",COUNTA($C$3:C687))</f>
        <v>685</v>
      </c>
      <c r="B687" s="112" t="str">
        <f t="shared" si="133"/>
        <v>September</v>
      </c>
      <c r="C687" s="113">
        <v>44820</v>
      </c>
      <c r="D687" s="114" t="s">
        <v>659</v>
      </c>
      <c r="E687" s="114"/>
      <c r="F687" s="115">
        <v>44805</v>
      </c>
      <c r="G687" s="116" t="s">
        <v>125</v>
      </c>
      <c r="H687" s="152" t="s">
        <v>726</v>
      </c>
      <c r="I687" s="116" t="s">
        <v>457</v>
      </c>
      <c r="J687" s="116" t="s">
        <v>2</v>
      </c>
      <c r="K687" s="117" t="str">
        <f t="shared" si="127"/>
        <v>Sqmt</v>
      </c>
      <c r="L687" s="118">
        <v>41.5</v>
      </c>
      <c r="M687" s="118">
        <v>17.850000000000001</v>
      </c>
      <c r="N687" s="118">
        <v>16.46</v>
      </c>
      <c r="O687" s="138">
        <f t="shared" si="128"/>
        <v>41.858200000000004</v>
      </c>
      <c r="P687" s="124">
        <v>32.549999999999997</v>
      </c>
      <c r="Q687" s="118">
        <v>37.700000000000003</v>
      </c>
      <c r="R687" s="118">
        <v>36</v>
      </c>
      <c r="S687" s="151">
        <v>64</v>
      </c>
      <c r="T687" s="119">
        <f t="shared" si="134"/>
        <v>4.1582000000000008</v>
      </c>
      <c r="U687" s="119">
        <f t="shared" si="135"/>
        <v>5.1500000000000057</v>
      </c>
      <c r="V687" s="119">
        <f t="shared" si="129"/>
        <v>197.15212200000002</v>
      </c>
      <c r="W687" s="119">
        <f t="shared" si="130"/>
        <v>24.256500000000027</v>
      </c>
      <c r="X687" s="119">
        <f t="shared" si="131"/>
        <v>19.585122000000002</v>
      </c>
      <c r="Y687" s="120">
        <f t="shared" si="136"/>
        <v>9.9340153183844517</v>
      </c>
      <c r="Z687" s="121">
        <f t="shared" si="137"/>
        <v>12.303443530777733</v>
      </c>
      <c r="AA687" s="122"/>
      <c r="AB687" s="119">
        <f t="shared" si="132"/>
        <v>19.585122000000002</v>
      </c>
      <c r="AC687" s="96" t="s">
        <v>519</v>
      </c>
    </row>
    <row r="688" spans="1:29" x14ac:dyDescent="0.45">
      <c r="A688" s="112">
        <f>IF(C688="","",COUNTA($C$3:C688))</f>
        <v>686</v>
      </c>
      <c r="B688" s="112" t="str">
        <f t="shared" si="133"/>
        <v>September</v>
      </c>
      <c r="C688" s="113">
        <v>44820</v>
      </c>
      <c r="D688" s="114" t="s">
        <v>659</v>
      </c>
      <c r="E688" s="114"/>
      <c r="F688" s="115">
        <v>44805</v>
      </c>
      <c r="G688" s="116" t="s">
        <v>125</v>
      </c>
      <c r="H688" s="152" t="s">
        <v>726</v>
      </c>
      <c r="I688" s="116" t="s">
        <v>457</v>
      </c>
      <c r="J688" s="116" t="s">
        <v>3</v>
      </c>
      <c r="K688" s="117" t="str">
        <f t="shared" si="127"/>
        <v>Sqmt</v>
      </c>
      <c r="L688" s="118">
        <v>12.6</v>
      </c>
      <c r="M688" s="118"/>
      <c r="N688" s="118">
        <v>10.57</v>
      </c>
      <c r="O688" s="138">
        <f t="shared" si="128"/>
        <v>12.8954</v>
      </c>
      <c r="P688" s="124">
        <v>8.1</v>
      </c>
      <c r="Q688" s="118">
        <v>9.1</v>
      </c>
      <c r="R688" s="118"/>
      <c r="S688" s="151"/>
      <c r="T688" s="119">
        <f t="shared" si="134"/>
        <v>3.7954000000000008</v>
      </c>
      <c r="U688" s="119">
        <f t="shared" si="135"/>
        <v>1</v>
      </c>
      <c r="V688" s="119">
        <f t="shared" si="129"/>
        <v>80.983112000000006</v>
      </c>
      <c r="W688" s="119">
        <f t="shared" si="130"/>
        <v>6.28</v>
      </c>
      <c r="X688" s="119">
        <f t="shared" si="131"/>
        <v>23.835112000000006</v>
      </c>
      <c r="Y688" s="120">
        <f t="shared" si="136"/>
        <v>29.432200629681908</v>
      </c>
      <c r="Z688" s="121">
        <f t="shared" si="137"/>
        <v>7.7547032275074823</v>
      </c>
      <c r="AA688" s="122"/>
      <c r="AB688" s="119">
        <f t="shared" si="132"/>
        <v>23.835112000000006</v>
      </c>
    </row>
    <row r="689" spans="1:29" x14ac:dyDescent="0.45">
      <c r="A689" s="112">
        <f>IF(C689="","",COUNTA($C$3:C689))</f>
        <v>687</v>
      </c>
      <c r="B689" s="112" t="str">
        <f t="shared" si="133"/>
        <v>September</v>
      </c>
      <c r="C689" s="113">
        <v>44820</v>
      </c>
      <c r="D689" s="114" t="s">
        <v>659</v>
      </c>
      <c r="E689" s="114"/>
      <c r="F689" s="115">
        <v>44805</v>
      </c>
      <c r="G689" s="116" t="s">
        <v>125</v>
      </c>
      <c r="H689" s="152" t="s">
        <v>726</v>
      </c>
      <c r="I689" s="116" t="s">
        <v>25</v>
      </c>
      <c r="J689" s="116" t="s">
        <v>455</v>
      </c>
      <c r="K689" s="117" t="str">
        <f t="shared" si="127"/>
        <v>No's</v>
      </c>
      <c r="L689" s="118">
        <v>176</v>
      </c>
      <c r="M689" s="118"/>
      <c r="N689" s="118"/>
      <c r="O689" s="138">
        <f t="shared" si="128"/>
        <v>176</v>
      </c>
      <c r="P689" s="124"/>
      <c r="Q689" s="118"/>
      <c r="R689" s="118"/>
      <c r="S689" s="151"/>
      <c r="T689" s="119" t="str">
        <f t="shared" si="134"/>
        <v/>
      </c>
      <c r="U689" s="119" t="str">
        <f t="shared" si="135"/>
        <v/>
      </c>
      <c r="V689" s="119">
        <f t="shared" si="129"/>
        <v>176</v>
      </c>
      <c r="W689" s="119" t="str">
        <f t="shared" si="130"/>
        <v/>
      </c>
      <c r="X689" s="119" t="str">
        <f t="shared" si="131"/>
        <v/>
      </c>
      <c r="Y689" s="120" t="str">
        <f t="shared" si="136"/>
        <v/>
      </c>
      <c r="Z689" s="121" t="str">
        <f t="shared" si="137"/>
        <v/>
      </c>
      <c r="AA689" s="122"/>
      <c r="AB689" s="119" t="str">
        <f t="shared" si="132"/>
        <v/>
      </c>
    </row>
    <row r="690" spans="1:29" x14ac:dyDescent="0.45">
      <c r="A690" s="112">
        <f>IF(C690="","",COUNTA($C$3:C690))</f>
        <v>688</v>
      </c>
      <c r="B690" s="112" t="str">
        <f t="shared" si="133"/>
        <v>September</v>
      </c>
      <c r="C690" s="113">
        <v>44820</v>
      </c>
      <c r="D690" s="114" t="s">
        <v>659</v>
      </c>
      <c r="E690" s="114"/>
      <c r="F690" s="115">
        <v>44805</v>
      </c>
      <c r="G690" s="116" t="s">
        <v>125</v>
      </c>
      <c r="H690" s="152" t="s">
        <v>726</v>
      </c>
      <c r="I690" s="116" t="s">
        <v>460</v>
      </c>
      <c r="J690" s="116" t="s">
        <v>225</v>
      </c>
      <c r="K690" s="117" t="str">
        <f t="shared" si="127"/>
        <v>Rmt</v>
      </c>
      <c r="L690" s="118">
        <v>80</v>
      </c>
      <c r="M690" s="118"/>
      <c r="N690" s="118"/>
      <c r="O690" s="138">
        <f t="shared" si="128"/>
        <v>80</v>
      </c>
      <c r="P690" s="124"/>
      <c r="Q690" s="118"/>
      <c r="R690" s="118"/>
      <c r="S690" s="151"/>
      <c r="T690" s="119" t="str">
        <f t="shared" si="134"/>
        <v/>
      </c>
      <c r="U690" s="119" t="str">
        <f t="shared" si="135"/>
        <v/>
      </c>
      <c r="V690" s="119">
        <f t="shared" si="129"/>
        <v>80</v>
      </c>
      <c r="W690" s="119" t="str">
        <f t="shared" si="130"/>
        <v/>
      </c>
      <c r="X690" s="119" t="str">
        <f t="shared" si="131"/>
        <v/>
      </c>
      <c r="Y690" s="120" t="str">
        <f t="shared" si="136"/>
        <v/>
      </c>
      <c r="Z690" s="121" t="str">
        <f t="shared" si="137"/>
        <v/>
      </c>
      <c r="AA690" s="122"/>
      <c r="AB690" s="119" t="str">
        <f t="shared" si="132"/>
        <v/>
      </c>
    </row>
    <row r="691" spans="1:29" x14ac:dyDescent="0.45">
      <c r="A691" s="112">
        <f>IF(C691="","",COUNTA($C$3:C691))</f>
        <v>689</v>
      </c>
      <c r="B691" s="112" t="str">
        <f t="shared" si="133"/>
        <v>September</v>
      </c>
      <c r="C691" s="113">
        <v>44820</v>
      </c>
      <c r="D691" s="114" t="s">
        <v>659</v>
      </c>
      <c r="E691" s="114"/>
      <c r="F691" s="115">
        <v>44805</v>
      </c>
      <c r="G691" s="116" t="s">
        <v>125</v>
      </c>
      <c r="H691" s="152" t="s">
        <v>726</v>
      </c>
      <c r="I691" s="116" t="s">
        <v>24</v>
      </c>
      <c r="J691" s="116" t="s">
        <v>24</v>
      </c>
      <c r="K691" s="117" t="str">
        <f t="shared" si="127"/>
        <v>No's</v>
      </c>
      <c r="L691" s="118">
        <v>250</v>
      </c>
      <c r="M691" s="118"/>
      <c r="N691" s="118"/>
      <c r="O691" s="138">
        <f t="shared" si="128"/>
        <v>250</v>
      </c>
      <c r="P691" s="124"/>
      <c r="Q691" s="118"/>
      <c r="R691" s="118"/>
      <c r="S691" s="151"/>
      <c r="T691" s="119" t="str">
        <f t="shared" si="134"/>
        <v/>
      </c>
      <c r="U691" s="119" t="str">
        <f t="shared" si="135"/>
        <v/>
      </c>
      <c r="V691" s="119">
        <f t="shared" si="129"/>
        <v>250</v>
      </c>
      <c r="W691" s="119" t="str">
        <f t="shared" si="130"/>
        <v/>
      </c>
      <c r="X691" s="119" t="str">
        <f t="shared" si="131"/>
        <v/>
      </c>
      <c r="Y691" s="120" t="str">
        <f t="shared" si="136"/>
        <v/>
      </c>
      <c r="Z691" s="121" t="str">
        <f t="shared" si="137"/>
        <v/>
      </c>
      <c r="AA691" s="122"/>
      <c r="AB691" s="119" t="str">
        <f t="shared" si="132"/>
        <v/>
      </c>
    </row>
    <row r="692" spans="1:29" x14ac:dyDescent="0.45">
      <c r="A692" s="112">
        <f>IF(C692="","",COUNTA($C$3:C692))</f>
        <v>690</v>
      </c>
      <c r="B692" s="112" t="str">
        <f t="shared" si="133"/>
        <v>September</v>
      </c>
      <c r="C692" s="113">
        <v>44820</v>
      </c>
      <c r="D692" s="114" t="s">
        <v>659</v>
      </c>
      <c r="E692" s="114"/>
      <c r="F692" s="115">
        <v>44805</v>
      </c>
      <c r="G692" s="116" t="s">
        <v>125</v>
      </c>
      <c r="H692" s="152" t="s">
        <v>726</v>
      </c>
      <c r="I692" s="116" t="s">
        <v>480</v>
      </c>
      <c r="J692" s="116" t="s">
        <v>345</v>
      </c>
      <c r="K692" s="117" t="str">
        <f t="shared" si="127"/>
        <v>Kg's</v>
      </c>
      <c r="L692" s="118">
        <v>0.3</v>
      </c>
      <c r="M692" s="118"/>
      <c r="N692" s="118"/>
      <c r="O692" s="138">
        <f t="shared" si="128"/>
        <v>0.3</v>
      </c>
      <c r="P692" s="124"/>
      <c r="Q692" s="118"/>
      <c r="R692" s="118"/>
      <c r="S692" s="151"/>
      <c r="T692" s="119" t="str">
        <f t="shared" si="134"/>
        <v/>
      </c>
      <c r="U692" s="119" t="str">
        <f t="shared" si="135"/>
        <v/>
      </c>
      <c r="V692" s="119">
        <f t="shared" si="129"/>
        <v>0.3</v>
      </c>
      <c r="W692" s="119" t="str">
        <f t="shared" si="130"/>
        <v/>
      </c>
      <c r="X692" s="119" t="str">
        <f t="shared" si="131"/>
        <v/>
      </c>
      <c r="Y692" s="120" t="str">
        <f t="shared" si="136"/>
        <v/>
      </c>
      <c r="Z692" s="121" t="str">
        <f t="shared" si="137"/>
        <v/>
      </c>
      <c r="AA692" s="122"/>
      <c r="AB692" s="119" t="str">
        <f t="shared" si="132"/>
        <v/>
      </c>
    </row>
    <row r="693" spans="1:29" x14ac:dyDescent="0.45">
      <c r="A693" s="112">
        <f>IF(C693="","",COUNTA($C$3:C693))</f>
        <v>691</v>
      </c>
      <c r="B693" s="112" t="str">
        <f t="shared" si="133"/>
        <v>September</v>
      </c>
      <c r="C693" s="113">
        <v>44820</v>
      </c>
      <c r="D693" s="114" t="s">
        <v>659</v>
      </c>
      <c r="E693" s="114"/>
      <c r="F693" s="115">
        <v>44805</v>
      </c>
      <c r="G693" s="116" t="s">
        <v>125</v>
      </c>
      <c r="H693" s="152" t="s">
        <v>726</v>
      </c>
      <c r="I693" s="116" t="s">
        <v>480</v>
      </c>
      <c r="J693" s="116" t="s">
        <v>343</v>
      </c>
      <c r="K693" s="117" t="str">
        <f t="shared" si="127"/>
        <v>No's</v>
      </c>
      <c r="L693" s="118">
        <v>1</v>
      </c>
      <c r="M693" s="118"/>
      <c r="N693" s="118"/>
      <c r="O693" s="138">
        <f t="shared" si="128"/>
        <v>1</v>
      </c>
      <c r="P693" s="124"/>
      <c r="Q693" s="118"/>
      <c r="R693" s="118"/>
      <c r="S693" s="151"/>
      <c r="T693" s="119" t="str">
        <f t="shared" si="134"/>
        <v/>
      </c>
      <c r="U693" s="119" t="str">
        <f t="shared" si="135"/>
        <v/>
      </c>
      <c r="V693" s="119">
        <f t="shared" si="129"/>
        <v>1</v>
      </c>
      <c r="W693" s="119" t="str">
        <f t="shared" si="130"/>
        <v/>
      </c>
      <c r="X693" s="119" t="str">
        <f t="shared" si="131"/>
        <v/>
      </c>
      <c r="Y693" s="120" t="str">
        <f t="shared" si="136"/>
        <v/>
      </c>
      <c r="Z693" s="121" t="str">
        <f t="shared" si="137"/>
        <v/>
      </c>
      <c r="AA693" s="122"/>
      <c r="AB693" s="119" t="str">
        <f t="shared" si="132"/>
        <v/>
      </c>
    </row>
    <row r="694" spans="1:29" x14ac:dyDescent="0.45">
      <c r="A694" s="112">
        <f>IF(C694="","",COUNTA($C$3:C694))</f>
        <v>692</v>
      </c>
      <c r="B694" s="112" t="str">
        <f t="shared" si="133"/>
        <v>September</v>
      </c>
      <c r="C694" s="113">
        <v>44820</v>
      </c>
      <c r="D694" s="114" t="s">
        <v>714</v>
      </c>
      <c r="E694" s="114"/>
      <c r="F694" s="115">
        <v>44824</v>
      </c>
      <c r="G694" s="116" t="s">
        <v>125</v>
      </c>
      <c r="H694" s="152" t="s">
        <v>727</v>
      </c>
      <c r="I694" s="116" t="s">
        <v>457</v>
      </c>
      <c r="J694" s="116" t="s">
        <v>2</v>
      </c>
      <c r="K694" s="117" t="str">
        <f t="shared" si="127"/>
        <v>Sqmt</v>
      </c>
      <c r="L694" s="118">
        <v>40.5</v>
      </c>
      <c r="M694" s="118">
        <v>21.43</v>
      </c>
      <c r="N694" s="118">
        <v>11.97</v>
      </c>
      <c r="O694" s="138">
        <f t="shared" si="128"/>
        <v>40.747999999999998</v>
      </c>
      <c r="P694" s="124">
        <v>34.799999999999997</v>
      </c>
      <c r="Q694" s="118">
        <v>37.6</v>
      </c>
      <c r="R694" s="118">
        <v>44</v>
      </c>
      <c r="S694" s="151">
        <v>56</v>
      </c>
      <c r="T694" s="119">
        <f t="shared" si="134"/>
        <v>3.1479999999999961</v>
      </c>
      <c r="U694" s="119">
        <f t="shared" si="135"/>
        <v>2.8000000000000043</v>
      </c>
      <c r="V694" s="119">
        <f t="shared" si="129"/>
        <v>191.92308</v>
      </c>
      <c r="W694" s="119">
        <f t="shared" si="130"/>
        <v>13.18800000000002</v>
      </c>
      <c r="X694" s="119">
        <f t="shared" si="131"/>
        <v>14.827079999999981</v>
      </c>
      <c r="Y694" s="120">
        <f t="shared" si="136"/>
        <v>7.7255325414744194</v>
      </c>
      <c r="Z694" s="121">
        <f t="shared" si="137"/>
        <v>6.8715028958476605</v>
      </c>
      <c r="AA694" s="122"/>
      <c r="AB694" s="119">
        <f t="shared" si="132"/>
        <v>14.827079999999981</v>
      </c>
    </row>
    <row r="695" spans="1:29" x14ac:dyDescent="0.45">
      <c r="A695" s="112">
        <f>IF(C695="","",COUNTA($C$3:C695))</f>
        <v>693</v>
      </c>
      <c r="B695" s="112" t="str">
        <f t="shared" si="133"/>
        <v>September</v>
      </c>
      <c r="C695" s="113">
        <v>44820</v>
      </c>
      <c r="D695" s="114" t="s">
        <v>714</v>
      </c>
      <c r="E695" s="114"/>
      <c r="F695" s="115">
        <v>44824</v>
      </c>
      <c r="G695" s="116" t="s">
        <v>125</v>
      </c>
      <c r="H695" s="152" t="s">
        <v>727</v>
      </c>
      <c r="I695" s="116" t="s">
        <v>457</v>
      </c>
      <c r="J695" s="116" t="s">
        <v>3</v>
      </c>
      <c r="K695" s="117" t="str">
        <f t="shared" si="127"/>
        <v>Sqmt</v>
      </c>
      <c r="L695" s="118">
        <v>12</v>
      </c>
      <c r="M695" s="118">
        <v>2.29</v>
      </c>
      <c r="N695" s="118">
        <v>7.7</v>
      </c>
      <c r="O695" s="138">
        <f t="shared" si="128"/>
        <v>12.187799999999999</v>
      </c>
      <c r="P695" s="124">
        <v>9.8000000000000007</v>
      </c>
      <c r="Q695" s="118">
        <v>10.8</v>
      </c>
      <c r="R695" s="118"/>
      <c r="S695" s="151"/>
      <c r="T695" s="119">
        <f t="shared" si="134"/>
        <v>1.3877999999999986</v>
      </c>
      <c r="U695" s="119">
        <f t="shared" si="135"/>
        <v>1</v>
      </c>
      <c r="V695" s="119">
        <f t="shared" si="129"/>
        <v>76.539383999999998</v>
      </c>
      <c r="W695" s="119">
        <f t="shared" si="130"/>
        <v>6.28</v>
      </c>
      <c r="X695" s="119">
        <f t="shared" si="131"/>
        <v>8.7153839999999914</v>
      </c>
      <c r="Y695" s="120">
        <f t="shared" si="136"/>
        <v>11.38679663269826</v>
      </c>
      <c r="Z695" s="121">
        <f t="shared" si="137"/>
        <v>8.2049262377131242</v>
      </c>
      <c r="AA695" s="122"/>
      <c r="AB695" s="119">
        <f t="shared" si="132"/>
        <v>8.7153839999999914</v>
      </c>
    </row>
    <row r="696" spans="1:29" x14ac:dyDescent="0.45">
      <c r="A696" s="112">
        <f>IF(C696="","",COUNTA($C$3:C696))</f>
        <v>694</v>
      </c>
      <c r="B696" s="112" t="str">
        <f t="shared" si="133"/>
        <v>September</v>
      </c>
      <c r="C696" s="113">
        <v>44820</v>
      </c>
      <c r="D696" s="114" t="s">
        <v>714</v>
      </c>
      <c r="E696" s="114"/>
      <c r="F696" s="115">
        <v>44824</v>
      </c>
      <c r="G696" s="116" t="s">
        <v>125</v>
      </c>
      <c r="H696" s="152" t="s">
        <v>727</v>
      </c>
      <c r="I696" s="116" t="s">
        <v>25</v>
      </c>
      <c r="J696" s="116" t="s">
        <v>455</v>
      </c>
      <c r="K696" s="117" t="str">
        <f t="shared" si="127"/>
        <v>No's</v>
      </c>
      <c r="L696" s="118">
        <v>180</v>
      </c>
      <c r="M696" s="118"/>
      <c r="N696" s="118"/>
      <c r="O696" s="138">
        <f t="shared" si="128"/>
        <v>180</v>
      </c>
      <c r="P696" s="124"/>
      <c r="Q696" s="118"/>
      <c r="R696" s="118"/>
      <c r="S696" s="151"/>
      <c r="T696" s="119" t="str">
        <f t="shared" si="134"/>
        <v/>
      </c>
      <c r="U696" s="119" t="str">
        <f t="shared" si="135"/>
        <v/>
      </c>
      <c r="V696" s="119">
        <f t="shared" si="129"/>
        <v>180</v>
      </c>
      <c r="W696" s="119" t="str">
        <f t="shared" si="130"/>
        <v/>
      </c>
      <c r="X696" s="119" t="str">
        <f t="shared" si="131"/>
        <v/>
      </c>
      <c r="Y696" s="120" t="str">
        <f t="shared" si="136"/>
        <v/>
      </c>
      <c r="Z696" s="121" t="str">
        <f t="shared" si="137"/>
        <v/>
      </c>
      <c r="AA696" s="122"/>
      <c r="AB696" s="119" t="str">
        <f t="shared" si="132"/>
        <v/>
      </c>
    </row>
    <row r="697" spans="1:29" x14ac:dyDescent="0.45">
      <c r="A697" s="112">
        <f>IF(C697="","",COUNTA($C$3:C697))</f>
        <v>695</v>
      </c>
      <c r="B697" s="112" t="str">
        <f t="shared" si="133"/>
        <v>September</v>
      </c>
      <c r="C697" s="113">
        <v>44820</v>
      </c>
      <c r="D697" s="114" t="s">
        <v>714</v>
      </c>
      <c r="E697" s="114"/>
      <c r="F697" s="115">
        <v>44824</v>
      </c>
      <c r="G697" s="116" t="s">
        <v>125</v>
      </c>
      <c r="H697" s="152" t="s">
        <v>727</v>
      </c>
      <c r="I697" s="116" t="s">
        <v>460</v>
      </c>
      <c r="J697" s="116" t="s">
        <v>225</v>
      </c>
      <c r="K697" s="117" t="str">
        <f t="shared" si="127"/>
        <v>Rmt</v>
      </c>
      <c r="L697" s="118">
        <v>60</v>
      </c>
      <c r="M697" s="118"/>
      <c r="N697" s="118"/>
      <c r="O697" s="138">
        <f t="shared" si="128"/>
        <v>60</v>
      </c>
      <c r="P697" s="124"/>
      <c r="Q697" s="118"/>
      <c r="R697" s="118"/>
      <c r="S697" s="151"/>
      <c r="T697" s="119" t="str">
        <f t="shared" si="134"/>
        <v/>
      </c>
      <c r="U697" s="119" t="str">
        <f t="shared" si="135"/>
        <v/>
      </c>
      <c r="V697" s="119">
        <f t="shared" si="129"/>
        <v>60</v>
      </c>
      <c r="W697" s="119" t="str">
        <f t="shared" si="130"/>
        <v/>
      </c>
      <c r="X697" s="119" t="str">
        <f t="shared" si="131"/>
        <v/>
      </c>
      <c r="Y697" s="120" t="str">
        <f t="shared" si="136"/>
        <v/>
      </c>
      <c r="Z697" s="121" t="str">
        <f t="shared" si="137"/>
        <v/>
      </c>
      <c r="AA697" s="122"/>
      <c r="AB697" s="119" t="str">
        <f t="shared" si="132"/>
        <v/>
      </c>
    </row>
    <row r="698" spans="1:29" x14ac:dyDescent="0.45">
      <c r="A698" s="112">
        <f>IF(C698="","",COUNTA($C$3:C698))</f>
        <v>696</v>
      </c>
      <c r="B698" s="112" t="str">
        <f t="shared" si="133"/>
        <v>September</v>
      </c>
      <c r="C698" s="113">
        <v>44820</v>
      </c>
      <c r="D698" s="114" t="s">
        <v>714</v>
      </c>
      <c r="E698" s="114"/>
      <c r="F698" s="115">
        <v>44824</v>
      </c>
      <c r="G698" s="116" t="s">
        <v>125</v>
      </c>
      <c r="H698" s="152" t="s">
        <v>727</v>
      </c>
      <c r="I698" s="116" t="s">
        <v>24</v>
      </c>
      <c r="J698" s="116" t="s">
        <v>24</v>
      </c>
      <c r="K698" s="117" t="str">
        <f t="shared" si="127"/>
        <v>No's</v>
      </c>
      <c r="L698" s="118">
        <v>250</v>
      </c>
      <c r="M698" s="118"/>
      <c r="N698" s="118"/>
      <c r="O698" s="138">
        <f t="shared" si="128"/>
        <v>250</v>
      </c>
      <c r="P698" s="124"/>
      <c r="Q698" s="118"/>
      <c r="R698" s="118"/>
      <c r="S698" s="151"/>
      <c r="T698" s="119" t="str">
        <f t="shared" si="134"/>
        <v/>
      </c>
      <c r="U698" s="119" t="str">
        <f t="shared" si="135"/>
        <v/>
      </c>
      <c r="V698" s="119">
        <f t="shared" si="129"/>
        <v>250</v>
      </c>
      <c r="W698" s="119" t="str">
        <f t="shared" si="130"/>
        <v/>
      </c>
      <c r="X698" s="119" t="str">
        <f t="shared" si="131"/>
        <v/>
      </c>
      <c r="Y698" s="120" t="str">
        <f t="shared" si="136"/>
        <v/>
      </c>
      <c r="Z698" s="121" t="str">
        <f t="shared" si="137"/>
        <v/>
      </c>
      <c r="AA698" s="122"/>
      <c r="AB698" s="119" t="str">
        <f t="shared" si="132"/>
        <v/>
      </c>
    </row>
    <row r="699" spans="1:29" x14ac:dyDescent="0.45">
      <c r="A699" s="112">
        <f>IF(C699="","",COUNTA($C$3:C699))</f>
        <v>697</v>
      </c>
      <c r="B699" s="112" t="str">
        <f t="shared" si="133"/>
        <v>September</v>
      </c>
      <c r="C699" s="113">
        <v>44820</v>
      </c>
      <c r="D699" s="114" t="s">
        <v>714</v>
      </c>
      <c r="E699" s="114"/>
      <c r="F699" s="115">
        <v>44824</v>
      </c>
      <c r="G699" s="116" t="s">
        <v>125</v>
      </c>
      <c r="H699" s="152" t="s">
        <v>727</v>
      </c>
      <c r="I699" s="116" t="s">
        <v>480</v>
      </c>
      <c r="J699" s="116" t="s">
        <v>345</v>
      </c>
      <c r="K699" s="117" t="str">
        <f t="shared" si="127"/>
        <v>Kg's</v>
      </c>
      <c r="L699" s="118">
        <v>0.3</v>
      </c>
      <c r="M699" s="118"/>
      <c r="N699" s="118"/>
      <c r="O699" s="138">
        <f t="shared" si="128"/>
        <v>0.3</v>
      </c>
      <c r="P699" s="124"/>
      <c r="Q699" s="118"/>
      <c r="R699" s="118"/>
      <c r="S699" s="151"/>
      <c r="T699" s="119" t="str">
        <f t="shared" si="134"/>
        <v/>
      </c>
      <c r="U699" s="119" t="str">
        <f t="shared" si="135"/>
        <v/>
      </c>
      <c r="V699" s="119">
        <f t="shared" si="129"/>
        <v>0.3</v>
      </c>
      <c r="W699" s="119" t="str">
        <f t="shared" si="130"/>
        <v/>
      </c>
      <c r="X699" s="119" t="str">
        <f t="shared" si="131"/>
        <v/>
      </c>
      <c r="Y699" s="120" t="str">
        <f t="shared" si="136"/>
        <v/>
      </c>
      <c r="Z699" s="121" t="str">
        <f t="shared" si="137"/>
        <v/>
      </c>
      <c r="AA699" s="122"/>
      <c r="AB699" s="119" t="str">
        <f t="shared" si="132"/>
        <v/>
      </c>
    </row>
    <row r="700" spans="1:29" x14ac:dyDescent="0.45">
      <c r="A700" s="112">
        <f>IF(C700="","",COUNTA($C$3:C700))</f>
        <v>698</v>
      </c>
      <c r="B700" s="112" t="str">
        <f t="shared" si="133"/>
        <v>September</v>
      </c>
      <c r="C700" s="113">
        <v>44820</v>
      </c>
      <c r="D700" s="114" t="s">
        <v>714</v>
      </c>
      <c r="E700" s="114"/>
      <c r="F700" s="115">
        <v>44824</v>
      </c>
      <c r="G700" s="116" t="s">
        <v>125</v>
      </c>
      <c r="H700" s="152" t="s">
        <v>727</v>
      </c>
      <c r="I700" s="116" t="s">
        <v>480</v>
      </c>
      <c r="J700" s="116" t="s">
        <v>343</v>
      </c>
      <c r="K700" s="117" t="str">
        <f t="shared" si="127"/>
        <v>No's</v>
      </c>
      <c r="L700" s="118">
        <v>1</v>
      </c>
      <c r="M700" s="118"/>
      <c r="N700" s="118"/>
      <c r="O700" s="138">
        <f t="shared" si="128"/>
        <v>1</v>
      </c>
      <c r="P700" s="124"/>
      <c r="Q700" s="118"/>
      <c r="R700" s="118"/>
      <c r="S700" s="151"/>
      <c r="T700" s="119" t="str">
        <f t="shared" si="134"/>
        <v/>
      </c>
      <c r="U700" s="119" t="str">
        <f t="shared" si="135"/>
        <v/>
      </c>
      <c r="V700" s="119">
        <f t="shared" si="129"/>
        <v>1</v>
      </c>
      <c r="W700" s="119" t="str">
        <f t="shared" si="130"/>
        <v/>
      </c>
      <c r="X700" s="119" t="str">
        <f t="shared" si="131"/>
        <v/>
      </c>
      <c r="Y700" s="120" t="str">
        <f t="shared" si="136"/>
        <v/>
      </c>
      <c r="Z700" s="121" t="str">
        <f t="shared" si="137"/>
        <v/>
      </c>
      <c r="AA700" s="122"/>
      <c r="AB700" s="119" t="str">
        <f t="shared" si="132"/>
        <v/>
      </c>
    </row>
    <row r="701" spans="1:29" x14ac:dyDescent="0.45">
      <c r="A701" s="112">
        <f>IF(C701="","",COUNTA($C$3:C701))</f>
        <v>699</v>
      </c>
      <c r="B701" s="112" t="str">
        <f t="shared" si="133"/>
        <v>September</v>
      </c>
      <c r="C701" s="113">
        <v>44820</v>
      </c>
      <c r="D701" s="114" t="s">
        <v>728</v>
      </c>
      <c r="E701" s="114"/>
      <c r="F701" s="115">
        <v>44820</v>
      </c>
      <c r="G701" s="116" t="s">
        <v>125</v>
      </c>
      <c r="H701" s="152" t="s">
        <v>729</v>
      </c>
      <c r="I701" s="116" t="s">
        <v>457</v>
      </c>
      <c r="J701" s="116" t="s">
        <v>2</v>
      </c>
      <c r="K701" s="117" t="str">
        <f t="shared" si="127"/>
        <v>Sqmt</v>
      </c>
      <c r="L701" s="118">
        <v>85.2</v>
      </c>
      <c r="M701" s="118">
        <v>4.0199999999999996</v>
      </c>
      <c r="N701" s="118">
        <v>66.89</v>
      </c>
      <c r="O701" s="138">
        <f t="shared" si="128"/>
        <v>86.510199999999998</v>
      </c>
      <c r="P701" s="124">
        <v>60.1</v>
      </c>
      <c r="Q701" s="118">
        <v>70.7</v>
      </c>
      <c r="R701" s="118">
        <v>5</v>
      </c>
      <c r="S701" s="151">
        <v>95</v>
      </c>
      <c r="T701" s="119">
        <f t="shared" si="134"/>
        <v>15.810199999999995</v>
      </c>
      <c r="U701" s="119">
        <f t="shared" si="135"/>
        <v>10.600000000000001</v>
      </c>
      <c r="V701" s="119">
        <f t="shared" si="129"/>
        <v>407.46304199999997</v>
      </c>
      <c r="W701" s="119">
        <f t="shared" si="130"/>
        <v>49.926000000000009</v>
      </c>
      <c r="X701" s="119">
        <f t="shared" si="131"/>
        <v>74.466041999999973</v>
      </c>
      <c r="Y701" s="120">
        <f t="shared" si="136"/>
        <v>18.275532827342897</v>
      </c>
      <c r="Z701" s="121">
        <f t="shared" si="137"/>
        <v>12.252890410610542</v>
      </c>
      <c r="AA701" s="122"/>
      <c r="AB701" s="119">
        <f t="shared" si="132"/>
        <v>74.466041999999973</v>
      </c>
      <c r="AC701" s="96" t="s">
        <v>519</v>
      </c>
    </row>
    <row r="702" spans="1:29" x14ac:dyDescent="0.45">
      <c r="A702" s="112">
        <f>IF(C702="","",COUNTA($C$3:C702))</f>
        <v>700</v>
      </c>
      <c r="B702" s="112" t="str">
        <f t="shared" si="133"/>
        <v>September</v>
      </c>
      <c r="C702" s="113">
        <v>44820</v>
      </c>
      <c r="D702" s="114" t="s">
        <v>728</v>
      </c>
      <c r="E702" s="114"/>
      <c r="F702" s="115">
        <v>44820</v>
      </c>
      <c r="G702" s="116" t="s">
        <v>125</v>
      </c>
      <c r="H702" s="152" t="s">
        <v>729</v>
      </c>
      <c r="I702" s="116" t="s">
        <v>457</v>
      </c>
      <c r="J702" s="116" t="s">
        <v>3</v>
      </c>
      <c r="K702" s="117" t="str">
        <f t="shared" si="127"/>
        <v>Sqmt</v>
      </c>
      <c r="L702" s="118">
        <v>48.8</v>
      </c>
      <c r="M702" s="118"/>
      <c r="N702" s="118">
        <v>40.1</v>
      </c>
      <c r="O702" s="138">
        <f t="shared" si="128"/>
        <v>48.922000000000004</v>
      </c>
      <c r="P702" s="124">
        <v>34.5</v>
      </c>
      <c r="Q702" s="118">
        <v>39.6</v>
      </c>
      <c r="R702" s="118"/>
      <c r="S702" s="151"/>
      <c r="T702" s="119">
        <f t="shared" si="134"/>
        <v>9.3220000000000027</v>
      </c>
      <c r="U702" s="119">
        <f t="shared" si="135"/>
        <v>5.1000000000000014</v>
      </c>
      <c r="V702" s="119">
        <f t="shared" si="129"/>
        <v>307.23016000000001</v>
      </c>
      <c r="W702" s="119">
        <f t="shared" si="130"/>
        <v>32.028000000000013</v>
      </c>
      <c r="X702" s="119">
        <f t="shared" si="131"/>
        <v>58.542160000000017</v>
      </c>
      <c r="Y702" s="120">
        <f t="shared" si="136"/>
        <v>19.054821961489722</v>
      </c>
      <c r="Z702" s="121">
        <f t="shared" si="137"/>
        <v>10.424757777686933</v>
      </c>
      <c r="AA702" s="122"/>
      <c r="AB702" s="119">
        <f t="shared" si="132"/>
        <v>58.542160000000017</v>
      </c>
    </row>
    <row r="703" spans="1:29" x14ac:dyDescent="0.45">
      <c r="A703" s="112">
        <f>IF(C703="","",COUNTA($C$3:C703))</f>
        <v>701</v>
      </c>
      <c r="B703" s="112" t="str">
        <f t="shared" si="133"/>
        <v>September</v>
      </c>
      <c r="C703" s="113">
        <v>44820</v>
      </c>
      <c r="D703" s="114" t="s">
        <v>728</v>
      </c>
      <c r="E703" s="114"/>
      <c r="F703" s="115">
        <v>44820</v>
      </c>
      <c r="G703" s="116" t="s">
        <v>125</v>
      </c>
      <c r="H703" s="152" t="s">
        <v>729</v>
      </c>
      <c r="I703" s="116" t="s">
        <v>25</v>
      </c>
      <c r="J703" s="116" t="s">
        <v>455</v>
      </c>
      <c r="K703" s="117" t="str">
        <f t="shared" si="127"/>
        <v>No's</v>
      </c>
      <c r="L703" s="118">
        <v>460</v>
      </c>
      <c r="M703" s="118"/>
      <c r="N703" s="118"/>
      <c r="O703" s="138">
        <f t="shared" si="128"/>
        <v>460</v>
      </c>
      <c r="P703" s="124"/>
      <c r="Q703" s="118"/>
      <c r="R703" s="118"/>
      <c r="S703" s="151"/>
      <c r="T703" s="119" t="str">
        <f t="shared" si="134"/>
        <v/>
      </c>
      <c r="U703" s="119" t="str">
        <f t="shared" si="135"/>
        <v/>
      </c>
      <c r="V703" s="119">
        <f t="shared" si="129"/>
        <v>460</v>
      </c>
      <c r="W703" s="119" t="str">
        <f t="shared" si="130"/>
        <v/>
      </c>
      <c r="X703" s="119" t="str">
        <f t="shared" si="131"/>
        <v/>
      </c>
      <c r="Y703" s="120" t="str">
        <f t="shared" si="136"/>
        <v/>
      </c>
      <c r="Z703" s="121" t="str">
        <f t="shared" si="137"/>
        <v/>
      </c>
      <c r="AA703" s="122"/>
      <c r="AB703" s="119" t="str">
        <f t="shared" si="132"/>
        <v/>
      </c>
    </row>
    <row r="704" spans="1:29" x14ac:dyDescent="0.45">
      <c r="A704" s="112">
        <f>IF(C704="","",COUNTA($C$3:C704))</f>
        <v>702</v>
      </c>
      <c r="B704" s="112" t="str">
        <f t="shared" si="133"/>
        <v>September</v>
      </c>
      <c r="C704" s="113">
        <v>44820</v>
      </c>
      <c r="D704" s="114" t="s">
        <v>728</v>
      </c>
      <c r="E704" s="114"/>
      <c r="F704" s="115">
        <v>44820</v>
      </c>
      <c r="G704" s="116" t="s">
        <v>125</v>
      </c>
      <c r="H704" s="152" t="s">
        <v>729</v>
      </c>
      <c r="I704" s="116" t="s">
        <v>460</v>
      </c>
      <c r="J704" s="116" t="s">
        <v>225</v>
      </c>
      <c r="K704" s="117" t="str">
        <f t="shared" si="127"/>
        <v>Rmt</v>
      </c>
      <c r="L704" s="118">
        <v>150</v>
      </c>
      <c r="M704" s="118"/>
      <c r="N704" s="118"/>
      <c r="O704" s="138">
        <f t="shared" si="128"/>
        <v>150</v>
      </c>
      <c r="P704" s="124"/>
      <c r="Q704" s="118"/>
      <c r="R704" s="118"/>
      <c r="S704" s="151"/>
      <c r="T704" s="119" t="str">
        <f t="shared" si="134"/>
        <v/>
      </c>
      <c r="U704" s="119" t="str">
        <f t="shared" si="135"/>
        <v/>
      </c>
      <c r="V704" s="119">
        <f t="shared" si="129"/>
        <v>150</v>
      </c>
      <c r="W704" s="119" t="str">
        <f t="shared" si="130"/>
        <v/>
      </c>
      <c r="X704" s="119" t="str">
        <f t="shared" si="131"/>
        <v/>
      </c>
      <c r="Y704" s="120" t="str">
        <f t="shared" si="136"/>
        <v/>
      </c>
      <c r="Z704" s="121" t="str">
        <f t="shared" si="137"/>
        <v/>
      </c>
      <c r="AA704" s="122"/>
      <c r="AB704" s="119" t="str">
        <f t="shared" si="132"/>
        <v/>
      </c>
    </row>
    <row r="705" spans="1:28" x14ac:dyDescent="0.45">
      <c r="A705" s="112">
        <f>IF(C705="","",COUNTA($C$3:C705))</f>
        <v>703</v>
      </c>
      <c r="B705" s="112" t="str">
        <f t="shared" si="133"/>
        <v>September</v>
      </c>
      <c r="C705" s="113">
        <v>44820</v>
      </c>
      <c r="D705" s="114" t="s">
        <v>728</v>
      </c>
      <c r="E705" s="114"/>
      <c r="F705" s="115">
        <v>44820</v>
      </c>
      <c r="G705" s="116" t="s">
        <v>125</v>
      </c>
      <c r="H705" s="152" t="s">
        <v>729</v>
      </c>
      <c r="I705" s="116" t="s">
        <v>24</v>
      </c>
      <c r="J705" s="116" t="s">
        <v>24</v>
      </c>
      <c r="K705" s="117" t="str">
        <f t="shared" si="127"/>
        <v>No's</v>
      </c>
      <c r="L705" s="118">
        <v>500</v>
      </c>
      <c r="M705" s="118"/>
      <c r="N705" s="118"/>
      <c r="O705" s="138">
        <f t="shared" si="128"/>
        <v>500</v>
      </c>
      <c r="P705" s="124"/>
      <c r="Q705" s="118"/>
      <c r="R705" s="118"/>
      <c r="S705" s="151"/>
      <c r="T705" s="119" t="str">
        <f t="shared" si="134"/>
        <v/>
      </c>
      <c r="U705" s="119" t="str">
        <f t="shared" si="135"/>
        <v/>
      </c>
      <c r="V705" s="119">
        <f t="shared" si="129"/>
        <v>500</v>
      </c>
      <c r="W705" s="119" t="str">
        <f t="shared" si="130"/>
        <v/>
      </c>
      <c r="X705" s="119" t="str">
        <f t="shared" si="131"/>
        <v/>
      </c>
      <c r="Y705" s="120" t="str">
        <f t="shared" si="136"/>
        <v/>
      </c>
      <c r="Z705" s="121" t="str">
        <f t="shared" si="137"/>
        <v/>
      </c>
      <c r="AA705" s="122"/>
      <c r="AB705" s="119" t="str">
        <f t="shared" si="132"/>
        <v/>
      </c>
    </row>
    <row r="706" spans="1:28" x14ac:dyDescent="0.45">
      <c r="A706" s="112">
        <f>IF(C706="","",COUNTA($C$3:C706))</f>
        <v>704</v>
      </c>
      <c r="B706" s="112" t="str">
        <f t="shared" si="133"/>
        <v>September</v>
      </c>
      <c r="C706" s="113">
        <v>44820</v>
      </c>
      <c r="D706" s="114" t="s">
        <v>728</v>
      </c>
      <c r="E706" s="114"/>
      <c r="F706" s="115">
        <v>44820</v>
      </c>
      <c r="G706" s="116" t="s">
        <v>125</v>
      </c>
      <c r="H706" s="152" t="s">
        <v>729</v>
      </c>
      <c r="I706" s="116" t="s">
        <v>480</v>
      </c>
      <c r="J706" s="116" t="s">
        <v>345</v>
      </c>
      <c r="K706" s="117" t="str">
        <f t="shared" si="127"/>
        <v>Kg's</v>
      </c>
      <c r="L706" s="118">
        <v>0.6</v>
      </c>
      <c r="M706" s="118"/>
      <c r="N706" s="118"/>
      <c r="O706" s="138">
        <f t="shared" si="128"/>
        <v>0.6</v>
      </c>
      <c r="P706" s="124"/>
      <c r="Q706" s="118"/>
      <c r="R706" s="118"/>
      <c r="S706" s="151"/>
      <c r="T706" s="119" t="str">
        <f t="shared" si="134"/>
        <v/>
      </c>
      <c r="U706" s="119" t="str">
        <f t="shared" si="135"/>
        <v/>
      </c>
      <c r="V706" s="119">
        <f t="shared" si="129"/>
        <v>0.6</v>
      </c>
      <c r="W706" s="119" t="str">
        <f t="shared" si="130"/>
        <v/>
      </c>
      <c r="X706" s="119" t="str">
        <f t="shared" si="131"/>
        <v/>
      </c>
      <c r="Y706" s="120" t="str">
        <f t="shared" si="136"/>
        <v/>
      </c>
      <c r="Z706" s="121" t="str">
        <f t="shared" si="137"/>
        <v/>
      </c>
      <c r="AA706" s="122"/>
      <c r="AB706" s="119" t="str">
        <f t="shared" si="132"/>
        <v/>
      </c>
    </row>
    <row r="707" spans="1:28" x14ac:dyDescent="0.45">
      <c r="A707" s="112">
        <f>IF(C707="","",COUNTA($C$3:C707))</f>
        <v>705</v>
      </c>
      <c r="B707" s="112" t="str">
        <f t="shared" si="133"/>
        <v>September</v>
      </c>
      <c r="C707" s="113">
        <v>44820</v>
      </c>
      <c r="D707" s="114" t="s">
        <v>728</v>
      </c>
      <c r="E707" s="114"/>
      <c r="F707" s="115">
        <v>44820</v>
      </c>
      <c r="G707" s="116" t="s">
        <v>125</v>
      </c>
      <c r="H707" s="152" t="s">
        <v>729</v>
      </c>
      <c r="I707" s="116" t="s">
        <v>480</v>
      </c>
      <c r="J707" s="116" t="s">
        <v>343</v>
      </c>
      <c r="K707" s="117" t="str">
        <f t="shared" ref="K707:K770" si="138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707" s="118">
        <v>1</v>
      </c>
      <c r="M707" s="118"/>
      <c r="N707" s="118"/>
      <c r="O707" s="138">
        <f t="shared" ref="O707:O770" si="139">IF(ISNUMBER(SEARCH("gsm",J:J)),(M707+N707)*1.22,IF(ISNUMBER(SEARCH("Tape",J:J)),L707,IF(ISNUMBER(SEARCH("Thermal",J:J)),L707,IF(ISNUMBER(SEARCH("Acou",J:J)),L707,IF(ISNUMBER(SEARCH("ss",J:J)),L707,IF(ISNUMBER(SEARCH("Alu",J:J)),L707,IF(ISNUMBER(SEARCH("Gasket",J:J)),L707,IF(ISNUMBER(SEARCH("Cleats",J:J)),L707,IF(ISNUMBER(SEARCH("Tube",J:J)),L707,IF(ISNUMBER(SEARCH("Bracket",J:J)),L707,IF(ISNUMBER(SEARCH("Corner",J:J)),L707,IF(ISNUMBER(SEARCH("MS",J:J)),L707,IF(ISNUMBER(SEARCH("Bucket",J:J)),L707,IF(ISNUMBER(SEARCH("stretch",J:J)),L707,IF(ISNUMBER(SEARCH("Bubble",J:J)),L707,IF(ISNUMBER(SEARCH("JTR",J:J)),L707,IF(ISNUMBER(SEARCH("Clamp",J:J)),"No's",IF(ISNUMBER(SEARCH("PIR",J:J)),"sqmt",""))))))))))))))))))</f>
        <v>1</v>
      </c>
      <c r="P707" s="124"/>
      <c r="Q707" s="118"/>
      <c r="R707" s="118"/>
      <c r="S707" s="151"/>
      <c r="T707" s="119" t="str">
        <f t="shared" si="134"/>
        <v/>
      </c>
      <c r="U707" s="119" t="str">
        <f t="shared" si="135"/>
        <v/>
      </c>
      <c r="V707" s="119">
        <f t="shared" ref="V707:V770" si="140">IF(ISNUMBER(SEARCH("26",J:J)),O707*3.925,IF(ISNUMBER(SEARCH("24",J:J)),O707*4.71,IF(ISNUMBER(SEARCH("22",J:J)),O707*6.28,IF(ISNUMBER(SEARCH("20",J:J)),O707*7.85,IF(ISNUMBER(SEARCH("18G",J:J)),O707*9.42,IF(ISNUMBER(SEARCH("16G",J:J)),O707*11.775,IF(ISNUMBER(SEARCH("Thermal",J:J)),O707,IF(ISNUMBER(SEARCH("Acou",J:J)),O707,IF(ISNUMBER(SEARCH("ss",J:J)),O707,IF(ISNUMBER(SEARCH("0.8mm",J:J)),O707*2.2,IF(ISNUMBER(SEARCH("1mm",J:J)),O707*2.75,IF(ISNUMBER(SEARCH("1.2mm",J:J)),O707*3.3,IF(ISNUMBER(SEARCH("Gasket",J:J)),O707,IF(ISNUMBER(SEARCH("Cleats",J:J)),O707,IF(ISNUMBER(SEARCH("Sealant",J:J)),O707,IF(ISNUMBER(SEARCH("Bracket",J:J)),O707,IF(ISNUMBER(SEARCH("Corner",J:J)),O707,IF(ISNUMBER(SEARCH("Bubble",J:J)),O707,""))))))))))))))))))</f>
        <v>1</v>
      </c>
      <c r="W707" s="119" t="str">
        <f t="shared" ref="W707:W770" si="141">IF(ISNUMBER(SEARCH("26",J:J)),U707*3.925,IF(ISNUMBER(SEARCH("24",J:J)),U707*4.71,IF(ISNUMBER(SEARCH("22",J:J)),U707*6.28,IF(ISNUMBER(SEARCH("20",J:J)),U707*7.85,IF(ISNUMBER(SEARCH("18G",J:J)),U707*9.42,IF(ISNUMBER(SEARCH("16G",J:J)),U707*11.775,IF(ISNUMBER(SEARCH("Thermal",J:J)),U707,IF(ISNUMBER(SEARCH("Acou",J:J)),U707,IF(ISNUMBER(SEARCH("ss",J:J)),U707,IF(ISNUMBER(SEARCH("0.8mm",J:J)),U707*2.2,IF(ISNUMBER(SEARCH("1mm",J:J)),U707*2.75,IF(ISNUMBER(SEARCH("1.2mm",J:J)),U707*3.3,IF(ISNUMBER(SEARCH("Gasket",J:J)),U707,IF(ISNUMBER(SEARCH("Cleats",J:J)),U707,IF(ISNUMBER(SEARCH("Sealant",J:J)),U707,IF(ISNUMBER(SEARCH("Bracket",J:J)),U707,IF(ISNUMBER(SEARCH("Corner",J:J)),U707,IF(ISNUMBER(SEARCH("Bubble",J:J)),U707,""))))))))))))))))))</f>
        <v/>
      </c>
      <c r="X707" s="119" t="str">
        <f t="shared" ref="X707:X770" si="142">IF(ISNUMBER(SEARCH("26",J:J)),T707*3.925,IF(ISNUMBER(SEARCH("24",J:J)),T707*4.71,IF(ISNUMBER(SEARCH("22",J:J)),T707*6.28,IF(ISNUMBER(SEARCH("20",J:J)),T707*7.85,IF(ISNUMBER(SEARCH("18",J:J)),T707*9.42,IF(ISNUMBER(SEARCH("16",J:J)),T707*11.775,IF(ISNUMBER(SEARCH("Thermal",J:J)),"",IF(ISNUMBER(SEARCH("Acou",J:J)),"",IF(ISNUMBER(SEARCH("ss",J:J)),"",IF(ISNUMBER(SEARCH("0.8mm",J:J)),T707*2.2,IF(ISNUMBER(SEARCH("1mm",J:J)),T707*2.75,IF(ISNUMBER(SEARCH("1.2mm",J:J)),T707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707" s="120" t="str">
        <f t="shared" si="136"/>
        <v/>
      </c>
      <c r="Z707" s="121" t="str">
        <f t="shared" si="137"/>
        <v/>
      </c>
      <c r="AA707" s="122"/>
      <c r="AB707" s="119" t="str">
        <f t="shared" si="132"/>
        <v/>
      </c>
    </row>
    <row r="708" spans="1:28" x14ac:dyDescent="0.45">
      <c r="A708" s="112">
        <f>IF(C708="","",COUNTA($C$3:C708))</f>
        <v>706</v>
      </c>
      <c r="B708" s="112" t="str">
        <f t="shared" si="133"/>
        <v>September</v>
      </c>
      <c r="C708" s="113">
        <v>44821</v>
      </c>
      <c r="D708" s="114" t="s">
        <v>714</v>
      </c>
      <c r="E708" s="114"/>
      <c r="F708" s="115">
        <v>44824</v>
      </c>
      <c r="G708" s="116" t="s">
        <v>125</v>
      </c>
      <c r="H708" s="152" t="s">
        <v>730</v>
      </c>
      <c r="I708" s="116" t="s">
        <v>458</v>
      </c>
      <c r="J708" s="116" t="s">
        <v>19</v>
      </c>
      <c r="K708" s="117" t="str">
        <f t="shared" si="138"/>
        <v>Sqmt</v>
      </c>
      <c r="L708" s="118">
        <v>41</v>
      </c>
      <c r="M708" s="118">
        <v>33.65</v>
      </c>
      <c r="N708" s="118"/>
      <c r="O708" s="138">
        <f t="shared" si="139"/>
        <v>41.052999999999997</v>
      </c>
      <c r="P708" s="124">
        <v>37.700000000000003</v>
      </c>
      <c r="Q708" s="118">
        <v>38.299999999999997</v>
      </c>
      <c r="R708" s="118">
        <v>51</v>
      </c>
      <c r="S708" s="151">
        <v>49</v>
      </c>
      <c r="T708" s="119">
        <f t="shared" si="134"/>
        <v>2.7530000000000001</v>
      </c>
      <c r="U708" s="119">
        <f t="shared" si="135"/>
        <v>0.59999999999999432</v>
      </c>
      <c r="V708" s="119">
        <f t="shared" si="140"/>
        <v>193.35962999999998</v>
      </c>
      <c r="W708" s="119">
        <f t="shared" si="141"/>
        <v>2.8259999999999734</v>
      </c>
      <c r="X708" s="119">
        <f t="shared" si="142"/>
        <v>12.96663</v>
      </c>
      <c r="Y708" s="120">
        <f t="shared" si="136"/>
        <v>6.7059654592843412</v>
      </c>
      <c r="Z708" s="121">
        <f t="shared" si="137"/>
        <v>1.4615253452853492</v>
      </c>
      <c r="AA708" s="122"/>
      <c r="AB708" s="119">
        <f t="shared" si="132"/>
        <v>12.96663</v>
      </c>
    </row>
    <row r="709" spans="1:28" x14ac:dyDescent="0.45">
      <c r="A709" s="112">
        <f>IF(C709="","",COUNTA($C$3:C709))</f>
        <v>707</v>
      </c>
      <c r="B709" s="112" t="str">
        <f t="shared" si="133"/>
        <v>September</v>
      </c>
      <c r="C709" s="113">
        <v>44821</v>
      </c>
      <c r="D709" s="114" t="s">
        <v>714</v>
      </c>
      <c r="E709" s="114"/>
      <c r="F709" s="115">
        <v>44824</v>
      </c>
      <c r="G709" s="116" t="s">
        <v>125</v>
      </c>
      <c r="H709" s="152" t="s">
        <v>730</v>
      </c>
      <c r="I709" s="116" t="s">
        <v>458</v>
      </c>
      <c r="J709" s="116" t="s">
        <v>2</v>
      </c>
      <c r="K709" s="117" t="str">
        <f t="shared" si="138"/>
        <v>Sqmt</v>
      </c>
      <c r="L709" s="118">
        <v>3.6</v>
      </c>
      <c r="M709" s="118"/>
      <c r="N709" s="118">
        <v>2.98</v>
      </c>
      <c r="O709" s="138">
        <f t="shared" si="139"/>
        <v>3.6355999999999997</v>
      </c>
      <c r="P709" s="124">
        <v>2.15</v>
      </c>
      <c r="Q709" s="118">
        <v>2.8</v>
      </c>
      <c r="R709" s="118"/>
      <c r="S709" s="151"/>
      <c r="T709" s="119">
        <f t="shared" si="134"/>
        <v>0.8355999999999999</v>
      </c>
      <c r="U709" s="119">
        <f t="shared" si="135"/>
        <v>0.64999999999999991</v>
      </c>
      <c r="V709" s="119">
        <f t="shared" si="140"/>
        <v>17.123676</v>
      </c>
      <c r="W709" s="119">
        <f t="shared" si="141"/>
        <v>3.0614999999999997</v>
      </c>
      <c r="X709" s="119">
        <f t="shared" si="142"/>
        <v>3.9356759999999995</v>
      </c>
      <c r="Y709" s="120">
        <f t="shared" si="136"/>
        <v>22.983826603586753</v>
      </c>
      <c r="Z709" s="121">
        <f t="shared" si="137"/>
        <v>17.878754538453073</v>
      </c>
      <c r="AA709" s="122"/>
      <c r="AB709" s="119">
        <f t="shared" si="132"/>
        <v>3.9356759999999995</v>
      </c>
    </row>
    <row r="710" spans="1:28" x14ac:dyDescent="0.45">
      <c r="A710" s="112">
        <f>IF(C710="","",COUNTA($C$3:C710))</f>
        <v>708</v>
      </c>
      <c r="B710" s="112" t="str">
        <f t="shared" si="133"/>
        <v>September</v>
      </c>
      <c r="C710" s="113">
        <v>44821</v>
      </c>
      <c r="D710" s="114" t="s">
        <v>714</v>
      </c>
      <c r="E710" s="114"/>
      <c r="F710" s="115">
        <v>44824</v>
      </c>
      <c r="G710" s="116" t="s">
        <v>125</v>
      </c>
      <c r="H710" s="152" t="s">
        <v>730</v>
      </c>
      <c r="I710" s="116" t="s">
        <v>457</v>
      </c>
      <c r="J710" s="116" t="s">
        <v>3</v>
      </c>
      <c r="K710" s="117" t="str">
        <f t="shared" si="138"/>
        <v>Sqmt</v>
      </c>
      <c r="L710" s="118">
        <v>7.5</v>
      </c>
      <c r="M710" s="118"/>
      <c r="N710" s="118">
        <v>6.33</v>
      </c>
      <c r="O710" s="138">
        <f t="shared" si="139"/>
        <v>7.7225999999999999</v>
      </c>
      <c r="P710" s="124">
        <v>4.8499999999999996</v>
      </c>
      <c r="Q710" s="118">
        <v>5.3</v>
      </c>
      <c r="R710" s="118"/>
      <c r="S710" s="151"/>
      <c r="T710" s="119">
        <f t="shared" si="134"/>
        <v>2.4226000000000001</v>
      </c>
      <c r="U710" s="119">
        <f t="shared" si="135"/>
        <v>0.45000000000000018</v>
      </c>
      <c r="V710" s="119">
        <f t="shared" si="140"/>
        <v>48.497928000000002</v>
      </c>
      <c r="W710" s="119">
        <f t="shared" si="141"/>
        <v>2.8260000000000014</v>
      </c>
      <c r="X710" s="119">
        <f t="shared" si="142"/>
        <v>15.213928000000001</v>
      </c>
      <c r="Y710" s="120">
        <f t="shared" si="136"/>
        <v>31.370263900758815</v>
      </c>
      <c r="Z710" s="121">
        <f t="shared" si="137"/>
        <v>5.827053065029915</v>
      </c>
      <c r="AA710" s="122"/>
      <c r="AB710" s="119">
        <f t="shared" si="132"/>
        <v>15.213928000000001</v>
      </c>
    </row>
    <row r="711" spans="1:28" x14ac:dyDescent="0.45">
      <c r="A711" s="112">
        <f>IF(C711="","",COUNTA($C$3:C711))</f>
        <v>709</v>
      </c>
      <c r="B711" s="112" t="str">
        <f t="shared" si="133"/>
        <v>September</v>
      </c>
      <c r="C711" s="113">
        <v>44821</v>
      </c>
      <c r="D711" s="114" t="s">
        <v>714</v>
      </c>
      <c r="E711" s="114"/>
      <c r="F711" s="115">
        <v>44824</v>
      </c>
      <c r="G711" s="116" t="s">
        <v>125</v>
      </c>
      <c r="H711" s="152" t="s">
        <v>730</v>
      </c>
      <c r="I711" s="116" t="s">
        <v>514</v>
      </c>
      <c r="J711" s="116" t="s">
        <v>21</v>
      </c>
      <c r="K711" s="117" t="str">
        <f t="shared" si="138"/>
        <v>Sqmt</v>
      </c>
      <c r="L711" s="118">
        <v>1.5</v>
      </c>
      <c r="M711" s="118">
        <v>1.23</v>
      </c>
      <c r="N711" s="118"/>
      <c r="O711" s="138">
        <f t="shared" si="139"/>
        <v>1.5005999999999999</v>
      </c>
      <c r="P711" s="124">
        <v>1.3</v>
      </c>
      <c r="Q711" s="118">
        <v>1.5</v>
      </c>
      <c r="R711" s="118"/>
      <c r="S711" s="151"/>
      <c r="T711" s="119">
        <f t="shared" si="134"/>
        <v>5.9999999999993392E-4</v>
      </c>
      <c r="U711" s="119">
        <f t="shared" si="135"/>
        <v>0.19999999999999996</v>
      </c>
      <c r="V711" s="119">
        <f t="shared" si="140"/>
        <v>11.77971</v>
      </c>
      <c r="W711" s="119">
        <f t="shared" si="141"/>
        <v>1.5699999999999996</v>
      </c>
      <c r="X711" s="119">
        <f t="shared" si="142"/>
        <v>4.7099999999994811E-3</v>
      </c>
      <c r="Y711" s="120">
        <f t="shared" si="136"/>
        <v>3.9984006397436621E-2</v>
      </c>
      <c r="Z711" s="121">
        <f t="shared" si="137"/>
        <v>13.328002132480337</v>
      </c>
      <c r="AA711" s="122"/>
      <c r="AB711" s="119">
        <f t="shared" si="132"/>
        <v>4.7099999999994811E-3</v>
      </c>
    </row>
    <row r="712" spans="1:28" x14ac:dyDescent="0.45">
      <c r="A712" s="112">
        <f>IF(C712="","",COUNTA($C$3:C712))</f>
        <v>710</v>
      </c>
      <c r="B712" s="112" t="str">
        <f t="shared" si="133"/>
        <v>September</v>
      </c>
      <c r="C712" s="113">
        <v>44821</v>
      </c>
      <c r="D712" s="114" t="s">
        <v>714</v>
      </c>
      <c r="E712" s="114"/>
      <c r="F712" s="115">
        <v>44824</v>
      </c>
      <c r="G712" s="116" t="s">
        <v>125</v>
      </c>
      <c r="H712" s="152" t="s">
        <v>730</v>
      </c>
      <c r="I712" s="116" t="s">
        <v>23</v>
      </c>
      <c r="J712" s="116" t="s">
        <v>23</v>
      </c>
      <c r="K712" s="117" t="str">
        <f t="shared" si="138"/>
        <v>No's</v>
      </c>
      <c r="L712" s="118">
        <v>24</v>
      </c>
      <c r="M712" s="118"/>
      <c r="N712" s="118"/>
      <c r="O712" s="138">
        <f t="shared" si="139"/>
        <v>24</v>
      </c>
      <c r="P712" s="124">
        <v>24</v>
      </c>
      <c r="Q712" s="118"/>
      <c r="R712" s="118"/>
      <c r="S712" s="151"/>
      <c r="T712" s="119" t="str">
        <f t="shared" si="134"/>
        <v/>
      </c>
      <c r="U712" s="119" t="str">
        <f t="shared" si="135"/>
        <v/>
      </c>
      <c r="V712" s="119">
        <f t="shared" si="140"/>
        <v>24</v>
      </c>
      <c r="W712" s="119" t="str">
        <f t="shared" si="141"/>
        <v/>
      </c>
      <c r="X712" s="119" t="str">
        <f t="shared" si="142"/>
        <v/>
      </c>
      <c r="Y712" s="120" t="str">
        <f t="shared" si="136"/>
        <v/>
      </c>
      <c r="Z712" s="121" t="str">
        <f t="shared" si="137"/>
        <v/>
      </c>
      <c r="AA712" s="122"/>
      <c r="AB712" s="119" t="str">
        <f t="shared" si="132"/>
        <v/>
      </c>
    </row>
    <row r="713" spans="1:28" x14ac:dyDescent="0.45">
      <c r="A713" s="112">
        <f>IF(C713="","",COUNTA($C$3:C713))</f>
        <v>711</v>
      </c>
      <c r="B713" s="112" t="str">
        <f t="shared" si="133"/>
        <v>September</v>
      </c>
      <c r="C713" s="113">
        <v>44821</v>
      </c>
      <c r="D713" s="114" t="s">
        <v>714</v>
      </c>
      <c r="E713" s="114"/>
      <c r="F713" s="115">
        <v>44824</v>
      </c>
      <c r="G713" s="116" t="s">
        <v>125</v>
      </c>
      <c r="H713" s="152" t="s">
        <v>730</v>
      </c>
      <c r="I713" s="116" t="s">
        <v>354</v>
      </c>
      <c r="J713" s="116" t="s">
        <v>354</v>
      </c>
      <c r="K713" s="117" t="str">
        <f t="shared" si="138"/>
        <v>No's</v>
      </c>
      <c r="L713" s="118">
        <v>24</v>
      </c>
      <c r="M713" s="118"/>
      <c r="N713" s="118"/>
      <c r="O713" s="138" t="str">
        <f t="shared" si="139"/>
        <v>No's</v>
      </c>
      <c r="P713" s="124"/>
      <c r="Q713" s="118"/>
      <c r="R713" s="118"/>
      <c r="S713" s="151"/>
      <c r="T713" s="119" t="str">
        <f t="shared" si="134"/>
        <v/>
      </c>
      <c r="U713" s="119" t="str">
        <f t="shared" si="135"/>
        <v/>
      </c>
      <c r="V713" s="119" t="str">
        <f t="shared" si="140"/>
        <v/>
      </c>
      <c r="W713" s="119" t="str">
        <f t="shared" si="141"/>
        <v/>
      </c>
      <c r="X713" s="119" t="str">
        <f t="shared" si="142"/>
        <v/>
      </c>
      <c r="Y713" s="120" t="str">
        <f t="shared" si="136"/>
        <v/>
      </c>
      <c r="Z713" s="121" t="str">
        <f t="shared" si="137"/>
        <v/>
      </c>
      <c r="AA713" s="122"/>
      <c r="AB713" s="119" t="str">
        <f t="shared" si="132"/>
        <v/>
      </c>
    </row>
    <row r="714" spans="1:28" x14ac:dyDescent="0.45">
      <c r="A714" s="112">
        <f>IF(C714="","",COUNTA($C$3:C714))</f>
        <v>712</v>
      </c>
      <c r="B714" s="112" t="str">
        <f t="shared" si="133"/>
        <v>September</v>
      </c>
      <c r="C714" s="113">
        <v>44821</v>
      </c>
      <c r="D714" s="114" t="s">
        <v>714</v>
      </c>
      <c r="E714" s="114"/>
      <c r="F714" s="115">
        <v>44824</v>
      </c>
      <c r="G714" s="116" t="s">
        <v>125</v>
      </c>
      <c r="H714" s="152" t="s">
        <v>730</v>
      </c>
      <c r="I714" s="116" t="s">
        <v>25</v>
      </c>
      <c r="J714" s="116" t="s">
        <v>455</v>
      </c>
      <c r="K714" s="117" t="str">
        <f t="shared" si="138"/>
        <v>No's</v>
      </c>
      <c r="L714" s="118">
        <v>16</v>
      </c>
      <c r="M714" s="118"/>
      <c r="N714" s="118"/>
      <c r="O714" s="138">
        <f t="shared" si="139"/>
        <v>16</v>
      </c>
      <c r="P714" s="124"/>
      <c r="Q714" s="118"/>
      <c r="R714" s="118"/>
      <c r="S714" s="151"/>
      <c r="T714" s="119" t="str">
        <f t="shared" si="134"/>
        <v/>
      </c>
      <c r="U714" s="119" t="str">
        <f t="shared" si="135"/>
        <v/>
      </c>
      <c r="V714" s="119">
        <f t="shared" si="140"/>
        <v>16</v>
      </c>
      <c r="W714" s="119" t="str">
        <f t="shared" si="141"/>
        <v/>
      </c>
      <c r="X714" s="119" t="str">
        <f t="shared" si="142"/>
        <v/>
      </c>
      <c r="Y714" s="120" t="str">
        <f t="shared" si="136"/>
        <v/>
      </c>
      <c r="Z714" s="121" t="str">
        <f t="shared" si="137"/>
        <v/>
      </c>
      <c r="AA714" s="122"/>
      <c r="AB714" s="119" t="str">
        <f t="shared" si="132"/>
        <v/>
      </c>
    </row>
    <row r="715" spans="1:28" x14ac:dyDescent="0.45">
      <c r="A715" s="112">
        <f>IF(C715="","",COUNTA($C$3:C715))</f>
        <v>713</v>
      </c>
      <c r="B715" s="112" t="str">
        <f>IF(C715="","",TEXT(C715,"mmmm"))</f>
        <v>September</v>
      </c>
      <c r="C715" s="113">
        <v>44821</v>
      </c>
      <c r="D715" s="114" t="s">
        <v>714</v>
      </c>
      <c r="E715" s="114"/>
      <c r="F715" s="115">
        <v>44824</v>
      </c>
      <c r="G715" s="116" t="s">
        <v>125</v>
      </c>
      <c r="H715" s="152" t="s">
        <v>758</v>
      </c>
      <c r="I715" s="116" t="s">
        <v>607</v>
      </c>
      <c r="J715" s="116" t="s">
        <v>4</v>
      </c>
      <c r="K715" s="117" t="str">
        <f t="shared" si="138"/>
        <v>Sqmt</v>
      </c>
      <c r="L715" s="118">
        <v>1.6</v>
      </c>
      <c r="M715" s="118"/>
      <c r="N715" s="118">
        <v>1.31</v>
      </c>
      <c r="O715" s="138">
        <f t="shared" si="139"/>
        <v>1.5982000000000001</v>
      </c>
      <c r="P715" s="124">
        <v>0.2</v>
      </c>
      <c r="Q715" s="118">
        <v>0.7</v>
      </c>
      <c r="R715" s="118">
        <v>0</v>
      </c>
      <c r="S715" s="151">
        <v>100</v>
      </c>
      <c r="T715" s="119">
        <f>(IF(K715="Sqmt",(O715-Q715),""))</f>
        <v>0.89820000000000011</v>
      </c>
      <c r="U715" s="119">
        <f>(IF(K715="Sqmt",(O715-P715)-T715,IF(K715="Rmt","",IF(K715="Kg's","",IF(K715="No's","",IF(K715="Roll","",""))))))</f>
        <v>0.5</v>
      </c>
      <c r="V715" s="119">
        <f t="shared" si="140"/>
        <v>12.545870000000001</v>
      </c>
      <c r="W715" s="119">
        <f t="shared" si="141"/>
        <v>3.9249999999999998</v>
      </c>
      <c r="X715" s="119">
        <f t="shared" si="142"/>
        <v>7.0508700000000006</v>
      </c>
      <c r="Y715" s="120">
        <f>IF(K715="Sqmt",(T715/O715)*100,IF(K715="Kg's","",IF(K715="No's","",IF(K715="Rmt","",IF(K715="Roll","",IF(K715="",""))))))</f>
        <v>56.200725816543617</v>
      </c>
      <c r="Z715" s="121">
        <f>IF(K715="Sqmt",(U715/O715)*100,IF(K715="Kg's","",IF(K715="No's","",IF(K715="Rmt","",IF(K715="Roll","",IF(K715="",""))))))</f>
        <v>31.28519584532599</v>
      </c>
      <c r="AA715" s="122"/>
      <c r="AB715" s="119">
        <f t="shared" ref="AB715:AB763" si="143">IFERROR((X715-AA715),"")</f>
        <v>7.0508700000000006</v>
      </c>
    </row>
    <row r="716" spans="1:28" x14ac:dyDescent="0.45">
      <c r="A716" s="112">
        <f>IF(C716="","",COUNTA($C$3:C716))</f>
        <v>714</v>
      </c>
      <c r="B716" s="112" t="str">
        <f t="shared" si="133"/>
        <v>September</v>
      </c>
      <c r="C716" s="113">
        <v>44821</v>
      </c>
      <c r="D716" s="114" t="s">
        <v>714</v>
      </c>
      <c r="E716" s="114"/>
      <c r="F716" s="115">
        <v>44824</v>
      </c>
      <c r="G716" s="116" t="s">
        <v>125</v>
      </c>
      <c r="H716" s="152" t="s">
        <v>731</v>
      </c>
      <c r="I716" s="116" t="s">
        <v>458</v>
      </c>
      <c r="J716" s="116" t="s">
        <v>19</v>
      </c>
      <c r="K716" s="117" t="str">
        <f t="shared" si="138"/>
        <v>Sqmt</v>
      </c>
      <c r="L716" s="118">
        <v>12.7</v>
      </c>
      <c r="M716" s="118">
        <v>10.41</v>
      </c>
      <c r="N716" s="118"/>
      <c r="O716" s="138">
        <f t="shared" si="139"/>
        <v>12.700200000000001</v>
      </c>
      <c r="P716" s="124">
        <v>9.3000000000000007</v>
      </c>
      <c r="Q716" s="118">
        <v>9.6</v>
      </c>
      <c r="R716" s="118">
        <v>72</v>
      </c>
      <c r="S716" s="151">
        <v>28</v>
      </c>
      <c r="T716" s="119">
        <f t="shared" si="134"/>
        <v>3.100200000000001</v>
      </c>
      <c r="U716" s="119">
        <f t="shared" si="135"/>
        <v>0.29999999999999893</v>
      </c>
      <c r="V716" s="119">
        <f t="shared" si="140"/>
        <v>59.817942000000002</v>
      </c>
      <c r="W716" s="119">
        <f t="shared" si="141"/>
        <v>1.4129999999999949</v>
      </c>
      <c r="X716" s="119">
        <f t="shared" si="142"/>
        <v>14.601942000000005</v>
      </c>
      <c r="Y716" s="120">
        <f t="shared" si="136"/>
        <v>24.410639202532249</v>
      </c>
      <c r="Z716" s="121">
        <f t="shared" si="137"/>
        <v>2.3621675249208591</v>
      </c>
      <c r="AA716" s="122"/>
      <c r="AB716" s="119">
        <f t="shared" si="143"/>
        <v>14.601942000000005</v>
      </c>
    </row>
    <row r="717" spans="1:28" x14ac:dyDescent="0.45">
      <c r="A717" s="112">
        <f>IF(C717="","",COUNTA($C$3:C717))</f>
        <v>715</v>
      </c>
      <c r="B717" s="112" t="str">
        <f t="shared" si="133"/>
        <v>September</v>
      </c>
      <c r="C717" s="113">
        <v>44821</v>
      </c>
      <c r="D717" s="114" t="s">
        <v>714</v>
      </c>
      <c r="E717" s="114"/>
      <c r="F717" s="115">
        <v>44824</v>
      </c>
      <c r="G717" s="116" t="s">
        <v>125</v>
      </c>
      <c r="H717" s="152" t="s">
        <v>731</v>
      </c>
      <c r="I717" s="116" t="s">
        <v>458</v>
      </c>
      <c r="J717" s="116" t="s">
        <v>3</v>
      </c>
      <c r="K717" s="117" t="str">
        <f t="shared" si="138"/>
        <v>Sqmt</v>
      </c>
      <c r="L717" s="118">
        <v>1.8</v>
      </c>
      <c r="M717" s="118"/>
      <c r="N717" s="118">
        <v>1.5</v>
      </c>
      <c r="O717" s="138">
        <f t="shared" si="139"/>
        <v>1.83</v>
      </c>
      <c r="P717" s="124">
        <v>0.2</v>
      </c>
      <c r="Q717" s="118">
        <v>0.25</v>
      </c>
      <c r="R717" s="118"/>
      <c r="S717" s="151"/>
      <c r="T717" s="119">
        <f t="shared" si="134"/>
        <v>1.58</v>
      </c>
      <c r="U717" s="119">
        <f t="shared" si="135"/>
        <v>5.0000000000000044E-2</v>
      </c>
      <c r="V717" s="119">
        <f t="shared" si="140"/>
        <v>11.492400000000002</v>
      </c>
      <c r="W717" s="119">
        <f t="shared" si="141"/>
        <v>0.31400000000000028</v>
      </c>
      <c r="X717" s="119">
        <f t="shared" si="142"/>
        <v>9.9224000000000014</v>
      </c>
      <c r="Y717" s="120">
        <f t="shared" si="136"/>
        <v>86.338797814207652</v>
      </c>
      <c r="Z717" s="121">
        <f t="shared" si="137"/>
        <v>2.7322404371584721</v>
      </c>
      <c r="AA717" s="122"/>
      <c r="AB717" s="119">
        <f t="shared" si="143"/>
        <v>9.9224000000000014</v>
      </c>
    </row>
    <row r="718" spans="1:28" x14ac:dyDescent="0.45">
      <c r="A718" s="112">
        <f>IF(C718="","",COUNTA($C$3:C718))</f>
        <v>716</v>
      </c>
      <c r="B718" s="112" t="str">
        <f t="shared" si="133"/>
        <v>September</v>
      </c>
      <c r="C718" s="113">
        <v>44821</v>
      </c>
      <c r="D718" s="114" t="s">
        <v>714</v>
      </c>
      <c r="E718" s="114"/>
      <c r="F718" s="115">
        <v>44824</v>
      </c>
      <c r="G718" s="116" t="s">
        <v>125</v>
      </c>
      <c r="H718" s="152" t="s">
        <v>731</v>
      </c>
      <c r="I718" s="116" t="s">
        <v>514</v>
      </c>
      <c r="J718" s="116" t="s">
        <v>21</v>
      </c>
      <c r="K718" s="117" t="str">
        <f t="shared" si="138"/>
        <v>Sqmt</v>
      </c>
      <c r="L718" s="118">
        <v>0.5</v>
      </c>
      <c r="M718" s="118">
        <v>0.45</v>
      </c>
      <c r="N718" s="118"/>
      <c r="O718" s="138">
        <f t="shared" si="139"/>
        <v>0.54900000000000004</v>
      </c>
      <c r="P718" s="124">
        <v>0.4</v>
      </c>
      <c r="Q718" s="118">
        <v>0.5</v>
      </c>
      <c r="R718" s="118"/>
      <c r="S718" s="151"/>
      <c r="T718" s="119">
        <f t="shared" si="134"/>
        <v>4.9000000000000044E-2</v>
      </c>
      <c r="U718" s="119">
        <f t="shared" si="135"/>
        <v>9.9999999999999978E-2</v>
      </c>
      <c r="V718" s="119">
        <f t="shared" si="140"/>
        <v>4.3096500000000004</v>
      </c>
      <c r="W718" s="119">
        <f t="shared" si="141"/>
        <v>0.78499999999999981</v>
      </c>
      <c r="X718" s="119">
        <f t="shared" si="142"/>
        <v>0.38465000000000032</v>
      </c>
      <c r="Y718" s="120">
        <f t="shared" si="136"/>
        <v>8.9253187613843412</v>
      </c>
      <c r="Z718" s="121">
        <f t="shared" si="137"/>
        <v>18.214936247723127</v>
      </c>
      <c r="AA718" s="122"/>
      <c r="AB718" s="119">
        <f t="shared" si="143"/>
        <v>0.38465000000000032</v>
      </c>
    </row>
    <row r="719" spans="1:28" x14ac:dyDescent="0.45">
      <c r="A719" s="112">
        <f>IF(C719="","",COUNTA($C$3:C719))</f>
        <v>717</v>
      </c>
      <c r="B719" s="112" t="str">
        <f t="shared" si="133"/>
        <v>September</v>
      </c>
      <c r="C719" s="113">
        <v>44821</v>
      </c>
      <c r="D719" s="114" t="s">
        <v>714</v>
      </c>
      <c r="E719" s="114"/>
      <c r="F719" s="115">
        <v>44824</v>
      </c>
      <c r="G719" s="116" t="s">
        <v>125</v>
      </c>
      <c r="H719" s="152" t="s">
        <v>731</v>
      </c>
      <c r="I719" s="116" t="s">
        <v>23</v>
      </c>
      <c r="J719" s="116" t="s">
        <v>23</v>
      </c>
      <c r="K719" s="117" t="str">
        <f t="shared" si="138"/>
        <v>No's</v>
      </c>
      <c r="L719" s="118">
        <v>6</v>
      </c>
      <c r="M719" s="118"/>
      <c r="N719" s="118"/>
      <c r="O719" s="138">
        <f t="shared" si="139"/>
        <v>6</v>
      </c>
      <c r="P719" s="124">
        <v>6</v>
      </c>
      <c r="Q719" s="118"/>
      <c r="R719" s="118"/>
      <c r="S719" s="151"/>
      <c r="T719" s="119" t="str">
        <f t="shared" si="134"/>
        <v/>
      </c>
      <c r="U719" s="119" t="str">
        <f t="shared" si="135"/>
        <v/>
      </c>
      <c r="V719" s="119">
        <f t="shared" si="140"/>
        <v>6</v>
      </c>
      <c r="W719" s="119" t="str">
        <f t="shared" si="141"/>
        <v/>
      </c>
      <c r="X719" s="119" t="str">
        <f t="shared" si="142"/>
        <v/>
      </c>
      <c r="Y719" s="120" t="str">
        <f t="shared" si="136"/>
        <v/>
      </c>
      <c r="Z719" s="121" t="str">
        <f t="shared" si="137"/>
        <v/>
      </c>
      <c r="AA719" s="122"/>
      <c r="AB719" s="119" t="str">
        <f t="shared" si="143"/>
        <v/>
      </c>
    </row>
    <row r="720" spans="1:28" x14ac:dyDescent="0.45">
      <c r="A720" s="112">
        <f>IF(C720="","",COUNTA($C$3:C720))</f>
        <v>718</v>
      </c>
      <c r="B720" s="112" t="str">
        <f t="shared" si="133"/>
        <v>September</v>
      </c>
      <c r="C720" s="113">
        <v>44821</v>
      </c>
      <c r="D720" s="114" t="s">
        <v>714</v>
      </c>
      <c r="E720" s="114"/>
      <c r="F720" s="115">
        <v>44824</v>
      </c>
      <c r="G720" s="116" t="s">
        <v>125</v>
      </c>
      <c r="H720" s="152" t="s">
        <v>731</v>
      </c>
      <c r="I720" s="116" t="s">
        <v>354</v>
      </c>
      <c r="J720" s="116" t="s">
        <v>354</v>
      </c>
      <c r="K720" s="117" t="str">
        <f t="shared" si="138"/>
        <v>No's</v>
      </c>
      <c r="L720" s="118">
        <v>6</v>
      </c>
      <c r="M720" s="118"/>
      <c r="N720" s="118"/>
      <c r="O720" s="138" t="str">
        <f t="shared" si="139"/>
        <v>No's</v>
      </c>
      <c r="P720" s="124"/>
      <c r="Q720" s="118"/>
      <c r="R720" s="118"/>
      <c r="S720" s="151"/>
      <c r="T720" s="119" t="str">
        <f t="shared" si="134"/>
        <v/>
      </c>
      <c r="U720" s="119" t="str">
        <f t="shared" si="135"/>
        <v/>
      </c>
      <c r="V720" s="119" t="str">
        <f t="shared" si="140"/>
        <v/>
      </c>
      <c r="W720" s="119" t="str">
        <f t="shared" si="141"/>
        <v/>
      </c>
      <c r="X720" s="119" t="str">
        <f t="shared" si="142"/>
        <v/>
      </c>
      <c r="Y720" s="120" t="str">
        <f t="shared" si="136"/>
        <v/>
      </c>
      <c r="Z720" s="121" t="str">
        <f t="shared" si="137"/>
        <v/>
      </c>
      <c r="AA720" s="122"/>
      <c r="AB720" s="119" t="str">
        <f t="shared" si="143"/>
        <v/>
      </c>
    </row>
    <row r="721" spans="1:29" x14ac:dyDescent="0.45">
      <c r="A721" s="112">
        <f>IF(C721="","",COUNTA($C$3:C721))</f>
        <v>719</v>
      </c>
      <c r="B721" s="112" t="str">
        <f t="shared" si="133"/>
        <v>September</v>
      </c>
      <c r="C721" s="113">
        <v>44821</v>
      </c>
      <c r="D721" s="114" t="s">
        <v>732</v>
      </c>
      <c r="E721" s="114"/>
      <c r="F721" s="115">
        <v>44820</v>
      </c>
      <c r="G721" s="116" t="s">
        <v>125</v>
      </c>
      <c r="H721" s="152" t="s">
        <v>733</v>
      </c>
      <c r="I721" s="116" t="s">
        <v>457</v>
      </c>
      <c r="J721" s="116" t="s">
        <v>2</v>
      </c>
      <c r="K721" s="117" t="str">
        <f t="shared" si="138"/>
        <v>Sqmt</v>
      </c>
      <c r="L721" s="118">
        <v>61.9</v>
      </c>
      <c r="M721" s="118">
        <v>33.72</v>
      </c>
      <c r="N721" s="118">
        <v>17.29</v>
      </c>
      <c r="O721" s="138">
        <f t="shared" si="139"/>
        <v>62.232199999999999</v>
      </c>
      <c r="P721" s="124">
        <v>51.9</v>
      </c>
      <c r="Q721" s="118">
        <v>58.2</v>
      </c>
      <c r="R721" s="118">
        <v>54</v>
      </c>
      <c r="S721" s="151">
        <v>46</v>
      </c>
      <c r="T721" s="119">
        <f t="shared" si="134"/>
        <v>4.032199999999996</v>
      </c>
      <c r="U721" s="119">
        <f t="shared" si="135"/>
        <v>6.3000000000000043</v>
      </c>
      <c r="V721" s="119">
        <f t="shared" si="140"/>
        <v>293.11366199999998</v>
      </c>
      <c r="W721" s="119">
        <f t="shared" si="141"/>
        <v>29.67300000000002</v>
      </c>
      <c r="X721" s="119">
        <f t="shared" si="142"/>
        <v>18.99166199999998</v>
      </c>
      <c r="Y721" s="120">
        <f t="shared" si="136"/>
        <v>6.4792824293532867</v>
      </c>
      <c r="Z721" s="121">
        <f t="shared" si="137"/>
        <v>10.123376644245269</v>
      </c>
      <c r="AA721" s="122"/>
      <c r="AB721" s="119">
        <f t="shared" si="143"/>
        <v>18.99166199999998</v>
      </c>
      <c r="AC721" s="96" t="s">
        <v>519</v>
      </c>
    </row>
    <row r="722" spans="1:29" x14ac:dyDescent="0.45">
      <c r="A722" s="112">
        <f>IF(C722="","",COUNTA($C$3:C722))</f>
        <v>720</v>
      </c>
      <c r="B722" s="112" t="str">
        <f t="shared" si="133"/>
        <v>September</v>
      </c>
      <c r="C722" s="113">
        <v>44821</v>
      </c>
      <c r="D722" s="114" t="s">
        <v>732</v>
      </c>
      <c r="E722" s="114"/>
      <c r="F722" s="115">
        <v>44820</v>
      </c>
      <c r="G722" s="116" t="s">
        <v>125</v>
      </c>
      <c r="H722" s="152" t="s">
        <v>733</v>
      </c>
      <c r="I722" s="116" t="s">
        <v>457</v>
      </c>
      <c r="J722" s="116" t="s">
        <v>3</v>
      </c>
      <c r="K722" s="117" t="str">
        <f t="shared" si="138"/>
        <v>Sqmt</v>
      </c>
      <c r="L722" s="118">
        <v>107.4</v>
      </c>
      <c r="M722" s="118">
        <v>48.06</v>
      </c>
      <c r="N722" s="118">
        <v>40.64</v>
      </c>
      <c r="O722" s="138">
        <f t="shared" si="139"/>
        <v>108.214</v>
      </c>
      <c r="P722" s="124">
        <v>84.5</v>
      </c>
      <c r="Q722" s="118">
        <v>97.9</v>
      </c>
      <c r="R722" s="118"/>
      <c r="S722" s="151"/>
      <c r="T722" s="119">
        <f t="shared" si="134"/>
        <v>10.313999999999993</v>
      </c>
      <c r="U722" s="119">
        <f t="shared" si="135"/>
        <v>13.400000000000006</v>
      </c>
      <c r="V722" s="119">
        <f t="shared" si="140"/>
        <v>679.58392000000003</v>
      </c>
      <c r="W722" s="119">
        <f t="shared" si="141"/>
        <v>84.152000000000044</v>
      </c>
      <c r="X722" s="119">
        <f t="shared" si="142"/>
        <v>64.771919999999952</v>
      </c>
      <c r="Y722" s="120">
        <f t="shared" si="136"/>
        <v>9.5311142735690328</v>
      </c>
      <c r="Z722" s="121">
        <f t="shared" si="137"/>
        <v>12.382870977877175</v>
      </c>
      <c r="AA722" s="122"/>
      <c r="AB722" s="119">
        <f t="shared" si="143"/>
        <v>64.771919999999952</v>
      </c>
    </row>
    <row r="723" spans="1:29" x14ac:dyDescent="0.45">
      <c r="A723" s="112">
        <f>IF(C723="","",COUNTA($C$3:C723))</f>
        <v>721</v>
      </c>
      <c r="B723" s="112" t="str">
        <f t="shared" si="133"/>
        <v>September</v>
      </c>
      <c r="C723" s="113">
        <v>44821</v>
      </c>
      <c r="D723" s="114" t="s">
        <v>732</v>
      </c>
      <c r="E723" s="114"/>
      <c r="F723" s="115">
        <v>44820</v>
      </c>
      <c r="G723" s="116" t="s">
        <v>125</v>
      </c>
      <c r="H723" s="152" t="s">
        <v>733</v>
      </c>
      <c r="I723" s="116" t="s">
        <v>25</v>
      </c>
      <c r="J723" s="116" t="s">
        <v>455</v>
      </c>
      <c r="K723" s="117" t="str">
        <f t="shared" si="138"/>
        <v>No's</v>
      </c>
      <c r="L723" s="118">
        <v>536</v>
      </c>
      <c r="M723" s="118"/>
      <c r="N723" s="118"/>
      <c r="O723" s="138">
        <f t="shared" si="139"/>
        <v>536</v>
      </c>
      <c r="P723" s="124"/>
      <c r="Q723" s="118"/>
      <c r="R723" s="118"/>
      <c r="S723" s="151"/>
      <c r="T723" s="119" t="str">
        <f t="shared" si="134"/>
        <v/>
      </c>
      <c r="U723" s="119" t="str">
        <f t="shared" si="135"/>
        <v/>
      </c>
      <c r="V723" s="119">
        <f t="shared" si="140"/>
        <v>536</v>
      </c>
      <c r="W723" s="119" t="str">
        <f t="shared" si="141"/>
        <v/>
      </c>
      <c r="X723" s="119" t="str">
        <f t="shared" si="142"/>
        <v/>
      </c>
      <c r="Y723" s="120" t="str">
        <f t="shared" si="136"/>
        <v/>
      </c>
      <c r="Z723" s="121" t="str">
        <f t="shared" si="137"/>
        <v/>
      </c>
      <c r="AA723" s="122"/>
      <c r="AB723" s="119" t="str">
        <f t="shared" si="143"/>
        <v/>
      </c>
    </row>
    <row r="724" spans="1:29" x14ac:dyDescent="0.45">
      <c r="A724" s="112">
        <f>IF(C724="","",COUNTA($C$3:C724))</f>
        <v>722</v>
      </c>
      <c r="B724" s="112" t="str">
        <f t="shared" si="133"/>
        <v>September</v>
      </c>
      <c r="C724" s="113">
        <v>44821</v>
      </c>
      <c r="D724" s="114" t="s">
        <v>732</v>
      </c>
      <c r="E724" s="114"/>
      <c r="F724" s="115">
        <v>44820</v>
      </c>
      <c r="G724" s="116" t="s">
        <v>125</v>
      </c>
      <c r="H724" s="152" t="s">
        <v>733</v>
      </c>
      <c r="I724" s="116" t="s">
        <v>460</v>
      </c>
      <c r="J724" s="116" t="s">
        <v>225</v>
      </c>
      <c r="K724" s="117" t="str">
        <f t="shared" si="138"/>
        <v>Rmt</v>
      </c>
      <c r="L724" s="118">
        <v>190</v>
      </c>
      <c r="M724" s="118"/>
      <c r="N724" s="118"/>
      <c r="O724" s="138">
        <f t="shared" si="139"/>
        <v>190</v>
      </c>
      <c r="P724" s="124"/>
      <c r="Q724" s="118"/>
      <c r="R724" s="118"/>
      <c r="S724" s="151"/>
      <c r="T724" s="119" t="str">
        <f t="shared" si="134"/>
        <v/>
      </c>
      <c r="U724" s="119" t="str">
        <f t="shared" si="135"/>
        <v/>
      </c>
      <c r="V724" s="119">
        <f t="shared" si="140"/>
        <v>190</v>
      </c>
      <c r="W724" s="119" t="str">
        <f t="shared" si="141"/>
        <v/>
      </c>
      <c r="X724" s="119" t="str">
        <f t="shared" si="142"/>
        <v/>
      </c>
      <c r="Y724" s="120" t="str">
        <f t="shared" si="136"/>
        <v/>
      </c>
      <c r="Z724" s="121" t="str">
        <f t="shared" si="137"/>
        <v/>
      </c>
      <c r="AA724" s="122"/>
      <c r="AB724" s="119" t="str">
        <f t="shared" si="143"/>
        <v/>
      </c>
    </row>
    <row r="725" spans="1:29" x14ac:dyDescent="0.45">
      <c r="A725" s="112">
        <f>IF(C725="","",COUNTA($C$3:C725))</f>
        <v>723</v>
      </c>
      <c r="B725" s="112" t="str">
        <f t="shared" si="133"/>
        <v>September</v>
      </c>
      <c r="C725" s="113">
        <v>44821</v>
      </c>
      <c r="D725" s="114" t="s">
        <v>732</v>
      </c>
      <c r="E725" s="114"/>
      <c r="F725" s="115">
        <v>44820</v>
      </c>
      <c r="G725" s="116" t="s">
        <v>125</v>
      </c>
      <c r="H725" s="152" t="s">
        <v>733</v>
      </c>
      <c r="I725" s="116" t="s">
        <v>24</v>
      </c>
      <c r="J725" s="116" t="s">
        <v>24</v>
      </c>
      <c r="K725" s="117" t="str">
        <f t="shared" si="138"/>
        <v>No's</v>
      </c>
      <c r="L725" s="118">
        <v>700</v>
      </c>
      <c r="M725" s="118"/>
      <c r="N725" s="118"/>
      <c r="O725" s="138">
        <f t="shared" si="139"/>
        <v>700</v>
      </c>
      <c r="P725" s="124"/>
      <c r="Q725" s="118"/>
      <c r="R725" s="118"/>
      <c r="S725" s="151"/>
      <c r="T725" s="119" t="str">
        <f t="shared" si="134"/>
        <v/>
      </c>
      <c r="U725" s="119" t="str">
        <f t="shared" si="135"/>
        <v/>
      </c>
      <c r="V725" s="119">
        <f t="shared" si="140"/>
        <v>700</v>
      </c>
      <c r="W725" s="119" t="str">
        <f t="shared" si="141"/>
        <v/>
      </c>
      <c r="X725" s="119" t="str">
        <f t="shared" si="142"/>
        <v/>
      </c>
      <c r="Y725" s="120" t="str">
        <f t="shared" si="136"/>
        <v/>
      </c>
      <c r="Z725" s="121" t="str">
        <f t="shared" si="137"/>
        <v/>
      </c>
      <c r="AA725" s="122"/>
      <c r="AB725" s="119" t="str">
        <f t="shared" si="143"/>
        <v/>
      </c>
    </row>
    <row r="726" spans="1:29" x14ac:dyDescent="0.45">
      <c r="A726" s="112">
        <f>IF(C726="","",COUNTA($C$3:C726))</f>
        <v>724</v>
      </c>
      <c r="B726" s="112" t="str">
        <f t="shared" si="133"/>
        <v>September</v>
      </c>
      <c r="C726" s="113">
        <v>44821</v>
      </c>
      <c r="D726" s="114" t="s">
        <v>732</v>
      </c>
      <c r="E726" s="114"/>
      <c r="F726" s="115">
        <v>44820</v>
      </c>
      <c r="G726" s="116" t="s">
        <v>125</v>
      </c>
      <c r="H726" s="152" t="s">
        <v>733</v>
      </c>
      <c r="I726" s="116" t="s">
        <v>480</v>
      </c>
      <c r="J726" s="116" t="s">
        <v>345</v>
      </c>
      <c r="K726" s="117" t="str">
        <f t="shared" si="138"/>
        <v>Kg's</v>
      </c>
      <c r="L726" s="118">
        <v>0.9</v>
      </c>
      <c r="M726" s="118"/>
      <c r="N726" s="118"/>
      <c r="O726" s="138">
        <f t="shared" si="139"/>
        <v>0.9</v>
      </c>
      <c r="P726" s="124"/>
      <c r="Q726" s="118"/>
      <c r="R726" s="118"/>
      <c r="S726" s="151"/>
      <c r="T726" s="119" t="str">
        <f t="shared" si="134"/>
        <v/>
      </c>
      <c r="U726" s="119" t="str">
        <f t="shared" si="135"/>
        <v/>
      </c>
      <c r="V726" s="119">
        <f t="shared" si="140"/>
        <v>0.9</v>
      </c>
      <c r="W726" s="119" t="str">
        <f t="shared" si="141"/>
        <v/>
      </c>
      <c r="X726" s="119" t="str">
        <f t="shared" si="142"/>
        <v/>
      </c>
      <c r="Y726" s="120" t="str">
        <f t="shared" si="136"/>
        <v/>
      </c>
      <c r="Z726" s="121" t="str">
        <f t="shared" si="137"/>
        <v/>
      </c>
      <c r="AA726" s="122"/>
      <c r="AB726" s="119" t="str">
        <f t="shared" si="143"/>
        <v/>
      </c>
    </row>
    <row r="727" spans="1:29" x14ac:dyDescent="0.45">
      <c r="A727" s="112">
        <f>IF(C727="","",COUNTA($C$3:C727))</f>
        <v>725</v>
      </c>
      <c r="B727" s="112" t="str">
        <f t="shared" si="133"/>
        <v>September</v>
      </c>
      <c r="C727" s="113">
        <v>44821</v>
      </c>
      <c r="D727" s="114" t="s">
        <v>732</v>
      </c>
      <c r="E727" s="114"/>
      <c r="F727" s="115">
        <v>44820</v>
      </c>
      <c r="G727" s="116" t="s">
        <v>125</v>
      </c>
      <c r="H727" s="152" t="s">
        <v>733</v>
      </c>
      <c r="I727" s="116" t="s">
        <v>480</v>
      </c>
      <c r="J727" s="116" t="s">
        <v>343</v>
      </c>
      <c r="K727" s="117" t="str">
        <f t="shared" si="138"/>
        <v>No's</v>
      </c>
      <c r="L727" s="118">
        <v>2</v>
      </c>
      <c r="M727" s="118"/>
      <c r="N727" s="118"/>
      <c r="O727" s="138">
        <f t="shared" si="139"/>
        <v>2</v>
      </c>
      <c r="P727" s="124"/>
      <c r="Q727" s="118"/>
      <c r="R727" s="118"/>
      <c r="S727" s="151"/>
      <c r="T727" s="119" t="str">
        <f t="shared" si="134"/>
        <v/>
      </c>
      <c r="U727" s="119" t="str">
        <f t="shared" si="135"/>
        <v/>
      </c>
      <c r="V727" s="119">
        <f t="shared" si="140"/>
        <v>2</v>
      </c>
      <c r="W727" s="119" t="str">
        <f t="shared" si="141"/>
        <v/>
      </c>
      <c r="X727" s="119" t="str">
        <f t="shared" si="142"/>
        <v/>
      </c>
      <c r="Y727" s="120" t="str">
        <f t="shared" si="136"/>
        <v/>
      </c>
      <c r="Z727" s="121" t="str">
        <f t="shared" si="137"/>
        <v/>
      </c>
      <c r="AA727" s="122"/>
      <c r="AB727" s="119" t="str">
        <f t="shared" si="143"/>
        <v/>
      </c>
    </row>
    <row r="728" spans="1:29" x14ac:dyDescent="0.45">
      <c r="A728" s="112">
        <f>IF(C728="","",COUNTA($C$3:C728))</f>
        <v>726</v>
      </c>
      <c r="B728" s="112" t="str">
        <f t="shared" si="133"/>
        <v>September</v>
      </c>
      <c r="C728" s="113">
        <v>44821</v>
      </c>
      <c r="D728" s="114" t="s">
        <v>734</v>
      </c>
      <c r="E728" s="114"/>
      <c r="F728" s="115">
        <v>44825</v>
      </c>
      <c r="G728" s="116" t="s">
        <v>125</v>
      </c>
      <c r="H728" s="152" t="s">
        <v>735</v>
      </c>
      <c r="I728" s="116" t="s">
        <v>231</v>
      </c>
      <c r="J728" s="116" t="s">
        <v>1</v>
      </c>
      <c r="K728" s="117" t="str">
        <f t="shared" si="138"/>
        <v>Sqmt</v>
      </c>
      <c r="L728" s="118">
        <v>40.200000000000003</v>
      </c>
      <c r="M728" s="118"/>
      <c r="N728" s="118">
        <v>33.549999999999997</v>
      </c>
      <c r="O728" s="138">
        <f t="shared" si="139"/>
        <v>40.930999999999997</v>
      </c>
      <c r="P728" s="124">
        <v>32.6</v>
      </c>
      <c r="Q728" s="118">
        <v>36.9</v>
      </c>
      <c r="R728" s="118">
        <v>0</v>
      </c>
      <c r="S728" s="151">
        <v>100</v>
      </c>
      <c r="T728" s="119">
        <f t="shared" ref="T728:T778" si="144">(IF(K728="Sqmt",(O728-Q728),""))</f>
        <v>4.0309999999999988</v>
      </c>
      <c r="U728" s="119">
        <f t="shared" ref="U728:U778" si="145">(IF(K728="Sqmt",(O728-P728)-T728,IF(K728="Rmt","",IF(K728="Kg's","",IF(K728="No's","",IF(K728="Roll","",""))))))</f>
        <v>4.2999999999999972</v>
      </c>
      <c r="V728" s="119">
        <f t="shared" si="140"/>
        <v>160.65417499999998</v>
      </c>
      <c r="W728" s="119">
        <f t="shared" si="141"/>
        <v>16.877499999999987</v>
      </c>
      <c r="X728" s="119">
        <f t="shared" si="142"/>
        <v>15.821674999999994</v>
      </c>
      <c r="Y728" s="120">
        <f t="shared" ref="Y728:Y778" si="146">IF(K728="Sqmt",(T728/O728)*100,IF(K728="Kg's","",IF(K728="No's","",IF(K728="Rmt","",IF(K728="Roll","",IF(K728="",""))))))</f>
        <v>9.8482812538173974</v>
      </c>
      <c r="Z728" s="121">
        <f t="shared" ref="Z728:Z778" si="147">IF(K728="Sqmt",(U728/O728)*100,IF(K728="Kg's","",IF(K728="No's","",IF(K728="Rmt","",IF(K728="Roll","",IF(K728="",""))))))</f>
        <v>10.505484840341056</v>
      </c>
      <c r="AA728" s="122"/>
      <c r="AB728" s="119">
        <f t="shared" si="143"/>
        <v>15.821674999999994</v>
      </c>
      <c r="AC728" s="96" t="s">
        <v>519</v>
      </c>
    </row>
    <row r="729" spans="1:29" x14ac:dyDescent="0.45">
      <c r="A729" s="112">
        <f>IF(C729="","",COUNTA($C$3:C729))</f>
        <v>727</v>
      </c>
      <c r="B729" s="112" t="str">
        <f t="shared" ref="B729:B779" si="148">IF(C729="","",TEXT(C729,"mmmm"))</f>
        <v>September</v>
      </c>
      <c r="C729" s="113">
        <v>44821</v>
      </c>
      <c r="D729" s="114" t="s">
        <v>734</v>
      </c>
      <c r="E729" s="114"/>
      <c r="F729" s="115">
        <v>44825</v>
      </c>
      <c r="G729" s="116" t="s">
        <v>125</v>
      </c>
      <c r="H729" s="152" t="s">
        <v>735</v>
      </c>
      <c r="I729" s="116" t="s">
        <v>231</v>
      </c>
      <c r="J729" s="116" t="s">
        <v>19</v>
      </c>
      <c r="K729" s="117" t="str">
        <f t="shared" si="138"/>
        <v>Sqmt</v>
      </c>
      <c r="L729" s="118">
        <v>2.5</v>
      </c>
      <c r="M729" s="118">
        <v>2.0499999999999998</v>
      </c>
      <c r="N729" s="118"/>
      <c r="O729" s="138">
        <f t="shared" si="139"/>
        <v>2.5009999999999999</v>
      </c>
      <c r="P729" s="124"/>
      <c r="Q729" s="118">
        <v>2.5</v>
      </c>
      <c r="R729" s="118"/>
      <c r="S729" s="151"/>
      <c r="T729" s="119">
        <f t="shared" si="144"/>
        <v>9.9999999999988987E-4</v>
      </c>
      <c r="U729" s="119">
        <f t="shared" si="145"/>
        <v>2.5</v>
      </c>
      <c r="V729" s="119">
        <f t="shared" si="140"/>
        <v>11.77971</v>
      </c>
      <c r="W729" s="119">
        <f t="shared" si="141"/>
        <v>11.775</v>
      </c>
      <c r="X729" s="119">
        <f t="shared" si="142"/>
        <v>4.7099999999994811E-3</v>
      </c>
      <c r="Y729" s="120">
        <f t="shared" si="146"/>
        <v>3.9984006397436621E-2</v>
      </c>
      <c r="Z729" s="121">
        <f t="shared" si="147"/>
        <v>99.960015993602553</v>
      </c>
      <c r="AA729" s="122"/>
      <c r="AB729" s="119">
        <f t="shared" si="143"/>
        <v>4.7099999999994811E-3</v>
      </c>
    </row>
    <row r="730" spans="1:29" x14ac:dyDescent="0.45">
      <c r="A730" s="112">
        <f>IF(C730="","",COUNTA($C$3:C730))</f>
        <v>728</v>
      </c>
      <c r="B730" s="112" t="str">
        <f t="shared" si="148"/>
        <v>September</v>
      </c>
      <c r="C730" s="113">
        <v>44821</v>
      </c>
      <c r="D730" s="114" t="s">
        <v>734</v>
      </c>
      <c r="E730" s="114"/>
      <c r="F730" s="115">
        <v>44825</v>
      </c>
      <c r="G730" s="116" t="s">
        <v>125</v>
      </c>
      <c r="H730" s="152" t="s">
        <v>735</v>
      </c>
      <c r="I730" s="116" t="s">
        <v>502</v>
      </c>
      <c r="J730" s="116" t="s">
        <v>3</v>
      </c>
      <c r="K730" s="117" t="str">
        <f t="shared" si="138"/>
        <v>Sqmt</v>
      </c>
      <c r="L730" s="118">
        <v>3.4</v>
      </c>
      <c r="M730" s="118">
        <v>2.8</v>
      </c>
      <c r="N730" s="118"/>
      <c r="O730" s="138">
        <f t="shared" si="139"/>
        <v>3.4159999999999999</v>
      </c>
      <c r="P730" s="124"/>
      <c r="Q730" s="118">
        <v>2.1</v>
      </c>
      <c r="R730" s="118"/>
      <c r="S730" s="151"/>
      <c r="T730" s="119">
        <f t="shared" si="144"/>
        <v>1.3159999999999998</v>
      </c>
      <c r="U730" s="119">
        <f t="shared" si="145"/>
        <v>2.1</v>
      </c>
      <c r="V730" s="119">
        <f t="shared" si="140"/>
        <v>21.452480000000001</v>
      </c>
      <c r="W730" s="119">
        <f t="shared" si="141"/>
        <v>13.188000000000001</v>
      </c>
      <c r="X730" s="119">
        <f t="shared" si="142"/>
        <v>8.2644799999999989</v>
      </c>
      <c r="Y730" s="120">
        <f t="shared" si="146"/>
        <v>38.524590163934427</v>
      </c>
      <c r="Z730" s="121">
        <f t="shared" si="147"/>
        <v>61.475409836065573</v>
      </c>
      <c r="AA730" s="122"/>
      <c r="AB730" s="119">
        <f t="shared" si="143"/>
        <v>8.2644799999999989</v>
      </c>
    </row>
    <row r="731" spans="1:29" x14ac:dyDescent="0.45">
      <c r="A731" s="112">
        <f>IF(C731="","",COUNTA($C$3:C731))</f>
        <v>729</v>
      </c>
      <c r="B731" s="112" t="str">
        <f t="shared" si="148"/>
        <v>September</v>
      </c>
      <c r="C731" s="113">
        <v>44821</v>
      </c>
      <c r="D731" s="114" t="s">
        <v>734</v>
      </c>
      <c r="E731" s="114"/>
      <c r="F731" s="115">
        <v>44825</v>
      </c>
      <c r="G731" s="116" t="s">
        <v>125</v>
      </c>
      <c r="H731" s="152" t="s">
        <v>735</v>
      </c>
      <c r="I731" s="116" t="s">
        <v>368</v>
      </c>
      <c r="J731" s="116" t="s">
        <v>2</v>
      </c>
      <c r="K731" s="117" t="str">
        <f t="shared" si="138"/>
        <v>Sqmt</v>
      </c>
      <c r="L731" s="118">
        <v>12</v>
      </c>
      <c r="M731" s="118">
        <v>9.9</v>
      </c>
      <c r="N731" s="118"/>
      <c r="O731" s="138">
        <f t="shared" si="139"/>
        <v>12.077999999999999</v>
      </c>
      <c r="P731" s="124">
        <v>12</v>
      </c>
      <c r="Q731" s="118">
        <v>12</v>
      </c>
      <c r="R731" s="118"/>
      <c r="S731" s="151"/>
      <c r="T731" s="119">
        <f t="shared" si="144"/>
        <v>7.7999999999999403E-2</v>
      </c>
      <c r="U731" s="119">
        <f t="shared" si="145"/>
        <v>0</v>
      </c>
      <c r="V731" s="119">
        <f t="shared" si="140"/>
        <v>56.88738</v>
      </c>
      <c r="W731" s="119">
        <f t="shared" si="141"/>
        <v>0</v>
      </c>
      <c r="X731" s="119">
        <f t="shared" si="142"/>
        <v>0.36737999999999721</v>
      </c>
      <c r="Y731" s="120">
        <f t="shared" si="146"/>
        <v>0.64580228514654248</v>
      </c>
      <c r="Z731" s="121">
        <f t="shared" si="147"/>
        <v>0</v>
      </c>
      <c r="AA731" s="122"/>
      <c r="AB731" s="119">
        <f t="shared" si="143"/>
        <v>0.36737999999999721</v>
      </c>
    </row>
    <row r="732" spans="1:29" x14ac:dyDescent="0.45">
      <c r="A732" s="112">
        <f>IF(C732="","",COUNTA($C$3:C732))</f>
        <v>730</v>
      </c>
      <c r="B732" s="112" t="str">
        <f t="shared" si="148"/>
        <v>September</v>
      </c>
      <c r="C732" s="113">
        <v>44821</v>
      </c>
      <c r="D732" s="114" t="s">
        <v>734</v>
      </c>
      <c r="E732" s="114"/>
      <c r="F732" s="115">
        <v>44825</v>
      </c>
      <c r="G732" s="116" t="s">
        <v>125</v>
      </c>
      <c r="H732" s="152" t="s">
        <v>735</v>
      </c>
      <c r="I732" s="116" t="s">
        <v>25</v>
      </c>
      <c r="J732" s="116" t="s">
        <v>374</v>
      </c>
      <c r="K732" s="117" t="str">
        <f t="shared" si="138"/>
        <v>No's</v>
      </c>
      <c r="L732" s="118">
        <v>92</v>
      </c>
      <c r="M732" s="118"/>
      <c r="N732" s="118"/>
      <c r="O732" s="138">
        <f t="shared" si="139"/>
        <v>92</v>
      </c>
      <c r="P732" s="124"/>
      <c r="Q732" s="118"/>
      <c r="R732" s="118"/>
      <c r="S732" s="151"/>
      <c r="T732" s="119" t="str">
        <f t="shared" si="144"/>
        <v/>
      </c>
      <c r="U732" s="119" t="str">
        <f t="shared" si="145"/>
        <v/>
      </c>
      <c r="V732" s="119">
        <f t="shared" si="140"/>
        <v>92</v>
      </c>
      <c r="W732" s="119" t="str">
        <f t="shared" si="141"/>
        <v/>
      </c>
      <c r="X732" s="119" t="str">
        <f t="shared" si="142"/>
        <v/>
      </c>
      <c r="Y732" s="120" t="str">
        <f t="shared" si="146"/>
        <v/>
      </c>
      <c r="Z732" s="121" t="str">
        <f t="shared" si="147"/>
        <v/>
      </c>
      <c r="AA732" s="122"/>
      <c r="AB732" s="119" t="str">
        <f t="shared" si="143"/>
        <v/>
      </c>
    </row>
    <row r="733" spans="1:29" x14ac:dyDescent="0.45">
      <c r="A733" s="112">
        <f>IF(C733="","",COUNTA($C$3:C733))</f>
        <v>731</v>
      </c>
      <c r="B733" s="112" t="str">
        <f t="shared" si="148"/>
        <v>September</v>
      </c>
      <c r="C733" s="113">
        <v>44821</v>
      </c>
      <c r="D733" s="114" t="s">
        <v>734</v>
      </c>
      <c r="E733" s="114"/>
      <c r="F733" s="115">
        <v>44825</v>
      </c>
      <c r="G733" s="116" t="s">
        <v>125</v>
      </c>
      <c r="H733" s="152" t="s">
        <v>735</v>
      </c>
      <c r="I733" s="116" t="s">
        <v>460</v>
      </c>
      <c r="J733" s="116" t="s">
        <v>225</v>
      </c>
      <c r="K733" s="117" t="str">
        <f t="shared" si="138"/>
        <v>Rmt</v>
      </c>
      <c r="L733" s="118">
        <v>100</v>
      </c>
      <c r="M733" s="118"/>
      <c r="N733" s="118"/>
      <c r="O733" s="138">
        <f t="shared" si="139"/>
        <v>100</v>
      </c>
      <c r="P733" s="124">
        <v>100</v>
      </c>
      <c r="Q733" s="118"/>
      <c r="R733" s="118"/>
      <c r="S733" s="151"/>
      <c r="T733" s="119" t="str">
        <f t="shared" si="144"/>
        <v/>
      </c>
      <c r="U733" s="119" t="str">
        <f t="shared" si="145"/>
        <v/>
      </c>
      <c r="V733" s="119">
        <f t="shared" si="140"/>
        <v>100</v>
      </c>
      <c r="W733" s="119" t="str">
        <f t="shared" si="141"/>
        <v/>
      </c>
      <c r="X733" s="119" t="str">
        <f t="shared" si="142"/>
        <v/>
      </c>
      <c r="Y733" s="120" t="str">
        <f t="shared" si="146"/>
        <v/>
      </c>
      <c r="Z733" s="121" t="str">
        <f t="shared" si="147"/>
        <v/>
      </c>
      <c r="AA733" s="122"/>
      <c r="AB733" s="119" t="str">
        <f t="shared" si="143"/>
        <v/>
      </c>
      <c r="AC733" s="96" t="s">
        <v>757</v>
      </c>
    </row>
    <row r="734" spans="1:29" x14ac:dyDescent="0.45">
      <c r="A734" s="112">
        <f>IF(C734="","",COUNTA($C$3:C734))</f>
        <v>732</v>
      </c>
      <c r="B734" s="112" t="str">
        <f t="shared" si="148"/>
        <v>September</v>
      </c>
      <c r="C734" s="113">
        <v>44821</v>
      </c>
      <c r="D734" s="114" t="s">
        <v>662</v>
      </c>
      <c r="E734" s="114"/>
      <c r="F734" s="115">
        <v>44793</v>
      </c>
      <c r="G734" s="116" t="s">
        <v>125</v>
      </c>
      <c r="H734" s="152" t="s">
        <v>759</v>
      </c>
      <c r="I734" s="116" t="s">
        <v>327</v>
      </c>
      <c r="J734" s="116" t="s">
        <v>2</v>
      </c>
      <c r="K734" s="117" t="str">
        <f t="shared" si="138"/>
        <v>Sqmt</v>
      </c>
      <c r="L734" s="118">
        <v>51.4</v>
      </c>
      <c r="M734" s="118"/>
      <c r="N734" s="118">
        <v>42.94</v>
      </c>
      <c r="O734" s="138">
        <f t="shared" si="139"/>
        <v>52.386799999999994</v>
      </c>
      <c r="P734" s="124">
        <v>42.5</v>
      </c>
      <c r="Q734" s="118">
        <v>47.8</v>
      </c>
      <c r="R734" s="118">
        <v>0</v>
      </c>
      <c r="S734" s="151">
        <v>100</v>
      </c>
      <c r="T734" s="119">
        <f t="shared" si="144"/>
        <v>4.5867999999999967</v>
      </c>
      <c r="U734" s="119">
        <f t="shared" si="145"/>
        <v>5.2999999999999972</v>
      </c>
      <c r="V734" s="119">
        <f t="shared" si="140"/>
        <v>246.74182799999997</v>
      </c>
      <c r="W734" s="119">
        <f t="shared" si="141"/>
        <v>24.962999999999987</v>
      </c>
      <c r="X734" s="119">
        <f t="shared" si="142"/>
        <v>21.603827999999986</v>
      </c>
      <c r="Y734" s="120">
        <f t="shared" si="146"/>
        <v>8.7556407339253344</v>
      </c>
      <c r="Z734" s="121">
        <f t="shared" si="147"/>
        <v>10.117052387242584</v>
      </c>
      <c r="AA734" s="122"/>
      <c r="AB734" s="119">
        <f t="shared" si="143"/>
        <v>21.603827999999986</v>
      </c>
    </row>
    <row r="735" spans="1:29" x14ac:dyDescent="0.45">
      <c r="A735" s="112">
        <f>IF(C735="","",COUNTA($C$3:C735))</f>
        <v>733</v>
      </c>
      <c r="B735" s="112" t="str">
        <f t="shared" si="148"/>
        <v>September</v>
      </c>
      <c r="C735" s="113">
        <v>44821</v>
      </c>
      <c r="D735" s="114" t="s">
        <v>662</v>
      </c>
      <c r="E735" s="114"/>
      <c r="F735" s="115">
        <v>44793</v>
      </c>
      <c r="G735" s="116" t="s">
        <v>125</v>
      </c>
      <c r="H735" s="152" t="s">
        <v>759</v>
      </c>
      <c r="I735" s="116" t="s">
        <v>25</v>
      </c>
      <c r="J735" s="116" t="s">
        <v>374</v>
      </c>
      <c r="K735" s="117" t="str">
        <f t="shared" si="138"/>
        <v>No's</v>
      </c>
      <c r="L735" s="118">
        <v>108</v>
      </c>
      <c r="M735" s="118"/>
      <c r="N735" s="118"/>
      <c r="O735" s="138">
        <f t="shared" si="139"/>
        <v>108</v>
      </c>
      <c r="P735" s="124"/>
      <c r="Q735" s="118"/>
      <c r="R735" s="118"/>
      <c r="S735" s="151"/>
      <c r="T735" s="119" t="str">
        <f t="shared" si="144"/>
        <v/>
      </c>
      <c r="U735" s="119" t="str">
        <f t="shared" si="145"/>
        <v/>
      </c>
      <c r="V735" s="119">
        <f t="shared" si="140"/>
        <v>108</v>
      </c>
      <c r="W735" s="119" t="str">
        <f t="shared" si="141"/>
        <v/>
      </c>
      <c r="X735" s="119" t="str">
        <f t="shared" si="142"/>
        <v/>
      </c>
      <c r="Y735" s="120" t="str">
        <f t="shared" si="146"/>
        <v/>
      </c>
      <c r="Z735" s="121" t="str">
        <f t="shared" si="147"/>
        <v/>
      </c>
      <c r="AA735" s="122"/>
      <c r="AB735" s="119" t="str">
        <f t="shared" si="143"/>
        <v/>
      </c>
    </row>
    <row r="736" spans="1:29" x14ac:dyDescent="0.45">
      <c r="A736" s="112">
        <f>IF(C736="","",COUNTA($C$3:C736))</f>
        <v>734</v>
      </c>
      <c r="B736" s="112" t="str">
        <f t="shared" si="148"/>
        <v>September</v>
      </c>
      <c r="C736" s="113">
        <v>44821</v>
      </c>
      <c r="D736" s="114" t="s">
        <v>741</v>
      </c>
      <c r="E736" s="114"/>
      <c r="F736" s="115">
        <v>44811</v>
      </c>
      <c r="G736" s="116" t="s">
        <v>125</v>
      </c>
      <c r="H736" s="152" t="s">
        <v>742</v>
      </c>
      <c r="I736" s="116" t="s">
        <v>457</v>
      </c>
      <c r="J736" s="116" t="s">
        <v>3</v>
      </c>
      <c r="K736" s="117" t="str">
        <f t="shared" si="138"/>
        <v>Sqmt</v>
      </c>
      <c r="L736" s="118">
        <v>48.8</v>
      </c>
      <c r="M736" s="118">
        <v>6.78</v>
      </c>
      <c r="N736" s="118">
        <v>33.78</v>
      </c>
      <c r="O736" s="138">
        <f t="shared" si="139"/>
        <v>49.483200000000004</v>
      </c>
      <c r="P736" s="124">
        <v>33.4</v>
      </c>
      <c r="Q736" s="118">
        <v>40.299999999999997</v>
      </c>
      <c r="R736" s="118">
        <v>11</v>
      </c>
      <c r="S736" s="151">
        <v>89</v>
      </c>
      <c r="T736" s="119">
        <f t="shared" si="144"/>
        <v>9.1832000000000065</v>
      </c>
      <c r="U736" s="119">
        <f t="shared" si="145"/>
        <v>6.8999999999999986</v>
      </c>
      <c r="V736" s="119">
        <f t="shared" si="140"/>
        <v>310.75449600000002</v>
      </c>
      <c r="W736" s="119">
        <f t="shared" si="141"/>
        <v>43.331999999999994</v>
      </c>
      <c r="X736" s="119">
        <f t="shared" si="142"/>
        <v>57.670496000000043</v>
      </c>
      <c r="Y736" s="120">
        <f t="shared" si="146"/>
        <v>18.558217738545618</v>
      </c>
      <c r="Z736" s="121">
        <f t="shared" si="147"/>
        <v>13.944126491415265</v>
      </c>
      <c r="AA736" s="122"/>
      <c r="AB736" s="119">
        <f t="shared" si="143"/>
        <v>57.670496000000043</v>
      </c>
      <c r="AC736" s="96" t="s">
        <v>519</v>
      </c>
    </row>
    <row r="737" spans="1:29" x14ac:dyDescent="0.45">
      <c r="A737" s="112">
        <f>IF(C737="","",COUNTA($C$3:C737))</f>
        <v>735</v>
      </c>
      <c r="B737" s="112" t="str">
        <f t="shared" si="148"/>
        <v>September</v>
      </c>
      <c r="C737" s="113">
        <v>44821</v>
      </c>
      <c r="D737" s="114" t="s">
        <v>741</v>
      </c>
      <c r="E737" s="114"/>
      <c r="F737" s="115">
        <v>44811</v>
      </c>
      <c r="G737" s="116" t="s">
        <v>125</v>
      </c>
      <c r="H737" s="152" t="s">
        <v>742</v>
      </c>
      <c r="I737" s="116" t="s">
        <v>25</v>
      </c>
      <c r="J737" s="116" t="s">
        <v>374</v>
      </c>
      <c r="K737" s="117" t="str">
        <f t="shared" si="138"/>
        <v>No's</v>
      </c>
      <c r="L737" s="118">
        <v>200</v>
      </c>
      <c r="M737" s="118"/>
      <c r="N737" s="118"/>
      <c r="O737" s="138">
        <f t="shared" si="139"/>
        <v>200</v>
      </c>
      <c r="P737" s="124">
        <v>200</v>
      </c>
      <c r="Q737" s="118"/>
      <c r="R737" s="118"/>
      <c r="S737" s="151"/>
      <c r="T737" s="119" t="str">
        <f t="shared" si="144"/>
        <v/>
      </c>
      <c r="U737" s="119" t="str">
        <f t="shared" si="145"/>
        <v/>
      </c>
      <c r="V737" s="119">
        <f t="shared" si="140"/>
        <v>200</v>
      </c>
      <c r="W737" s="119" t="str">
        <f t="shared" si="141"/>
        <v/>
      </c>
      <c r="X737" s="119" t="str">
        <f t="shared" si="142"/>
        <v/>
      </c>
      <c r="Y737" s="120" t="str">
        <f t="shared" si="146"/>
        <v/>
      </c>
      <c r="Z737" s="121" t="str">
        <f t="shared" si="147"/>
        <v/>
      </c>
      <c r="AA737" s="122"/>
      <c r="AB737" s="119" t="str">
        <f t="shared" si="143"/>
        <v/>
      </c>
      <c r="AC737" s="96" t="s">
        <v>760</v>
      </c>
    </row>
    <row r="738" spans="1:29" x14ac:dyDescent="0.45">
      <c r="A738" s="112">
        <f>IF(C738="","",COUNTA($C$3:C738))</f>
        <v>736</v>
      </c>
      <c r="B738" s="112" t="str">
        <f t="shared" si="148"/>
        <v>September</v>
      </c>
      <c r="C738" s="113">
        <v>44821</v>
      </c>
      <c r="D738" s="114" t="s">
        <v>741</v>
      </c>
      <c r="E738" s="114"/>
      <c r="F738" s="115">
        <v>44811</v>
      </c>
      <c r="G738" s="116" t="s">
        <v>125</v>
      </c>
      <c r="H738" s="152" t="s">
        <v>742</v>
      </c>
      <c r="I738" s="116" t="s">
        <v>25</v>
      </c>
      <c r="J738" s="116" t="s">
        <v>455</v>
      </c>
      <c r="K738" s="117" t="str">
        <f t="shared" si="138"/>
        <v>No's</v>
      </c>
      <c r="L738" s="118">
        <v>644</v>
      </c>
      <c r="M738" s="118"/>
      <c r="N738" s="118"/>
      <c r="O738" s="138">
        <f t="shared" si="139"/>
        <v>644</v>
      </c>
      <c r="P738" s="124">
        <v>500</v>
      </c>
      <c r="Q738" s="118"/>
      <c r="R738" s="118"/>
      <c r="S738" s="151"/>
      <c r="T738" s="119" t="str">
        <f t="shared" si="144"/>
        <v/>
      </c>
      <c r="U738" s="119" t="str">
        <f t="shared" si="145"/>
        <v/>
      </c>
      <c r="V738" s="119">
        <f t="shared" si="140"/>
        <v>644</v>
      </c>
      <c r="W738" s="119" t="str">
        <f t="shared" si="141"/>
        <v/>
      </c>
      <c r="X738" s="119" t="str">
        <f t="shared" si="142"/>
        <v/>
      </c>
      <c r="Y738" s="120" t="str">
        <f t="shared" si="146"/>
        <v/>
      </c>
      <c r="Z738" s="121" t="str">
        <f t="shared" si="147"/>
        <v/>
      </c>
      <c r="AA738" s="122"/>
      <c r="AB738" s="119" t="str">
        <f t="shared" si="143"/>
        <v/>
      </c>
      <c r="AC738" s="96" t="s">
        <v>761</v>
      </c>
    </row>
    <row r="739" spans="1:29" x14ac:dyDescent="0.45">
      <c r="A739" s="112">
        <f>IF(C739="","",COUNTA($C$3:C739))</f>
        <v>737</v>
      </c>
      <c r="B739" s="112" t="str">
        <f t="shared" si="148"/>
        <v>September</v>
      </c>
      <c r="C739" s="113">
        <v>44821</v>
      </c>
      <c r="D739" s="114" t="s">
        <v>741</v>
      </c>
      <c r="E739" s="114"/>
      <c r="F739" s="115">
        <v>44811</v>
      </c>
      <c r="G739" s="116" t="s">
        <v>125</v>
      </c>
      <c r="H739" s="152" t="s">
        <v>742</v>
      </c>
      <c r="I739" s="116" t="s">
        <v>460</v>
      </c>
      <c r="J739" s="116" t="s">
        <v>225</v>
      </c>
      <c r="K739" s="117" t="str">
        <f t="shared" si="138"/>
        <v>Rmt</v>
      </c>
      <c r="L739" s="118">
        <v>70</v>
      </c>
      <c r="M739" s="118"/>
      <c r="N739" s="118"/>
      <c r="O739" s="138">
        <f t="shared" si="139"/>
        <v>70</v>
      </c>
      <c r="P739" s="124"/>
      <c r="Q739" s="118"/>
      <c r="R739" s="118"/>
      <c r="S739" s="151"/>
      <c r="T739" s="119" t="str">
        <f t="shared" si="144"/>
        <v/>
      </c>
      <c r="U739" s="119" t="str">
        <f t="shared" si="145"/>
        <v/>
      </c>
      <c r="V739" s="119">
        <f t="shared" si="140"/>
        <v>70</v>
      </c>
      <c r="W739" s="119" t="str">
        <f t="shared" si="141"/>
        <v/>
      </c>
      <c r="X739" s="119" t="str">
        <f t="shared" si="142"/>
        <v/>
      </c>
      <c r="Y739" s="120" t="str">
        <f t="shared" si="146"/>
        <v/>
      </c>
      <c r="Z739" s="121" t="str">
        <f t="shared" si="147"/>
        <v/>
      </c>
      <c r="AA739" s="122"/>
      <c r="AB739" s="119" t="str">
        <f t="shared" si="143"/>
        <v/>
      </c>
    </row>
    <row r="740" spans="1:29" x14ac:dyDescent="0.45">
      <c r="A740" s="112">
        <f>IF(C740="","",COUNTA($C$3:C740))</f>
        <v>738</v>
      </c>
      <c r="B740" s="112" t="str">
        <f t="shared" si="148"/>
        <v>September</v>
      </c>
      <c r="C740" s="113">
        <v>44821</v>
      </c>
      <c r="D740" s="114" t="s">
        <v>741</v>
      </c>
      <c r="E740" s="114"/>
      <c r="F740" s="115">
        <v>44811</v>
      </c>
      <c r="G740" s="116" t="s">
        <v>125</v>
      </c>
      <c r="H740" s="152" t="s">
        <v>742</v>
      </c>
      <c r="I740" s="116" t="s">
        <v>24</v>
      </c>
      <c r="J740" s="116" t="s">
        <v>24</v>
      </c>
      <c r="K740" s="117" t="str">
        <f t="shared" si="138"/>
        <v>No's</v>
      </c>
      <c r="L740" s="118">
        <v>250</v>
      </c>
      <c r="M740" s="118"/>
      <c r="N740" s="118"/>
      <c r="O740" s="138">
        <f t="shared" si="139"/>
        <v>250</v>
      </c>
      <c r="P740" s="124"/>
      <c r="Q740" s="118"/>
      <c r="R740" s="118"/>
      <c r="S740" s="151"/>
      <c r="T740" s="119" t="str">
        <f t="shared" si="144"/>
        <v/>
      </c>
      <c r="U740" s="119" t="str">
        <f t="shared" si="145"/>
        <v/>
      </c>
      <c r="V740" s="119">
        <f t="shared" si="140"/>
        <v>250</v>
      </c>
      <c r="W740" s="119" t="str">
        <f t="shared" si="141"/>
        <v/>
      </c>
      <c r="X740" s="119" t="str">
        <f t="shared" si="142"/>
        <v/>
      </c>
      <c r="Y740" s="120" t="str">
        <f t="shared" si="146"/>
        <v/>
      </c>
      <c r="Z740" s="121" t="str">
        <f t="shared" si="147"/>
        <v/>
      </c>
      <c r="AA740" s="122"/>
      <c r="AB740" s="119" t="str">
        <f t="shared" si="143"/>
        <v/>
      </c>
    </row>
    <row r="741" spans="1:29" x14ac:dyDescent="0.45">
      <c r="A741" s="112">
        <f>IF(C741="","",COUNTA($C$3:C741))</f>
        <v>739</v>
      </c>
      <c r="B741" s="112" t="str">
        <f t="shared" si="148"/>
        <v>September</v>
      </c>
      <c r="C741" s="113">
        <v>44821</v>
      </c>
      <c r="D741" s="114" t="s">
        <v>741</v>
      </c>
      <c r="E741" s="114"/>
      <c r="F741" s="115">
        <v>44811</v>
      </c>
      <c r="G741" s="116" t="s">
        <v>125</v>
      </c>
      <c r="H741" s="152" t="s">
        <v>742</v>
      </c>
      <c r="I741" s="116" t="s">
        <v>480</v>
      </c>
      <c r="J741" s="116" t="s">
        <v>345</v>
      </c>
      <c r="K741" s="117" t="str">
        <f t="shared" si="138"/>
        <v>Kg's</v>
      </c>
      <c r="L741" s="118">
        <v>0.3</v>
      </c>
      <c r="M741" s="118"/>
      <c r="N741" s="118"/>
      <c r="O741" s="138">
        <f t="shared" si="139"/>
        <v>0.3</v>
      </c>
      <c r="P741" s="124"/>
      <c r="Q741" s="118"/>
      <c r="R741" s="118"/>
      <c r="S741" s="151"/>
      <c r="T741" s="119" t="str">
        <f t="shared" si="144"/>
        <v/>
      </c>
      <c r="U741" s="119" t="str">
        <f t="shared" si="145"/>
        <v/>
      </c>
      <c r="V741" s="119">
        <f t="shared" si="140"/>
        <v>0.3</v>
      </c>
      <c r="W741" s="119" t="str">
        <f t="shared" si="141"/>
        <v/>
      </c>
      <c r="X741" s="119" t="str">
        <f t="shared" si="142"/>
        <v/>
      </c>
      <c r="Y741" s="120" t="str">
        <f t="shared" si="146"/>
        <v/>
      </c>
      <c r="Z741" s="121" t="str">
        <f t="shared" si="147"/>
        <v/>
      </c>
      <c r="AA741" s="122"/>
      <c r="AB741" s="119" t="str">
        <f t="shared" si="143"/>
        <v/>
      </c>
    </row>
    <row r="742" spans="1:29" x14ac:dyDescent="0.45">
      <c r="A742" s="112">
        <f>IF(C742="","",COUNTA($C$3:C742))</f>
        <v>740</v>
      </c>
      <c r="B742" s="112" t="str">
        <f t="shared" si="148"/>
        <v>September</v>
      </c>
      <c r="C742" s="113">
        <v>44821</v>
      </c>
      <c r="D742" s="114" t="s">
        <v>741</v>
      </c>
      <c r="E742" s="114"/>
      <c r="F742" s="115">
        <v>44811</v>
      </c>
      <c r="G742" s="116" t="s">
        <v>125</v>
      </c>
      <c r="H742" s="152" t="s">
        <v>742</v>
      </c>
      <c r="I742" s="116" t="s">
        <v>480</v>
      </c>
      <c r="J742" s="116" t="s">
        <v>343</v>
      </c>
      <c r="K742" s="117" t="str">
        <f t="shared" si="138"/>
        <v>No's</v>
      </c>
      <c r="L742" s="118">
        <v>1</v>
      </c>
      <c r="M742" s="118"/>
      <c r="N742" s="118"/>
      <c r="O742" s="138">
        <f t="shared" si="139"/>
        <v>1</v>
      </c>
      <c r="P742" s="124"/>
      <c r="Q742" s="118"/>
      <c r="R742" s="118"/>
      <c r="S742" s="151"/>
      <c r="T742" s="119" t="str">
        <f t="shared" si="144"/>
        <v/>
      </c>
      <c r="U742" s="119" t="str">
        <f t="shared" si="145"/>
        <v/>
      </c>
      <c r="V742" s="119">
        <f t="shared" si="140"/>
        <v>1</v>
      </c>
      <c r="W742" s="119" t="str">
        <f t="shared" si="141"/>
        <v/>
      </c>
      <c r="X742" s="119" t="str">
        <f t="shared" si="142"/>
        <v/>
      </c>
      <c r="Y742" s="120" t="str">
        <f t="shared" si="146"/>
        <v/>
      </c>
      <c r="Z742" s="121" t="str">
        <f t="shared" si="147"/>
        <v/>
      </c>
      <c r="AA742" s="122"/>
      <c r="AB742" s="119" t="str">
        <f t="shared" si="143"/>
        <v/>
      </c>
    </row>
    <row r="743" spans="1:29" x14ac:dyDescent="0.45">
      <c r="A743" s="112">
        <f>IF(C743="","",COUNTA($C$3:C743))</f>
        <v>741</v>
      </c>
      <c r="B743" s="112" t="str">
        <f t="shared" si="148"/>
        <v>September</v>
      </c>
      <c r="C743" s="113">
        <v>44821</v>
      </c>
      <c r="D743" s="114" t="s">
        <v>743</v>
      </c>
      <c r="E743" s="114"/>
      <c r="F743" s="115">
        <v>44811</v>
      </c>
      <c r="G743" s="116" t="s">
        <v>125</v>
      </c>
      <c r="H743" s="152" t="s">
        <v>744</v>
      </c>
      <c r="I743" s="116" t="s">
        <v>457</v>
      </c>
      <c r="J743" s="116" t="s">
        <v>2</v>
      </c>
      <c r="K743" s="117" t="str">
        <f t="shared" si="138"/>
        <v>Sqmt</v>
      </c>
      <c r="L743" s="118">
        <v>56</v>
      </c>
      <c r="M743" s="118">
        <v>19.75</v>
      </c>
      <c r="N743" s="118">
        <v>26.61</v>
      </c>
      <c r="O743" s="138">
        <f t="shared" si="139"/>
        <v>56.559199999999997</v>
      </c>
      <c r="P743" s="124">
        <v>41.1</v>
      </c>
      <c r="Q743" s="118">
        <v>49.6</v>
      </c>
      <c r="R743" s="118">
        <v>25</v>
      </c>
      <c r="S743" s="151">
        <v>75</v>
      </c>
      <c r="T743" s="119">
        <f t="shared" si="144"/>
        <v>6.9591999999999956</v>
      </c>
      <c r="U743" s="119">
        <f t="shared" si="145"/>
        <v>8.5</v>
      </c>
      <c r="V743" s="119">
        <f t="shared" si="140"/>
        <v>266.39383199999997</v>
      </c>
      <c r="W743" s="119">
        <f t="shared" si="141"/>
        <v>40.034999999999997</v>
      </c>
      <c r="X743" s="119">
        <f t="shared" si="142"/>
        <v>32.777831999999982</v>
      </c>
      <c r="Y743" s="120">
        <f t="shared" si="146"/>
        <v>12.304275873774728</v>
      </c>
      <c r="Z743" s="121">
        <f t="shared" si="147"/>
        <v>15.028501110341026</v>
      </c>
      <c r="AA743" s="122"/>
      <c r="AB743" s="119">
        <f t="shared" si="143"/>
        <v>32.777831999999982</v>
      </c>
      <c r="AC743" s="96" t="s">
        <v>519</v>
      </c>
    </row>
    <row r="744" spans="1:29" x14ac:dyDescent="0.45">
      <c r="A744" s="112">
        <f>IF(C744="","",COUNTA($C$3:C744))</f>
        <v>742</v>
      </c>
      <c r="B744" s="112" t="str">
        <f t="shared" si="148"/>
        <v>September</v>
      </c>
      <c r="C744" s="113">
        <v>44821</v>
      </c>
      <c r="D744" s="114" t="s">
        <v>743</v>
      </c>
      <c r="E744" s="114"/>
      <c r="F744" s="115">
        <v>44811</v>
      </c>
      <c r="G744" s="116" t="s">
        <v>125</v>
      </c>
      <c r="H744" s="152" t="s">
        <v>744</v>
      </c>
      <c r="I744" s="116" t="s">
        <v>25</v>
      </c>
      <c r="J744" s="116" t="s">
        <v>374</v>
      </c>
      <c r="K744" s="117" t="str">
        <f t="shared" si="138"/>
        <v>No's</v>
      </c>
      <c r="L744" s="118">
        <v>448</v>
      </c>
      <c r="M744" s="118"/>
      <c r="N744" s="118"/>
      <c r="O744" s="138">
        <f t="shared" si="139"/>
        <v>448</v>
      </c>
      <c r="P744" s="124"/>
      <c r="Q744" s="118"/>
      <c r="R744" s="118"/>
      <c r="S744" s="151"/>
      <c r="T744" s="119" t="str">
        <f t="shared" si="144"/>
        <v/>
      </c>
      <c r="U744" s="119" t="str">
        <f t="shared" si="145"/>
        <v/>
      </c>
      <c r="V744" s="119">
        <f t="shared" si="140"/>
        <v>448</v>
      </c>
      <c r="W744" s="119" t="str">
        <f t="shared" si="141"/>
        <v/>
      </c>
      <c r="X744" s="119" t="str">
        <f t="shared" si="142"/>
        <v/>
      </c>
      <c r="Y744" s="120" t="str">
        <f t="shared" si="146"/>
        <v/>
      </c>
      <c r="Z744" s="121" t="str">
        <f t="shared" si="147"/>
        <v/>
      </c>
      <c r="AA744" s="122"/>
      <c r="AB744" s="119" t="str">
        <f t="shared" si="143"/>
        <v/>
      </c>
    </row>
    <row r="745" spans="1:29" x14ac:dyDescent="0.45">
      <c r="A745" s="112">
        <f>IF(C745="","",COUNTA($C$3:C745))</f>
        <v>743</v>
      </c>
      <c r="B745" s="112" t="str">
        <f t="shared" si="148"/>
        <v>September</v>
      </c>
      <c r="C745" s="113">
        <v>44821</v>
      </c>
      <c r="D745" s="114" t="s">
        <v>743</v>
      </c>
      <c r="E745" s="114"/>
      <c r="F745" s="115">
        <v>44811</v>
      </c>
      <c r="G745" s="116" t="s">
        <v>125</v>
      </c>
      <c r="H745" s="152" t="s">
        <v>744</v>
      </c>
      <c r="I745" s="116" t="s">
        <v>460</v>
      </c>
      <c r="J745" s="116" t="s">
        <v>225</v>
      </c>
      <c r="K745" s="117" t="str">
        <f t="shared" si="138"/>
        <v>Rmt</v>
      </c>
      <c r="L745" s="118">
        <v>100</v>
      </c>
      <c r="M745" s="118"/>
      <c r="N745" s="118"/>
      <c r="O745" s="138">
        <f t="shared" si="139"/>
        <v>100</v>
      </c>
      <c r="P745" s="124"/>
      <c r="Q745" s="118"/>
      <c r="R745" s="118"/>
      <c r="S745" s="151"/>
      <c r="T745" s="119" t="str">
        <f t="shared" si="144"/>
        <v/>
      </c>
      <c r="U745" s="119" t="str">
        <f t="shared" si="145"/>
        <v/>
      </c>
      <c r="V745" s="119">
        <f t="shared" si="140"/>
        <v>100</v>
      </c>
      <c r="W745" s="119" t="str">
        <f t="shared" si="141"/>
        <v/>
      </c>
      <c r="X745" s="119" t="str">
        <f t="shared" si="142"/>
        <v/>
      </c>
      <c r="Y745" s="120" t="str">
        <f t="shared" si="146"/>
        <v/>
      </c>
      <c r="Z745" s="121" t="str">
        <f t="shared" si="147"/>
        <v/>
      </c>
      <c r="AA745" s="122"/>
      <c r="AB745" s="119" t="str">
        <f t="shared" si="143"/>
        <v/>
      </c>
    </row>
    <row r="746" spans="1:29" x14ac:dyDescent="0.45">
      <c r="A746" s="112">
        <f>IF(C746="","",COUNTA($C$3:C746))</f>
        <v>744</v>
      </c>
      <c r="B746" s="112" t="str">
        <f t="shared" si="148"/>
        <v>September</v>
      </c>
      <c r="C746" s="113">
        <v>44821</v>
      </c>
      <c r="D746" s="114" t="s">
        <v>743</v>
      </c>
      <c r="E746" s="114"/>
      <c r="F746" s="115">
        <v>44811</v>
      </c>
      <c r="G746" s="116" t="s">
        <v>125</v>
      </c>
      <c r="H746" s="152" t="s">
        <v>744</v>
      </c>
      <c r="I746" s="116" t="s">
        <v>24</v>
      </c>
      <c r="J746" s="116" t="s">
        <v>24</v>
      </c>
      <c r="K746" s="117" t="str">
        <f t="shared" si="138"/>
        <v>No's</v>
      </c>
      <c r="L746" s="118">
        <v>400</v>
      </c>
      <c r="M746" s="118"/>
      <c r="N746" s="118"/>
      <c r="O746" s="138">
        <f t="shared" si="139"/>
        <v>400</v>
      </c>
      <c r="P746" s="124"/>
      <c r="Q746" s="118"/>
      <c r="R746" s="118"/>
      <c r="S746" s="151"/>
      <c r="T746" s="119" t="str">
        <f t="shared" si="144"/>
        <v/>
      </c>
      <c r="U746" s="119" t="str">
        <f t="shared" si="145"/>
        <v/>
      </c>
      <c r="V746" s="119">
        <f t="shared" si="140"/>
        <v>400</v>
      </c>
      <c r="W746" s="119" t="str">
        <f t="shared" si="141"/>
        <v/>
      </c>
      <c r="X746" s="119" t="str">
        <f t="shared" si="142"/>
        <v/>
      </c>
      <c r="Y746" s="120" t="str">
        <f t="shared" si="146"/>
        <v/>
      </c>
      <c r="Z746" s="121" t="str">
        <f t="shared" si="147"/>
        <v/>
      </c>
      <c r="AA746" s="122"/>
      <c r="AB746" s="119" t="str">
        <f t="shared" si="143"/>
        <v/>
      </c>
    </row>
    <row r="747" spans="1:29" x14ac:dyDescent="0.45">
      <c r="A747" s="112">
        <f>IF(C747="","",COUNTA($C$3:C747))</f>
        <v>745</v>
      </c>
      <c r="B747" s="112" t="str">
        <f t="shared" si="148"/>
        <v>September</v>
      </c>
      <c r="C747" s="113">
        <v>44821</v>
      </c>
      <c r="D747" s="114" t="s">
        <v>743</v>
      </c>
      <c r="E747" s="114"/>
      <c r="F747" s="115">
        <v>44811</v>
      </c>
      <c r="G747" s="116" t="s">
        <v>125</v>
      </c>
      <c r="H747" s="152" t="s">
        <v>744</v>
      </c>
      <c r="I747" s="116" t="s">
        <v>480</v>
      </c>
      <c r="J747" s="116" t="s">
        <v>345</v>
      </c>
      <c r="K747" s="117" t="str">
        <f t="shared" si="138"/>
        <v>Kg's</v>
      </c>
      <c r="L747" s="118">
        <v>0.9</v>
      </c>
      <c r="M747" s="118"/>
      <c r="N747" s="118"/>
      <c r="O747" s="138">
        <f t="shared" si="139"/>
        <v>0.9</v>
      </c>
      <c r="P747" s="124"/>
      <c r="Q747" s="118"/>
      <c r="R747" s="118"/>
      <c r="S747" s="151"/>
      <c r="T747" s="119" t="str">
        <f t="shared" si="144"/>
        <v/>
      </c>
      <c r="U747" s="119" t="str">
        <f t="shared" si="145"/>
        <v/>
      </c>
      <c r="V747" s="119">
        <f t="shared" si="140"/>
        <v>0.9</v>
      </c>
      <c r="W747" s="119" t="str">
        <f t="shared" si="141"/>
        <v/>
      </c>
      <c r="X747" s="119" t="str">
        <f t="shared" si="142"/>
        <v/>
      </c>
      <c r="Y747" s="120" t="str">
        <f t="shared" si="146"/>
        <v/>
      </c>
      <c r="Z747" s="121" t="str">
        <f t="shared" si="147"/>
        <v/>
      </c>
      <c r="AA747" s="122"/>
      <c r="AB747" s="119" t="str">
        <f t="shared" si="143"/>
        <v/>
      </c>
    </row>
    <row r="748" spans="1:29" x14ac:dyDescent="0.45">
      <c r="A748" s="112">
        <f>IF(C748="","",COUNTA($C$3:C748))</f>
        <v>746</v>
      </c>
      <c r="B748" s="112" t="str">
        <f t="shared" si="148"/>
        <v>September</v>
      </c>
      <c r="C748" s="113">
        <v>44821</v>
      </c>
      <c r="D748" s="114" t="s">
        <v>743</v>
      </c>
      <c r="E748" s="114"/>
      <c r="F748" s="115">
        <v>44811</v>
      </c>
      <c r="G748" s="116" t="s">
        <v>125</v>
      </c>
      <c r="H748" s="152" t="s">
        <v>744</v>
      </c>
      <c r="I748" s="116" t="s">
        <v>480</v>
      </c>
      <c r="J748" s="116" t="s">
        <v>343</v>
      </c>
      <c r="K748" s="117" t="str">
        <f t="shared" si="138"/>
        <v>No's</v>
      </c>
      <c r="L748" s="118">
        <v>2</v>
      </c>
      <c r="M748" s="118"/>
      <c r="N748" s="118"/>
      <c r="O748" s="138">
        <f t="shared" si="139"/>
        <v>2</v>
      </c>
      <c r="P748" s="124"/>
      <c r="Q748" s="118"/>
      <c r="R748" s="118"/>
      <c r="S748" s="151"/>
      <c r="T748" s="119" t="str">
        <f t="shared" si="144"/>
        <v/>
      </c>
      <c r="U748" s="119" t="str">
        <f t="shared" si="145"/>
        <v/>
      </c>
      <c r="V748" s="119">
        <f t="shared" si="140"/>
        <v>2</v>
      </c>
      <c r="W748" s="119" t="str">
        <f t="shared" si="141"/>
        <v/>
      </c>
      <c r="X748" s="119" t="str">
        <f t="shared" si="142"/>
        <v/>
      </c>
      <c r="Y748" s="120" t="str">
        <f t="shared" si="146"/>
        <v/>
      </c>
      <c r="Z748" s="121" t="str">
        <f t="shared" si="147"/>
        <v/>
      </c>
      <c r="AA748" s="122"/>
      <c r="AB748" s="119" t="str">
        <f t="shared" si="143"/>
        <v/>
      </c>
    </row>
    <row r="749" spans="1:29" x14ac:dyDescent="0.45">
      <c r="A749" s="112">
        <f>IF(C749="","",COUNTA($C$3:C749))</f>
        <v>747</v>
      </c>
      <c r="B749" s="112" t="str">
        <f t="shared" si="148"/>
        <v>September</v>
      </c>
      <c r="C749" s="113">
        <v>44823</v>
      </c>
      <c r="D749" s="114" t="s">
        <v>659</v>
      </c>
      <c r="E749" s="114"/>
      <c r="F749" s="115">
        <v>44805</v>
      </c>
      <c r="G749" s="116" t="s">
        <v>125</v>
      </c>
      <c r="H749" s="152" t="s">
        <v>745</v>
      </c>
      <c r="I749" s="116" t="s">
        <v>479</v>
      </c>
      <c r="J749" s="116" t="s">
        <v>2</v>
      </c>
      <c r="K749" s="117" t="str">
        <f t="shared" si="138"/>
        <v>Sqmt</v>
      </c>
      <c r="L749" s="118">
        <v>124.9</v>
      </c>
      <c r="M749" s="118">
        <v>37.51</v>
      </c>
      <c r="N749" s="118">
        <f>66.01</f>
        <v>66.010000000000005</v>
      </c>
      <c r="O749" s="138">
        <f t="shared" si="139"/>
        <v>126.29440000000001</v>
      </c>
      <c r="P749" s="124">
        <v>116.4</v>
      </c>
      <c r="Q749" s="118">
        <v>117.1</v>
      </c>
      <c r="R749" s="118">
        <v>19</v>
      </c>
      <c r="S749" s="151">
        <v>81</v>
      </c>
      <c r="T749" s="119">
        <f t="shared" si="144"/>
        <v>9.1944000000000159</v>
      </c>
      <c r="U749" s="119">
        <f t="shared" si="145"/>
        <v>0.69999999999998863</v>
      </c>
      <c r="V749" s="119">
        <f t="shared" si="140"/>
        <v>594.84662400000002</v>
      </c>
      <c r="W749" s="119">
        <f t="shared" si="141"/>
        <v>3.2969999999999464</v>
      </c>
      <c r="X749" s="119">
        <f t="shared" si="142"/>
        <v>43.305624000000073</v>
      </c>
      <c r="Y749" s="120">
        <f t="shared" si="146"/>
        <v>7.2801327691489215</v>
      </c>
      <c r="Z749" s="121">
        <f t="shared" si="147"/>
        <v>0.55426052144828952</v>
      </c>
      <c r="AA749" s="122"/>
      <c r="AB749" s="119">
        <f t="shared" si="143"/>
        <v>43.305624000000073</v>
      </c>
    </row>
    <row r="750" spans="1:29" x14ac:dyDescent="0.45">
      <c r="A750" s="112">
        <f>IF(C750="","",COUNTA($C$3:C750))</f>
        <v>748</v>
      </c>
      <c r="B750" s="112" t="str">
        <f t="shared" si="148"/>
        <v>September</v>
      </c>
      <c r="C750" s="113">
        <v>44823</v>
      </c>
      <c r="D750" s="114" t="s">
        <v>659</v>
      </c>
      <c r="E750" s="114"/>
      <c r="F750" s="115">
        <v>44805</v>
      </c>
      <c r="G750" s="116" t="s">
        <v>125</v>
      </c>
      <c r="H750" s="152" t="s">
        <v>745</v>
      </c>
      <c r="I750" s="116" t="s">
        <v>515</v>
      </c>
      <c r="J750" s="116" t="s">
        <v>20</v>
      </c>
      <c r="K750" s="117" t="str">
        <f t="shared" si="138"/>
        <v>Sqmt</v>
      </c>
      <c r="L750" s="118">
        <v>2.6</v>
      </c>
      <c r="M750" s="118">
        <v>2.14</v>
      </c>
      <c r="N750" s="118"/>
      <c r="O750" s="138">
        <f t="shared" si="139"/>
        <v>2.6108000000000002</v>
      </c>
      <c r="P750" s="124">
        <v>2.5</v>
      </c>
      <c r="Q750" s="118">
        <v>2.6</v>
      </c>
      <c r="R750" s="118"/>
      <c r="S750" s="151"/>
      <c r="T750" s="119">
        <f t="shared" si="144"/>
        <v>1.0800000000000143E-2</v>
      </c>
      <c r="U750" s="119">
        <f t="shared" si="145"/>
        <v>0.10000000000000009</v>
      </c>
      <c r="V750" s="119">
        <f t="shared" si="140"/>
        <v>16.395824000000001</v>
      </c>
      <c r="W750" s="119">
        <f t="shared" si="141"/>
        <v>0.62800000000000056</v>
      </c>
      <c r="X750" s="119">
        <f t="shared" si="142"/>
        <v>6.7824000000000897E-2</v>
      </c>
      <c r="Y750" s="120">
        <f t="shared" si="146"/>
        <v>0.41366630917726915</v>
      </c>
      <c r="Z750" s="121">
        <f t="shared" si="147"/>
        <v>3.830243603493185</v>
      </c>
      <c r="AA750" s="122"/>
      <c r="AB750" s="119">
        <f t="shared" si="143"/>
        <v>6.7824000000000897E-2</v>
      </c>
      <c r="AC750" s="96" t="s">
        <v>762</v>
      </c>
    </row>
    <row r="751" spans="1:29" x14ac:dyDescent="0.45">
      <c r="A751" s="112">
        <f>IF(C751="","",COUNTA($C$3:C751))</f>
        <v>749</v>
      </c>
      <c r="B751" s="112" t="str">
        <f t="shared" si="148"/>
        <v>September</v>
      </c>
      <c r="C751" s="113">
        <v>44823</v>
      </c>
      <c r="D751" s="114" t="s">
        <v>662</v>
      </c>
      <c r="E751" s="114"/>
      <c r="F751" s="115">
        <v>44793</v>
      </c>
      <c r="G751" s="116" t="s">
        <v>125</v>
      </c>
      <c r="H751" s="152" t="s">
        <v>746</v>
      </c>
      <c r="I751" s="116" t="s">
        <v>327</v>
      </c>
      <c r="J751" s="116" t="s">
        <v>2</v>
      </c>
      <c r="K751" s="117" t="str">
        <f t="shared" si="138"/>
        <v>Sqmt</v>
      </c>
      <c r="L751" s="118">
        <v>430.1</v>
      </c>
      <c r="M751" s="118"/>
      <c r="N751" s="118">
        <v>363.48</v>
      </c>
      <c r="O751" s="138">
        <f t="shared" si="139"/>
        <v>443.44560000000001</v>
      </c>
      <c r="P751" s="124">
        <v>307.60000000000002</v>
      </c>
      <c r="Q751" s="118">
        <v>342.2</v>
      </c>
      <c r="R751" s="118">
        <v>0</v>
      </c>
      <c r="S751" s="151">
        <v>100</v>
      </c>
      <c r="T751" s="119">
        <f t="shared" si="144"/>
        <v>101.24560000000002</v>
      </c>
      <c r="U751" s="119">
        <f t="shared" si="145"/>
        <v>34.599999999999966</v>
      </c>
      <c r="V751" s="119">
        <f t="shared" si="140"/>
        <v>2088.628776</v>
      </c>
      <c r="W751" s="119">
        <f t="shared" si="141"/>
        <v>162.96599999999984</v>
      </c>
      <c r="X751" s="119">
        <f t="shared" si="142"/>
        <v>476.86677600000013</v>
      </c>
      <c r="Y751" s="120">
        <f t="shared" si="146"/>
        <v>22.831571674180559</v>
      </c>
      <c r="Z751" s="121">
        <f t="shared" si="147"/>
        <v>7.8025354180986275</v>
      </c>
      <c r="AA751" s="122"/>
      <c r="AB751" s="119">
        <f t="shared" si="143"/>
        <v>476.86677600000013</v>
      </c>
      <c r="AC751" s="96" t="s">
        <v>763</v>
      </c>
    </row>
    <row r="752" spans="1:29" x14ac:dyDescent="0.45">
      <c r="A752" s="112">
        <f>IF(C752="","",COUNTA($C$3:C752))</f>
        <v>750</v>
      </c>
      <c r="B752" s="112" t="str">
        <f t="shared" si="148"/>
        <v>September</v>
      </c>
      <c r="C752" s="113">
        <v>44824</v>
      </c>
      <c r="D752" s="114" t="s">
        <v>659</v>
      </c>
      <c r="E752" s="114"/>
      <c r="F752" s="115">
        <v>44805</v>
      </c>
      <c r="G752" s="116" t="s">
        <v>125</v>
      </c>
      <c r="H752" s="152" t="s">
        <v>747</v>
      </c>
      <c r="I752" s="116" t="s">
        <v>457</v>
      </c>
      <c r="J752" s="116" t="s">
        <v>2</v>
      </c>
      <c r="K752" s="117" t="str">
        <f t="shared" si="138"/>
        <v>Sqmt</v>
      </c>
      <c r="L752" s="118">
        <v>14.7</v>
      </c>
      <c r="M752" s="118">
        <v>2.86</v>
      </c>
      <c r="N752" s="118">
        <v>9.41</v>
      </c>
      <c r="O752" s="138">
        <f t="shared" si="139"/>
        <v>14.969399999999998</v>
      </c>
      <c r="P752" s="124">
        <v>9.8000000000000007</v>
      </c>
      <c r="Q752" s="118">
        <v>11.3</v>
      </c>
      <c r="R752" s="118">
        <v>15</v>
      </c>
      <c r="S752" s="151">
        <v>85</v>
      </c>
      <c r="T752" s="119">
        <f t="shared" si="144"/>
        <v>3.6693999999999978</v>
      </c>
      <c r="U752" s="119">
        <f t="shared" si="145"/>
        <v>1.5</v>
      </c>
      <c r="V752" s="119">
        <f t="shared" si="140"/>
        <v>70.505873999999991</v>
      </c>
      <c r="W752" s="119">
        <f t="shared" si="141"/>
        <v>7.0649999999999995</v>
      </c>
      <c r="X752" s="119">
        <f t="shared" si="142"/>
        <v>17.282873999999989</v>
      </c>
      <c r="Y752" s="120">
        <f t="shared" si="146"/>
        <v>24.51267251860461</v>
      </c>
      <c r="Z752" s="121">
        <f t="shared" si="147"/>
        <v>10.020441701070185</v>
      </c>
      <c r="AA752" s="122"/>
      <c r="AB752" s="119">
        <f t="shared" si="143"/>
        <v>17.282873999999989</v>
      </c>
      <c r="AC752" s="96" t="s">
        <v>519</v>
      </c>
    </row>
    <row r="753" spans="1:29" x14ac:dyDescent="0.45">
      <c r="A753" s="112">
        <f>IF(C753="","",COUNTA($C$3:C753))</f>
        <v>751</v>
      </c>
      <c r="B753" s="112" t="str">
        <f t="shared" si="148"/>
        <v>September</v>
      </c>
      <c r="C753" s="113">
        <v>44824</v>
      </c>
      <c r="D753" s="114" t="s">
        <v>659</v>
      </c>
      <c r="E753" s="114"/>
      <c r="F753" s="115">
        <v>44805</v>
      </c>
      <c r="G753" s="116" t="s">
        <v>125</v>
      </c>
      <c r="H753" s="152" t="s">
        <v>747</v>
      </c>
      <c r="I753" s="116" t="s">
        <v>457</v>
      </c>
      <c r="J753" s="116" t="s">
        <v>3</v>
      </c>
      <c r="K753" s="117" t="str">
        <f t="shared" si="138"/>
        <v>Sqmt</v>
      </c>
      <c r="L753" s="118">
        <v>7.4</v>
      </c>
      <c r="M753" s="118"/>
      <c r="N753" s="118">
        <v>6.12</v>
      </c>
      <c r="O753" s="138">
        <f t="shared" si="139"/>
        <v>7.4664000000000001</v>
      </c>
      <c r="P753" s="124">
        <v>4.5</v>
      </c>
      <c r="Q753" s="118">
        <v>4.9000000000000004</v>
      </c>
      <c r="R753" s="118"/>
      <c r="S753" s="151"/>
      <c r="T753" s="119">
        <f t="shared" si="144"/>
        <v>2.5663999999999998</v>
      </c>
      <c r="U753" s="119">
        <f t="shared" si="145"/>
        <v>0.40000000000000036</v>
      </c>
      <c r="V753" s="119">
        <f t="shared" si="140"/>
        <v>46.888992000000002</v>
      </c>
      <c r="W753" s="119">
        <f t="shared" si="141"/>
        <v>2.5120000000000022</v>
      </c>
      <c r="X753" s="119">
        <f t="shared" si="142"/>
        <v>16.116992</v>
      </c>
      <c r="Y753" s="120">
        <f t="shared" si="146"/>
        <v>34.372656166291648</v>
      </c>
      <c r="Z753" s="121">
        <f t="shared" si="147"/>
        <v>5.3573341905068084</v>
      </c>
      <c r="AA753" s="122"/>
      <c r="AB753" s="119">
        <f t="shared" si="143"/>
        <v>16.116992</v>
      </c>
    </row>
    <row r="754" spans="1:29" x14ac:dyDescent="0.45">
      <c r="A754" s="112">
        <f>IF(C754="","",COUNTA($C$3:C754))</f>
        <v>752</v>
      </c>
      <c r="B754" s="112" t="str">
        <f t="shared" si="148"/>
        <v>September</v>
      </c>
      <c r="C754" s="113">
        <v>44824</v>
      </c>
      <c r="D754" s="114" t="s">
        <v>659</v>
      </c>
      <c r="E754" s="114"/>
      <c r="F754" s="115">
        <v>44805</v>
      </c>
      <c r="G754" s="116" t="s">
        <v>125</v>
      </c>
      <c r="H754" s="152" t="s">
        <v>747</v>
      </c>
      <c r="I754" s="116" t="s">
        <v>25</v>
      </c>
      <c r="J754" s="116" t="s">
        <v>455</v>
      </c>
      <c r="K754" s="117" t="str">
        <f t="shared" si="138"/>
        <v>No's</v>
      </c>
      <c r="L754" s="118">
        <v>80</v>
      </c>
      <c r="M754" s="118"/>
      <c r="N754" s="118"/>
      <c r="O754" s="138">
        <f t="shared" si="139"/>
        <v>80</v>
      </c>
      <c r="P754" s="124"/>
      <c r="Q754" s="118"/>
      <c r="R754" s="118"/>
      <c r="S754" s="151"/>
      <c r="T754" s="119" t="str">
        <f t="shared" si="144"/>
        <v/>
      </c>
      <c r="U754" s="119" t="str">
        <f t="shared" si="145"/>
        <v/>
      </c>
      <c r="V754" s="119">
        <f t="shared" si="140"/>
        <v>80</v>
      </c>
      <c r="W754" s="119" t="str">
        <f t="shared" si="141"/>
        <v/>
      </c>
      <c r="X754" s="119" t="str">
        <f t="shared" si="142"/>
        <v/>
      </c>
      <c r="Y754" s="120" t="str">
        <f t="shared" si="146"/>
        <v/>
      </c>
      <c r="Z754" s="121" t="str">
        <f t="shared" si="147"/>
        <v/>
      </c>
      <c r="AA754" s="122"/>
      <c r="AB754" s="119" t="str">
        <f t="shared" si="143"/>
        <v/>
      </c>
    </row>
    <row r="755" spans="1:29" x14ac:dyDescent="0.45">
      <c r="A755" s="112">
        <f>IF(C755="","",COUNTA($C$3:C755))</f>
        <v>753</v>
      </c>
      <c r="B755" s="112" t="str">
        <f t="shared" si="148"/>
        <v>September</v>
      </c>
      <c r="C755" s="113">
        <v>44824</v>
      </c>
      <c r="D755" s="114" t="s">
        <v>662</v>
      </c>
      <c r="E755" s="114"/>
      <c r="F755" s="115">
        <v>44793</v>
      </c>
      <c r="G755" s="116" t="s">
        <v>125</v>
      </c>
      <c r="H755" s="152" t="s">
        <v>748</v>
      </c>
      <c r="I755" s="116" t="s">
        <v>478</v>
      </c>
      <c r="J755" s="116" t="s">
        <v>2</v>
      </c>
      <c r="K755" s="117" t="str">
        <f t="shared" si="138"/>
        <v>Sqmt</v>
      </c>
      <c r="L755" s="118">
        <v>22.6</v>
      </c>
      <c r="M755" s="118"/>
      <c r="N755" s="118">
        <v>18.920000000000002</v>
      </c>
      <c r="O755" s="138">
        <f t="shared" si="139"/>
        <v>23.0824</v>
      </c>
      <c r="P755" s="124">
        <v>16.5</v>
      </c>
      <c r="Q755" s="118">
        <v>19.3</v>
      </c>
      <c r="R755" s="118">
        <v>0</v>
      </c>
      <c r="S755" s="151">
        <v>100</v>
      </c>
      <c r="T755" s="119">
        <f t="shared" si="144"/>
        <v>3.7823999999999991</v>
      </c>
      <c r="U755" s="119">
        <f t="shared" si="145"/>
        <v>2.8000000000000007</v>
      </c>
      <c r="V755" s="119">
        <f t="shared" si="140"/>
        <v>108.718104</v>
      </c>
      <c r="W755" s="119">
        <f t="shared" si="141"/>
        <v>13.188000000000002</v>
      </c>
      <c r="X755" s="119">
        <f t="shared" si="142"/>
        <v>17.815103999999994</v>
      </c>
      <c r="Y755" s="120">
        <f t="shared" si="146"/>
        <v>16.386510934738151</v>
      </c>
      <c r="Z755" s="121">
        <f t="shared" si="147"/>
        <v>12.130454372162342</v>
      </c>
      <c r="AA755" s="122"/>
      <c r="AB755" s="119">
        <f t="shared" si="143"/>
        <v>17.815103999999994</v>
      </c>
      <c r="AC755" s="96" t="s">
        <v>519</v>
      </c>
    </row>
    <row r="756" spans="1:29" x14ac:dyDescent="0.45">
      <c r="A756" s="112">
        <f>IF(C756="","",COUNTA($C$3:C756))</f>
        <v>754</v>
      </c>
      <c r="B756" s="112" t="str">
        <f t="shared" si="148"/>
        <v>September</v>
      </c>
      <c r="C756" s="113">
        <v>44825</v>
      </c>
      <c r="D756" s="114" t="s">
        <v>659</v>
      </c>
      <c r="E756" s="114"/>
      <c r="F756" s="115">
        <v>44805</v>
      </c>
      <c r="G756" s="116" t="s">
        <v>125</v>
      </c>
      <c r="H756" s="152" t="s">
        <v>749</v>
      </c>
      <c r="I756" s="116" t="s">
        <v>458</v>
      </c>
      <c r="J756" s="116" t="s">
        <v>3</v>
      </c>
      <c r="K756" s="117" t="str">
        <f t="shared" si="138"/>
        <v>Sqmt</v>
      </c>
      <c r="L756" s="118">
        <v>2.2999999999999998</v>
      </c>
      <c r="M756" s="118"/>
      <c r="N756" s="118">
        <v>1.93</v>
      </c>
      <c r="O756" s="138">
        <f t="shared" si="139"/>
        <v>2.3546</v>
      </c>
      <c r="P756" s="124">
        <v>1</v>
      </c>
      <c r="Q756" s="118">
        <v>1.3</v>
      </c>
      <c r="R756" s="118">
        <v>0</v>
      </c>
      <c r="S756" s="151">
        <v>100</v>
      </c>
      <c r="T756" s="119">
        <f t="shared" si="144"/>
        <v>1.0546</v>
      </c>
      <c r="U756" s="119">
        <f t="shared" si="145"/>
        <v>0.30000000000000004</v>
      </c>
      <c r="V756" s="119">
        <f t="shared" si="140"/>
        <v>14.786888000000001</v>
      </c>
      <c r="W756" s="119">
        <f t="shared" si="141"/>
        <v>1.8840000000000003</v>
      </c>
      <c r="X756" s="119">
        <f t="shared" si="142"/>
        <v>6.6228880000000006</v>
      </c>
      <c r="Y756" s="120">
        <f t="shared" si="146"/>
        <v>44.788923808714856</v>
      </c>
      <c r="Z756" s="121">
        <f t="shared" si="147"/>
        <v>12.741017582604266</v>
      </c>
      <c r="AA756" s="122"/>
      <c r="AB756" s="119">
        <f t="shared" si="143"/>
        <v>6.6228880000000006</v>
      </c>
      <c r="AC756" s="96" t="s">
        <v>519</v>
      </c>
    </row>
    <row r="757" spans="1:29" x14ac:dyDescent="0.45">
      <c r="A757" s="112">
        <f>IF(C757="","",COUNTA($C$3:C757))</f>
        <v>755</v>
      </c>
      <c r="B757" s="112" t="str">
        <f t="shared" si="148"/>
        <v>September</v>
      </c>
      <c r="C757" s="113">
        <v>44825</v>
      </c>
      <c r="D757" s="114" t="s">
        <v>659</v>
      </c>
      <c r="E757" s="114"/>
      <c r="F757" s="115">
        <v>44805</v>
      </c>
      <c r="G757" s="116" t="s">
        <v>125</v>
      </c>
      <c r="H757" s="152" t="s">
        <v>749</v>
      </c>
      <c r="I757" s="116" t="s">
        <v>458</v>
      </c>
      <c r="J757" s="116" t="s">
        <v>4</v>
      </c>
      <c r="K757" s="117" t="str">
        <f t="shared" si="138"/>
        <v>Sqmt</v>
      </c>
      <c r="L757" s="118">
        <v>6.1</v>
      </c>
      <c r="M757" s="118"/>
      <c r="N757" s="118">
        <v>5.0599999999999996</v>
      </c>
      <c r="O757" s="138">
        <f t="shared" si="139"/>
        <v>6.1731999999999996</v>
      </c>
      <c r="P757" s="124">
        <v>2.85</v>
      </c>
      <c r="Q757" s="118">
        <v>3.4</v>
      </c>
      <c r="R757" s="118"/>
      <c r="S757" s="151"/>
      <c r="T757" s="119">
        <f t="shared" si="144"/>
        <v>2.7731999999999997</v>
      </c>
      <c r="U757" s="119">
        <f t="shared" si="145"/>
        <v>0.54999999999999982</v>
      </c>
      <c r="V757" s="119">
        <f t="shared" si="140"/>
        <v>48.459619999999994</v>
      </c>
      <c r="W757" s="119">
        <f t="shared" si="141"/>
        <v>4.3174999999999981</v>
      </c>
      <c r="X757" s="119">
        <f t="shared" si="142"/>
        <v>21.769619999999996</v>
      </c>
      <c r="Y757" s="120">
        <f t="shared" si="146"/>
        <v>44.923216484157322</v>
      </c>
      <c r="Z757" s="121">
        <f t="shared" si="147"/>
        <v>8.9094796863863124</v>
      </c>
      <c r="AA757" s="122"/>
      <c r="AB757" s="119">
        <f t="shared" si="143"/>
        <v>21.769619999999996</v>
      </c>
    </row>
    <row r="758" spans="1:29" x14ac:dyDescent="0.45">
      <c r="A758" s="112">
        <f>IF(C758="","",COUNTA($C$3:C758))</f>
        <v>756</v>
      </c>
      <c r="B758" s="112" t="str">
        <f t="shared" si="148"/>
        <v>September</v>
      </c>
      <c r="C758" s="113">
        <v>44825</v>
      </c>
      <c r="D758" s="114" t="s">
        <v>659</v>
      </c>
      <c r="E758" s="114"/>
      <c r="F758" s="115">
        <v>44805</v>
      </c>
      <c r="G758" s="116" t="s">
        <v>125</v>
      </c>
      <c r="H758" s="152" t="s">
        <v>749</v>
      </c>
      <c r="I758" s="116" t="s">
        <v>514</v>
      </c>
      <c r="J758" s="116" t="s">
        <v>21</v>
      </c>
      <c r="K758" s="117" t="str">
        <f t="shared" si="138"/>
        <v>Sqmt</v>
      </c>
      <c r="L758" s="118">
        <v>0.5</v>
      </c>
      <c r="M758" s="118">
        <v>0.45</v>
      </c>
      <c r="N758" s="118"/>
      <c r="O758" s="138">
        <f t="shared" si="139"/>
        <v>0.54900000000000004</v>
      </c>
      <c r="P758" s="124">
        <v>0.4</v>
      </c>
      <c r="Q758" s="118">
        <v>0.5</v>
      </c>
      <c r="R758" s="118"/>
      <c r="S758" s="151"/>
      <c r="T758" s="119">
        <f t="shared" si="144"/>
        <v>4.9000000000000044E-2</v>
      </c>
      <c r="U758" s="119">
        <f t="shared" si="145"/>
        <v>9.9999999999999978E-2</v>
      </c>
      <c r="V758" s="119">
        <f t="shared" si="140"/>
        <v>4.3096500000000004</v>
      </c>
      <c r="W758" s="119">
        <f t="shared" si="141"/>
        <v>0.78499999999999981</v>
      </c>
      <c r="X758" s="119">
        <f t="shared" si="142"/>
        <v>0.38465000000000032</v>
      </c>
      <c r="Y758" s="120">
        <f t="shared" si="146"/>
        <v>8.9253187613843412</v>
      </c>
      <c r="Z758" s="121">
        <f t="shared" si="147"/>
        <v>18.214936247723127</v>
      </c>
      <c r="AA758" s="122"/>
      <c r="AB758" s="119">
        <f t="shared" si="143"/>
        <v>0.38465000000000032</v>
      </c>
    </row>
    <row r="759" spans="1:29" x14ac:dyDescent="0.45">
      <c r="A759" s="112">
        <f>IF(C759="","",COUNTA($C$3:C759))</f>
        <v>757</v>
      </c>
      <c r="B759" s="112" t="str">
        <f t="shared" si="148"/>
        <v>September</v>
      </c>
      <c r="C759" s="113">
        <v>44825</v>
      </c>
      <c r="D759" s="114" t="s">
        <v>659</v>
      </c>
      <c r="E759" s="114"/>
      <c r="F759" s="115">
        <v>44805</v>
      </c>
      <c r="G759" s="116" t="s">
        <v>125</v>
      </c>
      <c r="H759" s="152" t="s">
        <v>749</v>
      </c>
      <c r="I759" s="116" t="s">
        <v>25</v>
      </c>
      <c r="J759" s="116" t="s">
        <v>455</v>
      </c>
      <c r="K759" s="117" t="str">
        <f t="shared" si="138"/>
        <v>No's</v>
      </c>
      <c r="L759" s="118">
        <v>4</v>
      </c>
      <c r="M759" s="118"/>
      <c r="N759" s="118"/>
      <c r="O759" s="138">
        <f t="shared" si="139"/>
        <v>4</v>
      </c>
      <c r="P759" s="124"/>
      <c r="Q759" s="118"/>
      <c r="R759" s="118"/>
      <c r="S759" s="151"/>
      <c r="T759" s="119" t="str">
        <f t="shared" si="144"/>
        <v/>
      </c>
      <c r="U759" s="119" t="str">
        <f t="shared" si="145"/>
        <v/>
      </c>
      <c r="V759" s="119">
        <f t="shared" si="140"/>
        <v>4</v>
      </c>
      <c r="W759" s="119" t="str">
        <f t="shared" si="141"/>
        <v/>
      </c>
      <c r="X759" s="119" t="str">
        <f t="shared" si="142"/>
        <v/>
      </c>
      <c r="Y759" s="120" t="str">
        <f t="shared" si="146"/>
        <v/>
      </c>
      <c r="Z759" s="121" t="str">
        <f t="shared" si="147"/>
        <v/>
      </c>
      <c r="AA759" s="122"/>
      <c r="AB759" s="119" t="str">
        <f t="shared" si="143"/>
        <v/>
      </c>
    </row>
    <row r="760" spans="1:29" x14ac:dyDescent="0.45">
      <c r="A760" s="112">
        <f>IF(C760="","",COUNTA($C$3:C760))</f>
        <v>758</v>
      </c>
      <c r="B760" s="112" t="str">
        <f t="shared" si="148"/>
        <v>September</v>
      </c>
      <c r="C760" s="113">
        <v>44825</v>
      </c>
      <c r="D760" s="114" t="s">
        <v>751</v>
      </c>
      <c r="E760" s="114"/>
      <c r="F760" s="115">
        <v>44825</v>
      </c>
      <c r="G760" s="116" t="s">
        <v>200</v>
      </c>
      <c r="H760" s="152" t="s">
        <v>750</v>
      </c>
      <c r="I760" s="116" t="s">
        <v>457</v>
      </c>
      <c r="J760" s="116" t="s">
        <v>3</v>
      </c>
      <c r="K760" s="117" t="str">
        <f t="shared" si="138"/>
        <v>Sqmt</v>
      </c>
      <c r="L760" s="118">
        <v>201.9</v>
      </c>
      <c r="M760" s="118">
        <v>102.78</v>
      </c>
      <c r="N760" s="118">
        <v>63.83</v>
      </c>
      <c r="O760" s="138">
        <f t="shared" si="139"/>
        <v>203.26420000000002</v>
      </c>
      <c r="P760" s="124">
        <v>166.45</v>
      </c>
      <c r="Q760" s="118">
        <v>185.85</v>
      </c>
      <c r="R760" s="118">
        <v>50</v>
      </c>
      <c r="S760" s="151">
        <v>50</v>
      </c>
      <c r="T760" s="119">
        <f t="shared" si="144"/>
        <v>17.414200000000022</v>
      </c>
      <c r="U760" s="119">
        <f t="shared" si="145"/>
        <v>19.400000000000006</v>
      </c>
      <c r="V760" s="119">
        <f t="shared" si="140"/>
        <v>1276.4991760000003</v>
      </c>
      <c r="W760" s="119">
        <f t="shared" si="141"/>
        <v>121.83200000000004</v>
      </c>
      <c r="X760" s="119">
        <f t="shared" si="142"/>
        <v>109.36117600000014</v>
      </c>
      <c r="Y760" s="120">
        <f t="shared" si="146"/>
        <v>8.5672735287374859</v>
      </c>
      <c r="Z760" s="121">
        <f t="shared" si="147"/>
        <v>9.5442286442964406</v>
      </c>
      <c r="AA760" s="122"/>
      <c r="AB760" s="119">
        <f t="shared" si="143"/>
        <v>109.36117600000014</v>
      </c>
    </row>
    <row r="761" spans="1:29" x14ac:dyDescent="0.45">
      <c r="A761" s="112">
        <f>IF(C761="","",COUNTA($C$3:C761))</f>
        <v>759</v>
      </c>
      <c r="B761" s="112" t="str">
        <f t="shared" si="148"/>
        <v>September</v>
      </c>
      <c r="C761" s="113">
        <v>44825</v>
      </c>
      <c r="D761" s="114" t="s">
        <v>751</v>
      </c>
      <c r="E761" s="114"/>
      <c r="F761" s="115">
        <v>44825</v>
      </c>
      <c r="G761" s="116" t="s">
        <v>200</v>
      </c>
      <c r="H761" s="152" t="s">
        <v>750</v>
      </c>
      <c r="I761" s="116" t="s">
        <v>457</v>
      </c>
      <c r="J761" s="116" t="s">
        <v>4</v>
      </c>
      <c r="K761" s="117" t="str">
        <f t="shared" si="138"/>
        <v>Sqmt</v>
      </c>
      <c r="L761" s="118">
        <v>49.4</v>
      </c>
      <c r="M761" s="118"/>
      <c r="N761" s="118">
        <v>41.64</v>
      </c>
      <c r="O761" s="138">
        <f t="shared" si="139"/>
        <v>50.800800000000002</v>
      </c>
      <c r="P761" s="124">
        <v>41</v>
      </c>
      <c r="Q761" s="118">
        <v>45.2</v>
      </c>
      <c r="R761" s="118"/>
      <c r="S761" s="151"/>
      <c r="T761" s="119">
        <f t="shared" si="144"/>
        <v>5.6007999999999996</v>
      </c>
      <c r="U761" s="119">
        <f t="shared" si="145"/>
        <v>4.2000000000000028</v>
      </c>
      <c r="V761" s="119">
        <f t="shared" si="140"/>
        <v>398.78627999999998</v>
      </c>
      <c r="W761" s="119">
        <f t="shared" si="141"/>
        <v>32.97000000000002</v>
      </c>
      <c r="X761" s="119">
        <f t="shared" si="142"/>
        <v>43.966279999999998</v>
      </c>
      <c r="Y761" s="120">
        <f t="shared" si="146"/>
        <v>11.025023227980659</v>
      </c>
      <c r="Z761" s="121">
        <f t="shared" si="147"/>
        <v>8.267586337223042</v>
      </c>
      <c r="AA761" s="122"/>
      <c r="AB761" s="119">
        <f t="shared" si="143"/>
        <v>43.966279999999998</v>
      </c>
    </row>
    <row r="762" spans="1:29" x14ac:dyDescent="0.45">
      <c r="A762" s="112">
        <f>IF(C762="","",COUNTA($C$3:C762))</f>
        <v>760</v>
      </c>
      <c r="B762" s="112" t="str">
        <f t="shared" si="148"/>
        <v>September</v>
      </c>
      <c r="C762" s="113">
        <v>44825</v>
      </c>
      <c r="D762" s="114" t="s">
        <v>751</v>
      </c>
      <c r="E762" s="114"/>
      <c r="F762" s="115">
        <v>44825</v>
      </c>
      <c r="G762" s="116" t="s">
        <v>200</v>
      </c>
      <c r="H762" s="152" t="s">
        <v>750</v>
      </c>
      <c r="I762" s="116" t="s">
        <v>25</v>
      </c>
      <c r="J762" s="116" t="s">
        <v>455</v>
      </c>
      <c r="K762" s="117" t="str">
        <f t="shared" si="138"/>
        <v>No's</v>
      </c>
      <c r="L762" s="118">
        <v>288</v>
      </c>
      <c r="M762" s="118"/>
      <c r="N762" s="118"/>
      <c r="O762" s="138">
        <f t="shared" si="139"/>
        <v>288</v>
      </c>
      <c r="P762" s="124"/>
      <c r="Q762" s="118"/>
      <c r="R762" s="118"/>
      <c r="S762" s="151"/>
      <c r="T762" s="119" t="str">
        <f t="shared" si="144"/>
        <v/>
      </c>
      <c r="U762" s="119" t="str">
        <f t="shared" si="145"/>
        <v/>
      </c>
      <c r="V762" s="119">
        <f t="shared" si="140"/>
        <v>288</v>
      </c>
      <c r="W762" s="119" t="str">
        <f t="shared" si="141"/>
        <v/>
      </c>
      <c r="X762" s="119" t="str">
        <f t="shared" si="142"/>
        <v/>
      </c>
      <c r="Y762" s="120" t="str">
        <f t="shared" si="146"/>
        <v/>
      </c>
      <c r="Z762" s="121" t="str">
        <f t="shared" si="147"/>
        <v/>
      </c>
      <c r="AA762" s="122"/>
      <c r="AB762" s="119" t="str">
        <f t="shared" si="143"/>
        <v/>
      </c>
    </row>
    <row r="763" spans="1:29" x14ac:dyDescent="0.45">
      <c r="A763" s="112">
        <f>IF(C763="","",COUNTA($C$3:C763))</f>
        <v>761</v>
      </c>
      <c r="B763" s="112" t="str">
        <f t="shared" si="148"/>
        <v>September</v>
      </c>
      <c r="C763" s="113">
        <v>44825</v>
      </c>
      <c r="D763" s="114" t="s">
        <v>751</v>
      </c>
      <c r="E763" s="114"/>
      <c r="F763" s="115">
        <v>44825</v>
      </c>
      <c r="G763" s="116" t="s">
        <v>200</v>
      </c>
      <c r="H763" s="152" t="s">
        <v>750</v>
      </c>
      <c r="I763" s="116" t="s">
        <v>460</v>
      </c>
      <c r="J763" s="116" t="s">
        <v>225</v>
      </c>
      <c r="K763" s="117" t="str">
        <f t="shared" si="138"/>
        <v>Rmt</v>
      </c>
      <c r="L763" s="118">
        <v>200</v>
      </c>
      <c r="M763" s="118"/>
      <c r="N763" s="118"/>
      <c r="O763" s="138">
        <f t="shared" si="139"/>
        <v>200</v>
      </c>
      <c r="P763" s="124"/>
      <c r="Q763" s="118"/>
      <c r="R763" s="118"/>
      <c r="S763" s="151"/>
      <c r="T763" s="119" t="str">
        <f t="shared" si="144"/>
        <v/>
      </c>
      <c r="U763" s="119" t="str">
        <f t="shared" si="145"/>
        <v/>
      </c>
      <c r="V763" s="119">
        <f t="shared" si="140"/>
        <v>200</v>
      </c>
      <c r="W763" s="119" t="str">
        <f t="shared" si="141"/>
        <v/>
      </c>
      <c r="X763" s="119" t="str">
        <f t="shared" si="142"/>
        <v/>
      </c>
      <c r="Y763" s="120" t="str">
        <f t="shared" si="146"/>
        <v/>
      </c>
      <c r="Z763" s="121" t="str">
        <f t="shared" si="147"/>
        <v/>
      </c>
      <c r="AA763" s="122"/>
      <c r="AB763" s="119" t="str">
        <f t="shared" si="143"/>
        <v/>
      </c>
    </row>
    <row r="764" spans="1:29" x14ac:dyDescent="0.45">
      <c r="A764" s="112">
        <f>IF(C764="","",COUNTA($C$3:C764))</f>
        <v>762</v>
      </c>
      <c r="B764" s="112" t="str">
        <f t="shared" si="148"/>
        <v>September</v>
      </c>
      <c r="C764" s="113">
        <v>44825</v>
      </c>
      <c r="D764" s="114" t="s">
        <v>751</v>
      </c>
      <c r="E764" s="114"/>
      <c r="F764" s="115">
        <v>44825</v>
      </c>
      <c r="G764" s="116" t="s">
        <v>200</v>
      </c>
      <c r="H764" s="152" t="s">
        <v>750</v>
      </c>
      <c r="I764" s="116" t="s">
        <v>24</v>
      </c>
      <c r="J764" s="116" t="s">
        <v>24</v>
      </c>
      <c r="K764" s="117" t="str">
        <f t="shared" si="138"/>
        <v>No's</v>
      </c>
      <c r="L764" s="118">
        <v>800</v>
      </c>
      <c r="M764" s="118"/>
      <c r="N764" s="118"/>
      <c r="O764" s="138">
        <f t="shared" si="139"/>
        <v>800</v>
      </c>
      <c r="P764" s="124"/>
      <c r="Q764" s="118"/>
      <c r="R764" s="118"/>
      <c r="S764" s="151"/>
      <c r="T764" s="119" t="str">
        <f t="shared" si="144"/>
        <v/>
      </c>
      <c r="U764" s="119" t="str">
        <f t="shared" si="145"/>
        <v/>
      </c>
      <c r="V764" s="119">
        <f t="shared" si="140"/>
        <v>800</v>
      </c>
      <c r="W764" s="119" t="str">
        <f t="shared" si="141"/>
        <v/>
      </c>
      <c r="X764" s="119" t="str">
        <f t="shared" si="142"/>
        <v/>
      </c>
      <c r="Y764" s="120" t="str">
        <f t="shared" si="146"/>
        <v/>
      </c>
      <c r="Z764" s="121" t="str">
        <f t="shared" si="147"/>
        <v/>
      </c>
      <c r="AA764" s="122"/>
      <c r="AB764" s="119" t="str">
        <f t="shared" ref="AB764:AB823" si="149">IFERROR((X764-AA764),"")</f>
        <v/>
      </c>
    </row>
    <row r="765" spans="1:29" x14ac:dyDescent="0.45">
      <c r="A765" s="112">
        <f>IF(C765="","",COUNTA($C$3:C765))</f>
        <v>763</v>
      </c>
      <c r="B765" s="112" t="str">
        <f t="shared" si="148"/>
        <v>September</v>
      </c>
      <c r="C765" s="113">
        <v>44825</v>
      </c>
      <c r="D765" s="114" t="s">
        <v>751</v>
      </c>
      <c r="E765" s="114"/>
      <c r="F765" s="115">
        <v>44825</v>
      </c>
      <c r="G765" s="116" t="s">
        <v>200</v>
      </c>
      <c r="H765" s="152" t="s">
        <v>750</v>
      </c>
      <c r="I765" s="116" t="s">
        <v>480</v>
      </c>
      <c r="J765" s="116" t="s">
        <v>345</v>
      </c>
      <c r="K765" s="117" t="str">
        <f t="shared" si="138"/>
        <v>Kg's</v>
      </c>
      <c r="L765" s="118">
        <v>0.9</v>
      </c>
      <c r="M765" s="118"/>
      <c r="N765" s="118"/>
      <c r="O765" s="138">
        <f t="shared" si="139"/>
        <v>0.9</v>
      </c>
      <c r="P765" s="124"/>
      <c r="Q765" s="118"/>
      <c r="R765" s="118"/>
      <c r="S765" s="151"/>
      <c r="T765" s="119" t="str">
        <f t="shared" si="144"/>
        <v/>
      </c>
      <c r="U765" s="119" t="str">
        <f t="shared" si="145"/>
        <v/>
      </c>
      <c r="V765" s="119">
        <f t="shared" si="140"/>
        <v>0.9</v>
      </c>
      <c r="W765" s="119" t="str">
        <f t="shared" si="141"/>
        <v/>
      </c>
      <c r="X765" s="119" t="str">
        <f t="shared" si="142"/>
        <v/>
      </c>
      <c r="Y765" s="120" t="str">
        <f t="shared" si="146"/>
        <v/>
      </c>
      <c r="Z765" s="121" t="str">
        <f t="shared" si="147"/>
        <v/>
      </c>
      <c r="AA765" s="122"/>
      <c r="AB765" s="119" t="str">
        <f t="shared" si="149"/>
        <v/>
      </c>
    </row>
    <row r="766" spans="1:29" x14ac:dyDescent="0.45">
      <c r="A766" s="112">
        <f>IF(C766="","",COUNTA($C$3:C766))</f>
        <v>764</v>
      </c>
      <c r="B766" s="112" t="str">
        <f t="shared" si="148"/>
        <v>September</v>
      </c>
      <c r="C766" s="113">
        <v>44825</v>
      </c>
      <c r="D766" s="114" t="s">
        <v>751</v>
      </c>
      <c r="E766" s="114"/>
      <c r="F766" s="115">
        <v>44825</v>
      </c>
      <c r="G766" s="116" t="s">
        <v>200</v>
      </c>
      <c r="H766" s="152" t="s">
        <v>750</v>
      </c>
      <c r="I766" s="116" t="s">
        <v>480</v>
      </c>
      <c r="J766" s="116" t="s">
        <v>343</v>
      </c>
      <c r="K766" s="117" t="str">
        <f t="shared" si="138"/>
        <v>No's</v>
      </c>
      <c r="L766" s="118">
        <v>2</v>
      </c>
      <c r="M766" s="118"/>
      <c r="N766" s="118"/>
      <c r="O766" s="138">
        <f t="shared" si="139"/>
        <v>2</v>
      </c>
      <c r="P766" s="124"/>
      <c r="Q766" s="118"/>
      <c r="R766" s="118"/>
      <c r="S766" s="151"/>
      <c r="T766" s="119" t="str">
        <f t="shared" si="144"/>
        <v/>
      </c>
      <c r="U766" s="119" t="str">
        <f t="shared" si="145"/>
        <v/>
      </c>
      <c r="V766" s="119">
        <f t="shared" si="140"/>
        <v>2</v>
      </c>
      <c r="W766" s="119" t="str">
        <f t="shared" si="141"/>
        <v/>
      </c>
      <c r="X766" s="119" t="str">
        <f t="shared" si="142"/>
        <v/>
      </c>
      <c r="Y766" s="120" t="str">
        <f t="shared" si="146"/>
        <v/>
      </c>
      <c r="Z766" s="121" t="str">
        <f t="shared" si="147"/>
        <v/>
      </c>
      <c r="AA766" s="122"/>
      <c r="AB766" s="119" t="str">
        <f t="shared" si="149"/>
        <v/>
      </c>
    </row>
    <row r="767" spans="1:29" x14ac:dyDescent="0.45">
      <c r="A767" s="112">
        <f>IF(C767="","",COUNTA($C$3:C767))</f>
        <v>765</v>
      </c>
      <c r="B767" s="112" t="str">
        <f t="shared" si="148"/>
        <v>September</v>
      </c>
      <c r="C767" s="113">
        <v>44826</v>
      </c>
      <c r="D767" s="114" t="s">
        <v>752</v>
      </c>
      <c r="E767" s="114"/>
      <c r="F767" s="115">
        <v>44824</v>
      </c>
      <c r="G767" s="116" t="s">
        <v>496</v>
      </c>
      <c r="H767" s="152" t="s">
        <v>753</v>
      </c>
      <c r="I767" s="116" t="s">
        <v>457</v>
      </c>
      <c r="J767" s="116" t="s">
        <v>2</v>
      </c>
      <c r="K767" s="117" t="str">
        <f t="shared" si="138"/>
        <v>Sqmt</v>
      </c>
      <c r="L767" s="118">
        <v>170.6</v>
      </c>
      <c r="M767" s="118">
        <v>88.29</v>
      </c>
      <c r="N767" s="118">
        <v>52.48</v>
      </c>
      <c r="O767" s="138">
        <f t="shared" si="139"/>
        <v>171.73940000000002</v>
      </c>
      <c r="P767" s="124">
        <v>142.30000000000001</v>
      </c>
      <c r="Q767" s="118">
        <v>161.69999999999999</v>
      </c>
      <c r="R767" s="118">
        <v>47</v>
      </c>
      <c r="S767" s="151">
        <v>53</v>
      </c>
      <c r="T767" s="119">
        <f t="shared" si="144"/>
        <v>10.039400000000029</v>
      </c>
      <c r="U767" s="119">
        <f t="shared" si="145"/>
        <v>19.399999999999977</v>
      </c>
      <c r="V767" s="119">
        <f t="shared" si="140"/>
        <v>808.89257400000008</v>
      </c>
      <c r="W767" s="119">
        <f t="shared" si="141"/>
        <v>91.373999999999896</v>
      </c>
      <c r="X767" s="119">
        <f t="shared" si="142"/>
        <v>47.285574000000139</v>
      </c>
      <c r="Y767" s="120">
        <f t="shared" si="146"/>
        <v>5.845717406722061</v>
      </c>
      <c r="Z767" s="121">
        <f t="shared" si="147"/>
        <v>11.296184800925108</v>
      </c>
      <c r="AA767" s="122"/>
      <c r="AB767" s="119">
        <f t="shared" si="149"/>
        <v>47.285574000000139</v>
      </c>
    </row>
    <row r="768" spans="1:29" x14ac:dyDescent="0.45">
      <c r="A768" s="112">
        <f>IF(C768="","",COUNTA($C$3:C768))</f>
        <v>766</v>
      </c>
      <c r="B768" s="112" t="str">
        <f t="shared" si="148"/>
        <v>September</v>
      </c>
      <c r="C768" s="113">
        <v>44826</v>
      </c>
      <c r="D768" s="114" t="s">
        <v>752</v>
      </c>
      <c r="E768" s="114"/>
      <c r="F768" s="115">
        <v>44824</v>
      </c>
      <c r="G768" s="116" t="s">
        <v>496</v>
      </c>
      <c r="H768" s="152" t="s">
        <v>753</v>
      </c>
      <c r="I768" s="116" t="s">
        <v>457</v>
      </c>
      <c r="J768" s="116" t="s">
        <v>3</v>
      </c>
      <c r="K768" s="117" t="str">
        <f t="shared" si="138"/>
        <v>Sqmt</v>
      </c>
      <c r="L768" s="118">
        <v>4.57</v>
      </c>
      <c r="M768" s="118">
        <v>3.09</v>
      </c>
      <c r="N768" s="118">
        <v>0.66</v>
      </c>
      <c r="O768" s="138">
        <f t="shared" si="139"/>
        <v>4.5750000000000002</v>
      </c>
      <c r="P768" s="124">
        <v>4.0999999999999996</v>
      </c>
      <c r="Q768" s="118">
        <v>4.4000000000000004</v>
      </c>
      <c r="R768" s="118"/>
      <c r="S768" s="151"/>
      <c r="T768" s="119">
        <f t="shared" si="144"/>
        <v>0.17499999999999982</v>
      </c>
      <c r="U768" s="119">
        <f t="shared" si="145"/>
        <v>0.30000000000000071</v>
      </c>
      <c r="V768" s="119">
        <f t="shared" si="140"/>
        <v>28.731000000000002</v>
      </c>
      <c r="W768" s="119">
        <f t="shared" si="141"/>
        <v>1.8840000000000046</v>
      </c>
      <c r="X768" s="119">
        <f t="shared" si="142"/>
        <v>1.0989999999999989</v>
      </c>
      <c r="Y768" s="120">
        <f t="shared" si="146"/>
        <v>3.8251366120218537</v>
      </c>
      <c r="Z768" s="121">
        <f t="shared" si="147"/>
        <v>6.5573770491803431</v>
      </c>
      <c r="AA768" s="122"/>
      <c r="AB768" s="119">
        <f t="shared" si="149"/>
        <v>1.0989999999999989</v>
      </c>
    </row>
    <row r="769" spans="1:29" x14ac:dyDescent="0.45">
      <c r="A769" s="112">
        <f>IF(C769="","",COUNTA($C$3:C769))</f>
        <v>767</v>
      </c>
      <c r="B769" s="112" t="str">
        <f t="shared" si="148"/>
        <v>September</v>
      </c>
      <c r="C769" s="113">
        <v>44826</v>
      </c>
      <c r="D769" s="114" t="s">
        <v>752</v>
      </c>
      <c r="E769" s="114"/>
      <c r="F769" s="115">
        <v>44824</v>
      </c>
      <c r="G769" s="116" t="s">
        <v>496</v>
      </c>
      <c r="H769" s="152" t="s">
        <v>753</v>
      </c>
      <c r="I769" s="116" t="s">
        <v>25</v>
      </c>
      <c r="J769" s="116" t="s">
        <v>455</v>
      </c>
      <c r="K769" s="117" t="str">
        <f t="shared" si="138"/>
        <v>No's</v>
      </c>
      <c r="L769" s="118">
        <v>812</v>
      </c>
      <c r="M769" s="118"/>
      <c r="N769" s="118"/>
      <c r="O769" s="138">
        <f t="shared" si="139"/>
        <v>812</v>
      </c>
      <c r="P769" s="124"/>
      <c r="Q769" s="118"/>
      <c r="R769" s="118"/>
      <c r="S769" s="151"/>
      <c r="T769" s="119" t="str">
        <f t="shared" si="144"/>
        <v/>
      </c>
      <c r="U769" s="119" t="str">
        <f t="shared" si="145"/>
        <v/>
      </c>
      <c r="V769" s="119">
        <f t="shared" si="140"/>
        <v>812</v>
      </c>
      <c r="W769" s="119" t="str">
        <f t="shared" si="141"/>
        <v/>
      </c>
      <c r="X769" s="119" t="str">
        <f t="shared" si="142"/>
        <v/>
      </c>
      <c r="Y769" s="120" t="str">
        <f t="shared" si="146"/>
        <v/>
      </c>
      <c r="Z769" s="121" t="str">
        <f t="shared" si="147"/>
        <v/>
      </c>
      <c r="AA769" s="122"/>
      <c r="AB769" s="119" t="str">
        <f t="shared" si="149"/>
        <v/>
      </c>
    </row>
    <row r="770" spans="1:29" x14ac:dyDescent="0.45">
      <c r="A770" s="112">
        <f>IF(C770="","",COUNTA($C$3:C770))</f>
        <v>768</v>
      </c>
      <c r="B770" s="112" t="str">
        <f t="shared" si="148"/>
        <v>September</v>
      </c>
      <c r="C770" s="113">
        <v>44826</v>
      </c>
      <c r="D770" s="114" t="s">
        <v>752</v>
      </c>
      <c r="E770" s="114"/>
      <c r="F770" s="115">
        <v>44824</v>
      </c>
      <c r="G770" s="116" t="s">
        <v>496</v>
      </c>
      <c r="H770" s="152" t="s">
        <v>753</v>
      </c>
      <c r="I770" s="116" t="s">
        <v>460</v>
      </c>
      <c r="J770" s="116" t="s">
        <v>225</v>
      </c>
      <c r="K770" s="117" t="str">
        <f t="shared" si="138"/>
        <v>Rmt</v>
      </c>
      <c r="L770" s="118">
        <v>180</v>
      </c>
      <c r="M770" s="118"/>
      <c r="N770" s="118"/>
      <c r="O770" s="138">
        <f t="shared" si="139"/>
        <v>180</v>
      </c>
      <c r="P770" s="124"/>
      <c r="Q770" s="118"/>
      <c r="R770" s="118"/>
      <c r="S770" s="151"/>
      <c r="T770" s="119" t="str">
        <f t="shared" si="144"/>
        <v/>
      </c>
      <c r="U770" s="119" t="str">
        <f t="shared" si="145"/>
        <v/>
      </c>
      <c r="V770" s="119">
        <f t="shared" si="140"/>
        <v>180</v>
      </c>
      <c r="W770" s="119" t="str">
        <f t="shared" si="141"/>
        <v/>
      </c>
      <c r="X770" s="119" t="str">
        <f t="shared" si="142"/>
        <v/>
      </c>
      <c r="Y770" s="120" t="str">
        <f t="shared" si="146"/>
        <v/>
      </c>
      <c r="Z770" s="121" t="str">
        <f t="shared" si="147"/>
        <v/>
      </c>
      <c r="AA770" s="122"/>
      <c r="AB770" s="119" t="str">
        <f t="shared" si="149"/>
        <v/>
      </c>
    </row>
    <row r="771" spans="1:29" x14ac:dyDescent="0.45">
      <c r="A771" s="112">
        <f>IF(C771="","",COUNTA($C$3:C771))</f>
        <v>769</v>
      </c>
      <c r="B771" s="112" t="str">
        <f t="shared" si="148"/>
        <v>September</v>
      </c>
      <c r="C771" s="113">
        <v>44826</v>
      </c>
      <c r="D771" s="114" t="s">
        <v>752</v>
      </c>
      <c r="E771" s="114"/>
      <c r="F771" s="115">
        <v>44824</v>
      </c>
      <c r="G771" s="116" t="s">
        <v>496</v>
      </c>
      <c r="H771" s="152" t="s">
        <v>753</v>
      </c>
      <c r="I771" s="116" t="s">
        <v>24</v>
      </c>
      <c r="J771" s="116" t="s">
        <v>24</v>
      </c>
      <c r="K771" s="117" t="str">
        <f t="shared" ref="K771:K834" si="150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771" s="118">
        <v>700</v>
      </c>
      <c r="M771" s="118"/>
      <c r="N771" s="118"/>
      <c r="O771" s="138">
        <f t="shared" ref="O771:O834" si="151">IF(ISNUMBER(SEARCH("gsm",J:J)),(M771+N771)*1.22,IF(ISNUMBER(SEARCH("Tape",J:J)),L771,IF(ISNUMBER(SEARCH("Thermal",J:J)),L771,IF(ISNUMBER(SEARCH("Acou",J:J)),L771,IF(ISNUMBER(SEARCH("ss",J:J)),L771,IF(ISNUMBER(SEARCH("Alu",J:J)),L771,IF(ISNUMBER(SEARCH("Gasket",J:J)),L771,IF(ISNUMBER(SEARCH("Cleats",J:J)),L771,IF(ISNUMBER(SEARCH("Tube",J:J)),L771,IF(ISNUMBER(SEARCH("Bracket",J:J)),L771,IF(ISNUMBER(SEARCH("Corner",J:J)),L771,IF(ISNUMBER(SEARCH("MS",J:J)),L771,IF(ISNUMBER(SEARCH("Bucket",J:J)),L771,IF(ISNUMBER(SEARCH("stretch",J:J)),L771,IF(ISNUMBER(SEARCH("Bubble",J:J)),L771,IF(ISNUMBER(SEARCH("JTR",J:J)),L771,IF(ISNUMBER(SEARCH("Clamp",J:J)),"No's",IF(ISNUMBER(SEARCH("PIR",J:J)),"sqmt",""))))))))))))))))))</f>
        <v>700</v>
      </c>
      <c r="P771" s="124"/>
      <c r="Q771" s="118"/>
      <c r="R771" s="118"/>
      <c r="S771" s="151"/>
      <c r="T771" s="119" t="str">
        <f t="shared" si="144"/>
        <v/>
      </c>
      <c r="U771" s="119" t="str">
        <f t="shared" si="145"/>
        <v/>
      </c>
      <c r="V771" s="119">
        <f t="shared" ref="V771:V834" si="152">IF(ISNUMBER(SEARCH("26",J:J)),O771*3.925,IF(ISNUMBER(SEARCH("24",J:J)),O771*4.71,IF(ISNUMBER(SEARCH("22",J:J)),O771*6.28,IF(ISNUMBER(SEARCH("20",J:J)),O771*7.85,IF(ISNUMBER(SEARCH("18G",J:J)),O771*9.42,IF(ISNUMBER(SEARCH("16G",J:J)),O771*11.775,IF(ISNUMBER(SEARCH("Thermal",J:J)),O771,IF(ISNUMBER(SEARCH("Acou",J:J)),O771,IF(ISNUMBER(SEARCH("ss",J:J)),O771,IF(ISNUMBER(SEARCH("0.8mm",J:J)),O771*2.2,IF(ISNUMBER(SEARCH("1mm",J:J)),O771*2.75,IF(ISNUMBER(SEARCH("1.2mm",J:J)),O771*3.3,IF(ISNUMBER(SEARCH("Gasket",J:J)),O771,IF(ISNUMBER(SEARCH("Cleats",J:J)),O771,IF(ISNUMBER(SEARCH("Sealant",J:J)),O771,IF(ISNUMBER(SEARCH("Bracket",J:J)),O771,IF(ISNUMBER(SEARCH("Corner",J:J)),O771,IF(ISNUMBER(SEARCH("Bubble",J:J)),O771,""))))))))))))))))))</f>
        <v>700</v>
      </c>
      <c r="W771" s="119" t="str">
        <f t="shared" ref="W771:W834" si="153">IF(ISNUMBER(SEARCH("26",J:J)),U771*3.925,IF(ISNUMBER(SEARCH("24",J:J)),U771*4.71,IF(ISNUMBER(SEARCH("22",J:J)),U771*6.28,IF(ISNUMBER(SEARCH("20",J:J)),U771*7.85,IF(ISNUMBER(SEARCH("18G",J:J)),U771*9.42,IF(ISNUMBER(SEARCH("16G",J:J)),U771*11.775,IF(ISNUMBER(SEARCH("Thermal",J:J)),U771,IF(ISNUMBER(SEARCH("Acou",J:J)),U771,IF(ISNUMBER(SEARCH("ss",J:J)),U771,IF(ISNUMBER(SEARCH("0.8mm",J:J)),U771*2.2,IF(ISNUMBER(SEARCH("1mm",J:J)),U771*2.75,IF(ISNUMBER(SEARCH("1.2mm",J:J)),U771*3.3,IF(ISNUMBER(SEARCH("Gasket",J:J)),U771,IF(ISNUMBER(SEARCH("Cleats",J:J)),U771,IF(ISNUMBER(SEARCH("Sealant",J:J)),U771,IF(ISNUMBER(SEARCH("Bracket",J:J)),U771,IF(ISNUMBER(SEARCH("Corner",J:J)),U771,IF(ISNUMBER(SEARCH("Bubble",J:J)),U771,""))))))))))))))))))</f>
        <v/>
      </c>
      <c r="X771" s="119" t="str">
        <f t="shared" ref="X771:X834" si="154">IF(ISNUMBER(SEARCH("26",J:J)),T771*3.925,IF(ISNUMBER(SEARCH("24",J:J)),T771*4.71,IF(ISNUMBER(SEARCH("22",J:J)),T771*6.28,IF(ISNUMBER(SEARCH("20",J:J)),T771*7.85,IF(ISNUMBER(SEARCH("18",J:J)),T771*9.42,IF(ISNUMBER(SEARCH("16",J:J)),T771*11.775,IF(ISNUMBER(SEARCH("Thermal",J:J)),"",IF(ISNUMBER(SEARCH("Acou",J:J)),"",IF(ISNUMBER(SEARCH("ss",J:J)),"",IF(ISNUMBER(SEARCH("0.8mm",J:J)),T771*2.2,IF(ISNUMBER(SEARCH("1mm",J:J)),T771*2.75,IF(ISNUMBER(SEARCH("1.2mm",J:J)),T771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771" s="120" t="str">
        <f t="shared" si="146"/>
        <v/>
      </c>
      <c r="Z771" s="121" t="str">
        <f t="shared" si="147"/>
        <v/>
      </c>
      <c r="AA771" s="122"/>
      <c r="AB771" s="119" t="str">
        <f t="shared" si="149"/>
        <v/>
      </c>
    </row>
    <row r="772" spans="1:29" x14ac:dyDescent="0.45">
      <c r="A772" s="112">
        <f>IF(C772="","",COUNTA($C$3:C772))</f>
        <v>770</v>
      </c>
      <c r="B772" s="112" t="str">
        <f t="shared" si="148"/>
        <v>September</v>
      </c>
      <c r="C772" s="113">
        <v>44826</v>
      </c>
      <c r="D772" s="114" t="s">
        <v>752</v>
      </c>
      <c r="E772" s="114"/>
      <c r="F772" s="115">
        <v>44824</v>
      </c>
      <c r="G772" s="116" t="s">
        <v>496</v>
      </c>
      <c r="H772" s="152" t="s">
        <v>753</v>
      </c>
      <c r="I772" s="116" t="s">
        <v>480</v>
      </c>
      <c r="J772" s="116" t="s">
        <v>345</v>
      </c>
      <c r="K772" s="117" t="str">
        <f t="shared" si="150"/>
        <v>Kg's</v>
      </c>
      <c r="L772" s="118">
        <v>0.9</v>
      </c>
      <c r="M772" s="118"/>
      <c r="N772" s="118"/>
      <c r="O772" s="138">
        <f t="shared" si="151"/>
        <v>0.9</v>
      </c>
      <c r="P772" s="124"/>
      <c r="Q772" s="118"/>
      <c r="R772" s="118"/>
      <c r="S772" s="151"/>
      <c r="T772" s="119" t="str">
        <f t="shared" si="144"/>
        <v/>
      </c>
      <c r="U772" s="119" t="str">
        <f t="shared" si="145"/>
        <v/>
      </c>
      <c r="V772" s="119">
        <f t="shared" si="152"/>
        <v>0.9</v>
      </c>
      <c r="W772" s="119" t="str">
        <f t="shared" si="153"/>
        <v/>
      </c>
      <c r="X772" s="119" t="str">
        <f t="shared" si="154"/>
        <v/>
      </c>
      <c r="Y772" s="120" t="str">
        <f t="shared" si="146"/>
        <v/>
      </c>
      <c r="Z772" s="121" t="str">
        <f t="shared" si="147"/>
        <v/>
      </c>
      <c r="AA772" s="122"/>
      <c r="AB772" s="119" t="str">
        <f t="shared" si="149"/>
        <v/>
      </c>
    </row>
    <row r="773" spans="1:29" x14ac:dyDescent="0.45">
      <c r="A773" s="112">
        <f>IF(C773="","",COUNTA($C$3:C773))</f>
        <v>771</v>
      </c>
      <c r="B773" s="112" t="str">
        <f t="shared" si="148"/>
        <v>September</v>
      </c>
      <c r="C773" s="113">
        <v>44826</v>
      </c>
      <c r="D773" s="114" t="s">
        <v>752</v>
      </c>
      <c r="E773" s="114"/>
      <c r="F773" s="115">
        <v>44824</v>
      </c>
      <c r="G773" s="116" t="s">
        <v>496</v>
      </c>
      <c r="H773" s="152" t="s">
        <v>753</v>
      </c>
      <c r="I773" s="116" t="s">
        <v>480</v>
      </c>
      <c r="J773" s="116" t="s">
        <v>343</v>
      </c>
      <c r="K773" s="117" t="str">
        <f t="shared" si="150"/>
        <v>No's</v>
      </c>
      <c r="L773" s="118">
        <v>2</v>
      </c>
      <c r="M773" s="118"/>
      <c r="N773" s="118"/>
      <c r="O773" s="138">
        <f t="shared" si="151"/>
        <v>2</v>
      </c>
      <c r="P773" s="124"/>
      <c r="Q773" s="118"/>
      <c r="R773" s="118"/>
      <c r="S773" s="151"/>
      <c r="T773" s="119" t="str">
        <f t="shared" si="144"/>
        <v/>
      </c>
      <c r="U773" s="119" t="str">
        <f t="shared" si="145"/>
        <v/>
      </c>
      <c r="V773" s="119">
        <f t="shared" si="152"/>
        <v>2</v>
      </c>
      <c r="W773" s="119" t="str">
        <f t="shared" si="153"/>
        <v/>
      </c>
      <c r="X773" s="119" t="str">
        <f t="shared" si="154"/>
        <v/>
      </c>
      <c r="Y773" s="120" t="str">
        <f t="shared" si="146"/>
        <v/>
      </c>
      <c r="Z773" s="121" t="str">
        <f t="shared" si="147"/>
        <v/>
      </c>
      <c r="AA773" s="122"/>
      <c r="AB773" s="119" t="str">
        <f t="shared" si="149"/>
        <v/>
      </c>
    </row>
    <row r="774" spans="1:29" x14ac:dyDescent="0.45">
      <c r="A774" s="112">
        <f>IF(C774="","",COUNTA($C$3:C774))</f>
        <v>772</v>
      </c>
      <c r="B774" s="112" t="str">
        <f t="shared" si="148"/>
        <v>September</v>
      </c>
      <c r="C774" s="113">
        <v>44827</v>
      </c>
      <c r="D774" s="114">
        <v>296</v>
      </c>
      <c r="E774" s="114"/>
      <c r="F774" s="115">
        <v>44826</v>
      </c>
      <c r="G774" s="116" t="s">
        <v>75</v>
      </c>
      <c r="H774" s="152" t="s">
        <v>754</v>
      </c>
      <c r="I774" s="116" t="s">
        <v>231</v>
      </c>
      <c r="J774" s="116" t="s">
        <v>3</v>
      </c>
      <c r="K774" s="117" t="str">
        <f t="shared" si="150"/>
        <v>Sqmt</v>
      </c>
      <c r="L774" s="118">
        <v>20.9</v>
      </c>
      <c r="M774" s="118"/>
      <c r="N774" s="118">
        <v>17.38</v>
      </c>
      <c r="O774" s="138">
        <f t="shared" si="151"/>
        <v>21.203599999999998</v>
      </c>
      <c r="P774" s="124">
        <v>16.600000000000001</v>
      </c>
      <c r="Q774" s="118">
        <v>19.100000000000001</v>
      </c>
      <c r="R774" s="118">
        <v>0</v>
      </c>
      <c r="S774" s="151">
        <v>100</v>
      </c>
      <c r="T774" s="119">
        <f t="shared" si="144"/>
        <v>2.1035999999999966</v>
      </c>
      <c r="U774" s="119">
        <f t="shared" si="145"/>
        <v>2.5</v>
      </c>
      <c r="V774" s="119">
        <f t="shared" si="152"/>
        <v>133.15860799999999</v>
      </c>
      <c r="W774" s="119">
        <f t="shared" si="153"/>
        <v>15.700000000000001</v>
      </c>
      <c r="X774" s="119">
        <f t="shared" si="154"/>
        <v>13.210607999999979</v>
      </c>
      <c r="Y774" s="120">
        <f t="shared" si="146"/>
        <v>9.9209568186534209</v>
      </c>
      <c r="Z774" s="121">
        <f t="shared" si="147"/>
        <v>11.790450678186724</v>
      </c>
      <c r="AA774" s="122"/>
      <c r="AB774" s="119">
        <f t="shared" si="149"/>
        <v>13.210607999999979</v>
      </c>
    </row>
    <row r="775" spans="1:29" x14ac:dyDescent="0.45">
      <c r="A775" s="112">
        <f>IF(C775="","",COUNTA($C$3:C775))</f>
        <v>773</v>
      </c>
      <c r="B775" s="112" t="str">
        <f t="shared" si="148"/>
        <v>September</v>
      </c>
      <c r="C775" s="113">
        <v>44827</v>
      </c>
      <c r="D775" s="114">
        <v>296</v>
      </c>
      <c r="E775" s="114"/>
      <c r="F775" s="115">
        <v>44826</v>
      </c>
      <c r="G775" s="116" t="s">
        <v>75</v>
      </c>
      <c r="H775" s="152" t="s">
        <v>754</v>
      </c>
      <c r="I775" s="116" t="s">
        <v>231</v>
      </c>
      <c r="J775" s="116" t="s">
        <v>19</v>
      </c>
      <c r="K775" s="117" t="str">
        <f t="shared" si="150"/>
        <v>Sqmt</v>
      </c>
      <c r="L775" s="118">
        <v>1.9</v>
      </c>
      <c r="M775" s="118">
        <v>1.56</v>
      </c>
      <c r="N775" s="118"/>
      <c r="O775" s="138">
        <f t="shared" si="151"/>
        <v>1.9032</v>
      </c>
      <c r="P775" s="124"/>
      <c r="Q775" s="118">
        <v>1.9</v>
      </c>
      <c r="R775" s="118"/>
      <c r="S775" s="151"/>
      <c r="T775" s="119">
        <f t="shared" si="144"/>
        <v>3.2000000000000917E-3</v>
      </c>
      <c r="U775" s="119">
        <f t="shared" si="145"/>
        <v>1.9</v>
      </c>
      <c r="V775" s="119">
        <f t="shared" si="152"/>
        <v>8.9640719999999998</v>
      </c>
      <c r="W775" s="119">
        <f t="shared" si="153"/>
        <v>8.9489999999999998</v>
      </c>
      <c r="X775" s="119">
        <f t="shared" si="154"/>
        <v>1.5072000000000432E-2</v>
      </c>
      <c r="Y775" s="120">
        <f t="shared" si="146"/>
        <v>0.16813787305591066</v>
      </c>
      <c r="Z775" s="121">
        <f t="shared" si="147"/>
        <v>99.831862126944088</v>
      </c>
      <c r="AA775" s="122"/>
      <c r="AB775" s="119">
        <f t="shared" si="149"/>
        <v>1.5072000000000432E-2</v>
      </c>
    </row>
    <row r="776" spans="1:29" x14ac:dyDescent="0.45">
      <c r="A776" s="112">
        <f>IF(C776="","",COUNTA($C$3:C776))</f>
        <v>774</v>
      </c>
      <c r="B776" s="112" t="str">
        <f t="shared" si="148"/>
        <v>September</v>
      </c>
      <c r="C776" s="113">
        <v>44828</v>
      </c>
      <c r="D776" s="114" t="s">
        <v>755</v>
      </c>
      <c r="E776" s="114"/>
      <c r="F776" s="115">
        <v>44830</v>
      </c>
      <c r="G776" s="116" t="s">
        <v>125</v>
      </c>
      <c r="H776" s="152" t="s">
        <v>764</v>
      </c>
      <c r="I776" s="116" t="s">
        <v>457</v>
      </c>
      <c r="J776" s="116" t="s">
        <v>3</v>
      </c>
      <c r="K776" s="117" t="str">
        <f t="shared" si="150"/>
        <v>Sqmt</v>
      </c>
      <c r="L776" s="118">
        <v>57</v>
      </c>
      <c r="M776" s="118">
        <v>9.4700000000000006</v>
      </c>
      <c r="N776" s="118">
        <v>37.86</v>
      </c>
      <c r="O776" s="138">
        <f t="shared" si="151"/>
        <v>57.742599999999996</v>
      </c>
      <c r="P776" s="124">
        <v>40.9</v>
      </c>
      <c r="Q776" s="118">
        <v>46.2</v>
      </c>
      <c r="R776" s="118">
        <v>21</v>
      </c>
      <c r="S776" s="151">
        <v>79</v>
      </c>
      <c r="T776" s="119">
        <f t="shared" si="144"/>
        <v>11.542599999999993</v>
      </c>
      <c r="U776" s="119">
        <f t="shared" si="145"/>
        <v>5.3000000000000043</v>
      </c>
      <c r="V776" s="119">
        <f t="shared" si="152"/>
        <v>362.62352799999996</v>
      </c>
      <c r="W776" s="119">
        <f t="shared" si="153"/>
        <v>33.284000000000027</v>
      </c>
      <c r="X776" s="119">
        <f t="shared" si="154"/>
        <v>72.487527999999955</v>
      </c>
      <c r="Y776" s="120">
        <f t="shared" si="146"/>
        <v>19.989747604021975</v>
      </c>
      <c r="Z776" s="121">
        <f t="shared" si="147"/>
        <v>9.17866531815333</v>
      </c>
      <c r="AA776" s="122"/>
      <c r="AB776" s="119">
        <f t="shared" si="149"/>
        <v>72.487527999999955</v>
      </c>
      <c r="AC776" s="96" t="s">
        <v>519</v>
      </c>
    </row>
    <row r="777" spans="1:29" x14ac:dyDescent="0.45">
      <c r="A777" s="112">
        <f>IF(C777="","",COUNTA($C$3:C777))</f>
        <v>775</v>
      </c>
      <c r="B777" s="112" t="str">
        <f t="shared" si="148"/>
        <v>September</v>
      </c>
      <c r="C777" s="113">
        <v>44828</v>
      </c>
      <c r="D777" s="114" t="s">
        <v>755</v>
      </c>
      <c r="E777" s="114"/>
      <c r="F777" s="115">
        <v>44830</v>
      </c>
      <c r="G777" s="116" t="s">
        <v>125</v>
      </c>
      <c r="H777" s="152" t="s">
        <v>764</v>
      </c>
      <c r="I777" s="116" t="s">
        <v>25</v>
      </c>
      <c r="J777" s="116" t="s">
        <v>455</v>
      </c>
      <c r="K777" s="117" t="str">
        <f t="shared" si="150"/>
        <v>No's</v>
      </c>
      <c r="L777" s="118">
        <v>112</v>
      </c>
      <c r="M777" s="118"/>
      <c r="N777" s="118"/>
      <c r="O777" s="138">
        <f t="shared" si="151"/>
        <v>112</v>
      </c>
      <c r="P777" s="124"/>
      <c r="Q777" s="118"/>
      <c r="R777" s="118"/>
      <c r="S777" s="151"/>
      <c r="T777" s="119" t="str">
        <f t="shared" si="144"/>
        <v/>
      </c>
      <c r="U777" s="119" t="str">
        <f t="shared" si="145"/>
        <v/>
      </c>
      <c r="V777" s="119">
        <f t="shared" si="152"/>
        <v>112</v>
      </c>
      <c r="W777" s="119" t="str">
        <f t="shared" si="153"/>
        <v/>
      </c>
      <c r="X777" s="119" t="str">
        <f t="shared" si="154"/>
        <v/>
      </c>
      <c r="Y777" s="120" t="str">
        <f t="shared" si="146"/>
        <v/>
      </c>
      <c r="Z777" s="121" t="str">
        <f t="shared" si="147"/>
        <v/>
      </c>
      <c r="AA777" s="122"/>
      <c r="AB777" s="119" t="str">
        <f t="shared" si="149"/>
        <v/>
      </c>
    </row>
    <row r="778" spans="1:29" x14ac:dyDescent="0.45">
      <c r="A778" s="112">
        <f>IF(C778="","",COUNTA($C$3:C778))</f>
        <v>776</v>
      </c>
      <c r="B778" s="112" t="str">
        <f t="shared" si="148"/>
        <v>September</v>
      </c>
      <c r="C778" s="113">
        <v>44828</v>
      </c>
      <c r="D778" s="114" t="s">
        <v>755</v>
      </c>
      <c r="E778" s="114"/>
      <c r="F778" s="115">
        <v>44830</v>
      </c>
      <c r="G778" s="116" t="s">
        <v>125</v>
      </c>
      <c r="H778" s="152" t="s">
        <v>764</v>
      </c>
      <c r="I778" s="116" t="s">
        <v>460</v>
      </c>
      <c r="J778" s="116" t="s">
        <v>225</v>
      </c>
      <c r="K778" s="117" t="str">
        <f t="shared" si="150"/>
        <v>Rmt</v>
      </c>
      <c r="L778" s="118">
        <v>70</v>
      </c>
      <c r="M778" s="118"/>
      <c r="N778" s="118"/>
      <c r="O778" s="138">
        <f t="shared" si="151"/>
        <v>70</v>
      </c>
      <c r="P778" s="124"/>
      <c r="Q778" s="118"/>
      <c r="R778" s="118"/>
      <c r="S778" s="151"/>
      <c r="T778" s="119" t="str">
        <f t="shared" si="144"/>
        <v/>
      </c>
      <c r="U778" s="119" t="str">
        <f t="shared" si="145"/>
        <v/>
      </c>
      <c r="V778" s="119">
        <f t="shared" si="152"/>
        <v>70</v>
      </c>
      <c r="W778" s="119" t="str">
        <f t="shared" si="153"/>
        <v/>
      </c>
      <c r="X778" s="119" t="str">
        <f t="shared" si="154"/>
        <v/>
      </c>
      <c r="Y778" s="120" t="str">
        <f t="shared" si="146"/>
        <v/>
      </c>
      <c r="Z778" s="121" t="str">
        <f t="shared" si="147"/>
        <v/>
      </c>
      <c r="AA778" s="122"/>
      <c r="AB778" s="119" t="str">
        <f t="shared" si="149"/>
        <v/>
      </c>
    </row>
    <row r="779" spans="1:29" x14ac:dyDescent="0.45">
      <c r="A779" s="112">
        <f>IF(C779="","",COUNTA($C$3:C779))</f>
        <v>777</v>
      </c>
      <c r="B779" s="112" t="str">
        <f t="shared" si="148"/>
        <v>September</v>
      </c>
      <c r="C779" s="113">
        <v>44828</v>
      </c>
      <c r="D779" s="114" t="s">
        <v>755</v>
      </c>
      <c r="E779" s="114"/>
      <c r="F779" s="115">
        <v>44830</v>
      </c>
      <c r="G779" s="116" t="s">
        <v>125</v>
      </c>
      <c r="H779" s="152" t="s">
        <v>764</v>
      </c>
      <c r="I779" s="116" t="s">
        <v>24</v>
      </c>
      <c r="J779" s="116" t="s">
        <v>24</v>
      </c>
      <c r="K779" s="117" t="str">
        <f t="shared" si="150"/>
        <v>No's</v>
      </c>
      <c r="L779" s="118">
        <v>250</v>
      </c>
      <c r="M779" s="118"/>
      <c r="N779" s="118"/>
      <c r="O779" s="138">
        <f t="shared" si="151"/>
        <v>250</v>
      </c>
      <c r="P779" s="124"/>
      <c r="Q779" s="118"/>
      <c r="R779" s="118"/>
      <c r="S779" s="151"/>
      <c r="T779" s="119" t="str">
        <f t="shared" ref="T779:T835" si="155">(IF(K779="Sqmt",(O779-Q779),""))</f>
        <v/>
      </c>
      <c r="U779" s="119" t="str">
        <f t="shared" ref="U779:U835" si="156">(IF(K779="Sqmt",(O779-P779)-T779,IF(K779="Rmt","",IF(K779="Kg's","",IF(K779="No's","",IF(K779="Roll","",""))))))</f>
        <v/>
      </c>
      <c r="V779" s="119">
        <f t="shared" si="152"/>
        <v>250</v>
      </c>
      <c r="W779" s="119" t="str">
        <f t="shared" si="153"/>
        <v/>
      </c>
      <c r="X779" s="119" t="str">
        <f t="shared" si="154"/>
        <v/>
      </c>
      <c r="Y779" s="120" t="str">
        <f t="shared" ref="Y779:Y835" si="157">IF(K779="Sqmt",(T779/O779)*100,IF(K779="Kg's","",IF(K779="No's","",IF(K779="Rmt","",IF(K779="Roll","",IF(K779="",""))))))</f>
        <v/>
      </c>
      <c r="Z779" s="121" t="str">
        <f t="shared" ref="Z779:Z835" si="158">IF(K779="Sqmt",(U779/O779)*100,IF(K779="Kg's","",IF(K779="No's","",IF(K779="Rmt","",IF(K779="Roll","",IF(K779="",""))))))</f>
        <v/>
      </c>
      <c r="AA779" s="122"/>
      <c r="AB779" s="119" t="str">
        <f t="shared" si="149"/>
        <v/>
      </c>
    </row>
    <row r="780" spans="1:29" x14ac:dyDescent="0.45">
      <c r="A780" s="112">
        <f>IF(C780="","",COUNTA($C$3:C780))</f>
        <v>778</v>
      </c>
      <c r="B780" s="112" t="str">
        <f t="shared" ref="B780:B835" si="159">IF(C780="","",TEXT(C780,"mmmm"))</f>
        <v>September</v>
      </c>
      <c r="C780" s="113">
        <v>44828</v>
      </c>
      <c r="D780" s="114" t="s">
        <v>755</v>
      </c>
      <c r="E780" s="114"/>
      <c r="F780" s="115">
        <v>44830</v>
      </c>
      <c r="G780" s="116" t="s">
        <v>125</v>
      </c>
      <c r="H780" s="152" t="s">
        <v>764</v>
      </c>
      <c r="I780" s="116" t="s">
        <v>480</v>
      </c>
      <c r="J780" s="116" t="s">
        <v>345</v>
      </c>
      <c r="K780" s="117" t="str">
        <f t="shared" si="150"/>
        <v>Kg's</v>
      </c>
      <c r="L780" s="118">
        <v>0.3</v>
      </c>
      <c r="M780" s="118"/>
      <c r="N780" s="118"/>
      <c r="O780" s="138">
        <f t="shared" si="151"/>
        <v>0.3</v>
      </c>
      <c r="P780" s="124"/>
      <c r="Q780" s="118"/>
      <c r="R780" s="118"/>
      <c r="S780" s="151"/>
      <c r="T780" s="119" t="str">
        <f t="shared" si="155"/>
        <v/>
      </c>
      <c r="U780" s="119" t="str">
        <f t="shared" si="156"/>
        <v/>
      </c>
      <c r="V780" s="119">
        <f t="shared" si="152"/>
        <v>0.3</v>
      </c>
      <c r="W780" s="119" t="str">
        <f t="shared" si="153"/>
        <v/>
      </c>
      <c r="X780" s="119" t="str">
        <f t="shared" si="154"/>
        <v/>
      </c>
      <c r="Y780" s="120" t="str">
        <f t="shared" si="157"/>
        <v/>
      </c>
      <c r="Z780" s="121" t="str">
        <f t="shared" si="158"/>
        <v/>
      </c>
      <c r="AA780" s="122"/>
      <c r="AB780" s="119" t="str">
        <f t="shared" si="149"/>
        <v/>
      </c>
    </row>
    <row r="781" spans="1:29" x14ac:dyDescent="0.45">
      <c r="A781" s="112">
        <f>IF(C781="","",COUNTA($C$3:C781))</f>
        <v>779</v>
      </c>
      <c r="B781" s="112" t="str">
        <f t="shared" si="159"/>
        <v>September</v>
      </c>
      <c r="C781" s="113">
        <v>44828</v>
      </c>
      <c r="D781" s="114" t="s">
        <v>755</v>
      </c>
      <c r="E781" s="114"/>
      <c r="F781" s="115">
        <v>44830</v>
      </c>
      <c r="G781" s="116" t="s">
        <v>125</v>
      </c>
      <c r="H781" s="152" t="s">
        <v>764</v>
      </c>
      <c r="I781" s="116" t="s">
        <v>480</v>
      </c>
      <c r="J781" s="116" t="s">
        <v>343</v>
      </c>
      <c r="K781" s="117" t="str">
        <f t="shared" si="150"/>
        <v>No's</v>
      </c>
      <c r="L781" s="118">
        <v>1</v>
      </c>
      <c r="M781" s="118"/>
      <c r="N781" s="118"/>
      <c r="O781" s="138">
        <f t="shared" si="151"/>
        <v>1</v>
      </c>
      <c r="P781" s="124"/>
      <c r="Q781" s="118"/>
      <c r="R781" s="118"/>
      <c r="S781" s="151"/>
      <c r="T781" s="119" t="str">
        <f t="shared" si="155"/>
        <v/>
      </c>
      <c r="U781" s="119" t="str">
        <f t="shared" si="156"/>
        <v/>
      </c>
      <c r="V781" s="119">
        <f t="shared" si="152"/>
        <v>1</v>
      </c>
      <c r="W781" s="119" t="str">
        <f t="shared" si="153"/>
        <v/>
      </c>
      <c r="X781" s="119" t="str">
        <f t="shared" si="154"/>
        <v/>
      </c>
      <c r="Y781" s="120" t="str">
        <f t="shared" si="157"/>
        <v/>
      </c>
      <c r="Z781" s="121" t="str">
        <f t="shared" si="158"/>
        <v/>
      </c>
      <c r="AA781" s="122"/>
      <c r="AB781" s="119" t="str">
        <f t="shared" si="149"/>
        <v/>
      </c>
    </row>
    <row r="782" spans="1:29" x14ac:dyDescent="0.45">
      <c r="A782" s="112">
        <f>IF(C782="","",COUNTA($C$3:C782))</f>
        <v>780</v>
      </c>
      <c r="B782" s="112" t="str">
        <f t="shared" si="159"/>
        <v>September</v>
      </c>
      <c r="C782" s="113">
        <v>44828</v>
      </c>
      <c r="D782" s="114" t="s">
        <v>774</v>
      </c>
      <c r="E782" s="114"/>
      <c r="F782" s="115">
        <v>44825</v>
      </c>
      <c r="G782" s="116" t="s">
        <v>626</v>
      </c>
      <c r="H782" s="152" t="s">
        <v>775</v>
      </c>
      <c r="I782" s="116" t="s">
        <v>458</v>
      </c>
      <c r="J782" s="116" t="s">
        <v>19</v>
      </c>
      <c r="K782" s="117" t="str">
        <f t="shared" si="150"/>
        <v>Sqmt</v>
      </c>
      <c r="L782" s="118">
        <v>40</v>
      </c>
      <c r="M782" s="118">
        <v>32.799999999999997</v>
      </c>
      <c r="N782" s="118"/>
      <c r="O782" s="138">
        <f t="shared" si="151"/>
        <v>40.015999999999998</v>
      </c>
      <c r="P782" s="124">
        <v>37.799999999999997</v>
      </c>
      <c r="Q782" s="118">
        <v>38.299999999999997</v>
      </c>
      <c r="R782" s="118">
        <v>46</v>
      </c>
      <c r="S782" s="151">
        <v>54</v>
      </c>
      <c r="T782" s="119">
        <f t="shared" si="155"/>
        <v>1.7160000000000011</v>
      </c>
      <c r="U782" s="119">
        <f t="shared" si="156"/>
        <v>0.5</v>
      </c>
      <c r="V782" s="119">
        <f t="shared" si="152"/>
        <v>188.47535999999999</v>
      </c>
      <c r="W782" s="119">
        <f t="shared" si="153"/>
        <v>2.355</v>
      </c>
      <c r="X782" s="119">
        <f t="shared" si="154"/>
        <v>8.0823600000000049</v>
      </c>
      <c r="Y782" s="120">
        <f t="shared" si="157"/>
        <v>4.2882846861255528</v>
      </c>
      <c r="Z782" s="121">
        <f t="shared" si="158"/>
        <v>1.2495001999200319</v>
      </c>
      <c r="AA782" s="122"/>
      <c r="AB782" s="119">
        <f t="shared" si="149"/>
        <v>8.0823600000000049</v>
      </c>
    </row>
    <row r="783" spans="1:29" x14ac:dyDescent="0.45">
      <c r="A783" s="112">
        <f>IF(C783="","",COUNTA($C$3:C783))</f>
        <v>781</v>
      </c>
      <c r="B783" s="112" t="str">
        <f t="shared" si="159"/>
        <v>September</v>
      </c>
      <c r="C783" s="113">
        <v>44828</v>
      </c>
      <c r="D783" s="114" t="s">
        <v>774</v>
      </c>
      <c r="E783" s="114"/>
      <c r="F783" s="115">
        <v>44825</v>
      </c>
      <c r="G783" s="116" t="s">
        <v>626</v>
      </c>
      <c r="H783" s="152" t="s">
        <v>775</v>
      </c>
      <c r="I783" s="116" t="s">
        <v>458</v>
      </c>
      <c r="J783" s="116" t="s">
        <v>2</v>
      </c>
      <c r="K783" s="117" t="str">
        <f t="shared" si="150"/>
        <v>Sqmt</v>
      </c>
      <c r="L783" s="118">
        <v>5.65</v>
      </c>
      <c r="M783" s="118"/>
      <c r="N783" s="118">
        <v>4.66</v>
      </c>
      <c r="O783" s="138">
        <f t="shared" si="151"/>
        <v>5.6852</v>
      </c>
      <c r="P783" s="124">
        <v>4.3</v>
      </c>
      <c r="Q783" s="118">
        <v>4.4000000000000004</v>
      </c>
      <c r="R783" s="118"/>
      <c r="S783" s="151"/>
      <c r="T783" s="119">
        <f t="shared" si="155"/>
        <v>1.2851999999999997</v>
      </c>
      <c r="U783" s="119">
        <f t="shared" si="156"/>
        <v>0.10000000000000053</v>
      </c>
      <c r="V783" s="119">
        <f t="shared" si="152"/>
        <v>26.777291999999999</v>
      </c>
      <c r="W783" s="119">
        <f t="shared" si="153"/>
        <v>0.47100000000000253</v>
      </c>
      <c r="X783" s="119">
        <f t="shared" si="154"/>
        <v>6.0532919999999981</v>
      </c>
      <c r="Y783" s="120">
        <f t="shared" si="157"/>
        <v>22.606064870189257</v>
      </c>
      <c r="Z783" s="121">
        <f t="shared" si="158"/>
        <v>1.7589530711320718</v>
      </c>
      <c r="AA783" s="122"/>
      <c r="AB783" s="119">
        <f t="shared" si="149"/>
        <v>6.0532919999999981</v>
      </c>
    </row>
    <row r="784" spans="1:29" x14ac:dyDescent="0.45">
      <c r="A784" s="112">
        <f>IF(C784="","",COUNTA($C$3:C784))</f>
        <v>782</v>
      </c>
      <c r="B784" s="112" t="str">
        <f t="shared" si="159"/>
        <v>September</v>
      </c>
      <c r="C784" s="113">
        <v>44828</v>
      </c>
      <c r="D784" s="114" t="s">
        <v>774</v>
      </c>
      <c r="E784" s="114"/>
      <c r="F784" s="115">
        <v>44825</v>
      </c>
      <c r="G784" s="116" t="s">
        <v>626</v>
      </c>
      <c r="H784" s="152" t="s">
        <v>775</v>
      </c>
      <c r="I784" s="116" t="s">
        <v>458</v>
      </c>
      <c r="J784" s="116" t="s">
        <v>20</v>
      </c>
      <c r="K784" s="117" t="str">
        <f t="shared" si="150"/>
        <v>Sqmt</v>
      </c>
      <c r="L784" s="118">
        <v>21</v>
      </c>
      <c r="M784" s="118">
        <v>17.3</v>
      </c>
      <c r="N784" s="118"/>
      <c r="O784" s="138">
        <f t="shared" si="151"/>
        <v>21.106000000000002</v>
      </c>
      <c r="P784" s="124">
        <v>16.2</v>
      </c>
      <c r="Q784" s="118">
        <v>16.5</v>
      </c>
      <c r="R784" s="118"/>
      <c r="S784" s="151"/>
      <c r="T784" s="119">
        <f t="shared" si="155"/>
        <v>4.6060000000000016</v>
      </c>
      <c r="U784" s="119">
        <f t="shared" si="156"/>
        <v>0.30000000000000071</v>
      </c>
      <c r="V784" s="119">
        <f t="shared" si="152"/>
        <v>132.54568</v>
      </c>
      <c r="W784" s="119">
        <f t="shared" si="153"/>
        <v>1.8840000000000046</v>
      </c>
      <c r="X784" s="119">
        <f t="shared" si="154"/>
        <v>28.92568000000001</v>
      </c>
      <c r="Y784" s="120">
        <f t="shared" si="157"/>
        <v>21.823178243153613</v>
      </c>
      <c r="Z784" s="121">
        <f t="shared" si="158"/>
        <v>1.4213967592153922</v>
      </c>
      <c r="AA784" s="122"/>
      <c r="AB784" s="119">
        <f t="shared" si="149"/>
        <v>28.92568000000001</v>
      </c>
    </row>
    <row r="785" spans="1:29" x14ac:dyDescent="0.45">
      <c r="A785" s="112">
        <f>IF(C785="","",COUNTA($C$3:C785))</f>
        <v>783</v>
      </c>
      <c r="B785" s="112" t="str">
        <f t="shared" si="159"/>
        <v>September</v>
      </c>
      <c r="C785" s="113">
        <v>44828</v>
      </c>
      <c r="D785" s="114" t="s">
        <v>774</v>
      </c>
      <c r="E785" s="114"/>
      <c r="F785" s="115">
        <v>44825</v>
      </c>
      <c r="G785" s="116" t="s">
        <v>626</v>
      </c>
      <c r="H785" s="152" t="s">
        <v>775</v>
      </c>
      <c r="I785" s="116" t="s">
        <v>458</v>
      </c>
      <c r="J785" s="116" t="s">
        <v>3</v>
      </c>
      <c r="K785" s="117" t="str">
        <f t="shared" si="150"/>
        <v>Sqmt</v>
      </c>
      <c r="L785" s="118">
        <v>2.15</v>
      </c>
      <c r="M785" s="118"/>
      <c r="N785" s="118">
        <v>1.78</v>
      </c>
      <c r="O785" s="138">
        <f t="shared" si="151"/>
        <v>2.1716000000000002</v>
      </c>
      <c r="P785" s="124">
        <v>1.3</v>
      </c>
      <c r="Q785" s="118">
        <v>1.4</v>
      </c>
      <c r="R785" s="118"/>
      <c r="S785" s="151"/>
      <c r="T785" s="119">
        <f t="shared" si="155"/>
        <v>0.77160000000000029</v>
      </c>
      <c r="U785" s="119">
        <f t="shared" si="156"/>
        <v>9.9999999999999867E-2</v>
      </c>
      <c r="V785" s="119">
        <f t="shared" si="152"/>
        <v>13.637648000000002</v>
      </c>
      <c r="W785" s="119">
        <f t="shared" si="153"/>
        <v>0.62799999999999923</v>
      </c>
      <c r="X785" s="119">
        <f t="shared" si="154"/>
        <v>4.8456480000000024</v>
      </c>
      <c r="Y785" s="120">
        <f t="shared" si="157"/>
        <v>35.531405415361952</v>
      </c>
      <c r="Z785" s="121">
        <f t="shared" si="158"/>
        <v>4.6048996131884259</v>
      </c>
      <c r="AA785" s="122"/>
      <c r="AB785" s="119">
        <f t="shared" si="149"/>
        <v>4.8456480000000024</v>
      </c>
    </row>
    <row r="786" spans="1:29" x14ac:dyDescent="0.45">
      <c r="A786" s="112">
        <f>IF(C786="","",COUNTA($C$3:C786))</f>
        <v>784</v>
      </c>
      <c r="B786" s="112" t="str">
        <f t="shared" si="159"/>
        <v>September</v>
      </c>
      <c r="C786" s="113">
        <v>44828</v>
      </c>
      <c r="D786" s="114" t="s">
        <v>774</v>
      </c>
      <c r="E786" s="114"/>
      <c r="F786" s="115">
        <v>44825</v>
      </c>
      <c r="G786" s="116" t="s">
        <v>626</v>
      </c>
      <c r="H786" s="152" t="s">
        <v>775</v>
      </c>
      <c r="I786" s="116" t="s">
        <v>514</v>
      </c>
      <c r="J786" s="116" t="s">
        <v>21</v>
      </c>
      <c r="K786" s="117" t="str">
        <f t="shared" si="150"/>
        <v>Sqmt</v>
      </c>
      <c r="L786" s="118">
        <v>2.5</v>
      </c>
      <c r="M786" s="118">
        <v>2.1</v>
      </c>
      <c r="N786" s="118"/>
      <c r="O786" s="138">
        <f t="shared" si="151"/>
        <v>2.5619999999999998</v>
      </c>
      <c r="P786" s="124">
        <v>2.4</v>
      </c>
      <c r="Q786" s="118">
        <v>2.5</v>
      </c>
      <c r="R786" s="118"/>
      <c r="S786" s="151"/>
      <c r="T786" s="119">
        <f t="shared" si="155"/>
        <v>6.1999999999999833E-2</v>
      </c>
      <c r="U786" s="119">
        <f t="shared" si="156"/>
        <v>0.10000000000000009</v>
      </c>
      <c r="V786" s="119">
        <f t="shared" si="152"/>
        <v>20.111699999999999</v>
      </c>
      <c r="W786" s="119">
        <f t="shared" si="153"/>
        <v>0.7850000000000007</v>
      </c>
      <c r="X786" s="119">
        <f t="shared" si="154"/>
        <v>0.48669999999999869</v>
      </c>
      <c r="Y786" s="120">
        <f t="shared" si="157"/>
        <v>2.4199843871974958</v>
      </c>
      <c r="Z786" s="121">
        <f t="shared" si="158"/>
        <v>3.9032006245121034</v>
      </c>
      <c r="AA786" s="122"/>
      <c r="AB786" s="119">
        <f t="shared" si="149"/>
        <v>0.48669999999999869</v>
      </c>
    </row>
    <row r="787" spans="1:29" x14ac:dyDescent="0.45">
      <c r="A787" s="112">
        <f>IF(C787="","",COUNTA($C$3:C787))</f>
        <v>785</v>
      </c>
      <c r="B787" s="112" t="str">
        <f t="shared" si="159"/>
        <v>September</v>
      </c>
      <c r="C787" s="113">
        <v>44828</v>
      </c>
      <c r="D787" s="114" t="s">
        <v>774</v>
      </c>
      <c r="E787" s="114"/>
      <c r="F787" s="115">
        <v>44825</v>
      </c>
      <c r="G787" s="116" t="s">
        <v>626</v>
      </c>
      <c r="H787" s="152" t="s">
        <v>775</v>
      </c>
      <c r="I787" s="116" t="s">
        <v>23</v>
      </c>
      <c r="J787" s="116" t="s">
        <v>23</v>
      </c>
      <c r="K787" s="117" t="str">
        <f t="shared" si="150"/>
        <v>No's</v>
      </c>
      <c r="L787" s="118">
        <v>32</v>
      </c>
      <c r="M787" s="118"/>
      <c r="N787" s="118"/>
      <c r="O787" s="138">
        <f t="shared" si="151"/>
        <v>32</v>
      </c>
      <c r="P787" s="124">
        <v>32</v>
      </c>
      <c r="Q787" s="118"/>
      <c r="R787" s="118"/>
      <c r="S787" s="151"/>
      <c r="T787" s="119" t="str">
        <f t="shared" si="155"/>
        <v/>
      </c>
      <c r="U787" s="119" t="str">
        <f t="shared" si="156"/>
        <v/>
      </c>
      <c r="V787" s="119">
        <f t="shared" si="152"/>
        <v>32</v>
      </c>
      <c r="W787" s="119" t="str">
        <f t="shared" si="153"/>
        <v/>
      </c>
      <c r="X787" s="119" t="str">
        <f t="shared" si="154"/>
        <v/>
      </c>
      <c r="Y787" s="120" t="str">
        <f t="shared" si="157"/>
        <v/>
      </c>
      <c r="Z787" s="121" t="str">
        <f t="shared" si="158"/>
        <v/>
      </c>
      <c r="AA787" s="122"/>
      <c r="AB787" s="119" t="str">
        <f t="shared" si="149"/>
        <v/>
      </c>
    </row>
    <row r="788" spans="1:29" x14ac:dyDescent="0.45">
      <c r="A788" s="112">
        <f>IF(C788="","",COUNTA($C$3:C788))</f>
        <v>786</v>
      </c>
      <c r="B788" s="112" t="str">
        <f t="shared" si="159"/>
        <v>September</v>
      </c>
      <c r="C788" s="113">
        <v>44828</v>
      </c>
      <c r="D788" s="114" t="s">
        <v>774</v>
      </c>
      <c r="E788" s="114"/>
      <c r="F788" s="115">
        <v>44825</v>
      </c>
      <c r="G788" s="116" t="s">
        <v>626</v>
      </c>
      <c r="H788" s="152" t="s">
        <v>775</v>
      </c>
      <c r="I788" s="116" t="s">
        <v>354</v>
      </c>
      <c r="J788" s="116" t="s">
        <v>354</v>
      </c>
      <c r="K788" s="117" t="str">
        <f t="shared" si="150"/>
        <v>No's</v>
      </c>
      <c r="L788" s="118">
        <v>32</v>
      </c>
      <c r="M788" s="118"/>
      <c r="N788" s="118"/>
      <c r="O788" s="138" t="str">
        <f t="shared" si="151"/>
        <v>No's</v>
      </c>
      <c r="P788" s="124"/>
      <c r="Q788" s="118"/>
      <c r="R788" s="118"/>
      <c r="S788" s="151"/>
      <c r="T788" s="119" t="str">
        <f t="shared" si="155"/>
        <v/>
      </c>
      <c r="U788" s="119" t="str">
        <f t="shared" si="156"/>
        <v/>
      </c>
      <c r="V788" s="119" t="str">
        <f t="shared" si="152"/>
        <v/>
      </c>
      <c r="W788" s="119" t="str">
        <f t="shared" si="153"/>
        <v/>
      </c>
      <c r="X788" s="119" t="str">
        <f t="shared" si="154"/>
        <v/>
      </c>
      <c r="Y788" s="120" t="str">
        <f t="shared" si="157"/>
        <v/>
      </c>
      <c r="Z788" s="121" t="str">
        <f t="shared" si="158"/>
        <v/>
      </c>
      <c r="AA788" s="122"/>
      <c r="AB788" s="119" t="str">
        <f t="shared" si="149"/>
        <v/>
      </c>
    </row>
    <row r="789" spans="1:29" x14ac:dyDescent="0.45">
      <c r="A789" s="112">
        <f>IF(C789="","",COUNTA($C$3:C789))</f>
        <v>787</v>
      </c>
      <c r="B789" s="112" t="str">
        <f t="shared" si="159"/>
        <v>September</v>
      </c>
      <c r="C789" s="113">
        <v>44828</v>
      </c>
      <c r="D789" s="114" t="s">
        <v>774</v>
      </c>
      <c r="E789" s="114"/>
      <c r="F789" s="115">
        <v>44825</v>
      </c>
      <c r="G789" s="116" t="s">
        <v>626</v>
      </c>
      <c r="H789" s="152" t="s">
        <v>775</v>
      </c>
      <c r="I789" s="116" t="s">
        <v>25</v>
      </c>
      <c r="J789" s="116" t="s">
        <v>455</v>
      </c>
      <c r="K789" s="117" t="str">
        <f t="shared" si="150"/>
        <v>No's</v>
      </c>
      <c r="L789" s="118">
        <v>8</v>
      </c>
      <c r="M789" s="118"/>
      <c r="N789" s="118"/>
      <c r="O789" s="138">
        <f t="shared" si="151"/>
        <v>8</v>
      </c>
      <c r="P789" s="124"/>
      <c r="Q789" s="118"/>
      <c r="R789" s="118"/>
      <c r="S789" s="151"/>
      <c r="T789" s="119" t="str">
        <f t="shared" si="155"/>
        <v/>
      </c>
      <c r="U789" s="119" t="str">
        <f t="shared" si="156"/>
        <v/>
      </c>
      <c r="V789" s="119">
        <f t="shared" si="152"/>
        <v>8</v>
      </c>
      <c r="W789" s="119" t="str">
        <f t="shared" si="153"/>
        <v/>
      </c>
      <c r="X789" s="119" t="str">
        <f t="shared" si="154"/>
        <v/>
      </c>
      <c r="Y789" s="120" t="str">
        <f t="shared" si="157"/>
        <v/>
      </c>
      <c r="Z789" s="121" t="str">
        <f t="shared" si="158"/>
        <v/>
      </c>
      <c r="AA789" s="122"/>
      <c r="AB789" s="119" t="str">
        <f t="shared" si="149"/>
        <v/>
      </c>
    </row>
    <row r="790" spans="1:29" x14ac:dyDescent="0.45">
      <c r="A790" s="112">
        <f>IF(C790="","",COUNTA($C$3:C790))</f>
        <v>788</v>
      </c>
      <c r="B790" s="112" t="str">
        <f t="shared" si="159"/>
        <v>September</v>
      </c>
      <c r="C790" s="113">
        <v>44828</v>
      </c>
      <c r="D790" s="114" t="s">
        <v>774</v>
      </c>
      <c r="E790" s="114"/>
      <c r="F790" s="115">
        <v>44825</v>
      </c>
      <c r="G790" s="116" t="s">
        <v>626</v>
      </c>
      <c r="H790" s="152" t="s">
        <v>775</v>
      </c>
      <c r="I790" s="116" t="s">
        <v>460</v>
      </c>
      <c r="J790" s="116" t="s">
        <v>225</v>
      </c>
      <c r="K790" s="117" t="str">
        <f t="shared" si="150"/>
        <v>Rmt</v>
      </c>
      <c r="L790" s="118">
        <v>20</v>
      </c>
      <c r="M790" s="118"/>
      <c r="N790" s="118"/>
      <c r="O790" s="138">
        <f t="shared" si="151"/>
        <v>20</v>
      </c>
      <c r="P790" s="124"/>
      <c r="Q790" s="118"/>
      <c r="R790" s="118"/>
      <c r="S790" s="151"/>
      <c r="T790" s="119" t="str">
        <f t="shared" si="155"/>
        <v/>
      </c>
      <c r="U790" s="119" t="str">
        <f t="shared" si="156"/>
        <v/>
      </c>
      <c r="V790" s="119">
        <f t="shared" si="152"/>
        <v>20</v>
      </c>
      <c r="W790" s="119" t="str">
        <f t="shared" si="153"/>
        <v/>
      </c>
      <c r="X790" s="119" t="str">
        <f t="shared" si="154"/>
        <v/>
      </c>
      <c r="Y790" s="120" t="str">
        <f t="shared" si="157"/>
        <v/>
      </c>
      <c r="Z790" s="121" t="str">
        <f t="shared" si="158"/>
        <v/>
      </c>
      <c r="AA790" s="122"/>
      <c r="AB790" s="119" t="str">
        <f t="shared" si="149"/>
        <v/>
      </c>
    </row>
    <row r="791" spans="1:29" x14ac:dyDescent="0.45">
      <c r="A791" s="112">
        <f>IF(C791="","",COUNTA($C$3:C791))</f>
        <v>789</v>
      </c>
      <c r="B791" s="112" t="str">
        <f t="shared" si="159"/>
        <v>September</v>
      </c>
      <c r="C791" s="113">
        <v>44830</v>
      </c>
      <c r="D791" s="114" t="s">
        <v>662</v>
      </c>
      <c r="E791" s="114"/>
      <c r="F791" s="115">
        <v>44793</v>
      </c>
      <c r="G791" s="116" t="s">
        <v>125</v>
      </c>
      <c r="H791" s="152" t="s">
        <v>789</v>
      </c>
      <c r="I791" s="116" t="s">
        <v>478</v>
      </c>
      <c r="J791" s="116" t="s">
        <v>2</v>
      </c>
      <c r="K791" s="117" t="str">
        <f t="shared" si="150"/>
        <v>Sqmt</v>
      </c>
      <c r="L791" s="118">
        <v>5.3</v>
      </c>
      <c r="M791" s="118"/>
      <c r="N791" s="118">
        <v>4.37</v>
      </c>
      <c r="O791" s="138">
        <f t="shared" si="151"/>
        <v>5.3314000000000004</v>
      </c>
      <c r="P791" s="124">
        <v>2.8</v>
      </c>
      <c r="Q791" s="118">
        <v>4.3</v>
      </c>
      <c r="R791" s="118">
        <v>7</v>
      </c>
      <c r="S791" s="151">
        <v>93</v>
      </c>
      <c r="T791" s="119">
        <f t="shared" si="155"/>
        <v>1.0314000000000005</v>
      </c>
      <c r="U791" s="119">
        <f t="shared" si="156"/>
        <v>1.5</v>
      </c>
      <c r="V791" s="119">
        <f t="shared" si="152"/>
        <v>25.110894000000002</v>
      </c>
      <c r="W791" s="119">
        <f t="shared" si="153"/>
        <v>7.0649999999999995</v>
      </c>
      <c r="X791" s="119">
        <f t="shared" si="154"/>
        <v>4.8578940000000026</v>
      </c>
      <c r="Y791" s="120">
        <f t="shared" si="157"/>
        <v>19.345762839029156</v>
      </c>
      <c r="Z791" s="121">
        <f t="shared" si="158"/>
        <v>28.135199009640992</v>
      </c>
      <c r="AA791" s="122"/>
      <c r="AB791" s="119">
        <f t="shared" si="149"/>
        <v>4.8578940000000026</v>
      </c>
      <c r="AC791" s="96" t="s">
        <v>519</v>
      </c>
    </row>
    <row r="792" spans="1:29" x14ac:dyDescent="0.45">
      <c r="A792" s="112">
        <f>IF(C792="","",COUNTA($C$3:C792))</f>
        <v>790</v>
      </c>
      <c r="B792" s="112" t="str">
        <f t="shared" si="159"/>
        <v>September</v>
      </c>
      <c r="C792" s="113">
        <v>44830</v>
      </c>
      <c r="D792" s="114" t="s">
        <v>662</v>
      </c>
      <c r="E792" s="114"/>
      <c r="F792" s="115">
        <v>44793</v>
      </c>
      <c r="G792" s="116" t="s">
        <v>125</v>
      </c>
      <c r="H792" s="152" t="s">
        <v>789</v>
      </c>
      <c r="I792" s="116" t="s">
        <v>457</v>
      </c>
      <c r="J792" s="116" t="s">
        <v>3</v>
      </c>
      <c r="K792" s="117" t="str">
        <f t="shared" si="150"/>
        <v>Sqmt</v>
      </c>
      <c r="L792" s="118">
        <v>82.1</v>
      </c>
      <c r="M792" s="118">
        <v>13.86</v>
      </c>
      <c r="N792" s="118">
        <f>9.16+45.25</f>
        <v>54.41</v>
      </c>
      <c r="O792" s="138">
        <f t="shared" si="151"/>
        <v>83.289399999999986</v>
      </c>
      <c r="P792" s="124">
        <v>61.35</v>
      </c>
      <c r="Q792" s="118">
        <v>71.05</v>
      </c>
      <c r="R792" s="118"/>
      <c r="S792" s="151"/>
      <c r="T792" s="119">
        <f t="shared" si="155"/>
        <v>12.239399999999989</v>
      </c>
      <c r="U792" s="119">
        <f t="shared" si="156"/>
        <v>9.6999999999999957</v>
      </c>
      <c r="V792" s="119">
        <f t="shared" si="152"/>
        <v>523.05743199999995</v>
      </c>
      <c r="W792" s="119">
        <f t="shared" si="153"/>
        <v>60.915999999999976</v>
      </c>
      <c r="X792" s="119">
        <f t="shared" si="154"/>
        <v>76.863431999999932</v>
      </c>
      <c r="Y792" s="120">
        <f t="shared" si="157"/>
        <v>14.695027218349505</v>
      </c>
      <c r="Z792" s="121">
        <f t="shared" si="158"/>
        <v>11.646139844926241</v>
      </c>
      <c r="AA792" s="122"/>
      <c r="AB792" s="119">
        <f t="shared" si="149"/>
        <v>76.863431999999932</v>
      </c>
    </row>
    <row r="793" spans="1:29" x14ac:dyDescent="0.45">
      <c r="A793" s="112">
        <f>IF(C793="","",COUNTA($C$3:C793))</f>
        <v>791</v>
      </c>
      <c r="B793" s="112" t="str">
        <f t="shared" si="159"/>
        <v>September</v>
      </c>
      <c r="C793" s="113">
        <v>44830</v>
      </c>
      <c r="D793" s="114" t="s">
        <v>662</v>
      </c>
      <c r="E793" s="114"/>
      <c r="F793" s="115">
        <v>44793</v>
      </c>
      <c r="G793" s="116" t="s">
        <v>125</v>
      </c>
      <c r="H793" s="152" t="s">
        <v>789</v>
      </c>
      <c r="I793" s="116" t="s">
        <v>25</v>
      </c>
      <c r="J793" s="116" t="s">
        <v>455</v>
      </c>
      <c r="K793" s="117" t="str">
        <f t="shared" si="150"/>
        <v>No's</v>
      </c>
      <c r="L793" s="118">
        <v>176</v>
      </c>
      <c r="M793" s="118"/>
      <c r="N793" s="118"/>
      <c r="O793" s="138">
        <f t="shared" si="151"/>
        <v>176</v>
      </c>
      <c r="P793" s="124"/>
      <c r="Q793" s="118"/>
      <c r="R793" s="118"/>
      <c r="S793" s="151"/>
      <c r="T793" s="119" t="str">
        <f t="shared" si="155"/>
        <v/>
      </c>
      <c r="U793" s="119" t="str">
        <f t="shared" si="156"/>
        <v/>
      </c>
      <c r="V793" s="119">
        <f t="shared" si="152"/>
        <v>176</v>
      </c>
      <c r="W793" s="119" t="str">
        <f t="shared" si="153"/>
        <v/>
      </c>
      <c r="X793" s="119" t="str">
        <f t="shared" si="154"/>
        <v/>
      </c>
      <c r="Y793" s="120" t="str">
        <f t="shared" si="157"/>
        <v/>
      </c>
      <c r="Z793" s="121" t="str">
        <f t="shared" si="158"/>
        <v/>
      </c>
      <c r="AA793" s="122"/>
      <c r="AB793" s="119" t="str">
        <f t="shared" si="149"/>
        <v/>
      </c>
    </row>
    <row r="794" spans="1:29" x14ac:dyDescent="0.45">
      <c r="A794" s="112">
        <f>IF(C794="","",COUNTA($C$3:C794))</f>
        <v>792</v>
      </c>
      <c r="B794" s="112" t="str">
        <f t="shared" si="159"/>
        <v>September</v>
      </c>
      <c r="C794" s="113">
        <v>44830</v>
      </c>
      <c r="D794" s="114" t="s">
        <v>662</v>
      </c>
      <c r="E794" s="114"/>
      <c r="F794" s="115">
        <v>44793</v>
      </c>
      <c r="G794" s="116" t="s">
        <v>125</v>
      </c>
      <c r="H794" s="152" t="s">
        <v>789</v>
      </c>
      <c r="I794" s="116" t="s">
        <v>460</v>
      </c>
      <c r="J794" s="116" t="s">
        <v>225</v>
      </c>
      <c r="K794" s="117" t="str">
        <f t="shared" si="150"/>
        <v>Rmt</v>
      </c>
      <c r="L794" s="118">
        <v>100</v>
      </c>
      <c r="M794" s="118"/>
      <c r="N794" s="118"/>
      <c r="O794" s="138">
        <f t="shared" si="151"/>
        <v>100</v>
      </c>
      <c r="P794" s="124"/>
      <c r="Q794" s="118"/>
      <c r="R794" s="118"/>
      <c r="S794" s="151"/>
      <c r="T794" s="119" t="str">
        <f t="shared" si="155"/>
        <v/>
      </c>
      <c r="U794" s="119" t="str">
        <f t="shared" si="156"/>
        <v/>
      </c>
      <c r="V794" s="119">
        <f t="shared" si="152"/>
        <v>100</v>
      </c>
      <c r="W794" s="119" t="str">
        <f t="shared" si="153"/>
        <v/>
      </c>
      <c r="X794" s="119" t="str">
        <f t="shared" si="154"/>
        <v/>
      </c>
      <c r="Y794" s="120" t="str">
        <f t="shared" si="157"/>
        <v/>
      </c>
      <c r="Z794" s="121" t="str">
        <f t="shared" si="158"/>
        <v/>
      </c>
      <c r="AA794" s="122"/>
      <c r="AB794" s="119" t="str">
        <f t="shared" si="149"/>
        <v/>
      </c>
    </row>
    <row r="795" spans="1:29" x14ac:dyDescent="0.45">
      <c r="A795" s="112">
        <f>IF(C795="","",COUNTA($C$3:C795))</f>
        <v>793</v>
      </c>
      <c r="B795" s="112" t="str">
        <f t="shared" si="159"/>
        <v>September</v>
      </c>
      <c r="C795" s="113">
        <v>44830</v>
      </c>
      <c r="D795" s="114" t="s">
        <v>662</v>
      </c>
      <c r="E795" s="114"/>
      <c r="F795" s="115">
        <v>44793</v>
      </c>
      <c r="G795" s="116" t="s">
        <v>125</v>
      </c>
      <c r="H795" s="152" t="s">
        <v>789</v>
      </c>
      <c r="I795" s="116" t="s">
        <v>24</v>
      </c>
      <c r="J795" s="116" t="s">
        <v>24</v>
      </c>
      <c r="K795" s="117" t="str">
        <f t="shared" si="150"/>
        <v>No's</v>
      </c>
      <c r="L795" s="118">
        <v>300</v>
      </c>
      <c r="M795" s="118"/>
      <c r="N795" s="118"/>
      <c r="O795" s="138">
        <f t="shared" si="151"/>
        <v>300</v>
      </c>
      <c r="P795" s="124"/>
      <c r="Q795" s="118"/>
      <c r="R795" s="118"/>
      <c r="S795" s="151"/>
      <c r="T795" s="119" t="str">
        <f t="shared" si="155"/>
        <v/>
      </c>
      <c r="U795" s="119" t="str">
        <f t="shared" si="156"/>
        <v/>
      </c>
      <c r="V795" s="119">
        <f t="shared" si="152"/>
        <v>300</v>
      </c>
      <c r="W795" s="119" t="str">
        <f t="shared" si="153"/>
        <v/>
      </c>
      <c r="X795" s="119" t="str">
        <f t="shared" si="154"/>
        <v/>
      </c>
      <c r="Y795" s="120" t="str">
        <f t="shared" si="157"/>
        <v/>
      </c>
      <c r="Z795" s="121" t="str">
        <f t="shared" si="158"/>
        <v/>
      </c>
      <c r="AA795" s="122"/>
      <c r="AB795" s="119" t="str">
        <f t="shared" si="149"/>
        <v/>
      </c>
    </row>
    <row r="796" spans="1:29" x14ac:dyDescent="0.45">
      <c r="A796" s="112">
        <f>IF(C796="","",COUNTA($C$3:C796))</f>
        <v>794</v>
      </c>
      <c r="B796" s="112" t="str">
        <f t="shared" si="159"/>
        <v>September</v>
      </c>
      <c r="C796" s="113">
        <v>44830</v>
      </c>
      <c r="D796" s="114" t="s">
        <v>662</v>
      </c>
      <c r="E796" s="114"/>
      <c r="F796" s="115">
        <v>44793</v>
      </c>
      <c r="G796" s="116" t="s">
        <v>125</v>
      </c>
      <c r="H796" s="152" t="s">
        <v>789</v>
      </c>
      <c r="I796" s="116" t="s">
        <v>480</v>
      </c>
      <c r="J796" s="116" t="s">
        <v>345</v>
      </c>
      <c r="K796" s="117" t="str">
        <f t="shared" si="150"/>
        <v>Kg's</v>
      </c>
      <c r="L796" s="118">
        <v>0.6</v>
      </c>
      <c r="M796" s="118"/>
      <c r="N796" s="118"/>
      <c r="O796" s="138">
        <f t="shared" si="151"/>
        <v>0.6</v>
      </c>
      <c r="P796" s="124"/>
      <c r="Q796" s="118"/>
      <c r="R796" s="118"/>
      <c r="S796" s="151"/>
      <c r="T796" s="119" t="str">
        <f t="shared" si="155"/>
        <v/>
      </c>
      <c r="U796" s="119" t="str">
        <f t="shared" si="156"/>
        <v/>
      </c>
      <c r="V796" s="119">
        <f t="shared" si="152"/>
        <v>0.6</v>
      </c>
      <c r="W796" s="119" t="str">
        <f t="shared" si="153"/>
        <v/>
      </c>
      <c r="X796" s="119" t="str">
        <f t="shared" si="154"/>
        <v/>
      </c>
      <c r="Y796" s="120" t="str">
        <f t="shared" si="157"/>
        <v/>
      </c>
      <c r="Z796" s="121" t="str">
        <f t="shared" si="158"/>
        <v/>
      </c>
      <c r="AA796" s="122"/>
      <c r="AB796" s="119" t="str">
        <f t="shared" si="149"/>
        <v/>
      </c>
    </row>
    <row r="797" spans="1:29" x14ac:dyDescent="0.45">
      <c r="A797" s="112">
        <f>IF(C797="","",COUNTA($C$3:C797))</f>
        <v>795</v>
      </c>
      <c r="B797" s="112" t="str">
        <f t="shared" si="159"/>
        <v>September</v>
      </c>
      <c r="C797" s="113">
        <v>44830</v>
      </c>
      <c r="D797" s="114" t="s">
        <v>662</v>
      </c>
      <c r="E797" s="114"/>
      <c r="F797" s="115">
        <v>44793</v>
      </c>
      <c r="G797" s="116" t="s">
        <v>125</v>
      </c>
      <c r="H797" s="152" t="s">
        <v>789</v>
      </c>
      <c r="I797" s="116" t="s">
        <v>480</v>
      </c>
      <c r="J797" s="116" t="s">
        <v>343</v>
      </c>
      <c r="K797" s="117" t="str">
        <f t="shared" si="150"/>
        <v>No's</v>
      </c>
      <c r="L797" s="118">
        <v>1</v>
      </c>
      <c r="M797" s="118"/>
      <c r="N797" s="118"/>
      <c r="O797" s="138">
        <f t="shared" si="151"/>
        <v>1</v>
      </c>
      <c r="P797" s="124"/>
      <c r="Q797" s="118"/>
      <c r="R797" s="118"/>
      <c r="S797" s="151"/>
      <c r="T797" s="119" t="str">
        <f t="shared" si="155"/>
        <v/>
      </c>
      <c r="U797" s="119" t="str">
        <f t="shared" si="156"/>
        <v/>
      </c>
      <c r="V797" s="119">
        <f t="shared" si="152"/>
        <v>1</v>
      </c>
      <c r="W797" s="119" t="str">
        <f t="shared" si="153"/>
        <v/>
      </c>
      <c r="X797" s="119" t="str">
        <f t="shared" si="154"/>
        <v/>
      </c>
      <c r="Y797" s="120" t="str">
        <f t="shared" si="157"/>
        <v/>
      </c>
      <c r="Z797" s="121" t="str">
        <f t="shared" si="158"/>
        <v/>
      </c>
      <c r="AA797" s="122"/>
      <c r="AB797" s="119" t="str">
        <f t="shared" si="149"/>
        <v/>
      </c>
    </row>
    <row r="798" spans="1:29" x14ac:dyDescent="0.45">
      <c r="A798" s="112">
        <f>IF(C798="","",COUNTA($C$3:C798))</f>
        <v>796</v>
      </c>
      <c r="B798" s="112" t="str">
        <f t="shared" si="159"/>
        <v>September</v>
      </c>
      <c r="C798" s="113">
        <v>44830</v>
      </c>
      <c r="D798" s="114" t="s">
        <v>734</v>
      </c>
      <c r="E798" s="114"/>
      <c r="F798" s="115">
        <v>44825</v>
      </c>
      <c r="G798" s="116" t="s">
        <v>125</v>
      </c>
      <c r="H798" s="152" t="s">
        <v>776</v>
      </c>
      <c r="I798" s="116" t="s">
        <v>457</v>
      </c>
      <c r="J798" s="116" t="s">
        <v>2</v>
      </c>
      <c r="K798" s="117" t="str">
        <f t="shared" si="150"/>
        <v>Sqmt</v>
      </c>
      <c r="L798" s="118">
        <v>3.5</v>
      </c>
      <c r="M798" s="118"/>
      <c r="N798" s="118">
        <v>2.9</v>
      </c>
      <c r="O798" s="138">
        <f t="shared" si="151"/>
        <v>3.5379999999999998</v>
      </c>
      <c r="P798" s="124">
        <v>2.1</v>
      </c>
      <c r="Q798" s="118">
        <v>2.8</v>
      </c>
      <c r="R798" s="118">
        <v>0</v>
      </c>
      <c r="S798" s="151">
        <v>100</v>
      </c>
      <c r="T798" s="119">
        <f t="shared" si="155"/>
        <v>0.73799999999999999</v>
      </c>
      <c r="U798" s="119">
        <f t="shared" si="156"/>
        <v>0.69999999999999973</v>
      </c>
      <c r="V798" s="119">
        <f t="shared" si="152"/>
        <v>16.663979999999999</v>
      </c>
      <c r="W798" s="119">
        <f t="shared" si="153"/>
        <v>3.2969999999999988</v>
      </c>
      <c r="X798" s="119">
        <f t="shared" si="154"/>
        <v>3.4759799999999998</v>
      </c>
      <c r="Y798" s="120">
        <f t="shared" si="157"/>
        <v>20.859242509892596</v>
      </c>
      <c r="Z798" s="121">
        <f t="shared" si="158"/>
        <v>19.785189372526844</v>
      </c>
      <c r="AA798" s="122"/>
      <c r="AB798" s="119">
        <f t="shared" si="149"/>
        <v>3.4759799999999998</v>
      </c>
      <c r="AC798" s="96" t="s">
        <v>519</v>
      </c>
    </row>
    <row r="799" spans="1:29" x14ac:dyDescent="0.45">
      <c r="A799" s="112">
        <f>IF(C799="","",COUNTA($C$3:C799))</f>
        <v>797</v>
      </c>
      <c r="B799" s="112" t="str">
        <f t="shared" si="159"/>
        <v>September</v>
      </c>
      <c r="C799" s="113">
        <v>44830</v>
      </c>
      <c r="D799" s="114" t="s">
        <v>734</v>
      </c>
      <c r="E799" s="114"/>
      <c r="F799" s="115">
        <v>44825</v>
      </c>
      <c r="G799" s="116" t="s">
        <v>125</v>
      </c>
      <c r="H799" s="152" t="s">
        <v>776</v>
      </c>
      <c r="I799" s="116" t="s">
        <v>457</v>
      </c>
      <c r="J799" s="116" t="s">
        <v>3</v>
      </c>
      <c r="K799" s="117" t="str">
        <f t="shared" si="150"/>
        <v>Sqmt</v>
      </c>
      <c r="L799" s="118">
        <v>3.5</v>
      </c>
      <c r="M799" s="118"/>
      <c r="N799" s="118">
        <v>2.91</v>
      </c>
      <c r="O799" s="138">
        <f t="shared" si="151"/>
        <v>3.5502000000000002</v>
      </c>
      <c r="P799" s="124">
        <v>2.2000000000000002</v>
      </c>
      <c r="Q799" s="118">
        <v>2.7</v>
      </c>
      <c r="R799" s="118"/>
      <c r="S799" s="151"/>
      <c r="T799" s="119">
        <f t="shared" si="155"/>
        <v>0.85020000000000007</v>
      </c>
      <c r="U799" s="119">
        <f t="shared" si="156"/>
        <v>0.5</v>
      </c>
      <c r="V799" s="119">
        <f t="shared" si="152"/>
        <v>22.295256000000002</v>
      </c>
      <c r="W799" s="119">
        <f t="shared" si="153"/>
        <v>3.14</v>
      </c>
      <c r="X799" s="119">
        <f t="shared" si="154"/>
        <v>5.3392560000000007</v>
      </c>
      <c r="Y799" s="120">
        <f t="shared" si="157"/>
        <v>23.947946594558054</v>
      </c>
      <c r="Z799" s="121">
        <f t="shared" si="158"/>
        <v>14.083713593600358</v>
      </c>
      <c r="AA799" s="122"/>
      <c r="AB799" s="119">
        <f t="shared" si="149"/>
        <v>5.3392560000000007</v>
      </c>
    </row>
    <row r="800" spans="1:29" x14ac:dyDescent="0.45">
      <c r="A800" s="112">
        <f>IF(C800="","",COUNTA($C$3:C800))</f>
        <v>798</v>
      </c>
      <c r="B800" s="112" t="str">
        <f t="shared" si="159"/>
        <v>September</v>
      </c>
      <c r="C800" s="113">
        <v>44830</v>
      </c>
      <c r="D800" s="114" t="s">
        <v>734</v>
      </c>
      <c r="E800" s="114"/>
      <c r="F800" s="115">
        <v>44825</v>
      </c>
      <c r="G800" s="116" t="s">
        <v>125</v>
      </c>
      <c r="H800" s="152" t="s">
        <v>776</v>
      </c>
      <c r="I800" s="116" t="s">
        <v>457</v>
      </c>
      <c r="J800" s="116" t="s">
        <v>4</v>
      </c>
      <c r="K800" s="117" t="str">
        <f t="shared" si="150"/>
        <v>Sqmt</v>
      </c>
      <c r="L800" s="118">
        <v>16.7</v>
      </c>
      <c r="M800" s="118"/>
      <c r="N800" s="118">
        <v>13.83</v>
      </c>
      <c r="O800" s="138">
        <f t="shared" si="151"/>
        <v>16.872599999999998</v>
      </c>
      <c r="P800" s="124">
        <v>11.7</v>
      </c>
      <c r="Q800" s="118">
        <v>13.75</v>
      </c>
      <c r="R800" s="118"/>
      <c r="S800" s="151"/>
      <c r="T800" s="119">
        <f t="shared" si="155"/>
        <v>3.1225999999999985</v>
      </c>
      <c r="U800" s="119">
        <f t="shared" si="156"/>
        <v>2.0500000000000007</v>
      </c>
      <c r="V800" s="119">
        <f t="shared" si="152"/>
        <v>132.44990999999999</v>
      </c>
      <c r="W800" s="119">
        <f t="shared" si="153"/>
        <v>16.092500000000005</v>
      </c>
      <c r="X800" s="119">
        <f t="shared" si="154"/>
        <v>24.512409999999988</v>
      </c>
      <c r="Y800" s="120">
        <f t="shared" si="157"/>
        <v>18.506928392778818</v>
      </c>
      <c r="Z800" s="121">
        <f t="shared" si="158"/>
        <v>12.149876130531162</v>
      </c>
      <c r="AA800" s="122"/>
      <c r="AB800" s="119">
        <f t="shared" si="149"/>
        <v>24.512409999999988</v>
      </c>
    </row>
    <row r="801" spans="1:28" x14ac:dyDescent="0.45">
      <c r="A801" s="112">
        <f>IF(C801="","",COUNTA($C$3:C801))</f>
        <v>799</v>
      </c>
      <c r="B801" s="112" t="str">
        <f t="shared" si="159"/>
        <v>September</v>
      </c>
      <c r="C801" s="113">
        <v>44830</v>
      </c>
      <c r="D801" s="114" t="s">
        <v>734</v>
      </c>
      <c r="E801" s="114"/>
      <c r="F801" s="115">
        <v>44825</v>
      </c>
      <c r="G801" s="116" t="s">
        <v>125</v>
      </c>
      <c r="H801" s="152" t="s">
        <v>776</v>
      </c>
      <c r="I801" s="116" t="s">
        <v>25</v>
      </c>
      <c r="J801" s="116" t="s">
        <v>455</v>
      </c>
      <c r="K801" s="117" t="str">
        <f t="shared" si="150"/>
        <v>No's</v>
      </c>
      <c r="L801" s="118">
        <v>56</v>
      </c>
      <c r="M801" s="118"/>
      <c r="N801" s="118"/>
      <c r="O801" s="138">
        <f t="shared" si="151"/>
        <v>56</v>
      </c>
      <c r="P801" s="124"/>
      <c r="Q801" s="118"/>
      <c r="R801" s="118"/>
      <c r="S801" s="151"/>
      <c r="T801" s="119" t="str">
        <f t="shared" si="155"/>
        <v/>
      </c>
      <c r="U801" s="119" t="str">
        <f t="shared" si="156"/>
        <v/>
      </c>
      <c r="V801" s="119">
        <f t="shared" si="152"/>
        <v>56</v>
      </c>
      <c r="W801" s="119" t="str">
        <f t="shared" si="153"/>
        <v/>
      </c>
      <c r="X801" s="119" t="str">
        <f t="shared" si="154"/>
        <v/>
      </c>
      <c r="Y801" s="120" t="str">
        <f t="shared" si="157"/>
        <v/>
      </c>
      <c r="Z801" s="121" t="str">
        <f t="shared" si="158"/>
        <v/>
      </c>
      <c r="AA801" s="122"/>
      <c r="AB801" s="119" t="str">
        <f t="shared" si="149"/>
        <v/>
      </c>
    </row>
    <row r="802" spans="1:28" x14ac:dyDescent="0.45">
      <c r="A802" s="112">
        <f>IF(C802="","",COUNTA($C$3:C802))</f>
        <v>800</v>
      </c>
      <c r="B802" s="112" t="str">
        <f t="shared" si="159"/>
        <v>September</v>
      </c>
      <c r="C802" s="113">
        <v>44830</v>
      </c>
      <c r="D802" s="114" t="s">
        <v>734</v>
      </c>
      <c r="E802" s="114"/>
      <c r="F802" s="115">
        <v>44825</v>
      </c>
      <c r="G802" s="116" t="s">
        <v>125</v>
      </c>
      <c r="H802" s="152" t="s">
        <v>776</v>
      </c>
      <c r="I802" s="116" t="s">
        <v>460</v>
      </c>
      <c r="J802" s="116" t="s">
        <v>225</v>
      </c>
      <c r="K802" s="117" t="str">
        <f t="shared" si="150"/>
        <v>Rmt</v>
      </c>
      <c r="L802" s="118">
        <v>50</v>
      </c>
      <c r="M802" s="118"/>
      <c r="N802" s="118"/>
      <c r="O802" s="138">
        <f t="shared" si="151"/>
        <v>50</v>
      </c>
      <c r="P802" s="124"/>
      <c r="Q802" s="118"/>
      <c r="R802" s="118"/>
      <c r="S802" s="151"/>
      <c r="T802" s="119" t="str">
        <f t="shared" si="155"/>
        <v/>
      </c>
      <c r="U802" s="119" t="str">
        <f t="shared" si="156"/>
        <v/>
      </c>
      <c r="V802" s="119">
        <f t="shared" si="152"/>
        <v>50</v>
      </c>
      <c r="W802" s="119" t="str">
        <f t="shared" si="153"/>
        <v/>
      </c>
      <c r="X802" s="119" t="str">
        <f t="shared" si="154"/>
        <v/>
      </c>
      <c r="Y802" s="120" t="str">
        <f t="shared" si="157"/>
        <v/>
      </c>
      <c r="Z802" s="121" t="str">
        <f t="shared" si="158"/>
        <v/>
      </c>
      <c r="AA802" s="122"/>
      <c r="AB802" s="119" t="str">
        <f t="shared" si="149"/>
        <v/>
      </c>
    </row>
    <row r="803" spans="1:28" x14ac:dyDescent="0.45">
      <c r="A803" s="112">
        <f>IF(C803="","",COUNTA($C$3:C803))</f>
        <v>801</v>
      </c>
      <c r="B803" s="112" t="str">
        <f t="shared" si="159"/>
        <v>September</v>
      </c>
      <c r="C803" s="113">
        <v>44830</v>
      </c>
      <c r="D803" s="114" t="s">
        <v>734</v>
      </c>
      <c r="E803" s="114"/>
      <c r="F803" s="115">
        <v>44825</v>
      </c>
      <c r="G803" s="116" t="s">
        <v>125</v>
      </c>
      <c r="H803" s="152" t="s">
        <v>776</v>
      </c>
      <c r="I803" s="116" t="s">
        <v>24</v>
      </c>
      <c r="J803" s="116" t="s">
        <v>24</v>
      </c>
      <c r="K803" s="117" t="str">
        <f t="shared" si="150"/>
        <v>No's</v>
      </c>
      <c r="L803" s="118">
        <v>100</v>
      </c>
      <c r="M803" s="118"/>
      <c r="N803" s="118"/>
      <c r="O803" s="138">
        <f t="shared" si="151"/>
        <v>100</v>
      </c>
      <c r="P803" s="124"/>
      <c r="Q803" s="118"/>
      <c r="R803" s="118"/>
      <c r="S803" s="151"/>
      <c r="T803" s="119" t="str">
        <f t="shared" si="155"/>
        <v/>
      </c>
      <c r="U803" s="119" t="str">
        <f t="shared" si="156"/>
        <v/>
      </c>
      <c r="V803" s="119">
        <f t="shared" si="152"/>
        <v>100</v>
      </c>
      <c r="W803" s="119" t="str">
        <f t="shared" si="153"/>
        <v/>
      </c>
      <c r="X803" s="119" t="str">
        <f t="shared" si="154"/>
        <v/>
      </c>
      <c r="Y803" s="120" t="str">
        <f t="shared" si="157"/>
        <v/>
      </c>
      <c r="Z803" s="121" t="str">
        <f t="shared" si="158"/>
        <v/>
      </c>
      <c r="AA803" s="122"/>
      <c r="AB803" s="119" t="str">
        <f t="shared" si="149"/>
        <v/>
      </c>
    </row>
    <row r="804" spans="1:28" x14ac:dyDescent="0.45">
      <c r="A804" s="112">
        <f>IF(C804="","",COUNTA($C$3:C804))</f>
        <v>802</v>
      </c>
      <c r="B804" s="112" t="str">
        <f t="shared" si="159"/>
        <v>September</v>
      </c>
      <c r="C804" s="113">
        <v>44830</v>
      </c>
      <c r="D804" s="114" t="s">
        <v>734</v>
      </c>
      <c r="E804" s="114"/>
      <c r="F804" s="115">
        <v>44825</v>
      </c>
      <c r="G804" s="116" t="s">
        <v>125</v>
      </c>
      <c r="H804" s="152" t="s">
        <v>776</v>
      </c>
      <c r="I804" s="116" t="s">
        <v>480</v>
      </c>
      <c r="J804" s="116" t="s">
        <v>343</v>
      </c>
      <c r="K804" s="117" t="str">
        <f t="shared" si="150"/>
        <v>No's</v>
      </c>
      <c r="L804" s="118">
        <v>1</v>
      </c>
      <c r="M804" s="118"/>
      <c r="N804" s="118"/>
      <c r="O804" s="138">
        <f t="shared" si="151"/>
        <v>1</v>
      </c>
      <c r="P804" s="124"/>
      <c r="Q804" s="118"/>
      <c r="R804" s="118"/>
      <c r="S804" s="151"/>
      <c r="T804" s="119" t="str">
        <f t="shared" si="155"/>
        <v/>
      </c>
      <c r="U804" s="119" t="str">
        <f t="shared" si="156"/>
        <v/>
      </c>
      <c r="V804" s="119">
        <f t="shared" si="152"/>
        <v>1</v>
      </c>
      <c r="W804" s="119" t="str">
        <f t="shared" si="153"/>
        <v/>
      </c>
      <c r="X804" s="119" t="str">
        <f t="shared" si="154"/>
        <v/>
      </c>
      <c r="Y804" s="120" t="str">
        <f t="shared" si="157"/>
        <v/>
      </c>
      <c r="Z804" s="121" t="str">
        <f t="shared" si="158"/>
        <v/>
      </c>
      <c r="AA804" s="122"/>
      <c r="AB804" s="119" t="str">
        <f t="shared" si="149"/>
        <v/>
      </c>
    </row>
    <row r="805" spans="1:28" x14ac:dyDescent="0.45">
      <c r="A805" s="112">
        <f>IF(C805="","",COUNTA($C$3:C805))</f>
        <v>803</v>
      </c>
      <c r="B805" s="112" t="str">
        <f t="shared" si="159"/>
        <v>September</v>
      </c>
      <c r="C805" s="113">
        <v>44830</v>
      </c>
      <c r="D805" s="114" t="s">
        <v>728</v>
      </c>
      <c r="E805" s="114"/>
      <c r="F805" s="115">
        <v>44820</v>
      </c>
      <c r="G805" s="116" t="s">
        <v>125</v>
      </c>
      <c r="H805" s="152" t="s">
        <v>777</v>
      </c>
      <c r="I805" s="116" t="s">
        <v>457</v>
      </c>
      <c r="J805" s="116" t="s">
        <v>3</v>
      </c>
      <c r="K805" s="117" t="str">
        <f t="shared" si="150"/>
        <v>Sqmt</v>
      </c>
      <c r="L805" s="118">
        <v>7.1</v>
      </c>
      <c r="M805" s="118"/>
      <c r="N805" s="118">
        <v>5.96</v>
      </c>
      <c r="O805" s="138">
        <f t="shared" si="151"/>
        <v>7.2711999999999994</v>
      </c>
      <c r="P805" s="124">
        <v>5.5</v>
      </c>
      <c r="Q805" s="118">
        <v>6.1</v>
      </c>
      <c r="R805" s="118">
        <v>0</v>
      </c>
      <c r="S805" s="151">
        <v>100</v>
      </c>
      <c r="T805" s="119">
        <f t="shared" si="155"/>
        <v>1.1711999999999998</v>
      </c>
      <c r="U805" s="119">
        <f t="shared" si="156"/>
        <v>0.59999999999999964</v>
      </c>
      <c r="V805" s="119">
        <f t="shared" si="152"/>
        <v>45.663136000000002</v>
      </c>
      <c r="W805" s="119">
        <f t="shared" si="153"/>
        <v>3.767999999999998</v>
      </c>
      <c r="X805" s="119">
        <f t="shared" si="154"/>
        <v>7.355135999999999</v>
      </c>
      <c r="Y805" s="120">
        <f t="shared" si="157"/>
        <v>16.107382550335569</v>
      </c>
      <c r="Z805" s="121">
        <f t="shared" si="158"/>
        <v>8.2517328639014149</v>
      </c>
      <c r="AA805" s="122"/>
      <c r="AB805" s="119">
        <f t="shared" si="149"/>
        <v>7.355135999999999</v>
      </c>
    </row>
    <row r="806" spans="1:28" x14ac:dyDescent="0.45">
      <c r="A806" s="112">
        <f>IF(C806="","",COUNTA($C$3:C806))</f>
        <v>804</v>
      </c>
      <c r="B806" s="112" t="str">
        <f t="shared" si="159"/>
        <v>September</v>
      </c>
      <c r="C806" s="113">
        <v>44830</v>
      </c>
      <c r="D806" s="114" t="s">
        <v>728</v>
      </c>
      <c r="E806" s="114"/>
      <c r="F806" s="115">
        <v>44820</v>
      </c>
      <c r="G806" s="116" t="s">
        <v>125</v>
      </c>
      <c r="H806" s="152" t="s">
        <v>777</v>
      </c>
      <c r="I806" s="116" t="s">
        <v>25</v>
      </c>
      <c r="J806" s="116" t="s">
        <v>455</v>
      </c>
      <c r="K806" s="117" t="str">
        <f t="shared" si="150"/>
        <v>No's</v>
      </c>
      <c r="L806" s="118">
        <v>8</v>
      </c>
      <c r="M806" s="118"/>
      <c r="N806" s="118"/>
      <c r="O806" s="138">
        <f t="shared" si="151"/>
        <v>8</v>
      </c>
      <c r="P806" s="124"/>
      <c r="Q806" s="118"/>
      <c r="R806" s="118"/>
      <c r="S806" s="151"/>
      <c r="T806" s="119" t="str">
        <f t="shared" si="155"/>
        <v/>
      </c>
      <c r="U806" s="119" t="str">
        <f t="shared" si="156"/>
        <v/>
      </c>
      <c r="V806" s="119">
        <f t="shared" si="152"/>
        <v>8</v>
      </c>
      <c r="W806" s="119" t="str">
        <f t="shared" si="153"/>
        <v/>
      </c>
      <c r="X806" s="119" t="str">
        <f t="shared" si="154"/>
        <v/>
      </c>
      <c r="Y806" s="120" t="str">
        <f t="shared" si="157"/>
        <v/>
      </c>
      <c r="Z806" s="121" t="str">
        <f t="shared" si="158"/>
        <v/>
      </c>
      <c r="AA806" s="122"/>
      <c r="AB806" s="119" t="str">
        <f t="shared" si="149"/>
        <v/>
      </c>
    </row>
    <row r="807" spans="1:28" x14ac:dyDescent="0.45">
      <c r="A807" s="112">
        <f>IF(C807="","",COUNTA($C$3:C807))</f>
        <v>805</v>
      </c>
      <c r="B807" s="112" t="str">
        <f t="shared" si="159"/>
        <v>September</v>
      </c>
      <c r="C807" s="113">
        <v>44830</v>
      </c>
      <c r="D807" s="114" t="s">
        <v>728</v>
      </c>
      <c r="E807" s="114"/>
      <c r="F807" s="115">
        <v>44820</v>
      </c>
      <c r="G807" s="116" t="s">
        <v>125</v>
      </c>
      <c r="H807" s="152" t="s">
        <v>777</v>
      </c>
      <c r="I807" s="116" t="s">
        <v>460</v>
      </c>
      <c r="J807" s="116" t="s">
        <v>225</v>
      </c>
      <c r="K807" s="117" t="str">
        <f t="shared" si="150"/>
        <v>Rmt</v>
      </c>
      <c r="L807" s="118">
        <v>20</v>
      </c>
      <c r="M807" s="118"/>
      <c r="N807" s="118"/>
      <c r="O807" s="138">
        <f t="shared" si="151"/>
        <v>20</v>
      </c>
      <c r="P807" s="124"/>
      <c r="Q807" s="118"/>
      <c r="R807" s="118"/>
      <c r="S807" s="151"/>
      <c r="T807" s="119" t="str">
        <f t="shared" si="155"/>
        <v/>
      </c>
      <c r="U807" s="119" t="str">
        <f t="shared" si="156"/>
        <v/>
      </c>
      <c r="V807" s="119">
        <f t="shared" si="152"/>
        <v>20</v>
      </c>
      <c r="W807" s="119" t="str">
        <f t="shared" si="153"/>
        <v/>
      </c>
      <c r="X807" s="119" t="str">
        <f t="shared" si="154"/>
        <v/>
      </c>
      <c r="Y807" s="120" t="str">
        <f t="shared" si="157"/>
        <v/>
      </c>
      <c r="Z807" s="121" t="str">
        <f t="shared" si="158"/>
        <v/>
      </c>
      <c r="AA807" s="122"/>
      <c r="AB807" s="119" t="str">
        <f t="shared" si="149"/>
        <v/>
      </c>
    </row>
    <row r="808" spans="1:28" x14ac:dyDescent="0.45">
      <c r="A808" s="112">
        <f>IF(C808="","",COUNTA($C$3:C808))</f>
        <v>806</v>
      </c>
      <c r="B808" s="112" t="str">
        <f t="shared" si="159"/>
        <v>September</v>
      </c>
      <c r="C808" s="113">
        <v>44830</v>
      </c>
      <c r="D808" s="114" t="s">
        <v>728</v>
      </c>
      <c r="E808" s="114"/>
      <c r="F808" s="115">
        <v>44820</v>
      </c>
      <c r="G808" s="116" t="s">
        <v>125</v>
      </c>
      <c r="H808" s="152" t="s">
        <v>777</v>
      </c>
      <c r="I808" s="116" t="s">
        <v>24</v>
      </c>
      <c r="J808" s="116" t="s">
        <v>24</v>
      </c>
      <c r="K808" s="117" t="str">
        <f t="shared" si="150"/>
        <v>No's</v>
      </c>
      <c r="L808" s="118">
        <v>10</v>
      </c>
      <c r="M808" s="118"/>
      <c r="N808" s="118"/>
      <c r="O808" s="138">
        <f t="shared" si="151"/>
        <v>10</v>
      </c>
      <c r="P808" s="124"/>
      <c r="Q808" s="118"/>
      <c r="R808" s="118"/>
      <c r="S808" s="151"/>
      <c r="T808" s="119" t="str">
        <f t="shared" si="155"/>
        <v/>
      </c>
      <c r="U808" s="119" t="str">
        <f t="shared" si="156"/>
        <v/>
      </c>
      <c r="V808" s="119">
        <f t="shared" si="152"/>
        <v>10</v>
      </c>
      <c r="W808" s="119" t="str">
        <f t="shared" si="153"/>
        <v/>
      </c>
      <c r="X808" s="119" t="str">
        <f t="shared" si="154"/>
        <v/>
      </c>
      <c r="Y808" s="120" t="str">
        <f t="shared" si="157"/>
        <v/>
      </c>
      <c r="Z808" s="121" t="str">
        <f t="shared" si="158"/>
        <v/>
      </c>
      <c r="AA808" s="122"/>
      <c r="AB808" s="119" t="str">
        <f t="shared" si="149"/>
        <v/>
      </c>
    </row>
    <row r="809" spans="1:28" x14ac:dyDescent="0.45">
      <c r="A809" s="112">
        <f>IF(C809="","",COUNTA($C$3:C809))</f>
        <v>807</v>
      </c>
      <c r="B809" s="112" t="str">
        <f t="shared" si="159"/>
        <v>September</v>
      </c>
      <c r="C809" s="113">
        <v>44831</v>
      </c>
      <c r="D809" s="114" t="s">
        <v>778</v>
      </c>
      <c r="E809" s="114"/>
      <c r="F809" s="115">
        <v>44833</v>
      </c>
      <c r="G809" s="116" t="s">
        <v>125</v>
      </c>
      <c r="H809" s="152" t="s">
        <v>779</v>
      </c>
      <c r="I809" s="116" t="s">
        <v>457</v>
      </c>
      <c r="J809" s="116" t="s">
        <v>2</v>
      </c>
      <c r="K809" s="117" t="str">
        <f t="shared" si="150"/>
        <v>Sqmt</v>
      </c>
      <c r="L809" s="118">
        <v>271.2</v>
      </c>
      <c r="M809" s="118">
        <v>134.37</v>
      </c>
      <c r="N809" s="118">
        <v>89.48</v>
      </c>
      <c r="O809" s="138">
        <f t="shared" si="151"/>
        <v>273.09700000000004</v>
      </c>
      <c r="P809" s="124">
        <v>226.8</v>
      </c>
      <c r="Q809" s="118">
        <v>254.8</v>
      </c>
      <c r="R809" s="118">
        <v>38</v>
      </c>
      <c r="S809" s="151">
        <v>62</v>
      </c>
      <c r="T809" s="119">
        <f t="shared" si="155"/>
        <v>18.297000000000025</v>
      </c>
      <c r="U809" s="119">
        <f t="shared" si="156"/>
        <v>28</v>
      </c>
      <c r="V809" s="119">
        <f t="shared" si="152"/>
        <v>1286.2868700000001</v>
      </c>
      <c r="W809" s="119">
        <f t="shared" si="153"/>
        <v>131.88</v>
      </c>
      <c r="X809" s="119">
        <f t="shared" si="154"/>
        <v>86.178870000000117</v>
      </c>
      <c r="Y809" s="120">
        <f t="shared" si="157"/>
        <v>6.6998172810393459</v>
      </c>
      <c r="Z809" s="121">
        <f t="shared" si="158"/>
        <v>10.252767331753917</v>
      </c>
      <c r="AA809" s="122"/>
      <c r="AB809" s="119">
        <f t="shared" si="149"/>
        <v>86.178870000000117</v>
      </c>
    </row>
    <row r="810" spans="1:28" x14ac:dyDescent="0.45">
      <c r="A810" s="112">
        <f>IF(C810="","",COUNTA($C$3:C810))</f>
        <v>808</v>
      </c>
      <c r="B810" s="112" t="str">
        <f t="shared" si="159"/>
        <v>September</v>
      </c>
      <c r="C810" s="113">
        <v>44831</v>
      </c>
      <c r="D810" s="114" t="s">
        <v>778</v>
      </c>
      <c r="E810" s="114"/>
      <c r="F810" s="115">
        <v>44833</v>
      </c>
      <c r="G810" s="116" t="s">
        <v>125</v>
      </c>
      <c r="H810" s="152" t="s">
        <v>779</v>
      </c>
      <c r="I810" s="116" t="s">
        <v>457</v>
      </c>
      <c r="J810" s="116" t="s">
        <v>3</v>
      </c>
      <c r="K810" s="117" t="str">
        <f t="shared" si="150"/>
        <v>Sqmt</v>
      </c>
      <c r="L810" s="118">
        <v>21.8</v>
      </c>
      <c r="M810" s="118"/>
      <c r="N810" s="118">
        <v>18.22</v>
      </c>
      <c r="O810" s="138">
        <f t="shared" si="151"/>
        <v>22.228399999999997</v>
      </c>
      <c r="P810" s="124">
        <v>13.3</v>
      </c>
      <c r="Q810" s="118">
        <v>15.8</v>
      </c>
      <c r="R810" s="118"/>
      <c r="S810" s="151"/>
      <c r="T810" s="119">
        <f t="shared" si="155"/>
        <v>6.4283999999999963</v>
      </c>
      <c r="U810" s="119">
        <f t="shared" si="156"/>
        <v>2.5</v>
      </c>
      <c r="V810" s="119">
        <f t="shared" si="152"/>
        <v>139.59435199999999</v>
      </c>
      <c r="W810" s="119">
        <f t="shared" si="153"/>
        <v>15.700000000000001</v>
      </c>
      <c r="X810" s="119">
        <f t="shared" si="154"/>
        <v>40.370351999999976</v>
      </c>
      <c r="Y810" s="120">
        <f t="shared" si="157"/>
        <v>28.919760306634746</v>
      </c>
      <c r="Z810" s="121">
        <f t="shared" si="158"/>
        <v>11.246873369203362</v>
      </c>
      <c r="AA810" s="122"/>
      <c r="AB810" s="119">
        <f t="shared" si="149"/>
        <v>40.370351999999976</v>
      </c>
    </row>
    <row r="811" spans="1:28" x14ac:dyDescent="0.45">
      <c r="A811" s="112">
        <f>IF(C811="","",COUNTA($C$3:C811))</f>
        <v>809</v>
      </c>
      <c r="B811" s="112" t="str">
        <f t="shared" si="159"/>
        <v>September</v>
      </c>
      <c r="C811" s="113">
        <v>44831</v>
      </c>
      <c r="D811" s="114" t="s">
        <v>778</v>
      </c>
      <c r="E811" s="114"/>
      <c r="F811" s="115">
        <v>44833</v>
      </c>
      <c r="G811" s="116" t="s">
        <v>125</v>
      </c>
      <c r="H811" s="152" t="s">
        <v>779</v>
      </c>
      <c r="I811" s="116" t="s">
        <v>502</v>
      </c>
      <c r="J811" s="116" t="s">
        <v>4</v>
      </c>
      <c r="K811" s="117" t="str">
        <f t="shared" si="150"/>
        <v>Sqmt</v>
      </c>
      <c r="L811" s="118">
        <v>3.4</v>
      </c>
      <c r="M811" s="118">
        <v>2.88</v>
      </c>
      <c r="N811" s="118"/>
      <c r="O811" s="138">
        <f t="shared" si="151"/>
        <v>3.5135999999999998</v>
      </c>
      <c r="P811" s="124"/>
      <c r="Q811" s="118">
        <v>1.7</v>
      </c>
      <c r="R811" s="118"/>
      <c r="S811" s="151"/>
      <c r="T811" s="119">
        <f t="shared" si="155"/>
        <v>1.8135999999999999</v>
      </c>
      <c r="U811" s="119">
        <f t="shared" si="156"/>
        <v>1.7</v>
      </c>
      <c r="V811" s="119">
        <f t="shared" si="152"/>
        <v>27.581759999999999</v>
      </c>
      <c r="W811" s="119">
        <f t="shared" si="153"/>
        <v>13.344999999999999</v>
      </c>
      <c r="X811" s="119">
        <f t="shared" si="154"/>
        <v>14.236759999999999</v>
      </c>
      <c r="Y811" s="120">
        <f t="shared" si="157"/>
        <v>51.616575591985423</v>
      </c>
      <c r="Z811" s="121">
        <f t="shared" si="158"/>
        <v>48.383424408014577</v>
      </c>
      <c r="AA811" s="122"/>
      <c r="AB811" s="119">
        <f t="shared" si="149"/>
        <v>14.236759999999999</v>
      </c>
    </row>
    <row r="812" spans="1:28" x14ac:dyDescent="0.45">
      <c r="A812" s="112">
        <f>IF(C812="","",COUNTA($C$3:C812))</f>
        <v>810</v>
      </c>
      <c r="B812" s="112" t="str">
        <f t="shared" si="159"/>
        <v>September</v>
      </c>
      <c r="C812" s="113">
        <v>44831</v>
      </c>
      <c r="D812" s="114" t="s">
        <v>778</v>
      </c>
      <c r="E812" s="114"/>
      <c r="F812" s="115">
        <v>44833</v>
      </c>
      <c r="G812" s="116" t="s">
        <v>125</v>
      </c>
      <c r="H812" s="152" t="s">
        <v>779</v>
      </c>
      <c r="I812" s="116" t="s">
        <v>25</v>
      </c>
      <c r="J812" s="116" t="s">
        <v>455</v>
      </c>
      <c r="K812" s="117" t="str">
        <f t="shared" si="150"/>
        <v>No's</v>
      </c>
      <c r="L812" s="118">
        <v>1608</v>
      </c>
      <c r="M812" s="118"/>
      <c r="N812" s="118"/>
      <c r="O812" s="138">
        <f t="shared" si="151"/>
        <v>1608</v>
      </c>
      <c r="P812" s="124"/>
      <c r="Q812" s="118"/>
      <c r="R812" s="118"/>
      <c r="S812" s="151"/>
      <c r="T812" s="119" t="str">
        <f t="shared" si="155"/>
        <v/>
      </c>
      <c r="U812" s="119" t="str">
        <f t="shared" si="156"/>
        <v/>
      </c>
      <c r="V812" s="119">
        <f t="shared" si="152"/>
        <v>1608</v>
      </c>
      <c r="W812" s="119" t="str">
        <f t="shared" si="153"/>
        <v/>
      </c>
      <c r="X812" s="119" t="str">
        <f t="shared" si="154"/>
        <v/>
      </c>
      <c r="Y812" s="120" t="str">
        <f t="shared" si="157"/>
        <v/>
      </c>
      <c r="Z812" s="121" t="str">
        <f t="shared" si="158"/>
        <v/>
      </c>
      <c r="AA812" s="122"/>
      <c r="AB812" s="119" t="str">
        <f t="shared" si="149"/>
        <v/>
      </c>
    </row>
    <row r="813" spans="1:28" x14ac:dyDescent="0.45">
      <c r="A813" s="112">
        <f>IF(C813="","",COUNTA($C$3:C813))</f>
        <v>811</v>
      </c>
      <c r="B813" s="112" t="str">
        <f t="shared" si="159"/>
        <v>September</v>
      </c>
      <c r="C813" s="113">
        <v>44831</v>
      </c>
      <c r="D813" s="114" t="s">
        <v>778</v>
      </c>
      <c r="E813" s="114"/>
      <c r="F813" s="115">
        <v>44833</v>
      </c>
      <c r="G813" s="116" t="s">
        <v>125</v>
      </c>
      <c r="H813" s="152" t="s">
        <v>779</v>
      </c>
      <c r="I813" s="116" t="s">
        <v>460</v>
      </c>
      <c r="J813" s="116" t="s">
        <v>225</v>
      </c>
      <c r="K813" s="117" t="str">
        <f t="shared" si="150"/>
        <v>Rmt</v>
      </c>
      <c r="L813" s="118">
        <v>300</v>
      </c>
      <c r="M813" s="118"/>
      <c r="N813" s="118"/>
      <c r="O813" s="138">
        <f t="shared" si="151"/>
        <v>300</v>
      </c>
      <c r="P813" s="124"/>
      <c r="Q813" s="118"/>
      <c r="R813" s="118"/>
      <c r="S813" s="151"/>
      <c r="T813" s="119" t="str">
        <f t="shared" si="155"/>
        <v/>
      </c>
      <c r="U813" s="119" t="str">
        <f t="shared" si="156"/>
        <v/>
      </c>
      <c r="V813" s="119">
        <f t="shared" si="152"/>
        <v>300</v>
      </c>
      <c r="W813" s="119" t="str">
        <f t="shared" si="153"/>
        <v/>
      </c>
      <c r="X813" s="119" t="str">
        <f t="shared" si="154"/>
        <v/>
      </c>
      <c r="Y813" s="120" t="str">
        <f t="shared" si="157"/>
        <v/>
      </c>
      <c r="Z813" s="121" t="str">
        <f t="shared" si="158"/>
        <v/>
      </c>
      <c r="AA813" s="122"/>
      <c r="AB813" s="119" t="str">
        <f t="shared" si="149"/>
        <v/>
      </c>
    </row>
    <row r="814" spans="1:28" x14ac:dyDescent="0.45">
      <c r="A814" s="112">
        <f>IF(C814="","",COUNTA($C$3:C814))</f>
        <v>812</v>
      </c>
      <c r="B814" s="112" t="str">
        <f t="shared" si="159"/>
        <v>September</v>
      </c>
      <c r="C814" s="113">
        <v>44831</v>
      </c>
      <c r="D814" s="114" t="s">
        <v>778</v>
      </c>
      <c r="E814" s="114"/>
      <c r="F814" s="115">
        <v>44833</v>
      </c>
      <c r="G814" s="116" t="s">
        <v>125</v>
      </c>
      <c r="H814" s="152" t="s">
        <v>779</v>
      </c>
      <c r="I814" s="116" t="s">
        <v>24</v>
      </c>
      <c r="J814" s="116" t="s">
        <v>24</v>
      </c>
      <c r="K814" s="117" t="str">
        <f t="shared" si="150"/>
        <v>No's</v>
      </c>
      <c r="L814" s="118">
        <v>1200</v>
      </c>
      <c r="M814" s="118"/>
      <c r="N814" s="118"/>
      <c r="O814" s="138">
        <f t="shared" si="151"/>
        <v>1200</v>
      </c>
      <c r="P814" s="124"/>
      <c r="Q814" s="118"/>
      <c r="R814" s="118"/>
      <c r="S814" s="151"/>
      <c r="T814" s="119" t="str">
        <f t="shared" si="155"/>
        <v/>
      </c>
      <c r="U814" s="119" t="str">
        <f t="shared" si="156"/>
        <v/>
      </c>
      <c r="V814" s="119">
        <f t="shared" si="152"/>
        <v>1200</v>
      </c>
      <c r="W814" s="119" t="str">
        <f t="shared" si="153"/>
        <v/>
      </c>
      <c r="X814" s="119" t="str">
        <f t="shared" si="154"/>
        <v/>
      </c>
      <c r="Y814" s="120" t="str">
        <f t="shared" si="157"/>
        <v/>
      </c>
      <c r="Z814" s="121" t="str">
        <f t="shared" si="158"/>
        <v/>
      </c>
      <c r="AA814" s="122"/>
      <c r="AB814" s="119" t="str">
        <f t="shared" si="149"/>
        <v/>
      </c>
    </row>
    <row r="815" spans="1:28" x14ac:dyDescent="0.45">
      <c r="A815" s="112">
        <f>IF(C815="","",COUNTA($C$3:C815))</f>
        <v>813</v>
      </c>
      <c r="B815" s="112" t="str">
        <f t="shared" si="159"/>
        <v>September</v>
      </c>
      <c r="C815" s="113">
        <v>44831</v>
      </c>
      <c r="D815" s="114" t="s">
        <v>778</v>
      </c>
      <c r="E815" s="114"/>
      <c r="F815" s="115">
        <v>44833</v>
      </c>
      <c r="G815" s="116" t="s">
        <v>125</v>
      </c>
      <c r="H815" s="152" t="s">
        <v>779</v>
      </c>
      <c r="I815" s="116" t="s">
        <v>480</v>
      </c>
      <c r="J815" s="116" t="s">
        <v>345</v>
      </c>
      <c r="K815" s="117" t="str">
        <f t="shared" si="150"/>
        <v>Kg's</v>
      </c>
      <c r="L815" s="118">
        <v>1.8</v>
      </c>
      <c r="M815" s="118"/>
      <c r="N815" s="118"/>
      <c r="O815" s="138">
        <f t="shared" si="151"/>
        <v>1.8</v>
      </c>
      <c r="P815" s="124"/>
      <c r="Q815" s="118"/>
      <c r="R815" s="118"/>
      <c r="S815" s="151"/>
      <c r="T815" s="119" t="str">
        <f t="shared" si="155"/>
        <v/>
      </c>
      <c r="U815" s="119" t="str">
        <f t="shared" si="156"/>
        <v/>
      </c>
      <c r="V815" s="119">
        <f t="shared" si="152"/>
        <v>1.8</v>
      </c>
      <c r="W815" s="119" t="str">
        <f t="shared" si="153"/>
        <v/>
      </c>
      <c r="X815" s="119" t="str">
        <f t="shared" si="154"/>
        <v/>
      </c>
      <c r="Y815" s="120" t="str">
        <f t="shared" si="157"/>
        <v/>
      </c>
      <c r="Z815" s="121" t="str">
        <f t="shared" si="158"/>
        <v/>
      </c>
      <c r="AA815" s="122"/>
      <c r="AB815" s="119" t="str">
        <f t="shared" si="149"/>
        <v/>
      </c>
    </row>
    <row r="816" spans="1:28" x14ac:dyDescent="0.45">
      <c r="A816" s="112">
        <f>IF(C816="","",COUNTA($C$3:C816))</f>
        <v>814</v>
      </c>
      <c r="B816" s="112" t="str">
        <f t="shared" si="159"/>
        <v>September</v>
      </c>
      <c r="C816" s="113">
        <v>44831</v>
      </c>
      <c r="D816" s="114" t="s">
        <v>778</v>
      </c>
      <c r="E816" s="114"/>
      <c r="F816" s="115">
        <v>44833</v>
      </c>
      <c r="G816" s="116" t="s">
        <v>125</v>
      </c>
      <c r="H816" s="152" t="s">
        <v>779</v>
      </c>
      <c r="I816" s="116" t="s">
        <v>480</v>
      </c>
      <c r="J816" s="116" t="s">
        <v>343</v>
      </c>
      <c r="K816" s="117" t="str">
        <f t="shared" si="150"/>
        <v>No's</v>
      </c>
      <c r="L816" s="118">
        <v>3</v>
      </c>
      <c r="M816" s="118"/>
      <c r="N816" s="118"/>
      <c r="O816" s="138">
        <f t="shared" si="151"/>
        <v>3</v>
      </c>
      <c r="P816" s="124"/>
      <c r="Q816" s="118"/>
      <c r="R816" s="118"/>
      <c r="S816" s="151"/>
      <c r="T816" s="119" t="str">
        <f t="shared" si="155"/>
        <v/>
      </c>
      <c r="U816" s="119" t="str">
        <f t="shared" si="156"/>
        <v/>
      </c>
      <c r="V816" s="119">
        <f t="shared" si="152"/>
        <v>3</v>
      </c>
      <c r="W816" s="119" t="str">
        <f t="shared" si="153"/>
        <v/>
      </c>
      <c r="X816" s="119" t="str">
        <f t="shared" si="154"/>
        <v/>
      </c>
      <c r="Y816" s="120" t="str">
        <f t="shared" si="157"/>
        <v/>
      </c>
      <c r="Z816" s="121" t="str">
        <f t="shared" si="158"/>
        <v/>
      </c>
      <c r="AA816" s="122"/>
      <c r="AB816" s="119" t="str">
        <f t="shared" si="149"/>
        <v/>
      </c>
    </row>
    <row r="817" spans="1:28" x14ac:dyDescent="0.45">
      <c r="A817" s="112">
        <f>IF(C817="","",COUNTA($C$3:C817))</f>
        <v>815</v>
      </c>
      <c r="B817" s="112" t="str">
        <f t="shared" si="159"/>
        <v>September</v>
      </c>
      <c r="C817" s="113">
        <v>44831</v>
      </c>
      <c r="D817" s="114" t="s">
        <v>778</v>
      </c>
      <c r="E817" s="114"/>
      <c r="F817" s="115">
        <v>44833</v>
      </c>
      <c r="G817" s="116" t="s">
        <v>125</v>
      </c>
      <c r="H817" s="152" t="s">
        <v>780</v>
      </c>
      <c r="I817" s="116" t="s">
        <v>230</v>
      </c>
      <c r="J817" s="116" t="s">
        <v>4</v>
      </c>
      <c r="K817" s="117" t="str">
        <f t="shared" si="150"/>
        <v>Sqmt</v>
      </c>
      <c r="L817" s="118">
        <v>8.8000000000000007</v>
      </c>
      <c r="M817" s="118"/>
      <c r="N817" s="118">
        <v>7.4</v>
      </c>
      <c r="O817" s="138">
        <f t="shared" si="151"/>
        <v>9.0280000000000005</v>
      </c>
      <c r="P817" s="124">
        <v>2.8</v>
      </c>
      <c r="Q817" s="118">
        <v>7.3</v>
      </c>
      <c r="R817" s="118">
        <v>0</v>
      </c>
      <c r="S817" s="151">
        <v>100</v>
      </c>
      <c r="T817" s="119">
        <f t="shared" si="155"/>
        <v>1.7280000000000006</v>
      </c>
      <c r="U817" s="119">
        <f t="shared" si="156"/>
        <v>4.5</v>
      </c>
      <c r="V817" s="119">
        <f t="shared" si="152"/>
        <v>70.869799999999998</v>
      </c>
      <c r="W817" s="119">
        <f t="shared" si="153"/>
        <v>35.324999999999996</v>
      </c>
      <c r="X817" s="119">
        <f t="shared" si="154"/>
        <v>13.564800000000005</v>
      </c>
      <c r="Y817" s="120">
        <f t="shared" si="157"/>
        <v>19.140451927337178</v>
      </c>
      <c r="Z817" s="121">
        <f t="shared" si="158"/>
        <v>49.844926894107225</v>
      </c>
      <c r="AA817" s="122"/>
      <c r="AB817" s="119">
        <f t="shared" si="149"/>
        <v>13.564800000000005</v>
      </c>
    </row>
    <row r="818" spans="1:28" x14ac:dyDescent="0.45">
      <c r="A818" s="112">
        <f>IF(C818="","",COUNTA($C$3:C818))</f>
        <v>816</v>
      </c>
      <c r="B818" s="112" t="str">
        <f t="shared" si="159"/>
        <v>September</v>
      </c>
      <c r="C818" s="113">
        <v>44831</v>
      </c>
      <c r="D818" s="114" t="s">
        <v>778</v>
      </c>
      <c r="E818" s="114"/>
      <c r="F818" s="115">
        <v>44833</v>
      </c>
      <c r="G818" s="116" t="s">
        <v>125</v>
      </c>
      <c r="H818" s="152" t="s">
        <v>780</v>
      </c>
      <c r="I818" s="116" t="s">
        <v>230</v>
      </c>
      <c r="J818" s="116" t="s">
        <v>3</v>
      </c>
      <c r="K818" s="117" t="str">
        <f t="shared" si="150"/>
        <v>Sqmt</v>
      </c>
      <c r="L818" s="118">
        <v>2</v>
      </c>
      <c r="M818" s="118"/>
      <c r="N818" s="118">
        <v>1.66</v>
      </c>
      <c r="O818" s="138">
        <f t="shared" si="151"/>
        <v>2.0251999999999999</v>
      </c>
      <c r="P818" s="124"/>
      <c r="Q818" s="118">
        <v>1.5</v>
      </c>
      <c r="R818" s="118"/>
      <c r="S818" s="151"/>
      <c r="T818" s="119">
        <f t="shared" si="155"/>
        <v>0.52519999999999989</v>
      </c>
      <c r="U818" s="119">
        <f t="shared" si="156"/>
        <v>1.5</v>
      </c>
      <c r="V818" s="119">
        <f t="shared" si="152"/>
        <v>12.718256</v>
      </c>
      <c r="W818" s="119">
        <f t="shared" si="153"/>
        <v>9.42</v>
      </c>
      <c r="X818" s="119">
        <f t="shared" si="154"/>
        <v>3.2982559999999994</v>
      </c>
      <c r="Y818" s="120">
        <f t="shared" si="157"/>
        <v>25.933241161366777</v>
      </c>
      <c r="Z818" s="121">
        <f t="shared" si="158"/>
        <v>74.066758838633234</v>
      </c>
      <c r="AA818" s="122"/>
      <c r="AB818" s="119">
        <f t="shared" si="149"/>
        <v>3.2982559999999994</v>
      </c>
    </row>
    <row r="819" spans="1:28" x14ac:dyDescent="0.45">
      <c r="A819" s="112">
        <f>IF(C819="","",COUNTA($C$3:C819))</f>
        <v>817</v>
      </c>
      <c r="B819" s="112" t="str">
        <f t="shared" si="159"/>
        <v>September</v>
      </c>
      <c r="C819" s="113">
        <v>44831</v>
      </c>
      <c r="D819" s="114" t="s">
        <v>778</v>
      </c>
      <c r="E819" s="114"/>
      <c r="F819" s="115">
        <v>44833</v>
      </c>
      <c r="G819" s="116" t="s">
        <v>125</v>
      </c>
      <c r="H819" s="152" t="s">
        <v>780</v>
      </c>
      <c r="I819" s="116" t="s">
        <v>25</v>
      </c>
      <c r="J819" s="116" t="s">
        <v>455</v>
      </c>
      <c r="K819" s="117" t="str">
        <f t="shared" si="150"/>
        <v>No's</v>
      </c>
      <c r="L819" s="118">
        <v>160</v>
      </c>
      <c r="M819" s="118"/>
      <c r="N819" s="118"/>
      <c r="O819" s="138">
        <f t="shared" si="151"/>
        <v>160</v>
      </c>
      <c r="P819" s="124"/>
      <c r="Q819" s="118"/>
      <c r="R819" s="118"/>
      <c r="S819" s="151"/>
      <c r="T819" s="119" t="str">
        <f t="shared" si="155"/>
        <v/>
      </c>
      <c r="U819" s="119" t="str">
        <f t="shared" si="156"/>
        <v/>
      </c>
      <c r="V819" s="119">
        <f t="shared" si="152"/>
        <v>160</v>
      </c>
      <c r="W819" s="119" t="str">
        <f t="shared" si="153"/>
        <v/>
      </c>
      <c r="X819" s="119" t="str">
        <f t="shared" si="154"/>
        <v/>
      </c>
      <c r="Y819" s="120" t="str">
        <f t="shared" si="157"/>
        <v/>
      </c>
      <c r="Z819" s="121" t="str">
        <f t="shared" si="158"/>
        <v/>
      </c>
      <c r="AA819" s="122"/>
      <c r="AB819" s="119" t="str">
        <f t="shared" si="149"/>
        <v/>
      </c>
    </row>
    <row r="820" spans="1:28" x14ac:dyDescent="0.45">
      <c r="A820" s="112">
        <f>IF(C820="","",COUNTA($C$3:C820))</f>
        <v>818</v>
      </c>
      <c r="B820" s="112" t="str">
        <f t="shared" si="159"/>
        <v>September</v>
      </c>
      <c r="C820" s="113">
        <v>44832</v>
      </c>
      <c r="D820" s="114" t="s">
        <v>781</v>
      </c>
      <c r="E820" s="114"/>
      <c r="F820" s="115">
        <v>44841</v>
      </c>
      <c r="G820" s="116" t="s">
        <v>125</v>
      </c>
      <c r="H820" s="152" t="s">
        <v>782</v>
      </c>
      <c r="I820" s="116" t="s">
        <v>457</v>
      </c>
      <c r="J820" s="116" t="s">
        <v>2</v>
      </c>
      <c r="K820" s="117" t="str">
        <f t="shared" si="150"/>
        <v>Sqmt</v>
      </c>
      <c r="L820" s="118">
        <v>156.69999999999999</v>
      </c>
      <c r="M820" s="118">
        <v>102.95</v>
      </c>
      <c r="N820" s="118">
        <v>26.16</v>
      </c>
      <c r="O820" s="138">
        <f t="shared" si="151"/>
        <v>157.51420000000002</v>
      </c>
      <c r="P820" s="124">
        <v>138.19999999999999</v>
      </c>
      <c r="Q820" s="118">
        <v>152.19999999999999</v>
      </c>
      <c r="R820" s="118">
        <v>57</v>
      </c>
      <c r="S820" s="151">
        <v>43</v>
      </c>
      <c r="T820" s="119">
        <f t="shared" si="155"/>
        <v>5.314200000000028</v>
      </c>
      <c r="U820" s="119">
        <f t="shared" si="156"/>
        <v>14</v>
      </c>
      <c r="V820" s="119">
        <f t="shared" si="152"/>
        <v>741.89188200000012</v>
      </c>
      <c r="W820" s="119">
        <f t="shared" si="153"/>
        <v>65.94</v>
      </c>
      <c r="X820" s="119">
        <f t="shared" si="154"/>
        <v>25.029882000000132</v>
      </c>
      <c r="Y820" s="120">
        <f t="shared" si="157"/>
        <v>3.3737910613773412</v>
      </c>
      <c r="Z820" s="121">
        <f t="shared" si="158"/>
        <v>8.8880875502018224</v>
      </c>
      <c r="AA820" s="122"/>
      <c r="AB820" s="119">
        <f t="shared" si="149"/>
        <v>25.029882000000132</v>
      </c>
    </row>
    <row r="821" spans="1:28" x14ac:dyDescent="0.45">
      <c r="A821" s="112">
        <f>IF(C821="","",COUNTA($C$3:C821))</f>
        <v>819</v>
      </c>
      <c r="B821" s="112" t="str">
        <f t="shared" si="159"/>
        <v>September</v>
      </c>
      <c r="C821" s="113">
        <v>44832</v>
      </c>
      <c r="D821" s="114" t="s">
        <v>781</v>
      </c>
      <c r="E821" s="114"/>
      <c r="F821" s="115">
        <v>44841</v>
      </c>
      <c r="G821" s="116" t="s">
        <v>125</v>
      </c>
      <c r="H821" s="152" t="s">
        <v>782</v>
      </c>
      <c r="I821" s="116" t="s">
        <v>457</v>
      </c>
      <c r="J821" s="116" t="s">
        <v>3</v>
      </c>
      <c r="K821" s="117" t="str">
        <f t="shared" si="150"/>
        <v>Sqmt</v>
      </c>
      <c r="L821" s="118">
        <v>15.1</v>
      </c>
      <c r="M821" s="118">
        <v>2.39</v>
      </c>
      <c r="N821" s="118">
        <v>10.19</v>
      </c>
      <c r="O821" s="138">
        <f t="shared" si="151"/>
        <v>15.3476</v>
      </c>
      <c r="P821" s="124">
        <v>11.9</v>
      </c>
      <c r="Q821" s="118">
        <v>13.3</v>
      </c>
      <c r="R821" s="118"/>
      <c r="S821" s="151"/>
      <c r="T821" s="119">
        <f t="shared" si="155"/>
        <v>2.0475999999999992</v>
      </c>
      <c r="U821" s="119">
        <f t="shared" si="156"/>
        <v>1.4000000000000004</v>
      </c>
      <c r="V821" s="119">
        <f t="shared" si="152"/>
        <v>96.382928000000007</v>
      </c>
      <c r="W821" s="119">
        <f t="shared" si="153"/>
        <v>8.7920000000000034</v>
      </c>
      <c r="X821" s="119">
        <f t="shared" si="154"/>
        <v>12.858927999999995</v>
      </c>
      <c r="Y821" s="120">
        <f t="shared" si="157"/>
        <v>13.341499648153452</v>
      </c>
      <c r="Z821" s="121">
        <f t="shared" si="158"/>
        <v>9.1219474054575329</v>
      </c>
      <c r="AA821" s="122"/>
      <c r="AB821" s="119">
        <f t="shared" si="149"/>
        <v>12.858927999999995</v>
      </c>
    </row>
    <row r="822" spans="1:28" x14ac:dyDescent="0.45">
      <c r="A822" s="112">
        <f>IF(C822="","",COUNTA($C$3:C822))</f>
        <v>820</v>
      </c>
      <c r="B822" s="112" t="str">
        <f t="shared" si="159"/>
        <v>September</v>
      </c>
      <c r="C822" s="113">
        <v>44832</v>
      </c>
      <c r="D822" s="114" t="s">
        <v>781</v>
      </c>
      <c r="E822" s="114"/>
      <c r="F822" s="115">
        <v>44841</v>
      </c>
      <c r="G822" s="116" t="s">
        <v>125</v>
      </c>
      <c r="H822" s="152" t="s">
        <v>782</v>
      </c>
      <c r="I822" s="116" t="s">
        <v>25</v>
      </c>
      <c r="J822" s="116" t="s">
        <v>455</v>
      </c>
      <c r="K822" s="117" t="str">
        <f t="shared" si="150"/>
        <v>No's</v>
      </c>
      <c r="L822" s="118">
        <v>768</v>
      </c>
      <c r="M822" s="118"/>
      <c r="N822" s="118"/>
      <c r="O822" s="138">
        <f t="shared" si="151"/>
        <v>768</v>
      </c>
      <c r="P822" s="124"/>
      <c r="Q822" s="118"/>
      <c r="R822" s="118"/>
      <c r="S822" s="151"/>
      <c r="T822" s="119" t="str">
        <f t="shared" si="155"/>
        <v/>
      </c>
      <c r="U822" s="119" t="str">
        <f t="shared" si="156"/>
        <v/>
      </c>
      <c r="V822" s="119">
        <f t="shared" si="152"/>
        <v>768</v>
      </c>
      <c r="W822" s="119" t="str">
        <f t="shared" si="153"/>
        <v/>
      </c>
      <c r="X822" s="119" t="str">
        <f t="shared" si="154"/>
        <v/>
      </c>
      <c r="Y822" s="120" t="str">
        <f t="shared" si="157"/>
        <v/>
      </c>
      <c r="Z822" s="121" t="str">
        <f t="shared" si="158"/>
        <v/>
      </c>
      <c r="AA822" s="122"/>
      <c r="AB822" s="119" t="str">
        <f t="shared" si="149"/>
        <v/>
      </c>
    </row>
    <row r="823" spans="1:28" x14ac:dyDescent="0.45">
      <c r="A823" s="112">
        <f>IF(C823="","",COUNTA($C$3:C823))</f>
        <v>821</v>
      </c>
      <c r="B823" s="112" t="str">
        <f t="shared" si="159"/>
        <v>September</v>
      </c>
      <c r="C823" s="113">
        <v>44832</v>
      </c>
      <c r="D823" s="114" t="s">
        <v>781</v>
      </c>
      <c r="E823" s="114"/>
      <c r="F823" s="115">
        <v>44841</v>
      </c>
      <c r="G823" s="116" t="s">
        <v>125</v>
      </c>
      <c r="H823" s="152" t="s">
        <v>782</v>
      </c>
      <c r="I823" s="116" t="s">
        <v>460</v>
      </c>
      <c r="J823" s="116" t="s">
        <v>225</v>
      </c>
      <c r="K823" s="117" t="str">
        <f t="shared" si="150"/>
        <v>Rmt</v>
      </c>
      <c r="L823" s="118">
        <v>180</v>
      </c>
      <c r="M823" s="118"/>
      <c r="N823" s="118"/>
      <c r="O823" s="138">
        <f t="shared" si="151"/>
        <v>180</v>
      </c>
      <c r="P823" s="124"/>
      <c r="Q823" s="118"/>
      <c r="R823" s="118"/>
      <c r="S823" s="151"/>
      <c r="T823" s="119" t="str">
        <f t="shared" si="155"/>
        <v/>
      </c>
      <c r="U823" s="119" t="str">
        <f t="shared" si="156"/>
        <v/>
      </c>
      <c r="V823" s="119">
        <f t="shared" si="152"/>
        <v>180</v>
      </c>
      <c r="W823" s="119" t="str">
        <f t="shared" si="153"/>
        <v/>
      </c>
      <c r="X823" s="119" t="str">
        <f t="shared" si="154"/>
        <v/>
      </c>
      <c r="Y823" s="120" t="str">
        <f t="shared" si="157"/>
        <v/>
      </c>
      <c r="Z823" s="121" t="str">
        <f t="shared" si="158"/>
        <v/>
      </c>
      <c r="AA823" s="122"/>
      <c r="AB823" s="119" t="str">
        <f t="shared" si="149"/>
        <v/>
      </c>
    </row>
    <row r="824" spans="1:28" x14ac:dyDescent="0.45">
      <c r="A824" s="112">
        <f>IF(C824="","",COUNTA($C$3:C824))</f>
        <v>822</v>
      </c>
      <c r="B824" s="112" t="str">
        <f t="shared" si="159"/>
        <v>September</v>
      </c>
      <c r="C824" s="113">
        <v>44832</v>
      </c>
      <c r="D824" s="114" t="s">
        <v>781</v>
      </c>
      <c r="E824" s="114"/>
      <c r="F824" s="115">
        <v>44841</v>
      </c>
      <c r="G824" s="116" t="s">
        <v>125</v>
      </c>
      <c r="H824" s="152" t="s">
        <v>782</v>
      </c>
      <c r="I824" s="116" t="s">
        <v>24</v>
      </c>
      <c r="J824" s="116" t="s">
        <v>24</v>
      </c>
      <c r="K824" s="117" t="str">
        <f t="shared" si="150"/>
        <v>No's</v>
      </c>
      <c r="L824" s="118">
        <v>600</v>
      </c>
      <c r="M824" s="118"/>
      <c r="N824" s="118"/>
      <c r="O824" s="138">
        <f t="shared" si="151"/>
        <v>600</v>
      </c>
      <c r="P824" s="124"/>
      <c r="Q824" s="118"/>
      <c r="R824" s="118"/>
      <c r="S824" s="151"/>
      <c r="T824" s="119" t="str">
        <f t="shared" si="155"/>
        <v/>
      </c>
      <c r="U824" s="119" t="str">
        <f t="shared" si="156"/>
        <v/>
      </c>
      <c r="V824" s="119">
        <f t="shared" si="152"/>
        <v>600</v>
      </c>
      <c r="W824" s="119" t="str">
        <f t="shared" si="153"/>
        <v/>
      </c>
      <c r="X824" s="119" t="str">
        <f t="shared" si="154"/>
        <v/>
      </c>
      <c r="Y824" s="120" t="str">
        <f t="shared" si="157"/>
        <v/>
      </c>
      <c r="Z824" s="121" t="str">
        <f t="shared" si="158"/>
        <v/>
      </c>
      <c r="AA824" s="122"/>
      <c r="AB824" s="119" t="str">
        <f t="shared" ref="AB824:AB874" si="160">IFERROR((X824-AA824),"")</f>
        <v/>
      </c>
    </row>
    <row r="825" spans="1:28" x14ac:dyDescent="0.45">
      <c r="A825" s="112">
        <f>IF(C825="","",COUNTA($C$3:C825))</f>
        <v>823</v>
      </c>
      <c r="B825" s="112" t="str">
        <f t="shared" si="159"/>
        <v>September</v>
      </c>
      <c r="C825" s="113">
        <v>44832</v>
      </c>
      <c r="D825" s="114" t="s">
        <v>781</v>
      </c>
      <c r="E825" s="114"/>
      <c r="F825" s="115">
        <v>44841</v>
      </c>
      <c r="G825" s="116" t="s">
        <v>125</v>
      </c>
      <c r="H825" s="152" t="s">
        <v>782</v>
      </c>
      <c r="I825" s="116" t="s">
        <v>480</v>
      </c>
      <c r="J825" s="116" t="s">
        <v>345</v>
      </c>
      <c r="K825" s="117" t="str">
        <f t="shared" si="150"/>
        <v>Kg's</v>
      </c>
      <c r="L825" s="118">
        <v>0.9</v>
      </c>
      <c r="M825" s="118"/>
      <c r="N825" s="118"/>
      <c r="O825" s="138">
        <f t="shared" si="151"/>
        <v>0.9</v>
      </c>
      <c r="P825" s="124"/>
      <c r="Q825" s="118"/>
      <c r="R825" s="118"/>
      <c r="S825" s="151"/>
      <c r="T825" s="119" t="str">
        <f t="shared" si="155"/>
        <v/>
      </c>
      <c r="U825" s="119" t="str">
        <f t="shared" si="156"/>
        <v/>
      </c>
      <c r="V825" s="119">
        <f t="shared" si="152"/>
        <v>0.9</v>
      </c>
      <c r="W825" s="119" t="str">
        <f t="shared" si="153"/>
        <v/>
      </c>
      <c r="X825" s="119" t="str">
        <f t="shared" si="154"/>
        <v/>
      </c>
      <c r="Y825" s="120" t="str">
        <f t="shared" si="157"/>
        <v/>
      </c>
      <c r="Z825" s="121" t="str">
        <f t="shared" si="158"/>
        <v/>
      </c>
      <c r="AA825" s="122"/>
      <c r="AB825" s="119" t="str">
        <f t="shared" si="160"/>
        <v/>
      </c>
    </row>
    <row r="826" spans="1:28" x14ac:dyDescent="0.45">
      <c r="A826" s="112">
        <f>IF(C826="","",COUNTA($C$3:C826))</f>
        <v>824</v>
      </c>
      <c r="B826" s="112" t="str">
        <f t="shared" si="159"/>
        <v>September</v>
      </c>
      <c r="C826" s="113">
        <v>44832</v>
      </c>
      <c r="D826" s="114" t="s">
        <v>781</v>
      </c>
      <c r="E826" s="114"/>
      <c r="F826" s="115">
        <v>44841</v>
      </c>
      <c r="G826" s="116" t="s">
        <v>125</v>
      </c>
      <c r="H826" s="152" t="s">
        <v>782</v>
      </c>
      <c r="I826" s="116" t="s">
        <v>480</v>
      </c>
      <c r="J826" s="116" t="s">
        <v>343</v>
      </c>
      <c r="K826" s="117" t="str">
        <f t="shared" si="150"/>
        <v>No's</v>
      </c>
      <c r="L826" s="118">
        <v>2</v>
      </c>
      <c r="M826" s="118"/>
      <c r="N826" s="118"/>
      <c r="O826" s="138">
        <f t="shared" si="151"/>
        <v>2</v>
      </c>
      <c r="P826" s="124"/>
      <c r="Q826" s="118"/>
      <c r="R826" s="118"/>
      <c r="S826" s="151"/>
      <c r="T826" s="119" t="str">
        <f t="shared" si="155"/>
        <v/>
      </c>
      <c r="U826" s="119" t="str">
        <f t="shared" si="156"/>
        <v/>
      </c>
      <c r="V826" s="119">
        <f t="shared" si="152"/>
        <v>2</v>
      </c>
      <c r="W826" s="119" t="str">
        <f t="shared" si="153"/>
        <v/>
      </c>
      <c r="X826" s="119" t="str">
        <f t="shared" si="154"/>
        <v/>
      </c>
      <c r="Y826" s="120" t="str">
        <f t="shared" si="157"/>
        <v/>
      </c>
      <c r="Z826" s="121" t="str">
        <f t="shared" si="158"/>
        <v/>
      </c>
      <c r="AA826" s="122"/>
      <c r="AB826" s="119" t="str">
        <f t="shared" si="160"/>
        <v/>
      </c>
    </row>
    <row r="827" spans="1:28" x14ac:dyDescent="0.45">
      <c r="A827" s="112">
        <f>IF(C827="","",COUNTA($C$3:C827))</f>
        <v>825</v>
      </c>
      <c r="B827" s="112" t="str">
        <f t="shared" si="159"/>
        <v>September</v>
      </c>
      <c r="C827" s="113">
        <v>44832</v>
      </c>
      <c r="D827" s="114" t="s">
        <v>781</v>
      </c>
      <c r="E827" s="114"/>
      <c r="F827" s="115">
        <v>44841</v>
      </c>
      <c r="G827" s="116" t="s">
        <v>125</v>
      </c>
      <c r="H827" s="152" t="s">
        <v>783</v>
      </c>
      <c r="I827" s="116" t="s">
        <v>457</v>
      </c>
      <c r="J827" s="116" t="s">
        <v>2</v>
      </c>
      <c r="K827" s="117" t="str">
        <f t="shared" si="150"/>
        <v>Sqmt</v>
      </c>
      <c r="L827" s="118">
        <v>335</v>
      </c>
      <c r="M827" s="118">
        <v>181.03</v>
      </c>
      <c r="N827" s="118">
        <v>95.13</v>
      </c>
      <c r="O827" s="138">
        <f t="shared" si="151"/>
        <v>336.91519999999997</v>
      </c>
      <c r="P827" s="124">
        <v>282</v>
      </c>
      <c r="Q827" s="118">
        <v>319.5</v>
      </c>
      <c r="R827" s="118">
        <v>38</v>
      </c>
      <c r="S827" s="151">
        <v>62</v>
      </c>
      <c r="T827" s="119">
        <f t="shared" si="155"/>
        <v>17.41519999999997</v>
      </c>
      <c r="U827" s="119">
        <f t="shared" si="156"/>
        <v>37.5</v>
      </c>
      <c r="V827" s="119">
        <f t="shared" si="152"/>
        <v>1586.8705919999998</v>
      </c>
      <c r="W827" s="119">
        <f t="shared" si="153"/>
        <v>176.625</v>
      </c>
      <c r="X827" s="119">
        <f t="shared" si="154"/>
        <v>82.025591999999861</v>
      </c>
      <c r="Y827" s="120">
        <f t="shared" si="157"/>
        <v>5.1690158235662782</v>
      </c>
      <c r="Z827" s="121">
        <f t="shared" si="158"/>
        <v>11.130397203806774</v>
      </c>
      <c r="AA827" s="122"/>
      <c r="AB827" s="119">
        <f t="shared" si="160"/>
        <v>82.025591999999861</v>
      </c>
    </row>
    <row r="828" spans="1:28" x14ac:dyDescent="0.45">
      <c r="A828" s="112">
        <f>IF(C828="","",COUNTA($C$3:C828))</f>
        <v>826</v>
      </c>
      <c r="B828" s="112" t="str">
        <f t="shared" si="159"/>
        <v>September</v>
      </c>
      <c r="C828" s="113">
        <v>44832</v>
      </c>
      <c r="D828" s="114" t="s">
        <v>781</v>
      </c>
      <c r="E828" s="114"/>
      <c r="F828" s="115">
        <v>44841</v>
      </c>
      <c r="G828" s="116" t="s">
        <v>125</v>
      </c>
      <c r="H828" s="152" t="s">
        <v>783</v>
      </c>
      <c r="I828" s="116" t="s">
        <v>457</v>
      </c>
      <c r="J828" s="116" t="s">
        <v>3</v>
      </c>
      <c r="K828" s="117" t="str">
        <f t="shared" si="150"/>
        <v>Sqmt</v>
      </c>
      <c r="L828" s="118">
        <v>51.4</v>
      </c>
      <c r="M828" s="118">
        <v>25.51</v>
      </c>
      <c r="N828" s="118">
        <v>16.89</v>
      </c>
      <c r="O828" s="138">
        <f t="shared" si="151"/>
        <v>51.728000000000009</v>
      </c>
      <c r="P828" s="124">
        <v>42.2</v>
      </c>
      <c r="Q828" s="118">
        <v>46.2</v>
      </c>
      <c r="R828" s="118"/>
      <c r="S828" s="151"/>
      <c r="T828" s="119">
        <f t="shared" si="155"/>
        <v>5.5280000000000058</v>
      </c>
      <c r="U828" s="119">
        <f t="shared" si="156"/>
        <v>4</v>
      </c>
      <c r="V828" s="119">
        <f t="shared" si="152"/>
        <v>324.8518400000001</v>
      </c>
      <c r="W828" s="119">
        <f t="shared" si="153"/>
        <v>25.12</v>
      </c>
      <c r="X828" s="119">
        <f t="shared" si="154"/>
        <v>34.715840000000036</v>
      </c>
      <c r="Y828" s="120">
        <f t="shared" si="157"/>
        <v>10.686668728734929</v>
      </c>
      <c r="Z828" s="121">
        <f t="shared" si="158"/>
        <v>7.7327559542220827</v>
      </c>
      <c r="AA828" s="122"/>
      <c r="AB828" s="119">
        <f t="shared" si="160"/>
        <v>34.715840000000036</v>
      </c>
    </row>
    <row r="829" spans="1:28" x14ac:dyDescent="0.45">
      <c r="A829" s="112">
        <f>IF(C829="","",COUNTA($C$3:C829))</f>
        <v>827</v>
      </c>
      <c r="B829" s="112" t="str">
        <f t="shared" si="159"/>
        <v>September</v>
      </c>
      <c r="C829" s="113">
        <v>44832</v>
      </c>
      <c r="D829" s="114" t="s">
        <v>781</v>
      </c>
      <c r="E829" s="114"/>
      <c r="F829" s="115">
        <v>44841</v>
      </c>
      <c r="G829" s="116" t="s">
        <v>125</v>
      </c>
      <c r="H829" s="152" t="s">
        <v>783</v>
      </c>
      <c r="I829" s="116" t="s">
        <v>25</v>
      </c>
      <c r="J829" s="116" t="s">
        <v>455</v>
      </c>
      <c r="K829" s="117" t="str">
        <f t="shared" si="150"/>
        <v>No's</v>
      </c>
      <c r="L829" s="118">
        <v>1956</v>
      </c>
      <c r="M829" s="118"/>
      <c r="N829" s="118"/>
      <c r="O829" s="138">
        <f t="shared" si="151"/>
        <v>1956</v>
      </c>
      <c r="P829" s="124"/>
      <c r="Q829" s="118"/>
      <c r="R829" s="118"/>
      <c r="S829" s="151"/>
      <c r="T829" s="119" t="str">
        <f t="shared" si="155"/>
        <v/>
      </c>
      <c r="U829" s="119" t="str">
        <f t="shared" si="156"/>
        <v/>
      </c>
      <c r="V829" s="119">
        <f t="shared" si="152"/>
        <v>1956</v>
      </c>
      <c r="W829" s="119" t="str">
        <f t="shared" si="153"/>
        <v/>
      </c>
      <c r="X829" s="119" t="str">
        <f t="shared" si="154"/>
        <v/>
      </c>
      <c r="Y829" s="120" t="str">
        <f t="shared" si="157"/>
        <v/>
      </c>
      <c r="Z829" s="121" t="str">
        <f t="shared" si="158"/>
        <v/>
      </c>
      <c r="AA829" s="122"/>
      <c r="AB829" s="119" t="str">
        <f t="shared" si="160"/>
        <v/>
      </c>
    </row>
    <row r="830" spans="1:28" x14ac:dyDescent="0.45">
      <c r="A830" s="112">
        <f>IF(C830="","",COUNTA($C$3:C830))</f>
        <v>828</v>
      </c>
      <c r="B830" s="112" t="str">
        <f t="shared" si="159"/>
        <v>September</v>
      </c>
      <c r="C830" s="113">
        <v>44832</v>
      </c>
      <c r="D830" s="114" t="s">
        <v>781</v>
      </c>
      <c r="E830" s="114"/>
      <c r="F830" s="115">
        <v>44841</v>
      </c>
      <c r="G830" s="116" t="s">
        <v>125</v>
      </c>
      <c r="H830" s="152" t="s">
        <v>783</v>
      </c>
      <c r="I830" s="116" t="s">
        <v>460</v>
      </c>
      <c r="J830" s="116" t="s">
        <v>225</v>
      </c>
      <c r="K830" s="117" t="str">
        <f t="shared" si="150"/>
        <v>Rmt</v>
      </c>
      <c r="L830" s="118">
        <v>360</v>
      </c>
      <c r="M830" s="118"/>
      <c r="N830" s="118"/>
      <c r="O830" s="138">
        <f t="shared" si="151"/>
        <v>360</v>
      </c>
      <c r="P830" s="124"/>
      <c r="Q830" s="118"/>
      <c r="R830" s="118"/>
      <c r="S830" s="151"/>
      <c r="T830" s="119" t="str">
        <f t="shared" si="155"/>
        <v/>
      </c>
      <c r="U830" s="119" t="str">
        <f t="shared" si="156"/>
        <v/>
      </c>
      <c r="V830" s="119">
        <f t="shared" si="152"/>
        <v>360</v>
      </c>
      <c r="W830" s="119" t="str">
        <f t="shared" si="153"/>
        <v/>
      </c>
      <c r="X830" s="119" t="str">
        <f t="shared" si="154"/>
        <v/>
      </c>
      <c r="Y830" s="120" t="str">
        <f t="shared" si="157"/>
        <v/>
      </c>
      <c r="Z830" s="121" t="str">
        <f t="shared" si="158"/>
        <v/>
      </c>
      <c r="AA830" s="122"/>
      <c r="AB830" s="119" t="str">
        <f t="shared" si="160"/>
        <v/>
      </c>
    </row>
    <row r="831" spans="1:28" x14ac:dyDescent="0.45">
      <c r="A831" s="112">
        <f>IF(C831="","",COUNTA($C$3:C831))</f>
        <v>829</v>
      </c>
      <c r="B831" s="112" t="str">
        <f t="shared" si="159"/>
        <v>September</v>
      </c>
      <c r="C831" s="113">
        <v>44832</v>
      </c>
      <c r="D831" s="114" t="s">
        <v>781</v>
      </c>
      <c r="E831" s="114"/>
      <c r="F831" s="115">
        <v>44841</v>
      </c>
      <c r="G831" s="116" t="s">
        <v>125</v>
      </c>
      <c r="H831" s="152" t="s">
        <v>783</v>
      </c>
      <c r="I831" s="116" t="s">
        <v>24</v>
      </c>
      <c r="J831" s="116" t="s">
        <v>24</v>
      </c>
      <c r="K831" s="117" t="str">
        <f t="shared" si="150"/>
        <v>No's</v>
      </c>
      <c r="L831" s="118">
        <v>1400</v>
      </c>
      <c r="M831" s="118"/>
      <c r="N831" s="118"/>
      <c r="O831" s="138">
        <f t="shared" si="151"/>
        <v>1400</v>
      </c>
      <c r="P831" s="124"/>
      <c r="Q831" s="118"/>
      <c r="R831" s="118"/>
      <c r="S831" s="151"/>
      <c r="T831" s="119" t="str">
        <f t="shared" si="155"/>
        <v/>
      </c>
      <c r="U831" s="119" t="str">
        <f t="shared" si="156"/>
        <v/>
      </c>
      <c r="V831" s="119">
        <f t="shared" si="152"/>
        <v>1400</v>
      </c>
      <c r="W831" s="119" t="str">
        <f t="shared" si="153"/>
        <v/>
      </c>
      <c r="X831" s="119" t="str">
        <f t="shared" si="154"/>
        <v/>
      </c>
      <c r="Y831" s="120" t="str">
        <f t="shared" si="157"/>
        <v/>
      </c>
      <c r="Z831" s="121" t="str">
        <f t="shared" si="158"/>
        <v/>
      </c>
      <c r="AA831" s="122"/>
      <c r="AB831" s="119" t="str">
        <f t="shared" si="160"/>
        <v/>
      </c>
    </row>
    <row r="832" spans="1:28" x14ac:dyDescent="0.45">
      <c r="A832" s="112">
        <f>IF(C832="","",COUNTA($C$3:C832))</f>
        <v>830</v>
      </c>
      <c r="B832" s="112" t="str">
        <f t="shared" si="159"/>
        <v>September</v>
      </c>
      <c r="C832" s="113">
        <v>44832</v>
      </c>
      <c r="D832" s="114" t="s">
        <v>781</v>
      </c>
      <c r="E832" s="114"/>
      <c r="F832" s="115">
        <v>44841</v>
      </c>
      <c r="G832" s="116" t="s">
        <v>125</v>
      </c>
      <c r="H832" s="152" t="s">
        <v>783</v>
      </c>
      <c r="I832" s="116" t="s">
        <v>480</v>
      </c>
      <c r="J832" s="116" t="s">
        <v>345</v>
      </c>
      <c r="K832" s="117" t="str">
        <f t="shared" si="150"/>
        <v>Kg's</v>
      </c>
      <c r="L832" s="118">
        <v>2.1</v>
      </c>
      <c r="M832" s="118"/>
      <c r="N832" s="118"/>
      <c r="O832" s="138">
        <f t="shared" si="151"/>
        <v>2.1</v>
      </c>
      <c r="P832" s="124"/>
      <c r="Q832" s="118"/>
      <c r="R832" s="118"/>
      <c r="S832" s="151"/>
      <c r="T832" s="119" t="str">
        <f t="shared" si="155"/>
        <v/>
      </c>
      <c r="U832" s="119" t="str">
        <f t="shared" si="156"/>
        <v/>
      </c>
      <c r="V832" s="119">
        <f t="shared" si="152"/>
        <v>2.1</v>
      </c>
      <c r="W832" s="119" t="str">
        <f t="shared" si="153"/>
        <v/>
      </c>
      <c r="X832" s="119" t="str">
        <f t="shared" si="154"/>
        <v/>
      </c>
      <c r="Y832" s="120" t="str">
        <f t="shared" si="157"/>
        <v/>
      </c>
      <c r="Z832" s="121" t="str">
        <f t="shared" si="158"/>
        <v/>
      </c>
      <c r="AA832" s="122"/>
      <c r="AB832" s="119" t="str">
        <f t="shared" si="160"/>
        <v/>
      </c>
    </row>
    <row r="833" spans="1:29" x14ac:dyDescent="0.45">
      <c r="A833" s="112">
        <f>IF(C833="","",COUNTA($C$3:C833))</f>
        <v>831</v>
      </c>
      <c r="B833" s="112" t="str">
        <f t="shared" si="159"/>
        <v>September</v>
      </c>
      <c r="C833" s="113">
        <v>44832</v>
      </c>
      <c r="D833" s="114" t="s">
        <v>781</v>
      </c>
      <c r="E833" s="114"/>
      <c r="F833" s="115">
        <v>44841</v>
      </c>
      <c r="G833" s="116" t="s">
        <v>125</v>
      </c>
      <c r="H833" s="152" t="s">
        <v>783</v>
      </c>
      <c r="I833" s="116" t="s">
        <v>480</v>
      </c>
      <c r="J833" s="116" t="s">
        <v>343</v>
      </c>
      <c r="K833" s="117" t="str">
        <f t="shared" si="150"/>
        <v>No's</v>
      </c>
      <c r="L833" s="118">
        <v>2</v>
      </c>
      <c r="M833" s="118"/>
      <c r="N833" s="118"/>
      <c r="O833" s="138">
        <f t="shared" si="151"/>
        <v>2</v>
      </c>
      <c r="P833" s="124"/>
      <c r="Q833" s="118"/>
      <c r="R833" s="118"/>
      <c r="S833" s="151"/>
      <c r="T833" s="119" t="str">
        <f t="shared" si="155"/>
        <v/>
      </c>
      <c r="U833" s="119" t="str">
        <f t="shared" si="156"/>
        <v/>
      </c>
      <c r="V833" s="119">
        <f t="shared" si="152"/>
        <v>2</v>
      </c>
      <c r="W833" s="119" t="str">
        <f t="shared" si="153"/>
        <v/>
      </c>
      <c r="X833" s="119" t="str">
        <f t="shared" si="154"/>
        <v/>
      </c>
      <c r="Y833" s="120" t="str">
        <f t="shared" si="157"/>
        <v/>
      </c>
      <c r="Z833" s="121" t="str">
        <f t="shared" si="158"/>
        <v/>
      </c>
      <c r="AA833" s="122"/>
      <c r="AB833" s="119" t="str">
        <f t="shared" si="160"/>
        <v/>
      </c>
    </row>
    <row r="834" spans="1:29" x14ac:dyDescent="0.45">
      <c r="A834" s="112">
        <f>IF(C834="","",COUNTA($C$3:C834))</f>
        <v>832</v>
      </c>
      <c r="B834" s="112" t="str">
        <f t="shared" si="159"/>
        <v>September</v>
      </c>
      <c r="C834" s="113">
        <v>44833</v>
      </c>
      <c r="D834" s="114" t="s">
        <v>781</v>
      </c>
      <c r="E834" s="114"/>
      <c r="F834" s="115">
        <v>44841</v>
      </c>
      <c r="G834" s="116" t="s">
        <v>125</v>
      </c>
      <c r="H834" s="152" t="s">
        <v>784</v>
      </c>
      <c r="I834" s="116" t="s">
        <v>457</v>
      </c>
      <c r="J834" s="116" t="s">
        <v>2</v>
      </c>
      <c r="K834" s="117" t="str">
        <f t="shared" si="150"/>
        <v>Sqmt</v>
      </c>
      <c r="L834" s="118">
        <v>337.6</v>
      </c>
      <c r="M834" s="118">
        <v>197.52</v>
      </c>
      <c r="N834" s="118">
        <v>80.552999999999997</v>
      </c>
      <c r="O834" s="138">
        <f t="shared" si="151"/>
        <v>339.24905999999999</v>
      </c>
      <c r="P834" s="124">
        <v>288.60000000000002</v>
      </c>
      <c r="Q834" s="118">
        <v>326.8</v>
      </c>
      <c r="R834" s="118">
        <v>39</v>
      </c>
      <c r="S834" s="151">
        <v>61</v>
      </c>
      <c r="T834" s="119">
        <f t="shared" si="155"/>
        <v>12.449059999999974</v>
      </c>
      <c r="U834" s="119">
        <f t="shared" si="156"/>
        <v>38.199999999999989</v>
      </c>
      <c r="V834" s="119">
        <f t="shared" si="152"/>
        <v>1597.8630725999999</v>
      </c>
      <c r="W834" s="119">
        <f t="shared" si="153"/>
        <v>179.92199999999994</v>
      </c>
      <c r="X834" s="119">
        <f t="shared" si="154"/>
        <v>58.63507259999988</v>
      </c>
      <c r="Y834" s="120">
        <f t="shared" si="157"/>
        <v>3.6695930712379794</v>
      </c>
      <c r="Z834" s="121">
        <f t="shared" si="158"/>
        <v>11.260163845406083</v>
      </c>
      <c r="AA834" s="122"/>
      <c r="AB834" s="119">
        <f t="shared" si="160"/>
        <v>58.63507259999988</v>
      </c>
    </row>
    <row r="835" spans="1:29" x14ac:dyDescent="0.45">
      <c r="A835" s="112">
        <f>IF(C835="","",COUNTA($C$3:C835))</f>
        <v>833</v>
      </c>
      <c r="B835" s="112" t="str">
        <f t="shared" si="159"/>
        <v>September</v>
      </c>
      <c r="C835" s="113">
        <v>44833</v>
      </c>
      <c r="D835" s="114" t="s">
        <v>781</v>
      </c>
      <c r="E835" s="114"/>
      <c r="F835" s="115">
        <v>44841</v>
      </c>
      <c r="G835" s="116" t="s">
        <v>125</v>
      </c>
      <c r="H835" s="152" t="s">
        <v>784</v>
      </c>
      <c r="I835" s="116" t="s">
        <v>457</v>
      </c>
      <c r="J835" s="116" t="s">
        <v>3</v>
      </c>
      <c r="K835" s="117" t="str">
        <f t="shared" ref="K835:K898" si="16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835" s="118">
        <v>20.5</v>
      </c>
      <c r="M835" s="118">
        <v>10.6</v>
      </c>
      <c r="N835" s="118">
        <v>6.86</v>
      </c>
      <c r="O835" s="138">
        <f t="shared" ref="O835:O898" si="162">IF(ISNUMBER(SEARCH("gsm",J:J)),(M835+N835)*1.22,IF(ISNUMBER(SEARCH("Tape",J:J)),L835,IF(ISNUMBER(SEARCH("Thermal",J:J)),L835,IF(ISNUMBER(SEARCH("Acou",J:J)),L835,IF(ISNUMBER(SEARCH("ss",J:J)),L835,IF(ISNUMBER(SEARCH("Alu",J:J)),L835,IF(ISNUMBER(SEARCH("Gasket",J:J)),L835,IF(ISNUMBER(SEARCH("Cleats",J:J)),L835,IF(ISNUMBER(SEARCH("Tube",J:J)),L835,IF(ISNUMBER(SEARCH("Bracket",J:J)),L835,IF(ISNUMBER(SEARCH("Corner",J:J)),L835,IF(ISNUMBER(SEARCH("MS",J:J)),L835,IF(ISNUMBER(SEARCH("Bucket",J:J)),L835,IF(ISNUMBER(SEARCH("stretch",J:J)),L835,IF(ISNUMBER(SEARCH("Bubble",J:J)),L835,IF(ISNUMBER(SEARCH("JTR",J:J)),L835,IF(ISNUMBER(SEARCH("Clamp",J:J)),"No's",IF(ISNUMBER(SEARCH("PIR",J:J)),"sqmt",""))))))))))))))))))</f>
        <v>21.301200000000001</v>
      </c>
      <c r="P835" s="124">
        <v>16.350000000000001</v>
      </c>
      <c r="Q835" s="118">
        <v>18.8</v>
      </c>
      <c r="R835" s="118"/>
      <c r="S835" s="151"/>
      <c r="T835" s="119">
        <f t="shared" si="155"/>
        <v>2.5012000000000008</v>
      </c>
      <c r="U835" s="119">
        <f t="shared" si="156"/>
        <v>2.4499999999999993</v>
      </c>
      <c r="V835" s="119">
        <f t="shared" ref="V835:V898" si="163">IF(ISNUMBER(SEARCH("26",J:J)),O835*3.925,IF(ISNUMBER(SEARCH("24",J:J)),O835*4.71,IF(ISNUMBER(SEARCH("22",J:J)),O835*6.28,IF(ISNUMBER(SEARCH("20",J:J)),O835*7.85,IF(ISNUMBER(SEARCH("18G",J:J)),O835*9.42,IF(ISNUMBER(SEARCH("16G",J:J)),O835*11.775,IF(ISNUMBER(SEARCH("Thermal",J:J)),O835,IF(ISNUMBER(SEARCH("Acou",J:J)),O835,IF(ISNUMBER(SEARCH("ss",J:J)),O835,IF(ISNUMBER(SEARCH("0.8mm",J:J)),O835*2.2,IF(ISNUMBER(SEARCH("1mm",J:J)),O835*2.75,IF(ISNUMBER(SEARCH("1.2mm",J:J)),O835*3.3,IF(ISNUMBER(SEARCH("Gasket",J:J)),O835,IF(ISNUMBER(SEARCH("Cleats",J:J)),O835,IF(ISNUMBER(SEARCH("Sealant",J:J)),O835,IF(ISNUMBER(SEARCH("Bracket",J:J)),O835,IF(ISNUMBER(SEARCH("Corner",J:J)),O835,IF(ISNUMBER(SEARCH("Bubble",J:J)),O835,""))))))))))))))))))</f>
        <v>133.77153600000003</v>
      </c>
      <c r="W835" s="119">
        <f t="shared" ref="W835:W898" si="164">IF(ISNUMBER(SEARCH("26",J:J)),U835*3.925,IF(ISNUMBER(SEARCH("24",J:J)),U835*4.71,IF(ISNUMBER(SEARCH("22",J:J)),U835*6.28,IF(ISNUMBER(SEARCH("20",J:J)),U835*7.85,IF(ISNUMBER(SEARCH("18G",J:J)),U835*9.42,IF(ISNUMBER(SEARCH("16G",J:J)),U835*11.775,IF(ISNUMBER(SEARCH("Thermal",J:J)),U835,IF(ISNUMBER(SEARCH("Acou",J:J)),U835,IF(ISNUMBER(SEARCH("ss",J:J)),U835,IF(ISNUMBER(SEARCH("0.8mm",J:J)),U835*2.2,IF(ISNUMBER(SEARCH("1mm",J:J)),U835*2.75,IF(ISNUMBER(SEARCH("1.2mm",J:J)),U835*3.3,IF(ISNUMBER(SEARCH("Gasket",J:J)),U835,IF(ISNUMBER(SEARCH("Cleats",J:J)),U835,IF(ISNUMBER(SEARCH("Sealant",J:J)),U835,IF(ISNUMBER(SEARCH("Bracket",J:J)),U835,IF(ISNUMBER(SEARCH("Corner",J:J)),U835,IF(ISNUMBER(SEARCH("Bubble",J:J)),U835,""))))))))))))))))))</f>
        <v>15.385999999999996</v>
      </c>
      <c r="X835" s="119">
        <f t="shared" ref="X835:X898" si="165">IF(ISNUMBER(SEARCH("26",J:J)),T835*3.925,IF(ISNUMBER(SEARCH("24",J:J)),T835*4.71,IF(ISNUMBER(SEARCH("22",J:J)),T835*6.28,IF(ISNUMBER(SEARCH("20",J:J)),T835*7.85,IF(ISNUMBER(SEARCH("18",J:J)),T835*9.42,IF(ISNUMBER(SEARCH("16",J:J)),T835*11.775,IF(ISNUMBER(SEARCH("Thermal",J:J)),"",IF(ISNUMBER(SEARCH("Acou",J:J)),"",IF(ISNUMBER(SEARCH("ss",J:J)),"",IF(ISNUMBER(SEARCH("0.8mm",J:J)),T835*2.2,IF(ISNUMBER(SEARCH("1mm",J:J)),T835*2.75,IF(ISNUMBER(SEARCH("1.2mm",J:J)),T835*3.3,IF(ISNUMBER(SEARCH("Gasket",J:J)),"",IF(ISNUMBER(SEARCH("Cleats",J:J)),"",IF(ISNUMBER(SEARCH("Sealant",J:J)),"",IF(ISNUMBER(SEARCH("Bracket",J:J)),"",IF(ISNUMBER(SEARCH("Corner",J:J)),"",IF(ISNUMBER(SEARCH("Bubble",J:J)),"",""))))))))))))))))))</f>
        <v>15.707536000000005</v>
      </c>
      <c r="Y835" s="120">
        <f t="shared" si="157"/>
        <v>11.742061480104409</v>
      </c>
      <c r="Z835" s="121">
        <f t="shared" si="158"/>
        <v>11.501699434773624</v>
      </c>
      <c r="AA835" s="122"/>
      <c r="AB835" s="119">
        <f t="shared" si="160"/>
        <v>15.707536000000005</v>
      </c>
    </row>
    <row r="836" spans="1:29" x14ac:dyDescent="0.45">
      <c r="A836" s="112">
        <f>IF(C836="","",COUNTA($C$3:C836))</f>
        <v>834</v>
      </c>
      <c r="B836" s="112" t="str">
        <f t="shared" ref="B836:B888" si="166">IF(C836="","",TEXT(C836,"mmmm"))</f>
        <v>September</v>
      </c>
      <c r="C836" s="113">
        <v>44833</v>
      </c>
      <c r="D836" s="114" t="s">
        <v>781</v>
      </c>
      <c r="E836" s="114"/>
      <c r="F836" s="115">
        <v>44841</v>
      </c>
      <c r="G836" s="116" t="s">
        <v>125</v>
      </c>
      <c r="H836" s="152" t="s">
        <v>784</v>
      </c>
      <c r="I836" s="116" t="s">
        <v>25</v>
      </c>
      <c r="J836" s="116" t="s">
        <v>455</v>
      </c>
      <c r="K836" s="117" t="str">
        <f t="shared" si="161"/>
        <v>No's</v>
      </c>
      <c r="L836" s="118">
        <v>1992</v>
      </c>
      <c r="M836" s="118"/>
      <c r="N836" s="118"/>
      <c r="O836" s="138">
        <f t="shared" si="162"/>
        <v>1992</v>
      </c>
      <c r="P836" s="124"/>
      <c r="Q836" s="118"/>
      <c r="R836" s="118"/>
      <c r="S836" s="151"/>
      <c r="T836" s="119" t="str">
        <f t="shared" ref="T836:T887" si="167">(IF(K836="Sqmt",(O836-Q836),""))</f>
        <v/>
      </c>
      <c r="U836" s="119" t="str">
        <f t="shared" ref="U836:U887" si="168">(IF(K836="Sqmt",(O836-P836)-T836,IF(K836="Rmt","",IF(K836="Kg's","",IF(K836="No's","",IF(K836="Roll","",""))))))</f>
        <v/>
      </c>
      <c r="V836" s="119">
        <f t="shared" si="163"/>
        <v>1992</v>
      </c>
      <c r="W836" s="119" t="str">
        <f t="shared" si="164"/>
        <v/>
      </c>
      <c r="X836" s="119" t="str">
        <f t="shared" si="165"/>
        <v/>
      </c>
      <c r="Y836" s="120" t="str">
        <f t="shared" ref="Y836:Y887" si="169">IF(K836="Sqmt",(T836/O836)*100,IF(K836="Kg's","",IF(K836="No's","",IF(K836="Rmt","",IF(K836="Roll","",IF(K836="",""))))))</f>
        <v/>
      </c>
      <c r="Z836" s="121" t="str">
        <f t="shared" ref="Z836:Z887" si="170">IF(K836="Sqmt",(U836/O836)*100,IF(K836="Kg's","",IF(K836="No's","",IF(K836="Rmt","",IF(K836="Roll","",IF(K836="",""))))))</f>
        <v/>
      </c>
      <c r="AA836" s="122"/>
      <c r="AB836" s="119" t="str">
        <f t="shared" si="160"/>
        <v/>
      </c>
    </row>
    <row r="837" spans="1:29" x14ac:dyDescent="0.45">
      <c r="A837" s="112">
        <f>IF(C837="","",COUNTA($C$3:C837))</f>
        <v>835</v>
      </c>
      <c r="B837" s="112" t="str">
        <f t="shared" si="166"/>
        <v>September</v>
      </c>
      <c r="C837" s="113">
        <v>44833</v>
      </c>
      <c r="D837" s="114" t="s">
        <v>781</v>
      </c>
      <c r="E837" s="114"/>
      <c r="F837" s="115">
        <v>44841</v>
      </c>
      <c r="G837" s="116" t="s">
        <v>125</v>
      </c>
      <c r="H837" s="152" t="s">
        <v>784</v>
      </c>
      <c r="I837" s="116" t="s">
        <v>460</v>
      </c>
      <c r="J837" s="116" t="s">
        <v>225</v>
      </c>
      <c r="K837" s="117" t="str">
        <f t="shared" si="161"/>
        <v>Rmt</v>
      </c>
      <c r="L837" s="118">
        <v>350</v>
      </c>
      <c r="M837" s="118"/>
      <c r="N837" s="118"/>
      <c r="O837" s="138">
        <f t="shared" si="162"/>
        <v>350</v>
      </c>
      <c r="P837" s="124"/>
      <c r="Q837" s="118"/>
      <c r="R837" s="118"/>
      <c r="S837" s="151"/>
      <c r="T837" s="119" t="str">
        <f t="shared" si="167"/>
        <v/>
      </c>
      <c r="U837" s="119" t="str">
        <f t="shared" si="168"/>
        <v/>
      </c>
      <c r="V837" s="119">
        <f t="shared" si="163"/>
        <v>350</v>
      </c>
      <c r="W837" s="119" t="str">
        <f t="shared" si="164"/>
        <v/>
      </c>
      <c r="X837" s="119" t="str">
        <f t="shared" si="165"/>
        <v/>
      </c>
      <c r="Y837" s="120" t="str">
        <f t="shared" si="169"/>
        <v/>
      </c>
      <c r="Z837" s="121" t="str">
        <f t="shared" si="170"/>
        <v/>
      </c>
      <c r="AA837" s="122"/>
      <c r="AB837" s="119" t="str">
        <f t="shared" si="160"/>
        <v/>
      </c>
    </row>
    <row r="838" spans="1:29" x14ac:dyDescent="0.45">
      <c r="A838" s="112">
        <f>IF(C838="","",COUNTA($C$3:C838))</f>
        <v>836</v>
      </c>
      <c r="B838" s="112" t="str">
        <f t="shared" si="166"/>
        <v>September</v>
      </c>
      <c r="C838" s="113">
        <v>44833</v>
      </c>
      <c r="D838" s="114" t="s">
        <v>781</v>
      </c>
      <c r="E838" s="114"/>
      <c r="F838" s="115">
        <v>44841</v>
      </c>
      <c r="G838" s="116" t="s">
        <v>125</v>
      </c>
      <c r="H838" s="152" t="s">
        <v>784</v>
      </c>
      <c r="I838" s="116" t="s">
        <v>24</v>
      </c>
      <c r="J838" s="116" t="s">
        <v>24</v>
      </c>
      <c r="K838" s="117" t="str">
        <f t="shared" si="161"/>
        <v>No's</v>
      </c>
      <c r="L838" s="118">
        <v>1400</v>
      </c>
      <c r="M838" s="118"/>
      <c r="N838" s="118"/>
      <c r="O838" s="138">
        <f t="shared" si="162"/>
        <v>1400</v>
      </c>
      <c r="P838" s="124"/>
      <c r="Q838" s="118"/>
      <c r="R838" s="118"/>
      <c r="S838" s="151"/>
      <c r="T838" s="119" t="str">
        <f t="shared" si="167"/>
        <v/>
      </c>
      <c r="U838" s="119" t="str">
        <f t="shared" si="168"/>
        <v/>
      </c>
      <c r="V838" s="119">
        <f t="shared" si="163"/>
        <v>1400</v>
      </c>
      <c r="W838" s="119" t="str">
        <f t="shared" si="164"/>
        <v/>
      </c>
      <c r="X838" s="119" t="str">
        <f t="shared" si="165"/>
        <v/>
      </c>
      <c r="Y838" s="120" t="str">
        <f t="shared" si="169"/>
        <v/>
      </c>
      <c r="Z838" s="121" t="str">
        <f t="shared" si="170"/>
        <v/>
      </c>
      <c r="AA838" s="122"/>
      <c r="AB838" s="119" t="str">
        <f t="shared" si="160"/>
        <v/>
      </c>
    </row>
    <row r="839" spans="1:29" x14ac:dyDescent="0.45">
      <c r="A839" s="112">
        <f>IF(C839="","",COUNTA($C$3:C839))</f>
        <v>837</v>
      </c>
      <c r="B839" s="112" t="str">
        <f t="shared" si="166"/>
        <v>September</v>
      </c>
      <c r="C839" s="113">
        <v>44833</v>
      </c>
      <c r="D839" s="114" t="s">
        <v>781</v>
      </c>
      <c r="E839" s="114"/>
      <c r="F839" s="115">
        <v>44841</v>
      </c>
      <c r="G839" s="116" t="s">
        <v>125</v>
      </c>
      <c r="H839" s="152" t="s">
        <v>784</v>
      </c>
      <c r="I839" s="116" t="s">
        <v>480</v>
      </c>
      <c r="J839" s="116" t="s">
        <v>345</v>
      </c>
      <c r="K839" s="117" t="str">
        <f t="shared" si="161"/>
        <v>Kg's</v>
      </c>
      <c r="L839" s="118">
        <v>1.8</v>
      </c>
      <c r="M839" s="118"/>
      <c r="N839" s="118"/>
      <c r="O839" s="138">
        <f t="shared" si="162"/>
        <v>1.8</v>
      </c>
      <c r="P839" s="124"/>
      <c r="Q839" s="118"/>
      <c r="R839" s="118"/>
      <c r="S839" s="151"/>
      <c r="T839" s="119" t="str">
        <f t="shared" si="167"/>
        <v/>
      </c>
      <c r="U839" s="119" t="str">
        <f t="shared" si="168"/>
        <v/>
      </c>
      <c r="V839" s="119">
        <f t="shared" si="163"/>
        <v>1.8</v>
      </c>
      <c r="W839" s="119" t="str">
        <f t="shared" si="164"/>
        <v/>
      </c>
      <c r="X839" s="119" t="str">
        <f t="shared" si="165"/>
        <v/>
      </c>
      <c r="Y839" s="120" t="str">
        <f t="shared" si="169"/>
        <v/>
      </c>
      <c r="Z839" s="121" t="str">
        <f t="shared" si="170"/>
        <v/>
      </c>
      <c r="AA839" s="122"/>
      <c r="AB839" s="119" t="str">
        <f t="shared" si="160"/>
        <v/>
      </c>
    </row>
    <row r="840" spans="1:29" x14ac:dyDescent="0.45">
      <c r="A840" s="112">
        <f>IF(C840="","",COUNTA($C$3:C840))</f>
        <v>838</v>
      </c>
      <c r="B840" s="112" t="str">
        <f t="shared" si="166"/>
        <v>September</v>
      </c>
      <c r="C840" s="113">
        <v>44833</v>
      </c>
      <c r="D840" s="114" t="s">
        <v>781</v>
      </c>
      <c r="E840" s="114"/>
      <c r="F840" s="115">
        <v>44841</v>
      </c>
      <c r="G840" s="116" t="s">
        <v>125</v>
      </c>
      <c r="H840" s="152" t="s">
        <v>784</v>
      </c>
      <c r="I840" s="116" t="s">
        <v>480</v>
      </c>
      <c r="J840" s="116" t="s">
        <v>343</v>
      </c>
      <c r="K840" s="117" t="str">
        <f t="shared" si="161"/>
        <v>No's</v>
      </c>
      <c r="L840" s="118">
        <v>2</v>
      </c>
      <c r="M840" s="118"/>
      <c r="N840" s="118"/>
      <c r="O840" s="138">
        <f t="shared" si="162"/>
        <v>2</v>
      </c>
      <c r="P840" s="124"/>
      <c r="Q840" s="118"/>
      <c r="R840" s="118"/>
      <c r="S840" s="151"/>
      <c r="T840" s="119" t="str">
        <f t="shared" si="167"/>
        <v/>
      </c>
      <c r="U840" s="119" t="str">
        <f t="shared" si="168"/>
        <v/>
      </c>
      <c r="V840" s="119">
        <f t="shared" si="163"/>
        <v>2</v>
      </c>
      <c r="W840" s="119" t="str">
        <f t="shared" si="164"/>
        <v/>
      </c>
      <c r="X840" s="119" t="str">
        <f t="shared" si="165"/>
        <v/>
      </c>
      <c r="Y840" s="120" t="str">
        <f t="shared" si="169"/>
        <v/>
      </c>
      <c r="Z840" s="121" t="str">
        <f t="shared" si="170"/>
        <v/>
      </c>
      <c r="AA840" s="122"/>
      <c r="AB840" s="119" t="str">
        <f t="shared" si="160"/>
        <v/>
      </c>
    </row>
    <row r="841" spans="1:29" x14ac:dyDescent="0.45">
      <c r="A841" s="112">
        <f>IF(C841="","",COUNTA($C$3:C841))</f>
        <v>839</v>
      </c>
      <c r="B841" s="112" t="str">
        <f t="shared" si="166"/>
        <v>October</v>
      </c>
      <c r="C841" s="113">
        <v>44840</v>
      </c>
      <c r="D841" s="114" t="s">
        <v>781</v>
      </c>
      <c r="E841" s="114"/>
      <c r="F841" s="115">
        <v>44841</v>
      </c>
      <c r="G841" s="116" t="s">
        <v>125</v>
      </c>
      <c r="H841" s="152" t="s">
        <v>786</v>
      </c>
      <c r="I841" s="116" t="s">
        <v>457</v>
      </c>
      <c r="J841" s="116" t="s">
        <v>2</v>
      </c>
      <c r="K841" s="117" t="str">
        <f t="shared" si="161"/>
        <v>Sqmt</v>
      </c>
      <c r="L841" s="118">
        <v>341.3</v>
      </c>
      <c r="M841" s="133">
        <f>88.138+115.38+10.52+1.63</f>
        <v>215.66800000000001</v>
      </c>
      <c r="N841" s="118">
        <v>65.25</v>
      </c>
      <c r="O841" s="138">
        <f t="shared" si="162"/>
        <v>342.71996000000001</v>
      </c>
      <c r="P841" s="124">
        <v>290.60000000000002</v>
      </c>
      <c r="Q841" s="118">
        <v>331.7</v>
      </c>
      <c r="R841" s="118">
        <v>40</v>
      </c>
      <c r="S841" s="151">
        <v>60</v>
      </c>
      <c r="T841" s="119">
        <f t="shared" si="167"/>
        <v>11.019960000000026</v>
      </c>
      <c r="U841" s="119">
        <f t="shared" si="168"/>
        <v>41.099999999999966</v>
      </c>
      <c r="V841" s="119">
        <f t="shared" si="163"/>
        <v>1614.2110116000001</v>
      </c>
      <c r="W841" s="119">
        <f t="shared" si="164"/>
        <v>193.58099999999985</v>
      </c>
      <c r="X841" s="119">
        <f t="shared" si="165"/>
        <v>51.904011600000125</v>
      </c>
      <c r="Y841" s="120">
        <f t="shared" si="169"/>
        <v>3.2154415517555575</v>
      </c>
      <c r="Z841" s="121">
        <f t="shared" si="170"/>
        <v>11.992298318428832</v>
      </c>
      <c r="AA841" s="122"/>
      <c r="AB841" s="119">
        <f t="shared" si="160"/>
        <v>51.904011600000125</v>
      </c>
    </row>
    <row r="842" spans="1:29" x14ac:dyDescent="0.45">
      <c r="A842" s="112">
        <f>IF(C842="","",COUNTA($C$3:C842))</f>
        <v>840</v>
      </c>
      <c r="B842" s="112" t="str">
        <f t="shared" si="166"/>
        <v>October</v>
      </c>
      <c r="C842" s="113">
        <v>44840</v>
      </c>
      <c r="D842" s="114" t="s">
        <v>781</v>
      </c>
      <c r="E842" s="114"/>
      <c r="F842" s="115">
        <v>44841</v>
      </c>
      <c r="G842" s="116" t="s">
        <v>125</v>
      </c>
      <c r="H842" s="152" t="s">
        <v>786</v>
      </c>
      <c r="I842" s="116" t="s">
        <v>25</v>
      </c>
      <c r="J842" s="116" t="s">
        <v>455</v>
      </c>
      <c r="K842" s="117" t="str">
        <f t="shared" si="161"/>
        <v>No's</v>
      </c>
      <c r="L842" s="118">
        <v>2260</v>
      </c>
      <c r="M842" s="118"/>
      <c r="N842" s="118"/>
      <c r="O842" s="138">
        <f t="shared" si="162"/>
        <v>2260</v>
      </c>
      <c r="P842" s="124"/>
      <c r="Q842" s="118"/>
      <c r="R842" s="118"/>
      <c r="S842" s="151"/>
      <c r="T842" s="119" t="str">
        <f t="shared" si="167"/>
        <v/>
      </c>
      <c r="U842" s="119" t="str">
        <f t="shared" si="168"/>
        <v/>
      </c>
      <c r="V842" s="119">
        <f t="shared" si="163"/>
        <v>2260</v>
      </c>
      <c r="W842" s="119" t="str">
        <f t="shared" si="164"/>
        <v/>
      </c>
      <c r="X842" s="119" t="str">
        <f t="shared" si="165"/>
        <v/>
      </c>
      <c r="Y842" s="120" t="str">
        <f t="shared" si="169"/>
        <v/>
      </c>
      <c r="Z842" s="121" t="str">
        <f t="shared" si="170"/>
        <v/>
      </c>
      <c r="AA842" s="122"/>
      <c r="AB842" s="119" t="str">
        <f t="shared" si="160"/>
        <v/>
      </c>
    </row>
    <row r="843" spans="1:29" x14ac:dyDescent="0.45">
      <c r="A843" s="112">
        <f>IF(C843="","",COUNTA($C$3:C843))</f>
        <v>841</v>
      </c>
      <c r="B843" s="112" t="str">
        <f t="shared" si="166"/>
        <v>October</v>
      </c>
      <c r="C843" s="113">
        <v>44840</v>
      </c>
      <c r="D843" s="114" t="s">
        <v>781</v>
      </c>
      <c r="E843" s="114"/>
      <c r="F843" s="115">
        <v>44841</v>
      </c>
      <c r="G843" s="116" t="s">
        <v>125</v>
      </c>
      <c r="H843" s="152" t="s">
        <v>786</v>
      </c>
      <c r="I843" s="116" t="s">
        <v>460</v>
      </c>
      <c r="J843" s="116" t="s">
        <v>225</v>
      </c>
      <c r="K843" s="117" t="str">
        <f t="shared" si="161"/>
        <v>Rmt</v>
      </c>
      <c r="L843" s="118">
        <v>320</v>
      </c>
      <c r="M843" s="118"/>
      <c r="N843" s="118"/>
      <c r="O843" s="138">
        <f t="shared" si="162"/>
        <v>320</v>
      </c>
      <c r="P843" s="124"/>
      <c r="Q843" s="118"/>
      <c r="R843" s="118"/>
      <c r="S843" s="151"/>
      <c r="T843" s="119" t="str">
        <f t="shared" si="167"/>
        <v/>
      </c>
      <c r="U843" s="119" t="str">
        <f t="shared" si="168"/>
        <v/>
      </c>
      <c r="V843" s="119">
        <f t="shared" si="163"/>
        <v>320</v>
      </c>
      <c r="W843" s="119" t="str">
        <f t="shared" si="164"/>
        <v/>
      </c>
      <c r="X843" s="119" t="str">
        <f t="shared" si="165"/>
        <v/>
      </c>
      <c r="Y843" s="120" t="str">
        <f t="shared" si="169"/>
        <v/>
      </c>
      <c r="Z843" s="121" t="str">
        <f t="shared" si="170"/>
        <v/>
      </c>
      <c r="AA843" s="122"/>
      <c r="AB843" s="119" t="str">
        <f t="shared" si="160"/>
        <v/>
      </c>
    </row>
    <row r="844" spans="1:29" x14ac:dyDescent="0.45">
      <c r="A844" s="112">
        <f>IF(C844="","",COUNTA($C$3:C844))</f>
        <v>842</v>
      </c>
      <c r="B844" s="112" t="str">
        <f t="shared" si="166"/>
        <v>October</v>
      </c>
      <c r="C844" s="113">
        <v>44840</v>
      </c>
      <c r="D844" s="114" t="s">
        <v>781</v>
      </c>
      <c r="E844" s="114"/>
      <c r="F844" s="115">
        <v>44841</v>
      </c>
      <c r="G844" s="116" t="s">
        <v>125</v>
      </c>
      <c r="H844" s="152" t="s">
        <v>786</v>
      </c>
      <c r="I844" s="116" t="s">
        <v>24</v>
      </c>
      <c r="J844" s="116" t="s">
        <v>24</v>
      </c>
      <c r="K844" s="117" t="str">
        <f t="shared" si="161"/>
        <v>No's</v>
      </c>
      <c r="L844" s="118">
        <v>1200</v>
      </c>
      <c r="M844" s="118"/>
      <c r="N844" s="118"/>
      <c r="O844" s="138">
        <f t="shared" si="162"/>
        <v>1200</v>
      </c>
      <c r="P844" s="124"/>
      <c r="Q844" s="118"/>
      <c r="R844" s="118"/>
      <c r="S844" s="151"/>
      <c r="T844" s="119" t="str">
        <f t="shared" si="167"/>
        <v/>
      </c>
      <c r="U844" s="119" t="str">
        <f t="shared" si="168"/>
        <v/>
      </c>
      <c r="V844" s="119">
        <f t="shared" si="163"/>
        <v>1200</v>
      </c>
      <c r="W844" s="119" t="str">
        <f t="shared" si="164"/>
        <v/>
      </c>
      <c r="X844" s="119" t="str">
        <f t="shared" si="165"/>
        <v/>
      </c>
      <c r="Y844" s="120" t="str">
        <f t="shared" si="169"/>
        <v/>
      </c>
      <c r="Z844" s="121" t="str">
        <f t="shared" si="170"/>
        <v/>
      </c>
      <c r="AA844" s="122"/>
      <c r="AB844" s="119" t="str">
        <f t="shared" si="160"/>
        <v/>
      </c>
    </row>
    <row r="845" spans="1:29" x14ac:dyDescent="0.45">
      <c r="A845" s="112">
        <f>IF(C845="","",COUNTA($C$3:C845))</f>
        <v>843</v>
      </c>
      <c r="B845" s="112" t="str">
        <f t="shared" si="166"/>
        <v>October</v>
      </c>
      <c r="C845" s="113">
        <v>44840</v>
      </c>
      <c r="D845" s="114" t="s">
        <v>781</v>
      </c>
      <c r="E845" s="114"/>
      <c r="F845" s="115">
        <v>44841</v>
      </c>
      <c r="G845" s="116" t="s">
        <v>125</v>
      </c>
      <c r="H845" s="152" t="s">
        <v>786</v>
      </c>
      <c r="I845" s="116" t="s">
        <v>480</v>
      </c>
      <c r="J845" s="116" t="s">
        <v>345</v>
      </c>
      <c r="K845" s="117" t="str">
        <f t="shared" si="161"/>
        <v>Kg's</v>
      </c>
      <c r="L845" s="118">
        <v>1.8</v>
      </c>
      <c r="M845" s="118"/>
      <c r="N845" s="118"/>
      <c r="O845" s="138">
        <f t="shared" si="162"/>
        <v>1.8</v>
      </c>
      <c r="P845" s="124"/>
      <c r="Q845" s="118"/>
      <c r="R845" s="118"/>
      <c r="S845" s="151"/>
      <c r="T845" s="119" t="str">
        <f t="shared" si="167"/>
        <v/>
      </c>
      <c r="U845" s="119" t="str">
        <f t="shared" si="168"/>
        <v/>
      </c>
      <c r="V845" s="119">
        <f t="shared" si="163"/>
        <v>1.8</v>
      </c>
      <c r="W845" s="119" t="str">
        <f t="shared" si="164"/>
        <v/>
      </c>
      <c r="X845" s="119" t="str">
        <f t="shared" si="165"/>
        <v/>
      </c>
      <c r="Y845" s="120" t="str">
        <f t="shared" si="169"/>
        <v/>
      </c>
      <c r="Z845" s="121" t="str">
        <f t="shared" si="170"/>
        <v/>
      </c>
      <c r="AA845" s="122"/>
      <c r="AB845" s="119" t="str">
        <f t="shared" si="160"/>
        <v/>
      </c>
    </row>
    <row r="846" spans="1:29" x14ac:dyDescent="0.45">
      <c r="A846" s="112">
        <f>IF(C846="","",COUNTA($C$3:C846))</f>
        <v>844</v>
      </c>
      <c r="B846" s="112" t="str">
        <f t="shared" si="166"/>
        <v>October</v>
      </c>
      <c r="C846" s="113">
        <v>44840</v>
      </c>
      <c r="D846" s="114" t="s">
        <v>781</v>
      </c>
      <c r="E846" s="114"/>
      <c r="F846" s="115">
        <v>44841</v>
      </c>
      <c r="G846" s="116" t="s">
        <v>125</v>
      </c>
      <c r="H846" s="152" t="s">
        <v>786</v>
      </c>
      <c r="I846" s="116" t="s">
        <v>480</v>
      </c>
      <c r="J846" s="116" t="s">
        <v>343</v>
      </c>
      <c r="K846" s="117" t="str">
        <f t="shared" si="161"/>
        <v>No's</v>
      </c>
      <c r="L846" s="118">
        <v>2</v>
      </c>
      <c r="M846" s="118"/>
      <c r="N846" s="118"/>
      <c r="O846" s="138">
        <f t="shared" si="162"/>
        <v>2</v>
      </c>
      <c r="P846" s="124"/>
      <c r="Q846" s="118"/>
      <c r="R846" s="118"/>
      <c r="S846" s="151"/>
      <c r="T846" s="119" t="str">
        <f t="shared" si="167"/>
        <v/>
      </c>
      <c r="U846" s="119" t="str">
        <f t="shared" si="168"/>
        <v/>
      </c>
      <c r="V846" s="119">
        <f t="shared" si="163"/>
        <v>2</v>
      </c>
      <c r="W846" s="119" t="str">
        <f t="shared" si="164"/>
        <v/>
      </c>
      <c r="X846" s="119" t="str">
        <f t="shared" si="165"/>
        <v/>
      </c>
      <c r="Y846" s="120" t="str">
        <f t="shared" si="169"/>
        <v/>
      </c>
      <c r="Z846" s="121" t="str">
        <f t="shared" si="170"/>
        <v/>
      </c>
      <c r="AA846" s="122"/>
      <c r="AB846" s="119" t="str">
        <f t="shared" si="160"/>
        <v/>
      </c>
    </row>
    <row r="847" spans="1:29" x14ac:dyDescent="0.45">
      <c r="A847" s="112">
        <f>IF(C847="","",COUNTA($C$3:C847))</f>
        <v>845</v>
      </c>
      <c r="B847" s="112" t="str">
        <f t="shared" si="166"/>
        <v>October</v>
      </c>
      <c r="C847" s="113">
        <v>44840</v>
      </c>
      <c r="D847" s="114" t="s">
        <v>778</v>
      </c>
      <c r="E847" s="114"/>
      <c r="F847" s="115">
        <v>44833</v>
      </c>
      <c r="G847" s="116" t="s">
        <v>125</v>
      </c>
      <c r="H847" s="152" t="s">
        <v>790</v>
      </c>
      <c r="I847" s="116" t="s">
        <v>232</v>
      </c>
      <c r="J847" s="116" t="s">
        <v>3</v>
      </c>
      <c r="K847" s="117" t="str">
        <f t="shared" si="161"/>
        <v>Sqmt</v>
      </c>
      <c r="L847" s="118">
        <v>8.35</v>
      </c>
      <c r="M847" s="118"/>
      <c r="N847" s="118">
        <v>6.95</v>
      </c>
      <c r="O847" s="138">
        <f t="shared" si="162"/>
        <v>8.4789999999999992</v>
      </c>
      <c r="P847" s="124">
        <v>7.4</v>
      </c>
      <c r="Q847" s="118">
        <v>7.6</v>
      </c>
      <c r="R847" s="118">
        <v>0</v>
      </c>
      <c r="S847" s="151">
        <v>100</v>
      </c>
      <c r="T847" s="119">
        <f t="shared" si="167"/>
        <v>0.87899999999999956</v>
      </c>
      <c r="U847" s="119">
        <f t="shared" si="168"/>
        <v>0.19999999999999929</v>
      </c>
      <c r="V847" s="119">
        <f t="shared" si="163"/>
        <v>53.24812</v>
      </c>
      <c r="W847" s="119">
        <f t="shared" si="164"/>
        <v>1.2559999999999956</v>
      </c>
      <c r="X847" s="119">
        <f t="shared" si="165"/>
        <v>5.5201199999999977</v>
      </c>
      <c r="Y847" s="120">
        <f t="shared" si="169"/>
        <v>10.366788536384004</v>
      </c>
      <c r="Z847" s="121">
        <f t="shared" si="170"/>
        <v>2.3587687227267287</v>
      </c>
      <c r="AA847" s="122"/>
      <c r="AB847" s="119">
        <f t="shared" si="160"/>
        <v>5.5201199999999977</v>
      </c>
      <c r="AC847" s="96" t="s">
        <v>891</v>
      </c>
    </row>
    <row r="848" spans="1:29" x14ac:dyDescent="0.45">
      <c r="A848" s="112">
        <f>IF(C848="","",COUNTA($C$3:C848))</f>
        <v>846</v>
      </c>
      <c r="B848" s="112" t="str">
        <f t="shared" si="166"/>
        <v>October</v>
      </c>
      <c r="C848" s="113">
        <v>44840</v>
      </c>
      <c r="D848" s="114" t="s">
        <v>778</v>
      </c>
      <c r="E848" s="114"/>
      <c r="F848" s="115">
        <v>44833</v>
      </c>
      <c r="G848" s="116" t="s">
        <v>125</v>
      </c>
      <c r="H848" s="152" t="s">
        <v>790</v>
      </c>
      <c r="I848" s="116" t="s">
        <v>502</v>
      </c>
      <c r="J848" s="116" t="s">
        <v>3</v>
      </c>
      <c r="K848" s="117" t="str">
        <f t="shared" si="161"/>
        <v>Sqmt</v>
      </c>
      <c r="L848" s="118">
        <v>4.2</v>
      </c>
      <c r="M848" s="118">
        <v>3.5</v>
      </c>
      <c r="N848" s="118"/>
      <c r="O848" s="138">
        <f t="shared" si="162"/>
        <v>4.2699999999999996</v>
      </c>
      <c r="P848" s="124"/>
      <c r="Q848" s="118">
        <v>2.6</v>
      </c>
      <c r="R848" s="118"/>
      <c r="S848" s="151"/>
      <c r="T848" s="119">
        <f t="shared" si="167"/>
        <v>1.6699999999999995</v>
      </c>
      <c r="U848" s="119">
        <f t="shared" si="168"/>
        <v>2.6</v>
      </c>
      <c r="V848" s="119">
        <f t="shared" si="163"/>
        <v>26.8156</v>
      </c>
      <c r="W848" s="119">
        <f t="shared" si="164"/>
        <v>16.328000000000003</v>
      </c>
      <c r="X848" s="119">
        <f t="shared" si="165"/>
        <v>10.487599999999997</v>
      </c>
      <c r="Y848" s="120">
        <f t="shared" si="169"/>
        <v>39.110070257611234</v>
      </c>
      <c r="Z848" s="121">
        <f t="shared" si="170"/>
        <v>60.889929742388773</v>
      </c>
      <c r="AA848" s="122"/>
      <c r="AB848" s="119">
        <f t="shared" si="160"/>
        <v>10.487599999999997</v>
      </c>
    </row>
    <row r="849" spans="1:29" x14ac:dyDescent="0.45">
      <c r="A849" s="112">
        <f>IF(C849="","",COUNTA($C$3:C849))</f>
        <v>847</v>
      </c>
      <c r="B849" s="112" t="str">
        <f t="shared" si="166"/>
        <v>October</v>
      </c>
      <c r="C849" s="113">
        <v>44840</v>
      </c>
      <c r="D849" s="114" t="s">
        <v>662</v>
      </c>
      <c r="E849" s="114"/>
      <c r="F849" s="115">
        <v>44793</v>
      </c>
      <c r="G849" s="116" t="s">
        <v>125</v>
      </c>
      <c r="H849" s="152" t="s">
        <v>787</v>
      </c>
      <c r="I849" s="116" t="s">
        <v>457</v>
      </c>
      <c r="J849" s="116" t="s">
        <v>3</v>
      </c>
      <c r="K849" s="117" t="str">
        <f t="shared" si="161"/>
        <v>Sqmt</v>
      </c>
      <c r="L849" s="118">
        <v>36</v>
      </c>
      <c r="M849" s="118"/>
      <c r="N849" s="118">
        <v>30.19</v>
      </c>
      <c r="O849" s="138">
        <f t="shared" si="162"/>
        <v>36.831800000000001</v>
      </c>
      <c r="P849" s="124">
        <v>21.9</v>
      </c>
      <c r="Q849" s="118">
        <v>31.6</v>
      </c>
      <c r="R849" s="118">
        <v>0</v>
      </c>
      <c r="S849" s="151">
        <v>100</v>
      </c>
      <c r="T849" s="119">
        <f t="shared" si="167"/>
        <v>5.2317999999999998</v>
      </c>
      <c r="U849" s="119">
        <f t="shared" si="168"/>
        <v>9.7000000000000028</v>
      </c>
      <c r="V849" s="119">
        <f t="shared" si="163"/>
        <v>231.30370400000001</v>
      </c>
      <c r="W849" s="119">
        <f t="shared" si="164"/>
        <v>60.916000000000018</v>
      </c>
      <c r="X849" s="119">
        <f t="shared" si="165"/>
        <v>32.855704000000003</v>
      </c>
      <c r="Y849" s="120">
        <f t="shared" si="169"/>
        <v>14.204573222052682</v>
      </c>
      <c r="Z849" s="121">
        <f t="shared" si="170"/>
        <v>26.335937966648395</v>
      </c>
      <c r="AA849" s="122"/>
      <c r="AB849" s="119">
        <f t="shared" si="160"/>
        <v>32.855704000000003</v>
      </c>
      <c r="AC849" s="96" t="s">
        <v>519</v>
      </c>
    </row>
    <row r="850" spans="1:29" x14ac:dyDescent="0.45">
      <c r="A850" s="112">
        <f>IF(C850="","",COUNTA($C$3:C850))</f>
        <v>848</v>
      </c>
      <c r="B850" s="112" t="str">
        <f t="shared" si="166"/>
        <v>October</v>
      </c>
      <c r="C850" s="113">
        <v>44840</v>
      </c>
      <c r="D850" s="114" t="s">
        <v>662</v>
      </c>
      <c r="E850" s="114"/>
      <c r="F850" s="115">
        <v>44793</v>
      </c>
      <c r="G850" s="116" t="s">
        <v>125</v>
      </c>
      <c r="H850" s="152" t="s">
        <v>787</v>
      </c>
      <c r="I850" s="116" t="s">
        <v>25</v>
      </c>
      <c r="J850" s="116" t="s">
        <v>455</v>
      </c>
      <c r="K850" s="117" t="str">
        <f t="shared" si="161"/>
        <v>No's</v>
      </c>
      <c r="L850" s="118">
        <v>200</v>
      </c>
      <c r="M850" s="118"/>
      <c r="N850" s="118"/>
      <c r="O850" s="138">
        <f t="shared" si="162"/>
        <v>200</v>
      </c>
      <c r="P850" s="124"/>
      <c r="Q850" s="118"/>
      <c r="R850" s="118"/>
      <c r="S850" s="151"/>
      <c r="T850" s="119" t="str">
        <f t="shared" si="167"/>
        <v/>
      </c>
      <c r="U850" s="119" t="str">
        <f t="shared" si="168"/>
        <v/>
      </c>
      <c r="V850" s="119">
        <f t="shared" si="163"/>
        <v>200</v>
      </c>
      <c r="W850" s="119" t="str">
        <f t="shared" si="164"/>
        <v/>
      </c>
      <c r="X850" s="119" t="str">
        <f t="shared" si="165"/>
        <v/>
      </c>
      <c r="Y850" s="120" t="str">
        <f t="shared" si="169"/>
        <v/>
      </c>
      <c r="Z850" s="121" t="str">
        <f t="shared" si="170"/>
        <v/>
      </c>
      <c r="AA850" s="122"/>
      <c r="AB850" s="119" t="str">
        <f t="shared" si="160"/>
        <v/>
      </c>
    </row>
    <row r="851" spans="1:29" x14ac:dyDescent="0.45">
      <c r="A851" s="112">
        <f>IF(C851="","",COUNTA($C$3:C851))</f>
        <v>849</v>
      </c>
      <c r="B851" s="112" t="str">
        <f t="shared" si="166"/>
        <v>October</v>
      </c>
      <c r="C851" s="113">
        <v>44840</v>
      </c>
      <c r="D851" s="114" t="s">
        <v>662</v>
      </c>
      <c r="E851" s="114"/>
      <c r="F851" s="115">
        <v>44793</v>
      </c>
      <c r="G851" s="116" t="s">
        <v>125</v>
      </c>
      <c r="H851" s="152" t="s">
        <v>787</v>
      </c>
      <c r="I851" s="116" t="s">
        <v>460</v>
      </c>
      <c r="J851" s="116" t="s">
        <v>225</v>
      </c>
      <c r="K851" s="117" t="str">
        <f t="shared" si="161"/>
        <v>Rmt</v>
      </c>
      <c r="L851" s="118">
        <v>100</v>
      </c>
      <c r="M851" s="118"/>
      <c r="N851" s="118"/>
      <c r="O851" s="138">
        <f t="shared" si="162"/>
        <v>100</v>
      </c>
      <c r="P851" s="124"/>
      <c r="Q851" s="118"/>
      <c r="R851" s="118"/>
      <c r="S851" s="151"/>
      <c r="T851" s="119" t="str">
        <f t="shared" si="167"/>
        <v/>
      </c>
      <c r="U851" s="119" t="str">
        <f t="shared" si="168"/>
        <v/>
      </c>
      <c r="V851" s="119">
        <f t="shared" si="163"/>
        <v>100</v>
      </c>
      <c r="W851" s="119" t="str">
        <f t="shared" si="164"/>
        <v/>
      </c>
      <c r="X851" s="119" t="str">
        <f t="shared" si="165"/>
        <v/>
      </c>
      <c r="Y851" s="120" t="str">
        <f t="shared" si="169"/>
        <v/>
      </c>
      <c r="Z851" s="121" t="str">
        <f t="shared" si="170"/>
        <v/>
      </c>
      <c r="AA851" s="122"/>
      <c r="AB851" s="119" t="str">
        <f t="shared" si="160"/>
        <v/>
      </c>
    </row>
    <row r="852" spans="1:29" x14ac:dyDescent="0.45">
      <c r="A852" s="112">
        <f>IF(C852="","",COUNTA($C$3:C852))</f>
        <v>850</v>
      </c>
      <c r="B852" s="112" t="str">
        <f t="shared" si="166"/>
        <v>October</v>
      </c>
      <c r="C852" s="113">
        <v>44840</v>
      </c>
      <c r="D852" s="114" t="s">
        <v>662</v>
      </c>
      <c r="E852" s="114"/>
      <c r="F852" s="115">
        <v>44793</v>
      </c>
      <c r="G852" s="116" t="s">
        <v>125</v>
      </c>
      <c r="H852" s="152" t="s">
        <v>787</v>
      </c>
      <c r="I852" s="116" t="s">
        <v>24</v>
      </c>
      <c r="J852" s="116" t="s">
        <v>24</v>
      </c>
      <c r="K852" s="117" t="str">
        <f t="shared" si="161"/>
        <v>No's</v>
      </c>
      <c r="L852" s="118">
        <v>400</v>
      </c>
      <c r="M852" s="118"/>
      <c r="N852" s="118"/>
      <c r="O852" s="138">
        <f t="shared" si="162"/>
        <v>400</v>
      </c>
      <c r="P852" s="124"/>
      <c r="Q852" s="118"/>
      <c r="R852" s="118"/>
      <c r="S852" s="151"/>
      <c r="T852" s="119" t="str">
        <f t="shared" si="167"/>
        <v/>
      </c>
      <c r="U852" s="119" t="str">
        <f t="shared" si="168"/>
        <v/>
      </c>
      <c r="V852" s="119">
        <f t="shared" si="163"/>
        <v>400</v>
      </c>
      <c r="W852" s="119" t="str">
        <f t="shared" si="164"/>
        <v/>
      </c>
      <c r="X852" s="119" t="str">
        <f t="shared" si="165"/>
        <v/>
      </c>
      <c r="Y852" s="120" t="str">
        <f t="shared" si="169"/>
        <v/>
      </c>
      <c r="Z852" s="121" t="str">
        <f t="shared" si="170"/>
        <v/>
      </c>
      <c r="AA852" s="122"/>
      <c r="AB852" s="119" t="str">
        <f t="shared" si="160"/>
        <v/>
      </c>
    </row>
    <row r="853" spans="1:29" x14ac:dyDescent="0.45">
      <c r="A853" s="112">
        <f>IF(C853="","",COUNTA($C$3:C853))</f>
        <v>851</v>
      </c>
      <c r="B853" s="112" t="str">
        <f t="shared" si="166"/>
        <v>October</v>
      </c>
      <c r="C853" s="113">
        <v>44840</v>
      </c>
      <c r="D853" s="114" t="s">
        <v>734</v>
      </c>
      <c r="E853" s="114"/>
      <c r="F853" s="115">
        <v>44825</v>
      </c>
      <c r="G853" s="116" t="s">
        <v>125</v>
      </c>
      <c r="H853" s="152" t="s">
        <v>796</v>
      </c>
      <c r="I853" s="116" t="s">
        <v>231</v>
      </c>
      <c r="J853" s="116" t="s">
        <v>1</v>
      </c>
      <c r="K853" s="117" t="str">
        <f t="shared" si="161"/>
        <v>Sqmt</v>
      </c>
      <c r="L853" s="118">
        <v>5.2</v>
      </c>
      <c r="M853" s="118"/>
      <c r="N853" s="118">
        <v>4.38</v>
      </c>
      <c r="O853" s="138">
        <f t="shared" si="162"/>
        <v>5.3435999999999995</v>
      </c>
      <c r="P853" s="124">
        <v>4.0999999999999996</v>
      </c>
      <c r="Q853" s="118">
        <v>4.5999999999999996</v>
      </c>
      <c r="R853" s="118">
        <v>0</v>
      </c>
      <c r="S853" s="151">
        <v>100</v>
      </c>
      <c r="T853" s="119">
        <f t="shared" si="167"/>
        <v>0.74359999999999982</v>
      </c>
      <c r="U853" s="119">
        <f t="shared" si="168"/>
        <v>0.5</v>
      </c>
      <c r="V853" s="119">
        <f t="shared" si="163"/>
        <v>20.973629999999996</v>
      </c>
      <c r="W853" s="119">
        <f t="shared" si="164"/>
        <v>1.9624999999999999</v>
      </c>
      <c r="X853" s="119">
        <f t="shared" si="165"/>
        <v>2.9186299999999989</v>
      </c>
      <c r="Y853" s="120">
        <f t="shared" si="169"/>
        <v>13.91571225391122</v>
      </c>
      <c r="Z853" s="121">
        <f t="shared" si="170"/>
        <v>9.3569877984879124</v>
      </c>
      <c r="AA853" s="122"/>
      <c r="AB853" s="119">
        <f t="shared" si="160"/>
        <v>2.9186299999999989</v>
      </c>
      <c r="AC853" s="96" t="s">
        <v>519</v>
      </c>
    </row>
    <row r="854" spans="1:29" x14ac:dyDescent="0.45">
      <c r="A854" s="112">
        <f>IF(C854="","",COUNTA($C$3:C854))</f>
        <v>852</v>
      </c>
      <c r="B854" s="112" t="str">
        <f t="shared" si="166"/>
        <v>October</v>
      </c>
      <c r="C854" s="113">
        <v>44840</v>
      </c>
      <c r="D854" s="114" t="s">
        <v>734</v>
      </c>
      <c r="E854" s="114"/>
      <c r="F854" s="115">
        <v>44825</v>
      </c>
      <c r="G854" s="116" t="s">
        <v>125</v>
      </c>
      <c r="H854" s="152" t="s">
        <v>796</v>
      </c>
      <c r="I854" s="116" t="s">
        <v>458</v>
      </c>
      <c r="J854" s="116" t="s">
        <v>2</v>
      </c>
      <c r="K854" s="117" t="str">
        <f t="shared" si="161"/>
        <v>Sqmt</v>
      </c>
      <c r="L854" s="118">
        <v>6.5</v>
      </c>
      <c r="M854" s="118"/>
      <c r="N854" s="118">
        <f>4.76+0.74</f>
        <v>5.5</v>
      </c>
      <c r="O854" s="138">
        <f t="shared" si="162"/>
        <v>6.71</v>
      </c>
      <c r="P854" s="124">
        <v>3.7</v>
      </c>
      <c r="Q854" s="118">
        <v>4.7</v>
      </c>
      <c r="R854" s="118"/>
      <c r="S854" s="151"/>
      <c r="T854" s="119">
        <f t="shared" si="167"/>
        <v>2.0099999999999998</v>
      </c>
      <c r="U854" s="119">
        <f t="shared" si="168"/>
        <v>1</v>
      </c>
      <c r="V854" s="119">
        <f t="shared" si="163"/>
        <v>31.604099999999999</v>
      </c>
      <c r="W854" s="119">
        <f t="shared" si="164"/>
        <v>4.71</v>
      </c>
      <c r="X854" s="119">
        <f t="shared" si="165"/>
        <v>9.4670999999999985</v>
      </c>
      <c r="Y854" s="120">
        <f t="shared" si="169"/>
        <v>29.955290611028314</v>
      </c>
      <c r="Z854" s="121">
        <f t="shared" si="170"/>
        <v>14.903129657228018</v>
      </c>
      <c r="AA854" s="122"/>
      <c r="AB854" s="119">
        <f t="shared" si="160"/>
        <v>9.4670999999999985</v>
      </c>
    </row>
    <row r="855" spans="1:29" x14ac:dyDescent="0.45">
      <c r="A855" s="112">
        <f>IF(C855="","",COUNTA($C$3:C855))</f>
        <v>853</v>
      </c>
      <c r="B855" s="112" t="str">
        <f t="shared" si="166"/>
        <v>October</v>
      </c>
      <c r="C855" s="113">
        <v>44840</v>
      </c>
      <c r="D855" s="114" t="s">
        <v>734</v>
      </c>
      <c r="E855" s="114"/>
      <c r="F855" s="115">
        <v>44825</v>
      </c>
      <c r="G855" s="116" t="s">
        <v>125</v>
      </c>
      <c r="H855" s="152" t="s">
        <v>796</v>
      </c>
      <c r="I855" s="116" t="s">
        <v>457</v>
      </c>
      <c r="J855" s="116" t="s">
        <v>3</v>
      </c>
      <c r="K855" s="117" t="str">
        <f t="shared" si="161"/>
        <v>Sqmt</v>
      </c>
      <c r="L855" s="118">
        <v>9.3000000000000007</v>
      </c>
      <c r="M855" s="118"/>
      <c r="N855" s="118">
        <v>7.75</v>
      </c>
      <c r="O855" s="138">
        <f t="shared" si="162"/>
        <v>9.4550000000000001</v>
      </c>
      <c r="P855" s="124">
        <v>6</v>
      </c>
      <c r="Q855" s="118">
        <v>7</v>
      </c>
      <c r="R855" s="118"/>
      <c r="S855" s="151"/>
      <c r="T855" s="119">
        <f t="shared" si="167"/>
        <v>2.4550000000000001</v>
      </c>
      <c r="U855" s="119">
        <f t="shared" si="168"/>
        <v>1</v>
      </c>
      <c r="V855" s="119">
        <f t="shared" si="163"/>
        <v>59.377400000000002</v>
      </c>
      <c r="W855" s="119">
        <f t="shared" si="164"/>
        <v>6.28</v>
      </c>
      <c r="X855" s="119">
        <f t="shared" si="165"/>
        <v>15.417400000000001</v>
      </c>
      <c r="Y855" s="120">
        <f t="shared" si="169"/>
        <v>25.96509783183501</v>
      </c>
      <c r="Z855" s="121">
        <f t="shared" si="170"/>
        <v>10.576414595452141</v>
      </c>
      <c r="AA855" s="122"/>
      <c r="AB855" s="119">
        <f t="shared" si="160"/>
        <v>15.417400000000001</v>
      </c>
    </row>
    <row r="856" spans="1:29" x14ac:dyDescent="0.45">
      <c r="A856" s="112">
        <f>IF(C856="","",COUNTA($C$3:C856))</f>
        <v>854</v>
      </c>
      <c r="B856" s="112" t="str">
        <f t="shared" si="166"/>
        <v>October</v>
      </c>
      <c r="C856" s="113">
        <v>44840</v>
      </c>
      <c r="D856" s="114" t="s">
        <v>734</v>
      </c>
      <c r="E856" s="114"/>
      <c r="F856" s="115">
        <v>44825</v>
      </c>
      <c r="G856" s="116" t="s">
        <v>125</v>
      </c>
      <c r="H856" s="152" t="s">
        <v>796</v>
      </c>
      <c r="I856" s="116" t="s">
        <v>457</v>
      </c>
      <c r="J856" s="116" t="s">
        <v>4</v>
      </c>
      <c r="K856" s="117" t="str">
        <f t="shared" si="161"/>
        <v>Sqmt</v>
      </c>
      <c r="L856" s="118">
        <v>12.9</v>
      </c>
      <c r="M856" s="118"/>
      <c r="N856" s="118">
        <v>10.78</v>
      </c>
      <c r="O856" s="138">
        <f t="shared" si="162"/>
        <v>13.151599999999998</v>
      </c>
      <c r="P856" s="124">
        <v>8.1</v>
      </c>
      <c r="Q856" s="118">
        <v>10.4</v>
      </c>
      <c r="R856" s="118"/>
      <c r="S856" s="151"/>
      <c r="T856" s="119">
        <f t="shared" si="167"/>
        <v>2.751599999999998</v>
      </c>
      <c r="U856" s="119">
        <f t="shared" si="168"/>
        <v>2.3000000000000007</v>
      </c>
      <c r="V856" s="119">
        <f t="shared" si="163"/>
        <v>103.24005999999999</v>
      </c>
      <c r="W856" s="119">
        <f t="shared" si="164"/>
        <v>18.055000000000003</v>
      </c>
      <c r="X856" s="119">
        <f t="shared" si="165"/>
        <v>21.600059999999985</v>
      </c>
      <c r="Y856" s="120">
        <f t="shared" si="169"/>
        <v>20.922169165728871</v>
      </c>
      <c r="Z856" s="121">
        <f t="shared" si="170"/>
        <v>17.488366434502272</v>
      </c>
      <c r="AA856" s="122"/>
      <c r="AB856" s="119">
        <f t="shared" si="160"/>
        <v>21.600059999999985</v>
      </c>
    </row>
    <row r="857" spans="1:29" x14ac:dyDescent="0.45">
      <c r="A857" s="112">
        <f>IF(C857="","",COUNTA($C$3:C857))</f>
        <v>855</v>
      </c>
      <c r="B857" s="112" t="str">
        <f t="shared" si="166"/>
        <v>October</v>
      </c>
      <c r="C857" s="113">
        <v>44840</v>
      </c>
      <c r="D857" s="114" t="s">
        <v>734</v>
      </c>
      <c r="E857" s="114"/>
      <c r="F857" s="115">
        <v>44825</v>
      </c>
      <c r="G857" s="116" t="s">
        <v>125</v>
      </c>
      <c r="H857" s="152" t="s">
        <v>796</v>
      </c>
      <c r="I857" s="116" t="s">
        <v>25</v>
      </c>
      <c r="J857" s="116" t="s">
        <v>455</v>
      </c>
      <c r="K857" s="117" t="str">
        <f t="shared" si="161"/>
        <v>No's</v>
      </c>
      <c r="L857" s="118">
        <v>76</v>
      </c>
      <c r="M857" s="118"/>
      <c r="N857" s="118"/>
      <c r="O857" s="138">
        <f t="shared" si="162"/>
        <v>76</v>
      </c>
      <c r="P857" s="124"/>
      <c r="Q857" s="118"/>
      <c r="R857" s="118"/>
      <c r="S857" s="151"/>
      <c r="T857" s="119" t="str">
        <f t="shared" si="167"/>
        <v/>
      </c>
      <c r="U857" s="119" t="str">
        <f t="shared" si="168"/>
        <v/>
      </c>
      <c r="V857" s="119">
        <f t="shared" si="163"/>
        <v>76</v>
      </c>
      <c r="W857" s="119" t="str">
        <f t="shared" si="164"/>
        <v/>
      </c>
      <c r="X857" s="119" t="str">
        <f t="shared" si="165"/>
        <v/>
      </c>
      <c r="Y857" s="120" t="str">
        <f t="shared" si="169"/>
        <v/>
      </c>
      <c r="Z857" s="121" t="str">
        <f t="shared" si="170"/>
        <v/>
      </c>
      <c r="AA857" s="122"/>
      <c r="AB857" s="119" t="str">
        <f t="shared" si="160"/>
        <v/>
      </c>
    </row>
    <row r="858" spans="1:29" x14ac:dyDescent="0.45">
      <c r="A858" s="112">
        <f>IF(C858="","",COUNTA($C$3:C858))</f>
        <v>856</v>
      </c>
      <c r="B858" s="112" t="str">
        <f t="shared" si="166"/>
        <v>October</v>
      </c>
      <c r="C858" s="113">
        <v>44840</v>
      </c>
      <c r="D858" s="114" t="s">
        <v>734</v>
      </c>
      <c r="E858" s="114"/>
      <c r="F858" s="115">
        <v>44825</v>
      </c>
      <c r="G858" s="116" t="s">
        <v>125</v>
      </c>
      <c r="H858" s="152" t="s">
        <v>796</v>
      </c>
      <c r="I858" s="116" t="s">
        <v>460</v>
      </c>
      <c r="J858" s="116" t="s">
        <v>225</v>
      </c>
      <c r="K858" s="117" t="str">
        <f t="shared" si="161"/>
        <v>Rmt</v>
      </c>
      <c r="L858" s="118">
        <v>40</v>
      </c>
      <c r="M858" s="118"/>
      <c r="N858" s="118"/>
      <c r="O858" s="138">
        <f t="shared" si="162"/>
        <v>40</v>
      </c>
      <c r="P858" s="124"/>
      <c r="Q858" s="118"/>
      <c r="R858" s="118"/>
      <c r="S858" s="151"/>
      <c r="T858" s="119" t="str">
        <f t="shared" si="167"/>
        <v/>
      </c>
      <c r="U858" s="119" t="str">
        <f t="shared" si="168"/>
        <v/>
      </c>
      <c r="V858" s="119">
        <f t="shared" si="163"/>
        <v>40</v>
      </c>
      <c r="W858" s="119" t="str">
        <f t="shared" si="164"/>
        <v/>
      </c>
      <c r="X858" s="119" t="str">
        <f t="shared" si="165"/>
        <v/>
      </c>
      <c r="Y858" s="120" t="str">
        <f t="shared" si="169"/>
        <v/>
      </c>
      <c r="Z858" s="121" t="str">
        <f t="shared" si="170"/>
        <v/>
      </c>
      <c r="AA858" s="122"/>
      <c r="AB858" s="119" t="str">
        <f t="shared" si="160"/>
        <v/>
      </c>
    </row>
    <row r="859" spans="1:29" x14ac:dyDescent="0.45">
      <c r="A859" s="112">
        <f>IF(C859="","",COUNTA($C$3:C859))</f>
        <v>857</v>
      </c>
      <c r="B859" s="112" t="str">
        <f t="shared" si="166"/>
        <v>October</v>
      </c>
      <c r="C859" s="113">
        <v>44840</v>
      </c>
      <c r="D859" s="114" t="s">
        <v>734</v>
      </c>
      <c r="E859" s="114"/>
      <c r="F859" s="115">
        <v>44825</v>
      </c>
      <c r="G859" s="116" t="s">
        <v>125</v>
      </c>
      <c r="H859" s="152" t="s">
        <v>796</v>
      </c>
      <c r="I859" s="116" t="s">
        <v>24</v>
      </c>
      <c r="J859" s="116" t="s">
        <v>24</v>
      </c>
      <c r="K859" s="117" t="str">
        <f t="shared" si="161"/>
        <v>No's</v>
      </c>
      <c r="L859" s="118">
        <v>100</v>
      </c>
      <c r="M859" s="118"/>
      <c r="N859" s="118"/>
      <c r="O859" s="138">
        <f t="shared" si="162"/>
        <v>100</v>
      </c>
      <c r="P859" s="124"/>
      <c r="Q859" s="118"/>
      <c r="R859" s="118"/>
      <c r="S859" s="151"/>
      <c r="T859" s="119" t="str">
        <f t="shared" si="167"/>
        <v/>
      </c>
      <c r="U859" s="119" t="str">
        <f t="shared" si="168"/>
        <v/>
      </c>
      <c r="V859" s="119">
        <f t="shared" si="163"/>
        <v>100</v>
      </c>
      <c r="W859" s="119" t="str">
        <f t="shared" si="164"/>
        <v/>
      </c>
      <c r="X859" s="119" t="str">
        <f t="shared" si="165"/>
        <v/>
      </c>
      <c r="Y859" s="120" t="str">
        <f t="shared" si="169"/>
        <v/>
      </c>
      <c r="Z859" s="121" t="str">
        <f t="shared" si="170"/>
        <v/>
      </c>
      <c r="AA859" s="122"/>
      <c r="AB859" s="119" t="str">
        <f t="shared" si="160"/>
        <v/>
      </c>
    </row>
    <row r="860" spans="1:29" x14ac:dyDescent="0.45">
      <c r="A860" s="112">
        <f>IF(C860="","",COUNTA($C$3:C860))</f>
        <v>858</v>
      </c>
      <c r="B860" s="112" t="str">
        <f t="shared" si="166"/>
        <v>October</v>
      </c>
      <c r="C860" s="113">
        <v>44841</v>
      </c>
      <c r="D860" s="114" t="s">
        <v>659</v>
      </c>
      <c r="E860" s="114"/>
      <c r="F860" s="115">
        <v>44805</v>
      </c>
      <c r="G860" s="116" t="s">
        <v>125</v>
      </c>
      <c r="H860" s="152" t="s">
        <v>788</v>
      </c>
      <c r="I860" s="116" t="s">
        <v>458</v>
      </c>
      <c r="J860" s="116" t="s">
        <v>19</v>
      </c>
      <c r="K860" s="117" t="str">
        <f t="shared" si="161"/>
        <v>Sqmt</v>
      </c>
      <c r="L860" s="118">
        <v>71</v>
      </c>
      <c r="M860" s="118">
        <v>58.5</v>
      </c>
      <c r="N860" s="118"/>
      <c r="O860" s="138">
        <f t="shared" si="162"/>
        <v>71.37</v>
      </c>
      <c r="P860" s="124">
        <v>66.45</v>
      </c>
      <c r="Q860" s="118">
        <v>67.5</v>
      </c>
      <c r="R860" s="118">
        <v>56</v>
      </c>
      <c r="S860" s="151">
        <v>44</v>
      </c>
      <c r="T860" s="119">
        <f t="shared" si="167"/>
        <v>3.8700000000000045</v>
      </c>
      <c r="U860" s="119">
        <f t="shared" si="168"/>
        <v>1.0499999999999972</v>
      </c>
      <c r="V860" s="119">
        <f t="shared" si="163"/>
        <v>336.15270000000004</v>
      </c>
      <c r="W860" s="119">
        <f t="shared" si="164"/>
        <v>4.9454999999999867</v>
      </c>
      <c r="X860" s="119">
        <f t="shared" si="165"/>
        <v>18.22770000000002</v>
      </c>
      <c r="Y860" s="120">
        <f t="shared" si="169"/>
        <v>5.4224464060529689</v>
      </c>
      <c r="Z860" s="121">
        <f t="shared" si="170"/>
        <v>1.471206389239172</v>
      </c>
      <c r="AA860" s="122"/>
      <c r="AB860" s="119">
        <f t="shared" si="160"/>
        <v>18.22770000000002</v>
      </c>
    </row>
    <row r="861" spans="1:29" x14ac:dyDescent="0.45">
      <c r="A861" s="112">
        <f>IF(C861="","",COUNTA($C$3:C861))</f>
        <v>859</v>
      </c>
      <c r="B861" s="112" t="str">
        <f t="shared" si="166"/>
        <v>October</v>
      </c>
      <c r="C861" s="113">
        <v>44841</v>
      </c>
      <c r="D861" s="114" t="s">
        <v>659</v>
      </c>
      <c r="E861" s="114"/>
      <c r="F861" s="115">
        <v>44805</v>
      </c>
      <c r="G861" s="116" t="s">
        <v>125</v>
      </c>
      <c r="H861" s="152" t="s">
        <v>788</v>
      </c>
      <c r="I861" s="116" t="s">
        <v>457</v>
      </c>
      <c r="J861" s="116" t="s">
        <v>2</v>
      </c>
      <c r="K861" s="117" t="str">
        <f t="shared" si="161"/>
        <v>Sqmt</v>
      </c>
      <c r="L861" s="118">
        <v>11.65</v>
      </c>
      <c r="M861" s="118">
        <v>3.81</v>
      </c>
      <c r="N861" s="118">
        <v>5.91</v>
      </c>
      <c r="O861" s="138">
        <f t="shared" si="162"/>
        <v>11.858400000000001</v>
      </c>
      <c r="P861" s="124">
        <v>8.9</v>
      </c>
      <c r="Q861" s="118">
        <v>10.6</v>
      </c>
      <c r="R861" s="118"/>
      <c r="S861" s="151"/>
      <c r="T861" s="119">
        <f t="shared" si="167"/>
        <v>1.2584000000000017</v>
      </c>
      <c r="U861" s="119">
        <f t="shared" si="168"/>
        <v>1.6999999999999993</v>
      </c>
      <c r="V861" s="119">
        <f t="shared" si="163"/>
        <v>55.853064000000003</v>
      </c>
      <c r="W861" s="119">
        <f t="shared" si="164"/>
        <v>8.0069999999999961</v>
      </c>
      <c r="X861" s="119">
        <f t="shared" si="165"/>
        <v>5.9270640000000085</v>
      </c>
      <c r="Y861" s="120">
        <f t="shared" si="169"/>
        <v>10.611886932469824</v>
      </c>
      <c r="Z861" s="121">
        <f t="shared" si="170"/>
        <v>14.335829454226531</v>
      </c>
      <c r="AA861" s="122"/>
      <c r="AB861" s="119">
        <f t="shared" si="160"/>
        <v>5.9270640000000085</v>
      </c>
    </row>
    <row r="862" spans="1:29" x14ac:dyDescent="0.45">
      <c r="A862" s="112">
        <f>IF(C862="","",COUNTA($C$3:C862))</f>
        <v>860</v>
      </c>
      <c r="B862" s="112" t="str">
        <f t="shared" si="166"/>
        <v>October</v>
      </c>
      <c r="C862" s="113">
        <v>44841</v>
      </c>
      <c r="D862" s="114" t="s">
        <v>659</v>
      </c>
      <c r="E862" s="114"/>
      <c r="F862" s="115">
        <v>44805</v>
      </c>
      <c r="G862" s="116" t="s">
        <v>125</v>
      </c>
      <c r="H862" s="152" t="s">
        <v>788</v>
      </c>
      <c r="I862" s="116" t="s">
        <v>457</v>
      </c>
      <c r="J862" s="116" t="s">
        <v>4</v>
      </c>
      <c r="K862" s="117" t="str">
        <f t="shared" si="161"/>
        <v>Sqmt</v>
      </c>
      <c r="L862" s="118">
        <v>33.200000000000003</v>
      </c>
      <c r="M862" s="118"/>
      <c r="N862" s="118">
        <v>27.88</v>
      </c>
      <c r="O862" s="138">
        <f t="shared" si="162"/>
        <v>34.013599999999997</v>
      </c>
      <c r="P862" s="124">
        <v>25.2</v>
      </c>
      <c r="Q862" s="118">
        <v>28</v>
      </c>
      <c r="R862" s="118"/>
      <c r="S862" s="151"/>
      <c r="T862" s="119">
        <f t="shared" si="167"/>
        <v>6.0135999999999967</v>
      </c>
      <c r="U862" s="119">
        <f t="shared" si="168"/>
        <v>2.8000000000000007</v>
      </c>
      <c r="V862" s="119">
        <f t="shared" si="163"/>
        <v>267.00675999999999</v>
      </c>
      <c r="W862" s="119">
        <f t="shared" si="164"/>
        <v>21.980000000000004</v>
      </c>
      <c r="X862" s="119">
        <f t="shared" si="165"/>
        <v>47.206759999999974</v>
      </c>
      <c r="Y862" s="120">
        <f t="shared" si="169"/>
        <v>17.679986828797883</v>
      </c>
      <c r="Z862" s="121">
        <f t="shared" si="170"/>
        <v>8.2320013171202131</v>
      </c>
      <c r="AA862" s="122"/>
      <c r="AB862" s="119">
        <f t="shared" si="160"/>
        <v>47.206759999999974</v>
      </c>
    </row>
    <row r="863" spans="1:29" x14ac:dyDescent="0.45">
      <c r="A863" s="112">
        <f>IF(C863="","",COUNTA($C$3:C863))</f>
        <v>861</v>
      </c>
      <c r="B863" s="112" t="str">
        <f t="shared" si="166"/>
        <v>October</v>
      </c>
      <c r="C863" s="113">
        <v>44841</v>
      </c>
      <c r="D863" s="114" t="s">
        <v>659</v>
      </c>
      <c r="E863" s="114"/>
      <c r="F863" s="115">
        <v>44805</v>
      </c>
      <c r="G863" s="116" t="s">
        <v>125</v>
      </c>
      <c r="H863" s="152" t="s">
        <v>788</v>
      </c>
      <c r="I863" s="116" t="s">
        <v>514</v>
      </c>
      <c r="J863" s="116" t="s">
        <v>21</v>
      </c>
      <c r="K863" s="117" t="str">
        <f t="shared" si="161"/>
        <v>Sqmt</v>
      </c>
      <c r="L863" s="118">
        <v>4</v>
      </c>
      <c r="M863" s="118">
        <v>3.3</v>
      </c>
      <c r="N863" s="118"/>
      <c r="O863" s="138">
        <f t="shared" si="162"/>
        <v>4.0259999999999998</v>
      </c>
      <c r="P863" s="124">
        <v>3.3</v>
      </c>
      <c r="Q863" s="118">
        <v>4</v>
      </c>
      <c r="R863" s="118"/>
      <c r="S863" s="151"/>
      <c r="T863" s="119">
        <f t="shared" si="167"/>
        <v>2.5999999999999801E-2</v>
      </c>
      <c r="U863" s="119">
        <f t="shared" si="168"/>
        <v>0.70000000000000018</v>
      </c>
      <c r="V863" s="119">
        <f t="shared" si="163"/>
        <v>31.604099999999995</v>
      </c>
      <c r="W863" s="119">
        <f t="shared" si="164"/>
        <v>5.495000000000001</v>
      </c>
      <c r="X863" s="119">
        <f t="shared" si="165"/>
        <v>0.20409999999999842</v>
      </c>
      <c r="Y863" s="120">
        <f t="shared" si="169"/>
        <v>0.64580228514654248</v>
      </c>
      <c r="Z863" s="121">
        <f t="shared" si="170"/>
        <v>17.38698460009936</v>
      </c>
      <c r="AA863" s="122"/>
      <c r="AB863" s="119">
        <f t="shared" si="160"/>
        <v>0.20409999999999842</v>
      </c>
    </row>
    <row r="864" spans="1:29" x14ac:dyDescent="0.45">
      <c r="A864" s="112">
        <f>IF(C864="","",COUNTA($C$3:C864))</f>
        <v>862</v>
      </c>
      <c r="B864" s="112" t="str">
        <f t="shared" si="166"/>
        <v>October</v>
      </c>
      <c r="C864" s="113">
        <v>44841</v>
      </c>
      <c r="D864" s="114" t="s">
        <v>659</v>
      </c>
      <c r="E864" s="114"/>
      <c r="F864" s="115">
        <v>44805</v>
      </c>
      <c r="G864" s="116" t="s">
        <v>125</v>
      </c>
      <c r="H864" s="152" t="s">
        <v>788</v>
      </c>
      <c r="I864" s="116" t="s">
        <v>23</v>
      </c>
      <c r="J864" s="116" t="s">
        <v>23</v>
      </c>
      <c r="K864" s="117" t="str">
        <f t="shared" si="161"/>
        <v>No's</v>
      </c>
      <c r="L864" s="118">
        <v>55</v>
      </c>
      <c r="M864" s="118"/>
      <c r="N864" s="118"/>
      <c r="O864" s="138">
        <f t="shared" si="162"/>
        <v>55</v>
      </c>
      <c r="P864" s="124">
        <v>55</v>
      </c>
      <c r="Q864" s="118"/>
      <c r="R864" s="118"/>
      <c r="S864" s="151"/>
      <c r="T864" s="119" t="str">
        <f t="shared" si="167"/>
        <v/>
      </c>
      <c r="U864" s="119" t="str">
        <f t="shared" si="168"/>
        <v/>
      </c>
      <c r="V864" s="119">
        <f t="shared" si="163"/>
        <v>55</v>
      </c>
      <c r="W864" s="119" t="str">
        <f t="shared" si="164"/>
        <v/>
      </c>
      <c r="X864" s="119" t="str">
        <f t="shared" si="165"/>
        <v/>
      </c>
      <c r="Y864" s="120" t="str">
        <f t="shared" si="169"/>
        <v/>
      </c>
      <c r="Z864" s="121" t="str">
        <f t="shared" si="170"/>
        <v/>
      </c>
      <c r="AA864" s="122"/>
      <c r="AB864" s="119" t="str">
        <f t="shared" si="160"/>
        <v/>
      </c>
    </row>
    <row r="865" spans="1:28" x14ac:dyDescent="0.45">
      <c r="A865" s="112">
        <f>IF(C865="","",COUNTA($C$3:C865))</f>
        <v>863</v>
      </c>
      <c r="B865" s="112" t="str">
        <f t="shared" si="166"/>
        <v>October</v>
      </c>
      <c r="C865" s="113">
        <v>44841</v>
      </c>
      <c r="D865" s="114" t="s">
        <v>659</v>
      </c>
      <c r="E865" s="114"/>
      <c r="F865" s="115">
        <v>44805</v>
      </c>
      <c r="G865" s="116" t="s">
        <v>125</v>
      </c>
      <c r="H865" s="152" t="s">
        <v>788</v>
      </c>
      <c r="I865" s="116" t="s">
        <v>368</v>
      </c>
      <c r="J865" s="116" t="s">
        <v>2</v>
      </c>
      <c r="K865" s="117" t="str">
        <f t="shared" si="161"/>
        <v>Sqmt</v>
      </c>
      <c r="L865" s="118">
        <v>119</v>
      </c>
      <c r="M865" s="118">
        <v>97.55</v>
      </c>
      <c r="N865" s="118"/>
      <c r="O865" s="138">
        <f t="shared" si="162"/>
        <v>119.011</v>
      </c>
      <c r="P865" s="124">
        <v>119</v>
      </c>
      <c r="Q865" s="118">
        <v>119</v>
      </c>
      <c r="R865" s="118"/>
      <c r="S865" s="151"/>
      <c r="T865" s="119">
        <f t="shared" si="167"/>
        <v>1.099999999999568E-2</v>
      </c>
      <c r="U865" s="119">
        <f t="shared" si="168"/>
        <v>0</v>
      </c>
      <c r="V865" s="119">
        <f t="shared" si="163"/>
        <v>560.54180999999994</v>
      </c>
      <c r="W865" s="119">
        <f t="shared" si="164"/>
        <v>0</v>
      </c>
      <c r="X865" s="119">
        <f t="shared" si="165"/>
        <v>5.180999999997965E-2</v>
      </c>
      <c r="Y865" s="120">
        <f t="shared" si="169"/>
        <v>9.2428430985334806E-3</v>
      </c>
      <c r="Z865" s="121">
        <f t="shared" si="170"/>
        <v>0</v>
      </c>
      <c r="AA865" s="122"/>
      <c r="AB865" s="119">
        <f t="shared" si="160"/>
        <v>5.180999999997965E-2</v>
      </c>
    </row>
    <row r="866" spans="1:28" x14ac:dyDescent="0.45">
      <c r="A866" s="112">
        <f>IF(C866="","",COUNTA($C$3:C866))</f>
        <v>864</v>
      </c>
      <c r="B866" s="112" t="str">
        <f t="shared" si="166"/>
        <v>October</v>
      </c>
      <c r="C866" s="113">
        <v>44841</v>
      </c>
      <c r="D866" s="114" t="s">
        <v>659</v>
      </c>
      <c r="E866" s="114"/>
      <c r="F866" s="115">
        <v>44805</v>
      </c>
      <c r="G866" s="116" t="s">
        <v>125</v>
      </c>
      <c r="H866" s="152" t="s">
        <v>788</v>
      </c>
      <c r="I866" s="116" t="s">
        <v>368</v>
      </c>
      <c r="J866" s="116" t="s">
        <v>3</v>
      </c>
      <c r="K866" s="117" t="str">
        <f t="shared" si="161"/>
        <v>Sqmt</v>
      </c>
      <c r="L866" s="118">
        <v>18</v>
      </c>
      <c r="M866" s="118">
        <v>14.8</v>
      </c>
      <c r="N866" s="118"/>
      <c r="O866" s="138">
        <f t="shared" si="162"/>
        <v>18.056000000000001</v>
      </c>
      <c r="P866" s="124">
        <v>18</v>
      </c>
      <c r="Q866" s="118">
        <v>18</v>
      </c>
      <c r="R866" s="118"/>
      <c r="S866" s="151"/>
      <c r="T866" s="119">
        <f t="shared" si="167"/>
        <v>5.6000000000000938E-2</v>
      </c>
      <c r="U866" s="119">
        <f t="shared" si="168"/>
        <v>0</v>
      </c>
      <c r="V866" s="119">
        <f t="shared" si="163"/>
        <v>113.39168000000001</v>
      </c>
      <c r="W866" s="119">
        <f t="shared" si="164"/>
        <v>0</v>
      </c>
      <c r="X866" s="119">
        <f t="shared" si="165"/>
        <v>0.35168000000000588</v>
      </c>
      <c r="Y866" s="120">
        <f t="shared" si="169"/>
        <v>0.31014621178556123</v>
      </c>
      <c r="Z866" s="121">
        <f t="shared" si="170"/>
        <v>0</v>
      </c>
      <c r="AA866" s="122"/>
      <c r="AB866" s="119">
        <f t="shared" si="160"/>
        <v>0.35168000000000588</v>
      </c>
    </row>
    <row r="867" spans="1:28" x14ac:dyDescent="0.45">
      <c r="A867" s="112">
        <f>IF(C867="","",COUNTA($C$3:C867))</f>
        <v>865</v>
      </c>
      <c r="B867" s="112" t="str">
        <f t="shared" si="166"/>
        <v>October</v>
      </c>
      <c r="C867" s="113">
        <v>44841</v>
      </c>
      <c r="D867" s="114" t="s">
        <v>659</v>
      </c>
      <c r="E867" s="114"/>
      <c r="F867" s="115">
        <v>44805</v>
      </c>
      <c r="G867" s="116" t="s">
        <v>125</v>
      </c>
      <c r="H867" s="152" t="s">
        <v>788</v>
      </c>
      <c r="I867" s="116" t="s">
        <v>25</v>
      </c>
      <c r="J867" s="116" t="s">
        <v>455</v>
      </c>
      <c r="K867" s="117" t="str">
        <f t="shared" si="161"/>
        <v>No's</v>
      </c>
      <c r="L867" s="118">
        <v>780</v>
      </c>
      <c r="M867" s="118"/>
      <c r="N867" s="118"/>
      <c r="O867" s="138">
        <f t="shared" si="162"/>
        <v>780</v>
      </c>
      <c r="P867" s="124"/>
      <c r="Q867" s="118"/>
      <c r="R867" s="118"/>
      <c r="S867" s="151"/>
      <c r="T867" s="119" t="str">
        <f t="shared" si="167"/>
        <v/>
      </c>
      <c r="U867" s="119" t="str">
        <f t="shared" si="168"/>
        <v/>
      </c>
      <c r="V867" s="119">
        <f t="shared" si="163"/>
        <v>780</v>
      </c>
      <c r="W867" s="119" t="str">
        <f t="shared" si="164"/>
        <v/>
      </c>
      <c r="X867" s="119" t="str">
        <f t="shared" si="165"/>
        <v/>
      </c>
      <c r="Y867" s="120" t="str">
        <f t="shared" si="169"/>
        <v/>
      </c>
      <c r="Z867" s="121" t="str">
        <f t="shared" si="170"/>
        <v/>
      </c>
      <c r="AA867" s="122"/>
      <c r="AB867" s="119" t="str">
        <f t="shared" si="160"/>
        <v/>
      </c>
    </row>
    <row r="868" spans="1:28" x14ac:dyDescent="0.45">
      <c r="A868" s="112">
        <f>IF(C868="","",COUNTA($C$3:C868))</f>
        <v>866</v>
      </c>
      <c r="B868" s="112" t="str">
        <f t="shared" si="166"/>
        <v>October</v>
      </c>
      <c r="C868" s="113">
        <v>44841</v>
      </c>
      <c r="D868" s="114" t="s">
        <v>659</v>
      </c>
      <c r="E868" s="114"/>
      <c r="F868" s="115">
        <v>44805</v>
      </c>
      <c r="G868" s="116" t="s">
        <v>125</v>
      </c>
      <c r="H868" s="152" t="s">
        <v>788</v>
      </c>
      <c r="I868" s="116" t="s">
        <v>460</v>
      </c>
      <c r="J868" s="116" t="s">
        <v>225</v>
      </c>
      <c r="K868" s="117" t="str">
        <f t="shared" si="161"/>
        <v>Rmt</v>
      </c>
      <c r="L868" s="118">
        <v>240</v>
      </c>
      <c r="M868" s="118"/>
      <c r="N868" s="118"/>
      <c r="O868" s="138">
        <f t="shared" si="162"/>
        <v>240</v>
      </c>
      <c r="P868" s="124"/>
      <c r="Q868" s="118"/>
      <c r="R868" s="118"/>
      <c r="S868" s="151"/>
      <c r="T868" s="119" t="str">
        <f t="shared" si="167"/>
        <v/>
      </c>
      <c r="U868" s="119" t="str">
        <f t="shared" si="168"/>
        <v/>
      </c>
      <c r="V868" s="119">
        <f t="shared" si="163"/>
        <v>240</v>
      </c>
      <c r="W868" s="119" t="str">
        <f t="shared" si="164"/>
        <v/>
      </c>
      <c r="X868" s="119" t="str">
        <f t="shared" si="165"/>
        <v/>
      </c>
      <c r="Y868" s="120" t="str">
        <f t="shared" si="169"/>
        <v/>
      </c>
      <c r="Z868" s="121" t="str">
        <f t="shared" si="170"/>
        <v/>
      </c>
      <c r="AA868" s="122"/>
      <c r="AB868" s="119" t="str">
        <f t="shared" si="160"/>
        <v/>
      </c>
    </row>
    <row r="869" spans="1:28" x14ac:dyDescent="0.45">
      <c r="A869" s="112">
        <f>IF(C869="","",COUNTA($C$3:C869))</f>
        <v>867</v>
      </c>
      <c r="B869" s="112" t="str">
        <f t="shared" si="166"/>
        <v>October</v>
      </c>
      <c r="C869" s="113">
        <v>44841</v>
      </c>
      <c r="D869" s="114" t="s">
        <v>659</v>
      </c>
      <c r="E869" s="114"/>
      <c r="F869" s="115">
        <v>44805</v>
      </c>
      <c r="G869" s="116" t="s">
        <v>125</v>
      </c>
      <c r="H869" s="152" t="s">
        <v>788</v>
      </c>
      <c r="I869" s="116" t="s">
        <v>24</v>
      </c>
      <c r="J869" s="116" t="s">
        <v>24</v>
      </c>
      <c r="K869" s="117" t="str">
        <f t="shared" si="161"/>
        <v>No's</v>
      </c>
      <c r="L869" s="118">
        <v>1000</v>
      </c>
      <c r="M869" s="118"/>
      <c r="N869" s="118"/>
      <c r="O869" s="138">
        <f t="shared" si="162"/>
        <v>1000</v>
      </c>
      <c r="P869" s="124"/>
      <c r="Q869" s="118"/>
      <c r="R869" s="118"/>
      <c r="S869" s="151"/>
      <c r="T869" s="119" t="str">
        <f t="shared" si="167"/>
        <v/>
      </c>
      <c r="U869" s="119" t="str">
        <f t="shared" si="168"/>
        <v/>
      </c>
      <c r="V869" s="119">
        <f t="shared" si="163"/>
        <v>1000</v>
      </c>
      <c r="W869" s="119" t="str">
        <f t="shared" si="164"/>
        <v/>
      </c>
      <c r="X869" s="119" t="str">
        <f t="shared" si="165"/>
        <v/>
      </c>
      <c r="Y869" s="120" t="str">
        <f t="shared" si="169"/>
        <v/>
      </c>
      <c r="Z869" s="121" t="str">
        <f t="shared" si="170"/>
        <v/>
      </c>
      <c r="AA869" s="122"/>
      <c r="AB869" s="119" t="str">
        <f t="shared" si="160"/>
        <v/>
      </c>
    </row>
    <row r="870" spans="1:28" x14ac:dyDescent="0.45">
      <c r="A870" s="112">
        <f>IF(C870="","",COUNTA($C$3:C870))</f>
        <v>868</v>
      </c>
      <c r="B870" s="112" t="str">
        <f t="shared" si="166"/>
        <v>October</v>
      </c>
      <c r="C870" s="113">
        <v>44841</v>
      </c>
      <c r="D870" s="114" t="s">
        <v>659</v>
      </c>
      <c r="E870" s="114"/>
      <c r="F870" s="115">
        <v>44805</v>
      </c>
      <c r="G870" s="116" t="s">
        <v>125</v>
      </c>
      <c r="H870" s="152" t="s">
        <v>788</v>
      </c>
      <c r="I870" s="116" t="s">
        <v>480</v>
      </c>
      <c r="J870" s="116" t="s">
        <v>345</v>
      </c>
      <c r="K870" s="117" t="str">
        <f t="shared" si="161"/>
        <v>Kg's</v>
      </c>
      <c r="L870" s="118">
        <v>0.6</v>
      </c>
      <c r="M870" s="118"/>
      <c r="N870" s="118"/>
      <c r="O870" s="138">
        <f t="shared" si="162"/>
        <v>0.6</v>
      </c>
      <c r="P870" s="124"/>
      <c r="Q870" s="118"/>
      <c r="R870" s="118"/>
      <c r="S870" s="151"/>
      <c r="T870" s="119" t="str">
        <f t="shared" si="167"/>
        <v/>
      </c>
      <c r="U870" s="119" t="str">
        <f t="shared" si="168"/>
        <v/>
      </c>
      <c r="V870" s="119">
        <f t="shared" si="163"/>
        <v>0.6</v>
      </c>
      <c r="W870" s="119" t="str">
        <f t="shared" si="164"/>
        <v/>
      </c>
      <c r="X870" s="119" t="str">
        <f t="shared" si="165"/>
        <v/>
      </c>
      <c r="Y870" s="120" t="str">
        <f t="shared" si="169"/>
        <v/>
      </c>
      <c r="Z870" s="121" t="str">
        <f t="shared" si="170"/>
        <v/>
      </c>
      <c r="AA870" s="122"/>
      <c r="AB870" s="119" t="str">
        <f t="shared" si="160"/>
        <v/>
      </c>
    </row>
    <row r="871" spans="1:28" x14ac:dyDescent="0.45">
      <c r="A871" s="112">
        <f>IF(C871="","",COUNTA($C$3:C871))</f>
        <v>869</v>
      </c>
      <c r="B871" s="112" t="str">
        <f t="shared" si="166"/>
        <v>October</v>
      </c>
      <c r="C871" s="113">
        <v>44841</v>
      </c>
      <c r="D871" s="114" t="s">
        <v>659</v>
      </c>
      <c r="E871" s="114"/>
      <c r="F871" s="115">
        <v>44805</v>
      </c>
      <c r="G871" s="116" t="s">
        <v>125</v>
      </c>
      <c r="H871" s="152" t="s">
        <v>788</v>
      </c>
      <c r="I871" s="116" t="s">
        <v>480</v>
      </c>
      <c r="J871" s="116" t="s">
        <v>343</v>
      </c>
      <c r="K871" s="117" t="str">
        <f t="shared" si="161"/>
        <v>No's</v>
      </c>
      <c r="L871" s="118">
        <v>4</v>
      </c>
      <c r="M871" s="118"/>
      <c r="N871" s="118"/>
      <c r="O871" s="138">
        <f t="shared" si="162"/>
        <v>4</v>
      </c>
      <c r="P871" s="124"/>
      <c r="Q871" s="118"/>
      <c r="R871" s="118"/>
      <c r="S871" s="151"/>
      <c r="T871" s="119" t="str">
        <f t="shared" si="167"/>
        <v/>
      </c>
      <c r="U871" s="119" t="str">
        <f t="shared" si="168"/>
        <v/>
      </c>
      <c r="V871" s="119">
        <f t="shared" si="163"/>
        <v>4</v>
      </c>
      <c r="W871" s="119" t="str">
        <f t="shared" si="164"/>
        <v/>
      </c>
      <c r="X871" s="119" t="str">
        <f t="shared" si="165"/>
        <v/>
      </c>
      <c r="Y871" s="120" t="str">
        <f t="shared" si="169"/>
        <v/>
      </c>
      <c r="Z871" s="121" t="str">
        <f t="shared" si="170"/>
        <v/>
      </c>
      <c r="AA871" s="122"/>
      <c r="AB871" s="119" t="str">
        <f t="shared" si="160"/>
        <v/>
      </c>
    </row>
    <row r="872" spans="1:28" x14ac:dyDescent="0.45">
      <c r="A872" s="112">
        <f>IF(C872="","",COUNTA($C$3:C872))</f>
        <v>870</v>
      </c>
      <c r="B872" s="112" t="str">
        <f t="shared" si="166"/>
        <v>October</v>
      </c>
      <c r="C872" s="113">
        <v>44841</v>
      </c>
      <c r="D872" s="114" t="s">
        <v>659</v>
      </c>
      <c r="E872" s="114"/>
      <c r="F872" s="115">
        <v>44805</v>
      </c>
      <c r="G872" s="116" t="s">
        <v>125</v>
      </c>
      <c r="H872" s="152" t="s">
        <v>797</v>
      </c>
      <c r="I872" s="116" t="s">
        <v>230</v>
      </c>
      <c r="J872" s="116" t="s">
        <v>4</v>
      </c>
      <c r="K872" s="117" t="str">
        <f t="shared" si="161"/>
        <v>Sqmt</v>
      </c>
      <c r="L872" s="118">
        <v>1.6</v>
      </c>
      <c r="M872" s="118"/>
      <c r="N872" s="118">
        <v>1.31</v>
      </c>
      <c r="O872" s="138">
        <f t="shared" si="162"/>
        <v>1.5982000000000001</v>
      </c>
      <c r="P872" s="124">
        <v>0.6</v>
      </c>
      <c r="Q872" s="118">
        <v>0.85</v>
      </c>
      <c r="R872" s="118">
        <v>0</v>
      </c>
      <c r="S872" s="151">
        <v>100</v>
      </c>
      <c r="T872" s="119">
        <f t="shared" si="167"/>
        <v>0.74820000000000009</v>
      </c>
      <c r="U872" s="119">
        <f t="shared" si="168"/>
        <v>0.25</v>
      </c>
      <c r="V872" s="119">
        <f t="shared" si="163"/>
        <v>12.545870000000001</v>
      </c>
      <c r="W872" s="119">
        <f t="shared" si="164"/>
        <v>1.9624999999999999</v>
      </c>
      <c r="X872" s="119">
        <f t="shared" si="165"/>
        <v>5.8733700000000004</v>
      </c>
      <c r="Y872" s="120">
        <f t="shared" si="169"/>
        <v>46.815167062945818</v>
      </c>
      <c r="Z872" s="121">
        <f t="shared" si="170"/>
        <v>15.642597922662995</v>
      </c>
      <c r="AA872" s="122"/>
      <c r="AB872" s="119">
        <f t="shared" si="160"/>
        <v>5.8733700000000004</v>
      </c>
    </row>
    <row r="873" spans="1:28" x14ac:dyDescent="0.45">
      <c r="A873" s="112">
        <f>IF(C873="","",COUNTA($C$3:C873))</f>
        <v>871</v>
      </c>
      <c r="B873" s="112" t="str">
        <f t="shared" si="166"/>
        <v>October</v>
      </c>
      <c r="C873" s="113">
        <v>44841</v>
      </c>
      <c r="D873" s="114" t="s">
        <v>659</v>
      </c>
      <c r="E873" s="114"/>
      <c r="F873" s="115">
        <v>44805</v>
      </c>
      <c r="G873" s="116" t="s">
        <v>125</v>
      </c>
      <c r="H873" s="152" t="s">
        <v>797</v>
      </c>
      <c r="I873" s="116" t="s">
        <v>25</v>
      </c>
      <c r="J873" s="116" t="s">
        <v>455</v>
      </c>
      <c r="K873" s="117" t="str">
        <f t="shared" si="161"/>
        <v>No's</v>
      </c>
      <c r="L873" s="118">
        <v>8</v>
      </c>
      <c r="M873" s="118"/>
      <c r="N873" s="118"/>
      <c r="O873" s="138">
        <f t="shared" si="162"/>
        <v>8</v>
      </c>
      <c r="P873" s="124"/>
      <c r="Q873" s="118"/>
      <c r="R873" s="118"/>
      <c r="S873" s="151"/>
      <c r="T873" s="119" t="str">
        <f t="shared" si="167"/>
        <v/>
      </c>
      <c r="U873" s="119" t="str">
        <f t="shared" si="168"/>
        <v/>
      </c>
      <c r="V873" s="119">
        <f t="shared" si="163"/>
        <v>8</v>
      </c>
      <c r="W873" s="119" t="str">
        <f t="shared" si="164"/>
        <v/>
      </c>
      <c r="X873" s="119" t="str">
        <f t="shared" si="165"/>
        <v/>
      </c>
      <c r="Y873" s="120" t="str">
        <f t="shared" si="169"/>
        <v/>
      </c>
      <c r="Z873" s="121" t="str">
        <f t="shared" si="170"/>
        <v/>
      </c>
      <c r="AA873" s="122"/>
      <c r="AB873" s="119" t="str">
        <f t="shared" si="160"/>
        <v/>
      </c>
    </row>
    <row r="874" spans="1:28" x14ac:dyDescent="0.45">
      <c r="A874" s="112">
        <f>IF(C874="","",COUNTA($C$3:C874))</f>
        <v>872</v>
      </c>
      <c r="B874" s="112" t="str">
        <f t="shared" si="166"/>
        <v>October</v>
      </c>
      <c r="C874" s="113">
        <v>44841</v>
      </c>
      <c r="D874" s="114" t="s">
        <v>791</v>
      </c>
      <c r="E874" s="114"/>
      <c r="F874" s="115">
        <v>44840</v>
      </c>
      <c r="G874" s="116" t="s">
        <v>496</v>
      </c>
      <c r="H874" s="152" t="s">
        <v>792</v>
      </c>
      <c r="I874" s="116" t="s">
        <v>457</v>
      </c>
      <c r="J874" s="116" t="s">
        <v>2</v>
      </c>
      <c r="K874" s="117" t="str">
        <f t="shared" si="161"/>
        <v>Sqmt</v>
      </c>
      <c r="L874" s="118">
        <v>293.60000000000002</v>
      </c>
      <c r="M874" s="118">
        <f>7.87+144.92</f>
        <v>152.79</v>
      </c>
      <c r="N874" s="118">
        <v>89.35</v>
      </c>
      <c r="O874" s="138">
        <f t="shared" si="162"/>
        <v>295.41079999999999</v>
      </c>
      <c r="P874" s="124">
        <v>243.5</v>
      </c>
      <c r="Q874" s="118">
        <v>280.45</v>
      </c>
      <c r="R874" s="118">
        <v>38</v>
      </c>
      <c r="S874" s="151">
        <v>62</v>
      </c>
      <c r="T874" s="119">
        <f t="shared" si="167"/>
        <v>14.960800000000006</v>
      </c>
      <c r="U874" s="119">
        <f t="shared" si="168"/>
        <v>36.949999999999989</v>
      </c>
      <c r="V874" s="119">
        <f t="shared" si="163"/>
        <v>1391.3848679999999</v>
      </c>
      <c r="W874" s="119">
        <f t="shared" si="164"/>
        <v>174.03449999999995</v>
      </c>
      <c r="X874" s="119">
        <f t="shared" si="165"/>
        <v>70.465368000000026</v>
      </c>
      <c r="Y874" s="120">
        <f t="shared" si="169"/>
        <v>5.0644052282448735</v>
      </c>
      <c r="Z874" s="121">
        <f t="shared" si="170"/>
        <v>12.508005800735786</v>
      </c>
      <c r="AA874" s="122"/>
      <c r="AB874" s="119">
        <f t="shared" si="160"/>
        <v>70.465368000000026</v>
      </c>
    </row>
    <row r="875" spans="1:28" x14ac:dyDescent="0.45">
      <c r="A875" s="112">
        <f>IF(C875="","",COUNTA($C$3:C875))</f>
        <v>873</v>
      </c>
      <c r="B875" s="112" t="str">
        <f t="shared" si="166"/>
        <v>October</v>
      </c>
      <c r="C875" s="113">
        <v>44841</v>
      </c>
      <c r="D875" s="114" t="s">
        <v>791</v>
      </c>
      <c r="E875" s="114"/>
      <c r="F875" s="115">
        <v>44840</v>
      </c>
      <c r="G875" s="116" t="s">
        <v>496</v>
      </c>
      <c r="H875" s="152" t="s">
        <v>792</v>
      </c>
      <c r="I875" s="116" t="s">
        <v>457</v>
      </c>
      <c r="J875" s="116" t="s">
        <v>3</v>
      </c>
      <c r="K875" s="117" t="str">
        <f t="shared" si="161"/>
        <v>Sqmt</v>
      </c>
      <c r="L875" s="118">
        <v>135.69999999999999</v>
      </c>
      <c r="M875" s="118">
        <v>47.14</v>
      </c>
      <c r="N875" s="118">
        <v>65.3</v>
      </c>
      <c r="O875" s="138">
        <f t="shared" si="162"/>
        <v>137.17679999999999</v>
      </c>
      <c r="P875" s="124">
        <v>106.7</v>
      </c>
      <c r="Q875" s="118">
        <v>120.75</v>
      </c>
      <c r="R875" s="118"/>
      <c r="S875" s="151"/>
      <c r="T875" s="119">
        <f t="shared" si="167"/>
        <v>16.426799999999986</v>
      </c>
      <c r="U875" s="119">
        <f t="shared" si="168"/>
        <v>14.049999999999997</v>
      </c>
      <c r="V875" s="119">
        <f t="shared" si="163"/>
        <v>861.47030399999994</v>
      </c>
      <c r="W875" s="119">
        <f t="shared" si="164"/>
        <v>88.23399999999998</v>
      </c>
      <c r="X875" s="119">
        <f t="shared" si="165"/>
        <v>103.16030399999991</v>
      </c>
      <c r="Y875" s="120">
        <f t="shared" si="169"/>
        <v>11.974911209475646</v>
      </c>
      <c r="Z875" s="121">
        <f t="shared" si="170"/>
        <v>10.242256708131404</v>
      </c>
      <c r="AA875" s="122"/>
      <c r="AB875" s="119">
        <f t="shared" ref="AB875:AB920" si="171">IFERROR((X875-AA875),"")</f>
        <v>103.16030399999991</v>
      </c>
    </row>
    <row r="876" spans="1:28" x14ac:dyDescent="0.45">
      <c r="A876" s="112">
        <f>IF(C876="","",COUNTA($C$3:C876))</f>
        <v>874</v>
      </c>
      <c r="B876" s="112" t="str">
        <f t="shared" si="166"/>
        <v>October</v>
      </c>
      <c r="C876" s="113">
        <v>44841</v>
      </c>
      <c r="D876" s="114" t="s">
        <v>791</v>
      </c>
      <c r="E876" s="114"/>
      <c r="F876" s="115">
        <v>44840</v>
      </c>
      <c r="G876" s="116" t="s">
        <v>496</v>
      </c>
      <c r="H876" s="152" t="s">
        <v>792</v>
      </c>
      <c r="I876" s="116" t="s">
        <v>25</v>
      </c>
      <c r="J876" s="116" t="s">
        <v>455</v>
      </c>
      <c r="K876" s="117" t="str">
        <f t="shared" si="161"/>
        <v>No's</v>
      </c>
      <c r="L876" s="118">
        <v>1740</v>
      </c>
      <c r="M876" s="118"/>
      <c r="N876" s="118"/>
      <c r="O876" s="138">
        <f t="shared" si="162"/>
        <v>1740</v>
      </c>
      <c r="P876" s="124"/>
      <c r="Q876" s="118"/>
      <c r="R876" s="118"/>
      <c r="S876" s="151"/>
      <c r="T876" s="119" t="str">
        <f t="shared" si="167"/>
        <v/>
      </c>
      <c r="U876" s="119" t="str">
        <f t="shared" si="168"/>
        <v/>
      </c>
      <c r="V876" s="119">
        <f t="shared" si="163"/>
        <v>1740</v>
      </c>
      <c r="W876" s="119" t="str">
        <f t="shared" si="164"/>
        <v/>
      </c>
      <c r="X876" s="119" t="str">
        <f t="shared" si="165"/>
        <v/>
      </c>
      <c r="Y876" s="120" t="str">
        <f t="shared" si="169"/>
        <v/>
      </c>
      <c r="Z876" s="121" t="str">
        <f t="shared" si="170"/>
        <v/>
      </c>
      <c r="AA876" s="122"/>
      <c r="AB876" s="119" t="str">
        <f t="shared" si="171"/>
        <v/>
      </c>
    </row>
    <row r="877" spans="1:28" x14ac:dyDescent="0.45">
      <c r="A877" s="112">
        <f>IF(C877="","",COUNTA($C$3:C877))</f>
        <v>875</v>
      </c>
      <c r="B877" s="112" t="str">
        <f t="shared" si="166"/>
        <v>October</v>
      </c>
      <c r="C877" s="113">
        <v>44841</v>
      </c>
      <c r="D877" s="114" t="s">
        <v>791</v>
      </c>
      <c r="E877" s="114"/>
      <c r="F877" s="115">
        <v>44840</v>
      </c>
      <c r="G877" s="116" t="s">
        <v>496</v>
      </c>
      <c r="H877" s="152" t="s">
        <v>792</v>
      </c>
      <c r="I877" s="116" t="s">
        <v>460</v>
      </c>
      <c r="J877" s="116" t="s">
        <v>225</v>
      </c>
      <c r="K877" s="117" t="str">
        <f t="shared" si="161"/>
        <v>Rmt</v>
      </c>
      <c r="L877" s="118">
        <v>450</v>
      </c>
      <c r="M877" s="118"/>
      <c r="N877" s="118"/>
      <c r="O877" s="138">
        <f t="shared" si="162"/>
        <v>450</v>
      </c>
      <c r="P877" s="124"/>
      <c r="Q877" s="118"/>
      <c r="R877" s="118"/>
      <c r="S877" s="151"/>
      <c r="T877" s="119" t="str">
        <f t="shared" si="167"/>
        <v/>
      </c>
      <c r="U877" s="119" t="str">
        <f t="shared" si="168"/>
        <v/>
      </c>
      <c r="V877" s="119">
        <f t="shared" si="163"/>
        <v>450</v>
      </c>
      <c r="W877" s="119" t="str">
        <f t="shared" si="164"/>
        <v/>
      </c>
      <c r="X877" s="119" t="str">
        <f t="shared" si="165"/>
        <v/>
      </c>
      <c r="Y877" s="120" t="str">
        <f t="shared" si="169"/>
        <v/>
      </c>
      <c r="Z877" s="121" t="str">
        <f t="shared" si="170"/>
        <v/>
      </c>
      <c r="AA877" s="122"/>
      <c r="AB877" s="119" t="str">
        <f t="shared" si="171"/>
        <v/>
      </c>
    </row>
    <row r="878" spans="1:28" x14ac:dyDescent="0.45">
      <c r="A878" s="112">
        <f>IF(C878="","",COUNTA($C$3:C878))</f>
        <v>876</v>
      </c>
      <c r="B878" s="112" t="str">
        <f t="shared" si="166"/>
        <v>October</v>
      </c>
      <c r="C878" s="113">
        <v>44841</v>
      </c>
      <c r="D878" s="114" t="s">
        <v>791</v>
      </c>
      <c r="E878" s="114"/>
      <c r="F878" s="115">
        <v>44840</v>
      </c>
      <c r="G878" s="116" t="s">
        <v>496</v>
      </c>
      <c r="H878" s="152" t="s">
        <v>792</v>
      </c>
      <c r="I878" s="116" t="s">
        <v>24</v>
      </c>
      <c r="J878" s="116" t="s">
        <v>24</v>
      </c>
      <c r="K878" s="117" t="str">
        <f t="shared" si="161"/>
        <v>No's</v>
      </c>
      <c r="L878" s="118">
        <v>2000</v>
      </c>
      <c r="M878" s="118"/>
      <c r="N878" s="118"/>
      <c r="O878" s="138">
        <f t="shared" si="162"/>
        <v>2000</v>
      </c>
      <c r="P878" s="124"/>
      <c r="Q878" s="118"/>
      <c r="R878" s="118"/>
      <c r="S878" s="151"/>
      <c r="T878" s="119" t="str">
        <f t="shared" si="167"/>
        <v/>
      </c>
      <c r="U878" s="119" t="str">
        <f t="shared" si="168"/>
        <v/>
      </c>
      <c r="V878" s="119">
        <f t="shared" si="163"/>
        <v>2000</v>
      </c>
      <c r="W878" s="119" t="str">
        <f t="shared" si="164"/>
        <v/>
      </c>
      <c r="X878" s="119" t="str">
        <f t="shared" si="165"/>
        <v/>
      </c>
      <c r="Y878" s="120" t="str">
        <f t="shared" si="169"/>
        <v/>
      </c>
      <c r="Z878" s="121" t="str">
        <f t="shared" si="170"/>
        <v/>
      </c>
      <c r="AA878" s="122"/>
      <c r="AB878" s="119" t="str">
        <f t="shared" si="171"/>
        <v/>
      </c>
    </row>
    <row r="879" spans="1:28" x14ac:dyDescent="0.45">
      <c r="A879" s="112">
        <f>IF(C879="","",COUNTA($C$3:C879))</f>
        <v>877</v>
      </c>
      <c r="B879" s="112" t="str">
        <f t="shared" si="166"/>
        <v>October</v>
      </c>
      <c r="C879" s="113">
        <v>44841</v>
      </c>
      <c r="D879" s="114" t="s">
        <v>791</v>
      </c>
      <c r="E879" s="114"/>
      <c r="F879" s="115">
        <v>44840</v>
      </c>
      <c r="G879" s="116" t="s">
        <v>496</v>
      </c>
      <c r="H879" s="152" t="s">
        <v>792</v>
      </c>
      <c r="I879" s="116" t="s">
        <v>480</v>
      </c>
      <c r="J879" s="116" t="s">
        <v>345</v>
      </c>
      <c r="K879" s="117" t="str">
        <f t="shared" si="161"/>
        <v>Kg's</v>
      </c>
      <c r="L879" s="118">
        <v>2.1</v>
      </c>
      <c r="M879" s="118"/>
      <c r="N879" s="118"/>
      <c r="O879" s="138">
        <f t="shared" si="162"/>
        <v>2.1</v>
      </c>
      <c r="P879" s="124"/>
      <c r="Q879" s="118"/>
      <c r="R879" s="118"/>
      <c r="S879" s="151"/>
      <c r="T879" s="119" t="str">
        <f t="shared" si="167"/>
        <v/>
      </c>
      <c r="U879" s="119" t="str">
        <f t="shared" si="168"/>
        <v/>
      </c>
      <c r="V879" s="119">
        <f t="shared" si="163"/>
        <v>2.1</v>
      </c>
      <c r="W879" s="119" t="str">
        <f t="shared" si="164"/>
        <v/>
      </c>
      <c r="X879" s="119" t="str">
        <f t="shared" si="165"/>
        <v/>
      </c>
      <c r="Y879" s="120" t="str">
        <f t="shared" si="169"/>
        <v/>
      </c>
      <c r="Z879" s="121" t="str">
        <f t="shared" si="170"/>
        <v/>
      </c>
      <c r="AA879" s="122"/>
      <c r="AB879" s="119" t="str">
        <f t="shared" si="171"/>
        <v/>
      </c>
    </row>
    <row r="880" spans="1:28" x14ac:dyDescent="0.45">
      <c r="A880" s="112">
        <f>IF(C880="","",COUNTA($C$3:C880))</f>
        <v>878</v>
      </c>
      <c r="B880" s="112" t="str">
        <f t="shared" si="166"/>
        <v>October</v>
      </c>
      <c r="C880" s="113">
        <v>44841</v>
      </c>
      <c r="D880" s="114" t="s">
        <v>791</v>
      </c>
      <c r="E880" s="114"/>
      <c r="F880" s="115">
        <v>44840</v>
      </c>
      <c r="G880" s="116" t="s">
        <v>496</v>
      </c>
      <c r="H880" s="152" t="s">
        <v>792</v>
      </c>
      <c r="I880" s="116" t="s">
        <v>480</v>
      </c>
      <c r="J880" s="116" t="s">
        <v>343</v>
      </c>
      <c r="K880" s="117" t="str">
        <f t="shared" si="161"/>
        <v>No's</v>
      </c>
      <c r="L880" s="118">
        <v>3</v>
      </c>
      <c r="M880" s="118"/>
      <c r="N880" s="118"/>
      <c r="O880" s="138">
        <f t="shared" si="162"/>
        <v>3</v>
      </c>
      <c r="P880" s="124"/>
      <c r="Q880" s="118"/>
      <c r="R880" s="118"/>
      <c r="S880" s="151"/>
      <c r="T880" s="119" t="str">
        <f t="shared" si="167"/>
        <v/>
      </c>
      <c r="U880" s="119" t="str">
        <f t="shared" si="168"/>
        <v/>
      </c>
      <c r="V880" s="119">
        <f t="shared" si="163"/>
        <v>3</v>
      </c>
      <c r="W880" s="119" t="str">
        <f t="shared" si="164"/>
        <v/>
      </c>
      <c r="X880" s="119" t="str">
        <f t="shared" si="165"/>
        <v/>
      </c>
      <c r="Y880" s="120" t="str">
        <f t="shared" si="169"/>
        <v/>
      </c>
      <c r="Z880" s="121" t="str">
        <f t="shared" si="170"/>
        <v/>
      </c>
      <c r="AA880" s="122"/>
      <c r="AB880" s="119" t="str">
        <f t="shared" si="171"/>
        <v/>
      </c>
    </row>
    <row r="881" spans="1:28" x14ac:dyDescent="0.45">
      <c r="A881" s="112">
        <f>IF(C881="","",COUNTA($C$3:C881))</f>
        <v>879</v>
      </c>
      <c r="B881" s="112" t="str">
        <f t="shared" si="166"/>
        <v>October</v>
      </c>
      <c r="C881" s="113">
        <v>44842</v>
      </c>
      <c r="D881" s="114" t="s">
        <v>793</v>
      </c>
      <c r="E881" s="114"/>
      <c r="F881" s="115">
        <v>44842</v>
      </c>
      <c r="G881" s="116" t="s">
        <v>125</v>
      </c>
      <c r="H881" s="152" t="s">
        <v>794</v>
      </c>
      <c r="I881" s="116" t="s">
        <v>464</v>
      </c>
      <c r="J881" s="116" t="s">
        <v>3</v>
      </c>
      <c r="K881" s="117" t="str">
        <f t="shared" si="161"/>
        <v>Sqmt</v>
      </c>
      <c r="L881" s="118">
        <v>883.8</v>
      </c>
      <c r="M881" s="118"/>
      <c r="N881" s="118">
        <v>737.5</v>
      </c>
      <c r="O881" s="138">
        <f t="shared" si="162"/>
        <v>899.75</v>
      </c>
      <c r="P881" s="124">
        <v>687.5</v>
      </c>
      <c r="Q881" s="118">
        <v>746.5</v>
      </c>
      <c r="R881" s="118">
        <v>0</v>
      </c>
      <c r="S881" s="151">
        <v>100</v>
      </c>
      <c r="T881" s="119">
        <f t="shared" si="167"/>
        <v>153.25</v>
      </c>
      <c r="U881" s="119">
        <f t="shared" si="168"/>
        <v>59</v>
      </c>
      <c r="V881" s="119">
        <f t="shared" si="163"/>
        <v>5650.43</v>
      </c>
      <c r="W881" s="119">
        <f t="shared" si="164"/>
        <v>370.52000000000004</v>
      </c>
      <c r="X881" s="119">
        <f t="shared" si="165"/>
        <v>962.41000000000008</v>
      </c>
      <c r="Y881" s="120">
        <f t="shared" si="169"/>
        <v>17.032509030286192</v>
      </c>
      <c r="Z881" s="121">
        <f t="shared" si="170"/>
        <v>6.557377049180328</v>
      </c>
      <c r="AA881" s="122"/>
      <c r="AB881" s="119">
        <f t="shared" si="171"/>
        <v>962.41000000000008</v>
      </c>
    </row>
    <row r="882" spans="1:28" x14ac:dyDescent="0.45">
      <c r="A882" s="112">
        <f>IF(C882="","",COUNTA($C$3:C882))</f>
        <v>880</v>
      </c>
      <c r="B882" s="112" t="str">
        <f t="shared" si="166"/>
        <v>October</v>
      </c>
      <c r="C882" s="113">
        <v>44842</v>
      </c>
      <c r="D882" s="114" t="s">
        <v>781</v>
      </c>
      <c r="E882" s="114"/>
      <c r="F882" s="115">
        <v>44841</v>
      </c>
      <c r="G882" s="116" t="s">
        <v>125</v>
      </c>
      <c r="H882" s="152" t="s">
        <v>795</v>
      </c>
      <c r="I882" s="116" t="s">
        <v>458</v>
      </c>
      <c r="J882" s="116" t="s">
        <v>19</v>
      </c>
      <c r="K882" s="117" t="str">
        <f t="shared" si="161"/>
        <v>Sqmt</v>
      </c>
      <c r="L882" s="118">
        <v>233.8</v>
      </c>
      <c r="M882" s="118">
        <v>191.7</v>
      </c>
      <c r="N882" s="118"/>
      <c r="O882" s="138">
        <f t="shared" si="162"/>
        <v>233.874</v>
      </c>
      <c r="P882" s="124">
        <v>213</v>
      </c>
      <c r="Q882" s="118">
        <v>220.15</v>
      </c>
      <c r="R882" s="118">
        <v>44</v>
      </c>
      <c r="S882" s="151">
        <v>56</v>
      </c>
      <c r="T882" s="119">
        <f t="shared" si="167"/>
        <v>13.72399999999999</v>
      </c>
      <c r="U882" s="119">
        <f t="shared" si="168"/>
        <v>7.1500000000000057</v>
      </c>
      <c r="V882" s="119">
        <f t="shared" si="163"/>
        <v>1101.54654</v>
      </c>
      <c r="W882" s="119">
        <f t="shared" si="164"/>
        <v>33.676500000000026</v>
      </c>
      <c r="X882" s="119">
        <f t="shared" si="165"/>
        <v>64.640039999999956</v>
      </c>
      <c r="Y882" s="120">
        <f t="shared" si="169"/>
        <v>5.8681170202758715</v>
      </c>
      <c r="Z882" s="121">
        <f t="shared" si="170"/>
        <v>3.0572017411084627</v>
      </c>
      <c r="AA882" s="122"/>
      <c r="AB882" s="119">
        <f t="shared" si="171"/>
        <v>64.640039999999956</v>
      </c>
    </row>
    <row r="883" spans="1:28" x14ac:dyDescent="0.45">
      <c r="A883" s="112">
        <f>IF(C883="","",COUNTA($C$3:C883))</f>
        <v>881</v>
      </c>
      <c r="B883" s="112" t="str">
        <f t="shared" si="166"/>
        <v>October</v>
      </c>
      <c r="C883" s="113">
        <v>44842</v>
      </c>
      <c r="D883" s="114" t="s">
        <v>781</v>
      </c>
      <c r="E883" s="114"/>
      <c r="F883" s="115">
        <v>44841</v>
      </c>
      <c r="G883" s="116" t="s">
        <v>125</v>
      </c>
      <c r="H883" s="152" t="s">
        <v>795</v>
      </c>
      <c r="I883" s="116" t="s">
        <v>458</v>
      </c>
      <c r="J883" s="116" t="s">
        <v>2</v>
      </c>
      <c r="K883" s="117" t="str">
        <f t="shared" si="161"/>
        <v>Sqmt</v>
      </c>
      <c r="L883" s="118">
        <v>28</v>
      </c>
      <c r="M883" s="118"/>
      <c r="N883" s="118">
        <v>23.37</v>
      </c>
      <c r="O883" s="138">
        <f t="shared" si="162"/>
        <v>28.511400000000002</v>
      </c>
      <c r="P883" s="124">
        <v>18.399999999999999</v>
      </c>
      <c r="Q883" s="118">
        <v>23.2</v>
      </c>
      <c r="R883" s="118"/>
      <c r="S883" s="151"/>
      <c r="T883" s="119">
        <f t="shared" si="167"/>
        <v>5.3114000000000026</v>
      </c>
      <c r="U883" s="119">
        <f t="shared" si="168"/>
        <v>4.8000000000000007</v>
      </c>
      <c r="V883" s="119">
        <f t="shared" si="163"/>
        <v>134.28869400000002</v>
      </c>
      <c r="W883" s="119">
        <f t="shared" si="164"/>
        <v>22.608000000000004</v>
      </c>
      <c r="X883" s="119">
        <f t="shared" si="165"/>
        <v>25.016694000000012</v>
      </c>
      <c r="Y883" s="120">
        <f t="shared" si="169"/>
        <v>18.629039612225291</v>
      </c>
      <c r="Z883" s="121">
        <f t="shared" si="170"/>
        <v>16.835371114712011</v>
      </c>
      <c r="AA883" s="122"/>
      <c r="AB883" s="119">
        <f t="shared" si="171"/>
        <v>25.016694000000012</v>
      </c>
    </row>
    <row r="884" spans="1:28" x14ac:dyDescent="0.45">
      <c r="A884" s="112">
        <f>IF(C884="","",COUNTA($C$3:C884))</f>
        <v>882</v>
      </c>
      <c r="B884" s="112" t="str">
        <f t="shared" si="166"/>
        <v>October</v>
      </c>
      <c r="C884" s="113">
        <v>44842</v>
      </c>
      <c r="D884" s="114" t="s">
        <v>781</v>
      </c>
      <c r="E884" s="114"/>
      <c r="F884" s="115">
        <v>44841</v>
      </c>
      <c r="G884" s="116" t="s">
        <v>125</v>
      </c>
      <c r="H884" s="152" t="s">
        <v>795</v>
      </c>
      <c r="I884" s="116" t="s">
        <v>458</v>
      </c>
      <c r="J884" s="116" t="s">
        <v>20</v>
      </c>
      <c r="K884" s="117" t="str">
        <f t="shared" si="161"/>
        <v>Sqmt</v>
      </c>
      <c r="L884" s="118">
        <v>76.599999999999994</v>
      </c>
      <c r="M884" s="118">
        <v>62.8</v>
      </c>
      <c r="N884" s="118"/>
      <c r="O884" s="138">
        <f t="shared" si="162"/>
        <v>76.616</v>
      </c>
      <c r="P884" s="124">
        <v>64.099999999999994</v>
      </c>
      <c r="Q884" s="118">
        <v>65.8</v>
      </c>
      <c r="R884" s="118"/>
      <c r="S884" s="151"/>
      <c r="T884" s="119">
        <f t="shared" si="167"/>
        <v>10.816000000000003</v>
      </c>
      <c r="U884" s="119">
        <f t="shared" si="168"/>
        <v>1.7000000000000028</v>
      </c>
      <c r="V884" s="119">
        <f t="shared" si="163"/>
        <v>481.14848000000001</v>
      </c>
      <c r="W884" s="119">
        <f t="shared" si="164"/>
        <v>10.676000000000018</v>
      </c>
      <c r="X884" s="119">
        <f t="shared" si="165"/>
        <v>67.924480000000017</v>
      </c>
      <c r="Y884" s="120">
        <f t="shared" si="169"/>
        <v>14.117155685496504</v>
      </c>
      <c r="Z884" s="121">
        <f t="shared" si="170"/>
        <v>2.2188576798579969</v>
      </c>
      <c r="AA884" s="122"/>
      <c r="AB884" s="119">
        <f t="shared" si="171"/>
        <v>67.924480000000017</v>
      </c>
    </row>
    <row r="885" spans="1:28" x14ac:dyDescent="0.45">
      <c r="A885" s="112">
        <f>IF(C885="","",COUNTA($C$3:C885))</f>
        <v>883</v>
      </c>
      <c r="B885" s="112" t="str">
        <f t="shared" si="166"/>
        <v>October</v>
      </c>
      <c r="C885" s="113">
        <v>44842</v>
      </c>
      <c r="D885" s="114" t="s">
        <v>781</v>
      </c>
      <c r="E885" s="114"/>
      <c r="F885" s="115">
        <v>44841</v>
      </c>
      <c r="G885" s="116" t="s">
        <v>125</v>
      </c>
      <c r="H885" s="152" t="s">
        <v>795</v>
      </c>
      <c r="I885" s="116" t="s">
        <v>458</v>
      </c>
      <c r="J885" s="116" t="s">
        <v>3</v>
      </c>
      <c r="K885" s="117" t="str">
        <f t="shared" si="161"/>
        <v>Sqmt</v>
      </c>
      <c r="L885" s="118">
        <v>20.3</v>
      </c>
      <c r="M885" s="118"/>
      <c r="N885" s="118">
        <v>16.940000000000001</v>
      </c>
      <c r="O885" s="138">
        <f t="shared" si="162"/>
        <v>20.666800000000002</v>
      </c>
      <c r="P885" s="124">
        <v>15.3</v>
      </c>
      <c r="Q885" s="118">
        <v>17.3</v>
      </c>
      <c r="R885" s="118"/>
      <c r="S885" s="151"/>
      <c r="T885" s="119">
        <f t="shared" si="167"/>
        <v>3.3668000000000013</v>
      </c>
      <c r="U885" s="119">
        <f t="shared" si="168"/>
        <v>2</v>
      </c>
      <c r="V885" s="119">
        <f t="shared" si="163"/>
        <v>129.78750400000001</v>
      </c>
      <c r="W885" s="119">
        <f t="shared" si="164"/>
        <v>12.56</v>
      </c>
      <c r="X885" s="119">
        <f t="shared" si="165"/>
        <v>21.143504000000011</v>
      </c>
      <c r="Y885" s="120">
        <f t="shared" si="169"/>
        <v>16.290862639595879</v>
      </c>
      <c r="Z885" s="121">
        <f t="shared" si="170"/>
        <v>9.6773569202779317</v>
      </c>
      <c r="AA885" s="122"/>
      <c r="AB885" s="119">
        <f t="shared" si="171"/>
        <v>21.143504000000011</v>
      </c>
    </row>
    <row r="886" spans="1:28" x14ac:dyDescent="0.45">
      <c r="A886" s="112">
        <f>IF(C886="","",COUNTA($C$3:C886))</f>
        <v>884</v>
      </c>
      <c r="B886" s="112" t="str">
        <f t="shared" si="166"/>
        <v>October</v>
      </c>
      <c r="C886" s="113">
        <v>44842</v>
      </c>
      <c r="D886" s="114" t="s">
        <v>781</v>
      </c>
      <c r="E886" s="114"/>
      <c r="F886" s="115">
        <v>44841</v>
      </c>
      <c r="G886" s="116" t="s">
        <v>125</v>
      </c>
      <c r="H886" s="152" t="s">
        <v>795</v>
      </c>
      <c r="I886" s="116" t="s">
        <v>514</v>
      </c>
      <c r="J886" s="116" t="s">
        <v>21</v>
      </c>
      <c r="K886" s="117" t="str">
        <f t="shared" si="161"/>
        <v>Sqmt</v>
      </c>
      <c r="L886" s="118">
        <v>13.8</v>
      </c>
      <c r="M886" s="118">
        <v>11.4</v>
      </c>
      <c r="N886" s="118"/>
      <c r="O886" s="138">
        <f t="shared" si="162"/>
        <v>13.907999999999999</v>
      </c>
      <c r="P886" s="124">
        <v>11.5</v>
      </c>
      <c r="Q886" s="118">
        <v>13.8</v>
      </c>
      <c r="R886" s="118"/>
      <c r="S886" s="151"/>
      <c r="T886" s="119">
        <f t="shared" si="167"/>
        <v>0.10799999999999876</v>
      </c>
      <c r="U886" s="119">
        <f t="shared" si="168"/>
        <v>2.3000000000000007</v>
      </c>
      <c r="V886" s="119">
        <f t="shared" si="163"/>
        <v>109.17779999999999</v>
      </c>
      <c r="W886" s="119">
        <f t="shared" si="164"/>
        <v>18.055000000000003</v>
      </c>
      <c r="X886" s="119">
        <f t="shared" si="165"/>
        <v>0.84779999999999023</v>
      </c>
      <c r="Y886" s="120">
        <f t="shared" si="169"/>
        <v>0.77653149266608257</v>
      </c>
      <c r="Z886" s="121">
        <f t="shared" si="170"/>
        <v>16.537244751222325</v>
      </c>
      <c r="AA886" s="122"/>
      <c r="AB886" s="119">
        <f t="shared" si="171"/>
        <v>0.84779999999999023</v>
      </c>
    </row>
    <row r="887" spans="1:28" x14ac:dyDescent="0.45">
      <c r="A887" s="112">
        <f>IF(C887="","",COUNTA($C$3:C887))</f>
        <v>885</v>
      </c>
      <c r="B887" s="112" t="str">
        <f t="shared" si="166"/>
        <v>October</v>
      </c>
      <c r="C887" s="113">
        <v>44842</v>
      </c>
      <c r="D887" s="114" t="s">
        <v>781</v>
      </c>
      <c r="E887" s="114"/>
      <c r="F887" s="115">
        <v>44841</v>
      </c>
      <c r="G887" s="116" t="s">
        <v>125</v>
      </c>
      <c r="H887" s="152" t="s">
        <v>795</v>
      </c>
      <c r="I887" s="116" t="s">
        <v>23</v>
      </c>
      <c r="J887" s="116" t="s">
        <v>23</v>
      </c>
      <c r="K887" s="117" t="str">
        <f t="shared" si="161"/>
        <v>No's</v>
      </c>
      <c r="L887" s="118">
        <v>167</v>
      </c>
      <c r="M887" s="118"/>
      <c r="N887" s="118"/>
      <c r="O887" s="138">
        <f t="shared" si="162"/>
        <v>167</v>
      </c>
      <c r="P887" s="124">
        <v>167</v>
      </c>
      <c r="Q887" s="118"/>
      <c r="R887" s="118"/>
      <c r="S887" s="151"/>
      <c r="T887" s="119" t="str">
        <f t="shared" si="167"/>
        <v/>
      </c>
      <c r="U887" s="119" t="str">
        <f t="shared" si="168"/>
        <v/>
      </c>
      <c r="V887" s="119">
        <f t="shared" si="163"/>
        <v>167</v>
      </c>
      <c r="W887" s="119" t="str">
        <f t="shared" si="164"/>
        <v/>
      </c>
      <c r="X887" s="119" t="str">
        <f t="shared" si="165"/>
        <v/>
      </c>
      <c r="Y887" s="120" t="str">
        <f t="shared" si="169"/>
        <v/>
      </c>
      <c r="Z887" s="121" t="str">
        <f t="shared" si="170"/>
        <v/>
      </c>
      <c r="AA887" s="122"/>
      <c r="AB887" s="119" t="str">
        <f t="shared" si="171"/>
        <v/>
      </c>
    </row>
    <row r="888" spans="1:28" x14ac:dyDescent="0.45">
      <c r="A888" s="112">
        <f>IF(C888="","",COUNTA($C$3:C888))</f>
        <v>886</v>
      </c>
      <c r="B888" s="112" t="str">
        <f t="shared" si="166"/>
        <v>October</v>
      </c>
      <c r="C888" s="113">
        <v>44842</v>
      </c>
      <c r="D888" s="114" t="s">
        <v>781</v>
      </c>
      <c r="E888" s="114"/>
      <c r="F888" s="115">
        <v>44841</v>
      </c>
      <c r="G888" s="116" t="s">
        <v>125</v>
      </c>
      <c r="H888" s="152" t="s">
        <v>795</v>
      </c>
      <c r="I888" s="116" t="s">
        <v>354</v>
      </c>
      <c r="J888" s="116" t="s">
        <v>354</v>
      </c>
      <c r="K888" s="117" t="str">
        <f t="shared" si="161"/>
        <v>No's</v>
      </c>
      <c r="L888" s="118">
        <v>167</v>
      </c>
      <c r="M888" s="118"/>
      <c r="N888" s="118"/>
      <c r="O888" s="138" t="str">
        <f t="shared" si="162"/>
        <v>No's</v>
      </c>
      <c r="P888" s="124"/>
      <c r="Q888" s="118"/>
      <c r="R888" s="118"/>
      <c r="S888" s="151"/>
      <c r="T888" s="119" t="str">
        <f t="shared" ref="T888:T932" si="172">(IF(K888="Sqmt",(O888-Q888),""))</f>
        <v/>
      </c>
      <c r="U888" s="119" t="str">
        <f t="shared" ref="U888:U932" si="173">(IF(K888="Sqmt",(O888-P888)-T888,IF(K888="Rmt","",IF(K888="Kg's","",IF(K888="No's","",IF(K888="Roll","",""))))))</f>
        <v/>
      </c>
      <c r="V888" s="119" t="str">
        <f t="shared" si="163"/>
        <v/>
      </c>
      <c r="W888" s="119" t="str">
        <f t="shared" si="164"/>
        <v/>
      </c>
      <c r="X888" s="119" t="str">
        <f t="shared" si="165"/>
        <v/>
      </c>
      <c r="Y888" s="120" t="str">
        <f t="shared" ref="Y888:Y932" si="174">IF(K888="Sqmt",(T888/O888)*100,IF(K888="Kg's","",IF(K888="No's","",IF(K888="Rmt","",IF(K888="Roll","",IF(K888="",""))))))</f>
        <v/>
      </c>
      <c r="Z888" s="121" t="str">
        <f t="shared" ref="Z888:Z932" si="175">IF(K888="Sqmt",(U888/O888)*100,IF(K888="Kg's","",IF(K888="No's","",IF(K888="Rmt","",IF(K888="Roll","",IF(K888="",""))))))</f>
        <v/>
      </c>
      <c r="AA888" s="122"/>
      <c r="AB888" s="119" t="str">
        <f t="shared" si="171"/>
        <v/>
      </c>
    </row>
    <row r="889" spans="1:28" x14ac:dyDescent="0.45">
      <c r="A889" s="112">
        <f>IF(C889="","",COUNTA($C$3:C889))</f>
        <v>887</v>
      </c>
      <c r="B889" s="112" t="str">
        <f t="shared" ref="B889:B933" si="176">IF(C889="","",TEXT(C889,"mmmm"))</f>
        <v>October</v>
      </c>
      <c r="C889" s="113">
        <v>44842</v>
      </c>
      <c r="D889" s="114" t="s">
        <v>781</v>
      </c>
      <c r="E889" s="114"/>
      <c r="F889" s="115">
        <v>44841</v>
      </c>
      <c r="G889" s="116" t="s">
        <v>125</v>
      </c>
      <c r="H889" s="152" t="s">
        <v>795</v>
      </c>
      <c r="I889" s="116" t="s">
        <v>25</v>
      </c>
      <c r="J889" s="116" t="s">
        <v>455</v>
      </c>
      <c r="K889" s="117" t="str">
        <f t="shared" si="161"/>
        <v>No's</v>
      </c>
      <c r="L889" s="118">
        <v>60</v>
      </c>
      <c r="M889" s="118"/>
      <c r="N889" s="118"/>
      <c r="O889" s="138">
        <f t="shared" si="162"/>
        <v>60</v>
      </c>
      <c r="P889" s="124"/>
      <c r="Q889" s="118"/>
      <c r="R889" s="118"/>
      <c r="S889" s="151"/>
      <c r="T889" s="119" t="str">
        <f t="shared" si="172"/>
        <v/>
      </c>
      <c r="U889" s="119" t="str">
        <f t="shared" si="173"/>
        <v/>
      </c>
      <c r="V889" s="119">
        <f t="shared" si="163"/>
        <v>60</v>
      </c>
      <c r="W889" s="119" t="str">
        <f t="shared" si="164"/>
        <v/>
      </c>
      <c r="X889" s="119" t="str">
        <f t="shared" si="165"/>
        <v/>
      </c>
      <c r="Y889" s="120" t="str">
        <f t="shared" si="174"/>
        <v/>
      </c>
      <c r="Z889" s="121" t="str">
        <f t="shared" si="175"/>
        <v/>
      </c>
      <c r="AA889" s="122"/>
      <c r="AB889" s="119" t="str">
        <f t="shared" si="171"/>
        <v/>
      </c>
    </row>
    <row r="890" spans="1:28" x14ac:dyDescent="0.45">
      <c r="A890" s="112">
        <f>IF(C890="","",COUNTA($C$3:C890))</f>
        <v>888</v>
      </c>
      <c r="B890" s="112" t="str">
        <f t="shared" si="176"/>
        <v>October</v>
      </c>
      <c r="C890" s="113">
        <v>44842</v>
      </c>
      <c r="D890" s="114" t="s">
        <v>781</v>
      </c>
      <c r="E890" s="114"/>
      <c r="F890" s="115">
        <v>44841</v>
      </c>
      <c r="G890" s="116" t="s">
        <v>125</v>
      </c>
      <c r="H890" s="152" t="s">
        <v>795</v>
      </c>
      <c r="I890" s="116" t="s">
        <v>460</v>
      </c>
      <c r="J890" s="116" t="s">
        <v>225</v>
      </c>
      <c r="K890" s="117" t="str">
        <f t="shared" si="161"/>
        <v>Rmt</v>
      </c>
      <c r="L890" s="118">
        <v>50</v>
      </c>
      <c r="M890" s="118"/>
      <c r="N890" s="118"/>
      <c r="O890" s="138">
        <f t="shared" si="162"/>
        <v>50</v>
      </c>
      <c r="P890" s="124"/>
      <c r="Q890" s="118"/>
      <c r="R890" s="118"/>
      <c r="S890" s="151"/>
      <c r="T890" s="119" t="str">
        <f t="shared" si="172"/>
        <v/>
      </c>
      <c r="U890" s="119" t="str">
        <f t="shared" si="173"/>
        <v/>
      </c>
      <c r="V890" s="119">
        <f t="shared" si="163"/>
        <v>50</v>
      </c>
      <c r="W890" s="119" t="str">
        <f t="shared" si="164"/>
        <v/>
      </c>
      <c r="X890" s="119" t="str">
        <f t="shared" si="165"/>
        <v/>
      </c>
      <c r="Y890" s="120" t="str">
        <f t="shared" si="174"/>
        <v/>
      </c>
      <c r="Z890" s="121" t="str">
        <f t="shared" si="175"/>
        <v/>
      </c>
      <c r="AA890" s="122"/>
      <c r="AB890" s="119" t="str">
        <f t="shared" si="171"/>
        <v/>
      </c>
    </row>
    <row r="891" spans="1:28" x14ac:dyDescent="0.45">
      <c r="A891" s="112">
        <f>IF(C891="","",COUNTA($C$3:C891))</f>
        <v>889</v>
      </c>
      <c r="B891" s="112" t="str">
        <f t="shared" si="176"/>
        <v>October</v>
      </c>
      <c r="C891" s="113">
        <v>44844</v>
      </c>
      <c r="D891" s="114" t="s">
        <v>781</v>
      </c>
      <c r="E891" s="114"/>
      <c r="F891" s="115">
        <v>44841</v>
      </c>
      <c r="G891" s="116" t="s">
        <v>125</v>
      </c>
      <c r="H891" s="152" t="s">
        <v>804</v>
      </c>
      <c r="I891" s="116" t="s">
        <v>458</v>
      </c>
      <c r="J891" s="116" t="s">
        <v>19</v>
      </c>
      <c r="K891" s="117" t="str">
        <f t="shared" si="161"/>
        <v>Sqmt</v>
      </c>
      <c r="L891" s="118">
        <v>177.6</v>
      </c>
      <c r="M891" s="118">
        <v>145.6</v>
      </c>
      <c r="N891" s="118"/>
      <c r="O891" s="138">
        <f t="shared" si="162"/>
        <v>177.63199999999998</v>
      </c>
      <c r="P891" s="124">
        <v>160.35</v>
      </c>
      <c r="Q891" s="118">
        <v>165.7</v>
      </c>
      <c r="R891" s="118">
        <v>49</v>
      </c>
      <c r="S891" s="151">
        <v>51</v>
      </c>
      <c r="T891" s="119">
        <f t="shared" si="172"/>
        <v>11.931999999999988</v>
      </c>
      <c r="U891" s="119">
        <f t="shared" si="173"/>
        <v>5.3499999999999943</v>
      </c>
      <c r="V891" s="119">
        <f t="shared" si="163"/>
        <v>836.64671999999985</v>
      </c>
      <c r="W891" s="119">
        <f t="shared" si="164"/>
        <v>25.198499999999974</v>
      </c>
      <c r="X891" s="119">
        <f t="shared" si="165"/>
        <v>56.199719999999942</v>
      </c>
      <c r="Y891" s="120">
        <f t="shared" si="174"/>
        <v>6.7172581516843755</v>
      </c>
      <c r="Z891" s="121">
        <f t="shared" si="175"/>
        <v>3.0118447126643821</v>
      </c>
      <c r="AA891" s="122"/>
      <c r="AB891" s="119">
        <f t="shared" si="171"/>
        <v>56.199719999999942</v>
      </c>
    </row>
    <row r="892" spans="1:28" x14ac:dyDescent="0.45">
      <c r="A892" s="112">
        <f>IF(C892="","",COUNTA($C$3:C892))</f>
        <v>890</v>
      </c>
      <c r="B892" s="112" t="str">
        <f t="shared" si="176"/>
        <v>October</v>
      </c>
      <c r="C892" s="113">
        <v>44844</v>
      </c>
      <c r="D892" s="114" t="s">
        <v>781</v>
      </c>
      <c r="E892" s="114"/>
      <c r="F892" s="115">
        <v>44841</v>
      </c>
      <c r="G892" s="116" t="s">
        <v>125</v>
      </c>
      <c r="H892" s="152" t="s">
        <v>804</v>
      </c>
      <c r="I892" s="116" t="s">
        <v>458</v>
      </c>
      <c r="J892" s="116" t="s">
        <v>2</v>
      </c>
      <c r="K892" s="117" t="str">
        <f t="shared" si="161"/>
        <v>Sqmt</v>
      </c>
      <c r="L892" s="118">
        <v>23.6</v>
      </c>
      <c r="M892" s="118"/>
      <c r="N892" s="118">
        <v>19.66</v>
      </c>
      <c r="O892" s="138">
        <f t="shared" si="162"/>
        <v>23.985199999999999</v>
      </c>
      <c r="P892" s="124">
        <v>15.1</v>
      </c>
      <c r="Q892" s="118">
        <v>19.2</v>
      </c>
      <c r="R892" s="118"/>
      <c r="S892" s="151"/>
      <c r="T892" s="119">
        <f t="shared" si="172"/>
        <v>4.7851999999999997</v>
      </c>
      <c r="U892" s="119">
        <f t="shared" si="173"/>
        <v>4.0999999999999996</v>
      </c>
      <c r="V892" s="119">
        <f t="shared" si="163"/>
        <v>112.970292</v>
      </c>
      <c r="W892" s="119">
        <f t="shared" si="164"/>
        <v>19.311</v>
      </c>
      <c r="X892" s="119">
        <f t="shared" si="165"/>
        <v>22.538291999999998</v>
      </c>
      <c r="Y892" s="120">
        <f t="shared" si="174"/>
        <v>19.950636225672497</v>
      </c>
      <c r="Z892" s="121">
        <f t="shared" si="175"/>
        <v>17.093874555976186</v>
      </c>
      <c r="AA892" s="122"/>
      <c r="AB892" s="119">
        <f t="shared" si="171"/>
        <v>22.538291999999998</v>
      </c>
    </row>
    <row r="893" spans="1:28" x14ac:dyDescent="0.45">
      <c r="A893" s="112">
        <f>IF(C893="","",COUNTA($C$3:C893))</f>
        <v>891</v>
      </c>
      <c r="B893" s="112" t="str">
        <f t="shared" si="176"/>
        <v>October</v>
      </c>
      <c r="C893" s="113">
        <v>44844</v>
      </c>
      <c r="D893" s="114" t="s">
        <v>781</v>
      </c>
      <c r="E893" s="114"/>
      <c r="F893" s="115">
        <v>44841</v>
      </c>
      <c r="G893" s="116" t="s">
        <v>125</v>
      </c>
      <c r="H893" s="152" t="s">
        <v>804</v>
      </c>
      <c r="I893" s="116" t="s">
        <v>458</v>
      </c>
      <c r="J893" s="116" t="s">
        <v>20</v>
      </c>
      <c r="K893" s="117" t="str">
        <f t="shared" si="161"/>
        <v>Sqmt</v>
      </c>
      <c r="L893" s="118">
        <v>37.4</v>
      </c>
      <c r="M893" s="118">
        <v>30.66</v>
      </c>
      <c r="N893" s="118"/>
      <c r="O893" s="138">
        <f t="shared" si="162"/>
        <v>37.405200000000001</v>
      </c>
      <c r="P893" s="124">
        <v>29.95</v>
      </c>
      <c r="Q893" s="118">
        <v>30.7</v>
      </c>
      <c r="R893" s="118"/>
      <c r="S893" s="151"/>
      <c r="T893" s="119">
        <f t="shared" si="172"/>
        <v>6.7052000000000014</v>
      </c>
      <c r="U893" s="119">
        <f t="shared" si="173"/>
        <v>0.75</v>
      </c>
      <c r="V893" s="119">
        <f t="shared" si="163"/>
        <v>234.90465600000002</v>
      </c>
      <c r="W893" s="119">
        <f t="shared" si="164"/>
        <v>4.71</v>
      </c>
      <c r="X893" s="119">
        <f t="shared" si="165"/>
        <v>42.108656000000011</v>
      </c>
      <c r="Y893" s="120">
        <f t="shared" si="174"/>
        <v>17.925849881834615</v>
      </c>
      <c r="Z893" s="121">
        <f t="shared" si="175"/>
        <v>2.005068813961695</v>
      </c>
      <c r="AA893" s="122"/>
      <c r="AB893" s="119">
        <f t="shared" si="171"/>
        <v>42.108656000000011</v>
      </c>
    </row>
    <row r="894" spans="1:28" x14ac:dyDescent="0.45">
      <c r="A894" s="112">
        <f>IF(C894="","",COUNTA($C$3:C894))</f>
        <v>892</v>
      </c>
      <c r="B894" s="112" t="str">
        <f t="shared" si="176"/>
        <v>October</v>
      </c>
      <c r="C894" s="113">
        <v>44844</v>
      </c>
      <c r="D894" s="114" t="s">
        <v>781</v>
      </c>
      <c r="E894" s="114"/>
      <c r="F894" s="115">
        <v>44841</v>
      </c>
      <c r="G894" s="116" t="s">
        <v>125</v>
      </c>
      <c r="H894" s="152" t="s">
        <v>804</v>
      </c>
      <c r="I894" s="116" t="s">
        <v>458</v>
      </c>
      <c r="J894" s="116" t="s">
        <v>3</v>
      </c>
      <c r="K894" s="117" t="str">
        <f t="shared" si="161"/>
        <v>Sqmt</v>
      </c>
      <c r="L894" s="118">
        <v>10</v>
      </c>
      <c r="M894" s="118"/>
      <c r="N894" s="118">
        <v>8.36</v>
      </c>
      <c r="O894" s="138">
        <f t="shared" si="162"/>
        <v>10.199199999999999</v>
      </c>
      <c r="P894" s="124">
        <v>7.15</v>
      </c>
      <c r="Q894" s="118">
        <v>7.65</v>
      </c>
      <c r="R894" s="118"/>
      <c r="S894" s="151"/>
      <c r="T894" s="119">
        <f t="shared" si="172"/>
        <v>2.549199999999999</v>
      </c>
      <c r="U894" s="119">
        <f t="shared" si="173"/>
        <v>0.5</v>
      </c>
      <c r="V894" s="119">
        <f t="shared" si="163"/>
        <v>64.050976000000006</v>
      </c>
      <c r="W894" s="119">
        <f t="shared" si="164"/>
        <v>3.14</v>
      </c>
      <c r="X894" s="119">
        <f t="shared" si="165"/>
        <v>16.008975999999993</v>
      </c>
      <c r="Y894" s="120">
        <f t="shared" si="174"/>
        <v>24.994117185661612</v>
      </c>
      <c r="Z894" s="121">
        <f t="shared" si="175"/>
        <v>4.9023452819829014</v>
      </c>
      <c r="AA894" s="122"/>
      <c r="AB894" s="119">
        <f t="shared" si="171"/>
        <v>16.008975999999993</v>
      </c>
    </row>
    <row r="895" spans="1:28" x14ac:dyDescent="0.45">
      <c r="A895" s="112">
        <f>IF(C895="","",COUNTA($C$3:C895))</f>
        <v>893</v>
      </c>
      <c r="B895" s="112" t="str">
        <f t="shared" si="176"/>
        <v>October</v>
      </c>
      <c r="C895" s="113">
        <v>44844</v>
      </c>
      <c r="D895" s="114" t="s">
        <v>781</v>
      </c>
      <c r="E895" s="114"/>
      <c r="F895" s="115">
        <v>44841</v>
      </c>
      <c r="G895" s="116" t="s">
        <v>125</v>
      </c>
      <c r="H895" s="152" t="s">
        <v>804</v>
      </c>
      <c r="I895" s="116" t="s">
        <v>514</v>
      </c>
      <c r="J895" s="116" t="s">
        <v>21</v>
      </c>
      <c r="K895" s="117" t="str">
        <f t="shared" si="161"/>
        <v>Sqmt</v>
      </c>
      <c r="L895" s="118">
        <v>9.8000000000000007</v>
      </c>
      <c r="M895" s="118">
        <v>8.0500000000000007</v>
      </c>
      <c r="N895" s="118"/>
      <c r="O895" s="138">
        <f t="shared" si="162"/>
        <v>9.8210000000000015</v>
      </c>
      <c r="P895" s="124">
        <v>8.1999999999999993</v>
      </c>
      <c r="Q895" s="118">
        <v>9.8000000000000007</v>
      </c>
      <c r="R895" s="118"/>
      <c r="S895" s="151"/>
      <c r="T895" s="119">
        <f t="shared" si="172"/>
        <v>2.1000000000000796E-2</v>
      </c>
      <c r="U895" s="119">
        <f t="shared" si="173"/>
        <v>1.6000000000000014</v>
      </c>
      <c r="V895" s="119">
        <f t="shared" si="163"/>
        <v>77.094850000000008</v>
      </c>
      <c r="W895" s="119">
        <f t="shared" si="164"/>
        <v>12.560000000000011</v>
      </c>
      <c r="X895" s="119">
        <f t="shared" si="165"/>
        <v>0.16485000000000624</v>
      </c>
      <c r="Y895" s="120">
        <f t="shared" si="174"/>
        <v>0.21382751247327964</v>
      </c>
      <c r="Z895" s="121">
        <f t="shared" si="175"/>
        <v>16.291619997963561</v>
      </c>
      <c r="AA895" s="122"/>
      <c r="AB895" s="119">
        <f t="shared" si="171"/>
        <v>0.16485000000000624</v>
      </c>
    </row>
    <row r="896" spans="1:28" x14ac:dyDescent="0.45">
      <c r="A896" s="112">
        <f>IF(C896="","",COUNTA($C$3:C896))</f>
        <v>894</v>
      </c>
      <c r="B896" s="112" t="str">
        <f t="shared" si="176"/>
        <v>October</v>
      </c>
      <c r="C896" s="113">
        <v>44844</v>
      </c>
      <c r="D896" s="114" t="s">
        <v>781</v>
      </c>
      <c r="E896" s="114"/>
      <c r="F896" s="115">
        <v>44841</v>
      </c>
      <c r="G896" s="116" t="s">
        <v>125</v>
      </c>
      <c r="H896" s="152" t="s">
        <v>804</v>
      </c>
      <c r="I896" s="116" t="s">
        <v>23</v>
      </c>
      <c r="J896" s="116" t="s">
        <v>23</v>
      </c>
      <c r="K896" s="117" t="str">
        <f t="shared" si="161"/>
        <v>No's</v>
      </c>
      <c r="L896" s="118">
        <v>115</v>
      </c>
      <c r="M896" s="118"/>
      <c r="N896" s="118"/>
      <c r="O896" s="138">
        <f t="shared" si="162"/>
        <v>115</v>
      </c>
      <c r="P896" s="124">
        <v>115</v>
      </c>
      <c r="Q896" s="118"/>
      <c r="R896" s="118"/>
      <c r="S896" s="151"/>
      <c r="T896" s="119" t="str">
        <f t="shared" si="172"/>
        <v/>
      </c>
      <c r="U896" s="119" t="str">
        <f t="shared" si="173"/>
        <v/>
      </c>
      <c r="V896" s="119">
        <f t="shared" si="163"/>
        <v>115</v>
      </c>
      <c r="W896" s="119" t="str">
        <f t="shared" si="164"/>
        <v/>
      </c>
      <c r="X896" s="119" t="str">
        <f t="shared" si="165"/>
        <v/>
      </c>
      <c r="Y896" s="120" t="str">
        <f t="shared" si="174"/>
        <v/>
      </c>
      <c r="Z896" s="121" t="str">
        <f t="shared" si="175"/>
        <v/>
      </c>
      <c r="AA896" s="122"/>
      <c r="AB896" s="119" t="str">
        <f t="shared" si="171"/>
        <v/>
      </c>
    </row>
    <row r="897" spans="1:28" x14ac:dyDescent="0.45">
      <c r="A897" s="112">
        <f>IF(C897="","",COUNTA($C$3:C897))</f>
        <v>895</v>
      </c>
      <c r="B897" s="112" t="str">
        <f t="shared" si="176"/>
        <v>October</v>
      </c>
      <c r="C897" s="113">
        <v>44844</v>
      </c>
      <c r="D897" s="114" t="s">
        <v>781</v>
      </c>
      <c r="E897" s="114"/>
      <c r="F897" s="115">
        <v>44841</v>
      </c>
      <c r="G897" s="116" t="s">
        <v>125</v>
      </c>
      <c r="H897" s="152" t="s">
        <v>804</v>
      </c>
      <c r="I897" s="116" t="s">
        <v>354</v>
      </c>
      <c r="J897" s="116" t="s">
        <v>354</v>
      </c>
      <c r="K897" s="117" t="str">
        <f t="shared" si="161"/>
        <v>No's</v>
      </c>
      <c r="L897" s="118">
        <v>115</v>
      </c>
      <c r="M897" s="118"/>
      <c r="N897" s="118"/>
      <c r="O897" s="138" t="str">
        <f t="shared" si="162"/>
        <v>No's</v>
      </c>
      <c r="P897" s="124"/>
      <c r="Q897" s="118"/>
      <c r="R897" s="118"/>
      <c r="S897" s="151"/>
      <c r="T897" s="119" t="str">
        <f t="shared" si="172"/>
        <v/>
      </c>
      <c r="U897" s="119" t="str">
        <f t="shared" si="173"/>
        <v/>
      </c>
      <c r="V897" s="119" t="str">
        <f t="shared" si="163"/>
        <v/>
      </c>
      <c r="W897" s="119" t="str">
        <f t="shared" si="164"/>
        <v/>
      </c>
      <c r="X897" s="119" t="str">
        <f t="shared" si="165"/>
        <v/>
      </c>
      <c r="Y897" s="120" t="str">
        <f t="shared" si="174"/>
        <v/>
      </c>
      <c r="Z897" s="121" t="str">
        <f t="shared" si="175"/>
        <v/>
      </c>
      <c r="AA897" s="122"/>
      <c r="AB897" s="119" t="str">
        <f t="shared" si="171"/>
        <v/>
      </c>
    </row>
    <row r="898" spans="1:28" x14ac:dyDescent="0.45">
      <c r="A898" s="112">
        <f>IF(C898="","",COUNTA($C$3:C898))</f>
        <v>896</v>
      </c>
      <c r="B898" s="112" t="str">
        <f t="shared" si="176"/>
        <v>October</v>
      </c>
      <c r="C898" s="113">
        <v>44844</v>
      </c>
      <c r="D898" s="114" t="s">
        <v>781</v>
      </c>
      <c r="E898" s="114"/>
      <c r="F898" s="115">
        <v>44841</v>
      </c>
      <c r="G898" s="116" t="s">
        <v>125</v>
      </c>
      <c r="H898" s="152" t="s">
        <v>804</v>
      </c>
      <c r="I898" s="116" t="s">
        <v>25</v>
      </c>
      <c r="J898" s="116" t="s">
        <v>455</v>
      </c>
      <c r="K898" s="117" t="str">
        <f t="shared" si="161"/>
        <v>No's</v>
      </c>
      <c r="L898" s="118">
        <v>52</v>
      </c>
      <c r="M898" s="118"/>
      <c r="N898" s="118"/>
      <c r="O898" s="138">
        <f t="shared" si="162"/>
        <v>52</v>
      </c>
      <c r="P898" s="124"/>
      <c r="Q898" s="118"/>
      <c r="R898" s="118"/>
      <c r="S898" s="151"/>
      <c r="T898" s="119" t="str">
        <f t="shared" si="172"/>
        <v/>
      </c>
      <c r="U898" s="119" t="str">
        <f t="shared" si="173"/>
        <v/>
      </c>
      <c r="V898" s="119">
        <f t="shared" si="163"/>
        <v>52</v>
      </c>
      <c r="W898" s="119" t="str">
        <f t="shared" si="164"/>
        <v/>
      </c>
      <c r="X898" s="119" t="str">
        <f t="shared" si="165"/>
        <v/>
      </c>
      <c r="Y898" s="120" t="str">
        <f t="shared" si="174"/>
        <v/>
      </c>
      <c r="Z898" s="121" t="str">
        <f t="shared" si="175"/>
        <v/>
      </c>
      <c r="AA898" s="122"/>
      <c r="AB898" s="119" t="str">
        <f t="shared" si="171"/>
        <v/>
      </c>
    </row>
    <row r="899" spans="1:28" x14ac:dyDescent="0.45">
      <c r="A899" s="112">
        <f>IF(C899="","",COUNTA($C$3:C899))</f>
        <v>897</v>
      </c>
      <c r="B899" s="112" t="str">
        <f t="shared" si="176"/>
        <v>October</v>
      </c>
      <c r="C899" s="113">
        <v>44844</v>
      </c>
      <c r="D899" s="114" t="s">
        <v>781</v>
      </c>
      <c r="E899" s="114"/>
      <c r="F899" s="115">
        <v>44841</v>
      </c>
      <c r="G899" s="116" t="s">
        <v>125</v>
      </c>
      <c r="H899" s="152" t="s">
        <v>805</v>
      </c>
      <c r="I899" s="116" t="s">
        <v>458</v>
      </c>
      <c r="J899" s="116" t="s">
        <v>19</v>
      </c>
      <c r="K899" s="117" t="str">
        <f t="shared" ref="K899:K962" si="17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899" s="118">
        <v>148.9</v>
      </c>
      <c r="M899" s="118">
        <v>122.06</v>
      </c>
      <c r="N899" s="118"/>
      <c r="O899" s="138">
        <f t="shared" ref="O899:O962" si="178">IF(ISNUMBER(SEARCH("gsm",J:J)),(M899+N899)*1.22,IF(ISNUMBER(SEARCH("Tape",J:J)),L899,IF(ISNUMBER(SEARCH("Thermal",J:J)),L899,IF(ISNUMBER(SEARCH("Acou",J:J)),L899,IF(ISNUMBER(SEARCH("ss",J:J)),L899,IF(ISNUMBER(SEARCH("Alu",J:J)),L899,IF(ISNUMBER(SEARCH("Gasket",J:J)),L899,IF(ISNUMBER(SEARCH("Cleats",J:J)),L899,IF(ISNUMBER(SEARCH("Tube",J:J)),L899,IF(ISNUMBER(SEARCH("Bracket",J:J)),L899,IF(ISNUMBER(SEARCH("Corner",J:J)),L899,IF(ISNUMBER(SEARCH("MS",J:J)),L899,IF(ISNUMBER(SEARCH("Bucket",J:J)),L899,IF(ISNUMBER(SEARCH("stretch",J:J)),L899,IF(ISNUMBER(SEARCH("Bubble",J:J)),L899,IF(ISNUMBER(SEARCH("JTR",J:J)),L899,IF(ISNUMBER(SEARCH("Clamp",J:J)),"No's",IF(ISNUMBER(SEARCH("PIR",J:J)),"sqmt",""))))))))))))))))))</f>
        <v>148.91319999999999</v>
      </c>
      <c r="P899" s="124">
        <v>133.1</v>
      </c>
      <c r="Q899" s="118">
        <v>137.5</v>
      </c>
      <c r="R899" s="118">
        <v>53</v>
      </c>
      <c r="S899" s="151">
        <v>47</v>
      </c>
      <c r="T899" s="119">
        <f t="shared" si="172"/>
        <v>11.413199999999989</v>
      </c>
      <c r="U899" s="119">
        <f t="shared" si="173"/>
        <v>4.4000000000000057</v>
      </c>
      <c r="V899" s="119">
        <f t="shared" ref="V899:V962" si="179">IF(ISNUMBER(SEARCH("26",J:J)),O899*3.925,IF(ISNUMBER(SEARCH("24",J:J)),O899*4.71,IF(ISNUMBER(SEARCH("22",J:J)),O899*6.28,IF(ISNUMBER(SEARCH("20",J:J)),O899*7.85,IF(ISNUMBER(SEARCH("18G",J:J)),O899*9.42,IF(ISNUMBER(SEARCH("16G",J:J)),O899*11.775,IF(ISNUMBER(SEARCH("Thermal",J:J)),O899,IF(ISNUMBER(SEARCH("Acou",J:J)),O899,IF(ISNUMBER(SEARCH("ss",J:J)),O899,IF(ISNUMBER(SEARCH("0.8mm",J:J)),O899*2.2,IF(ISNUMBER(SEARCH("1mm",J:J)),O899*2.75,IF(ISNUMBER(SEARCH("1.2mm",J:J)),O899*3.3,IF(ISNUMBER(SEARCH("Gasket",J:J)),O899,IF(ISNUMBER(SEARCH("Cleats",J:J)),O899,IF(ISNUMBER(SEARCH("Sealant",J:J)),O899,IF(ISNUMBER(SEARCH("Bracket",J:J)),O899,IF(ISNUMBER(SEARCH("Corner",J:J)),O899,IF(ISNUMBER(SEARCH("Bubble",J:J)),O899,""))))))))))))))))))</f>
        <v>701.38117199999999</v>
      </c>
      <c r="W899" s="119">
        <f t="shared" ref="W899:W962" si="180">IF(ISNUMBER(SEARCH("26",J:J)),U899*3.925,IF(ISNUMBER(SEARCH("24",J:J)),U899*4.71,IF(ISNUMBER(SEARCH("22",J:J)),U899*6.28,IF(ISNUMBER(SEARCH("20",J:J)),U899*7.85,IF(ISNUMBER(SEARCH("18G",J:J)),U899*9.42,IF(ISNUMBER(SEARCH("16G",J:J)),U899*11.775,IF(ISNUMBER(SEARCH("Thermal",J:J)),U899,IF(ISNUMBER(SEARCH("Acou",J:J)),U899,IF(ISNUMBER(SEARCH("ss",J:J)),U899,IF(ISNUMBER(SEARCH("0.8mm",J:J)),U899*2.2,IF(ISNUMBER(SEARCH("1mm",J:J)),U899*2.75,IF(ISNUMBER(SEARCH("1.2mm",J:J)),U899*3.3,IF(ISNUMBER(SEARCH("Gasket",J:J)),U899,IF(ISNUMBER(SEARCH("Cleats",J:J)),U899,IF(ISNUMBER(SEARCH("Sealant",J:J)),U899,IF(ISNUMBER(SEARCH("Bracket",J:J)),U899,IF(ISNUMBER(SEARCH("Corner",J:J)),U899,IF(ISNUMBER(SEARCH("Bubble",J:J)),U899,""))))))))))))))))))</f>
        <v>20.724000000000025</v>
      </c>
      <c r="X899" s="119">
        <f t="shared" ref="X899:X962" si="181">IF(ISNUMBER(SEARCH("26",J:J)),T899*3.925,IF(ISNUMBER(SEARCH("24",J:J)),T899*4.71,IF(ISNUMBER(SEARCH("22",J:J)),T899*6.28,IF(ISNUMBER(SEARCH("20",J:J)),T899*7.85,IF(ISNUMBER(SEARCH("18",J:J)),T899*9.42,IF(ISNUMBER(SEARCH("16",J:J)),T899*11.775,IF(ISNUMBER(SEARCH("Thermal",J:J)),"",IF(ISNUMBER(SEARCH("Acou",J:J)),"",IF(ISNUMBER(SEARCH("ss",J:J)),"",IF(ISNUMBER(SEARCH("0.8mm",J:J)),T899*2.2,IF(ISNUMBER(SEARCH("1mm",J:J)),T899*2.75,IF(ISNUMBER(SEARCH("1.2mm",J:J)),T899*3.3,IF(ISNUMBER(SEARCH("Gasket",J:J)),"",IF(ISNUMBER(SEARCH("Cleats",J:J)),"",IF(ISNUMBER(SEARCH("Sealant",J:J)),"",IF(ISNUMBER(SEARCH("Bracket",J:J)),"",IF(ISNUMBER(SEARCH("Corner",J:J)),"",IF(ISNUMBER(SEARCH("Bubble",J:J)),"",""))))))))))))))))))</f>
        <v>53.75617199999995</v>
      </c>
      <c r="Y899" s="120">
        <f t="shared" si="174"/>
        <v>7.664330630192616</v>
      </c>
      <c r="Z899" s="121">
        <f t="shared" si="175"/>
        <v>2.9547414198338404</v>
      </c>
      <c r="AA899" s="122"/>
      <c r="AB899" s="119">
        <f t="shared" si="171"/>
        <v>53.75617199999995</v>
      </c>
    </row>
    <row r="900" spans="1:28" x14ac:dyDescent="0.45">
      <c r="A900" s="112">
        <f>IF(C900="","",COUNTA($C$3:C900))</f>
        <v>898</v>
      </c>
      <c r="B900" s="112" t="str">
        <f t="shared" si="176"/>
        <v>October</v>
      </c>
      <c r="C900" s="113">
        <v>44844</v>
      </c>
      <c r="D900" s="114" t="s">
        <v>781</v>
      </c>
      <c r="E900" s="114"/>
      <c r="F900" s="115">
        <v>44841</v>
      </c>
      <c r="G900" s="116" t="s">
        <v>125</v>
      </c>
      <c r="H900" s="152" t="s">
        <v>805</v>
      </c>
      <c r="I900" s="116" t="s">
        <v>458</v>
      </c>
      <c r="J900" s="116" t="s">
        <v>2</v>
      </c>
      <c r="K900" s="117" t="str">
        <f t="shared" si="177"/>
        <v>Sqmt</v>
      </c>
      <c r="L900" s="118">
        <v>13.8</v>
      </c>
      <c r="M900" s="118"/>
      <c r="N900" s="118">
        <v>11.63</v>
      </c>
      <c r="O900" s="138">
        <f t="shared" si="178"/>
        <v>14.188600000000001</v>
      </c>
      <c r="P900" s="124">
        <v>9.4</v>
      </c>
      <c r="Q900" s="118">
        <v>11.4</v>
      </c>
      <c r="R900" s="118"/>
      <c r="S900" s="151"/>
      <c r="T900" s="119">
        <f t="shared" si="172"/>
        <v>2.7886000000000006</v>
      </c>
      <c r="U900" s="119">
        <f t="shared" si="173"/>
        <v>2</v>
      </c>
      <c r="V900" s="119">
        <f t="shared" si="179"/>
        <v>66.828305999999998</v>
      </c>
      <c r="W900" s="119">
        <f t="shared" si="180"/>
        <v>9.42</v>
      </c>
      <c r="X900" s="119">
        <f t="shared" si="181"/>
        <v>13.134306000000002</v>
      </c>
      <c r="Y900" s="120">
        <f t="shared" si="174"/>
        <v>19.653806577111204</v>
      </c>
      <c r="Z900" s="121">
        <f t="shared" si="175"/>
        <v>14.09582340752435</v>
      </c>
      <c r="AA900" s="122"/>
      <c r="AB900" s="119">
        <f t="shared" si="171"/>
        <v>13.134306000000002</v>
      </c>
    </row>
    <row r="901" spans="1:28" x14ac:dyDescent="0.45">
      <c r="A901" s="112">
        <f>IF(C901="","",COUNTA($C$3:C901))</f>
        <v>899</v>
      </c>
      <c r="B901" s="112" t="str">
        <f t="shared" si="176"/>
        <v>October</v>
      </c>
      <c r="C901" s="113">
        <v>44844</v>
      </c>
      <c r="D901" s="114" t="s">
        <v>781</v>
      </c>
      <c r="E901" s="114"/>
      <c r="F901" s="115">
        <v>44841</v>
      </c>
      <c r="G901" s="116" t="s">
        <v>125</v>
      </c>
      <c r="H901" s="152" t="s">
        <v>805</v>
      </c>
      <c r="I901" s="116" t="s">
        <v>458</v>
      </c>
      <c r="J901" s="116" t="s">
        <v>20</v>
      </c>
      <c r="K901" s="117" t="str">
        <f t="shared" si="177"/>
        <v>Sqmt</v>
      </c>
      <c r="L901" s="118">
        <v>22.6</v>
      </c>
      <c r="M901" s="118">
        <v>18.53</v>
      </c>
      <c r="N901" s="118"/>
      <c r="O901" s="138">
        <f t="shared" si="178"/>
        <v>22.6066</v>
      </c>
      <c r="P901" s="124">
        <v>17.600000000000001</v>
      </c>
      <c r="Q901" s="118">
        <v>18</v>
      </c>
      <c r="R901" s="118"/>
      <c r="S901" s="151"/>
      <c r="T901" s="119">
        <f t="shared" si="172"/>
        <v>4.6066000000000003</v>
      </c>
      <c r="U901" s="119">
        <f t="shared" si="173"/>
        <v>0.39999999999999858</v>
      </c>
      <c r="V901" s="119">
        <f t="shared" si="179"/>
        <v>141.969448</v>
      </c>
      <c r="W901" s="119">
        <f t="shared" si="180"/>
        <v>2.5119999999999911</v>
      </c>
      <c r="X901" s="119">
        <f t="shared" si="181"/>
        <v>28.929448000000004</v>
      </c>
      <c r="Y901" s="120">
        <f t="shared" si="174"/>
        <v>20.377234966779614</v>
      </c>
      <c r="Z901" s="121">
        <f t="shared" si="175"/>
        <v>1.7693947785160022</v>
      </c>
      <c r="AA901" s="122"/>
      <c r="AB901" s="119">
        <f t="shared" si="171"/>
        <v>28.929448000000004</v>
      </c>
    </row>
    <row r="902" spans="1:28" x14ac:dyDescent="0.45">
      <c r="A902" s="112">
        <f>IF(C902="","",COUNTA($C$3:C902))</f>
        <v>900</v>
      </c>
      <c r="B902" s="112" t="str">
        <f t="shared" si="176"/>
        <v>October</v>
      </c>
      <c r="C902" s="113">
        <v>44844</v>
      </c>
      <c r="D902" s="114" t="s">
        <v>781</v>
      </c>
      <c r="E902" s="114"/>
      <c r="F902" s="115">
        <v>44841</v>
      </c>
      <c r="G902" s="116" t="s">
        <v>125</v>
      </c>
      <c r="H902" s="152" t="s">
        <v>805</v>
      </c>
      <c r="I902" s="116" t="s">
        <v>458</v>
      </c>
      <c r="J902" s="116" t="s">
        <v>3</v>
      </c>
      <c r="K902" s="117" t="str">
        <f t="shared" si="177"/>
        <v>Sqmt</v>
      </c>
      <c r="L902" s="118">
        <v>5.8</v>
      </c>
      <c r="M902" s="118"/>
      <c r="N902" s="118">
        <v>4.8</v>
      </c>
      <c r="O902" s="138">
        <f t="shared" si="178"/>
        <v>5.8559999999999999</v>
      </c>
      <c r="P902" s="124">
        <v>1.8</v>
      </c>
      <c r="Q902" s="118">
        <v>2.35</v>
      </c>
      <c r="R902" s="118"/>
      <c r="S902" s="151"/>
      <c r="T902" s="119">
        <f t="shared" si="172"/>
        <v>3.5059999999999998</v>
      </c>
      <c r="U902" s="119">
        <f t="shared" si="173"/>
        <v>0.55000000000000027</v>
      </c>
      <c r="V902" s="119">
        <f t="shared" si="179"/>
        <v>36.775680000000001</v>
      </c>
      <c r="W902" s="119">
        <f t="shared" si="180"/>
        <v>3.454000000000002</v>
      </c>
      <c r="X902" s="119">
        <f t="shared" si="181"/>
        <v>22.017679999999999</v>
      </c>
      <c r="Y902" s="120">
        <f t="shared" si="174"/>
        <v>59.870218579234965</v>
      </c>
      <c r="Z902" s="121">
        <f t="shared" si="175"/>
        <v>9.3920765027322446</v>
      </c>
      <c r="AA902" s="122"/>
      <c r="AB902" s="119">
        <f t="shared" si="171"/>
        <v>22.017679999999999</v>
      </c>
    </row>
    <row r="903" spans="1:28" x14ac:dyDescent="0.45">
      <c r="A903" s="112">
        <f>IF(C903="","",COUNTA($C$3:C903))</f>
        <v>901</v>
      </c>
      <c r="B903" s="112" t="str">
        <f t="shared" si="176"/>
        <v>October</v>
      </c>
      <c r="C903" s="113">
        <v>44844</v>
      </c>
      <c r="D903" s="114" t="s">
        <v>781</v>
      </c>
      <c r="E903" s="114"/>
      <c r="F903" s="115">
        <v>44841</v>
      </c>
      <c r="G903" s="116" t="s">
        <v>125</v>
      </c>
      <c r="H903" s="152" t="s">
        <v>805</v>
      </c>
      <c r="I903" s="116" t="s">
        <v>514</v>
      </c>
      <c r="J903" s="116" t="s">
        <v>21</v>
      </c>
      <c r="K903" s="117" t="str">
        <f t="shared" si="177"/>
        <v>Sqmt</v>
      </c>
      <c r="L903" s="118">
        <v>7.7</v>
      </c>
      <c r="M903" s="118">
        <v>6.32</v>
      </c>
      <c r="N903" s="118"/>
      <c r="O903" s="138">
        <f t="shared" si="178"/>
        <v>7.7103999999999999</v>
      </c>
      <c r="P903" s="124">
        <v>6.4</v>
      </c>
      <c r="Q903" s="118">
        <v>7.7</v>
      </c>
      <c r="R903" s="118"/>
      <c r="S903" s="151"/>
      <c r="T903" s="119">
        <f t="shared" si="172"/>
        <v>1.0399999999999743E-2</v>
      </c>
      <c r="U903" s="119">
        <f t="shared" si="173"/>
        <v>1.2999999999999998</v>
      </c>
      <c r="V903" s="119">
        <f t="shared" si="179"/>
        <v>60.526639999999993</v>
      </c>
      <c r="W903" s="119">
        <f t="shared" si="180"/>
        <v>10.204999999999998</v>
      </c>
      <c r="X903" s="119">
        <f t="shared" si="181"/>
        <v>8.1639999999997978E-2</v>
      </c>
      <c r="Y903" s="120">
        <f t="shared" si="174"/>
        <v>0.13488275575845277</v>
      </c>
      <c r="Z903" s="121">
        <f t="shared" si="175"/>
        <v>16.860344469807011</v>
      </c>
      <c r="AA903" s="122"/>
      <c r="AB903" s="119">
        <f t="shared" si="171"/>
        <v>8.1639999999997978E-2</v>
      </c>
    </row>
    <row r="904" spans="1:28" x14ac:dyDescent="0.45">
      <c r="A904" s="112">
        <f>IF(C904="","",COUNTA($C$3:C904))</f>
        <v>902</v>
      </c>
      <c r="B904" s="112" t="str">
        <f t="shared" si="176"/>
        <v>October</v>
      </c>
      <c r="C904" s="113">
        <v>44844</v>
      </c>
      <c r="D904" s="114" t="s">
        <v>781</v>
      </c>
      <c r="E904" s="114"/>
      <c r="F904" s="115">
        <v>44841</v>
      </c>
      <c r="G904" s="116" t="s">
        <v>125</v>
      </c>
      <c r="H904" s="152" t="s">
        <v>805</v>
      </c>
      <c r="I904" s="116" t="s">
        <v>23</v>
      </c>
      <c r="J904" s="116" t="s">
        <v>23</v>
      </c>
      <c r="K904" s="117" t="str">
        <f t="shared" si="177"/>
        <v>No's</v>
      </c>
      <c r="L904" s="118">
        <v>91</v>
      </c>
      <c r="M904" s="118"/>
      <c r="N904" s="118"/>
      <c r="O904" s="138">
        <f t="shared" si="178"/>
        <v>91</v>
      </c>
      <c r="P904" s="124">
        <v>91</v>
      </c>
      <c r="Q904" s="118"/>
      <c r="R904" s="118"/>
      <c r="S904" s="151"/>
      <c r="T904" s="119" t="str">
        <f t="shared" si="172"/>
        <v/>
      </c>
      <c r="U904" s="119" t="str">
        <f t="shared" si="173"/>
        <v/>
      </c>
      <c r="V904" s="119">
        <f t="shared" si="179"/>
        <v>91</v>
      </c>
      <c r="W904" s="119" t="str">
        <f t="shared" si="180"/>
        <v/>
      </c>
      <c r="X904" s="119" t="str">
        <f t="shared" si="181"/>
        <v/>
      </c>
      <c r="Y904" s="120" t="str">
        <f t="shared" si="174"/>
        <v/>
      </c>
      <c r="Z904" s="121" t="str">
        <f t="shared" si="175"/>
        <v/>
      </c>
      <c r="AA904" s="122"/>
      <c r="AB904" s="119" t="str">
        <f t="shared" si="171"/>
        <v/>
      </c>
    </row>
    <row r="905" spans="1:28" x14ac:dyDescent="0.45">
      <c r="A905" s="112">
        <f>IF(C905="","",COUNTA($C$3:C905))</f>
        <v>903</v>
      </c>
      <c r="B905" s="112" t="str">
        <f t="shared" si="176"/>
        <v>October</v>
      </c>
      <c r="C905" s="113">
        <v>44844</v>
      </c>
      <c r="D905" s="114" t="s">
        <v>781</v>
      </c>
      <c r="E905" s="114"/>
      <c r="F905" s="115">
        <v>44841</v>
      </c>
      <c r="G905" s="116" t="s">
        <v>125</v>
      </c>
      <c r="H905" s="152" t="s">
        <v>805</v>
      </c>
      <c r="I905" s="116" t="s">
        <v>354</v>
      </c>
      <c r="J905" s="116" t="s">
        <v>354</v>
      </c>
      <c r="K905" s="117" t="str">
        <f t="shared" si="177"/>
        <v>No's</v>
      </c>
      <c r="L905" s="118">
        <v>91</v>
      </c>
      <c r="M905" s="118"/>
      <c r="N905" s="118"/>
      <c r="O905" s="138" t="str">
        <f t="shared" si="178"/>
        <v>No's</v>
      </c>
      <c r="P905" s="124"/>
      <c r="Q905" s="118"/>
      <c r="R905" s="118"/>
      <c r="S905" s="151"/>
      <c r="T905" s="119" t="str">
        <f t="shared" si="172"/>
        <v/>
      </c>
      <c r="U905" s="119" t="str">
        <f t="shared" si="173"/>
        <v/>
      </c>
      <c r="V905" s="119" t="str">
        <f t="shared" si="179"/>
        <v/>
      </c>
      <c r="W905" s="119" t="str">
        <f t="shared" si="180"/>
        <v/>
      </c>
      <c r="X905" s="119" t="str">
        <f t="shared" si="181"/>
        <v/>
      </c>
      <c r="Y905" s="120" t="str">
        <f t="shared" si="174"/>
        <v/>
      </c>
      <c r="Z905" s="121" t="str">
        <f t="shared" si="175"/>
        <v/>
      </c>
      <c r="AA905" s="122"/>
      <c r="AB905" s="119" t="str">
        <f t="shared" si="171"/>
        <v/>
      </c>
    </row>
    <row r="906" spans="1:28" x14ac:dyDescent="0.45">
      <c r="A906" s="112">
        <f>IF(C906="","",COUNTA($C$3:C906))</f>
        <v>904</v>
      </c>
      <c r="B906" s="112" t="str">
        <f t="shared" si="176"/>
        <v>October</v>
      </c>
      <c r="C906" s="113">
        <v>44844</v>
      </c>
      <c r="D906" s="114" t="s">
        <v>781</v>
      </c>
      <c r="E906" s="114"/>
      <c r="F906" s="115">
        <v>44841</v>
      </c>
      <c r="G906" s="116" t="s">
        <v>125</v>
      </c>
      <c r="H906" s="152" t="s">
        <v>805</v>
      </c>
      <c r="I906" s="116" t="s">
        <v>25</v>
      </c>
      <c r="J906" s="116" t="s">
        <v>455</v>
      </c>
      <c r="K906" s="117" t="str">
        <f t="shared" si="177"/>
        <v>No's</v>
      </c>
      <c r="L906" s="118">
        <v>28</v>
      </c>
      <c r="M906" s="118"/>
      <c r="N906" s="118"/>
      <c r="O906" s="138">
        <f t="shared" si="178"/>
        <v>28</v>
      </c>
      <c r="P906" s="124"/>
      <c r="Q906" s="118"/>
      <c r="R906" s="118"/>
      <c r="S906" s="151"/>
      <c r="T906" s="119" t="str">
        <f t="shared" si="172"/>
        <v/>
      </c>
      <c r="U906" s="119" t="str">
        <f t="shared" si="173"/>
        <v/>
      </c>
      <c r="V906" s="119">
        <f t="shared" si="179"/>
        <v>28</v>
      </c>
      <c r="W906" s="119" t="str">
        <f t="shared" si="180"/>
        <v/>
      </c>
      <c r="X906" s="119" t="str">
        <f t="shared" si="181"/>
        <v/>
      </c>
      <c r="Y906" s="120" t="str">
        <f t="shared" si="174"/>
        <v/>
      </c>
      <c r="Z906" s="121" t="str">
        <f t="shared" si="175"/>
        <v/>
      </c>
      <c r="AA906" s="122"/>
      <c r="AB906" s="119" t="str">
        <f t="shared" si="171"/>
        <v/>
      </c>
    </row>
    <row r="907" spans="1:28" x14ac:dyDescent="0.45">
      <c r="A907" s="112">
        <f>IF(C907="","",COUNTA($C$3:C907))</f>
        <v>905</v>
      </c>
      <c r="B907" s="112" t="str">
        <f t="shared" si="176"/>
        <v>October</v>
      </c>
      <c r="C907" s="113">
        <v>44846</v>
      </c>
      <c r="D907" s="114"/>
      <c r="E907" s="114"/>
      <c r="F907" s="115"/>
      <c r="G907" s="116" t="s">
        <v>806</v>
      </c>
      <c r="H907" s="152" t="s">
        <v>807</v>
      </c>
      <c r="I907" s="116" t="s">
        <v>457</v>
      </c>
      <c r="J907" s="116" t="s">
        <v>3</v>
      </c>
      <c r="K907" s="117" t="str">
        <f t="shared" si="177"/>
        <v>Sqmt</v>
      </c>
      <c r="L907" s="118">
        <v>31.7</v>
      </c>
      <c r="M907" s="118">
        <v>7.78</v>
      </c>
      <c r="N907" s="118">
        <v>18.649999999999999</v>
      </c>
      <c r="O907" s="138">
        <f t="shared" si="178"/>
        <v>32.244599999999998</v>
      </c>
      <c r="P907" s="124">
        <v>23.5</v>
      </c>
      <c r="Q907" s="118">
        <v>26.2</v>
      </c>
      <c r="R907" s="118">
        <v>33</v>
      </c>
      <c r="S907" s="151">
        <v>67</v>
      </c>
      <c r="T907" s="119">
        <f t="shared" si="172"/>
        <v>6.0445999999999991</v>
      </c>
      <c r="U907" s="119">
        <f t="shared" si="173"/>
        <v>2.6999999999999993</v>
      </c>
      <c r="V907" s="119">
        <f t="shared" si="179"/>
        <v>202.49608799999999</v>
      </c>
      <c r="W907" s="119">
        <f t="shared" si="180"/>
        <v>16.955999999999996</v>
      </c>
      <c r="X907" s="119">
        <f t="shared" si="181"/>
        <v>37.960087999999999</v>
      </c>
      <c r="Y907" s="120">
        <f t="shared" si="174"/>
        <v>18.746084615718601</v>
      </c>
      <c r="Z907" s="121">
        <f t="shared" si="175"/>
        <v>8.373495096853425</v>
      </c>
      <c r="AA907" s="122"/>
      <c r="AB907" s="119">
        <f t="shared" si="171"/>
        <v>37.960087999999999</v>
      </c>
    </row>
    <row r="908" spans="1:28" x14ac:dyDescent="0.45">
      <c r="A908" s="112">
        <f>IF(C908="","",COUNTA($C$3:C908))</f>
        <v>906</v>
      </c>
      <c r="B908" s="112" t="str">
        <f t="shared" si="176"/>
        <v>October</v>
      </c>
      <c r="C908" s="113">
        <v>44846</v>
      </c>
      <c r="D908" s="114"/>
      <c r="E908" s="114"/>
      <c r="F908" s="115"/>
      <c r="G908" s="116" t="s">
        <v>806</v>
      </c>
      <c r="H908" s="152" t="s">
        <v>807</v>
      </c>
      <c r="I908" s="116" t="s">
        <v>25</v>
      </c>
      <c r="J908" s="116" t="s">
        <v>455</v>
      </c>
      <c r="K908" s="117" t="str">
        <f t="shared" si="177"/>
        <v>No's</v>
      </c>
      <c r="L908" s="118">
        <v>48</v>
      </c>
      <c r="M908" s="118"/>
      <c r="N908" s="118"/>
      <c r="O908" s="138">
        <f t="shared" si="178"/>
        <v>48</v>
      </c>
      <c r="P908" s="124"/>
      <c r="Q908" s="118"/>
      <c r="R908" s="118"/>
      <c r="S908" s="151"/>
      <c r="T908" s="119" t="str">
        <f t="shared" si="172"/>
        <v/>
      </c>
      <c r="U908" s="119" t="str">
        <f t="shared" si="173"/>
        <v/>
      </c>
      <c r="V908" s="119">
        <f t="shared" si="179"/>
        <v>48</v>
      </c>
      <c r="W908" s="119" t="str">
        <f t="shared" si="180"/>
        <v/>
      </c>
      <c r="X908" s="119" t="str">
        <f t="shared" si="181"/>
        <v/>
      </c>
      <c r="Y908" s="120" t="str">
        <f t="shared" si="174"/>
        <v/>
      </c>
      <c r="Z908" s="121" t="str">
        <f t="shared" si="175"/>
        <v/>
      </c>
      <c r="AA908" s="122"/>
      <c r="AB908" s="119" t="str">
        <f t="shared" si="171"/>
        <v/>
      </c>
    </row>
    <row r="909" spans="1:28" x14ac:dyDescent="0.45">
      <c r="A909" s="112">
        <f>IF(C909="","",COUNTA($C$3:C909))</f>
        <v>907</v>
      </c>
      <c r="B909" s="112" t="str">
        <f t="shared" si="176"/>
        <v>October</v>
      </c>
      <c r="C909" s="113">
        <v>44846</v>
      </c>
      <c r="D909" s="114"/>
      <c r="E909" s="114"/>
      <c r="F909" s="115"/>
      <c r="G909" s="116" t="s">
        <v>806</v>
      </c>
      <c r="H909" s="152" t="s">
        <v>807</v>
      </c>
      <c r="I909" s="116" t="s">
        <v>460</v>
      </c>
      <c r="J909" s="116" t="s">
        <v>225</v>
      </c>
      <c r="K909" s="117" t="str">
        <f t="shared" si="177"/>
        <v>Rmt</v>
      </c>
      <c r="L909" s="118">
        <v>50</v>
      </c>
      <c r="M909" s="118"/>
      <c r="N909" s="118"/>
      <c r="O909" s="138">
        <f t="shared" si="178"/>
        <v>50</v>
      </c>
      <c r="P909" s="124"/>
      <c r="Q909" s="118"/>
      <c r="R909" s="118"/>
      <c r="S909" s="151"/>
      <c r="T909" s="119" t="str">
        <f t="shared" si="172"/>
        <v/>
      </c>
      <c r="U909" s="119" t="str">
        <f t="shared" si="173"/>
        <v/>
      </c>
      <c r="V909" s="119">
        <f t="shared" si="179"/>
        <v>50</v>
      </c>
      <c r="W909" s="119" t="str">
        <f t="shared" si="180"/>
        <v/>
      </c>
      <c r="X909" s="119" t="str">
        <f t="shared" si="181"/>
        <v/>
      </c>
      <c r="Y909" s="120" t="str">
        <f t="shared" si="174"/>
        <v/>
      </c>
      <c r="Z909" s="121" t="str">
        <f t="shared" si="175"/>
        <v/>
      </c>
      <c r="AA909" s="122"/>
      <c r="AB909" s="119" t="str">
        <f t="shared" si="171"/>
        <v/>
      </c>
    </row>
    <row r="910" spans="1:28" x14ac:dyDescent="0.45">
      <c r="A910" s="112">
        <f>IF(C910="","",COUNTA($C$3:C910))</f>
        <v>908</v>
      </c>
      <c r="B910" s="112" t="str">
        <f t="shared" si="176"/>
        <v>October</v>
      </c>
      <c r="C910" s="113">
        <v>44846</v>
      </c>
      <c r="D910" s="114"/>
      <c r="E910" s="114"/>
      <c r="F910" s="115"/>
      <c r="G910" s="116" t="s">
        <v>806</v>
      </c>
      <c r="H910" s="152" t="s">
        <v>807</v>
      </c>
      <c r="I910" s="116" t="s">
        <v>24</v>
      </c>
      <c r="J910" s="116" t="s">
        <v>24</v>
      </c>
      <c r="K910" s="117" t="str">
        <f t="shared" si="177"/>
        <v>No's</v>
      </c>
      <c r="L910" s="118">
        <v>80</v>
      </c>
      <c r="M910" s="118"/>
      <c r="N910" s="118"/>
      <c r="O910" s="138">
        <f t="shared" si="178"/>
        <v>80</v>
      </c>
      <c r="P910" s="124"/>
      <c r="Q910" s="118"/>
      <c r="R910" s="118"/>
      <c r="S910" s="151"/>
      <c r="T910" s="119" t="str">
        <f t="shared" si="172"/>
        <v/>
      </c>
      <c r="U910" s="119" t="str">
        <f t="shared" si="173"/>
        <v/>
      </c>
      <c r="V910" s="119">
        <f t="shared" si="179"/>
        <v>80</v>
      </c>
      <c r="W910" s="119" t="str">
        <f t="shared" si="180"/>
        <v/>
      </c>
      <c r="X910" s="119" t="str">
        <f t="shared" si="181"/>
        <v/>
      </c>
      <c r="Y910" s="120" t="str">
        <f t="shared" si="174"/>
        <v/>
      </c>
      <c r="Z910" s="121" t="str">
        <f t="shared" si="175"/>
        <v/>
      </c>
      <c r="AA910" s="122"/>
      <c r="AB910" s="119" t="str">
        <f t="shared" si="171"/>
        <v/>
      </c>
    </row>
    <row r="911" spans="1:28" x14ac:dyDescent="0.45">
      <c r="A911" s="112">
        <f>IF(C911="","",COUNTA($C$3:C911))</f>
        <v>909</v>
      </c>
      <c r="B911" s="112" t="str">
        <f t="shared" si="176"/>
        <v>October</v>
      </c>
      <c r="C911" s="113">
        <v>44846</v>
      </c>
      <c r="D911" s="114"/>
      <c r="E911" s="114"/>
      <c r="F911" s="115"/>
      <c r="G911" s="116" t="s">
        <v>806</v>
      </c>
      <c r="H911" s="152" t="s">
        <v>807</v>
      </c>
      <c r="I911" s="116" t="s">
        <v>480</v>
      </c>
      <c r="J911" s="116" t="s">
        <v>345</v>
      </c>
      <c r="K911" s="117" t="str">
        <f t="shared" si="177"/>
        <v>Kg's</v>
      </c>
      <c r="L911" s="118">
        <v>0.15</v>
      </c>
      <c r="M911" s="118"/>
      <c r="N911" s="118"/>
      <c r="O911" s="138">
        <f t="shared" si="178"/>
        <v>0.15</v>
      </c>
      <c r="P911" s="124"/>
      <c r="Q911" s="118"/>
      <c r="R911" s="118"/>
      <c r="S911" s="151"/>
      <c r="T911" s="119" t="str">
        <f t="shared" si="172"/>
        <v/>
      </c>
      <c r="U911" s="119" t="str">
        <f t="shared" si="173"/>
        <v/>
      </c>
      <c r="V911" s="119">
        <f t="shared" si="179"/>
        <v>0.15</v>
      </c>
      <c r="W911" s="119" t="str">
        <f t="shared" si="180"/>
        <v/>
      </c>
      <c r="X911" s="119" t="str">
        <f t="shared" si="181"/>
        <v/>
      </c>
      <c r="Y911" s="120" t="str">
        <f t="shared" si="174"/>
        <v/>
      </c>
      <c r="Z911" s="121" t="str">
        <f t="shared" si="175"/>
        <v/>
      </c>
      <c r="AA911" s="122"/>
      <c r="AB911" s="119" t="str">
        <f t="shared" si="171"/>
        <v/>
      </c>
    </row>
    <row r="912" spans="1:28" x14ac:dyDescent="0.45">
      <c r="A912" s="112">
        <f>IF(C912="","",COUNTA($C$3:C912))</f>
        <v>910</v>
      </c>
      <c r="B912" s="112" t="str">
        <f t="shared" si="176"/>
        <v>October</v>
      </c>
      <c r="C912" s="113">
        <v>44846</v>
      </c>
      <c r="D912" s="114" t="s">
        <v>808</v>
      </c>
      <c r="E912" s="114"/>
      <c r="F912" s="115">
        <v>44848</v>
      </c>
      <c r="G912" s="116" t="s">
        <v>125</v>
      </c>
      <c r="H912" s="152" t="s">
        <v>809</v>
      </c>
      <c r="I912" s="116" t="s">
        <v>457</v>
      </c>
      <c r="J912" s="116" t="s">
        <v>2</v>
      </c>
      <c r="K912" s="117" t="str">
        <f t="shared" si="177"/>
        <v>Sqmt</v>
      </c>
      <c r="L912" s="118">
        <v>408.3</v>
      </c>
      <c r="M912" s="118">
        <f>106.05+4</f>
        <v>110.05</v>
      </c>
      <c r="N912" s="118">
        <f>38.14+8.55+26.9+154.56</f>
        <v>228.15</v>
      </c>
      <c r="O912" s="138">
        <f t="shared" si="178"/>
        <v>412.60399999999998</v>
      </c>
      <c r="P912" s="124">
        <v>333.6</v>
      </c>
      <c r="Q912" s="118">
        <v>373.95</v>
      </c>
      <c r="R912" s="118">
        <v>19</v>
      </c>
      <c r="S912" s="151">
        <v>81</v>
      </c>
      <c r="T912" s="119">
        <f t="shared" si="172"/>
        <v>38.653999999999996</v>
      </c>
      <c r="U912" s="119">
        <f t="shared" si="173"/>
        <v>40.349999999999966</v>
      </c>
      <c r="V912" s="119">
        <f t="shared" si="179"/>
        <v>1943.36484</v>
      </c>
      <c r="W912" s="119">
        <f t="shared" si="180"/>
        <v>190.04849999999985</v>
      </c>
      <c r="X912" s="119">
        <f t="shared" si="181"/>
        <v>182.06033999999997</v>
      </c>
      <c r="Y912" s="120">
        <f t="shared" si="174"/>
        <v>9.368304718325561</v>
      </c>
      <c r="Z912" s="121">
        <f t="shared" si="175"/>
        <v>9.7793525995870052</v>
      </c>
      <c r="AA912" s="122"/>
      <c r="AB912" s="119">
        <f t="shared" si="171"/>
        <v>182.06033999999997</v>
      </c>
    </row>
    <row r="913" spans="1:29" x14ac:dyDescent="0.45">
      <c r="A913" s="112">
        <f>IF(C913="","",COUNTA($C$3:C913))</f>
        <v>911</v>
      </c>
      <c r="B913" s="112" t="str">
        <f t="shared" si="176"/>
        <v>October</v>
      </c>
      <c r="C913" s="113">
        <v>44846</v>
      </c>
      <c r="D913" s="114" t="s">
        <v>808</v>
      </c>
      <c r="E913" s="114"/>
      <c r="F913" s="115">
        <v>44848</v>
      </c>
      <c r="G913" s="116" t="s">
        <v>125</v>
      </c>
      <c r="H913" s="152" t="s">
        <v>809</v>
      </c>
      <c r="I913" s="116" t="s">
        <v>457</v>
      </c>
      <c r="J913" s="116" t="s">
        <v>3</v>
      </c>
      <c r="K913" s="117" t="str">
        <f t="shared" si="177"/>
        <v>Sqmt</v>
      </c>
      <c r="L913" s="118">
        <v>86.9</v>
      </c>
      <c r="M913" s="118">
        <v>52.8</v>
      </c>
      <c r="N913" s="118">
        <v>18.78</v>
      </c>
      <c r="O913" s="138">
        <f t="shared" si="178"/>
        <v>87.32759999999999</v>
      </c>
      <c r="P913" s="124">
        <v>71.7</v>
      </c>
      <c r="Q913" s="118">
        <v>82.3</v>
      </c>
      <c r="R913" s="118"/>
      <c r="S913" s="151"/>
      <c r="T913" s="119">
        <f t="shared" si="172"/>
        <v>5.0275999999999925</v>
      </c>
      <c r="U913" s="119">
        <f t="shared" si="173"/>
        <v>10.599999999999994</v>
      </c>
      <c r="V913" s="119">
        <f t="shared" si="179"/>
        <v>548.417328</v>
      </c>
      <c r="W913" s="119">
        <f t="shared" si="180"/>
        <v>66.567999999999969</v>
      </c>
      <c r="X913" s="119">
        <f t="shared" si="181"/>
        <v>31.573327999999954</v>
      </c>
      <c r="Y913" s="120">
        <f t="shared" si="174"/>
        <v>5.7571718448691973</v>
      </c>
      <c r="Z913" s="121">
        <f t="shared" si="175"/>
        <v>12.138201439178445</v>
      </c>
      <c r="AA913" s="122"/>
      <c r="AB913" s="119">
        <f t="shared" si="171"/>
        <v>31.573327999999954</v>
      </c>
    </row>
    <row r="914" spans="1:29" x14ac:dyDescent="0.45">
      <c r="A914" s="112">
        <f>IF(C914="","",COUNTA($C$3:C914))</f>
        <v>912</v>
      </c>
      <c r="B914" s="112" t="str">
        <f t="shared" si="176"/>
        <v>October</v>
      </c>
      <c r="C914" s="113">
        <v>44846</v>
      </c>
      <c r="D914" s="114" t="s">
        <v>808</v>
      </c>
      <c r="E914" s="114"/>
      <c r="F914" s="115">
        <v>44848</v>
      </c>
      <c r="G914" s="116" t="s">
        <v>125</v>
      </c>
      <c r="H914" s="152" t="s">
        <v>809</v>
      </c>
      <c r="I914" s="116" t="s">
        <v>515</v>
      </c>
      <c r="J914" s="116" t="s">
        <v>20</v>
      </c>
      <c r="K914" s="117" t="str">
        <f t="shared" si="177"/>
        <v>Sqmt</v>
      </c>
      <c r="L914" s="118">
        <v>9.1999999999999993</v>
      </c>
      <c r="M914" s="118">
        <v>7.55</v>
      </c>
      <c r="N914" s="118"/>
      <c r="O914" s="138">
        <f t="shared" si="178"/>
        <v>9.2110000000000003</v>
      </c>
      <c r="P914" s="124">
        <v>8.9499999999999993</v>
      </c>
      <c r="Q914" s="118">
        <v>9.1999999999999993</v>
      </c>
      <c r="R914" s="118"/>
      <c r="S914" s="151"/>
      <c r="T914" s="119">
        <f t="shared" si="172"/>
        <v>1.1000000000001009E-2</v>
      </c>
      <c r="U914" s="119">
        <f t="shared" si="173"/>
        <v>0.25</v>
      </c>
      <c r="V914" s="119">
        <f t="shared" si="179"/>
        <v>57.845080000000003</v>
      </c>
      <c r="W914" s="119">
        <f t="shared" si="180"/>
        <v>1.57</v>
      </c>
      <c r="X914" s="119">
        <f t="shared" si="181"/>
        <v>6.9080000000006345E-2</v>
      </c>
      <c r="Y914" s="120">
        <f t="shared" si="174"/>
        <v>0.1194224297036262</v>
      </c>
      <c r="Z914" s="121">
        <f t="shared" si="175"/>
        <v>2.7141461296276188</v>
      </c>
      <c r="AA914" s="122"/>
      <c r="AB914" s="119">
        <f t="shared" si="171"/>
        <v>6.9080000000006345E-2</v>
      </c>
    </row>
    <row r="915" spans="1:29" x14ac:dyDescent="0.45">
      <c r="A915" s="112">
        <f>IF(C915="","",COUNTA($C$3:C915))</f>
        <v>913</v>
      </c>
      <c r="B915" s="112" t="str">
        <f t="shared" si="176"/>
        <v>October</v>
      </c>
      <c r="C915" s="113">
        <v>44846</v>
      </c>
      <c r="D915" s="114" t="s">
        <v>808</v>
      </c>
      <c r="E915" s="114"/>
      <c r="F915" s="115">
        <v>44848</v>
      </c>
      <c r="G915" s="116" t="s">
        <v>125</v>
      </c>
      <c r="H915" s="152" t="s">
        <v>809</v>
      </c>
      <c r="I915" s="116" t="s">
        <v>25</v>
      </c>
      <c r="J915" s="116" t="s">
        <v>455</v>
      </c>
      <c r="K915" s="117" t="str">
        <f t="shared" si="177"/>
        <v>No's</v>
      </c>
      <c r="L915" s="118">
        <v>2148</v>
      </c>
      <c r="M915" s="118"/>
      <c r="N915" s="118"/>
      <c r="O915" s="138">
        <f t="shared" si="178"/>
        <v>2148</v>
      </c>
      <c r="P915" s="124">
        <v>500</v>
      </c>
      <c r="Q915" s="118"/>
      <c r="R915" s="118"/>
      <c r="S915" s="151"/>
      <c r="T915" s="119" t="str">
        <f t="shared" si="172"/>
        <v/>
      </c>
      <c r="U915" s="119" t="str">
        <f t="shared" si="173"/>
        <v/>
      </c>
      <c r="V915" s="119">
        <f t="shared" si="179"/>
        <v>2148</v>
      </c>
      <c r="W915" s="119" t="str">
        <f t="shared" si="180"/>
        <v/>
      </c>
      <c r="X915" s="119" t="str">
        <f t="shared" si="181"/>
        <v/>
      </c>
      <c r="Y915" s="120" t="str">
        <f t="shared" si="174"/>
        <v/>
      </c>
      <c r="Z915" s="121" t="str">
        <f t="shared" si="175"/>
        <v/>
      </c>
      <c r="AA915" s="122"/>
      <c r="AB915" s="119" t="str">
        <f t="shared" si="171"/>
        <v/>
      </c>
      <c r="AC915" s="96" t="s">
        <v>761</v>
      </c>
    </row>
    <row r="916" spans="1:29" x14ac:dyDescent="0.45">
      <c r="A916" s="112">
        <f>IF(C916="","",COUNTA($C$3:C916))</f>
        <v>914</v>
      </c>
      <c r="B916" s="112" t="str">
        <f t="shared" si="176"/>
        <v>October</v>
      </c>
      <c r="C916" s="113">
        <v>44846</v>
      </c>
      <c r="D916" s="114" t="s">
        <v>808</v>
      </c>
      <c r="E916" s="114"/>
      <c r="F916" s="115">
        <v>44848</v>
      </c>
      <c r="G916" s="116" t="s">
        <v>125</v>
      </c>
      <c r="H916" s="152" t="s">
        <v>809</v>
      </c>
      <c r="I916" s="116" t="s">
        <v>25</v>
      </c>
      <c r="J916" s="116" t="s">
        <v>606</v>
      </c>
      <c r="K916" s="117" t="str">
        <f t="shared" si="177"/>
        <v>No's</v>
      </c>
      <c r="L916" s="118">
        <v>68</v>
      </c>
      <c r="M916" s="118"/>
      <c r="N916" s="118"/>
      <c r="O916" s="138">
        <f t="shared" si="178"/>
        <v>68</v>
      </c>
      <c r="P916" s="124"/>
      <c r="Q916" s="118"/>
      <c r="R916" s="118"/>
      <c r="S916" s="151"/>
      <c r="T916" s="119" t="str">
        <f t="shared" si="172"/>
        <v/>
      </c>
      <c r="U916" s="119" t="str">
        <f t="shared" si="173"/>
        <v/>
      </c>
      <c r="V916" s="119">
        <f t="shared" si="179"/>
        <v>68</v>
      </c>
      <c r="W916" s="119" t="str">
        <f t="shared" si="180"/>
        <v/>
      </c>
      <c r="X916" s="119" t="str">
        <f t="shared" si="181"/>
        <v/>
      </c>
      <c r="Y916" s="120" t="str">
        <f t="shared" si="174"/>
        <v/>
      </c>
      <c r="Z916" s="121" t="str">
        <f t="shared" si="175"/>
        <v/>
      </c>
      <c r="AA916" s="122"/>
      <c r="AB916" s="119" t="str">
        <f t="shared" si="171"/>
        <v/>
      </c>
    </row>
    <row r="917" spans="1:29" x14ac:dyDescent="0.45">
      <c r="A917" s="112">
        <f>IF(C917="","",COUNTA($C$3:C917))</f>
        <v>915</v>
      </c>
      <c r="B917" s="112" t="str">
        <f t="shared" si="176"/>
        <v>October</v>
      </c>
      <c r="C917" s="113">
        <v>44846</v>
      </c>
      <c r="D917" s="114" t="s">
        <v>808</v>
      </c>
      <c r="E917" s="114"/>
      <c r="F917" s="115">
        <v>44848</v>
      </c>
      <c r="G917" s="116" t="s">
        <v>125</v>
      </c>
      <c r="H917" s="152" t="s">
        <v>809</v>
      </c>
      <c r="I917" s="116" t="s">
        <v>460</v>
      </c>
      <c r="J917" s="116" t="s">
        <v>225</v>
      </c>
      <c r="K917" s="117" t="str">
        <f t="shared" si="177"/>
        <v>Rmt</v>
      </c>
      <c r="L917" s="118">
        <v>1340</v>
      </c>
      <c r="M917" s="118"/>
      <c r="N917" s="118"/>
      <c r="O917" s="138">
        <f t="shared" si="178"/>
        <v>1340</v>
      </c>
      <c r="P917" s="124">
        <v>1000</v>
      </c>
      <c r="Q917" s="118"/>
      <c r="R917" s="118"/>
      <c r="S917" s="151"/>
      <c r="T917" s="119" t="str">
        <f t="shared" si="172"/>
        <v/>
      </c>
      <c r="U917" s="119" t="str">
        <f t="shared" si="173"/>
        <v/>
      </c>
      <c r="V917" s="119">
        <f t="shared" si="179"/>
        <v>1340</v>
      </c>
      <c r="W917" s="119" t="str">
        <f t="shared" si="180"/>
        <v/>
      </c>
      <c r="X917" s="119" t="str">
        <f t="shared" si="181"/>
        <v/>
      </c>
      <c r="Y917" s="120" t="str">
        <f t="shared" si="174"/>
        <v/>
      </c>
      <c r="Z917" s="121" t="str">
        <f t="shared" si="175"/>
        <v/>
      </c>
      <c r="AA917" s="122"/>
      <c r="AB917" s="119" t="str">
        <f t="shared" si="171"/>
        <v/>
      </c>
      <c r="AC917" s="96" t="s">
        <v>736</v>
      </c>
    </row>
    <row r="918" spans="1:29" x14ac:dyDescent="0.45">
      <c r="A918" s="112">
        <f>IF(C918="","",COUNTA($C$3:C918))</f>
        <v>916</v>
      </c>
      <c r="B918" s="112" t="str">
        <f t="shared" si="176"/>
        <v>October</v>
      </c>
      <c r="C918" s="113">
        <v>44846</v>
      </c>
      <c r="D918" s="114" t="s">
        <v>808</v>
      </c>
      <c r="E918" s="114"/>
      <c r="F918" s="115">
        <v>44848</v>
      </c>
      <c r="G918" s="116" t="s">
        <v>125</v>
      </c>
      <c r="H918" s="152" t="s">
        <v>809</v>
      </c>
      <c r="I918" s="116" t="s">
        <v>24</v>
      </c>
      <c r="J918" s="116" t="s">
        <v>24</v>
      </c>
      <c r="K918" s="117" t="str">
        <f t="shared" si="177"/>
        <v>No's</v>
      </c>
      <c r="L918" s="118">
        <v>1300</v>
      </c>
      <c r="M918" s="118"/>
      <c r="N918" s="118"/>
      <c r="O918" s="138">
        <f t="shared" si="178"/>
        <v>1300</v>
      </c>
      <c r="P918" s="124"/>
      <c r="Q918" s="118"/>
      <c r="R918" s="118"/>
      <c r="S918" s="151"/>
      <c r="T918" s="119" t="str">
        <f t="shared" si="172"/>
        <v/>
      </c>
      <c r="U918" s="119" t="str">
        <f t="shared" si="173"/>
        <v/>
      </c>
      <c r="V918" s="119">
        <f t="shared" si="179"/>
        <v>1300</v>
      </c>
      <c r="W918" s="119" t="str">
        <f t="shared" si="180"/>
        <v/>
      </c>
      <c r="X918" s="119" t="str">
        <f t="shared" si="181"/>
        <v/>
      </c>
      <c r="Y918" s="120" t="str">
        <f t="shared" si="174"/>
        <v/>
      </c>
      <c r="Z918" s="121" t="str">
        <f t="shared" si="175"/>
        <v/>
      </c>
      <c r="AA918" s="122"/>
      <c r="AB918" s="119" t="str">
        <f t="shared" si="171"/>
        <v/>
      </c>
    </row>
    <row r="919" spans="1:29" x14ac:dyDescent="0.45">
      <c r="A919" s="112">
        <f>IF(C919="","",COUNTA($C$3:C919))</f>
        <v>917</v>
      </c>
      <c r="B919" s="112" t="str">
        <f t="shared" si="176"/>
        <v>October</v>
      </c>
      <c r="C919" s="113">
        <v>44846</v>
      </c>
      <c r="D919" s="114" t="s">
        <v>808</v>
      </c>
      <c r="E919" s="114"/>
      <c r="F919" s="115">
        <v>44848</v>
      </c>
      <c r="G919" s="116" t="s">
        <v>125</v>
      </c>
      <c r="H919" s="152" t="s">
        <v>809</v>
      </c>
      <c r="I919" s="116" t="s">
        <v>480</v>
      </c>
      <c r="J919" s="116" t="s">
        <v>345</v>
      </c>
      <c r="K919" s="117" t="str">
        <f t="shared" si="177"/>
        <v>Kg's</v>
      </c>
      <c r="L919" s="118">
        <v>1.8</v>
      </c>
      <c r="M919" s="118"/>
      <c r="N919" s="118"/>
      <c r="O919" s="138">
        <f t="shared" si="178"/>
        <v>1.8</v>
      </c>
      <c r="P919" s="124"/>
      <c r="Q919" s="118"/>
      <c r="R919" s="118"/>
      <c r="S919" s="151"/>
      <c r="T919" s="119" t="str">
        <f t="shared" si="172"/>
        <v/>
      </c>
      <c r="U919" s="119" t="str">
        <f t="shared" si="173"/>
        <v/>
      </c>
      <c r="V919" s="119">
        <f t="shared" si="179"/>
        <v>1.8</v>
      </c>
      <c r="W919" s="119" t="str">
        <f t="shared" si="180"/>
        <v/>
      </c>
      <c r="X919" s="119" t="str">
        <f t="shared" si="181"/>
        <v/>
      </c>
      <c r="Y919" s="120" t="str">
        <f t="shared" si="174"/>
        <v/>
      </c>
      <c r="Z919" s="121" t="str">
        <f t="shared" si="175"/>
        <v/>
      </c>
      <c r="AA919" s="122"/>
      <c r="AB919" s="119" t="str">
        <f t="shared" si="171"/>
        <v/>
      </c>
    </row>
    <row r="920" spans="1:29" x14ac:dyDescent="0.45">
      <c r="A920" s="112">
        <f>IF(C920="","",COUNTA($C$3:C920))</f>
        <v>918</v>
      </c>
      <c r="B920" s="112" t="str">
        <f t="shared" si="176"/>
        <v>October</v>
      </c>
      <c r="C920" s="113">
        <v>44846</v>
      </c>
      <c r="D920" s="114" t="s">
        <v>808</v>
      </c>
      <c r="E920" s="114"/>
      <c r="F920" s="115">
        <v>44848</v>
      </c>
      <c r="G920" s="116" t="s">
        <v>125</v>
      </c>
      <c r="H920" s="152" t="s">
        <v>809</v>
      </c>
      <c r="I920" s="116" t="s">
        <v>480</v>
      </c>
      <c r="J920" s="116" t="s">
        <v>343</v>
      </c>
      <c r="K920" s="117" t="str">
        <f t="shared" si="177"/>
        <v>No's</v>
      </c>
      <c r="L920" s="118">
        <v>3</v>
      </c>
      <c r="M920" s="118"/>
      <c r="N920" s="118"/>
      <c r="O920" s="138">
        <f t="shared" si="178"/>
        <v>3</v>
      </c>
      <c r="P920" s="124"/>
      <c r="Q920" s="118"/>
      <c r="R920" s="118"/>
      <c r="S920" s="151"/>
      <c r="T920" s="119" t="str">
        <f t="shared" si="172"/>
        <v/>
      </c>
      <c r="U920" s="119" t="str">
        <f t="shared" si="173"/>
        <v/>
      </c>
      <c r="V920" s="119">
        <f t="shared" si="179"/>
        <v>3</v>
      </c>
      <c r="W920" s="119" t="str">
        <f t="shared" si="180"/>
        <v/>
      </c>
      <c r="X920" s="119" t="str">
        <f t="shared" si="181"/>
        <v/>
      </c>
      <c r="Y920" s="120" t="str">
        <f t="shared" si="174"/>
        <v/>
      </c>
      <c r="Z920" s="121" t="str">
        <f t="shared" si="175"/>
        <v/>
      </c>
      <c r="AA920" s="122"/>
      <c r="AB920" s="119" t="str">
        <f t="shared" si="171"/>
        <v/>
      </c>
    </row>
    <row r="921" spans="1:29" x14ac:dyDescent="0.45">
      <c r="A921" s="112">
        <f>IF(C921="","",COUNTA($C$3:C921))</f>
        <v>919</v>
      </c>
      <c r="B921" s="112" t="str">
        <f t="shared" si="176"/>
        <v>October</v>
      </c>
      <c r="C921" s="113">
        <v>44848</v>
      </c>
      <c r="D921" s="114">
        <v>16</v>
      </c>
      <c r="E921" s="114"/>
      <c r="F921" s="115">
        <v>44842</v>
      </c>
      <c r="G921" s="116" t="s">
        <v>200</v>
      </c>
      <c r="H921" s="152" t="s">
        <v>810</v>
      </c>
      <c r="I921" s="116" t="s">
        <v>457</v>
      </c>
      <c r="J921" s="116" t="s">
        <v>2</v>
      </c>
      <c r="K921" s="117" t="str">
        <f t="shared" si="177"/>
        <v>Sqmt</v>
      </c>
      <c r="L921" s="118">
        <v>45.2</v>
      </c>
      <c r="M921" s="118">
        <v>13.99</v>
      </c>
      <c r="N921" s="118">
        <f>3.87+18.28+5.16</f>
        <v>27.310000000000002</v>
      </c>
      <c r="O921" s="138">
        <f t="shared" si="178"/>
        <v>50.386000000000003</v>
      </c>
      <c r="P921" s="124">
        <v>40.049999999999997</v>
      </c>
      <c r="Q921" s="118">
        <v>40.4</v>
      </c>
      <c r="R921" s="118">
        <v>33</v>
      </c>
      <c r="S921" s="151">
        <v>67</v>
      </c>
      <c r="T921" s="119">
        <f t="shared" si="172"/>
        <v>9.9860000000000042</v>
      </c>
      <c r="U921" s="119">
        <f t="shared" si="173"/>
        <v>0.35000000000000142</v>
      </c>
      <c r="V921" s="119">
        <f t="shared" si="179"/>
        <v>237.31806</v>
      </c>
      <c r="W921" s="119">
        <f t="shared" si="180"/>
        <v>1.6485000000000067</v>
      </c>
      <c r="X921" s="119">
        <f t="shared" si="181"/>
        <v>47.034060000000018</v>
      </c>
      <c r="Y921" s="120">
        <f t="shared" si="174"/>
        <v>19.818997340531109</v>
      </c>
      <c r="Z921" s="121">
        <f t="shared" si="175"/>
        <v>0.69463739927757984</v>
      </c>
      <c r="AA921" s="122"/>
      <c r="AB921" s="119">
        <f t="shared" ref="AB921:AB973" si="182">IFERROR((X921-AA921),"")</f>
        <v>47.034060000000018</v>
      </c>
    </row>
    <row r="922" spans="1:29" x14ac:dyDescent="0.45">
      <c r="A922" s="112">
        <f>IF(C922="","",COUNTA($C$3:C922))</f>
        <v>920</v>
      </c>
      <c r="B922" s="112" t="str">
        <f t="shared" si="176"/>
        <v>October</v>
      </c>
      <c r="C922" s="113">
        <v>44848</v>
      </c>
      <c r="D922" s="114">
        <v>16</v>
      </c>
      <c r="E922" s="114"/>
      <c r="F922" s="115">
        <v>44842</v>
      </c>
      <c r="G922" s="116" t="s">
        <v>200</v>
      </c>
      <c r="H922" s="152" t="s">
        <v>810</v>
      </c>
      <c r="I922" s="116" t="s">
        <v>457</v>
      </c>
      <c r="J922" s="116" t="s">
        <v>3</v>
      </c>
      <c r="K922" s="117" t="str">
        <f t="shared" si="177"/>
        <v>Sqmt</v>
      </c>
      <c r="L922" s="118">
        <v>158.35</v>
      </c>
      <c r="M922" s="118">
        <v>74.41</v>
      </c>
      <c r="N922" s="118">
        <v>56.31</v>
      </c>
      <c r="O922" s="138">
        <f t="shared" si="178"/>
        <v>159.47839999999999</v>
      </c>
      <c r="P922" s="124">
        <v>123.6</v>
      </c>
      <c r="Q922" s="118">
        <v>142</v>
      </c>
      <c r="R922" s="118"/>
      <c r="S922" s="151"/>
      <c r="T922" s="119">
        <f t="shared" si="172"/>
        <v>17.478399999999993</v>
      </c>
      <c r="U922" s="119">
        <f t="shared" si="173"/>
        <v>18.400000000000006</v>
      </c>
      <c r="V922" s="119">
        <f t="shared" si="179"/>
        <v>1001.524352</v>
      </c>
      <c r="W922" s="119">
        <f t="shared" si="180"/>
        <v>115.55200000000004</v>
      </c>
      <c r="X922" s="119">
        <f t="shared" si="181"/>
        <v>109.76435199999996</v>
      </c>
      <c r="Y922" s="120">
        <f t="shared" si="174"/>
        <v>10.959728715612895</v>
      </c>
      <c r="Z922" s="121">
        <f t="shared" si="175"/>
        <v>11.537612617131854</v>
      </c>
      <c r="AA922" s="122"/>
      <c r="AB922" s="119">
        <f t="shared" si="182"/>
        <v>109.76435199999996</v>
      </c>
    </row>
    <row r="923" spans="1:29" x14ac:dyDescent="0.45">
      <c r="A923" s="112">
        <f>IF(C923="","",COUNTA($C$3:C923))</f>
        <v>921</v>
      </c>
      <c r="B923" s="112" t="str">
        <f t="shared" si="176"/>
        <v>October</v>
      </c>
      <c r="C923" s="113">
        <v>44848</v>
      </c>
      <c r="D923" s="114">
        <v>16</v>
      </c>
      <c r="E923" s="114"/>
      <c r="F923" s="115">
        <v>44842</v>
      </c>
      <c r="G923" s="116" t="s">
        <v>200</v>
      </c>
      <c r="H923" s="152" t="s">
        <v>810</v>
      </c>
      <c r="I923" s="116" t="s">
        <v>25</v>
      </c>
      <c r="J923" s="116" t="s">
        <v>455</v>
      </c>
      <c r="K923" s="117" t="str">
        <f t="shared" si="177"/>
        <v>No's</v>
      </c>
      <c r="L923" s="118">
        <v>324</v>
      </c>
      <c r="M923" s="118"/>
      <c r="N923" s="118"/>
      <c r="O923" s="138">
        <f t="shared" si="178"/>
        <v>324</v>
      </c>
      <c r="P923" s="124"/>
      <c r="Q923" s="118"/>
      <c r="R923" s="118"/>
      <c r="S923" s="151"/>
      <c r="T923" s="119" t="str">
        <f t="shared" si="172"/>
        <v/>
      </c>
      <c r="U923" s="119" t="str">
        <f t="shared" si="173"/>
        <v/>
      </c>
      <c r="V923" s="119">
        <f t="shared" si="179"/>
        <v>324</v>
      </c>
      <c r="W923" s="119" t="str">
        <f t="shared" si="180"/>
        <v/>
      </c>
      <c r="X923" s="119" t="str">
        <f t="shared" si="181"/>
        <v/>
      </c>
      <c r="Y923" s="120" t="str">
        <f t="shared" si="174"/>
        <v/>
      </c>
      <c r="Z923" s="121" t="str">
        <f t="shared" si="175"/>
        <v/>
      </c>
      <c r="AA923" s="122"/>
      <c r="AB923" s="119" t="str">
        <f t="shared" si="182"/>
        <v/>
      </c>
    </row>
    <row r="924" spans="1:29" x14ac:dyDescent="0.45">
      <c r="A924" s="112">
        <f>IF(C924="","",COUNTA($C$3:C924))</f>
        <v>922</v>
      </c>
      <c r="B924" s="112" t="str">
        <f t="shared" si="176"/>
        <v>October</v>
      </c>
      <c r="C924" s="113">
        <v>44848</v>
      </c>
      <c r="D924" s="114">
        <v>16</v>
      </c>
      <c r="E924" s="114"/>
      <c r="F924" s="115">
        <v>44842</v>
      </c>
      <c r="G924" s="116" t="s">
        <v>200</v>
      </c>
      <c r="H924" s="152" t="s">
        <v>810</v>
      </c>
      <c r="I924" s="116" t="s">
        <v>460</v>
      </c>
      <c r="J924" s="116" t="s">
        <v>225</v>
      </c>
      <c r="K924" s="117" t="str">
        <f t="shared" si="177"/>
        <v>Rmt</v>
      </c>
      <c r="L924" s="118">
        <v>180</v>
      </c>
      <c r="M924" s="118"/>
      <c r="N924" s="118"/>
      <c r="O924" s="138">
        <f t="shared" si="178"/>
        <v>180</v>
      </c>
      <c r="P924" s="124"/>
      <c r="Q924" s="118"/>
      <c r="R924" s="118"/>
      <c r="S924" s="151"/>
      <c r="T924" s="119" t="str">
        <f t="shared" si="172"/>
        <v/>
      </c>
      <c r="U924" s="119" t="str">
        <f t="shared" si="173"/>
        <v/>
      </c>
      <c r="V924" s="119">
        <f t="shared" si="179"/>
        <v>180</v>
      </c>
      <c r="W924" s="119" t="str">
        <f t="shared" si="180"/>
        <v/>
      </c>
      <c r="X924" s="119" t="str">
        <f t="shared" si="181"/>
        <v/>
      </c>
      <c r="Y924" s="120" t="str">
        <f t="shared" si="174"/>
        <v/>
      </c>
      <c r="Z924" s="121" t="str">
        <f t="shared" si="175"/>
        <v/>
      </c>
      <c r="AA924" s="122"/>
      <c r="AB924" s="119" t="str">
        <f t="shared" si="182"/>
        <v/>
      </c>
    </row>
    <row r="925" spans="1:29" x14ac:dyDescent="0.45">
      <c r="A925" s="112">
        <f>IF(C925="","",COUNTA($C$3:C925))</f>
        <v>923</v>
      </c>
      <c r="B925" s="112" t="str">
        <f t="shared" si="176"/>
        <v>October</v>
      </c>
      <c r="C925" s="113">
        <v>44848</v>
      </c>
      <c r="D925" s="114">
        <v>16</v>
      </c>
      <c r="E925" s="114"/>
      <c r="F925" s="115">
        <v>44842</v>
      </c>
      <c r="G925" s="116" t="s">
        <v>200</v>
      </c>
      <c r="H925" s="152" t="s">
        <v>810</v>
      </c>
      <c r="I925" s="116" t="s">
        <v>24</v>
      </c>
      <c r="J925" s="116" t="s">
        <v>24</v>
      </c>
      <c r="K925" s="117" t="str">
        <f t="shared" si="177"/>
        <v>No's</v>
      </c>
      <c r="L925" s="118">
        <v>700</v>
      </c>
      <c r="M925" s="118"/>
      <c r="N925" s="118"/>
      <c r="O925" s="138">
        <f t="shared" si="178"/>
        <v>700</v>
      </c>
      <c r="P925" s="124"/>
      <c r="Q925" s="118"/>
      <c r="R925" s="118"/>
      <c r="S925" s="151"/>
      <c r="T925" s="119" t="str">
        <f t="shared" si="172"/>
        <v/>
      </c>
      <c r="U925" s="119" t="str">
        <f t="shared" si="173"/>
        <v/>
      </c>
      <c r="V925" s="119">
        <f t="shared" si="179"/>
        <v>700</v>
      </c>
      <c r="W925" s="119" t="str">
        <f t="shared" si="180"/>
        <v/>
      </c>
      <c r="X925" s="119" t="str">
        <f t="shared" si="181"/>
        <v/>
      </c>
      <c r="Y925" s="120" t="str">
        <f t="shared" si="174"/>
        <v/>
      </c>
      <c r="Z925" s="121" t="str">
        <f t="shared" si="175"/>
        <v/>
      </c>
      <c r="AA925" s="122"/>
      <c r="AB925" s="119" t="str">
        <f t="shared" si="182"/>
        <v/>
      </c>
    </row>
    <row r="926" spans="1:29" x14ac:dyDescent="0.45">
      <c r="A926" s="112">
        <f>IF(C926="","",COUNTA($C$3:C926))</f>
        <v>924</v>
      </c>
      <c r="B926" s="112" t="str">
        <f t="shared" si="176"/>
        <v>October</v>
      </c>
      <c r="C926" s="113">
        <v>44848</v>
      </c>
      <c r="D926" s="114">
        <v>16</v>
      </c>
      <c r="E926" s="114"/>
      <c r="F926" s="115">
        <v>44842</v>
      </c>
      <c r="G926" s="116" t="s">
        <v>200</v>
      </c>
      <c r="H926" s="152" t="s">
        <v>810</v>
      </c>
      <c r="I926" s="116" t="s">
        <v>480</v>
      </c>
      <c r="J926" s="116" t="s">
        <v>345</v>
      </c>
      <c r="K926" s="117" t="str">
        <f t="shared" si="177"/>
        <v>Kg's</v>
      </c>
      <c r="L926" s="118">
        <v>1.2</v>
      </c>
      <c r="M926" s="118"/>
      <c r="N926" s="118"/>
      <c r="O926" s="138">
        <f t="shared" si="178"/>
        <v>1.2</v>
      </c>
      <c r="P926" s="124"/>
      <c r="Q926" s="118"/>
      <c r="R926" s="118"/>
      <c r="S926" s="151"/>
      <c r="T926" s="119" t="str">
        <f t="shared" si="172"/>
        <v/>
      </c>
      <c r="U926" s="119" t="str">
        <f t="shared" si="173"/>
        <v/>
      </c>
      <c r="V926" s="119">
        <f t="shared" si="179"/>
        <v>1.2</v>
      </c>
      <c r="W926" s="119" t="str">
        <f t="shared" si="180"/>
        <v/>
      </c>
      <c r="X926" s="119" t="str">
        <f t="shared" si="181"/>
        <v/>
      </c>
      <c r="Y926" s="120" t="str">
        <f t="shared" si="174"/>
        <v/>
      </c>
      <c r="Z926" s="121" t="str">
        <f t="shared" si="175"/>
        <v/>
      </c>
      <c r="AA926" s="122"/>
      <c r="AB926" s="119" t="str">
        <f t="shared" si="182"/>
        <v/>
      </c>
    </row>
    <row r="927" spans="1:29" x14ac:dyDescent="0.45">
      <c r="A927" s="112">
        <f>IF(C927="","",COUNTA($C$3:C927))</f>
        <v>925</v>
      </c>
      <c r="B927" s="112" t="str">
        <f t="shared" si="176"/>
        <v>October</v>
      </c>
      <c r="C927" s="113">
        <v>44848</v>
      </c>
      <c r="D927" s="114">
        <v>16</v>
      </c>
      <c r="E927" s="114"/>
      <c r="F927" s="115">
        <v>44842</v>
      </c>
      <c r="G927" s="116" t="s">
        <v>200</v>
      </c>
      <c r="H927" s="152" t="s">
        <v>810</v>
      </c>
      <c r="I927" s="116" t="s">
        <v>480</v>
      </c>
      <c r="J927" s="116" t="s">
        <v>343</v>
      </c>
      <c r="K927" s="117" t="str">
        <f t="shared" si="177"/>
        <v>No's</v>
      </c>
      <c r="L927" s="118">
        <v>2</v>
      </c>
      <c r="M927" s="118"/>
      <c r="N927" s="118"/>
      <c r="O927" s="138">
        <f t="shared" si="178"/>
        <v>2</v>
      </c>
      <c r="P927" s="124"/>
      <c r="Q927" s="118"/>
      <c r="R927" s="118"/>
      <c r="S927" s="151"/>
      <c r="T927" s="119" t="str">
        <f t="shared" si="172"/>
        <v/>
      </c>
      <c r="U927" s="119" t="str">
        <f t="shared" si="173"/>
        <v/>
      </c>
      <c r="V927" s="119">
        <f t="shared" si="179"/>
        <v>2</v>
      </c>
      <c r="W927" s="119" t="str">
        <f t="shared" si="180"/>
        <v/>
      </c>
      <c r="X927" s="119" t="str">
        <f t="shared" si="181"/>
        <v/>
      </c>
      <c r="Y927" s="120" t="str">
        <f t="shared" si="174"/>
        <v/>
      </c>
      <c r="Z927" s="121" t="str">
        <f t="shared" si="175"/>
        <v/>
      </c>
      <c r="AA927" s="122"/>
      <c r="AB927" s="119" t="str">
        <f t="shared" si="182"/>
        <v/>
      </c>
    </row>
    <row r="928" spans="1:29" x14ac:dyDescent="0.45">
      <c r="A928" s="112">
        <f>IF(C928="","",COUNTA($C$3:C928))</f>
        <v>926</v>
      </c>
      <c r="B928" s="112" t="str">
        <f t="shared" si="176"/>
        <v>October</v>
      </c>
      <c r="C928" s="113">
        <v>44848</v>
      </c>
      <c r="D928" s="114" t="s">
        <v>662</v>
      </c>
      <c r="E928" s="114"/>
      <c r="F928" s="115">
        <v>44793</v>
      </c>
      <c r="G928" s="116" t="s">
        <v>125</v>
      </c>
      <c r="H928" s="152" t="s">
        <v>811</v>
      </c>
      <c r="I928" s="116" t="s">
        <v>457</v>
      </c>
      <c r="J928" s="116" t="s">
        <v>2</v>
      </c>
      <c r="K928" s="117" t="str">
        <f t="shared" si="177"/>
        <v>Sqmt</v>
      </c>
      <c r="L928" s="118">
        <v>33.200000000000003</v>
      </c>
      <c r="M928" s="118"/>
      <c r="N928" s="118">
        <v>27.74</v>
      </c>
      <c r="O928" s="138">
        <f t="shared" si="178"/>
        <v>33.842799999999997</v>
      </c>
      <c r="P928" s="124">
        <v>18.3</v>
      </c>
      <c r="Q928" s="118">
        <v>26.6</v>
      </c>
      <c r="R928" s="118">
        <v>3</v>
      </c>
      <c r="S928" s="151">
        <v>97</v>
      </c>
      <c r="T928" s="119">
        <f t="shared" si="172"/>
        <v>7.2427999999999955</v>
      </c>
      <c r="U928" s="119">
        <f t="shared" si="173"/>
        <v>8.3000000000000007</v>
      </c>
      <c r="V928" s="119">
        <f t="shared" si="179"/>
        <v>159.39958799999999</v>
      </c>
      <c r="W928" s="119">
        <f t="shared" si="180"/>
        <v>39.093000000000004</v>
      </c>
      <c r="X928" s="119">
        <f t="shared" si="181"/>
        <v>34.113587999999979</v>
      </c>
      <c r="Y928" s="120">
        <f t="shared" si="174"/>
        <v>21.401302492701539</v>
      </c>
      <c r="Z928" s="121">
        <f t="shared" si="175"/>
        <v>24.525157492878844</v>
      </c>
      <c r="AA928" s="122"/>
      <c r="AB928" s="119">
        <f t="shared" si="182"/>
        <v>34.113587999999979</v>
      </c>
      <c r="AC928" s="96" t="s">
        <v>519</v>
      </c>
    </row>
    <row r="929" spans="1:28" x14ac:dyDescent="0.45">
      <c r="A929" s="112">
        <f>IF(C929="","",COUNTA($C$3:C929))</f>
        <v>927</v>
      </c>
      <c r="B929" s="112" t="str">
        <f t="shared" si="176"/>
        <v>October</v>
      </c>
      <c r="C929" s="113">
        <v>44848</v>
      </c>
      <c r="D929" s="114" t="s">
        <v>662</v>
      </c>
      <c r="E929" s="114"/>
      <c r="F929" s="115">
        <v>44793</v>
      </c>
      <c r="G929" s="116" t="s">
        <v>125</v>
      </c>
      <c r="H929" s="152" t="s">
        <v>811</v>
      </c>
      <c r="I929" s="116" t="s">
        <v>457</v>
      </c>
      <c r="J929" s="116" t="s">
        <v>3</v>
      </c>
      <c r="K929" s="117" t="str">
        <f t="shared" si="177"/>
        <v>Sqmt</v>
      </c>
      <c r="L929" s="118">
        <v>41.5</v>
      </c>
      <c r="M929" s="118">
        <v>4.58</v>
      </c>
      <c r="N929" s="118">
        <v>30.04</v>
      </c>
      <c r="O929" s="138">
        <f t="shared" si="178"/>
        <v>42.236399999999996</v>
      </c>
      <c r="P929" s="124">
        <v>28.4</v>
      </c>
      <c r="Q929" s="118">
        <v>37.6</v>
      </c>
      <c r="R929" s="118"/>
      <c r="S929" s="151"/>
      <c r="T929" s="119">
        <f t="shared" si="172"/>
        <v>4.6363999999999947</v>
      </c>
      <c r="U929" s="119">
        <f t="shared" si="173"/>
        <v>9.2000000000000028</v>
      </c>
      <c r="V929" s="119">
        <f t="shared" si="179"/>
        <v>265.24459200000001</v>
      </c>
      <c r="W929" s="119">
        <f t="shared" si="180"/>
        <v>57.776000000000018</v>
      </c>
      <c r="X929" s="119">
        <f t="shared" si="181"/>
        <v>29.116591999999969</v>
      </c>
      <c r="Y929" s="120">
        <f t="shared" si="174"/>
        <v>10.977261319620032</v>
      </c>
      <c r="Z929" s="121">
        <f t="shared" si="175"/>
        <v>21.782159464348297</v>
      </c>
      <c r="AA929" s="122"/>
      <c r="AB929" s="119">
        <f t="shared" si="182"/>
        <v>29.116591999999969</v>
      </c>
    </row>
    <row r="930" spans="1:28" x14ac:dyDescent="0.45">
      <c r="A930" s="112">
        <f>IF(C930="","",COUNTA($C$3:C930))</f>
        <v>928</v>
      </c>
      <c r="B930" s="112" t="str">
        <f t="shared" si="176"/>
        <v>October</v>
      </c>
      <c r="C930" s="113">
        <v>44848</v>
      </c>
      <c r="D930" s="114" t="s">
        <v>662</v>
      </c>
      <c r="E930" s="114"/>
      <c r="F930" s="115">
        <v>44793</v>
      </c>
      <c r="G930" s="116" t="s">
        <v>125</v>
      </c>
      <c r="H930" s="152" t="s">
        <v>811</v>
      </c>
      <c r="I930" s="116" t="s">
        <v>25</v>
      </c>
      <c r="J930" s="116" t="s">
        <v>455</v>
      </c>
      <c r="K930" s="117" t="str">
        <f t="shared" si="177"/>
        <v>No's</v>
      </c>
      <c r="L930" s="118">
        <v>424</v>
      </c>
      <c r="M930" s="118"/>
      <c r="N930" s="118"/>
      <c r="O930" s="138">
        <f t="shared" si="178"/>
        <v>424</v>
      </c>
      <c r="P930" s="124"/>
      <c r="Q930" s="118"/>
      <c r="R930" s="118"/>
      <c r="S930" s="151"/>
      <c r="T930" s="119" t="str">
        <f t="shared" si="172"/>
        <v/>
      </c>
      <c r="U930" s="119" t="str">
        <f t="shared" si="173"/>
        <v/>
      </c>
      <c r="V930" s="119">
        <f t="shared" si="179"/>
        <v>424</v>
      </c>
      <c r="W930" s="119" t="str">
        <f t="shared" si="180"/>
        <v/>
      </c>
      <c r="X930" s="119" t="str">
        <f t="shared" si="181"/>
        <v/>
      </c>
      <c r="Y930" s="120" t="str">
        <f t="shared" si="174"/>
        <v/>
      </c>
      <c r="Z930" s="121" t="str">
        <f t="shared" si="175"/>
        <v/>
      </c>
      <c r="AA930" s="122"/>
      <c r="AB930" s="119" t="str">
        <f t="shared" si="182"/>
        <v/>
      </c>
    </row>
    <row r="931" spans="1:28" x14ac:dyDescent="0.45">
      <c r="A931" s="112">
        <f>IF(C931="","",COUNTA($C$3:C931))</f>
        <v>929</v>
      </c>
      <c r="B931" s="112" t="str">
        <f t="shared" si="176"/>
        <v>October</v>
      </c>
      <c r="C931" s="113">
        <v>44848</v>
      </c>
      <c r="D931" s="114" t="s">
        <v>662</v>
      </c>
      <c r="E931" s="114"/>
      <c r="F931" s="115">
        <v>44793</v>
      </c>
      <c r="G931" s="116" t="s">
        <v>125</v>
      </c>
      <c r="H931" s="152" t="s">
        <v>811</v>
      </c>
      <c r="I931" s="116" t="s">
        <v>460</v>
      </c>
      <c r="J931" s="116" t="s">
        <v>225</v>
      </c>
      <c r="K931" s="117" t="str">
        <f t="shared" si="177"/>
        <v>Rmt</v>
      </c>
      <c r="L931" s="118">
        <v>170</v>
      </c>
      <c r="M931" s="118"/>
      <c r="N931" s="118"/>
      <c r="O931" s="138">
        <f t="shared" si="178"/>
        <v>170</v>
      </c>
      <c r="P931" s="124"/>
      <c r="Q931" s="118"/>
      <c r="R931" s="118"/>
      <c r="S931" s="151"/>
      <c r="T931" s="119" t="str">
        <f t="shared" si="172"/>
        <v/>
      </c>
      <c r="U931" s="119" t="str">
        <f t="shared" si="173"/>
        <v/>
      </c>
      <c r="V931" s="119">
        <f t="shared" si="179"/>
        <v>170</v>
      </c>
      <c r="W931" s="119" t="str">
        <f t="shared" si="180"/>
        <v/>
      </c>
      <c r="X931" s="119" t="str">
        <f t="shared" si="181"/>
        <v/>
      </c>
      <c r="Y931" s="120" t="str">
        <f t="shared" si="174"/>
        <v/>
      </c>
      <c r="Z931" s="121" t="str">
        <f t="shared" si="175"/>
        <v/>
      </c>
      <c r="AA931" s="122"/>
      <c r="AB931" s="119" t="str">
        <f t="shared" si="182"/>
        <v/>
      </c>
    </row>
    <row r="932" spans="1:28" x14ac:dyDescent="0.45">
      <c r="A932" s="112">
        <f>IF(C932="","",COUNTA($C$3:C932))</f>
        <v>930</v>
      </c>
      <c r="B932" s="112" t="str">
        <f t="shared" si="176"/>
        <v>October</v>
      </c>
      <c r="C932" s="113">
        <v>44848</v>
      </c>
      <c r="D932" s="114" t="s">
        <v>662</v>
      </c>
      <c r="E932" s="114"/>
      <c r="F932" s="115">
        <v>44793</v>
      </c>
      <c r="G932" s="116" t="s">
        <v>125</v>
      </c>
      <c r="H932" s="152" t="s">
        <v>811</v>
      </c>
      <c r="I932" s="116" t="s">
        <v>24</v>
      </c>
      <c r="J932" s="116" t="s">
        <v>24</v>
      </c>
      <c r="K932" s="117" t="str">
        <f t="shared" si="177"/>
        <v>No's</v>
      </c>
      <c r="L932" s="118">
        <v>500</v>
      </c>
      <c r="M932" s="118"/>
      <c r="N932" s="118"/>
      <c r="O932" s="138">
        <f t="shared" si="178"/>
        <v>500</v>
      </c>
      <c r="P932" s="124"/>
      <c r="Q932" s="118"/>
      <c r="R932" s="118"/>
      <c r="S932" s="151"/>
      <c r="T932" s="119" t="str">
        <f t="shared" si="172"/>
        <v/>
      </c>
      <c r="U932" s="119" t="str">
        <f t="shared" si="173"/>
        <v/>
      </c>
      <c r="V932" s="119">
        <f t="shared" si="179"/>
        <v>500</v>
      </c>
      <c r="W932" s="119" t="str">
        <f t="shared" si="180"/>
        <v/>
      </c>
      <c r="X932" s="119" t="str">
        <f t="shared" si="181"/>
        <v/>
      </c>
      <c r="Y932" s="120" t="str">
        <f t="shared" si="174"/>
        <v/>
      </c>
      <c r="Z932" s="121" t="str">
        <f t="shared" si="175"/>
        <v/>
      </c>
      <c r="AA932" s="122"/>
      <c r="AB932" s="119" t="str">
        <f t="shared" si="182"/>
        <v/>
      </c>
    </row>
    <row r="933" spans="1:28" x14ac:dyDescent="0.45">
      <c r="A933" s="112">
        <f>IF(C933="","",COUNTA($C$3:C933))</f>
        <v>931</v>
      </c>
      <c r="B933" s="112" t="str">
        <f t="shared" si="176"/>
        <v>October</v>
      </c>
      <c r="C933" s="113">
        <v>44848</v>
      </c>
      <c r="D933" s="114" t="s">
        <v>662</v>
      </c>
      <c r="E933" s="114"/>
      <c r="F933" s="115">
        <v>44793</v>
      </c>
      <c r="G933" s="116" t="s">
        <v>125</v>
      </c>
      <c r="H933" s="152" t="s">
        <v>811</v>
      </c>
      <c r="I933" s="116" t="s">
        <v>480</v>
      </c>
      <c r="J933" s="116" t="s">
        <v>345</v>
      </c>
      <c r="K933" s="117" t="str">
        <f t="shared" si="177"/>
        <v>Kg's</v>
      </c>
      <c r="L933" s="118">
        <v>0.3</v>
      </c>
      <c r="M933" s="118"/>
      <c r="N933" s="118"/>
      <c r="O933" s="138">
        <f t="shared" si="178"/>
        <v>0.3</v>
      </c>
      <c r="P933" s="124"/>
      <c r="Q933" s="118"/>
      <c r="R933" s="118"/>
      <c r="S933" s="151"/>
      <c r="T933" s="119" t="str">
        <f t="shared" ref="T933:T989" si="183">(IF(K933="Sqmt",(O933-Q933),""))</f>
        <v/>
      </c>
      <c r="U933" s="119" t="str">
        <f t="shared" ref="U933:U989" si="184">(IF(K933="Sqmt",(O933-P933)-T933,IF(K933="Rmt","",IF(K933="Kg's","",IF(K933="No's","",IF(K933="Roll","",""))))))</f>
        <v/>
      </c>
      <c r="V933" s="119">
        <f t="shared" si="179"/>
        <v>0.3</v>
      </c>
      <c r="W933" s="119" t="str">
        <f t="shared" si="180"/>
        <v/>
      </c>
      <c r="X933" s="119" t="str">
        <f t="shared" si="181"/>
        <v/>
      </c>
      <c r="Y933" s="120" t="str">
        <f t="shared" ref="Y933:Y989" si="185">IF(K933="Sqmt",(T933/O933)*100,IF(K933="Kg's","",IF(K933="No's","",IF(K933="Rmt","",IF(K933="Roll","",IF(K933="",""))))))</f>
        <v/>
      </c>
      <c r="Z933" s="121" t="str">
        <f t="shared" ref="Z933:Z989" si="186">IF(K933="Sqmt",(U933/O933)*100,IF(K933="Kg's","",IF(K933="No's","",IF(K933="Rmt","",IF(K933="Roll","",IF(K933="",""))))))</f>
        <v/>
      </c>
      <c r="AA933" s="122"/>
      <c r="AB933" s="119" t="str">
        <f t="shared" si="182"/>
        <v/>
      </c>
    </row>
    <row r="934" spans="1:28" x14ac:dyDescent="0.45">
      <c r="A934" s="112">
        <f>IF(C934="","",COUNTA($C$3:C934))</f>
        <v>932</v>
      </c>
      <c r="B934" s="112" t="str">
        <f t="shared" ref="B934:B990" si="187">IF(C934="","",TEXT(C934,"mmmm"))</f>
        <v>October</v>
      </c>
      <c r="C934" s="113">
        <v>44848</v>
      </c>
      <c r="D934" s="114" t="s">
        <v>662</v>
      </c>
      <c r="E934" s="114"/>
      <c r="F934" s="115">
        <v>44793</v>
      </c>
      <c r="G934" s="116" t="s">
        <v>125</v>
      </c>
      <c r="H934" s="152" t="s">
        <v>811</v>
      </c>
      <c r="I934" s="116" t="s">
        <v>480</v>
      </c>
      <c r="J934" s="116" t="s">
        <v>343</v>
      </c>
      <c r="K934" s="117" t="str">
        <f t="shared" si="177"/>
        <v>No's</v>
      </c>
      <c r="L934" s="118">
        <v>1</v>
      </c>
      <c r="M934" s="118"/>
      <c r="N934" s="118"/>
      <c r="O934" s="138">
        <f t="shared" si="178"/>
        <v>1</v>
      </c>
      <c r="P934" s="124"/>
      <c r="Q934" s="118"/>
      <c r="R934" s="118"/>
      <c r="S934" s="151"/>
      <c r="T934" s="119" t="str">
        <f t="shared" si="183"/>
        <v/>
      </c>
      <c r="U934" s="119" t="str">
        <f t="shared" si="184"/>
        <v/>
      </c>
      <c r="V934" s="119">
        <f t="shared" si="179"/>
        <v>1</v>
      </c>
      <c r="W934" s="119" t="str">
        <f t="shared" si="180"/>
        <v/>
      </c>
      <c r="X934" s="119" t="str">
        <f t="shared" si="181"/>
        <v/>
      </c>
      <c r="Y934" s="120" t="str">
        <f t="shared" si="185"/>
        <v/>
      </c>
      <c r="Z934" s="121" t="str">
        <f t="shared" si="186"/>
        <v/>
      </c>
      <c r="AA934" s="122"/>
      <c r="AB934" s="119" t="str">
        <f t="shared" si="182"/>
        <v/>
      </c>
    </row>
    <row r="935" spans="1:28" x14ac:dyDescent="0.45">
      <c r="A935" s="112">
        <f>IF(C935="","",COUNTA($C$3:C935))</f>
        <v>933</v>
      </c>
      <c r="B935" s="112" t="str">
        <f t="shared" si="187"/>
        <v>October</v>
      </c>
      <c r="C935" s="113">
        <v>44848</v>
      </c>
      <c r="D935" s="114" t="s">
        <v>808</v>
      </c>
      <c r="E935" s="114"/>
      <c r="F935" s="115">
        <v>44848</v>
      </c>
      <c r="G935" s="116" t="s">
        <v>125</v>
      </c>
      <c r="H935" s="152" t="s">
        <v>812</v>
      </c>
      <c r="I935" s="116" t="s">
        <v>457</v>
      </c>
      <c r="J935" s="116" t="s">
        <v>2</v>
      </c>
      <c r="K935" s="117" t="str">
        <f t="shared" si="177"/>
        <v>Sqmt</v>
      </c>
      <c r="L935" s="118">
        <v>318.10000000000002</v>
      </c>
      <c r="M935" s="118">
        <f>27.4+16.03</f>
        <v>43.43</v>
      </c>
      <c r="N935" s="118">
        <f>43.65+1.31+17.93+158.48</f>
        <v>221.37</v>
      </c>
      <c r="O935" s="138">
        <f t="shared" si="178"/>
        <v>323.05599999999998</v>
      </c>
      <c r="P935" s="124">
        <v>248.7</v>
      </c>
      <c r="Q935" s="118">
        <v>281.10000000000002</v>
      </c>
      <c r="R935" s="118">
        <v>12</v>
      </c>
      <c r="S935" s="151">
        <v>88</v>
      </c>
      <c r="T935" s="119">
        <f t="shared" si="183"/>
        <v>41.95599999999996</v>
      </c>
      <c r="U935" s="119">
        <f t="shared" si="184"/>
        <v>32.400000000000034</v>
      </c>
      <c r="V935" s="119">
        <f t="shared" si="179"/>
        <v>1521.59376</v>
      </c>
      <c r="W935" s="119">
        <f t="shared" si="180"/>
        <v>152.60400000000016</v>
      </c>
      <c r="X935" s="119">
        <f t="shared" si="181"/>
        <v>197.61275999999981</v>
      </c>
      <c r="Y935" s="120">
        <f t="shared" si="185"/>
        <v>12.987222029617145</v>
      </c>
      <c r="Z935" s="121">
        <f t="shared" si="186"/>
        <v>10.029220940022794</v>
      </c>
      <c r="AA935" s="122"/>
      <c r="AB935" s="119">
        <f t="shared" si="182"/>
        <v>197.61275999999981</v>
      </c>
    </row>
    <row r="936" spans="1:28" x14ac:dyDescent="0.45">
      <c r="A936" s="112">
        <f>IF(C936="","",COUNTA($C$3:C936))</f>
        <v>934</v>
      </c>
      <c r="B936" s="112" t="str">
        <f t="shared" si="187"/>
        <v>October</v>
      </c>
      <c r="C936" s="113">
        <v>44848</v>
      </c>
      <c r="D936" s="114" t="s">
        <v>808</v>
      </c>
      <c r="E936" s="114"/>
      <c r="F936" s="115">
        <v>44848</v>
      </c>
      <c r="G936" s="116" t="s">
        <v>125</v>
      </c>
      <c r="H936" s="152" t="s">
        <v>812</v>
      </c>
      <c r="I936" s="116" t="s">
        <v>457</v>
      </c>
      <c r="J936" s="116" t="s">
        <v>3</v>
      </c>
      <c r="K936" s="117" t="str">
        <f t="shared" si="177"/>
        <v>Sqmt</v>
      </c>
      <c r="L936" s="118">
        <v>128</v>
      </c>
      <c r="M936" s="118">
        <v>77.52</v>
      </c>
      <c r="N936" s="118">
        <v>27.98</v>
      </c>
      <c r="O936" s="138">
        <f t="shared" si="178"/>
        <v>128.71</v>
      </c>
      <c r="P936" s="124">
        <v>107.15</v>
      </c>
      <c r="Q936" s="118">
        <v>120.7</v>
      </c>
      <c r="R936" s="118"/>
      <c r="S936" s="151"/>
      <c r="T936" s="119">
        <f t="shared" si="183"/>
        <v>8.0100000000000051</v>
      </c>
      <c r="U936" s="119">
        <f t="shared" si="184"/>
        <v>13.549999999999997</v>
      </c>
      <c r="V936" s="119">
        <f t="shared" si="179"/>
        <v>808.29880000000003</v>
      </c>
      <c r="W936" s="119">
        <f t="shared" si="180"/>
        <v>85.09399999999998</v>
      </c>
      <c r="X936" s="119">
        <f t="shared" si="181"/>
        <v>50.302800000000033</v>
      </c>
      <c r="Y936" s="120">
        <f t="shared" si="185"/>
        <v>6.22329267345195</v>
      </c>
      <c r="Z936" s="121">
        <f t="shared" si="186"/>
        <v>10.527542537487372</v>
      </c>
      <c r="AA936" s="122"/>
      <c r="AB936" s="119">
        <f t="shared" si="182"/>
        <v>50.302800000000033</v>
      </c>
    </row>
    <row r="937" spans="1:28" x14ac:dyDescent="0.45">
      <c r="A937" s="112">
        <f>IF(C937="","",COUNTA($C$3:C937))</f>
        <v>935</v>
      </c>
      <c r="B937" s="112" t="str">
        <f t="shared" si="187"/>
        <v>October</v>
      </c>
      <c r="C937" s="113">
        <v>44848</v>
      </c>
      <c r="D937" s="114" t="s">
        <v>808</v>
      </c>
      <c r="E937" s="114"/>
      <c r="F937" s="115">
        <v>44848</v>
      </c>
      <c r="G937" s="116" t="s">
        <v>125</v>
      </c>
      <c r="H937" s="152" t="s">
        <v>812</v>
      </c>
      <c r="I937" s="116" t="s">
        <v>515</v>
      </c>
      <c r="J937" s="116" t="s">
        <v>20</v>
      </c>
      <c r="K937" s="117" t="str">
        <f t="shared" si="177"/>
        <v>Sqmt</v>
      </c>
      <c r="L937" s="118">
        <v>8.5</v>
      </c>
      <c r="M937" s="118">
        <v>6.98</v>
      </c>
      <c r="N937" s="118"/>
      <c r="O937" s="138">
        <f t="shared" si="178"/>
        <v>8.5156000000000009</v>
      </c>
      <c r="P937" s="124">
        <v>8.3000000000000007</v>
      </c>
      <c r="Q937" s="118">
        <v>8.5</v>
      </c>
      <c r="R937" s="118"/>
      <c r="S937" s="151"/>
      <c r="T937" s="119">
        <f t="shared" si="183"/>
        <v>1.5600000000000946E-2</v>
      </c>
      <c r="U937" s="119">
        <f t="shared" si="184"/>
        <v>0.19999999999999929</v>
      </c>
      <c r="V937" s="119">
        <f t="shared" si="179"/>
        <v>53.477968000000011</v>
      </c>
      <c r="W937" s="119">
        <f t="shared" si="180"/>
        <v>1.2559999999999956</v>
      </c>
      <c r="X937" s="119">
        <f t="shared" si="181"/>
        <v>9.7968000000005953E-2</v>
      </c>
      <c r="Y937" s="120">
        <f t="shared" si="185"/>
        <v>0.1831931983653641</v>
      </c>
      <c r="Z937" s="121">
        <f t="shared" si="186"/>
        <v>2.3486307482737478</v>
      </c>
      <c r="AA937" s="122"/>
      <c r="AB937" s="119">
        <f t="shared" si="182"/>
        <v>9.7968000000005953E-2</v>
      </c>
    </row>
    <row r="938" spans="1:28" x14ac:dyDescent="0.45">
      <c r="A938" s="112">
        <f>IF(C938="","",COUNTA($C$3:C938))</f>
        <v>936</v>
      </c>
      <c r="B938" s="112" t="str">
        <f t="shared" si="187"/>
        <v>October</v>
      </c>
      <c r="C938" s="113">
        <v>44848</v>
      </c>
      <c r="D938" s="114" t="s">
        <v>808</v>
      </c>
      <c r="E938" s="114"/>
      <c r="F938" s="115">
        <v>44848</v>
      </c>
      <c r="G938" s="116" t="s">
        <v>125</v>
      </c>
      <c r="H938" s="152" t="s">
        <v>812</v>
      </c>
      <c r="I938" s="116" t="s">
        <v>25</v>
      </c>
      <c r="J938" s="116" t="s">
        <v>455</v>
      </c>
      <c r="K938" s="117" t="str">
        <f t="shared" si="177"/>
        <v>No's</v>
      </c>
      <c r="L938" s="118">
        <v>980</v>
      </c>
      <c r="M938" s="118"/>
      <c r="N938" s="118"/>
      <c r="O938" s="138">
        <f t="shared" si="178"/>
        <v>980</v>
      </c>
      <c r="P938" s="124"/>
      <c r="Q938" s="118"/>
      <c r="R938" s="118"/>
      <c r="S938" s="151"/>
      <c r="T938" s="119" t="str">
        <f t="shared" si="183"/>
        <v/>
      </c>
      <c r="U938" s="119" t="str">
        <f t="shared" si="184"/>
        <v/>
      </c>
      <c r="V938" s="119">
        <f t="shared" si="179"/>
        <v>980</v>
      </c>
      <c r="W938" s="119" t="str">
        <f t="shared" si="180"/>
        <v/>
      </c>
      <c r="X938" s="119" t="str">
        <f t="shared" si="181"/>
        <v/>
      </c>
      <c r="Y938" s="120" t="str">
        <f t="shared" si="185"/>
        <v/>
      </c>
      <c r="Z938" s="121" t="str">
        <f t="shared" si="186"/>
        <v/>
      </c>
      <c r="AA938" s="122"/>
      <c r="AB938" s="119" t="str">
        <f t="shared" si="182"/>
        <v/>
      </c>
    </row>
    <row r="939" spans="1:28" x14ac:dyDescent="0.45">
      <c r="A939" s="112">
        <f>IF(C939="","",COUNTA($C$3:C939))</f>
        <v>937</v>
      </c>
      <c r="B939" s="112" t="str">
        <f t="shared" si="187"/>
        <v>October</v>
      </c>
      <c r="C939" s="113">
        <v>44848</v>
      </c>
      <c r="D939" s="114" t="s">
        <v>808</v>
      </c>
      <c r="E939" s="114"/>
      <c r="F939" s="115">
        <v>44848</v>
      </c>
      <c r="G939" s="116" t="s">
        <v>125</v>
      </c>
      <c r="H939" s="152" t="s">
        <v>812</v>
      </c>
      <c r="I939" s="116" t="s">
        <v>25</v>
      </c>
      <c r="J939" s="116" t="s">
        <v>606</v>
      </c>
      <c r="K939" s="117" t="str">
        <f t="shared" si="177"/>
        <v>No's</v>
      </c>
      <c r="L939" s="118">
        <v>172</v>
      </c>
      <c r="M939" s="118"/>
      <c r="N939" s="118"/>
      <c r="O939" s="138">
        <f t="shared" si="178"/>
        <v>172</v>
      </c>
      <c r="P939" s="124"/>
      <c r="Q939" s="118"/>
      <c r="R939" s="118"/>
      <c r="S939" s="151"/>
      <c r="T939" s="119" t="str">
        <f t="shared" si="183"/>
        <v/>
      </c>
      <c r="U939" s="119" t="str">
        <f t="shared" si="184"/>
        <v/>
      </c>
      <c r="V939" s="119">
        <f t="shared" si="179"/>
        <v>172</v>
      </c>
      <c r="W939" s="119" t="str">
        <f t="shared" si="180"/>
        <v/>
      </c>
      <c r="X939" s="119" t="str">
        <f t="shared" si="181"/>
        <v/>
      </c>
      <c r="Y939" s="120" t="str">
        <f t="shared" si="185"/>
        <v/>
      </c>
      <c r="Z939" s="121" t="str">
        <f t="shared" si="186"/>
        <v/>
      </c>
      <c r="AA939" s="122"/>
      <c r="AB939" s="119" t="str">
        <f t="shared" si="182"/>
        <v/>
      </c>
    </row>
    <row r="940" spans="1:28" x14ac:dyDescent="0.45">
      <c r="A940" s="112">
        <f>IF(C940="","",COUNTA($C$3:C940))</f>
        <v>938</v>
      </c>
      <c r="B940" s="112" t="str">
        <f t="shared" si="187"/>
        <v>October</v>
      </c>
      <c r="C940" s="113">
        <v>44848</v>
      </c>
      <c r="D940" s="114" t="s">
        <v>808</v>
      </c>
      <c r="E940" s="114"/>
      <c r="F940" s="115">
        <v>44848</v>
      </c>
      <c r="G940" s="116" t="s">
        <v>125</v>
      </c>
      <c r="H940" s="152" t="s">
        <v>812</v>
      </c>
      <c r="I940" s="116" t="s">
        <v>460</v>
      </c>
      <c r="J940" s="116" t="s">
        <v>225</v>
      </c>
      <c r="K940" s="117" t="str">
        <f t="shared" si="177"/>
        <v>Rmt</v>
      </c>
      <c r="L940" s="118">
        <v>280</v>
      </c>
      <c r="M940" s="118"/>
      <c r="N940" s="118"/>
      <c r="O940" s="138">
        <f t="shared" si="178"/>
        <v>280</v>
      </c>
      <c r="P940" s="124"/>
      <c r="Q940" s="118"/>
      <c r="R940" s="118"/>
      <c r="S940" s="151"/>
      <c r="T940" s="119" t="str">
        <f t="shared" si="183"/>
        <v/>
      </c>
      <c r="U940" s="119" t="str">
        <f t="shared" si="184"/>
        <v/>
      </c>
      <c r="V940" s="119">
        <f t="shared" si="179"/>
        <v>280</v>
      </c>
      <c r="W940" s="119" t="str">
        <f t="shared" si="180"/>
        <v/>
      </c>
      <c r="X940" s="119" t="str">
        <f t="shared" si="181"/>
        <v/>
      </c>
      <c r="Y940" s="120" t="str">
        <f t="shared" si="185"/>
        <v/>
      </c>
      <c r="Z940" s="121" t="str">
        <f t="shared" si="186"/>
        <v/>
      </c>
      <c r="AA940" s="122"/>
      <c r="AB940" s="119" t="str">
        <f t="shared" si="182"/>
        <v/>
      </c>
    </row>
    <row r="941" spans="1:28" x14ac:dyDescent="0.45">
      <c r="A941" s="112">
        <f>IF(C941="","",COUNTA($C$3:C941))</f>
        <v>939</v>
      </c>
      <c r="B941" s="112" t="str">
        <f t="shared" si="187"/>
        <v>October</v>
      </c>
      <c r="C941" s="113">
        <v>44848</v>
      </c>
      <c r="D941" s="114" t="s">
        <v>808</v>
      </c>
      <c r="E941" s="114"/>
      <c r="F941" s="115">
        <v>44848</v>
      </c>
      <c r="G941" s="116" t="s">
        <v>125</v>
      </c>
      <c r="H941" s="152" t="s">
        <v>812</v>
      </c>
      <c r="I941" s="116" t="s">
        <v>24</v>
      </c>
      <c r="J941" s="116" t="s">
        <v>24</v>
      </c>
      <c r="K941" s="117" t="str">
        <f t="shared" si="177"/>
        <v>No's</v>
      </c>
      <c r="L941" s="118">
        <v>1000</v>
      </c>
      <c r="M941" s="118"/>
      <c r="N941" s="118"/>
      <c r="O941" s="138">
        <f t="shared" si="178"/>
        <v>1000</v>
      </c>
      <c r="P941" s="124"/>
      <c r="Q941" s="118"/>
      <c r="R941" s="118"/>
      <c r="S941" s="151"/>
      <c r="T941" s="119" t="str">
        <f t="shared" si="183"/>
        <v/>
      </c>
      <c r="U941" s="119" t="str">
        <f t="shared" si="184"/>
        <v/>
      </c>
      <c r="V941" s="119">
        <f t="shared" si="179"/>
        <v>1000</v>
      </c>
      <c r="W941" s="119" t="str">
        <f t="shared" si="180"/>
        <v/>
      </c>
      <c r="X941" s="119" t="str">
        <f t="shared" si="181"/>
        <v/>
      </c>
      <c r="Y941" s="120" t="str">
        <f t="shared" si="185"/>
        <v/>
      </c>
      <c r="Z941" s="121" t="str">
        <f t="shared" si="186"/>
        <v/>
      </c>
      <c r="AA941" s="122"/>
      <c r="AB941" s="119" t="str">
        <f t="shared" si="182"/>
        <v/>
      </c>
    </row>
    <row r="942" spans="1:28" x14ac:dyDescent="0.45">
      <c r="A942" s="112">
        <f>IF(C942="","",COUNTA($C$3:C942))</f>
        <v>940</v>
      </c>
      <c r="B942" s="112" t="str">
        <f t="shared" si="187"/>
        <v>October</v>
      </c>
      <c r="C942" s="113">
        <v>44848</v>
      </c>
      <c r="D942" s="114" t="s">
        <v>808</v>
      </c>
      <c r="E942" s="114"/>
      <c r="F942" s="115">
        <v>44848</v>
      </c>
      <c r="G942" s="116" t="s">
        <v>125</v>
      </c>
      <c r="H942" s="152" t="s">
        <v>812</v>
      </c>
      <c r="I942" s="116" t="s">
        <v>480</v>
      </c>
      <c r="J942" s="116" t="s">
        <v>345</v>
      </c>
      <c r="K942" s="117" t="str">
        <f t="shared" si="177"/>
        <v>Kg's</v>
      </c>
      <c r="L942" s="118">
        <v>1.5</v>
      </c>
      <c r="M942" s="118"/>
      <c r="N942" s="118"/>
      <c r="O942" s="138">
        <f t="shared" si="178"/>
        <v>1.5</v>
      </c>
      <c r="P942" s="124"/>
      <c r="Q942" s="118"/>
      <c r="R942" s="118"/>
      <c r="S942" s="151"/>
      <c r="T942" s="119" t="str">
        <f t="shared" si="183"/>
        <v/>
      </c>
      <c r="U942" s="119" t="str">
        <f t="shared" si="184"/>
        <v/>
      </c>
      <c r="V942" s="119">
        <f t="shared" si="179"/>
        <v>1.5</v>
      </c>
      <c r="W942" s="119" t="str">
        <f t="shared" si="180"/>
        <v/>
      </c>
      <c r="X942" s="119" t="str">
        <f t="shared" si="181"/>
        <v/>
      </c>
      <c r="Y942" s="120" t="str">
        <f t="shared" si="185"/>
        <v/>
      </c>
      <c r="Z942" s="121" t="str">
        <f t="shared" si="186"/>
        <v/>
      </c>
      <c r="AA942" s="122"/>
      <c r="AB942" s="119" t="str">
        <f t="shared" si="182"/>
        <v/>
      </c>
    </row>
    <row r="943" spans="1:28" x14ac:dyDescent="0.45">
      <c r="A943" s="112">
        <f>IF(C943="","",COUNTA($C$3:C943))</f>
        <v>941</v>
      </c>
      <c r="B943" s="112" t="str">
        <f t="shared" si="187"/>
        <v>October</v>
      </c>
      <c r="C943" s="113">
        <v>44848</v>
      </c>
      <c r="D943" s="114" t="s">
        <v>808</v>
      </c>
      <c r="E943" s="114"/>
      <c r="F943" s="115">
        <v>44848</v>
      </c>
      <c r="G943" s="116" t="s">
        <v>125</v>
      </c>
      <c r="H943" s="152" t="s">
        <v>812</v>
      </c>
      <c r="I943" s="116" t="s">
        <v>480</v>
      </c>
      <c r="J943" s="116" t="s">
        <v>343</v>
      </c>
      <c r="K943" s="117" t="str">
        <f t="shared" si="177"/>
        <v>No's</v>
      </c>
      <c r="L943" s="118">
        <v>2</v>
      </c>
      <c r="M943" s="118"/>
      <c r="N943" s="118"/>
      <c r="O943" s="138">
        <f t="shared" si="178"/>
        <v>2</v>
      </c>
      <c r="P943" s="124"/>
      <c r="Q943" s="118"/>
      <c r="R943" s="118"/>
      <c r="S943" s="151"/>
      <c r="T943" s="119" t="str">
        <f t="shared" si="183"/>
        <v/>
      </c>
      <c r="U943" s="119" t="str">
        <f t="shared" si="184"/>
        <v/>
      </c>
      <c r="V943" s="119">
        <f t="shared" si="179"/>
        <v>2</v>
      </c>
      <c r="W943" s="119" t="str">
        <f t="shared" si="180"/>
        <v/>
      </c>
      <c r="X943" s="119" t="str">
        <f t="shared" si="181"/>
        <v/>
      </c>
      <c r="Y943" s="120" t="str">
        <f t="shared" si="185"/>
        <v/>
      </c>
      <c r="Z943" s="121" t="str">
        <f t="shared" si="186"/>
        <v/>
      </c>
      <c r="AA943" s="122"/>
      <c r="AB943" s="119" t="str">
        <f t="shared" si="182"/>
        <v/>
      </c>
    </row>
    <row r="944" spans="1:28" x14ac:dyDescent="0.45">
      <c r="A944" s="112">
        <f>IF(C944="","",COUNTA($C$3:C944))</f>
        <v>942</v>
      </c>
      <c r="B944" s="112" t="str">
        <f t="shared" si="187"/>
        <v>October</v>
      </c>
      <c r="C944" s="113">
        <v>44850</v>
      </c>
      <c r="D944" s="114" t="s">
        <v>813</v>
      </c>
      <c r="E944" s="114"/>
      <c r="F944" s="115">
        <v>44833</v>
      </c>
      <c r="G944" s="116" t="s">
        <v>125</v>
      </c>
      <c r="H944" s="152" t="s">
        <v>814</v>
      </c>
      <c r="I944" s="116" t="s">
        <v>457</v>
      </c>
      <c r="J944" s="116" t="s">
        <v>2</v>
      </c>
      <c r="K944" s="117" t="str">
        <f t="shared" si="177"/>
        <v>Sqmt</v>
      </c>
      <c r="L944" s="118">
        <v>163.80000000000001</v>
      </c>
      <c r="M944" s="118">
        <v>121.16</v>
      </c>
      <c r="N944" s="118">
        <v>13.32</v>
      </c>
      <c r="O944" s="138">
        <f t="shared" si="178"/>
        <v>164.06559999999999</v>
      </c>
      <c r="P944" s="124">
        <v>145.6</v>
      </c>
      <c r="Q944" s="118">
        <v>161.30000000000001</v>
      </c>
      <c r="R944" s="118">
        <v>78</v>
      </c>
      <c r="S944" s="151">
        <v>22</v>
      </c>
      <c r="T944" s="119">
        <f t="shared" si="183"/>
        <v>2.7655999999999779</v>
      </c>
      <c r="U944" s="119">
        <f t="shared" si="184"/>
        <v>15.700000000000017</v>
      </c>
      <c r="V944" s="119">
        <f t="shared" si="179"/>
        <v>772.74897599999997</v>
      </c>
      <c r="W944" s="119">
        <f t="shared" si="180"/>
        <v>73.947000000000074</v>
      </c>
      <c r="X944" s="119">
        <f t="shared" si="181"/>
        <v>13.025975999999895</v>
      </c>
      <c r="Y944" s="120">
        <f t="shared" si="185"/>
        <v>1.6856671965360064</v>
      </c>
      <c r="Z944" s="121">
        <f t="shared" si="186"/>
        <v>9.5693429945095243</v>
      </c>
      <c r="AA944" s="122"/>
      <c r="AB944" s="119">
        <f t="shared" si="182"/>
        <v>13.025975999999895</v>
      </c>
    </row>
    <row r="945" spans="1:28" x14ac:dyDescent="0.45">
      <c r="A945" s="112">
        <f>IF(C945="","",COUNTA($C$3:C945))</f>
        <v>943</v>
      </c>
      <c r="B945" s="112" t="str">
        <f t="shared" si="187"/>
        <v>October</v>
      </c>
      <c r="C945" s="113">
        <v>44850</v>
      </c>
      <c r="D945" s="114" t="s">
        <v>813</v>
      </c>
      <c r="E945" s="114"/>
      <c r="F945" s="115">
        <v>44833</v>
      </c>
      <c r="G945" s="116" t="s">
        <v>125</v>
      </c>
      <c r="H945" s="152" t="s">
        <v>814</v>
      </c>
      <c r="I945" s="116" t="s">
        <v>457</v>
      </c>
      <c r="J945" s="116" t="s">
        <v>3</v>
      </c>
      <c r="K945" s="117" t="str">
        <f t="shared" si="177"/>
        <v>Sqmt</v>
      </c>
      <c r="L945" s="118">
        <v>289.39999999999998</v>
      </c>
      <c r="M945" s="118">
        <v>191.2</v>
      </c>
      <c r="N945" s="118">
        <v>46.84</v>
      </c>
      <c r="O945" s="138">
        <f t="shared" si="178"/>
        <v>290.40879999999999</v>
      </c>
      <c r="P945" s="124">
        <v>241</v>
      </c>
      <c r="Q945" s="118">
        <v>271.7</v>
      </c>
      <c r="R945" s="118"/>
      <c r="S945" s="151"/>
      <c r="T945" s="119">
        <f t="shared" si="183"/>
        <v>18.708799999999997</v>
      </c>
      <c r="U945" s="119">
        <f t="shared" si="184"/>
        <v>30.699999999999989</v>
      </c>
      <c r="V945" s="119">
        <f t="shared" si="179"/>
        <v>1823.7672640000001</v>
      </c>
      <c r="W945" s="119">
        <f t="shared" si="180"/>
        <v>192.79599999999994</v>
      </c>
      <c r="X945" s="119">
        <f t="shared" si="181"/>
        <v>117.49126399999999</v>
      </c>
      <c r="Y945" s="120">
        <f t="shared" si="185"/>
        <v>6.4422290233629278</v>
      </c>
      <c r="Z945" s="121">
        <f t="shared" si="186"/>
        <v>10.571305001776803</v>
      </c>
      <c r="AA945" s="122"/>
      <c r="AB945" s="119">
        <f t="shared" si="182"/>
        <v>117.49126399999999</v>
      </c>
    </row>
    <row r="946" spans="1:28" x14ac:dyDescent="0.45">
      <c r="A946" s="112">
        <f>IF(C946="","",COUNTA($C$3:C946))</f>
        <v>944</v>
      </c>
      <c r="B946" s="112" t="str">
        <f t="shared" si="187"/>
        <v>October</v>
      </c>
      <c r="C946" s="113">
        <v>44850</v>
      </c>
      <c r="D946" s="114" t="s">
        <v>813</v>
      </c>
      <c r="E946" s="114"/>
      <c r="F946" s="115">
        <v>44833</v>
      </c>
      <c r="G946" s="116" t="s">
        <v>125</v>
      </c>
      <c r="H946" s="152" t="s">
        <v>814</v>
      </c>
      <c r="I946" s="116" t="s">
        <v>25</v>
      </c>
      <c r="J946" s="116" t="s">
        <v>455</v>
      </c>
      <c r="K946" s="117" t="str">
        <f t="shared" si="177"/>
        <v>No's</v>
      </c>
      <c r="L946" s="118">
        <v>1144</v>
      </c>
      <c r="M946" s="118"/>
      <c r="N946" s="118"/>
      <c r="O946" s="138">
        <f t="shared" si="178"/>
        <v>1144</v>
      </c>
      <c r="P946" s="124"/>
      <c r="Q946" s="118"/>
      <c r="R946" s="118"/>
      <c r="S946" s="151"/>
      <c r="T946" s="119" t="str">
        <f t="shared" si="183"/>
        <v/>
      </c>
      <c r="U946" s="119" t="str">
        <f t="shared" si="184"/>
        <v/>
      </c>
      <c r="V946" s="119">
        <f t="shared" si="179"/>
        <v>1144</v>
      </c>
      <c r="W946" s="119" t="str">
        <f t="shared" si="180"/>
        <v/>
      </c>
      <c r="X946" s="119" t="str">
        <f t="shared" si="181"/>
        <v/>
      </c>
      <c r="Y946" s="120" t="str">
        <f t="shared" si="185"/>
        <v/>
      </c>
      <c r="Z946" s="121" t="str">
        <f t="shared" si="186"/>
        <v/>
      </c>
      <c r="AA946" s="122"/>
      <c r="AB946" s="119" t="str">
        <f t="shared" si="182"/>
        <v/>
      </c>
    </row>
    <row r="947" spans="1:28" x14ac:dyDescent="0.45">
      <c r="A947" s="112">
        <f>IF(C947="","",COUNTA($C$3:C947))</f>
        <v>945</v>
      </c>
      <c r="B947" s="112" t="str">
        <f t="shared" si="187"/>
        <v>October</v>
      </c>
      <c r="C947" s="113">
        <v>44850</v>
      </c>
      <c r="D947" s="114" t="s">
        <v>813</v>
      </c>
      <c r="E947" s="114"/>
      <c r="F947" s="115">
        <v>44833</v>
      </c>
      <c r="G947" s="116" t="s">
        <v>125</v>
      </c>
      <c r="H947" s="152" t="s">
        <v>814</v>
      </c>
      <c r="I947" s="116" t="s">
        <v>460</v>
      </c>
      <c r="J947" s="116" t="s">
        <v>225</v>
      </c>
      <c r="K947" s="117" t="str">
        <f t="shared" si="177"/>
        <v>Rmt</v>
      </c>
      <c r="L947" s="118">
        <v>400</v>
      </c>
      <c r="M947" s="118"/>
      <c r="N947" s="118"/>
      <c r="O947" s="138">
        <f t="shared" si="178"/>
        <v>400</v>
      </c>
      <c r="P947" s="124"/>
      <c r="Q947" s="118"/>
      <c r="R947" s="118"/>
      <c r="S947" s="151"/>
      <c r="T947" s="119" t="str">
        <f t="shared" si="183"/>
        <v/>
      </c>
      <c r="U947" s="119" t="str">
        <f t="shared" si="184"/>
        <v/>
      </c>
      <c r="V947" s="119">
        <f t="shared" si="179"/>
        <v>400</v>
      </c>
      <c r="W947" s="119" t="str">
        <f t="shared" si="180"/>
        <v/>
      </c>
      <c r="X947" s="119" t="str">
        <f t="shared" si="181"/>
        <v/>
      </c>
      <c r="Y947" s="120" t="str">
        <f t="shared" si="185"/>
        <v/>
      </c>
      <c r="Z947" s="121" t="str">
        <f t="shared" si="186"/>
        <v/>
      </c>
      <c r="AA947" s="122"/>
      <c r="AB947" s="119" t="str">
        <f t="shared" si="182"/>
        <v/>
      </c>
    </row>
    <row r="948" spans="1:28" x14ac:dyDescent="0.45">
      <c r="A948" s="112">
        <f>IF(C948="","",COUNTA($C$3:C948))</f>
        <v>946</v>
      </c>
      <c r="B948" s="112" t="str">
        <f t="shared" si="187"/>
        <v>October</v>
      </c>
      <c r="C948" s="113">
        <v>44850</v>
      </c>
      <c r="D948" s="114" t="s">
        <v>813</v>
      </c>
      <c r="E948" s="114"/>
      <c r="F948" s="115">
        <v>44833</v>
      </c>
      <c r="G948" s="116" t="s">
        <v>125</v>
      </c>
      <c r="H948" s="152" t="s">
        <v>814</v>
      </c>
      <c r="I948" s="116" t="s">
        <v>24</v>
      </c>
      <c r="J948" s="116" t="s">
        <v>24</v>
      </c>
      <c r="K948" s="117" t="str">
        <f t="shared" si="177"/>
        <v>No's</v>
      </c>
      <c r="L948" s="118">
        <v>1600</v>
      </c>
      <c r="M948" s="118"/>
      <c r="N948" s="118"/>
      <c r="O948" s="138">
        <f t="shared" si="178"/>
        <v>1600</v>
      </c>
      <c r="P948" s="124"/>
      <c r="Q948" s="118"/>
      <c r="R948" s="118"/>
      <c r="S948" s="151"/>
      <c r="T948" s="119" t="str">
        <f t="shared" si="183"/>
        <v/>
      </c>
      <c r="U948" s="119" t="str">
        <f t="shared" si="184"/>
        <v/>
      </c>
      <c r="V948" s="119">
        <f t="shared" si="179"/>
        <v>1600</v>
      </c>
      <c r="W948" s="119" t="str">
        <f t="shared" si="180"/>
        <v/>
      </c>
      <c r="X948" s="119" t="str">
        <f t="shared" si="181"/>
        <v/>
      </c>
      <c r="Y948" s="120" t="str">
        <f t="shared" si="185"/>
        <v/>
      </c>
      <c r="Z948" s="121" t="str">
        <f t="shared" si="186"/>
        <v/>
      </c>
      <c r="AA948" s="122"/>
      <c r="AB948" s="119" t="str">
        <f t="shared" si="182"/>
        <v/>
      </c>
    </row>
    <row r="949" spans="1:28" x14ac:dyDescent="0.45">
      <c r="A949" s="112">
        <f>IF(C949="","",COUNTA($C$3:C949))</f>
        <v>947</v>
      </c>
      <c r="B949" s="112" t="str">
        <f t="shared" si="187"/>
        <v>October</v>
      </c>
      <c r="C949" s="113">
        <v>44850</v>
      </c>
      <c r="D949" s="114" t="s">
        <v>813</v>
      </c>
      <c r="E949" s="114"/>
      <c r="F949" s="115">
        <v>44833</v>
      </c>
      <c r="G949" s="116" t="s">
        <v>125</v>
      </c>
      <c r="H949" s="152" t="s">
        <v>814</v>
      </c>
      <c r="I949" s="116" t="s">
        <v>480</v>
      </c>
      <c r="J949" s="116" t="s">
        <v>345</v>
      </c>
      <c r="K949" s="117" t="str">
        <f t="shared" si="177"/>
        <v>Kg's</v>
      </c>
      <c r="L949" s="118">
        <v>2.4</v>
      </c>
      <c r="M949" s="118"/>
      <c r="N949" s="118"/>
      <c r="O949" s="138">
        <f t="shared" si="178"/>
        <v>2.4</v>
      </c>
      <c r="P949" s="124"/>
      <c r="Q949" s="118"/>
      <c r="R949" s="118"/>
      <c r="S949" s="151"/>
      <c r="T949" s="119" t="str">
        <f t="shared" si="183"/>
        <v/>
      </c>
      <c r="U949" s="119" t="str">
        <f t="shared" si="184"/>
        <v/>
      </c>
      <c r="V949" s="119">
        <f t="shared" si="179"/>
        <v>2.4</v>
      </c>
      <c r="W949" s="119" t="str">
        <f t="shared" si="180"/>
        <v/>
      </c>
      <c r="X949" s="119" t="str">
        <f t="shared" si="181"/>
        <v/>
      </c>
      <c r="Y949" s="120" t="str">
        <f t="shared" si="185"/>
        <v/>
      </c>
      <c r="Z949" s="121" t="str">
        <f t="shared" si="186"/>
        <v/>
      </c>
      <c r="AA949" s="122"/>
      <c r="AB949" s="119" t="str">
        <f t="shared" si="182"/>
        <v/>
      </c>
    </row>
    <row r="950" spans="1:28" x14ac:dyDescent="0.45">
      <c r="A950" s="112">
        <f>IF(C950="","",COUNTA($C$3:C950))</f>
        <v>948</v>
      </c>
      <c r="B950" s="112" t="str">
        <f t="shared" si="187"/>
        <v>October</v>
      </c>
      <c r="C950" s="113">
        <v>44850</v>
      </c>
      <c r="D950" s="114" t="s">
        <v>813</v>
      </c>
      <c r="E950" s="114"/>
      <c r="F950" s="115">
        <v>44833</v>
      </c>
      <c r="G950" s="116" t="s">
        <v>125</v>
      </c>
      <c r="H950" s="152" t="s">
        <v>814</v>
      </c>
      <c r="I950" s="116" t="s">
        <v>480</v>
      </c>
      <c r="J950" s="116" t="s">
        <v>343</v>
      </c>
      <c r="K950" s="117" t="str">
        <f t="shared" si="177"/>
        <v>No's</v>
      </c>
      <c r="L950" s="118">
        <v>2</v>
      </c>
      <c r="M950" s="118"/>
      <c r="N950" s="118"/>
      <c r="O950" s="138">
        <f t="shared" si="178"/>
        <v>2</v>
      </c>
      <c r="P950" s="124"/>
      <c r="Q950" s="118"/>
      <c r="R950" s="118"/>
      <c r="S950" s="151"/>
      <c r="T950" s="119" t="str">
        <f t="shared" si="183"/>
        <v/>
      </c>
      <c r="U950" s="119" t="str">
        <f t="shared" si="184"/>
        <v/>
      </c>
      <c r="V950" s="119">
        <f t="shared" si="179"/>
        <v>2</v>
      </c>
      <c r="W950" s="119" t="str">
        <f t="shared" si="180"/>
        <v/>
      </c>
      <c r="X950" s="119" t="str">
        <f t="shared" si="181"/>
        <v/>
      </c>
      <c r="Y950" s="120" t="str">
        <f t="shared" si="185"/>
        <v/>
      </c>
      <c r="Z950" s="121" t="str">
        <f t="shared" si="186"/>
        <v/>
      </c>
      <c r="AA950" s="122"/>
      <c r="AB950" s="119" t="str">
        <f t="shared" si="182"/>
        <v/>
      </c>
    </row>
    <row r="951" spans="1:28" x14ac:dyDescent="0.45">
      <c r="A951" s="112">
        <f>IF(C951="","",COUNTA($C$3:C951))</f>
        <v>949</v>
      </c>
      <c r="B951" s="112" t="str">
        <f t="shared" si="187"/>
        <v>October</v>
      </c>
      <c r="C951" s="113">
        <v>44851</v>
      </c>
      <c r="D951" s="114" t="s">
        <v>781</v>
      </c>
      <c r="E951" s="114"/>
      <c r="F951" s="115">
        <v>44841</v>
      </c>
      <c r="G951" s="116" t="s">
        <v>125</v>
      </c>
      <c r="H951" s="152" t="s">
        <v>815</v>
      </c>
      <c r="I951" s="116" t="s">
        <v>231</v>
      </c>
      <c r="J951" s="116" t="s">
        <v>2</v>
      </c>
      <c r="K951" s="117" t="str">
        <f t="shared" si="177"/>
        <v>Sqmt</v>
      </c>
      <c r="L951" s="118">
        <v>51.1</v>
      </c>
      <c r="M951" s="118"/>
      <c r="N951" s="118">
        <v>42.66</v>
      </c>
      <c r="O951" s="138">
        <f t="shared" si="178"/>
        <v>52.045199999999994</v>
      </c>
      <c r="P951" s="124">
        <v>41.5</v>
      </c>
      <c r="Q951" s="118">
        <v>46.2</v>
      </c>
      <c r="R951" s="118">
        <v>0</v>
      </c>
      <c r="S951" s="151">
        <v>100</v>
      </c>
      <c r="T951" s="119">
        <f t="shared" si="183"/>
        <v>5.8451999999999913</v>
      </c>
      <c r="U951" s="119">
        <f t="shared" si="184"/>
        <v>4.7000000000000028</v>
      </c>
      <c r="V951" s="119">
        <f t="shared" si="179"/>
        <v>245.13289199999997</v>
      </c>
      <c r="W951" s="119">
        <f t="shared" si="180"/>
        <v>22.137000000000015</v>
      </c>
      <c r="X951" s="119">
        <f t="shared" si="181"/>
        <v>27.530891999999959</v>
      </c>
      <c r="Y951" s="120">
        <f t="shared" si="185"/>
        <v>11.231006894007502</v>
      </c>
      <c r="Z951" s="121">
        <f t="shared" si="186"/>
        <v>9.0306118527741344</v>
      </c>
      <c r="AA951" s="122"/>
      <c r="AB951" s="119">
        <f t="shared" si="182"/>
        <v>27.530891999999959</v>
      </c>
    </row>
    <row r="952" spans="1:28" x14ac:dyDescent="0.45">
      <c r="A952" s="112">
        <f>IF(C952="","",COUNTA($C$3:C952))</f>
        <v>950</v>
      </c>
      <c r="B952" s="112" t="str">
        <f t="shared" si="187"/>
        <v>October</v>
      </c>
      <c r="C952" s="113">
        <v>44851</v>
      </c>
      <c r="D952" s="114" t="s">
        <v>781</v>
      </c>
      <c r="E952" s="114"/>
      <c r="F952" s="115">
        <v>44841</v>
      </c>
      <c r="G952" s="116" t="s">
        <v>125</v>
      </c>
      <c r="H952" s="152" t="s">
        <v>815</v>
      </c>
      <c r="I952" s="116" t="s">
        <v>231</v>
      </c>
      <c r="J952" s="116" t="s">
        <v>19</v>
      </c>
      <c r="K952" s="117" t="str">
        <f t="shared" si="177"/>
        <v>Sqmt</v>
      </c>
      <c r="L952" s="118">
        <v>4.2</v>
      </c>
      <c r="M952" s="118">
        <v>3.5</v>
      </c>
      <c r="N952" s="118"/>
      <c r="O952" s="138">
        <f t="shared" si="178"/>
        <v>4.2699999999999996</v>
      </c>
      <c r="P952" s="124"/>
      <c r="Q952" s="118">
        <v>4.2</v>
      </c>
      <c r="R952" s="118"/>
      <c r="S952" s="151"/>
      <c r="T952" s="119">
        <f t="shared" si="183"/>
        <v>6.9999999999999396E-2</v>
      </c>
      <c r="U952" s="119">
        <f t="shared" si="184"/>
        <v>4.2</v>
      </c>
      <c r="V952" s="119">
        <f t="shared" si="179"/>
        <v>20.111699999999999</v>
      </c>
      <c r="W952" s="119">
        <f t="shared" si="180"/>
        <v>19.782</v>
      </c>
      <c r="X952" s="119">
        <f t="shared" si="181"/>
        <v>0.32969999999999716</v>
      </c>
      <c r="Y952" s="120">
        <f t="shared" si="185"/>
        <v>1.6393442622950678</v>
      </c>
      <c r="Z952" s="121">
        <f t="shared" si="186"/>
        <v>98.360655737704931</v>
      </c>
      <c r="AA952" s="122"/>
      <c r="AB952" s="119">
        <f t="shared" si="182"/>
        <v>0.32969999999999716</v>
      </c>
    </row>
    <row r="953" spans="1:28" x14ac:dyDescent="0.45">
      <c r="A953" s="112">
        <f>IF(C953="","",COUNTA($C$3:C953))</f>
        <v>951</v>
      </c>
      <c r="B953" s="112" t="str">
        <f t="shared" si="187"/>
        <v>October</v>
      </c>
      <c r="C953" s="113">
        <v>44852</v>
      </c>
      <c r="D953" s="114" t="s">
        <v>808</v>
      </c>
      <c r="E953" s="114"/>
      <c r="F953" s="115">
        <v>44848</v>
      </c>
      <c r="G953" s="116" t="s">
        <v>125</v>
      </c>
      <c r="H953" s="152" t="s">
        <v>816</v>
      </c>
      <c r="I953" s="116" t="s">
        <v>457</v>
      </c>
      <c r="J953" s="116" t="s">
        <v>2</v>
      </c>
      <c r="K953" s="117" t="str">
        <f t="shared" si="177"/>
        <v>Sqmt</v>
      </c>
      <c r="L953" s="118">
        <v>468.8</v>
      </c>
      <c r="M953" s="118">
        <f>59.96+12.53+12.5+32.6</f>
        <v>117.59</v>
      </c>
      <c r="N953" s="118">
        <v>270.64999999999998</v>
      </c>
      <c r="O953" s="138">
        <f t="shared" si="178"/>
        <v>473.65280000000001</v>
      </c>
      <c r="P953" s="124">
        <v>402.6</v>
      </c>
      <c r="Q953" s="118">
        <v>433.7</v>
      </c>
      <c r="R953" s="118">
        <v>12</v>
      </c>
      <c r="S953" s="151">
        <v>88</v>
      </c>
      <c r="T953" s="119">
        <f t="shared" si="183"/>
        <v>39.952800000000025</v>
      </c>
      <c r="U953" s="119">
        <f t="shared" si="184"/>
        <v>31.099999999999966</v>
      </c>
      <c r="V953" s="119">
        <f t="shared" si="179"/>
        <v>2230.9046880000001</v>
      </c>
      <c r="W953" s="119">
        <f t="shared" si="180"/>
        <v>146.48099999999985</v>
      </c>
      <c r="X953" s="119">
        <f t="shared" si="181"/>
        <v>188.1776880000001</v>
      </c>
      <c r="Y953" s="120">
        <f t="shared" si="185"/>
        <v>8.4350393368306964</v>
      </c>
      <c r="Z953" s="121">
        <f t="shared" si="186"/>
        <v>6.5659909537112346</v>
      </c>
      <c r="AA953" s="122"/>
      <c r="AB953" s="119">
        <f t="shared" si="182"/>
        <v>188.1776880000001</v>
      </c>
    </row>
    <row r="954" spans="1:28" x14ac:dyDescent="0.45">
      <c r="A954" s="112">
        <f>IF(C954="","",COUNTA($C$3:C954))</f>
        <v>952</v>
      </c>
      <c r="B954" s="112" t="str">
        <f t="shared" si="187"/>
        <v>October</v>
      </c>
      <c r="C954" s="113">
        <v>44852</v>
      </c>
      <c r="D954" s="114" t="s">
        <v>808</v>
      </c>
      <c r="E954" s="114"/>
      <c r="F954" s="115">
        <v>44848</v>
      </c>
      <c r="G954" s="116" t="s">
        <v>125</v>
      </c>
      <c r="H954" s="152" t="s">
        <v>816</v>
      </c>
      <c r="I954" s="116" t="s">
        <v>457</v>
      </c>
      <c r="J954" s="116" t="s">
        <v>3</v>
      </c>
      <c r="K954" s="117" t="str">
        <f t="shared" si="177"/>
        <v>Sqmt</v>
      </c>
      <c r="L954" s="118">
        <v>127.2</v>
      </c>
      <c r="M954" s="118">
        <v>58.39</v>
      </c>
      <c r="N954" s="118">
        <v>46.65</v>
      </c>
      <c r="O954" s="138">
        <f t="shared" si="178"/>
        <v>128.14879999999999</v>
      </c>
      <c r="P954" s="124">
        <v>103</v>
      </c>
      <c r="Q954" s="118">
        <v>117.9</v>
      </c>
      <c r="R954" s="118"/>
      <c r="S954" s="151"/>
      <c r="T954" s="119">
        <f t="shared" si="183"/>
        <v>10.248799999999989</v>
      </c>
      <c r="U954" s="119">
        <f t="shared" si="184"/>
        <v>14.900000000000006</v>
      </c>
      <c r="V954" s="119">
        <f t="shared" si="179"/>
        <v>804.77446399999997</v>
      </c>
      <c r="W954" s="119">
        <f t="shared" si="180"/>
        <v>93.572000000000045</v>
      </c>
      <c r="X954" s="119">
        <f t="shared" si="181"/>
        <v>64.362463999999932</v>
      </c>
      <c r="Y954" s="120">
        <f t="shared" si="185"/>
        <v>7.9975778157891364</v>
      </c>
      <c r="Z954" s="121">
        <f t="shared" si="186"/>
        <v>11.627108486384582</v>
      </c>
      <c r="AA954" s="122"/>
      <c r="AB954" s="119">
        <f t="shared" si="182"/>
        <v>64.362463999999932</v>
      </c>
    </row>
    <row r="955" spans="1:28" x14ac:dyDescent="0.45">
      <c r="A955" s="112">
        <f>IF(C955="","",COUNTA($C$3:C955))</f>
        <v>953</v>
      </c>
      <c r="B955" s="112" t="str">
        <f t="shared" si="187"/>
        <v>October</v>
      </c>
      <c r="C955" s="113">
        <v>44852</v>
      </c>
      <c r="D955" s="114" t="s">
        <v>808</v>
      </c>
      <c r="E955" s="114"/>
      <c r="F955" s="115">
        <v>44848</v>
      </c>
      <c r="G955" s="116" t="s">
        <v>125</v>
      </c>
      <c r="H955" s="152" t="s">
        <v>816</v>
      </c>
      <c r="I955" s="116" t="s">
        <v>515</v>
      </c>
      <c r="J955" s="116" t="s">
        <v>20</v>
      </c>
      <c r="K955" s="117" t="str">
        <f t="shared" si="177"/>
        <v>Sqmt</v>
      </c>
      <c r="L955" s="118">
        <v>15.1</v>
      </c>
      <c r="M955" s="118">
        <v>12.4</v>
      </c>
      <c r="N955" s="118"/>
      <c r="O955" s="138">
        <f t="shared" si="178"/>
        <v>15.128</v>
      </c>
      <c r="P955" s="124">
        <v>14.6</v>
      </c>
      <c r="Q955" s="118">
        <v>15.1</v>
      </c>
      <c r="R955" s="118"/>
      <c r="S955" s="151"/>
      <c r="T955" s="119">
        <f t="shared" si="183"/>
        <v>2.8000000000000469E-2</v>
      </c>
      <c r="U955" s="119">
        <f t="shared" si="184"/>
        <v>0.5</v>
      </c>
      <c r="V955" s="119">
        <f t="shared" si="179"/>
        <v>95.003840000000011</v>
      </c>
      <c r="W955" s="119">
        <f t="shared" si="180"/>
        <v>3.14</v>
      </c>
      <c r="X955" s="119">
        <f t="shared" si="181"/>
        <v>0.17584000000000294</v>
      </c>
      <c r="Y955" s="120">
        <f t="shared" si="185"/>
        <v>0.18508725542041557</v>
      </c>
      <c r="Z955" s="121">
        <f t="shared" si="186"/>
        <v>3.3051295610787941</v>
      </c>
      <c r="AA955" s="122"/>
      <c r="AB955" s="119">
        <f t="shared" si="182"/>
        <v>0.17584000000000294</v>
      </c>
    </row>
    <row r="956" spans="1:28" x14ac:dyDescent="0.45">
      <c r="A956" s="112">
        <f>IF(C956="","",COUNTA($C$3:C956))</f>
        <v>954</v>
      </c>
      <c r="B956" s="112" t="str">
        <f t="shared" si="187"/>
        <v>October</v>
      </c>
      <c r="C956" s="113">
        <v>44852</v>
      </c>
      <c r="D956" s="114" t="s">
        <v>808</v>
      </c>
      <c r="E956" s="114"/>
      <c r="F956" s="115">
        <v>44848</v>
      </c>
      <c r="G956" s="116" t="s">
        <v>125</v>
      </c>
      <c r="H956" s="152" t="s">
        <v>816</v>
      </c>
      <c r="I956" s="116" t="s">
        <v>25</v>
      </c>
      <c r="J956" s="116" t="s">
        <v>455</v>
      </c>
      <c r="K956" s="117" t="str">
        <f t="shared" si="177"/>
        <v>No's</v>
      </c>
      <c r="L956" s="118">
        <v>1156</v>
      </c>
      <c r="M956" s="118"/>
      <c r="N956" s="118"/>
      <c r="O956" s="138">
        <f t="shared" si="178"/>
        <v>1156</v>
      </c>
      <c r="P956" s="124"/>
      <c r="Q956" s="118"/>
      <c r="R956" s="118"/>
      <c r="S956" s="151"/>
      <c r="T956" s="119" t="str">
        <f t="shared" si="183"/>
        <v/>
      </c>
      <c r="U956" s="119" t="str">
        <f t="shared" si="184"/>
        <v/>
      </c>
      <c r="V956" s="119">
        <f t="shared" si="179"/>
        <v>1156</v>
      </c>
      <c r="W956" s="119" t="str">
        <f t="shared" si="180"/>
        <v/>
      </c>
      <c r="X956" s="119" t="str">
        <f t="shared" si="181"/>
        <v/>
      </c>
      <c r="Y956" s="120" t="str">
        <f t="shared" si="185"/>
        <v/>
      </c>
      <c r="Z956" s="121" t="str">
        <f t="shared" si="186"/>
        <v/>
      </c>
      <c r="AA956" s="122"/>
      <c r="AB956" s="119" t="str">
        <f t="shared" si="182"/>
        <v/>
      </c>
    </row>
    <row r="957" spans="1:28" x14ac:dyDescent="0.45">
      <c r="A957" s="112">
        <f>IF(C957="","",COUNTA($C$3:C957))</f>
        <v>955</v>
      </c>
      <c r="B957" s="112" t="str">
        <f t="shared" si="187"/>
        <v>October</v>
      </c>
      <c r="C957" s="113">
        <v>44852</v>
      </c>
      <c r="D957" s="114" t="s">
        <v>808</v>
      </c>
      <c r="E957" s="114"/>
      <c r="F957" s="115">
        <v>44848</v>
      </c>
      <c r="G957" s="116" t="s">
        <v>125</v>
      </c>
      <c r="H957" s="152" t="s">
        <v>816</v>
      </c>
      <c r="I957" s="116" t="s">
        <v>25</v>
      </c>
      <c r="J957" s="116" t="s">
        <v>606</v>
      </c>
      <c r="K957" s="117" t="str">
        <f t="shared" si="177"/>
        <v>No's</v>
      </c>
      <c r="L957" s="118">
        <v>348</v>
      </c>
      <c r="M957" s="118"/>
      <c r="N957" s="118"/>
      <c r="O957" s="138">
        <f t="shared" si="178"/>
        <v>348</v>
      </c>
      <c r="P957" s="124"/>
      <c r="Q957" s="118"/>
      <c r="R957" s="118"/>
      <c r="S957" s="151"/>
      <c r="T957" s="119" t="str">
        <f t="shared" si="183"/>
        <v/>
      </c>
      <c r="U957" s="119" t="str">
        <f t="shared" si="184"/>
        <v/>
      </c>
      <c r="V957" s="119">
        <f t="shared" si="179"/>
        <v>348</v>
      </c>
      <c r="W957" s="119" t="str">
        <f t="shared" si="180"/>
        <v/>
      </c>
      <c r="X957" s="119" t="str">
        <f t="shared" si="181"/>
        <v/>
      </c>
      <c r="Y957" s="120" t="str">
        <f t="shared" si="185"/>
        <v/>
      </c>
      <c r="Z957" s="121" t="str">
        <f t="shared" si="186"/>
        <v/>
      </c>
      <c r="AA957" s="122"/>
      <c r="AB957" s="119" t="str">
        <f t="shared" si="182"/>
        <v/>
      </c>
    </row>
    <row r="958" spans="1:28" x14ac:dyDescent="0.45">
      <c r="A958" s="112">
        <f>IF(C958="","",COUNTA($C$3:C958))</f>
        <v>956</v>
      </c>
      <c r="B958" s="112" t="str">
        <f t="shared" si="187"/>
        <v>October</v>
      </c>
      <c r="C958" s="113">
        <v>44852</v>
      </c>
      <c r="D958" s="114" t="s">
        <v>808</v>
      </c>
      <c r="E958" s="114"/>
      <c r="F958" s="115">
        <v>44848</v>
      </c>
      <c r="G958" s="116" t="s">
        <v>125</v>
      </c>
      <c r="H958" s="152" t="s">
        <v>816</v>
      </c>
      <c r="I958" s="116" t="s">
        <v>460</v>
      </c>
      <c r="J958" s="116" t="s">
        <v>225</v>
      </c>
      <c r="K958" s="117" t="str">
        <f t="shared" si="177"/>
        <v>Rmt</v>
      </c>
      <c r="L958" s="118">
        <v>360</v>
      </c>
      <c r="M958" s="118"/>
      <c r="N958" s="118"/>
      <c r="O958" s="138">
        <f t="shared" si="178"/>
        <v>360</v>
      </c>
      <c r="P958" s="124"/>
      <c r="Q958" s="118"/>
      <c r="R958" s="118"/>
      <c r="S958" s="151"/>
      <c r="T958" s="119" t="str">
        <f t="shared" si="183"/>
        <v/>
      </c>
      <c r="U958" s="119" t="str">
        <f t="shared" si="184"/>
        <v/>
      </c>
      <c r="V958" s="119">
        <f t="shared" si="179"/>
        <v>360</v>
      </c>
      <c r="W958" s="119" t="str">
        <f t="shared" si="180"/>
        <v/>
      </c>
      <c r="X958" s="119" t="str">
        <f t="shared" si="181"/>
        <v/>
      </c>
      <c r="Y958" s="120" t="str">
        <f t="shared" si="185"/>
        <v/>
      </c>
      <c r="Z958" s="121" t="str">
        <f t="shared" si="186"/>
        <v/>
      </c>
      <c r="AA958" s="122"/>
      <c r="AB958" s="119" t="str">
        <f t="shared" si="182"/>
        <v/>
      </c>
    </row>
    <row r="959" spans="1:28" x14ac:dyDescent="0.45">
      <c r="A959" s="112">
        <f>IF(C959="","",COUNTA($C$3:C959))</f>
        <v>957</v>
      </c>
      <c r="B959" s="112" t="str">
        <f t="shared" si="187"/>
        <v>October</v>
      </c>
      <c r="C959" s="113">
        <v>44852</v>
      </c>
      <c r="D959" s="114" t="s">
        <v>808</v>
      </c>
      <c r="E959" s="114"/>
      <c r="F959" s="115">
        <v>44848</v>
      </c>
      <c r="G959" s="116" t="s">
        <v>125</v>
      </c>
      <c r="H959" s="152" t="s">
        <v>816</v>
      </c>
      <c r="I959" s="116" t="s">
        <v>24</v>
      </c>
      <c r="J959" s="116" t="s">
        <v>24</v>
      </c>
      <c r="K959" s="117" t="str">
        <f t="shared" si="177"/>
        <v>No's</v>
      </c>
      <c r="L959" s="118">
        <v>1500</v>
      </c>
      <c r="M959" s="118"/>
      <c r="N959" s="118"/>
      <c r="O959" s="138">
        <f t="shared" si="178"/>
        <v>1500</v>
      </c>
      <c r="P959" s="124"/>
      <c r="Q959" s="118"/>
      <c r="R959" s="118"/>
      <c r="S959" s="151"/>
      <c r="T959" s="119" t="str">
        <f t="shared" si="183"/>
        <v/>
      </c>
      <c r="U959" s="119" t="str">
        <f t="shared" si="184"/>
        <v/>
      </c>
      <c r="V959" s="119">
        <f t="shared" si="179"/>
        <v>1500</v>
      </c>
      <c r="W959" s="119" t="str">
        <f t="shared" si="180"/>
        <v/>
      </c>
      <c r="X959" s="119" t="str">
        <f t="shared" si="181"/>
        <v/>
      </c>
      <c r="Y959" s="120" t="str">
        <f t="shared" si="185"/>
        <v/>
      </c>
      <c r="Z959" s="121" t="str">
        <f t="shared" si="186"/>
        <v/>
      </c>
      <c r="AA959" s="122"/>
      <c r="AB959" s="119" t="str">
        <f t="shared" si="182"/>
        <v/>
      </c>
    </row>
    <row r="960" spans="1:28" x14ac:dyDescent="0.45">
      <c r="A960" s="112">
        <f>IF(C960="","",COUNTA($C$3:C960))</f>
        <v>958</v>
      </c>
      <c r="B960" s="112" t="str">
        <f t="shared" si="187"/>
        <v>October</v>
      </c>
      <c r="C960" s="113">
        <v>44852</v>
      </c>
      <c r="D960" s="114" t="s">
        <v>808</v>
      </c>
      <c r="E960" s="114"/>
      <c r="F960" s="115">
        <v>44848</v>
      </c>
      <c r="G960" s="116" t="s">
        <v>125</v>
      </c>
      <c r="H960" s="152" t="s">
        <v>816</v>
      </c>
      <c r="I960" s="116" t="s">
        <v>480</v>
      </c>
      <c r="J960" s="116" t="s">
        <v>345</v>
      </c>
      <c r="K960" s="117" t="str">
        <f t="shared" si="177"/>
        <v>Kg's</v>
      </c>
      <c r="L960" s="118">
        <v>1.8</v>
      </c>
      <c r="M960" s="118"/>
      <c r="N960" s="118"/>
      <c r="O960" s="138">
        <f t="shared" si="178"/>
        <v>1.8</v>
      </c>
      <c r="P960" s="124"/>
      <c r="Q960" s="118"/>
      <c r="R960" s="118"/>
      <c r="S960" s="151"/>
      <c r="T960" s="119" t="str">
        <f t="shared" si="183"/>
        <v/>
      </c>
      <c r="U960" s="119" t="str">
        <f t="shared" si="184"/>
        <v/>
      </c>
      <c r="V960" s="119">
        <f t="shared" si="179"/>
        <v>1.8</v>
      </c>
      <c r="W960" s="119" t="str">
        <f t="shared" si="180"/>
        <v/>
      </c>
      <c r="X960" s="119" t="str">
        <f t="shared" si="181"/>
        <v/>
      </c>
      <c r="Y960" s="120" t="str">
        <f t="shared" si="185"/>
        <v/>
      </c>
      <c r="Z960" s="121" t="str">
        <f t="shared" si="186"/>
        <v/>
      </c>
      <c r="AA960" s="122"/>
      <c r="AB960" s="119" t="str">
        <f t="shared" si="182"/>
        <v/>
      </c>
    </row>
    <row r="961" spans="1:29" x14ac:dyDescent="0.45">
      <c r="A961" s="112">
        <f>IF(C961="","",COUNTA($C$3:C961))</f>
        <v>959</v>
      </c>
      <c r="B961" s="112" t="str">
        <f t="shared" si="187"/>
        <v>October</v>
      </c>
      <c r="C961" s="113">
        <v>44852</v>
      </c>
      <c r="D961" s="114" t="s">
        <v>808</v>
      </c>
      <c r="E961" s="114"/>
      <c r="F961" s="115">
        <v>44848</v>
      </c>
      <c r="G961" s="116" t="s">
        <v>125</v>
      </c>
      <c r="H961" s="152" t="s">
        <v>816</v>
      </c>
      <c r="I961" s="116" t="s">
        <v>480</v>
      </c>
      <c r="J961" s="116" t="s">
        <v>343</v>
      </c>
      <c r="K961" s="117" t="str">
        <f t="shared" si="177"/>
        <v>No's</v>
      </c>
      <c r="L961" s="118">
        <v>3</v>
      </c>
      <c r="M961" s="118"/>
      <c r="N961" s="118"/>
      <c r="O961" s="138">
        <f t="shared" si="178"/>
        <v>3</v>
      </c>
      <c r="P961" s="124"/>
      <c r="Q961" s="118"/>
      <c r="R961" s="118"/>
      <c r="S961" s="151"/>
      <c r="T961" s="119" t="str">
        <f t="shared" si="183"/>
        <v/>
      </c>
      <c r="U961" s="119" t="str">
        <f t="shared" si="184"/>
        <v/>
      </c>
      <c r="V961" s="119">
        <f t="shared" si="179"/>
        <v>3</v>
      </c>
      <c r="W961" s="119" t="str">
        <f t="shared" si="180"/>
        <v/>
      </c>
      <c r="X961" s="119" t="str">
        <f t="shared" si="181"/>
        <v/>
      </c>
      <c r="Y961" s="120" t="str">
        <f t="shared" si="185"/>
        <v/>
      </c>
      <c r="Z961" s="121" t="str">
        <f t="shared" si="186"/>
        <v/>
      </c>
      <c r="AA961" s="122"/>
      <c r="AB961" s="119" t="str">
        <f t="shared" si="182"/>
        <v/>
      </c>
    </row>
    <row r="962" spans="1:29" x14ac:dyDescent="0.45">
      <c r="A962" s="112">
        <f>IF(C962="","",COUNTA($C$3:C962))</f>
        <v>960</v>
      </c>
      <c r="B962" s="112" t="str">
        <f t="shared" si="187"/>
        <v>October</v>
      </c>
      <c r="C962" s="113">
        <v>44853</v>
      </c>
      <c r="D962" s="114" t="s">
        <v>817</v>
      </c>
      <c r="E962" s="114"/>
      <c r="F962" s="115">
        <v>44853</v>
      </c>
      <c r="G962" s="116" t="s">
        <v>125</v>
      </c>
      <c r="H962" s="152" t="s">
        <v>818</v>
      </c>
      <c r="I962" s="116" t="s">
        <v>457</v>
      </c>
      <c r="J962" s="116" t="s">
        <v>2</v>
      </c>
      <c r="K962" s="117" t="str">
        <f t="shared" si="177"/>
        <v>Sqmt</v>
      </c>
      <c r="L962" s="118">
        <v>29.5</v>
      </c>
      <c r="M962" s="118">
        <v>13.12</v>
      </c>
      <c r="N962" s="118">
        <v>11.24</v>
      </c>
      <c r="O962" s="138">
        <f t="shared" si="178"/>
        <v>29.719199999999997</v>
      </c>
      <c r="P962" s="124">
        <v>24.05</v>
      </c>
      <c r="Q962" s="118">
        <v>27.3</v>
      </c>
      <c r="R962" s="118">
        <v>37</v>
      </c>
      <c r="S962" s="151">
        <v>63</v>
      </c>
      <c r="T962" s="119">
        <f t="shared" si="183"/>
        <v>2.4191999999999965</v>
      </c>
      <c r="U962" s="119">
        <f t="shared" si="184"/>
        <v>3.25</v>
      </c>
      <c r="V962" s="119">
        <f t="shared" si="179"/>
        <v>139.97743199999999</v>
      </c>
      <c r="W962" s="119">
        <f t="shared" si="180"/>
        <v>15.307499999999999</v>
      </c>
      <c r="X962" s="119">
        <f t="shared" si="181"/>
        <v>11.394431999999984</v>
      </c>
      <c r="Y962" s="120">
        <f t="shared" si="185"/>
        <v>8.140192198982465</v>
      </c>
      <c r="Z962" s="121">
        <f t="shared" si="186"/>
        <v>10.935691404883039</v>
      </c>
      <c r="AA962" s="122"/>
      <c r="AB962" s="119">
        <f t="shared" si="182"/>
        <v>11.394431999999984</v>
      </c>
      <c r="AC962" s="96" t="s">
        <v>519</v>
      </c>
    </row>
    <row r="963" spans="1:29" x14ac:dyDescent="0.45">
      <c r="A963" s="112">
        <f>IF(C963="","",COUNTA($C$3:C963))</f>
        <v>961</v>
      </c>
      <c r="B963" s="112" t="str">
        <f t="shared" si="187"/>
        <v>October</v>
      </c>
      <c r="C963" s="113">
        <v>44853</v>
      </c>
      <c r="D963" s="114" t="s">
        <v>817</v>
      </c>
      <c r="E963" s="114"/>
      <c r="F963" s="115">
        <v>44853</v>
      </c>
      <c r="G963" s="116" t="s">
        <v>125</v>
      </c>
      <c r="H963" s="152" t="s">
        <v>818</v>
      </c>
      <c r="I963" s="116" t="s">
        <v>457</v>
      </c>
      <c r="J963" s="116" t="s">
        <v>3</v>
      </c>
      <c r="K963" s="117" t="str">
        <f t="shared" ref="K963:K1026" si="188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963" s="118">
        <v>6.5</v>
      </c>
      <c r="M963" s="118"/>
      <c r="N963" s="118">
        <v>5.39</v>
      </c>
      <c r="O963" s="138">
        <f t="shared" ref="O963:O989" si="189">IF(ISNUMBER(SEARCH("gsm",J:J)),(M963+N963)*1.22,IF(ISNUMBER(SEARCH("Tape",J:J)),L963,IF(ISNUMBER(SEARCH("Thermal",J:J)),L963,IF(ISNUMBER(SEARCH("Acou",J:J)),L963,IF(ISNUMBER(SEARCH("ss",J:J)),L963,IF(ISNUMBER(SEARCH("Alu",J:J)),L963,IF(ISNUMBER(SEARCH("Gasket",J:J)),L963,IF(ISNUMBER(SEARCH("Cleats",J:J)),L963,IF(ISNUMBER(SEARCH("Tube",J:J)),L963,IF(ISNUMBER(SEARCH("Bracket",J:J)),L963,IF(ISNUMBER(SEARCH("Corner",J:J)),L963,IF(ISNUMBER(SEARCH("MS",J:J)),L963,IF(ISNUMBER(SEARCH("Bucket",J:J)),L963,IF(ISNUMBER(SEARCH("stretch",J:J)),L963,IF(ISNUMBER(SEARCH("Bubble",J:J)),L963,IF(ISNUMBER(SEARCH("JTR",J:J)),L963,IF(ISNUMBER(SEARCH("Clamp",J:J)),"No's",IF(ISNUMBER(SEARCH("PIR",J:J)),"sqmt",""))))))))))))))))))</f>
        <v>6.5757999999999992</v>
      </c>
      <c r="P963" s="124">
        <v>3.8</v>
      </c>
      <c r="Q963" s="118">
        <v>4.9000000000000004</v>
      </c>
      <c r="R963" s="118"/>
      <c r="S963" s="151"/>
      <c r="T963" s="119">
        <f t="shared" si="183"/>
        <v>1.6757999999999988</v>
      </c>
      <c r="U963" s="119">
        <f t="shared" si="184"/>
        <v>1.1000000000000005</v>
      </c>
      <c r="V963" s="119">
        <f t="shared" ref="V963:V1026" si="190">IF(ISNUMBER(SEARCH("26",J:J)),O963*3.925,IF(ISNUMBER(SEARCH("24",J:J)),O963*4.71,IF(ISNUMBER(SEARCH("22",J:J)),O963*6.28,IF(ISNUMBER(SEARCH("20",J:J)),O963*7.85,IF(ISNUMBER(SEARCH("18G",J:J)),O963*9.42,IF(ISNUMBER(SEARCH("16G",J:J)),O963*11.775,IF(ISNUMBER(SEARCH("Thermal",J:J)),O963,IF(ISNUMBER(SEARCH("Acou",J:J)),O963,IF(ISNUMBER(SEARCH("ss",J:J)),O963,IF(ISNUMBER(SEARCH("0.8mm",J:J)),O963*2.2,IF(ISNUMBER(SEARCH("1mm",J:J)),O963*2.75,IF(ISNUMBER(SEARCH("1.2mm",J:J)),O963*3.3,IF(ISNUMBER(SEARCH("Gasket",J:J)),O963,IF(ISNUMBER(SEARCH("Cleats",J:J)),O963,IF(ISNUMBER(SEARCH("Sealant",J:J)),O963,IF(ISNUMBER(SEARCH("Bracket",J:J)),O963,IF(ISNUMBER(SEARCH("Corner",J:J)),O963,IF(ISNUMBER(SEARCH("Bubble",J:J)),O963,""))))))))))))))))))</f>
        <v>41.296023999999996</v>
      </c>
      <c r="W963" s="119">
        <f t="shared" ref="W963:W1026" si="191">IF(ISNUMBER(SEARCH("26",J:J)),U963*3.925,IF(ISNUMBER(SEARCH("24",J:J)),U963*4.71,IF(ISNUMBER(SEARCH("22",J:J)),U963*6.28,IF(ISNUMBER(SEARCH("20",J:J)),U963*7.85,IF(ISNUMBER(SEARCH("18G",J:J)),U963*9.42,IF(ISNUMBER(SEARCH("16G",J:J)),U963*11.775,IF(ISNUMBER(SEARCH("Thermal",J:J)),U963,IF(ISNUMBER(SEARCH("Acou",J:J)),U963,IF(ISNUMBER(SEARCH("ss",J:J)),U963,IF(ISNUMBER(SEARCH("0.8mm",J:J)),U963*2.2,IF(ISNUMBER(SEARCH("1mm",J:J)),U963*2.75,IF(ISNUMBER(SEARCH("1.2mm",J:J)),U963*3.3,IF(ISNUMBER(SEARCH("Gasket",J:J)),U963,IF(ISNUMBER(SEARCH("Cleats",J:J)),U963,IF(ISNUMBER(SEARCH("Sealant",J:J)),U963,IF(ISNUMBER(SEARCH("Bracket",J:J)),U963,IF(ISNUMBER(SEARCH("Corner",J:J)),U963,IF(ISNUMBER(SEARCH("Bubble",J:J)),U963,""))))))))))))))))))</f>
        <v>6.9080000000000039</v>
      </c>
      <c r="X963" s="119">
        <f t="shared" ref="X963:X1026" si="192">IF(ISNUMBER(SEARCH("26",J:J)),T963*3.925,IF(ISNUMBER(SEARCH("24",J:J)),T963*4.71,IF(ISNUMBER(SEARCH("22",J:J)),T963*6.28,IF(ISNUMBER(SEARCH("20",J:J)),T963*7.85,IF(ISNUMBER(SEARCH("18",J:J)),T963*9.42,IF(ISNUMBER(SEARCH("16",J:J)),T963*11.775,IF(ISNUMBER(SEARCH("Thermal",J:J)),"",IF(ISNUMBER(SEARCH("Acou",J:J)),"",IF(ISNUMBER(SEARCH("ss",J:J)),"",IF(ISNUMBER(SEARCH("0.8mm",J:J)),T963*2.2,IF(ISNUMBER(SEARCH("1mm",J:J)),T963*2.75,IF(ISNUMBER(SEARCH("1.2mm",J:J)),T963*3.3,IF(ISNUMBER(SEARCH("Gasket",J:J)),"",IF(ISNUMBER(SEARCH("Cleats",J:J)),"",IF(ISNUMBER(SEARCH("Sealant",J:J)),"",IF(ISNUMBER(SEARCH("Bracket",J:J)),"",IF(ISNUMBER(SEARCH("Corner",J:J)),"",IF(ISNUMBER(SEARCH("Bubble",J:J)),"",""))))))))))))))))))</f>
        <v>10.524023999999994</v>
      </c>
      <c r="Y963" s="120">
        <f t="shared" si="185"/>
        <v>25.484351713859898</v>
      </c>
      <c r="Z963" s="121">
        <f t="shared" si="186"/>
        <v>16.72800267648044</v>
      </c>
      <c r="AA963" s="122"/>
      <c r="AB963" s="119">
        <f t="shared" si="182"/>
        <v>10.524023999999994</v>
      </c>
      <c r="AC963" s="96" t="s">
        <v>820</v>
      </c>
    </row>
    <row r="964" spans="1:29" x14ac:dyDescent="0.45">
      <c r="A964" s="112">
        <f>IF(C964="","",COUNTA($C$3:C964))</f>
        <v>962</v>
      </c>
      <c r="B964" s="112" t="str">
        <f t="shared" si="187"/>
        <v>October</v>
      </c>
      <c r="C964" s="113">
        <v>44853</v>
      </c>
      <c r="D964" s="114" t="s">
        <v>817</v>
      </c>
      <c r="E964" s="114"/>
      <c r="F964" s="115">
        <v>44853</v>
      </c>
      <c r="G964" s="116" t="s">
        <v>125</v>
      </c>
      <c r="H964" s="152" t="s">
        <v>818</v>
      </c>
      <c r="I964" s="116" t="s">
        <v>368</v>
      </c>
      <c r="J964" s="116" t="s">
        <v>3</v>
      </c>
      <c r="K964" s="117" t="str">
        <f t="shared" si="188"/>
        <v>Sqmt</v>
      </c>
      <c r="L964" s="118">
        <v>9</v>
      </c>
      <c r="M964" s="118">
        <v>7.38</v>
      </c>
      <c r="N964" s="118"/>
      <c r="O964" s="138">
        <f t="shared" si="189"/>
        <v>9.0036000000000005</v>
      </c>
      <c r="P964" s="124">
        <v>9</v>
      </c>
      <c r="Q964" s="118">
        <v>9</v>
      </c>
      <c r="R964" s="118"/>
      <c r="S964" s="151"/>
      <c r="T964" s="119">
        <f t="shared" si="183"/>
        <v>3.6000000000004917E-3</v>
      </c>
      <c r="U964" s="119">
        <f t="shared" si="184"/>
        <v>0</v>
      </c>
      <c r="V964" s="119">
        <f t="shared" si="190"/>
        <v>56.542608000000008</v>
      </c>
      <c r="W964" s="119">
        <f t="shared" si="191"/>
        <v>0</v>
      </c>
      <c r="X964" s="119">
        <f t="shared" si="192"/>
        <v>2.2608000000003087E-2</v>
      </c>
      <c r="Y964" s="120">
        <f t="shared" si="185"/>
        <v>3.9984006397446481E-2</v>
      </c>
      <c r="Z964" s="121">
        <f t="shared" si="186"/>
        <v>0</v>
      </c>
      <c r="AA964" s="122"/>
      <c r="AB964" s="119">
        <f t="shared" si="182"/>
        <v>2.2608000000003087E-2</v>
      </c>
    </row>
    <row r="965" spans="1:29" x14ac:dyDescent="0.45">
      <c r="A965" s="112">
        <f>IF(C965="","",COUNTA($C$3:C965))</f>
        <v>963</v>
      </c>
      <c r="B965" s="112" t="str">
        <f t="shared" si="187"/>
        <v>October</v>
      </c>
      <c r="C965" s="113">
        <v>44853</v>
      </c>
      <c r="D965" s="114" t="s">
        <v>817</v>
      </c>
      <c r="E965" s="114"/>
      <c r="F965" s="115">
        <v>44853</v>
      </c>
      <c r="G965" s="116" t="s">
        <v>125</v>
      </c>
      <c r="H965" s="152" t="s">
        <v>818</v>
      </c>
      <c r="I965" s="116" t="s">
        <v>25</v>
      </c>
      <c r="J965" s="116" t="s">
        <v>455</v>
      </c>
      <c r="K965" s="117" t="str">
        <f t="shared" si="188"/>
        <v>No's</v>
      </c>
      <c r="L965" s="118">
        <v>174</v>
      </c>
      <c r="M965" s="118"/>
      <c r="N965" s="118"/>
      <c r="O965" s="138">
        <f t="shared" si="189"/>
        <v>174</v>
      </c>
      <c r="P965" s="124"/>
      <c r="Q965" s="118"/>
      <c r="R965" s="118"/>
      <c r="S965" s="151"/>
      <c r="T965" s="119" t="str">
        <f t="shared" si="183"/>
        <v/>
      </c>
      <c r="U965" s="119" t="str">
        <f t="shared" si="184"/>
        <v/>
      </c>
      <c r="V965" s="119">
        <f t="shared" si="190"/>
        <v>174</v>
      </c>
      <c r="W965" s="119" t="str">
        <f t="shared" si="191"/>
        <v/>
      </c>
      <c r="X965" s="119" t="str">
        <f t="shared" si="192"/>
        <v/>
      </c>
      <c r="Y965" s="120" t="str">
        <f t="shared" si="185"/>
        <v/>
      </c>
      <c r="Z965" s="121" t="str">
        <f t="shared" si="186"/>
        <v/>
      </c>
      <c r="AA965" s="122"/>
      <c r="AB965" s="119" t="str">
        <f t="shared" si="182"/>
        <v/>
      </c>
    </row>
    <row r="966" spans="1:29" x14ac:dyDescent="0.45">
      <c r="A966" s="112">
        <f>IF(C966="","",COUNTA($C$3:C966))</f>
        <v>964</v>
      </c>
      <c r="B966" s="112" t="str">
        <f t="shared" si="187"/>
        <v>October</v>
      </c>
      <c r="C966" s="113">
        <v>44853</v>
      </c>
      <c r="D966" s="114" t="s">
        <v>817</v>
      </c>
      <c r="E966" s="114"/>
      <c r="F966" s="115">
        <v>44853</v>
      </c>
      <c r="G966" s="116" t="s">
        <v>125</v>
      </c>
      <c r="H966" s="152" t="s">
        <v>818</v>
      </c>
      <c r="I966" s="116" t="s">
        <v>460</v>
      </c>
      <c r="J966" s="116" t="s">
        <v>225</v>
      </c>
      <c r="K966" s="117" t="str">
        <f t="shared" si="188"/>
        <v>Rmt</v>
      </c>
      <c r="L966" s="118">
        <v>70</v>
      </c>
      <c r="M966" s="118"/>
      <c r="N966" s="118"/>
      <c r="O966" s="138">
        <f t="shared" si="189"/>
        <v>70</v>
      </c>
      <c r="P966" s="124"/>
      <c r="Q966" s="118"/>
      <c r="R966" s="118"/>
      <c r="S966" s="151"/>
      <c r="T966" s="119" t="str">
        <f t="shared" si="183"/>
        <v/>
      </c>
      <c r="U966" s="119" t="str">
        <f t="shared" si="184"/>
        <v/>
      </c>
      <c r="V966" s="119">
        <f t="shared" si="190"/>
        <v>70</v>
      </c>
      <c r="W966" s="119" t="str">
        <f t="shared" si="191"/>
        <v/>
      </c>
      <c r="X966" s="119" t="str">
        <f t="shared" si="192"/>
        <v/>
      </c>
      <c r="Y966" s="120" t="str">
        <f t="shared" si="185"/>
        <v/>
      </c>
      <c r="Z966" s="121" t="str">
        <f t="shared" si="186"/>
        <v/>
      </c>
      <c r="AA966" s="122"/>
      <c r="AB966" s="119" t="str">
        <f t="shared" si="182"/>
        <v/>
      </c>
    </row>
    <row r="967" spans="1:29" x14ac:dyDescent="0.45">
      <c r="A967" s="112">
        <f>IF(C967="","",COUNTA($C$3:C967))</f>
        <v>965</v>
      </c>
      <c r="B967" s="112" t="str">
        <f t="shared" si="187"/>
        <v>October</v>
      </c>
      <c r="C967" s="113">
        <v>44853</v>
      </c>
      <c r="D967" s="114" t="s">
        <v>817</v>
      </c>
      <c r="E967" s="114"/>
      <c r="F967" s="115">
        <v>44853</v>
      </c>
      <c r="G967" s="116" t="s">
        <v>125</v>
      </c>
      <c r="H967" s="152" t="s">
        <v>818</v>
      </c>
      <c r="I967" s="116" t="s">
        <v>24</v>
      </c>
      <c r="J967" s="116" t="s">
        <v>24</v>
      </c>
      <c r="K967" s="117" t="str">
        <f t="shared" si="188"/>
        <v>No's</v>
      </c>
      <c r="L967" s="118">
        <v>300</v>
      </c>
      <c r="M967" s="118"/>
      <c r="N967" s="118"/>
      <c r="O967" s="138">
        <f t="shared" si="189"/>
        <v>300</v>
      </c>
      <c r="P967" s="124"/>
      <c r="Q967" s="118"/>
      <c r="R967" s="118"/>
      <c r="S967" s="151"/>
      <c r="T967" s="119" t="str">
        <f t="shared" si="183"/>
        <v/>
      </c>
      <c r="U967" s="119" t="str">
        <f t="shared" si="184"/>
        <v/>
      </c>
      <c r="V967" s="119">
        <f t="shared" si="190"/>
        <v>300</v>
      </c>
      <c r="W967" s="119" t="str">
        <f t="shared" si="191"/>
        <v/>
      </c>
      <c r="X967" s="119" t="str">
        <f t="shared" si="192"/>
        <v/>
      </c>
      <c r="Y967" s="120" t="str">
        <f t="shared" si="185"/>
        <v/>
      </c>
      <c r="Z967" s="121" t="str">
        <f t="shared" si="186"/>
        <v/>
      </c>
      <c r="AA967" s="122"/>
      <c r="AB967" s="119" t="str">
        <f t="shared" si="182"/>
        <v/>
      </c>
    </row>
    <row r="968" spans="1:29" x14ac:dyDescent="0.45">
      <c r="A968" s="112">
        <f>IF(C968="","",COUNTA($C$3:C968))</f>
        <v>966</v>
      </c>
      <c r="B968" s="112" t="str">
        <f t="shared" si="187"/>
        <v>October</v>
      </c>
      <c r="C968" s="113">
        <v>44853</v>
      </c>
      <c r="D968" s="114" t="s">
        <v>817</v>
      </c>
      <c r="E968" s="114"/>
      <c r="F968" s="115">
        <v>44853</v>
      </c>
      <c r="G968" s="116" t="s">
        <v>125</v>
      </c>
      <c r="H968" s="152" t="s">
        <v>818</v>
      </c>
      <c r="I968" s="116" t="s">
        <v>480</v>
      </c>
      <c r="J968" s="116" t="s">
        <v>345</v>
      </c>
      <c r="K968" s="117" t="str">
        <f t="shared" si="188"/>
        <v>Kg's</v>
      </c>
      <c r="L968" s="118">
        <v>0.2</v>
      </c>
      <c r="M968" s="118"/>
      <c r="N968" s="118"/>
      <c r="O968" s="138">
        <f t="shared" si="189"/>
        <v>0.2</v>
      </c>
      <c r="P968" s="124"/>
      <c r="Q968" s="118"/>
      <c r="R968" s="118"/>
      <c r="S968" s="151"/>
      <c r="T968" s="119" t="str">
        <f t="shared" si="183"/>
        <v/>
      </c>
      <c r="U968" s="119" t="str">
        <f t="shared" si="184"/>
        <v/>
      </c>
      <c r="V968" s="119">
        <f t="shared" si="190"/>
        <v>0.2</v>
      </c>
      <c r="W968" s="119" t="str">
        <f t="shared" si="191"/>
        <v/>
      </c>
      <c r="X968" s="119" t="str">
        <f t="shared" si="192"/>
        <v/>
      </c>
      <c r="Y968" s="120" t="str">
        <f t="shared" si="185"/>
        <v/>
      </c>
      <c r="Z968" s="121" t="str">
        <f t="shared" si="186"/>
        <v/>
      </c>
      <c r="AA968" s="122"/>
      <c r="AB968" s="119" t="str">
        <f t="shared" si="182"/>
        <v/>
      </c>
    </row>
    <row r="969" spans="1:29" x14ac:dyDescent="0.45">
      <c r="A969" s="112">
        <f>IF(C969="","",COUNTA($C$3:C969))</f>
        <v>967</v>
      </c>
      <c r="B969" s="112" t="str">
        <f t="shared" si="187"/>
        <v>October</v>
      </c>
      <c r="C969" s="113">
        <v>44853</v>
      </c>
      <c r="D969" s="114" t="s">
        <v>817</v>
      </c>
      <c r="E969" s="114"/>
      <c r="F969" s="115">
        <v>44853</v>
      </c>
      <c r="G969" s="116" t="s">
        <v>125</v>
      </c>
      <c r="H969" s="152" t="s">
        <v>818</v>
      </c>
      <c r="I969" s="116" t="s">
        <v>480</v>
      </c>
      <c r="J969" s="116" t="s">
        <v>343</v>
      </c>
      <c r="K969" s="117" t="str">
        <f t="shared" si="188"/>
        <v>No's</v>
      </c>
      <c r="L969" s="118">
        <v>1</v>
      </c>
      <c r="M969" s="118"/>
      <c r="N969" s="118"/>
      <c r="O969" s="138">
        <f t="shared" si="189"/>
        <v>1</v>
      </c>
      <c r="P969" s="124"/>
      <c r="Q969" s="118"/>
      <c r="R969" s="118"/>
      <c r="S969" s="151"/>
      <c r="T969" s="119" t="str">
        <f t="shared" si="183"/>
        <v/>
      </c>
      <c r="U969" s="119" t="str">
        <f t="shared" si="184"/>
        <v/>
      </c>
      <c r="V969" s="119">
        <f t="shared" si="190"/>
        <v>1</v>
      </c>
      <c r="W969" s="119" t="str">
        <f t="shared" si="191"/>
        <v/>
      </c>
      <c r="X969" s="119" t="str">
        <f t="shared" si="192"/>
        <v/>
      </c>
      <c r="Y969" s="120" t="str">
        <f t="shared" si="185"/>
        <v/>
      </c>
      <c r="Z969" s="121" t="str">
        <f t="shared" si="186"/>
        <v/>
      </c>
      <c r="AA969" s="122"/>
      <c r="AB969" s="119" t="str">
        <f t="shared" si="182"/>
        <v/>
      </c>
    </row>
    <row r="970" spans="1:29" x14ac:dyDescent="0.45">
      <c r="A970" s="112">
        <f>IF(C970="","",COUNTA($C$3:C970))</f>
        <v>968</v>
      </c>
      <c r="B970" s="112" t="str">
        <f t="shared" si="187"/>
        <v>October</v>
      </c>
      <c r="C970" s="113">
        <v>44853</v>
      </c>
      <c r="D970" s="114" t="s">
        <v>817</v>
      </c>
      <c r="E970" s="114"/>
      <c r="F970" s="115">
        <v>44853</v>
      </c>
      <c r="G970" s="116" t="s">
        <v>125</v>
      </c>
      <c r="H970" s="152" t="s">
        <v>819</v>
      </c>
      <c r="I970" s="116" t="s">
        <v>230</v>
      </c>
      <c r="J970" s="116" t="s">
        <v>4</v>
      </c>
      <c r="K970" s="117" t="str">
        <f t="shared" si="188"/>
        <v>Sqmt</v>
      </c>
      <c r="L970" s="118">
        <v>3.1</v>
      </c>
      <c r="M970" s="118"/>
      <c r="N970" s="118">
        <v>2.5499999999999998</v>
      </c>
      <c r="O970" s="138">
        <f t="shared" si="189"/>
        <v>3.1109999999999998</v>
      </c>
      <c r="P970" s="124">
        <v>0.8</v>
      </c>
      <c r="Q970" s="118">
        <v>1.7</v>
      </c>
      <c r="R970" s="118">
        <v>0</v>
      </c>
      <c r="S970" s="151">
        <v>100</v>
      </c>
      <c r="T970" s="119">
        <f t="shared" si="183"/>
        <v>1.4109999999999998</v>
      </c>
      <c r="U970" s="119">
        <f t="shared" si="184"/>
        <v>0.90000000000000013</v>
      </c>
      <c r="V970" s="119">
        <f t="shared" si="190"/>
        <v>24.421349999999997</v>
      </c>
      <c r="W970" s="119">
        <f t="shared" si="191"/>
        <v>7.0650000000000004</v>
      </c>
      <c r="X970" s="119">
        <f t="shared" si="192"/>
        <v>11.076349999999998</v>
      </c>
      <c r="Y970" s="120">
        <f t="shared" si="185"/>
        <v>45.355191256830594</v>
      </c>
      <c r="Z970" s="121">
        <f t="shared" si="186"/>
        <v>28.929604628736747</v>
      </c>
      <c r="AA970" s="122"/>
      <c r="AB970" s="119">
        <f t="shared" si="182"/>
        <v>11.076349999999998</v>
      </c>
    </row>
    <row r="971" spans="1:29" x14ac:dyDescent="0.45">
      <c r="A971" s="112">
        <f>IF(C971="","",COUNTA($C$3:C971))</f>
        <v>969</v>
      </c>
      <c r="B971" s="112" t="str">
        <f t="shared" si="187"/>
        <v>October</v>
      </c>
      <c r="C971" s="113">
        <v>44853</v>
      </c>
      <c r="D971" s="114" t="s">
        <v>817</v>
      </c>
      <c r="E971" s="114"/>
      <c r="F971" s="115">
        <v>44853</v>
      </c>
      <c r="G971" s="116" t="s">
        <v>125</v>
      </c>
      <c r="H971" s="152" t="s">
        <v>819</v>
      </c>
      <c r="I971" s="116" t="s">
        <v>25</v>
      </c>
      <c r="J971" s="116" t="s">
        <v>455</v>
      </c>
      <c r="K971" s="117" t="str">
        <f t="shared" si="188"/>
        <v>No's</v>
      </c>
      <c r="L971" s="118">
        <v>24</v>
      </c>
      <c r="M971" s="118"/>
      <c r="N971" s="118"/>
      <c r="O971" s="138">
        <f t="shared" si="189"/>
        <v>24</v>
      </c>
      <c r="P971" s="124"/>
      <c r="Q971" s="118"/>
      <c r="R971" s="118"/>
      <c r="S971" s="151"/>
      <c r="T971" s="119" t="str">
        <f t="shared" si="183"/>
        <v/>
      </c>
      <c r="U971" s="119" t="str">
        <f t="shared" si="184"/>
        <v/>
      </c>
      <c r="V971" s="119">
        <f t="shared" si="190"/>
        <v>24</v>
      </c>
      <c r="W971" s="119" t="str">
        <f t="shared" si="191"/>
        <v/>
      </c>
      <c r="X971" s="119" t="str">
        <f t="shared" si="192"/>
        <v/>
      </c>
      <c r="Y971" s="120" t="str">
        <f t="shared" si="185"/>
        <v/>
      </c>
      <c r="Z971" s="121" t="str">
        <f t="shared" si="186"/>
        <v/>
      </c>
      <c r="AA971" s="122"/>
      <c r="AB971" s="119" t="str">
        <f t="shared" si="182"/>
        <v/>
      </c>
    </row>
    <row r="972" spans="1:29" x14ac:dyDescent="0.45">
      <c r="A972" s="112">
        <f>IF(C972="","",COUNTA($C$3:C972))</f>
        <v>970</v>
      </c>
      <c r="B972" s="112" t="str">
        <f t="shared" si="187"/>
        <v>October</v>
      </c>
      <c r="C972" s="113">
        <v>44853</v>
      </c>
      <c r="D972" s="114" t="s">
        <v>821</v>
      </c>
      <c r="E972" s="114"/>
      <c r="F972" s="115">
        <v>44852</v>
      </c>
      <c r="G972" s="116" t="s">
        <v>125</v>
      </c>
      <c r="H972" s="152" t="s">
        <v>822</v>
      </c>
      <c r="I972" s="116" t="s">
        <v>457</v>
      </c>
      <c r="J972" s="116" t="s">
        <v>2</v>
      </c>
      <c r="K972" s="117" t="str">
        <f t="shared" si="188"/>
        <v>Sqmt</v>
      </c>
      <c r="L972" s="118">
        <v>10.4</v>
      </c>
      <c r="M972" s="118">
        <v>8.5299999999999994</v>
      </c>
      <c r="N972" s="118"/>
      <c r="O972" s="138">
        <f t="shared" si="189"/>
        <v>10.406599999999999</v>
      </c>
      <c r="P972" s="124">
        <v>9.4499999999999993</v>
      </c>
      <c r="Q972" s="118">
        <v>10.4</v>
      </c>
      <c r="R972" s="118">
        <v>100</v>
      </c>
      <c r="S972" s="151">
        <v>0</v>
      </c>
      <c r="T972" s="119">
        <f t="shared" si="183"/>
        <v>6.599999999998829E-3</v>
      </c>
      <c r="U972" s="119">
        <f t="shared" si="184"/>
        <v>0.95000000000000107</v>
      </c>
      <c r="V972" s="119">
        <f t="shared" si="190"/>
        <v>49.015085999999997</v>
      </c>
      <c r="W972" s="119">
        <f t="shared" si="191"/>
        <v>4.4745000000000053</v>
      </c>
      <c r="X972" s="119">
        <f t="shared" si="192"/>
        <v>3.1085999999994486E-2</v>
      </c>
      <c r="Y972" s="120">
        <f t="shared" si="185"/>
        <v>6.3421290334968475E-2</v>
      </c>
      <c r="Z972" s="121">
        <f t="shared" si="186"/>
        <v>9.1288220936713351</v>
      </c>
      <c r="AA972" s="122"/>
      <c r="AB972" s="119">
        <f t="shared" si="182"/>
        <v>3.1085999999994486E-2</v>
      </c>
    </row>
    <row r="973" spans="1:29" x14ac:dyDescent="0.45">
      <c r="A973" s="112">
        <f>IF(C973="","",COUNTA($C$3:C973))</f>
        <v>971</v>
      </c>
      <c r="B973" s="112" t="str">
        <f t="shared" si="187"/>
        <v>October</v>
      </c>
      <c r="C973" s="113">
        <v>44853</v>
      </c>
      <c r="D973" s="114" t="s">
        <v>821</v>
      </c>
      <c r="E973" s="114"/>
      <c r="F973" s="115">
        <v>44852</v>
      </c>
      <c r="G973" s="116" t="s">
        <v>125</v>
      </c>
      <c r="H973" s="152" t="s">
        <v>822</v>
      </c>
      <c r="I973" s="116" t="s">
        <v>457</v>
      </c>
      <c r="J973" s="116" t="s">
        <v>3</v>
      </c>
      <c r="K973" s="117" t="str">
        <f t="shared" si="188"/>
        <v>Sqmt</v>
      </c>
      <c r="L973" s="118">
        <v>17.05</v>
      </c>
      <c r="M973" s="118">
        <v>13.98</v>
      </c>
      <c r="N973" s="118"/>
      <c r="O973" s="138">
        <f t="shared" si="189"/>
        <v>17.055600000000002</v>
      </c>
      <c r="P973" s="124">
        <v>15.3</v>
      </c>
      <c r="Q973" s="118">
        <v>17</v>
      </c>
      <c r="R973" s="118"/>
      <c r="S973" s="151"/>
      <c r="T973" s="119">
        <f t="shared" si="183"/>
        <v>5.560000000000187E-2</v>
      </c>
      <c r="U973" s="119">
        <f t="shared" si="184"/>
        <v>1.6999999999999993</v>
      </c>
      <c r="V973" s="119">
        <f t="shared" si="190"/>
        <v>107.10916800000001</v>
      </c>
      <c r="W973" s="119">
        <f t="shared" si="191"/>
        <v>10.675999999999997</v>
      </c>
      <c r="X973" s="119">
        <f t="shared" si="192"/>
        <v>0.34916800000001175</v>
      </c>
      <c r="Y973" s="120">
        <f t="shared" si="185"/>
        <v>0.3259926358498198</v>
      </c>
      <c r="Z973" s="121">
        <f t="shared" si="186"/>
        <v>9.9674007364150139</v>
      </c>
      <c r="AA973" s="122"/>
      <c r="AB973" s="119">
        <f t="shared" si="182"/>
        <v>0.34916800000001175</v>
      </c>
    </row>
    <row r="974" spans="1:29" x14ac:dyDescent="0.45">
      <c r="A974" s="112">
        <f>IF(C974="","",COUNTA($C$3:C974))</f>
        <v>972</v>
      </c>
      <c r="B974" s="112" t="str">
        <f t="shared" si="187"/>
        <v>October</v>
      </c>
      <c r="C974" s="113">
        <v>44853</v>
      </c>
      <c r="D974" s="114" t="s">
        <v>821</v>
      </c>
      <c r="E974" s="114"/>
      <c r="F974" s="115">
        <v>44852</v>
      </c>
      <c r="G974" s="116" t="s">
        <v>125</v>
      </c>
      <c r="H974" s="152" t="s">
        <v>822</v>
      </c>
      <c r="I974" s="116" t="s">
        <v>25</v>
      </c>
      <c r="J974" s="116" t="s">
        <v>455</v>
      </c>
      <c r="K974" s="117" t="str">
        <f t="shared" si="188"/>
        <v>No's</v>
      </c>
      <c r="L974" s="118">
        <v>64</v>
      </c>
      <c r="M974" s="118"/>
      <c r="N974" s="118"/>
      <c r="O974" s="138">
        <f t="shared" si="189"/>
        <v>64</v>
      </c>
      <c r="P974" s="124"/>
      <c r="Q974" s="118"/>
      <c r="R974" s="118"/>
      <c r="S974" s="151"/>
      <c r="T974" s="119" t="str">
        <f t="shared" si="183"/>
        <v/>
      </c>
      <c r="U974" s="119" t="str">
        <f t="shared" si="184"/>
        <v/>
      </c>
      <c r="V974" s="119">
        <f t="shared" si="190"/>
        <v>64</v>
      </c>
      <c r="W974" s="119" t="str">
        <f t="shared" si="191"/>
        <v/>
      </c>
      <c r="X974" s="119" t="str">
        <f t="shared" si="192"/>
        <v/>
      </c>
      <c r="Y974" s="120" t="str">
        <f t="shared" si="185"/>
        <v/>
      </c>
      <c r="Z974" s="121" t="str">
        <f t="shared" si="186"/>
        <v/>
      </c>
      <c r="AA974" s="122"/>
      <c r="AB974" s="119" t="str">
        <f t="shared" ref="AB974:AB1032" si="193">IFERROR((X974-AA974),"")</f>
        <v/>
      </c>
    </row>
    <row r="975" spans="1:29" x14ac:dyDescent="0.45">
      <c r="A975" s="112">
        <f>IF(C975="","",COUNTA($C$3:C975))</f>
        <v>973</v>
      </c>
      <c r="B975" s="112" t="str">
        <f t="shared" si="187"/>
        <v>October</v>
      </c>
      <c r="C975" s="113">
        <v>44853</v>
      </c>
      <c r="D975" s="114" t="s">
        <v>821</v>
      </c>
      <c r="E975" s="114"/>
      <c r="F975" s="115">
        <v>44852</v>
      </c>
      <c r="G975" s="116" t="s">
        <v>125</v>
      </c>
      <c r="H975" s="152" t="s">
        <v>822</v>
      </c>
      <c r="I975" s="116" t="s">
        <v>460</v>
      </c>
      <c r="J975" s="116" t="s">
        <v>225</v>
      </c>
      <c r="K975" s="117" t="str">
        <f t="shared" si="188"/>
        <v>Rmt</v>
      </c>
      <c r="L975" s="118">
        <v>30</v>
      </c>
      <c r="M975" s="118"/>
      <c r="N975" s="118"/>
      <c r="O975" s="138">
        <f t="shared" si="189"/>
        <v>30</v>
      </c>
      <c r="P975" s="124"/>
      <c r="Q975" s="118"/>
      <c r="R975" s="118"/>
      <c r="S975" s="151"/>
      <c r="T975" s="119" t="str">
        <f t="shared" si="183"/>
        <v/>
      </c>
      <c r="U975" s="119" t="str">
        <f t="shared" si="184"/>
        <v/>
      </c>
      <c r="V975" s="119">
        <f t="shared" si="190"/>
        <v>30</v>
      </c>
      <c r="W975" s="119" t="str">
        <f t="shared" si="191"/>
        <v/>
      </c>
      <c r="X975" s="119" t="str">
        <f t="shared" si="192"/>
        <v/>
      </c>
      <c r="Y975" s="120" t="str">
        <f t="shared" si="185"/>
        <v/>
      </c>
      <c r="Z975" s="121" t="str">
        <f t="shared" si="186"/>
        <v/>
      </c>
      <c r="AA975" s="122"/>
      <c r="AB975" s="119" t="str">
        <f t="shared" si="193"/>
        <v/>
      </c>
    </row>
    <row r="976" spans="1:29" x14ac:dyDescent="0.45">
      <c r="A976" s="112">
        <f>IF(C976="","",COUNTA($C$3:C976))</f>
        <v>974</v>
      </c>
      <c r="B976" s="112" t="str">
        <f t="shared" si="187"/>
        <v>October</v>
      </c>
      <c r="C976" s="113">
        <v>44853</v>
      </c>
      <c r="D976" s="114" t="s">
        <v>821</v>
      </c>
      <c r="E976" s="114"/>
      <c r="F976" s="115">
        <v>44852</v>
      </c>
      <c r="G976" s="116" t="s">
        <v>125</v>
      </c>
      <c r="H976" s="152" t="s">
        <v>822</v>
      </c>
      <c r="I976" s="116" t="s">
        <v>24</v>
      </c>
      <c r="J976" s="116" t="s">
        <v>24</v>
      </c>
      <c r="K976" s="117" t="str">
        <f t="shared" si="188"/>
        <v>No's</v>
      </c>
      <c r="L976" s="118">
        <v>100</v>
      </c>
      <c r="M976" s="118"/>
      <c r="N976" s="118"/>
      <c r="O976" s="138">
        <f t="shared" si="189"/>
        <v>100</v>
      </c>
      <c r="P976" s="124"/>
      <c r="Q976" s="118"/>
      <c r="R976" s="118"/>
      <c r="S976" s="151"/>
      <c r="T976" s="119" t="str">
        <f t="shared" si="183"/>
        <v/>
      </c>
      <c r="U976" s="119" t="str">
        <f t="shared" si="184"/>
        <v/>
      </c>
      <c r="V976" s="119">
        <f t="shared" si="190"/>
        <v>100</v>
      </c>
      <c r="W976" s="119" t="str">
        <f t="shared" si="191"/>
        <v/>
      </c>
      <c r="X976" s="119" t="str">
        <f t="shared" si="192"/>
        <v/>
      </c>
      <c r="Y976" s="120" t="str">
        <f t="shared" si="185"/>
        <v/>
      </c>
      <c r="Z976" s="121" t="str">
        <f t="shared" si="186"/>
        <v/>
      </c>
      <c r="AA976" s="122"/>
      <c r="AB976" s="119" t="str">
        <f t="shared" si="193"/>
        <v/>
      </c>
    </row>
    <row r="977" spans="1:29" x14ac:dyDescent="0.45">
      <c r="A977" s="112">
        <f>IF(C977="","",COUNTA($C$3:C977))</f>
        <v>975</v>
      </c>
      <c r="B977" s="112" t="str">
        <f t="shared" si="187"/>
        <v>October</v>
      </c>
      <c r="C977" s="113">
        <v>44853</v>
      </c>
      <c r="D977" s="114" t="s">
        <v>821</v>
      </c>
      <c r="E977" s="114"/>
      <c r="F977" s="115">
        <v>44852</v>
      </c>
      <c r="G977" s="116" t="s">
        <v>125</v>
      </c>
      <c r="H977" s="152" t="s">
        <v>822</v>
      </c>
      <c r="I977" s="116" t="s">
        <v>480</v>
      </c>
      <c r="J977" s="116" t="s">
        <v>345</v>
      </c>
      <c r="K977" s="117" t="str">
        <f t="shared" si="188"/>
        <v>Kg's</v>
      </c>
      <c r="L977" s="118">
        <v>0.15</v>
      </c>
      <c r="M977" s="118"/>
      <c r="N977" s="118"/>
      <c r="O977" s="138">
        <f t="shared" si="189"/>
        <v>0.15</v>
      </c>
      <c r="P977" s="124"/>
      <c r="Q977" s="118"/>
      <c r="R977" s="118"/>
      <c r="S977" s="151"/>
      <c r="T977" s="119" t="str">
        <f t="shared" si="183"/>
        <v/>
      </c>
      <c r="U977" s="119" t="str">
        <f t="shared" si="184"/>
        <v/>
      </c>
      <c r="V977" s="119">
        <f t="shared" si="190"/>
        <v>0.15</v>
      </c>
      <c r="W977" s="119" t="str">
        <f t="shared" si="191"/>
        <v/>
      </c>
      <c r="X977" s="119" t="str">
        <f t="shared" si="192"/>
        <v/>
      </c>
      <c r="Y977" s="120" t="str">
        <f t="shared" si="185"/>
        <v/>
      </c>
      <c r="Z977" s="121" t="str">
        <f t="shared" si="186"/>
        <v/>
      </c>
      <c r="AA977" s="122"/>
      <c r="AB977" s="119" t="str">
        <f t="shared" si="193"/>
        <v/>
      </c>
    </row>
    <row r="978" spans="1:29" x14ac:dyDescent="0.45">
      <c r="A978" s="112">
        <f>IF(C978="","",COUNTA($C$3:C978))</f>
        <v>976</v>
      </c>
      <c r="B978" s="112" t="str">
        <f t="shared" si="187"/>
        <v>October</v>
      </c>
      <c r="C978" s="113">
        <v>44853</v>
      </c>
      <c r="D978" s="114" t="s">
        <v>821</v>
      </c>
      <c r="E978" s="114"/>
      <c r="F978" s="115">
        <v>44852</v>
      </c>
      <c r="G978" s="116" t="s">
        <v>125</v>
      </c>
      <c r="H978" s="152" t="s">
        <v>822</v>
      </c>
      <c r="I978" s="116" t="s">
        <v>480</v>
      </c>
      <c r="J978" s="116" t="s">
        <v>343</v>
      </c>
      <c r="K978" s="117" t="str">
        <f t="shared" si="188"/>
        <v>No's</v>
      </c>
      <c r="L978" s="118">
        <v>1</v>
      </c>
      <c r="M978" s="118"/>
      <c r="N978" s="118"/>
      <c r="O978" s="138">
        <f t="shared" si="189"/>
        <v>1</v>
      </c>
      <c r="P978" s="124"/>
      <c r="Q978" s="118"/>
      <c r="R978" s="118"/>
      <c r="S978" s="151"/>
      <c r="T978" s="119" t="str">
        <f t="shared" si="183"/>
        <v/>
      </c>
      <c r="U978" s="119" t="str">
        <f t="shared" si="184"/>
        <v/>
      </c>
      <c r="V978" s="119">
        <f t="shared" si="190"/>
        <v>1</v>
      </c>
      <c r="W978" s="119" t="str">
        <f t="shared" si="191"/>
        <v/>
      </c>
      <c r="X978" s="119" t="str">
        <f t="shared" si="192"/>
        <v/>
      </c>
      <c r="Y978" s="120" t="str">
        <f t="shared" si="185"/>
        <v/>
      </c>
      <c r="Z978" s="121" t="str">
        <f t="shared" si="186"/>
        <v/>
      </c>
      <c r="AA978" s="122"/>
      <c r="AB978" s="119" t="str">
        <f t="shared" si="193"/>
        <v/>
      </c>
    </row>
    <row r="979" spans="1:29" x14ac:dyDescent="0.45">
      <c r="A979" s="112">
        <f>IF(C979="","",COUNTA($C$3:C979))</f>
        <v>977</v>
      </c>
      <c r="B979" s="112" t="str">
        <f t="shared" si="187"/>
        <v>October</v>
      </c>
      <c r="C979" s="113">
        <v>44853</v>
      </c>
      <c r="D979" s="114" t="s">
        <v>823</v>
      </c>
      <c r="E979" s="114"/>
      <c r="F979" s="115">
        <v>44851</v>
      </c>
      <c r="G979" s="116" t="s">
        <v>125</v>
      </c>
      <c r="H979" s="152" t="s">
        <v>824</v>
      </c>
      <c r="I979" s="116" t="s">
        <v>457</v>
      </c>
      <c r="J979" s="116" t="s">
        <v>2</v>
      </c>
      <c r="K979" s="117" t="str">
        <f t="shared" si="188"/>
        <v>Sqmt</v>
      </c>
      <c r="L979" s="118">
        <v>303.95</v>
      </c>
      <c r="M979" s="118">
        <v>201.88</v>
      </c>
      <c r="N979" s="118">
        <v>48.04</v>
      </c>
      <c r="O979" s="138">
        <f t="shared" si="189"/>
        <v>304.9024</v>
      </c>
      <c r="P979" s="124">
        <v>260.8</v>
      </c>
      <c r="Q979" s="118">
        <v>296.5</v>
      </c>
      <c r="R979" s="118">
        <v>52</v>
      </c>
      <c r="S979" s="151">
        <v>48</v>
      </c>
      <c r="T979" s="119">
        <f t="shared" si="183"/>
        <v>8.4024000000000001</v>
      </c>
      <c r="U979" s="119">
        <f t="shared" si="184"/>
        <v>35.699999999999989</v>
      </c>
      <c r="V979" s="119">
        <f t="shared" si="190"/>
        <v>1436.0903040000001</v>
      </c>
      <c r="W979" s="119">
        <f t="shared" si="191"/>
        <v>168.14699999999993</v>
      </c>
      <c r="X979" s="119">
        <f t="shared" si="192"/>
        <v>39.575304000000003</v>
      </c>
      <c r="Y979" s="120">
        <f t="shared" si="185"/>
        <v>2.7557670913708781</v>
      </c>
      <c r="Z979" s="121">
        <f t="shared" si="186"/>
        <v>11.708664805524649</v>
      </c>
      <c r="AA979" s="122"/>
      <c r="AB979" s="119">
        <f t="shared" si="193"/>
        <v>39.575304000000003</v>
      </c>
    </row>
    <row r="980" spans="1:29" x14ac:dyDescent="0.45">
      <c r="A980" s="112">
        <f>IF(C980="","",COUNTA($C$3:C980))</f>
        <v>978</v>
      </c>
      <c r="B980" s="112" t="str">
        <f t="shared" si="187"/>
        <v>October</v>
      </c>
      <c r="C980" s="113">
        <v>44853</v>
      </c>
      <c r="D980" s="114" t="s">
        <v>823</v>
      </c>
      <c r="E980" s="114"/>
      <c r="F980" s="115">
        <v>44851</v>
      </c>
      <c r="G980" s="116" t="s">
        <v>125</v>
      </c>
      <c r="H980" s="152" t="s">
        <v>824</v>
      </c>
      <c r="I980" s="116" t="s">
        <v>457</v>
      </c>
      <c r="J980" s="116" t="s">
        <v>3</v>
      </c>
      <c r="K980" s="117" t="str">
        <f t="shared" si="188"/>
        <v>Sqmt</v>
      </c>
      <c r="L980" s="118">
        <v>317.8</v>
      </c>
      <c r="M980" s="118">
        <v>228.73</v>
      </c>
      <c r="N980" s="118">
        <v>32.29</v>
      </c>
      <c r="O980" s="138">
        <f t="shared" si="189"/>
        <v>318.44439999999997</v>
      </c>
      <c r="P980" s="124">
        <v>275.10000000000002</v>
      </c>
      <c r="Q980" s="118">
        <v>308.8</v>
      </c>
      <c r="R980" s="118"/>
      <c r="S980" s="151"/>
      <c r="T980" s="119">
        <f t="shared" si="183"/>
        <v>9.6443999999999619</v>
      </c>
      <c r="U980" s="119">
        <f t="shared" si="184"/>
        <v>33.699999999999989</v>
      </c>
      <c r="V980" s="119">
        <f t="shared" si="190"/>
        <v>1999.8308319999999</v>
      </c>
      <c r="W980" s="119">
        <f t="shared" si="191"/>
        <v>211.63599999999994</v>
      </c>
      <c r="X980" s="119">
        <f t="shared" si="192"/>
        <v>60.566831999999764</v>
      </c>
      <c r="Y980" s="120">
        <f t="shared" si="185"/>
        <v>3.0285977709138434</v>
      </c>
      <c r="Z980" s="121">
        <f t="shared" si="186"/>
        <v>10.582695126684593</v>
      </c>
      <c r="AA980" s="122"/>
      <c r="AB980" s="119">
        <f t="shared" si="193"/>
        <v>60.566831999999764</v>
      </c>
    </row>
    <row r="981" spans="1:29" x14ac:dyDescent="0.45">
      <c r="A981" s="112">
        <f>IF(C981="","",COUNTA($C$3:C981))</f>
        <v>979</v>
      </c>
      <c r="B981" s="112" t="str">
        <f>IF(C981="","",TEXT(C981,"mmmm"))</f>
        <v>October</v>
      </c>
      <c r="C981" s="113">
        <v>44853</v>
      </c>
      <c r="D981" s="114" t="s">
        <v>823</v>
      </c>
      <c r="E981" s="114"/>
      <c r="F981" s="115">
        <v>44851</v>
      </c>
      <c r="G981" s="116" t="s">
        <v>125</v>
      </c>
      <c r="H981" s="152" t="s">
        <v>824</v>
      </c>
      <c r="I981" s="116" t="s">
        <v>368</v>
      </c>
      <c r="J981" s="116" t="s">
        <v>2</v>
      </c>
      <c r="K981" s="117" t="str">
        <f t="shared" si="188"/>
        <v>Sqmt</v>
      </c>
      <c r="L981" s="118">
        <v>45</v>
      </c>
      <c r="M981" s="118">
        <v>36.89</v>
      </c>
      <c r="N981" s="118"/>
      <c r="O981" s="138">
        <f t="shared" si="189"/>
        <v>45.005800000000001</v>
      </c>
      <c r="P981" s="124">
        <v>45</v>
      </c>
      <c r="Q981" s="118">
        <v>45</v>
      </c>
      <c r="R981" s="118"/>
      <c r="S981" s="151"/>
      <c r="T981" s="119">
        <f>(IF(K981="Sqmt",(O981-Q981),""))</f>
        <v>5.8000000000006935E-3</v>
      </c>
      <c r="U981" s="119">
        <f>(IF(K981="Sqmt",(O981-P981)-T981,IF(K981="Rmt","",IF(K981="Kg's","",IF(K981="No's","",IF(K981="Roll","",""))))))</f>
        <v>0</v>
      </c>
      <c r="V981" s="119">
        <f t="shared" si="190"/>
        <v>211.977318</v>
      </c>
      <c r="W981" s="119">
        <f t="shared" si="191"/>
        <v>0</v>
      </c>
      <c r="X981" s="119">
        <f t="shared" si="192"/>
        <v>2.7318000000003267E-2</v>
      </c>
      <c r="Y981" s="120">
        <f>IF(K981="Sqmt",(T981/O981)*100,IF(K981="Kg's","",IF(K981="No's","",IF(K981="Rmt","",IF(K981="Roll","",IF(K981="",""))))))</f>
        <v>1.2887227868409613E-2</v>
      </c>
      <c r="Z981" s="121">
        <f>IF(K981="Sqmt",(U981/O981)*100,IF(K981="Kg's","",IF(K981="No's","",IF(K981="Rmt","",IF(K981="Roll","",IF(K981="",""))))))</f>
        <v>0</v>
      </c>
      <c r="AA981" s="122"/>
      <c r="AB981" s="119">
        <f t="shared" si="193"/>
        <v>2.7318000000003267E-2</v>
      </c>
    </row>
    <row r="982" spans="1:29" x14ac:dyDescent="0.45">
      <c r="A982" s="112">
        <f>IF(C982="","",COUNTA($C$3:C982))</f>
        <v>980</v>
      </c>
      <c r="B982" s="112" t="str">
        <f t="shared" si="187"/>
        <v>October</v>
      </c>
      <c r="C982" s="113">
        <v>44853</v>
      </c>
      <c r="D982" s="114" t="s">
        <v>823</v>
      </c>
      <c r="E982" s="114"/>
      <c r="F982" s="115">
        <v>44851</v>
      </c>
      <c r="G982" s="116" t="s">
        <v>125</v>
      </c>
      <c r="H982" s="152" t="s">
        <v>824</v>
      </c>
      <c r="I982" s="116" t="s">
        <v>25</v>
      </c>
      <c r="J982" s="116" t="s">
        <v>455</v>
      </c>
      <c r="K982" s="117" t="str">
        <f t="shared" si="188"/>
        <v>No's</v>
      </c>
      <c r="L982" s="118">
        <v>2804</v>
      </c>
      <c r="M982" s="118"/>
      <c r="N982" s="118"/>
      <c r="O982" s="138">
        <f t="shared" si="189"/>
        <v>2804</v>
      </c>
      <c r="P982" s="124"/>
      <c r="Q982" s="118"/>
      <c r="R982" s="118"/>
      <c r="S982" s="151"/>
      <c r="T982" s="119" t="str">
        <f t="shared" si="183"/>
        <v/>
      </c>
      <c r="U982" s="119" t="str">
        <f t="shared" si="184"/>
        <v/>
      </c>
      <c r="V982" s="119">
        <f t="shared" si="190"/>
        <v>2804</v>
      </c>
      <c r="W982" s="119" t="str">
        <f t="shared" si="191"/>
        <v/>
      </c>
      <c r="X982" s="119" t="str">
        <f t="shared" si="192"/>
        <v/>
      </c>
      <c r="Y982" s="120" t="str">
        <f t="shared" si="185"/>
        <v/>
      </c>
      <c r="Z982" s="121" t="str">
        <f t="shared" si="186"/>
        <v/>
      </c>
      <c r="AA982" s="122"/>
      <c r="AB982" s="119" t="str">
        <f t="shared" si="193"/>
        <v/>
      </c>
    </row>
    <row r="983" spans="1:29" x14ac:dyDescent="0.45">
      <c r="A983" s="112">
        <f>IF(C983="","",COUNTA($C$3:C983))</f>
        <v>981</v>
      </c>
      <c r="B983" s="112" t="str">
        <f t="shared" si="187"/>
        <v>October</v>
      </c>
      <c r="C983" s="113">
        <v>44853</v>
      </c>
      <c r="D983" s="114" t="s">
        <v>823</v>
      </c>
      <c r="E983" s="114"/>
      <c r="F983" s="115">
        <v>44851</v>
      </c>
      <c r="G983" s="116" t="s">
        <v>125</v>
      </c>
      <c r="H983" s="152" t="s">
        <v>824</v>
      </c>
      <c r="I983" s="116" t="s">
        <v>460</v>
      </c>
      <c r="J983" s="116" t="s">
        <v>225</v>
      </c>
      <c r="K983" s="117" t="str">
        <f t="shared" si="188"/>
        <v>Rmt</v>
      </c>
      <c r="L983" s="118">
        <v>670</v>
      </c>
      <c r="M983" s="118"/>
      <c r="N983" s="118"/>
      <c r="O983" s="138">
        <f t="shared" si="189"/>
        <v>670</v>
      </c>
      <c r="P983" s="124"/>
      <c r="Q983" s="118"/>
      <c r="R983" s="118"/>
      <c r="S983" s="151"/>
      <c r="T983" s="119" t="str">
        <f t="shared" si="183"/>
        <v/>
      </c>
      <c r="U983" s="119" t="str">
        <f t="shared" si="184"/>
        <v/>
      </c>
      <c r="V983" s="119">
        <f t="shared" si="190"/>
        <v>670</v>
      </c>
      <c r="W983" s="119" t="str">
        <f t="shared" si="191"/>
        <v/>
      </c>
      <c r="X983" s="119" t="str">
        <f t="shared" si="192"/>
        <v/>
      </c>
      <c r="Y983" s="120" t="str">
        <f t="shared" si="185"/>
        <v/>
      </c>
      <c r="Z983" s="121" t="str">
        <f t="shared" si="186"/>
        <v/>
      </c>
      <c r="AA983" s="122"/>
      <c r="AB983" s="119" t="str">
        <f t="shared" si="193"/>
        <v/>
      </c>
    </row>
    <row r="984" spans="1:29" x14ac:dyDescent="0.45">
      <c r="A984" s="112">
        <f>IF(C984="","",COUNTA($C$3:C984))</f>
        <v>982</v>
      </c>
      <c r="B984" s="112" t="str">
        <f t="shared" si="187"/>
        <v>October</v>
      </c>
      <c r="C984" s="113">
        <v>44853</v>
      </c>
      <c r="D984" s="114" t="s">
        <v>823</v>
      </c>
      <c r="E984" s="114"/>
      <c r="F984" s="115">
        <v>44851</v>
      </c>
      <c r="G984" s="116" t="s">
        <v>125</v>
      </c>
      <c r="H984" s="152" t="s">
        <v>824</v>
      </c>
      <c r="I984" s="116" t="s">
        <v>24</v>
      </c>
      <c r="J984" s="116" t="s">
        <v>24</v>
      </c>
      <c r="K984" s="117" t="str">
        <f t="shared" si="188"/>
        <v>No's</v>
      </c>
      <c r="L984" s="118">
        <v>2500</v>
      </c>
      <c r="M984" s="118"/>
      <c r="N984" s="118"/>
      <c r="O984" s="138">
        <f t="shared" si="189"/>
        <v>2500</v>
      </c>
      <c r="P984" s="124"/>
      <c r="Q984" s="118"/>
      <c r="R984" s="118"/>
      <c r="S984" s="151"/>
      <c r="T984" s="119" t="str">
        <f t="shared" si="183"/>
        <v/>
      </c>
      <c r="U984" s="119" t="str">
        <f t="shared" si="184"/>
        <v/>
      </c>
      <c r="V984" s="119">
        <f t="shared" si="190"/>
        <v>2500</v>
      </c>
      <c r="W984" s="119" t="str">
        <f t="shared" si="191"/>
        <v/>
      </c>
      <c r="X984" s="119" t="str">
        <f t="shared" si="192"/>
        <v/>
      </c>
      <c r="Y984" s="120" t="str">
        <f t="shared" si="185"/>
        <v/>
      </c>
      <c r="Z984" s="121" t="str">
        <f t="shared" si="186"/>
        <v/>
      </c>
      <c r="AA984" s="122"/>
      <c r="AB984" s="119" t="str">
        <f t="shared" si="193"/>
        <v/>
      </c>
    </row>
    <row r="985" spans="1:29" x14ac:dyDescent="0.45">
      <c r="A985" s="112">
        <f>IF(C985="","",COUNTA($C$3:C985))</f>
        <v>983</v>
      </c>
      <c r="B985" s="112" t="str">
        <f t="shared" si="187"/>
        <v>October</v>
      </c>
      <c r="C985" s="113">
        <v>44853</v>
      </c>
      <c r="D985" s="114" t="s">
        <v>823</v>
      </c>
      <c r="E985" s="114"/>
      <c r="F985" s="115">
        <v>44851</v>
      </c>
      <c r="G985" s="116" t="s">
        <v>125</v>
      </c>
      <c r="H985" s="152" t="s">
        <v>824</v>
      </c>
      <c r="I985" s="116" t="s">
        <v>480</v>
      </c>
      <c r="J985" s="116" t="s">
        <v>345</v>
      </c>
      <c r="K985" s="117" t="str">
        <f t="shared" si="188"/>
        <v>Kg's</v>
      </c>
      <c r="L985" s="118">
        <v>3.3</v>
      </c>
      <c r="M985" s="118"/>
      <c r="N985" s="118"/>
      <c r="O985" s="138">
        <f t="shared" si="189"/>
        <v>3.3</v>
      </c>
      <c r="P985" s="124"/>
      <c r="Q985" s="118"/>
      <c r="R985" s="118"/>
      <c r="S985" s="151"/>
      <c r="T985" s="119" t="str">
        <f t="shared" si="183"/>
        <v/>
      </c>
      <c r="U985" s="119" t="str">
        <f t="shared" si="184"/>
        <v/>
      </c>
      <c r="V985" s="119">
        <f t="shared" si="190"/>
        <v>3.3</v>
      </c>
      <c r="W985" s="119" t="str">
        <f t="shared" si="191"/>
        <v/>
      </c>
      <c r="X985" s="119" t="str">
        <f t="shared" si="192"/>
        <v/>
      </c>
      <c r="Y985" s="120" t="str">
        <f t="shared" si="185"/>
        <v/>
      </c>
      <c r="Z985" s="121" t="str">
        <f t="shared" si="186"/>
        <v/>
      </c>
      <c r="AA985" s="122"/>
      <c r="AB985" s="119" t="str">
        <f t="shared" si="193"/>
        <v/>
      </c>
    </row>
    <row r="986" spans="1:29" x14ac:dyDescent="0.45">
      <c r="A986" s="112">
        <f>IF(C986="","",COUNTA($C$3:C986))</f>
        <v>984</v>
      </c>
      <c r="B986" s="112" t="str">
        <f t="shared" si="187"/>
        <v>October</v>
      </c>
      <c r="C986" s="113">
        <v>44853</v>
      </c>
      <c r="D986" s="114" t="s">
        <v>823</v>
      </c>
      <c r="E986" s="114"/>
      <c r="F986" s="115">
        <v>44851</v>
      </c>
      <c r="G986" s="116" t="s">
        <v>125</v>
      </c>
      <c r="H986" s="152" t="s">
        <v>824</v>
      </c>
      <c r="I986" s="116" t="s">
        <v>480</v>
      </c>
      <c r="J986" s="116" t="s">
        <v>343</v>
      </c>
      <c r="K986" s="117" t="str">
        <f t="shared" si="188"/>
        <v>No's</v>
      </c>
      <c r="L986" s="118">
        <v>5</v>
      </c>
      <c r="M986" s="118"/>
      <c r="N986" s="118"/>
      <c r="O986" s="138">
        <f t="shared" si="189"/>
        <v>5</v>
      </c>
      <c r="P986" s="124"/>
      <c r="Q986" s="118"/>
      <c r="R986" s="118"/>
      <c r="S986" s="151"/>
      <c r="T986" s="119" t="str">
        <f t="shared" si="183"/>
        <v/>
      </c>
      <c r="U986" s="119" t="str">
        <f t="shared" si="184"/>
        <v/>
      </c>
      <c r="V986" s="119">
        <f t="shared" si="190"/>
        <v>5</v>
      </c>
      <c r="W986" s="119" t="str">
        <f t="shared" si="191"/>
        <v/>
      </c>
      <c r="X986" s="119" t="str">
        <f t="shared" si="192"/>
        <v/>
      </c>
      <c r="Y986" s="120" t="str">
        <f t="shared" si="185"/>
        <v/>
      </c>
      <c r="Z986" s="121" t="str">
        <f t="shared" si="186"/>
        <v/>
      </c>
      <c r="AA986" s="122"/>
      <c r="AB986" s="119" t="str">
        <f t="shared" si="193"/>
        <v/>
      </c>
    </row>
    <row r="987" spans="1:29" x14ac:dyDescent="0.45">
      <c r="A987" s="112">
        <f>IF(C987="","",COUNTA($C$3:C987))</f>
        <v>985</v>
      </c>
      <c r="B987" s="112" t="str">
        <f t="shared" si="187"/>
        <v>October</v>
      </c>
      <c r="C987" s="113">
        <v>44853</v>
      </c>
      <c r="D987" s="114" t="s">
        <v>781</v>
      </c>
      <c r="E987" s="114"/>
      <c r="F987" s="115">
        <v>44841</v>
      </c>
      <c r="G987" s="116" t="s">
        <v>125</v>
      </c>
      <c r="H987" s="152" t="s">
        <v>825</v>
      </c>
      <c r="I987" s="116" t="s">
        <v>607</v>
      </c>
      <c r="J987" s="116" t="s">
        <v>4</v>
      </c>
      <c r="K987" s="117" t="str">
        <f t="shared" si="188"/>
        <v>Sqmt</v>
      </c>
      <c r="L987" s="118">
        <v>30.3</v>
      </c>
      <c r="M987" s="118"/>
      <c r="N987" s="118">
        <v>24.88</v>
      </c>
      <c r="O987" s="138">
        <f t="shared" si="189"/>
        <v>30.353599999999997</v>
      </c>
      <c r="P987" s="124">
        <v>7.6</v>
      </c>
      <c r="Q987" s="118">
        <v>21.2</v>
      </c>
      <c r="R987" s="118">
        <v>0</v>
      </c>
      <c r="S987" s="151">
        <v>100</v>
      </c>
      <c r="T987" s="119">
        <f t="shared" si="183"/>
        <v>9.1535999999999973</v>
      </c>
      <c r="U987" s="119">
        <f t="shared" si="184"/>
        <v>13.600000000000001</v>
      </c>
      <c r="V987" s="119">
        <f t="shared" si="190"/>
        <v>238.27575999999996</v>
      </c>
      <c r="W987" s="119">
        <f t="shared" si="191"/>
        <v>106.76</v>
      </c>
      <c r="X987" s="119">
        <f t="shared" si="192"/>
        <v>71.855759999999975</v>
      </c>
      <c r="Y987" s="120">
        <f t="shared" si="185"/>
        <v>30.156554741447465</v>
      </c>
      <c r="Z987" s="121">
        <f t="shared" si="186"/>
        <v>44.805229033788422</v>
      </c>
      <c r="AA987" s="122"/>
      <c r="AB987" s="119">
        <f t="shared" si="193"/>
        <v>71.855759999999975</v>
      </c>
      <c r="AC987" s="96" t="s">
        <v>927</v>
      </c>
    </row>
    <row r="988" spans="1:29" x14ac:dyDescent="0.45">
      <c r="A988" s="112">
        <f>IF(C988="","",COUNTA($C$3:C988))</f>
        <v>986</v>
      </c>
      <c r="B988" s="112" t="str">
        <f t="shared" si="187"/>
        <v>October</v>
      </c>
      <c r="C988" s="113">
        <v>44854</v>
      </c>
      <c r="D988" s="114" t="s">
        <v>826</v>
      </c>
      <c r="E988" s="114"/>
      <c r="F988" s="115">
        <v>44852</v>
      </c>
      <c r="G988" s="116" t="s">
        <v>48</v>
      </c>
      <c r="H988" s="152" t="s">
        <v>827</v>
      </c>
      <c r="I988" s="116" t="s">
        <v>457</v>
      </c>
      <c r="J988" s="116" t="s">
        <v>2</v>
      </c>
      <c r="K988" s="117" t="str">
        <f t="shared" si="188"/>
        <v>Sqmt</v>
      </c>
      <c r="L988" s="118">
        <v>472.7</v>
      </c>
      <c r="M988" s="118">
        <v>251.52</v>
      </c>
      <c r="N988" s="118">
        <f>2.36+135.34</f>
        <v>137.70000000000002</v>
      </c>
      <c r="O988" s="138">
        <f t="shared" si="189"/>
        <v>474.84840000000003</v>
      </c>
      <c r="P988" s="124">
        <v>395.1</v>
      </c>
      <c r="Q988" s="118">
        <v>448.6</v>
      </c>
      <c r="R988" s="118">
        <v>48</v>
      </c>
      <c r="S988" s="151">
        <v>52</v>
      </c>
      <c r="T988" s="119">
        <f t="shared" si="183"/>
        <v>26.248400000000004</v>
      </c>
      <c r="U988" s="119">
        <f t="shared" si="184"/>
        <v>53.5</v>
      </c>
      <c r="V988" s="119">
        <f t="shared" si="190"/>
        <v>2236.5359640000001</v>
      </c>
      <c r="W988" s="119">
        <f t="shared" si="191"/>
        <v>251.98499999999999</v>
      </c>
      <c r="X988" s="119">
        <f t="shared" si="192"/>
        <v>123.62996400000002</v>
      </c>
      <c r="Y988" s="120">
        <f t="shared" si="185"/>
        <v>5.5277431702412816</v>
      </c>
      <c r="Z988" s="121">
        <f t="shared" si="186"/>
        <v>11.266753768150002</v>
      </c>
      <c r="AA988" s="122"/>
      <c r="AB988" s="119">
        <f t="shared" si="193"/>
        <v>123.62996400000002</v>
      </c>
    </row>
    <row r="989" spans="1:29" x14ac:dyDescent="0.45">
      <c r="A989" s="112">
        <f>IF(C989="","",COUNTA($C$3:C989))</f>
        <v>987</v>
      </c>
      <c r="B989" s="112" t="str">
        <f t="shared" si="187"/>
        <v>October</v>
      </c>
      <c r="C989" s="113">
        <v>44854</v>
      </c>
      <c r="D989" s="114" t="s">
        <v>826</v>
      </c>
      <c r="E989" s="114"/>
      <c r="F989" s="115">
        <v>44852</v>
      </c>
      <c r="G989" s="116" t="s">
        <v>48</v>
      </c>
      <c r="H989" s="152" t="s">
        <v>827</v>
      </c>
      <c r="I989" s="116" t="s">
        <v>457</v>
      </c>
      <c r="J989" s="116" t="s">
        <v>3</v>
      </c>
      <c r="K989" s="117" t="str">
        <f t="shared" si="188"/>
        <v>Sqmt</v>
      </c>
      <c r="L989" s="118">
        <v>78.099999999999994</v>
      </c>
      <c r="M989" s="118">
        <v>48.03</v>
      </c>
      <c r="N989" s="118">
        <v>16.03</v>
      </c>
      <c r="O989" s="138">
        <f t="shared" si="189"/>
        <v>78.153199999999998</v>
      </c>
      <c r="P989" s="124">
        <v>67.3</v>
      </c>
      <c r="Q989" s="118">
        <v>74.3</v>
      </c>
      <c r="R989" s="118"/>
      <c r="S989" s="151"/>
      <c r="T989" s="119">
        <f t="shared" si="183"/>
        <v>3.8532000000000011</v>
      </c>
      <c r="U989" s="119">
        <f t="shared" si="184"/>
        <v>7</v>
      </c>
      <c r="V989" s="119">
        <f t="shared" si="190"/>
        <v>490.80209600000001</v>
      </c>
      <c r="W989" s="119">
        <f t="shared" si="191"/>
        <v>43.96</v>
      </c>
      <c r="X989" s="119">
        <f t="shared" si="192"/>
        <v>24.198096000000007</v>
      </c>
      <c r="Y989" s="120">
        <f t="shared" si="185"/>
        <v>4.9303163530092187</v>
      </c>
      <c r="Z989" s="121">
        <f t="shared" si="186"/>
        <v>8.9567669653961701</v>
      </c>
      <c r="AA989" s="122"/>
      <c r="AB989" s="119">
        <f t="shared" si="193"/>
        <v>24.198096000000007</v>
      </c>
    </row>
    <row r="990" spans="1:29" x14ac:dyDescent="0.45">
      <c r="A990" s="112">
        <f>IF(C990="","",COUNTA($C$3:C990))</f>
        <v>988</v>
      </c>
      <c r="B990" s="112" t="str">
        <f t="shared" si="187"/>
        <v>October</v>
      </c>
      <c r="C990" s="113">
        <v>44854</v>
      </c>
      <c r="D990" s="114" t="s">
        <v>826</v>
      </c>
      <c r="E990" s="114"/>
      <c r="F990" s="115">
        <v>44852</v>
      </c>
      <c r="G990" s="116" t="s">
        <v>48</v>
      </c>
      <c r="H990" s="152" t="s">
        <v>827</v>
      </c>
      <c r="I990" s="116" t="s">
        <v>457</v>
      </c>
      <c r="J990" s="116" t="s">
        <v>4</v>
      </c>
      <c r="K990" s="117" t="str">
        <f t="shared" si="188"/>
        <v>Sqmt</v>
      </c>
      <c r="L990" s="118">
        <v>118.5</v>
      </c>
      <c r="M990" s="118">
        <v>64.02</v>
      </c>
      <c r="N990" s="118">
        <v>31.35</v>
      </c>
      <c r="O990" s="138">
        <f>IF(ISNUMBER(SEARCH("gsm",J:J)),(M990+N990)*1.25,IF(ISNUMBER(SEARCH("Tape",J:J)),L990,IF(ISNUMBER(SEARCH("Thermal",J:J)),L990,IF(ISNUMBER(SEARCH("Acou",J:J)),L990,IF(ISNUMBER(SEARCH("ss",J:J)),L990,IF(ISNUMBER(SEARCH("Alu",J:J)),L990,IF(ISNUMBER(SEARCH("Gasket",J:J)),L990,IF(ISNUMBER(SEARCH("Cleats",J:J)),L990,IF(ISNUMBER(SEARCH("Tube",J:J)),L990,IF(ISNUMBER(SEARCH("Bracket",J:J)),L990,IF(ISNUMBER(SEARCH("Corner",J:J)),L990,IF(ISNUMBER(SEARCH("MS",J:J)),L990,IF(ISNUMBER(SEARCH("Bucket",J:J)),L990,IF(ISNUMBER(SEARCH("stretch",J:J)),L990,IF(ISNUMBER(SEARCH("Bubble",J:J)),L990,IF(ISNUMBER(SEARCH("JTR",J:J)),L990,IF(ISNUMBER(SEARCH("Clamp",J:J)),"No's",IF(ISNUMBER(SEARCH("PIR",J:J)),"sqmt",""))))))))))))))))))</f>
        <v>119.21250000000001</v>
      </c>
      <c r="P990" s="124">
        <v>98.6</v>
      </c>
      <c r="Q990" s="118">
        <v>109.1</v>
      </c>
      <c r="R990" s="118"/>
      <c r="S990" s="151"/>
      <c r="T990" s="119">
        <f t="shared" ref="T990:T1043" si="194">(IF(K990="Sqmt",(O990-Q990),""))</f>
        <v>10.112500000000011</v>
      </c>
      <c r="U990" s="119">
        <f t="shared" ref="U990:U1043" si="195">(IF(K990="Sqmt",(O990-P990)-T990,IF(K990="Rmt","",IF(K990="Kg's","",IF(K990="No's","",IF(K990="Roll","",""))))))</f>
        <v>10.5</v>
      </c>
      <c r="V990" s="119">
        <f t="shared" si="190"/>
        <v>935.81812500000001</v>
      </c>
      <c r="W990" s="119">
        <f t="shared" si="191"/>
        <v>82.424999999999997</v>
      </c>
      <c r="X990" s="119">
        <f t="shared" si="192"/>
        <v>79.383125000000092</v>
      </c>
      <c r="Y990" s="120">
        <f t="shared" ref="Y990:Y1043" si="196">IF(K990="Sqmt",(T990/O990)*100,IF(K990="Kg's","",IF(K990="No's","",IF(K990="Rmt","",IF(K990="Roll","",IF(K990="",""))))))</f>
        <v>8.4827513893257933</v>
      </c>
      <c r="Z990" s="121">
        <f t="shared" ref="Z990:Z1043" si="197">IF(K990="Sqmt",(U990/O990)*100,IF(K990="Kg's","",IF(K990="No's","",IF(K990="Rmt","",IF(K990="Roll","",IF(K990="",""))))))</f>
        <v>8.8078011953444477</v>
      </c>
      <c r="AA990" s="122"/>
      <c r="AB990" s="119">
        <f t="shared" si="193"/>
        <v>79.383125000000092</v>
      </c>
      <c r="AC990" s="96" t="s">
        <v>925</v>
      </c>
    </row>
    <row r="991" spans="1:29" x14ac:dyDescent="0.45">
      <c r="A991" s="112">
        <f>IF(C991="","",COUNTA($C$3:C991))</f>
        <v>989</v>
      </c>
      <c r="B991" s="112" t="str">
        <f t="shared" ref="B991:B1044" si="198">IF(C991="","",TEXT(C991,"mmmm"))</f>
        <v>October</v>
      </c>
      <c r="C991" s="113">
        <v>44854</v>
      </c>
      <c r="D991" s="114" t="s">
        <v>826</v>
      </c>
      <c r="E991" s="114"/>
      <c r="F991" s="115">
        <v>44852</v>
      </c>
      <c r="G991" s="116" t="s">
        <v>48</v>
      </c>
      <c r="H991" s="152" t="s">
        <v>827</v>
      </c>
      <c r="I991" s="116" t="s">
        <v>25</v>
      </c>
      <c r="J991" s="116" t="s">
        <v>455</v>
      </c>
      <c r="K991" s="117" t="str">
        <f t="shared" si="188"/>
        <v>No's</v>
      </c>
      <c r="L991" s="118">
        <v>2660</v>
      </c>
      <c r="M991" s="118"/>
      <c r="N991" s="118"/>
      <c r="O991" s="138">
        <f t="shared" ref="O991:O1022" si="199">IF(ISNUMBER(SEARCH("gsm",J:J)),(M991+N991)*1.22,IF(ISNUMBER(SEARCH("Tape",J:J)),L991,IF(ISNUMBER(SEARCH("Thermal",J:J)),L991,IF(ISNUMBER(SEARCH("Acou",J:J)),L991,IF(ISNUMBER(SEARCH("ss",J:J)),L991,IF(ISNUMBER(SEARCH("Alu",J:J)),L991,IF(ISNUMBER(SEARCH("Gasket",J:J)),L991,IF(ISNUMBER(SEARCH("Cleats",J:J)),L991,IF(ISNUMBER(SEARCH("Tube",J:J)),L991,IF(ISNUMBER(SEARCH("Bracket",J:J)),L991,IF(ISNUMBER(SEARCH("Corner",J:J)),L991,IF(ISNUMBER(SEARCH("MS",J:J)),L991,IF(ISNUMBER(SEARCH("Bucket",J:J)),L991,IF(ISNUMBER(SEARCH("stretch",J:J)),L991,IF(ISNUMBER(SEARCH("Bubble",J:J)),L991,IF(ISNUMBER(SEARCH("JTR",J:J)),L991,IF(ISNUMBER(SEARCH("Clamp",J:J)),"No's",IF(ISNUMBER(SEARCH("PIR",J:J)),"sqmt",""))))))))))))))))))</f>
        <v>2660</v>
      </c>
      <c r="P991" s="124"/>
      <c r="Q991" s="118"/>
      <c r="R991" s="118"/>
      <c r="S991" s="151"/>
      <c r="T991" s="119" t="str">
        <f t="shared" si="194"/>
        <v/>
      </c>
      <c r="U991" s="119" t="str">
        <f t="shared" si="195"/>
        <v/>
      </c>
      <c r="V991" s="119">
        <f t="shared" si="190"/>
        <v>2660</v>
      </c>
      <c r="W991" s="119" t="str">
        <f t="shared" si="191"/>
        <v/>
      </c>
      <c r="X991" s="119" t="str">
        <f t="shared" si="192"/>
        <v/>
      </c>
      <c r="Y991" s="120" t="str">
        <f t="shared" si="196"/>
        <v/>
      </c>
      <c r="Z991" s="121" t="str">
        <f t="shared" si="197"/>
        <v/>
      </c>
      <c r="AA991" s="122"/>
      <c r="AB991" s="119" t="str">
        <f t="shared" si="193"/>
        <v/>
      </c>
    </row>
    <row r="992" spans="1:29" x14ac:dyDescent="0.45">
      <c r="A992" s="112">
        <f>IF(C992="","",COUNTA($C$3:C992))</f>
        <v>990</v>
      </c>
      <c r="B992" s="112" t="str">
        <f t="shared" si="198"/>
        <v>October</v>
      </c>
      <c r="C992" s="113">
        <v>44854</v>
      </c>
      <c r="D992" s="114" t="s">
        <v>826</v>
      </c>
      <c r="E992" s="114"/>
      <c r="F992" s="115">
        <v>44852</v>
      </c>
      <c r="G992" s="116" t="s">
        <v>48</v>
      </c>
      <c r="H992" s="152" t="s">
        <v>827</v>
      </c>
      <c r="I992" s="116" t="s">
        <v>460</v>
      </c>
      <c r="J992" s="116" t="s">
        <v>225</v>
      </c>
      <c r="K992" s="117" t="str">
        <f t="shared" si="188"/>
        <v>Rmt</v>
      </c>
      <c r="L992" s="118">
        <v>590</v>
      </c>
      <c r="M992" s="118"/>
      <c r="N992" s="118"/>
      <c r="O992" s="138">
        <f t="shared" si="199"/>
        <v>590</v>
      </c>
      <c r="P992" s="124"/>
      <c r="Q992" s="118"/>
      <c r="R992" s="118"/>
      <c r="S992" s="151"/>
      <c r="T992" s="119" t="str">
        <f t="shared" si="194"/>
        <v/>
      </c>
      <c r="U992" s="119" t="str">
        <f t="shared" si="195"/>
        <v/>
      </c>
      <c r="V992" s="119">
        <f t="shared" si="190"/>
        <v>590</v>
      </c>
      <c r="W992" s="119" t="str">
        <f t="shared" si="191"/>
        <v/>
      </c>
      <c r="X992" s="119" t="str">
        <f t="shared" si="192"/>
        <v/>
      </c>
      <c r="Y992" s="120" t="str">
        <f t="shared" si="196"/>
        <v/>
      </c>
      <c r="Z992" s="121" t="str">
        <f t="shared" si="197"/>
        <v/>
      </c>
      <c r="AA992" s="122"/>
      <c r="AB992" s="119" t="str">
        <f t="shared" si="193"/>
        <v/>
      </c>
    </row>
    <row r="993" spans="1:28" x14ac:dyDescent="0.45">
      <c r="A993" s="112">
        <f>IF(C993="","",COUNTA($C$3:C993))</f>
        <v>991</v>
      </c>
      <c r="B993" s="112" t="str">
        <f t="shared" si="198"/>
        <v>October</v>
      </c>
      <c r="C993" s="113">
        <v>44854</v>
      </c>
      <c r="D993" s="114" t="s">
        <v>826</v>
      </c>
      <c r="E993" s="114"/>
      <c r="F993" s="115">
        <v>44852</v>
      </c>
      <c r="G993" s="116" t="s">
        <v>48</v>
      </c>
      <c r="H993" s="152" t="s">
        <v>827</v>
      </c>
      <c r="I993" s="116" t="s">
        <v>24</v>
      </c>
      <c r="J993" s="116" t="s">
        <v>24</v>
      </c>
      <c r="K993" s="117" t="str">
        <f t="shared" si="188"/>
        <v>No's</v>
      </c>
      <c r="L993" s="118">
        <v>1600</v>
      </c>
      <c r="M993" s="118"/>
      <c r="N993" s="118"/>
      <c r="O993" s="138">
        <f t="shared" si="199"/>
        <v>1600</v>
      </c>
      <c r="P993" s="124"/>
      <c r="Q993" s="118"/>
      <c r="R993" s="118"/>
      <c r="S993" s="151"/>
      <c r="T993" s="119" t="str">
        <f t="shared" si="194"/>
        <v/>
      </c>
      <c r="U993" s="119" t="str">
        <f t="shared" si="195"/>
        <v/>
      </c>
      <c r="V993" s="119">
        <f t="shared" si="190"/>
        <v>1600</v>
      </c>
      <c r="W993" s="119" t="str">
        <f t="shared" si="191"/>
        <v/>
      </c>
      <c r="X993" s="119" t="str">
        <f t="shared" si="192"/>
        <v/>
      </c>
      <c r="Y993" s="120" t="str">
        <f t="shared" si="196"/>
        <v/>
      </c>
      <c r="Z993" s="121" t="str">
        <f t="shared" si="197"/>
        <v/>
      </c>
      <c r="AA993" s="122"/>
      <c r="AB993" s="119" t="str">
        <f t="shared" si="193"/>
        <v/>
      </c>
    </row>
    <row r="994" spans="1:28" x14ac:dyDescent="0.45">
      <c r="A994" s="112">
        <f>IF(C994="","",COUNTA($C$3:C994))</f>
        <v>992</v>
      </c>
      <c r="B994" s="112" t="str">
        <f t="shared" si="198"/>
        <v>October</v>
      </c>
      <c r="C994" s="113">
        <v>44854</v>
      </c>
      <c r="D994" s="114" t="s">
        <v>826</v>
      </c>
      <c r="E994" s="114"/>
      <c r="F994" s="115">
        <v>44852</v>
      </c>
      <c r="G994" s="116" t="s">
        <v>48</v>
      </c>
      <c r="H994" s="152" t="s">
        <v>827</v>
      </c>
      <c r="I994" s="116" t="s">
        <v>480</v>
      </c>
      <c r="J994" s="116" t="s">
        <v>345</v>
      </c>
      <c r="K994" s="117" t="str">
        <f t="shared" si="188"/>
        <v>Kg's</v>
      </c>
      <c r="L994" s="118">
        <v>3.6</v>
      </c>
      <c r="M994" s="118"/>
      <c r="N994" s="118"/>
      <c r="O994" s="138">
        <f t="shared" si="199"/>
        <v>3.6</v>
      </c>
      <c r="P994" s="124"/>
      <c r="Q994" s="118"/>
      <c r="R994" s="118"/>
      <c r="S994" s="151"/>
      <c r="T994" s="119" t="str">
        <f t="shared" si="194"/>
        <v/>
      </c>
      <c r="U994" s="119" t="str">
        <f t="shared" si="195"/>
        <v/>
      </c>
      <c r="V994" s="119">
        <f t="shared" si="190"/>
        <v>3.6</v>
      </c>
      <c r="W994" s="119" t="str">
        <f t="shared" si="191"/>
        <v/>
      </c>
      <c r="X994" s="119" t="str">
        <f t="shared" si="192"/>
        <v/>
      </c>
      <c r="Y994" s="120" t="str">
        <f t="shared" si="196"/>
        <v/>
      </c>
      <c r="Z994" s="121" t="str">
        <f t="shared" si="197"/>
        <v/>
      </c>
      <c r="AA994" s="122"/>
      <c r="AB994" s="119" t="str">
        <f t="shared" si="193"/>
        <v/>
      </c>
    </row>
    <row r="995" spans="1:28" x14ac:dyDescent="0.45">
      <c r="A995" s="112">
        <f>IF(C995="","",COUNTA($C$3:C995))</f>
        <v>993</v>
      </c>
      <c r="B995" s="112" t="str">
        <f t="shared" si="198"/>
        <v>October</v>
      </c>
      <c r="C995" s="113">
        <v>44854</v>
      </c>
      <c r="D995" s="114" t="s">
        <v>826</v>
      </c>
      <c r="E995" s="114"/>
      <c r="F995" s="115">
        <v>44852</v>
      </c>
      <c r="G995" s="116" t="s">
        <v>48</v>
      </c>
      <c r="H995" s="152" t="s">
        <v>827</v>
      </c>
      <c r="I995" s="116" t="s">
        <v>480</v>
      </c>
      <c r="J995" s="116" t="s">
        <v>343</v>
      </c>
      <c r="K995" s="117" t="str">
        <f t="shared" si="188"/>
        <v>No's</v>
      </c>
      <c r="L995" s="118">
        <v>3</v>
      </c>
      <c r="M995" s="118"/>
      <c r="N995" s="118"/>
      <c r="O995" s="138">
        <f t="shared" si="199"/>
        <v>3</v>
      </c>
      <c r="P995" s="124"/>
      <c r="Q995" s="118"/>
      <c r="R995" s="118"/>
      <c r="S995" s="151"/>
      <c r="T995" s="119" t="str">
        <f t="shared" si="194"/>
        <v/>
      </c>
      <c r="U995" s="119" t="str">
        <f t="shared" si="195"/>
        <v/>
      </c>
      <c r="V995" s="119">
        <f t="shared" si="190"/>
        <v>3</v>
      </c>
      <c r="W995" s="119" t="str">
        <f t="shared" si="191"/>
        <v/>
      </c>
      <c r="X995" s="119" t="str">
        <f t="shared" si="192"/>
        <v/>
      </c>
      <c r="Y995" s="120" t="str">
        <f t="shared" si="196"/>
        <v/>
      </c>
      <c r="Z995" s="121" t="str">
        <f t="shared" si="197"/>
        <v/>
      </c>
      <c r="AA995" s="122"/>
      <c r="AB995" s="119" t="str">
        <f t="shared" si="193"/>
        <v/>
      </c>
    </row>
    <row r="996" spans="1:28" x14ac:dyDescent="0.45">
      <c r="A996" s="112">
        <f>IF(C996="","",COUNTA($C$3:C996))</f>
        <v>994</v>
      </c>
      <c r="B996" s="112" t="str">
        <f t="shared" si="198"/>
        <v>October</v>
      </c>
      <c r="C996" s="113">
        <v>44856</v>
      </c>
      <c r="D996" s="114" t="s">
        <v>823</v>
      </c>
      <c r="E996" s="114"/>
      <c r="F996" s="115">
        <v>44851</v>
      </c>
      <c r="G996" s="116" t="s">
        <v>125</v>
      </c>
      <c r="H996" s="152" t="s">
        <v>828</v>
      </c>
      <c r="I996" s="116" t="s">
        <v>230</v>
      </c>
      <c r="J996" s="116" t="s">
        <v>4</v>
      </c>
      <c r="K996" s="117" t="str">
        <f t="shared" si="188"/>
        <v>Sqmt</v>
      </c>
      <c r="L996" s="118">
        <v>11.7</v>
      </c>
      <c r="M996" s="118"/>
      <c r="N996" s="118">
        <v>9.82</v>
      </c>
      <c r="O996" s="138">
        <f t="shared" si="199"/>
        <v>11.980399999999999</v>
      </c>
      <c r="P996" s="124">
        <v>7.6</v>
      </c>
      <c r="Q996" s="118">
        <v>9.9</v>
      </c>
      <c r="R996" s="118">
        <v>0</v>
      </c>
      <c r="S996" s="151">
        <v>100</v>
      </c>
      <c r="T996" s="119">
        <f t="shared" si="194"/>
        <v>2.0803999999999991</v>
      </c>
      <c r="U996" s="119">
        <f t="shared" si="195"/>
        <v>2.3000000000000007</v>
      </c>
      <c r="V996" s="119">
        <f t="shared" si="190"/>
        <v>94.046139999999994</v>
      </c>
      <c r="W996" s="119">
        <f t="shared" si="191"/>
        <v>18.055000000000003</v>
      </c>
      <c r="X996" s="119">
        <f t="shared" si="192"/>
        <v>16.331139999999994</v>
      </c>
      <c r="Y996" s="120">
        <f t="shared" si="196"/>
        <v>17.365029548262157</v>
      </c>
      <c r="Z996" s="121">
        <f t="shared" si="197"/>
        <v>19.198023438282537</v>
      </c>
      <c r="AA996" s="122"/>
      <c r="AB996" s="119">
        <f t="shared" si="193"/>
        <v>16.331139999999994</v>
      </c>
    </row>
    <row r="997" spans="1:28" x14ac:dyDescent="0.45">
      <c r="A997" s="112">
        <f>IF(C997="","",COUNTA($C$3:C997))</f>
        <v>995</v>
      </c>
      <c r="B997" s="112" t="str">
        <f t="shared" si="198"/>
        <v>October</v>
      </c>
      <c r="C997" s="113">
        <v>44856</v>
      </c>
      <c r="D997" s="114" t="s">
        <v>823</v>
      </c>
      <c r="E997" s="114"/>
      <c r="F997" s="115">
        <v>44851</v>
      </c>
      <c r="G997" s="116" t="s">
        <v>125</v>
      </c>
      <c r="H997" s="152" t="s">
        <v>828</v>
      </c>
      <c r="I997" s="116" t="s">
        <v>230</v>
      </c>
      <c r="J997" s="116" t="s">
        <v>3</v>
      </c>
      <c r="K997" s="117" t="str">
        <f t="shared" si="188"/>
        <v>Sqmt</v>
      </c>
      <c r="L997" s="118">
        <v>2.1</v>
      </c>
      <c r="M997" s="118"/>
      <c r="N997" s="118">
        <v>1.78</v>
      </c>
      <c r="O997" s="138">
        <f t="shared" si="199"/>
        <v>2.1716000000000002</v>
      </c>
      <c r="P997" s="124"/>
      <c r="Q997" s="118">
        <v>1.7</v>
      </c>
      <c r="R997" s="118"/>
      <c r="S997" s="151"/>
      <c r="T997" s="119">
        <f t="shared" si="194"/>
        <v>0.47160000000000024</v>
      </c>
      <c r="U997" s="119">
        <f t="shared" si="195"/>
        <v>1.7</v>
      </c>
      <c r="V997" s="119">
        <f t="shared" si="190"/>
        <v>13.637648000000002</v>
      </c>
      <c r="W997" s="119">
        <f t="shared" si="191"/>
        <v>10.676</v>
      </c>
      <c r="X997" s="119">
        <f t="shared" si="192"/>
        <v>2.9616480000000016</v>
      </c>
      <c r="Y997" s="120">
        <f t="shared" si="196"/>
        <v>21.716706575796657</v>
      </c>
      <c r="Z997" s="121">
        <f t="shared" si="197"/>
        <v>78.28329342420335</v>
      </c>
      <c r="AA997" s="122"/>
      <c r="AB997" s="119">
        <f t="shared" si="193"/>
        <v>2.9616480000000016</v>
      </c>
    </row>
    <row r="998" spans="1:28" x14ac:dyDescent="0.45">
      <c r="A998" s="112">
        <f>IF(C998="","",COUNTA($C$3:C998))</f>
        <v>996</v>
      </c>
      <c r="B998" s="112" t="str">
        <f t="shared" si="198"/>
        <v>October</v>
      </c>
      <c r="C998" s="113">
        <v>44856</v>
      </c>
      <c r="D998" s="114" t="s">
        <v>823</v>
      </c>
      <c r="E998" s="114"/>
      <c r="F998" s="115">
        <v>44851</v>
      </c>
      <c r="G998" s="116" t="s">
        <v>125</v>
      </c>
      <c r="H998" s="152" t="s">
        <v>828</v>
      </c>
      <c r="I998" s="116" t="s">
        <v>25</v>
      </c>
      <c r="J998" s="116" t="s">
        <v>455</v>
      </c>
      <c r="K998" s="117" t="str">
        <f t="shared" si="188"/>
        <v>No's</v>
      </c>
      <c r="L998" s="118">
        <v>208</v>
      </c>
      <c r="M998" s="118"/>
      <c r="N998" s="118"/>
      <c r="O998" s="138">
        <f t="shared" si="199"/>
        <v>208</v>
      </c>
      <c r="P998" s="124"/>
      <c r="Q998" s="118"/>
      <c r="R998" s="118"/>
      <c r="S998" s="151"/>
      <c r="T998" s="119" t="str">
        <f t="shared" si="194"/>
        <v/>
      </c>
      <c r="U998" s="119" t="str">
        <f t="shared" si="195"/>
        <v/>
      </c>
      <c r="V998" s="119">
        <f t="shared" si="190"/>
        <v>208</v>
      </c>
      <c r="W998" s="119" t="str">
        <f t="shared" si="191"/>
        <v/>
      </c>
      <c r="X998" s="119" t="str">
        <f t="shared" si="192"/>
        <v/>
      </c>
      <c r="Y998" s="120" t="str">
        <f t="shared" si="196"/>
        <v/>
      </c>
      <c r="Z998" s="121" t="str">
        <f t="shared" si="197"/>
        <v/>
      </c>
      <c r="AA998" s="122"/>
      <c r="AB998" s="119" t="str">
        <f t="shared" si="193"/>
        <v/>
      </c>
    </row>
    <row r="999" spans="1:28" x14ac:dyDescent="0.45">
      <c r="A999" s="112">
        <f>IF(C999="","",COUNTA($C$3:C999))</f>
        <v>997</v>
      </c>
      <c r="B999" s="112" t="str">
        <f t="shared" si="198"/>
        <v>October</v>
      </c>
      <c r="C999" s="113">
        <v>44856</v>
      </c>
      <c r="D999" s="114" t="s">
        <v>826</v>
      </c>
      <c r="E999" s="114"/>
      <c r="F999" s="115">
        <v>44852</v>
      </c>
      <c r="G999" s="116" t="s">
        <v>48</v>
      </c>
      <c r="H999" s="152" t="s">
        <v>829</v>
      </c>
      <c r="I999" s="116" t="s">
        <v>457</v>
      </c>
      <c r="J999" s="116" t="s">
        <v>2</v>
      </c>
      <c r="K999" s="117" t="str">
        <f t="shared" si="188"/>
        <v>Sqmt</v>
      </c>
      <c r="L999" s="118">
        <v>360.6</v>
      </c>
      <c r="M999" s="118">
        <v>213.76</v>
      </c>
      <c r="N999" s="118">
        <v>83.16</v>
      </c>
      <c r="O999" s="138">
        <f t="shared" si="199"/>
        <v>362.24239999999992</v>
      </c>
      <c r="P999" s="124">
        <v>308.5</v>
      </c>
      <c r="Q999" s="118">
        <v>349.3</v>
      </c>
      <c r="R999" s="118">
        <v>57</v>
      </c>
      <c r="S999" s="151">
        <v>43</v>
      </c>
      <c r="T999" s="119">
        <f t="shared" si="194"/>
        <v>12.942399999999907</v>
      </c>
      <c r="U999" s="119">
        <f t="shared" si="195"/>
        <v>40.800000000000011</v>
      </c>
      <c r="V999" s="119">
        <f t="shared" si="190"/>
        <v>1706.1617039999996</v>
      </c>
      <c r="W999" s="119">
        <f t="shared" si="191"/>
        <v>192.16800000000006</v>
      </c>
      <c r="X999" s="119">
        <f t="shared" si="192"/>
        <v>60.958703999999564</v>
      </c>
      <c r="Y999" s="120">
        <f t="shared" si="196"/>
        <v>3.572856186906864</v>
      </c>
      <c r="Z999" s="121">
        <f t="shared" si="197"/>
        <v>11.263176259874609</v>
      </c>
      <c r="AA999" s="122"/>
      <c r="AB999" s="119">
        <f t="shared" si="193"/>
        <v>60.958703999999564</v>
      </c>
    </row>
    <row r="1000" spans="1:28" x14ac:dyDescent="0.45">
      <c r="A1000" s="112">
        <f>IF(C1000="","",COUNTA($C$3:C1000))</f>
        <v>998</v>
      </c>
      <c r="B1000" s="112" t="str">
        <f t="shared" si="198"/>
        <v>October</v>
      </c>
      <c r="C1000" s="113">
        <v>44856</v>
      </c>
      <c r="D1000" s="114" t="s">
        <v>826</v>
      </c>
      <c r="E1000" s="114"/>
      <c r="F1000" s="115">
        <v>44852</v>
      </c>
      <c r="G1000" s="116" t="s">
        <v>48</v>
      </c>
      <c r="H1000" s="152" t="s">
        <v>829</v>
      </c>
      <c r="I1000" s="116" t="s">
        <v>457</v>
      </c>
      <c r="J1000" s="116" t="s">
        <v>3</v>
      </c>
      <c r="K1000" s="117" t="str">
        <f t="shared" si="188"/>
        <v>Sqmt</v>
      </c>
      <c r="L1000" s="118">
        <v>119.9</v>
      </c>
      <c r="M1000" s="118">
        <v>65.069999999999993</v>
      </c>
      <c r="N1000" s="118">
        <v>33.79</v>
      </c>
      <c r="O1000" s="138">
        <f t="shared" si="199"/>
        <v>120.60919999999997</v>
      </c>
      <c r="P1000" s="124">
        <v>99</v>
      </c>
      <c r="Q1000" s="118">
        <v>110.5</v>
      </c>
      <c r="R1000" s="118"/>
      <c r="S1000" s="151"/>
      <c r="T1000" s="119">
        <f t="shared" si="194"/>
        <v>10.109199999999973</v>
      </c>
      <c r="U1000" s="119">
        <f t="shared" si="195"/>
        <v>11.5</v>
      </c>
      <c r="V1000" s="119">
        <f t="shared" si="190"/>
        <v>757.42577599999981</v>
      </c>
      <c r="W1000" s="119">
        <f t="shared" si="191"/>
        <v>72.22</v>
      </c>
      <c r="X1000" s="119">
        <f t="shared" si="192"/>
        <v>63.485775999999831</v>
      </c>
      <c r="Y1000" s="120">
        <f t="shared" si="196"/>
        <v>8.3817818209555952</v>
      </c>
      <c r="Z1000" s="121">
        <f t="shared" si="197"/>
        <v>9.5349276837919525</v>
      </c>
      <c r="AA1000" s="122"/>
      <c r="AB1000" s="119">
        <f t="shared" si="193"/>
        <v>63.485775999999831</v>
      </c>
    </row>
    <row r="1001" spans="1:28" x14ac:dyDescent="0.45">
      <c r="A1001" s="112">
        <f>IF(C1001="","",COUNTA($C$3:C1001))</f>
        <v>999</v>
      </c>
      <c r="B1001" s="112" t="str">
        <f t="shared" si="198"/>
        <v>October</v>
      </c>
      <c r="C1001" s="113">
        <v>44856</v>
      </c>
      <c r="D1001" s="114" t="s">
        <v>826</v>
      </c>
      <c r="E1001" s="114"/>
      <c r="F1001" s="115">
        <v>44852</v>
      </c>
      <c r="G1001" s="116" t="s">
        <v>48</v>
      </c>
      <c r="H1001" s="152" t="s">
        <v>829</v>
      </c>
      <c r="I1001" s="116" t="s">
        <v>25</v>
      </c>
      <c r="J1001" s="116" t="s">
        <v>455</v>
      </c>
      <c r="K1001" s="117" t="str">
        <f t="shared" si="188"/>
        <v>No's</v>
      </c>
      <c r="L1001" s="118">
        <v>2080</v>
      </c>
      <c r="M1001" s="118"/>
      <c r="N1001" s="118"/>
      <c r="O1001" s="138">
        <f t="shared" si="199"/>
        <v>2080</v>
      </c>
      <c r="P1001" s="124"/>
      <c r="Q1001" s="118"/>
      <c r="R1001" s="118"/>
      <c r="S1001" s="151"/>
      <c r="T1001" s="119" t="str">
        <f t="shared" si="194"/>
        <v/>
      </c>
      <c r="U1001" s="119" t="str">
        <f t="shared" si="195"/>
        <v/>
      </c>
      <c r="V1001" s="119">
        <f t="shared" si="190"/>
        <v>2080</v>
      </c>
      <c r="W1001" s="119" t="str">
        <f t="shared" si="191"/>
        <v/>
      </c>
      <c r="X1001" s="119" t="str">
        <f t="shared" si="192"/>
        <v/>
      </c>
      <c r="Y1001" s="120" t="str">
        <f t="shared" si="196"/>
        <v/>
      </c>
      <c r="Z1001" s="121" t="str">
        <f t="shared" si="197"/>
        <v/>
      </c>
      <c r="AA1001" s="122"/>
      <c r="AB1001" s="119" t="str">
        <f t="shared" si="193"/>
        <v/>
      </c>
    </row>
    <row r="1002" spans="1:28" x14ac:dyDescent="0.45">
      <c r="A1002" s="112">
        <f>IF(C1002="","",COUNTA($C$3:C1002))</f>
        <v>1000</v>
      </c>
      <c r="B1002" s="112" t="str">
        <f t="shared" si="198"/>
        <v>October</v>
      </c>
      <c r="C1002" s="113">
        <v>44856</v>
      </c>
      <c r="D1002" s="114" t="s">
        <v>826</v>
      </c>
      <c r="E1002" s="114"/>
      <c r="F1002" s="115">
        <v>44852</v>
      </c>
      <c r="G1002" s="116" t="s">
        <v>48</v>
      </c>
      <c r="H1002" s="152" t="s">
        <v>829</v>
      </c>
      <c r="I1002" s="116" t="s">
        <v>460</v>
      </c>
      <c r="J1002" s="116" t="s">
        <v>225</v>
      </c>
      <c r="K1002" s="117" t="str">
        <f t="shared" si="188"/>
        <v>Rmt</v>
      </c>
      <c r="L1002" s="118">
        <v>470</v>
      </c>
      <c r="M1002" s="118"/>
      <c r="N1002" s="118"/>
      <c r="O1002" s="138">
        <f t="shared" si="199"/>
        <v>470</v>
      </c>
      <c r="P1002" s="124"/>
      <c r="Q1002" s="118"/>
      <c r="R1002" s="118"/>
      <c r="S1002" s="151"/>
      <c r="T1002" s="119" t="str">
        <f t="shared" si="194"/>
        <v/>
      </c>
      <c r="U1002" s="119" t="str">
        <f t="shared" si="195"/>
        <v/>
      </c>
      <c r="V1002" s="119">
        <f t="shared" si="190"/>
        <v>470</v>
      </c>
      <c r="W1002" s="119" t="str">
        <f t="shared" si="191"/>
        <v/>
      </c>
      <c r="X1002" s="119" t="str">
        <f t="shared" si="192"/>
        <v/>
      </c>
      <c r="Y1002" s="120" t="str">
        <f t="shared" si="196"/>
        <v/>
      </c>
      <c r="Z1002" s="121" t="str">
        <f t="shared" si="197"/>
        <v/>
      </c>
      <c r="AA1002" s="122"/>
      <c r="AB1002" s="119" t="str">
        <f t="shared" si="193"/>
        <v/>
      </c>
    </row>
    <row r="1003" spans="1:28" x14ac:dyDescent="0.45">
      <c r="A1003" s="112">
        <f>IF(C1003="","",COUNTA($C$3:C1003))</f>
        <v>1001</v>
      </c>
      <c r="B1003" s="112" t="str">
        <f t="shared" si="198"/>
        <v>October</v>
      </c>
      <c r="C1003" s="113">
        <v>44856</v>
      </c>
      <c r="D1003" s="114" t="s">
        <v>826</v>
      </c>
      <c r="E1003" s="114"/>
      <c r="F1003" s="115">
        <v>44852</v>
      </c>
      <c r="G1003" s="116" t="s">
        <v>48</v>
      </c>
      <c r="H1003" s="152" t="s">
        <v>829</v>
      </c>
      <c r="I1003" s="116" t="s">
        <v>24</v>
      </c>
      <c r="J1003" s="116" t="s">
        <v>24</v>
      </c>
      <c r="K1003" s="117" t="str">
        <f t="shared" si="188"/>
        <v>No's</v>
      </c>
      <c r="L1003" s="118">
        <v>2300</v>
      </c>
      <c r="M1003" s="118"/>
      <c r="N1003" s="118"/>
      <c r="O1003" s="138">
        <f t="shared" si="199"/>
        <v>2300</v>
      </c>
      <c r="P1003" s="124"/>
      <c r="Q1003" s="118"/>
      <c r="R1003" s="118"/>
      <c r="S1003" s="151"/>
      <c r="T1003" s="119" t="str">
        <f t="shared" si="194"/>
        <v/>
      </c>
      <c r="U1003" s="119" t="str">
        <f t="shared" si="195"/>
        <v/>
      </c>
      <c r="V1003" s="119">
        <f t="shared" si="190"/>
        <v>2300</v>
      </c>
      <c r="W1003" s="119" t="str">
        <f t="shared" si="191"/>
        <v/>
      </c>
      <c r="X1003" s="119" t="str">
        <f t="shared" si="192"/>
        <v/>
      </c>
      <c r="Y1003" s="120" t="str">
        <f t="shared" si="196"/>
        <v/>
      </c>
      <c r="Z1003" s="121" t="str">
        <f t="shared" si="197"/>
        <v/>
      </c>
      <c r="AA1003" s="122"/>
      <c r="AB1003" s="119" t="str">
        <f t="shared" si="193"/>
        <v/>
      </c>
    </row>
    <row r="1004" spans="1:28" x14ac:dyDescent="0.45">
      <c r="A1004" s="112">
        <f>IF(C1004="","",COUNTA($C$3:C1004))</f>
        <v>1002</v>
      </c>
      <c r="B1004" s="112" t="str">
        <f t="shared" si="198"/>
        <v>October</v>
      </c>
      <c r="C1004" s="113">
        <v>44856</v>
      </c>
      <c r="D1004" s="114" t="s">
        <v>826</v>
      </c>
      <c r="E1004" s="114"/>
      <c r="F1004" s="115">
        <v>44852</v>
      </c>
      <c r="G1004" s="116" t="s">
        <v>48</v>
      </c>
      <c r="H1004" s="152" t="s">
        <v>829</v>
      </c>
      <c r="I1004" s="116" t="s">
        <v>480</v>
      </c>
      <c r="J1004" s="116" t="s">
        <v>345</v>
      </c>
      <c r="K1004" s="117" t="str">
        <f t="shared" si="188"/>
        <v>Kg's</v>
      </c>
      <c r="L1004" s="118">
        <v>2.7</v>
      </c>
      <c r="M1004" s="118"/>
      <c r="N1004" s="118"/>
      <c r="O1004" s="138">
        <f t="shared" si="199"/>
        <v>2.7</v>
      </c>
      <c r="P1004" s="124"/>
      <c r="Q1004" s="118"/>
      <c r="R1004" s="118"/>
      <c r="S1004" s="151"/>
      <c r="T1004" s="119" t="str">
        <f t="shared" si="194"/>
        <v/>
      </c>
      <c r="U1004" s="119" t="str">
        <f t="shared" si="195"/>
        <v/>
      </c>
      <c r="V1004" s="119">
        <f t="shared" si="190"/>
        <v>2.7</v>
      </c>
      <c r="W1004" s="119" t="str">
        <f t="shared" si="191"/>
        <v/>
      </c>
      <c r="X1004" s="119" t="str">
        <f t="shared" si="192"/>
        <v/>
      </c>
      <c r="Y1004" s="120" t="str">
        <f t="shared" si="196"/>
        <v/>
      </c>
      <c r="Z1004" s="121" t="str">
        <f t="shared" si="197"/>
        <v/>
      </c>
      <c r="AA1004" s="122"/>
      <c r="AB1004" s="119" t="str">
        <f t="shared" si="193"/>
        <v/>
      </c>
    </row>
    <row r="1005" spans="1:28" x14ac:dyDescent="0.45">
      <c r="A1005" s="112">
        <f>IF(C1005="","",COUNTA($C$3:C1005))</f>
        <v>1003</v>
      </c>
      <c r="B1005" s="112" t="str">
        <f t="shared" si="198"/>
        <v>October</v>
      </c>
      <c r="C1005" s="113">
        <v>44856</v>
      </c>
      <c r="D1005" s="114" t="s">
        <v>826</v>
      </c>
      <c r="E1005" s="114"/>
      <c r="F1005" s="115">
        <v>44852</v>
      </c>
      <c r="G1005" s="116" t="s">
        <v>48</v>
      </c>
      <c r="H1005" s="152" t="s">
        <v>829</v>
      </c>
      <c r="I1005" s="116" t="s">
        <v>480</v>
      </c>
      <c r="J1005" s="116" t="s">
        <v>343</v>
      </c>
      <c r="K1005" s="117" t="str">
        <f t="shared" si="188"/>
        <v>No's</v>
      </c>
      <c r="L1005" s="118">
        <v>3</v>
      </c>
      <c r="M1005" s="118"/>
      <c r="N1005" s="118"/>
      <c r="O1005" s="138">
        <f t="shared" si="199"/>
        <v>3</v>
      </c>
      <c r="P1005" s="124"/>
      <c r="Q1005" s="118"/>
      <c r="R1005" s="118"/>
      <c r="S1005" s="151"/>
      <c r="T1005" s="119" t="str">
        <f t="shared" si="194"/>
        <v/>
      </c>
      <c r="U1005" s="119" t="str">
        <f t="shared" si="195"/>
        <v/>
      </c>
      <c r="V1005" s="119">
        <f t="shared" si="190"/>
        <v>3</v>
      </c>
      <c r="W1005" s="119" t="str">
        <f t="shared" si="191"/>
        <v/>
      </c>
      <c r="X1005" s="119" t="str">
        <f t="shared" si="192"/>
        <v/>
      </c>
      <c r="Y1005" s="120" t="str">
        <f t="shared" si="196"/>
        <v/>
      </c>
      <c r="Z1005" s="121" t="str">
        <f t="shared" si="197"/>
        <v/>
      </c>
      <c r="AA1005" s="122"/>
      <c r="AB1005" s="119" t="str">
        <f t="shared" si="193"/>
        <v/>
      </c>
    </row>
    <row r="1006" spans="1:28" x14ac:dyDescent="0.45">
      <c r="A1006" s="112">
        <f>IF(C1006="","",COUNTA($C$3:C1006))</f>
        <v>1004</v>
      </c>
      <c r="B1006" s="112" t="str">
        <f t="shared" si="198"/>
        <v>October</v>
      </c>
      <c r="C1006" s="113">
        <v>44858</v>
      </c>
      <c r="D1006" s="114"/>
      <c r="E1006" s="114"/>
      <c r="F1006" s="115"/>
      <c r="G1006" s="116" t="s">
        <v>806</v>
      </c>
      <c r="H1006" s="152" t="s">
        <v>833</v>
      </c>
      <c r="I1006" s="116" t="s">
        <v>457</v>
      </c>
      <c r="J1006" s="116" t="s">
        <v>3</v>
      </c>
      <c r="K1006" s="117" t="str">
        <f t="shared" si="188"/>
        <v>Sqmt</v>
      </c>
      <c r="L1006" s="118">
        <v>10</v>
      </c>
      <c r="M1006" s="118"/>
      <c r="N1006" s="118">
        <v>8.34</v>
      </c>
      <c r="O1006" s="138">
        <f t="shared" si="199"/>
        <v>10.174799999999999</v>
      </c>
      <c r="P1006" s="124">
        <v>6.9</v>
      </c>
      <c r="Q1006" s="118">
        <v>7.8</v>
      </c>
      <c r="R1006" s="118">
        <v>0</v>
      </c>
      <c r="S1006" s="151">
        <v>100</v>
      </c>
      <c r="T1006" s="119">
        <f t="shared" si="194"/>
        <v>2.3747999999999996</v>
      </c>
      <c r="U1006" s="119">
        <f t="shared" si="195"/>
        <v>0.89999999999999947</v>
      </c>
      <c r="V1006" s="119">
        <f t="shared" si="190"/>
        <v>63.897743999999996</v>
      </c>
      <c r="W1006" s="119">
        <f t="shared" si="191"/>
        <v>5.6519999999999966</v>
      </c>
      <c r="X1006" s="119">
        <f t="shared" si="192"/>
        <v>14.913743999999998</v>
      </c>
      <c r="Y1006" s="120">
        <f t="shared" si="196"/>
        <v>23.340016511381055</v>
      </c>
      <c r="Z1006" s="121">
        <f t="shared" si="197"/>
        <v>8.8453827102252589</v>
      </c>
      <c r="AA1006" s="122"/>
      <c r="AB1006" s="119">
        <f t="shared" si="193"/>
        <v>14.913743999999998</v>
      </c>
    </row>
    <row r="1007" spans="1:28" x14ac:dyDescent="0.45">
      <c r="A1007" s="112">
        <f>IF(C1007="","",COUNTA($C$3:C1007))</f>
        <v>1005</v>
      </c>
      <c r="B1007" s="112" t="str">
        <f t="shared" si="198"/>
        <v>October</v>
      </c>
      <c r="C1007" s="113">
        <v>44858</v>
      </c>
      <c r="D1007" s="114"/>
      <c r="E1007" s="114"/>
      <c r="F1007" s="115"/>
      <c r="G1007" s="116" t="s">
        <v>806</v>
      </c>
      <c r="H1007" s="152" t="s">
        <v>833</v>
      </c>
      <c r="I1007" s="116" t="s">
        <v>25</v>
      </c>
      <c r="J1007" s="116" t="s">
        <v>455</v>
      </c>
      <c r="K1007" s="117" t="str">
        <f t="shared" si="188"/>
        <v>No's</v>
      </c>
      <c r="L1007" s="118">
        <v>16</v>
      </c>
      <c r="M1007" s="118"/>
      <c r="N1007" s="118"/>
      <c r="O1007" s="138">
        <f t="shared" si="199"/>
        <v>16</v>
      </c>
      <c r="P1007" s="124"/>
      <c r="Q1007" s="118"/>
      <c r="R1007" s="118"/>
      <c r="S1007" s="151"/>
      <c r="T1007" s="119" t="str">
        <f t="shared" si="194"/>
        <v/>
      </c>
      <c r="U1007" s="119" t="str">
        <f t="shared" si="195"/>
        <v/>
      </c>
      <c r="V1007" s="119">
        <f t="shared" si="190"/>
        <v>16</v>
      </c>
      <c r="W1007" s="119" t="str">
        <f t="shared" si="191"/>
        <v/>
      </c>
      <c r="X1007" s="119" t="str">
        <f t="shared" si="192"/>
        <v/>
      </c>
      <c r="Y1007" s="120" t="str">
        <f t="shared" si="196"/>
        <v/>
      </c>
      <c r="Z1007" s="121" t="str">
        <f t="shared" si="197"/>
        <v/>
      </c>
      <c r="AA1007" s="122"/>
      <c r="AB1007" s="119" t="str">
        <f t="shared" si="193"/>
        <v/>
      </c>
    </row>
    <row r="1008" spans="1:28" x14ac:dyDescent="0.45">
      <c r="A1008" s="112">
        <f>IF(C1008="","",COUNTA($C$3:C1008))</f>
        <v>1006</v>
      </c>
      <c r="B1008" s="112" t="str">
        <f t="shared" si="198"/>
        <v>October</v>
      </c>
      <c r="C1008" s="113">
        <v>44858</v>
      </c>
      <c r="D1008" s="114"/>
      <c r="E1008" s="114"/>
      <c r="F1008" s="115"/>
      <c r="G1008" s="116" t="s">
        <v>806</v>
      </c>
      <c r="H1008" s="152" t="s">
        <v>833</v>
      </c>
      <c r="I1008" s="116" t="s">
        <v>460</v>
      </c>
      <c r="J1008" s="116" t="s">
        <v>225</v>
      </c>
      <c r="K1008" s="117" t="str">
        <f t="shared" si="188"/>
        <v>Rmt</v>
      </c>
      <c r="L1008" s="118">
        <v>20</v>
      </c>
      <c r="M1008" s="118"/>
      <c r="N1008" s="118"/>
      <c r="O1008" s="138">
        <f t="shared" si="199"/>
        <v>20</v>
      </c>
      <c r="P1008" s="124"/>
      <c r="Q1008" s="118"/>
      <c r="R1008" s="118"/>
      <c r="S1008" s="151"/>
      <c r="T1008" s="119" t="str">
        <f t="shared" si="194"/>
        <v/>
      </c>
      <c r="U1008" s="119" t="str">
        <f t="shared" si="195"/>
        <v/>
      </c>
      <c r="V1008" s="119">
        <f t="shared" si="190"/>
        <v>20</v>
      </c>
      <c r="W1008" s="119" t="str">
        <f t="shared" si="191"/>
        <v/>
      </c>
      <c r="X1008" s="119" t="str">
        <f t="shared" si="192"/>
        <v/>
      </c>
      <c r="Y1008" s="120" t="str">
        <f t="shared" si="196"/>
        <v/>
      </c>
      <c r="Z1008" s="121" t="str">
        <f t="shared" si="197"/>
        <v/>
      </c>
      <c r="AA1008" s="122"/>
      <c r="AB1008" s="119" t="str">
        <f t="shared" si="193"/>
        <v/>
      </c>
    </row>
    <row r="1009" spans="1:29" x14ac:dyDescent="0.45">
      <c r="A1009" s="112">
        <f>IF(C1009="","",COUNTA($C$3:C1009))</f>
        <v>1007</v>
      </c>
      <c r="B1009" s="112" t="str">
        <f t="shared" si="198"/>
        <v>October</v>
      </c>
      <c r="C1009" s="113">
        <v>44858</v>
      </c>
      <c r="D1009" s="114"/>
      <c r="E1009" s="114"/>
      <c r="F1009" s="115"/>
      <c r="G1009" s="116" t="s">
        <v>806</v>
      </c>
      <c r="H1009" s="152" t="s">
        <v>833</v>
      </c>
      <c r="I1009" s="116" t="s">
        <v>24</v>
      </c>
      <c r="J1009" s="116" t="s">
        <v>24</v>
      </c>
      <c r="K1009" s="117" t="str">
        <f t="shared" si="188"/>
        <v>No's</v>
      </c>
      <c r="L1009" s="118">
        <v>20</v>
      </c>
      <c r="M1009" s="118"/>
      <c r="N1009" s="118"/>
      <c r="O1009" s="138">
        <f t="shared" si="199"/>
        <v>20</v>
      </c>
      <c r="P1009" s="124"/>
      <c r="Q1009" s="118"/>
      <c r="R1009" s="118"/>
      <c r="S1009" s="151"/>
      <c r="T1009" s="119" t="str">
        <f t="shared" si="194"/>
        <v/>
      </c>
      <c r="U1009" s="119" t="str">
        <f t="shared" si="195"/>
        <v/>
      </c>
      <c r="V1009" s="119">
        <f t="shared" si="190"/>
        <v>20</v>
      </c>
      <c r="W1009" s="119" t="str">
        <f t="shared" si="191"/>
        <v/>
      </c>
      <c r="X1009" s="119" t="str">
        <f t="shared" si="192"/>
        <v/>
      </c>
      <c r="Y1009" s="120" t="str">
        <f t="shared" si="196"/>
        <v/>
      </c>
      <c r="Z1009" s="121" t="str">
        <f t="shared" si="197"/>
        <v/>
      </c>
      <c r="AA1009" s="122"/>
      <c r="AB1009" s="119" t="str">
        <f t="shared" si="193"/>
        <v/>
      </c>
    </row>
    <row r="1010" spans="1:29" x14ac:dyDescent="0.45">
      <c r="A1010" s="112">
        <f>IF(C1010="","",COUNTA($C$3:C1010))</f>
        <v>1008</v>
      </c>
      <c r="B1010" s="112" t="str">
        <f t="shared" si="198"/>
        <v>October</v>
      </c>
      <c r="C1010" s="113">
        <v>44858</v>
      </c>
      <c r="D1010" s="114" t="s">
        <v>834</v>
      </c>
      <c r="E1010" s="114"/>
      <c r="F1010" s="115">
        <v>44859</v>
      </c>
      <c r="G1010" s="116" t="s">
        <v>125</v>
      </c>
      <c r="H1010" s="152" t="s">
        <v>835</v>
      </c>
      <c r="I1010" s="116" t="s">
        <v>457</v>
      </c>
      <c r="J1010" s="116" t="s">
        <v>13</v>
      </c>
      <c r="K1010" s="117" t="str">
        <f t="shared" si="188"/>
        <v>Sqmt</v>
      </c>
      <c r="L1010" s="118">
        <v>35.5</v>
      </c>
      <c r="M1010" s="118">
        <v>6.12</v>
      </c>
      <c r="N1010" s="118">
        <v>23.4</v>
      </c>
      <c r="O1010" s="138">
        <f t="shared" si="199"/>
        <v>36.014400000000002</v>
      </c>
      <c r="P1010" s="124">
        <v>25.25</v>
      </c>
      <c r="Q1010" s="118">
        <v>31.2</v>
      </c>
      <c r="R1010" s="118">
        <v>9</v>
      </c>
      <c r="S1010" s="151">
        <v>91</v>
      </c>
      <c r="T1010" s="119">
        <f t="shared" si="194"/>
        <v>4.8144000000000027</v>
      </c>
      <c r="U1010" s="119">
        <f t="shared" si="195"/>
        <v>5.9499999999999993</v>
      </c>
      <c r="V1010" s="119">
        <f t="shared" si="190"/>
        <v>169.627824</v>
      </c>
      <c r="W1010" s="119">
        <f t="shared" si="191"/>
        <v>28.024499999999996</v>
      </c>
      <c r="X1010" s="119">
        <f t="shared" si="192"/>
        <v>22.675824000000013</v>
      </c>
      <c r="Y1010" s="120">
        <f t="shared" si="196"/>
        <v>13.367986138877788</v>
      </c>
      <c r="Z1010" s="121">
        <f t="shared" si="197"/>
        <v>16.521169310053754</v>
      </c>
      <c r="AA1010" s="122"/>
      <c r="AB1010" s="119">
        <f t="shared" si="193"/>
        <v>22.675824000000013</v>
      </c>
      <c r="AC1010" s="96" t="s">
        <v>519</v>
      </c>
    </row>
    <row r="1011" spans="1:29" x14ac:dyDescent="0.45">
      <c r="A1011" s="112">
        <f>IF(C1011="","",COUNTA($C$3:C1011))</f>
        <v>1009</v>
      </c>
      <c r="B1011" s="112" t="str">
        <f t="shared" si="198"/>
        <v>October</v>
      </c>
      <c r="C1011" s="113">
        <v>44858</v>
      </c>
      <c r="D1011" s="114" t="s">
        <v>834</v>
      </c>
      <c r="E1011" s="114"/>
      <c r="F1011" s="115">
        <v>44859</v>
      </c>
      <c r="G1011" s="116" t="s">
        <v>125</v>
      </c>
      <c r="H1011" s="152" t="s">
        <v>835</v>
      </c>
      <c r="I1011" s="116" t="s">
        <v>368</v>
      </c>
      <c r="J1011" s="116" t="s">
        <v>13</v>
      </c>
      <c r="K1011" s="117" t="str">
        <f t="shared" si="188"/>
        <v>Sqmt</v>
      </c>
      <c r="L1011" s="118">
        <v>18</v>
      </c>
      <c r="M1011" s="118">
        <v>14.75</v>
      </c>
      <c r="N1011" s="118"/>
      <c r="O1011" s="138">
        <f t="shared" si="199"/>
        <v>17.995000000000001</v>
      </c>
      <c r="P1011" s="124">
        <v>18</v>
      </c>
      <c r="Q1011" s="118">
        <v>18</v>
      </c>
      <c r="R1011" s="118"/>
      <c r="S1011" s="151"/>
      <c r="T1011" s="119">
        <f t="shared" si="194"/>
        <v>-4.9999999999990052E-3</v>
      </c>
      <c r="U1011" s="119">
        <f t="shared" si="195"/>
        <v>0</v>
      </c>
      <c r="V1011" s="119">
        <f t="shared" si="190"/>
        <v>84.756450000000001</v>
      </c>
      <c r="W1011" s="119">
        <f t="shared" si="191"/>
        <v>0</v>
      </c>
      <c r="X1011" s="119">
        <f t="shared" si="192"/>
        <v>-2.3549999999995314E-2</v>
      </c>
      <c r="Y1011" s="120">
        <f t="shared" si="196"/>
        <v>-2.7785495971097553E-2</v>
      </c>
      <c r="Z1011" s="121">
        <f t="shared" si="197"/>
        <v>0</v>
      </c>
      <c r="AA1011" s="122"/>
      <c r="AB1011" s="119">
        <f t="shared" si="193"/>
        <v>-2.3549999999995314E-2</v>
      </c>
    </row>
    <row r="1012" spans="1:29" x14ac:dyDescent="0.45">
      <c r="A1012" s="112">
        <f>IF(C1012="","",COUNTA($C$3:C1012))</f>
        <v>1010</v>
      </c>
      <c r="B1012" s="112" t="str">
        <f t="shared" si="198"/>
        <v>October</v>
      </c>
      <c r="C1012" s="113">
        <v>44858</v>
      </c>
      <c r="D1012" s="114" t="s">
        <v>834</v>
      </c>
      <c r="E1012" s="114"/>
      <c r="F1012" s="115">
        <v>44859</v>
      </c>
      <c r="G1012" s="116" t="s">
        <v>125</v>
      </c>
      <c r="H1012" s="152" t="s">
        <v>835</v>
      </c>
      <c r="I1012" s="116" t="s">
        <v>25</v>
      </c>
      <c r="J1012" s="116" t="s">
        <v>455</v>
      </c>
      <c r="K1012" s="117" t="str">
        <f t="shared" si="188"/>
        <v>No's</v>
      </c>
      <c r="L1012" s="118">
        <v>344</v>
      </c>
      <c r="M1012" s="118"/>
      <c r="N1012" s="118"/>
      <c r="O1012" s="138">
        <f t="shared" si="199"/>
        <v>344</v>
      </c>
      <c r="P1012" s="124"/>
      <c r="Q1012" s="118"/>
      <c r="R1012" s="118"/>
      <c r="S1012" s="151"/>
      <c r="T1012" s="119" t="str">
        <f t="shared" si="194"/>
        <v/>
      </c>
      <c r="U1012" s="119" t="str">
        <f t="shared" si="195"/>
        <v/>
      </c>
      <c r="V1012" s="119">
        <f t="shared" si="190"/>
        <v>344</v>
      </c>
      <c r="W1012" s="119" t="str">
        <f t="shared" si="191"/>
        <v/>
      </c>
      <c r="X1012" s="119" t="str">
        <f t="shared" si="192"/>
        <v/>
      </c>
      <c r="Y1012" s="120" t="str">
        <f t="shared" si="196"/>
        <v/>
      </c>
      <c r="Z1012" s="121" t="str">
        <f t="shared" si="197"/>
        <v/>
      </c>
      <c r="AA1012" s="122"/>
      <c r="AB1012" s="119" t="str">
        <f t="shared" si="193"/>
        <v/>
      </c>
    </row>
    <row r="1013" spans="1:29" x14ac:dyDescent="0.45">
      <c r="A1013" s="112">
        <f>IF(C1013="","",COUNTA($C$3:C1013))</f>
        <v>1011</v>
      </c>
      <c r="B1013" s="112" t="str">
        <f t="shared" si="198"/>
        <v>October</v>
      </c>
      <c r="C1013" s="113">
        <v>44858</v>
      </c>
      <c r="D1013" s="114" t="s">
        <v>834</v>
      </c>
      <c r="E1013" s="114"/>
      <c r="F1013" s="115">
        <v>44859</v>
      </c>
      <c r="G1013" s="116" t="s">
        <v>125</v>
      </c>
      <c r="H1013" s="152" t="s">
        <v>835</v>
      </c>
      <c r="I1013" s="116" t="s">
        <v>460</v>
      </c>
      <c r="J1013" s="116" t="s">
        <v>225</v>
      </c>
      <c r="K1013" s="117" t="str">
        <f t="shared" si="188"/>
        <v>Rmt</v>
      </c>
      <c r="L1013" s="118">
        <v>120</v>
      </c>
      <c r="M1013" s="118"/>
      <c r="N1013" s="118"/>
      <c r="O1013" s="138">
        <f t="shared" si="199"/>
        <v>120</v>
      </c>
      <c r="P1013" s="124"/>
      <c r="Q1013" s="118"/>
      <c r="R1013" s="118"/>
      <c r="S1013" s="151"/>
      <c r="T1013" s="119" t="str">
        <f t="shared" si="194"/>
        <v/>
      </c>
      <c r="U1013" s="119" t="str">
        <f t="shared" si="195"/>
        <v/>
      </c>
      <c r="V1013" s="119">
        <f t="shared" si="190"/>
        <v>120</v>
      </c>
      <c r="W1013" s="119" t="str">
        <f t="shared" si="191"/>
        <v/>
      </c>
      <c r="X1013" s="119" t="str">
        <f t="shared" si="192"/>
        <v/>
      </c>
      <c r="Y1013" s="120" t="str">
        <f t="shared" si="196"/>
        <v/>
      </c>
      <c r="Z1013" s="121" t="str">
        <f t="shared" si="197"/>
        <v/>
      </c>
      <c r="AA1013" s="122"/>
      <c r="AB1013" s="119" t="str">
        <f t="shared" si="193"/>
        <v/>
      </c>
    </row>
    <row r="1014" spans="1:29" x14ac:dyDescent="0.45">
      <c r="A1014" s="112">
        <f>IF(C1014="","",COUNTA($C$3:C1014))</f>
        <v>1012</v>
      </c>
      <c r="B1014" s="112" t="str">
        <f t="shared" si="198"/>
        <v>October</v>
      </c>
      <c r="C1014" s="113">
        <v>44858</v>
      </c>
      <c r="D1014" s="114" t="s">
        <v>834</v>
      </c>
      <c r="E1014" s="114"/>
      <c r="F1014" s="115">
        <v>44859</v>
      </c>
      <c r="G1014" s="116" t="s">
        <v>125</v>
      </c>
      <c r="H1014" s="152" t="s">
        <v>835</v>
      </c>
      <c r="I1014" s="116" t="s">
        <v>24</v>
      </c>
      <c r="J1014" s="116" t="s">
        <v>24</v>
      </c>
      <c r="K1014" s="117" t="str">
        <f t="shared" si="188"/>
        <v>No's</v>
      </c>
      <c r="L1014" s="118">
        <v>500</v>
      </c>
      <c r="M1014" s="118"/>
      <c r="N1014" s="118"/>
      <c r="O1014" s="138">
        <f t="shared" si="199"/>
        <v>500</v>
      </c>
      <c r="P1014" s="124"/>
      <c r="Q1014" s="118"/>
      <c r="R1014" s="118"/>
      <c r="S1014" s="151"/>
      <c r="T1014" s="119" t="str">
        <f t="shared" si="194"/>
        <v/>
      </c>
      <c r="U1014" s="119" t="str">
        <f t="shared" si="195"/>
        <v/>
      </c>
      <c r="V1014" s="119">
        <f t="shared" si="190"/>
        <v>500</v>
      </c>
      <c r="W1014" s="119" t="str">
        <f t="shared" si="191"/>
        <v/>
      </c>
      <c r="X1014" s="119" t="str">
        <f t="shared" si="192"/>
        <v/>
      </c>
      <c r="Y1014" s="120" t="str">
        <f t="shared" si="196"/>
        <v/>
      </c>
      <c r="Z1014" s="121" t="str">
        <f t="shared" si="197"/>
        <v/>
      </c>
      <c r="AA1014" s="122"/>
      <c r="AB1014" s="119" t="str">
        <f t="shared" si="193"/>
        <v/>
      </c>
    </row>
    <row r="1015" spans="1:29" x14ac:dyDescent="0.45">
      <c r="A1015" s="112">
        <f>IF(C1015="","",COUNTA($C$3:C1015))</f>
        <v>1013</v>
      </c>
      <c r="B1015" s="112" t="str">
        <f t="shared" si="198"/>
        <v>October</v>
      </c>
      <c r="C1015" s="113">
        <v>44858</v>
      </c>
      <c r="D1015" s="114" t="s">
        <v>834</v>
      </c>
      <c r="E1015" s="114"/>
      <c r="F1015" s="115">
        <v>44859</v>
      </c>
      <c r="G1015" s="116" t="s">
        <v>125</v>
      </c>
      <c r="H1015" s="152" t="s">
        <v>835</v>
      </c>
      <c r="I1015" s="116" t="s">
        <v>480</v>
      </c>
      <c r="J1015" s="116" t="s">
        <v>345</v>
      </c>
      <c r="K1015" s="117" t="str">
        <f t="shared" si="188"/>
        <v>Kg's</v>
      </c>
      <c r="L1015" s="118">
        <v>0.15</v>
      </c>
      <c r="M1015" s="118"/>
      <c r="N1015" s="118"/>
      <c r="O1015" s="138">
        <f t="shared" si="199"/>
        <v>0.15</v>
      </c>
      <c r="P1015" s="124"/>
      <c r="Q1015" s="118"/>
      <c r="R1015" s="118"/>
      <c r="S1015" s="151"/>
      <c r="T1015" s="119" t="str">
        <f t="shared" si="194"/>
        <v/>
      </c>
      <c r="U1015" s="119" t="str">
        <f t="shared" si="195"/>
        <v/>
      </c>
      <c r="V1015" s="119">
        <f t="shared" si="190"/>
        <v>0.15</v>
      </c>
      <c r="W1015" s="119" t="str">
        <f t="shared" si="191"/>
        <v/>
      </c>
      <c r="X1015" s="119" t="str">
        <f t="shared" si="192"/>
        <v/>
      </c>
      <c r="Y1015" s="120" t="str">
        <f t="shared" si="196"/>
        <v/>
      </c>
      <c r="Z1015" s="121" t="str">
        <f t="shared" si="197"/>
        <v/>
      </c>
      <c r="AA1015" s="122"/>
      <c r="AB1015" s="119" t="str">
        <f t="shared" si="193"/>
        <v/>
      </c>
    </row>
    <row r="1016" spans="1:29" x14ac:dyDescent="0.45">
      <c r="A1016" s="112">
        <f>IF(C1016="","",COUNTA($C$3:C1016))</f>
        <v>1014</v>
      </c>
      <c r="B1016" s="112" t="str">
        <f t="shared" si="198"/>
        <v>October</v>
      </c>
      <c r="C1016" s="113">
        <v>44858</v>
      </c>
      <c r="D1016" s="114" t="s">
        <v>834</v>
      </c>
      <c r="E1016" s="114"/>
      <c r="F1016" s="115">
        <v>44859</v>
      </c>
      <c r="G1016" s="116" t="s">
        <v>125</v>
      </c>
      <c r="H1016" s="152" t="s">
        <v>835</v>
      </c>
      <c r="I1016" s="116" t="s">
        <v>480</v>
      </c>
      <c r="J1016" s="116" t="s">
        <v>343</v>
      </c>
      <c r="K1016" s="117" t="str">
        <f t="shared" si="188"/>
        <v>No's</v>
      </c>
      <c r="L1016" s="118">
        <v>1</v>
      </c>
      <c r="M1016" s="118"/>
      <c r="N1016" s="118"/>
      <c r="O1016" s="138">
        <f t="shared" si="199"/>
        <v>1</v>
      </c>
      <c r="P1016" s="124"/>
      <c r="Q1016" s="118"/>
      <c r="R1016" s="118"/>
      <c r="S1016" s="151"/>
      <c r="T1016" s="119" t="str">
        <f t="shared" si="194"/>
        <v/>
      </c>
      <c r="U1016" s="119" t="str">
        <f t="shared" si="195"/>
        <v/>
      </c>
      <c r="V1016" s="119">
        <f t="shared" si="190"/>
        <v>1</v>
      </c>
      <c r="W1016" s="119" t="str">
        <f t="shared" si="191"/>
        <v/>
      </c>
      <c r="X1016" s="119" t="str">
        <f t="shared" si="192"/>
        <v/>
      </c>
      <c r="Y1016" s="120" t="str">
        <f t="shared" si="196"/>
        <v/>
      </c>
      <c r="Z1016" s="121" t="str">
        <f t="shared" si="197"/>
        <v/>
      </c>
      <c r="AA1016" s="122"/>
      <c r="AB1016" s="119" t="str">
        <f t="shared" si="193"/>
        <v/>
      </c>
    </row>
    <row r="1017" spans="1:29" x14ac:dyDescent="0.45">
      <c r="A1017" s="112">
        <f>IF(C1017="","",COUNTA($C$3:C1017))</f>
        <v>1015</v>
      </c>
      <c r="B1017" s="112" t="str">
        <f t="shared" si="198"/>
        <v>October</v>
      </c>
      <c r="C1017" s="113">
        <v>44859</v>
      </c>
      <c r="D1017" s="114" t="s">
        <v>836</v>
      </c>
      <c r="E1017" s="114"/>
      <c r="F1017" s="115">
        <v>44855</v>
      </c>
      <c r="G1017" s="116" t="s">
        <v>125</v>
      </c>
      <c r="H1017" s="152" t="s">
        <v>837</v>
      </c>
      <c r="I1017" s="116" t="s">
        <v>457</v>
      </c>
      <c r="J1017" s="116" t="s">
        <v>2</v>
      </c>
      <c r="K1017" s="117" t="str">
        <f t="shared" si="188"/>
        <v>Sqmt</v>
      </c>
      <c r="L1017" s="118">
        <v>218.3</v>
      </c>
      <c r="M1017" s="118">
        <v>108.62</v>
      </c>
      <c r="N1017" s="118">
        <v>71.53</v>
      </c>
      <c r="O1017" s="138">
        <f t="shared" si="199"/>
        <v>219.78300000000002</v>
      </c>
      <c r="P1017" s="124">
        <v>182.05</v>
      </c>
      <c r="Q1017" s="118">
        <v>206</v>
      </c>
      <c r="R1017" s="118">
        <v>41</v>
      </c>
      <c r="S1017" s="151">
        <v>59</v>
      </c>
      <c r="T1017" s="119">
        <f t="shared" si="194"/>
        <v>13.783000000000015</v>
      </c>
      <c r="U1017" s="119">
        <f t="shared" si="195"/>
        <v>23.949999999999989</v>
      </c>
      <c r="V1017" s="119">
        <f t="shared" si="190"/>
        <v>1035.1779300000001</v>
      </c>
      <c r="W1017" s="119">
        <f t="shared" si="191"/>
        <v>112.80449999999995</v>
      </c>
      <c r="X1017" s="119">
        <f t="shared" si="192"/>
        <v>64.917930000000069</v>
      </c>
      <c r="Y1017" s="120">
        <f t="shared" si="196"/>
        <v>6.2711856695012873</v>
      </c>
      <c r="Z1017" s="121">
        <f t="shared" si="197"/>
        <v>10.897112151531276</v>
      </c>
      <c r="AA1017" s="122"/>
      <c r="AB1017" s="119">
        <f t="shared" si="193"/>
        <v>64.917930000000069</v>
      </c>
    </row>
    <row r="1018" spans="1:29" x14ac:dyDescent="0.45">
      <c r="A1018" s="112">
        <f>IF(C1018="","",COUNTA($C$3:C1018))</f>
        <v>1016</v>
      </c>
      <c r="B1018" s="112" t="str">
        <f t="shared" si="198"/>
        <v>October</v>
      </c>
      <c r="C1018" s="113">
        <v>44859</v>
      </c>
      <c r="D1018" s="114" t="s">
        <v>836</v>
      </c>
      <c r="E1018" s="114"/>
      <c r="F1018" s="115">
        <v>44855</v>
      </c>
      <c r="G1018" s="116" t="s">
        <v>125</v>
      </c>
      <c r="H1018" s="152" t="s">
        <v>837</v>
      </c>
      <c r="I1018" s="116" t="s">
        <v>457</v>
      </c>
      <c r="J1018" s="116" t="s">
        <v>3</v>
      </c>
      <c r="K1018" s="117" t="str">
        <f t="shared" si="188"/>
        <v>Sqmt</v>
      </c>
      <c r="L1018" s="118">
        <v>11.2</v>
      </c>
      <c r="M1018" s="118">
        <v>2.4900000000000002</v>
      </c>
      <c r="N1018" s="118">
        <v>6.83</v>
      </c>
      <c r="O1018" s="138">
        <f t="shared" si="199"/>
        <v>11.3704</v>
      </c>
      <c r="P1018" s="124">
        <v>8.5</v>
      </c>
      <c r="Q1018" s="118">
        <v>9.3000000000000007</v>
      </c>
      <c r="R1018" s="118"/>
      <c r="S1018" s="151"/>
      <c r="T1018" s="119">
        <f t="shared" si="194"/>
        <v>2.0703999999999994</v>
      </c>
      <c r="U1018" s="119">
        <f t="shared" si="195"/>
        <v>0.80000000000000071</v>
      </c>
      <c r="V1018" s="119">
        <f t="shared" si="190"/>
        <v>71.406112000000007</v>
      </c>
      <c r="W1018" s="119">
        <f t="shared" si="191"/>
        <v>5.0240000000000045</v>
      </c>
      <c r="X1018" s="119">
        <f t="shared" si="192"/>
        <v>13.002111999999997</v>
      </c>
      <c r="Y1018" s="120">
        <f t="shared" si="196"/>
        <v>18.208682192359102</v>
      </c>
      <c r="Z1018" s="121">
        <f t="shared" si="197"/>
        <v>7.0358122845282551</v>
      </c>
      <c r="AA1018" s="122"/>
      <c r="AB1018" s="119">
        <f t="shared" si="193"/>
        <v>13.002111999999997</v>
      </c>
    </row>
    <row r="1019" spans="1:29" x14ac:dyDescent="0.45">
      <c r="A1019" s="112">
        <f>IF(C1019="","",COUNTA($C$3:C1019))</f>
        <v>1017</v>
      </c>
      <c r="B1019" s="112" t="str">
        <f t="shared" si="198"/>
        <v>October</v>
      </c>
      <c r="C1019" s="113">
        <v>44859</v>
      </c>
      <c r="D1019" s="114" t="s">
        <v>836</v>
      </c>
      <c r="E1019" s="114"/>
      <c r="F1019" s="115">
        <v>44855</v>
      </c>
      <c r="G1019" s="116" t="s">
        <v>125</v>
      </c>
      <c r="H1019" s="152" t="s">
        <v>837</v>
      </c>
      <c r="I1019" s="116" t="s">
        <v>25</v>
      </c>
      <c r="J1019" s="116" t="s">
        <v>455</v>
      </c>
      <c r="K1019" s="117" t="str">
        <f t="shared" si="188"/>
        <v>No's</v>
      </c>
      <c r="L1019" s="118">
        <v>1192</v>
      </c>
      <c r="M1019" s="118"/>
      <c r="N1019" s="118"/>
      <c r="O1019" s="138">
        <f t="shared" si="199"/>
        <v>1192</v>
      </c>
      <c r="P1019" s="124"/>
      <c r="Q1019" s="118"/>
      <c r="R1019" s="118"/>
      <c r="S1019" s="151"/>
      <c r="T1019" s="119" t="str">
        <f t="shared" si="194"/>
        <v/>
      </c>
      <c r="U1019" s="119" t="str">
        <f t="shared" si="195"/>
        <v/>
      </c>
      <c r="V1019" s="119">
        <f t="shared" si="190"/>
        <v>1192</v>
      </c>
      <c r="W1019" s="119" t="str">
        <f t="shared" si="191"/>
        <v/>
      </c>
      <c r="X1019" s="119" t="str">
        <f t="shared" si="192"/>
        <v/>
      </c>
      <c r="Y1019" s="120" t="str">
        <f t="shared" si="196"/>
        <v/>
      </c>
      <c r="Z1019" s="121" t="str">
        <f t="shared" si="197"/>
        <v/>
      </c>
      <c r="AA1019" s="122"/>
      <c r="AB1019" s="119" t="str">
        <f t="shared" si="193"/>
        <v/>
      </c>
    </row>
    <row r="1020" spans="1:29" x14ac:dyDescent="0.45">
      <c r="A1020" s="112">
        <f>IF(C1020="","",COUNTA($C$3:C1020))</f>
        <v>1018</v>
      </c>
      <c r="B1020" s="112" t="str">
        <f t="shared" si="198"/>
        <v>October</v>
      </c>
      <c r="C1020" s="113">
        <v>44859</v>
      </c>
      <c r="D1020" s="114" t="s">
        <v>836</v>
      </c>
      <c r="E1020" s="114"/>
      <c r="F1020" s="115">
        <v>44855</v>
      </c>
      <c r="G1020" s="116" t="s">
        <v>125</v>
      </c>
      <c r="H1020" s="152" t="s">
        <v>837</v>
      </c>
      <c r="I1020" s="116" t="s">
        <v>460</v>
      </c>
      <c r="J1020" s="116" t="s">
        <v>225</v>
      </c>
      <c r="K1020" s="117" t="str">
        <f t="shared" si="188"/>
        <v>Rmt</v>
      </c>
      <c r="L1020" s="118">
        <v>220</v>
      </c>
      <c r="M1020" s="118"/>
      <c r="N1020" s="118"/>
      <c r="O1020" s="138">
        <f t="shared" si="199"/>
        <v>220</v>
      </c>
      <c r="P1020" s="124"/>
      <c r="Q1020" s="118"/>
      <c r="R1020" s="118"/>
      <c r="S1020" s="151"/>
      <c r="T1020" s="119" t="str">
        <f t="shared" si="194"/>
        <v/>
      </c>
      <c r="U1020" s="119" t="str">
        <f t="shared" si="195"/>
        <v/>
      </c>
      <c r="V1020" s="119">
        <f t="shared" si="190"/>
        <v>220</v>
      </c>
      <c r="W1020" s="119" t="str">
        <f t="shared" si="191"/>
        <v/>
      </c>
      <c r="X1020" s="119" t="str">
        <f t="shared" si="192"/>
        <v/>
      </c>
      <c r="Y1020" s="120" t="str">
        <f t="shared" si="196"/>
        <v/>
      </c>
      <c r="Z1020" s="121" t="str">
        <f t="shared" si="197"/>
        <v/>
      </c>
      <c r="AA1020" s="122"/>
      <c r="AB1020" s="119" t="str">
        <f t="shared" si="193"/>
        <v/>
      </c>
    </row>
    <row r="1021" spans="1:29" x14ac:dyDescent="0.45">
      <c r="A1021" s="112">
        <f>IF(C1021="","",COUNTA($C$3:C1021))</f>
        <v>1019</v>
      </c>
      <c r="B1021" s="112" t="str">
        <f t="shared" si="198"/>
        <v>October</v>
      </c>
      <c r="C1021" s="113">
        <v>44859</v>
      </c>
      <c r="D1021" s="114" t="s">
        <v>836</v>
      </c>
      <c r="E1021" s="114"/>
      <c r="F1021" s="115">
        <v>44855</v>
      </c>
      <c r="G1021" s="116" t="s">
        <v>125</v>
      </c>
      <c r="H1021" s="152" t="s">
        <v>837</v>
      </c>
      <c r="I1021" s="116" t="s">
        <v>24</v>
      </c>
      <c r="J1021" s="116" t="s">
        <v>24</v>
      </c>
      <c r="K1021" s="117" t="str">
        <f t="shared" si="188"/>
        <v>No's</v>
      </c>
      <c r="L1021" s="118">
        <v>800</v>
      </c>
      <c r="M1021" s="118"/>
      <c r="N1021" s="118"/>
      <c r="O1021" s="138">
        <f t="shared" si="199"/>
        <v>800</v>
      </c>
      <c r="P1021" s="124"/>
      <c r="Q1021" s="118"/>
      <c r="R1021" s="118"/>
      <c r="S1021" s="151"/>
      <c r="T1021" s="119" t="str">
        <f t="shared" si="194"/>
        <v/>
      </c>
      <c r="U1021" s="119" t="str">
        <f t="shared" si="195"/>
        <v/>
      </c>
      <c r="V1021" s="119">
        <f t="shared" si="190"/>
        <v>800</v>
      </c>
      <c r="W1021" s="119" t="str">
        <f t="shared" si="191"/>
        <v/>
      </c>
      <c r="X1021" s="119" t="str">
        <f t="shared" si="192"/>
        <v/>
      </c>
      <c r="Y1021" s="120" t="str">
        <f t="shared" si="196"/>
        <v/>
      </c>
      <c r="Z1021" s="121" t="str">
        <f t="shared" si="197"/>
        <v/>
      </c>
      <c r="AA1021" s="122"/>
      <c r="AB1021" s="119" t="str">
        <f t="shared" si="193"/>
        <v/>
      </c>
    </row>
    <row r="1022" spans="1:29" x14ac:dyDescent="0.45">
      <c r="A1022" s="112">
        <f>IF(C1022="","",COUNTA($C$3:C1022))</f>
        <v>1020</v>
      </c>
      <c r="B1022" s="112" t="str">
        <f t="shared" si="198"/>
        <v>October</v>
      </c>
      <c r="C1022" s="113">
        <v>44859</v>
      </c>
      <c r="D1022" s="114" t="s">
        <v>836</v>
      </c>
      <c r="E1022" s="114"/>
      <c r="F1022" s="115">
        <v>44855</v>
      </c>
      <c r="G1022" s="116" t="s">
        <v>125</v>
      </c>
      <c r="H1022" s="152" t="s">
        <v>837</v>
      </c>
      <c r="I1022" s="116" t="s">
        <v>480</v>
      </c>
      <c r="J1022" s="116" t="s">
        <v>345</v>
      </c>
      <c r="K1022" s="117" t="str">
        <f t="shared" si="188"/>
        <v>Kg's</v>
      </c>
      <c r="L1022" s="118">
        <v>1.5</v>
      </c>
      <c r="M1022" s="118"/>
      <c r="N1022" s="118"/>
      <c r="O1022" s="138">
        <f t="shared" si="199"/>
        <v>1.5</v>
      </c>
      <c r="P1022" s="124"/>
      <c r="Q1022" s="118"/>
      <c r="R1022" s="118"/>
      <c r="S1022" s="151"/>
      <c r="T1022" s="119" t="str">
        <f t="shared" si="194"/>
        <v/>
      </c>
      <c r="U1022" s="119" t="str">
        <f t="shared" si="195"/>
        <v/>
      </c>
      <c r="V1022" s="119">
        <f t="shared" si="190"/>
        <v>1.5</v>
      </c>
      <c r="W1022" s="119" t="str">
        <f t="shared" si="191"/>
        <v/>
      </c>
      <c r="X1022" s="119" t="str">
        <f t="shared" si="192"/>
        <v/>
      </c>
      <c r="Y1022" s="120" t="str">
        <f t="shared" si="196"/>
        <v/>
      </c>
      <c r="Z1022" s="121" t="str">
        <f t="shared" si="197"/>
        <v/>
      </c>
      <c r="AA1022" s="122"/>
      <c r="AB1022" s="119" t="str">
        <f t="shared" si="193"/>
        <v/>
      </c>
    </row>
    <row r="1023" spans="1:29" x14ac:dyDescent="0.45">
      <c r="A1023" s="112">
        <f>IF(C1023="","",COUNTA($C$3:C1023))</f>
        <v>1021</v>
      </c>
      <c r="B1023" s="112" t="str">
        <f t="shared" si="198"/>
        <v>October</v>
      </c>
      <c r="C1023" s="113">
        <v>44859</v>
      </c>
      <c r="D1023" s="114" t="s">
        <v>836</v>
      </c>
      <c r="E1023" s="114"/>
      <c r="F1023" s="115">
        <v>44855</v>
      </c>
      <c r="G1023" s="116" t="s">
        <v>125</v>
      </c>
      <c r="H1023" s="152" t="s">
        <v>837</v>
      </c>
      <c r="I1023" s="116" t="s">
        <v>480</v>
      </c>
      <c r="J1023" s="116" t="s">
        <v>343</v>
      </c>
      <c r="K1023" s="117" t="str">
        <f t="shared" si="188"/>
        <v>No's</v>
      </c>
      <c r="L1023" s="118">
        <v>2</v>
      </c>
      <c r="M1023" s="118"/>
      <c r="N1023" s="118"/>
      <c r="O1023" s="138">
        <f t="shared" ref="O1023:O1054" si="200">IF(ISNUMBER(SEARCH("gsm",J:J)),(M1023+N1023)*1.22,IF(ISNUMBER(SEARCH("Tape",J:J)),L1023,IF(ISNUMBER(SEARCH("Thermal",J:J)),L1023,IF(ISNUMBER(SEARCH("Acou",J:J)),L1023,IF(ISNUMBER(SEARCH("ss",J:J)),L1023,IF(ISNUMBER(SEARCH("Alu",J:J)),L1023,IF(ISNUMBER(SEARCH("Gasket",J:J)),L1023,IF(ISNUMBER(SEARCH("Cleats",J:J)),L1023,IF(ISNUMBER(SEARCH("Tube",J:J)),L1023,IF(ISNUMBER(SEARCH("Bracket",J:J)),L1023,IF(ISNUMBER(SEARCH("Corner",J:J)),L1023,IF(ISNUMBER(SEARCH("MS",J:J)),L1023,IF(ISNUMBER(SEARCH("Bucket",J:J)),L1023,IF(ISNUMBER(SEARCH("stretch",J:J)),L1023,IF(ISNUMBER(SEARCH("Bubble",J:J)),L1023,IF(ISNUMBER(SEARCH("JTR",J:J)),L1023,IF(ISNUMBER(SEARCH("Clamp",J:J)),"No's",IF(ISNUMBER(SEARCH("PIR",J:J)),"sqmt",""))))))))))))))))))</f>
        <v>2</v>
      </c>
      <c r="P1023" s="124"/>
      <c r="Q1023" s="118"/>
      <c r="R1023" s="118"/>
      <c r="S1023" s="151"/>
      <c r="T1023" s="119" t="str">
        <f t="shared" si="194"/>
        <v/>
      </c>
      <c r="U1023" s="119" t="str">
        <f t="shared" si="195"/>
        <v/>
      </c>
      <c r="V1023" s="119">
        <f t="shared" si="190"/>
        <v>2</v>
      </c>
      <c r="W1023" s="119" t="str">
        <f t="shared" si="191"/>
        <v/>
      </c>
      <c r="X1023" s="119" t="str">
        <f t="shared" si="192"/>
        <v/>
      </c>
      <c r="Y1023" s="120" t="str">
        <f t="shared" si="196"/>
        <v/>
      </c>
      <c r="Z1023" s="121" t="str">
        <f t="shared" si="197"/>
        <v/>
      </c>
      <c r="AA1023" s="122"/>
      <c r="AB1023" s="119" t="str">
        <f t="shared" si="193"/>
        <v/>
      </c>
    </row>
    <row r="1024" spans="1:29" x14ac:dyDescent="0.45">
      <c r="A1024" s="112">
        <f>IF(C1024="","",COUNTA($C$3:C1024))</f>
        <v>1022</v>
      </c>
      <c r="B1024" s="112" t="str">
        <f t="shared" si="198"/>
        <v>October</v>
      </c>
      <c r="C1024" s="113">
        <v>44859</v>
      </c>
      <c r="D1024" s="114" t="s">
        <v>836</v>
      </c>
      <c r="E1024" s="114"/>
      <c r="F1024" s="115">
        <v>44855</v>
      </c>
      <c r="G1024" s="116" t="s">
        <v>125</v>
      </c>
      <c r="H1024" s="152" t="s">
        <v>838</v>
      </c>
      <c r="I1024" s="116" t="s">
        <v>457</v>
      </c>
      <c r="J1024" s="116" t="s">
        <v>2</v>
      </c>
      <c r="K1024" s="117" t="str">
        <f t="shared" si="188"/>
        <v>Sqmt</v>
      </c>
      <c r="L1024" s="118">
        <v>148.19999999999999</v>
      </c>
      <c r="M1024" s="118">
        <v>79.680000000000007</v>
      </c>
      <c r="N1024" s="118">
        <v>42.47</v>
      </c>
      <c r="O1024" s="138">
        <f t="shared" si="200"/>
        <v>149.023</v>
      </c>
      <c r="P1024" s="124">
        <v>126.3</v>
      </c>
      <c r="Q1024" s="118">
        <v>142.30000000000001</v>
      </c>
      <c r="R1024" s="118">
        <v>42</v>
      </c>
      <c r="S1024" s="151">
        <v>58</v>
      </c>
      <c r="T1024" s="119">
        <f t="shared" si="194"/>
        <v>6.7229999999999848</v>
      </c>
      <c r="U1024" s="119">
        <f t="shared" si="195"/>
        <v>16.000000000000014</v>
      </c>
      <c r="V1024" s="119">
        <f t="shared" si="190"/>
        <v>701.89832999999999</v>
      </c>
      <c r="W1024" s="119">
        <f t="shared" si="191"/>
        <v>75.36000000000007</v>
      </c>
      <c r="X1024" s="119">
        <f t="shared" si="192"/>
        <v>31.665329999999926</v>
      </c>
      <c r="Y1024" s="120">
        <f t="shared" si="196"/>
        <v>4.5113841487555515</v>
      </c>
      <c r="Z1024" s="121">
        <f t="shared" si="197"/>
        <v>10.736597706394324</v>
      </c>
      <c r="AA1024" s="122"/>
      <c r="AB1024" s="119">
        <f t="shared" si="193"/>
        <v>31.665329999999926</v>
      </c>
    </row>
    <row r="1025" spans="1:28" x14ac:dyDescent="0.45">
      <c r="A1025" s="112">
        <f>IF(C1025="","",COUNTA($C$3:C1025))</f>
        <v>1023</v>
      </c>
      <c r="B1025" s="112" t="str">
        <f t="shared" si="198"/>
        <v>October</v>
      </c>
      <c r="C1025" s="113">
        <v>44859</v>
      </c>
      <c r="D1025" s="114" t="s">
        <v>836</v>
      </c>
      <c r="E1025" s="114"/>
      <c r="F1025" s="115">
        <v>44855</v>
      </c>
      <c r="G1025" s="116" t="s">
        <v>125</v>
      </c>
      <c r="H1025" s="152" t="s">
        <v>838</v>
      </c>
      <c r="I1025" s="116" t="s">
        <v>25</v>
      </c>
      <c r="J1025" s="116" t="s">
        <v>455</v>
      </c>
      <c r="K1025" s="117" t="str">
        <f t="shared" si="188"/>
        <v>No's</v>
      </c>
      <c r="L1025" s="118">
        <v>848</v>
      </c>
      <c r="M1025" s="118"/>
      <c r="N1025" s="118"/>
      <c r="O1025" s="138">
        <f t="shared" si="200"/>
        <v>848</v>
      </c>
      <c r="P1025" s="124"/>
      <c r="Q1025" s="118"/>
      <c r="R1025" s="118"/>
      <c r="S1025" s="151"/>
      <c r="T1025" s="119" t="str">
        <f t="shared" si="194"/>
        <v/>
      </c>
      <c r="U1025" s="119" t="str">
        <f t="shared" si="195"/>
        <v/>
      </c>
      <c r="V1025" s="119">
        <f t="shared" si="190"/>
        <v>848</v>
      </c>
      <c r="W1025" s="119" t="str">
        <f t="shared" si="191"/>
        <v/>
      </c>
      <c r="X1025" s="119" t="str">
        <f t="shared" si="192"/>
        <v/>
      </c>
      <c r="Y1025" s="120" t="str">
        <f t="shared" si="196"/>
        <v/>
      </c>
      <c r="Z1025" s="121" t="str">
        <f t="shared" si="197"/>
        <v/>
      </c>
      <c r="AA1025" s="122"/>
      <c r="AB1025" s="119" t="str">
        <f t="shared" si="193"/>
        <v/>
      </c>
    </row>
    <row r="1026" spans="1:28" x14ac:dyDescent="0.45">
      <c r="A1026" s="112">
        <f>IF(C1026="","",COUNTA($C$3:C1026))</f>
        <v>1024</v>
      </c>
      <c r="B1026" s="112" t="str">
        <f t="shared" si="198"/>
        <v>October</v>
      </c>
      <c r="C1026" s="113">
        <v>44859</v>
      </c>
      <c r="D1026" s="114" t="s">
        <v>836</v>
      </c>
      <c r="E1026" s="114"/>
      <c r="F1026" s="115">
        <v>44855</v>
      </c>
      <c r="G1026" s="116" t="s">
        <v>125</v>
      </c>
      <c r="H1026" s="152" t="s">
        <v>838</v>
      </c>
      <c r="I1026" s="116" t="s">
        <v>460</v>
      </c>
      <c r="J1026" s="116" t="s">
        <v>225</v>
      </c>
      <c r="K1026" s="117" t="str">
        <f t="shared" si="188"/>
        <v>Rmt</v>
      </c>
      <c r="L1026" s="118">
        <v>150</v>
      </c>
      <c r="M1026" s="118"/>
      <c r="N1026" s="118"/>
      <c r="O1026" s="138">
        <f t="shared" si="200"/>
        <v>150</v>
      </c>
      <c r="P1026" s="124"/>
      <c r="Q1026" s="118"/>
      <c r="R1026" s="118"/>
      <c r="S1026" s="151"/>
      <c r="T1026" s="119" t="str">
        <f t="shared" si="194"/>
        <v/>
      </c>
      <c r="U1026" s="119" t="str">
        <f t="shared" si="195"/>
        <v/>
      </c>
      <c r="V1026" s="119">
        <f t="shared" si="190"/>
        <v>150</v>
      </c>
      <c r="W1026" s="119" t="str">
        <f t="shared" si="191"/>
        <v/>
      </c>
      <c r="X1026" s="119" t="str">
        <f t="shared" si="192"/>
        <v/>
      </c>
      <c r="Y1026" s="120" t="str">
        <f t="shared" si="196"/>
        <v/>
      </c>
      <c r="Z1026" s="121" t="str">
        <f t="shared" si="197"/>
        <v/>
      </c>
      <c r="AA1026" s="122"/>
      <c r="AB1026" s="119" t="str">
        <f t="shared" si="193"/>
        <v/>
      </c>
    </row>
    <row r="1027" spans="1:28" x14ac:dyDescent="0.45">
      <c r="A1027" s="112">
        <f>IF(C1027="","",COUNTA($C$3:C1027))</f>
        <v>1025</v>
      </c>
      <c r="B1027" s="112" t="str">
        <f t="shared" si="198"/>
        <v>October</v>
      </c>
      <c r="C1027" s="113">
        <v>44859</v>
      </c>
      <c r="D1027" s="114" t="s">
        <v>836</v>
      </c>
      <c r="E1027" s="114"/>
      <c r="F1027" s="115">
        <v>44855</v>
      </c>
      <c r="G1027" s="116" t="s">
        <v>125</v>
      </c>
      <c r="H1027" s="152" t="s">
        <v>838</v>
      </c>
      <c r="I1027" s="116" t="s">
        <v>24</v>
      </c>
      <c r="J1027" s="116" t="s">
        <v>24</v>
      </c>
      <c r="K1027" s="117" t="str">
        <f t="shared" ref="K1027:K1090" si="20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1027" s="118">
        <v>500</v>
      </c>
      <c r="M1027" s="118"/>
      <c r="N1027" s="118"/>
      <c r="O1027" s="138">
        <f t="shared" si="200"/>
        <v>500</v>
      </c>
      <c r="P1027" s="124"/>
      <c r="Q1027" s="118"/>
      <c r="R1027" s="118"/>
      <c r="S1027" s="151"/>
      <c r="T1027" s="119" t="str">
        <f t="shared" si="194"/>
        <v/>
      </c>
      <c r="U1027" s="119" t="str">
        <f t="shared" si="195"/>
        <v/>
      </c>
      <c r="V1027" s="119">
        <f t="shared" ref="V1027:V1090" si="202">IF(ISNUMBER(SEARCH("26",J:J)),O1027*3.925,IF(ISNUMBER(SEARCH("24",J:J)),O1027*4.71,IF(ISNUMBER(SEARCH("22",J:J)),O1027*6.28,IF(ISNUMBER(SEARCH("20",J:J)),O1027*7.85,IF(ISNUMBER(SEARCH("18G",J:J)),O1027*9.42,IF(ISNUMBER(SEARCH("16G",J:J)),O1027*11.775,IF(ISNUMBER(SEARCH("Thermal",J:J)),O1027,IF(ISNUMBER(SEARCH("Acou",J:J)),O1027,IF(ISNUMBER(SEARCH("ss",J:J)),O1027,IF(ISNUMBER(SEARCH("0.8mm",J:J)),O1027*2.2,IF(ISNUMBER(SEARCH("1mm",J:J)),O1027*2.75,IF(ISNUMBER(SEARCH("1.2mm",J:J)),O1027*3.3,IF(ISNUMBER(SEARCH("Gasket",J:J)),O1027,IF(ISNUMBER(SEARCH("Cleats",J:J)),O1027,IF(ISNUMBER(SEARCH("Sealant",J:J)),O1027,IF(ISNUMBER(SEARCH("Bracket",J:J)),O1027,IF(ISNUMBER(SEARCH("Corner",J:J)),O1027,IF(ISNUMBER(SEARCH("Bubble",J:J)),O1027,""))))))))))))))))))</f>
        <v>500</v>
      </c>
      <c r="W1027" s="119" t="str">
        <f t="shared" ref="W1027:W1090" si="203">IF(ISNUMBER(SEARCH("26",J:J)),U1027*3.925,IF(ISNUMBER(SEARCH("24",J:J)),U1027*4.71,IF(ISNUMBER(SEARCH("22",J:J)),U1027*6.28,IF(ISNUMBER(SEARCH("20",J:J)),U1027*7.85,IF(ISNUMBER(SEARCH("18G",J:J)),U1027*9.42,IF(ISNUMBER(SEARCH("16G",J:J)),U1027*11.775,IF(ISNUMBER(SEARCH("Thermal",J:J)),U1027,IF(ISNUMBER(SEARCH("Acou",J:J)),U1027,IF(ISNUMBER(SEARCH("ss",J:J)),U1027,IF(ISNUMBER(SEARCH("0.8mm",J:J)),U1027*2.2,IF(ISNUMBER(SEARCH("1mm",J:J)),U1027*2.75,IF(ISNUMBER(SEARCH("1.2mm",J:J)),U1027*3.3,IF(ISNUMBER(SEARCH("Gasket",J:J)),U1027,IF(ISNUMBER(SEARCH("Cleats",J:J)),U1027,IF(ISNUMBER(SEARCH("Sealant",J:J)),U1027,IF(ISNUMBER(SEARCH("Bracket",J:J)),U1027,IF(ISNUMBER(SEARCH("Corner",J:J)),U1027,IF(ISNUMBER(SEARCH("Bubble",J:J)),U1027,""))))))))))))))))))</f>
        <v/>
      </c>
      <c r="X1027" s="119" t="str">
        <f t="shared" ref="X1027:X1090" si="204">IF(ISNUMBER(SEARCH("26",J:J)),T1027*3.925,IF(ISNUMBER(SEARCH("24",J:J)),T1027*4.71,IF(ISNUMBER(SEARCH("22",J:J)),T1027*6.28,IF(ISNUMBER(SEARCH("20",J:J)),T1027*7.85,IF(ISNUMBER(SEARCH("18",J:J)),T1027*9.42,IF(ISNUMBER(SEARCH("16",J:J)),T1027*11.775,IF(ISNUMBER(SEARCH("Thermal",J:J)),"",IF(ISNUMBER(SEARCH("Acou",J:J)),"",IF(ISNUMBER(SEARCH("ss",J:J)),"",IF(ISNUMBER(SEARCH("0.8mm",J:J)),T1027*2.2,IF(ISNUMBER(SEARCH("1mm",J:J)),T1027*2.75,IF(ISNUMBER(SEARCH("1.2mm",J:J)),T1027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027" s="120" t="str">
        <f t="shared" si="196"/>
        <v/>
      </c>
      <c r="Z1027" s="121" t="str">
        <f t="shared" si="197"/>
        <v/>
      </c>
      <c r="AA1027" s="122"/>
      <c r="AB1027" s="119" t="str">
        <f t="shared" si="193"/>
        <v/>
      </c>
    </row>
    <row r="1028" spans="1:28" x14ac:dyDescent="0.45">
      <c r="A1028" s="112">
        <f>IF(C1028="","",COUNTA($C$3:C1028))</f>
        <v>1026</v>
      </c>
      <c r="B1028" s="112" t="str">
        <f t="shared" si="198"/>
        <v>October</v>
      </c>
      <c r="C1028" s="113">
        <v>44859</v>
      </c>
      <c r="D1028" s="114" t="s">
        <v>836</v>
      </c>
      <c r="E1028" s="114"/>
      <c r="F1028" s="115">
        <v>44855</v>
      </c>
      <c r="G1028" s="116" t="s">
        <v>125</v>
      </c>
      <c r="H1028" s="152" t="s">
        <v>838</v>
      </c>
      <c r="I1028" s="116" t="s">
        <v>480</v>
      </c>
      <c r="J1028" s="116" t="s">
        <v>345</v>
      </c>
      <c r="K1028" s="117" t="str">
        <f t="shared" si="201"/>
        <v>Kg's</v>
      </c>
      <c r="L1028" s="118">
        <v>0.9</v>
      </c>
      <c r="M1028" s="118"/>
      <c r="N1028" s="118"/>
      <c r="O1028" s="138">
        <f t="shared" si="200"/>
        <v>0.9</v>
      </c>
      <c r="P1028" s="124"/>
      <c r="Q1028" s="118"/>
      <c r="R1028" s="118"/>
      <c r="S1028" s="151"/>
      <c r="T1028" s="119" t="str">
        <f t="shared" si="194"/>
        <v/>
      </c>
      <c r="U1028" s="119" t="str">
        <f t="shared" si="195"/>
        <v/>
      </c>
      <c r="V1028" s="119">
        <f t="shared" si="202"/>
        <v>0.9</v>
      </c>
      <c r="W1028" s="119" t="str">
        <f t="shared" si="203"/>
        <v/>
      </c>
      <c r="X1028" s="119" t="str">
        <f t="shared" si="204"/>
        <v/>
      </c>
      <c r="Y1028" s="120" t="str">
        <f t="shared" si="196"/>
        <v/>
      </c>
      <c r="Z1028" s="121" t="str">
        <f t="shared" si="197"/>
        <v/>
      </c>
      <c r="AA1028" s="122"/>
      <c r="AB1028" s="119" t="str">
        <f t="shared" si="193"/>
        <v/>
      </c>
    </row>
    <row r="1029" spans="1:28" x14ac:dyDescent="0.45">
      <c r="A1029" s="112">
        <f>IF(C1029="","",COUNTA($C$3:C1029))</f>
        <v>1027</v>
      </c>
      <c r="B1029" s="112" t="str">
        <f t="shared" si="198"/>
        <v>October</v>
      </c>
      <c r="C1029" s="113">
        <v>44859</v>
      </c>
      <c r="D1029" s="114" t="s">
        <v>836</v>
      </c>
      <c r="E1029" s="114"/>
      <c r="F1029" s="115">
        <v>44855</v>
      </c>
      <c r="G1029" s="116" t="s">
        <v>125</v>
      </c>
      <c r="H1029" s="152" t="s">
        <v>838</v>
      </c>
      <c r="I1029" s="116" t="s">
        <v>480</v>
      </c>
      <c r="J1029" s="116" t="s">
        <v>343</v>
      </c>
      <c r="K1029" s="117" t="str">
        <f t="shared" si="201"/>
        <v>No's</v>
      </c>
      <c r="L1029" s="118">
        <v>2</v>
      </c>
      <c r="M1029" s="118"/>
      <c r="N1029" s="118"/>
      <c r="O1029" s="138">
        <f t="shared" si="200"/>
        <v>2</v>
      </c>
      <c r="P1029" s="124"/>
      <c r="Q1029" s="118"/>
      <c r="R1029" s="118"/>
      <c r="S1029" s="151"/>
      <c r="T1029" s="119" t="str">
        <f t="shared" si="194"/>
        <v/>
      </c>
      <c r="U1029" s="119" t="str">
        <f t="shared" si="195"/>
        <v/>
      </c>
      <c r="V1029" s="119">
        <f t="shared" si="202"/>
        <v>2</v>
      </c>
      <c r="W1029" s="119" t="str">
        <f t="shared" si="203"/>
        <v/>
      </c>
      <c r="X1029" s="119" t="str">
        <f t="shared" si="204"/>
        <v/>
      </c>
      <c r="Y1029" s="120" t="str">
        <f t="shared" si="196"/>
        <v/>
      </c>
      <c r="Z1029" s="121" t="str">
        <f t="shared" si="197"/>
        <v/>
      </c>
      <c r="AA1029" s="122"/>
      <c r="AB1029" s="119" t="str">
        <f t="shared" si="193"/>
        <v/>
      </c>
    </row>
    <row r="1030" spans="1:28" x14ac:dyDescent="0.45">
      <c r="A1030" s="112">
        <f>IF(C1030="","",COUNTA($C$3:C1030))</f>
        <v>1028</v>
      </c>
      <c r="B1030" s="112" t="str">
        <f t="shared" si="198"/>
        <v>October</v>
      </c>
      <c r="C1030" s="113">
        <v>44861</v>
      </c>
      <c r="D1030" s="114" t="s">
        <v>836</v>
      </c>
      <c r="E1030" s="114"/>
      <c r="F1030" s="115">
        <v>44855</v>
      </c>
      <c r="G1030" s="116" t="s">
        <v>125</v>
      </c>
      <c r="H1030" s="152" t="s">
        <v>843</v>
      </c>
      <c r="I1030" s="116" t="s">
        <v>230</v>
      </c>
      <c r="J1030" s="116" t="s">
        <v>4</v>
      </c>
      <c r="K1030" s="117" t="str">
        <f t="shared" si="201"/>
        <v>Sqmt</v>
      </c>
      <c r="L1030" s="118">
        <v>6.8</v>
      </c>
      <c r="M1030" s="118"/>
      <c r="N1030" s="118">
        <v>5.65</v>
      </c>
      <c r="O1030" s="138">
        <f t="shared" si="200"/>
        <v>6.8930000000000007</v>
      </c>
      <c r="P1030" s="124">
        <v>3.8</v>
      </c>
      <c r="Q1030" s="118">
        <v>5.8</v>
      </c>
      <c r="R1030" s="118">
        <v>0</v>
      </c>
      <c r="S1030" s="151">
        <v>100</v>
      </c>
      <c r="T1030" s="119">
        <f t="shared" si="194"/>
        <v>1.0930000000000009</v>
      </c>
      <c r="U1030" s="119">
        <f t="shared" si="195"/>
        <v>2</v>
      </c>
      <c r="V1030" s="119">
        <f t="shared" si="202"/>
        <v>54.110050000000001</v>
      </c>
      <c r="W1030" s="119">
        <f t="shared" si="203"/>
        <v>15.7</v>
      </c>
      <c r="X1030" s="119">
        <f t="shared" si="204"/>
        <v>8.5800500000000071</v>
      </c>
      <c r="Y1030" s="120">
        <f t="shared" si="196"/>
        <v>15.8566661830843</v>
      </c>
      <c r="Z1030" s="121">
        <f t="shared" si="197"/>
        <v>29.014942695488173</v>
      </c>
      <c r="AA1030" s="122"/>
      <c r="AB1030" s="119">
        <f t="shared" si="193"/>
        <v>8.5800500000000071</v>
      </c>
    </row>
    <row r="1031" spans="1:28" x14ac:dyDescent="0.45">
      <c r="A1031" s="112">
        <f>IF(C1031="","",COUNTA($C$3:C1031))</f>
        <v>1029</v>
      </c>
      <c r="B1031" s="112" t="str">
        <f t="shared" si="198"/>
        <v>October</v>
      </c>
      <c r="C1031" s="113">
        <v>44861</v>
      </c>
      <c r="D1031" s="114" t="s">
        <v>836</v>
      </c>
      <c r="E1031" s="114"/>
      <c r="F1031" s="115">
        <v>44855</v>
      </c>
      <c r="G1031" s="116" t="s">
        <v>125</v>
      </c>
      <c r="H1031" s="152" t="s">
        <v>843</v>
      </c>
      <c r="I1031" s="116" t="s">
        <v>230</v>
      </c>
      <c r="J1031" s="116" t="s">
        <v>3</v>
      </c>
      <c r="K1031" s="117" t="str">
        <f t="shared" si="201"/>
        <v>Sqmt</v>
      </c>
      <c r="L1031" s="118">
        <v>1.5</v>
      </c>
      <c r="M1031" s="118"/>
      <c r="N1031" s="118">
        <v>1.23</v>
      </c>
      <c r="O1031" s="138">
        <f t="shared" si="200"/>
        <v>1.5005999999999999</v>
      </c>
      <c r="P1031" s="124"/>
      <c r="Q1031" s="118">
        <v>1.2</v>
      </c>
      <c r="R1031" s="118"/>
      <c r="S1031" s="151"/>
      <c r="T1031" s="119">
        <f t="shared" si="194"/>
        <v>0.30059999999999998</v>
      </c>
      <c r="U1031" s="119">
        <f t="shared" si="195"/>
        <v>1.2</v>
      </c>
      <c r="V1031" s="119">
        <f t="shared" si="202"/>
        <v>9.4237680000000008</v>
      </c>
      <c r="W1031" s="119">
        <f t="shared" si="203"/>
        <v>7.5359999999999996</v>
      </c>
      <c r="X1031" s="119">
        <f t="shared" si="204"/>
        <v>1.8877679999999999</v>
      </c>
      <c r="Y1031" s="120">
        <f t="shared" si="196"/>
        <v>20.03198720511795</v>
      </c>
      <c r="Z1031" s="121">
        <f t="shared" si="197"/>
        <v>79.968012794882043</v>
      </c>
      <c r="AA1031" s="122"/>
      <c r="AB1031" s="119">
        <f t="shared" si="193"/>
        <v>1.8877679999999999</v>
      </c>
    </row>
    <row r="1032" spans="1:28" x14ac:dyDescent="0.45">
      <c r="A1032" s="112">
        <f>IF(C1032="","",COUNTA($C$3:C1032))</f>
        <v>1030</v>
      </c>
      <c r="B1032" s="112" t="str">
        <f t="shared" si="198"/>
        <v>October</v>
      </c>
      <c r="C1032" s="113">
        <v>44861</v>
      </c>
      <c r="D1032" s="114" t="s">
        <v>836</v>
      </c>
      <c r="E1032" s="114"/>
      <c r="F1032" s="115">
        <v>44855</v>
      </c>
      <c r="G1032" s="116" t="s">
        <v>125</v>
      </c>
      <c r="H1032" s="152" t="s">
        <v>843</v>
      </c>
      <c r="I1032" s="116" t="s">
        <v>25</v>
      </c>
      <c r="J1032" s="116" t="s">
        <v>455</v>
      </c>
      <c r="K1032" s="117" t="str">
        <f t="shared" si="201"/>
        <v>No's</v>
      </c>
      <c r="L1032" s="118">
        <v>152</v>
      </c>
      <c r="M1032" s="118"/>
      <c r="N1032" s="118"/>
      <c r="O1032" s="138">
        <f t="shared" si="200"/>
        <v>152</v>
      </c>
      <c r="P1032" s="124"/>
      <c r="Q1032" s="118"/>
      <c r="R1032" s="118"/>
      <c r="S1032" s="151"/>
      <c r="T1032" s="119" t="str">
        <f t="shared" si="194"/>
        <v/>
      </c>
      <c r="U1032" s="119" t="str">
        <f t="shared" si="195"/>
        <v/>
      </c>
      <c r="V1032" s="119">
        <f t="shared" si="202"/>
        <v>152</v>
      </c>
      <c r="W1032" s="119" t="str">
        <f t="shared" si="203"/>
        <v/>
      </c>
      <c r="X1032" s="119" t="str">
        <f t="shared" si="204"/>
        <v/>
      </c>
      <c r="Y1032" s="120" t="str">
        <f t="shared" si="196"/>
        <v/>
      </c>
      <c r="Z1032" s="121" t="str">
        <f t="shared" si="197"/>
        <v/>
      </c>
      <c r="AA1032" s="122"/>
      <c r="AB1032" s="119" t="str">
        <f t="shared" si="193"/>
        <v/>
      </c>
    </row>
    <row r="1033" spans="1:28" x14ac:dyDescent="0.45">
      <c r="A1033" s="112">
        <f>IF(C1033="","",COUNTA($C$3:C1033))</f>
        <v>1031</v>
      </c>
      <c r="B1033" s="112" t="str">
        <f t="shared" si="198"/>
        <v>October</v>
      </c>
      <c r="C1033" s="113">
        <v>44861</v>
      </c>
      <c r="D1033" s="114" t="s">
        <v>808</v>
      </c>
      <c r="E1033" s="114"/>
      <c r="F1033" s="115">
        <v>44848</v>
      </c>
      <c r="G1033" s="116" t="s">
        <v>125</v>
      </c>
      <c r="H1033" s="152" t="s">
        <v>839</v>
      </c>
      <c r="I1033" s="116" t="s">
        <v>457</v>
      </c>
      <c r="J1033" s="116" t="s">
        <v>2</v>
      </c>
      <c r="K1033" s="117" t="str">
        <f t="shared" si="201"/>
        <v>Sqmt</v>
      </c>
      <c r="L1033" s="118">
        <v>491.6</v>
      </c>
      <c r="M1033" s="118">
        <f>46.24+16.5+1.97+27.8</f>
        <v>92.51</v>
      </c>
      <c r="N1033" s="118">
        <v>315.70999999999998</v>
      </c>
      <c r="O1033" s="138">
        <f t="shared" si="200"/>
        <v>498.02839999999998</v>
      </c>
      <c r="P1033" s="124">
        <v>385.2</v>
      </c>
      <c r="Q1033" s="118">
        <v>448.2</v>
      </c>
      <c r="R1033" s="118">
        <v>10</v>
      </c>
      <c r="S1033" s="151">
        <v>90</v>
      </c>
      <c r="T1033" s="119">
        <f t="shared" si="194"/>
        <v>49.828399999999988</v>
      </c>
      <c r="U1033" s="119">
        <f t="shared" si="195"/>
        <v>63</v>
      </c>
      <c r="V1033" s="119">
        <f t="shared" si="202"/>
        <v>2345.7137640000001</v>
      </c>
      <c r="W1033" s="119">
        <f t="shared" si="203"/>
        <v>296.73</v>
      </c>
      <c r="X1033" s="119">
        <f t="shared" si="204"/>
        <v>234.69176399999995</v>
      </c>
      <c r="Y1033" s="120">
        <f t="shared" si="196"/>
        <v>10.005132237438666</v>
      </c>
      <c r="Z1033" s="121">
        <f t="shared" si="197"/>
        <v>12.649881010801794</v>
      </c>
      <c r="AA1033" s="122"/>
      <c r="AB1033" s="119">
        <f t="shared" ref="AB1033:AB1085" si="205">IFERROR((X1033-AA1033),"")</f>
        <v>234.69176399999995</v>
      </c>
    </row>
    <row r="1034" spans="1:28" x14ac:dyDescent="0.45">
      <c r="A1034" s="112">
        <f>IF(C1034="","",COUNTA($C$3:C1034))</f>
        <v>1032</v>
      </c>
      <c r="B1034" s="112" t="str">
        <f t="shared" si="198"/>
        <v>October</v>
      </c>
      <c r="C1034" s="113">
        <v>44861</v>
      </c>
      <c r="D1034" s="114" t="s">
        <v>808</v>
      </c>
      <c r="E1034" s="114"/>
      <c r="F1034" s="115">
        <v>44848</v>
      </c>
      <c r="G1034" s="116" t="s">
        <v>125</v>
      </c>
      <c r="H1034" s="152" t="s">
        <v>839</v>
      </c>
      <c r="I1034" s="116" t="s">
        <v>457</v>
      </c>
      <c r="J1034" s="116" t="s">
        <v>3</v>
      </c>
      <c r="K1034" s="117" t="str">
        <f t="shared" si="201"/>
        <v>Sqmt</v>
      </c>
      <c r="L1034" s="118">
        <v>202.9</v>
      </c>
      <c r="M1034" s="118">
        <v>106.71</v>
      </c>
      <c r="N1034" s="118">
        <v>60.71</v>
      </c>
      <c r="O1034" s="138">
        <f t="shared" si="200"/>
        <v>204.25239999999999</v>
      </c>
      <c r="P1034" s="124">
        <v>157.19999999999999</v>
      </c>
      <c r="Q1034" s="118">
        <v>183.2</v>
      </c>
      <c r="R1034" s="118"/>
      <c r="S1034" s="151"/>
      <c r="T1034" s="119">
        <f t="shared" si="194"/>
        <v>21.052400000000006</v>
      </c>
      <c r="U1034" s="119">
        <f t="shared" si="195"/>
        <v>26</v>
      </c>
      <c r="V1034" s="119">
        <f t="shared" si="202"/>
        <v>1282.705072</v>
      </c>
      <c r="W1034" s="119">
        <f t="shared" si="203"/>
        <v>163.28</v>
      </c>
      <c r="X1034" s="119">
        <f t="shared" si="204"/>
        <v>132.20907200000005</v>
      </c>
      <c r="Y1034" s="120">
        <f t="shared" si="196"/>
        <v>10.307051471610617</v>
      </c>
      <c r="Z1034" s="121">
        <f t="shared" si="197"/>
        <v>12.729348590273604</v>
      </c>
      <c r="AA1034" s="122"/>
      <c r="AB1034" s="119">
        <f t="shared" si="205"/>
        <v>132.20907200000005</v>
      </c>
    </row>
    <row r="1035" spans="1:28" x14ac:dyDescent="0.45">
      <c r="A1035" s="112">
        <f>IF(C1035="","",COUNTA($C$3:C1035))</f>
        <v>1033</v>
      </c>
      <c r="B1035" s="112" t="str">
        <f t="shared" si="198"/>
        <v>October</v>
      </c>
      <c r="C1035" s="113">
        <v>44861</v>
      </c>
      <c r="D1035" s="114" t="s">
        <v>808</v>
      </c>
      <c r="E1035" s="114"/>
      <c r="F1035" s="115">
        <v>44848</v>
      </c>
      <c r="G1035" s="116" t="s">
        <v>125</v>
      </c>
      <c r="H1035" s="152" t="s">
        <v>839</v>
      </c>
      <c r="I1035" s="116" t="s">
        <v>515</v>
      </c>
      <c r="J1035" s="116" t="s">
        <v>20</v>
      </c>
      <c r="K1035" s="117" t="str">
        <f t="shared" si="201"/>
        <v>Sqmt</v>
      </c>
      <c r="L1035" s="118">
        <v>14.5</v>
      </c>
      <c r="M1035" s="118">
        <v>11.89</v>
      </c>
      <c r="N1035" s="118"/>
      <c r="O1035" s="138">
        <f t="shared" si="200"/>
        <v>14.505800000000001</v>
      </c>
      <c r="P1035" s="124">
        <v>14.1</v>
      </c>
      <c r="Q1035" s="118">
        <v>14.5</v>
      </c>
      <c r="R1035" s="118"/>
      <c r="S1035" s="151"/>
      <c r="T1035" s="119">
        <f t="shared" si="194"/>
        <v>5.8000000000006935E-3</v>
      </c>
      <c r="U1035" s="119">
        <f t="shared" si="195"/>
        <v>0.40000000000000036</v>
      </c>
      <c r="V1035" s="119">
        <f t="shared" si="202"/>
        <v>91.096424000000013</v>
      </c>
      <c r="W1035" s="119">
        <f t="shared" si="203"/>
        <v>2.5120000000000022</v>
      </c>
      <c r="X1035" s="119">
        <f t="shared" si="204"/>
        <v>3.6424000000004356E-2</v>
      </c>
      <c r="Y1035" s="120">
        <f t="shared" si="196"/>
        <v>3.9984006397445808E-2</v>
      </c>
      <c r="Z1035" s="121">
        <f t="shared" si="197"/>
        <v>2.7575176825821419</v>
      </c>
      <c r="AA1035" s="122"/>
      <c r="AB1035" s="119">
        <f t="shared" si="205"/>
        <v>3.6424000000004356E-2</v>
      </c>
    </row>
    <row r="1036" spans="1:28" x14ac:dyDescent="0.45">
      <c r="A1036" s="112">
        <f>IF(C1036="","",COUNTA($C$3:C1036))</f>
        <v>1034</v>
      </c>
      <c r="B1036" s="112" t="str">
        <f t="shared" si="198"/>
        <v>October</v>
      </c>
      <c r="C1036" s="113">
        <v>44861</v>
      </c>
      <c r="D1036" s="114" t="s">
        <v>808</v>
      </c>
      <c r="E1036" s="114"/>
      <c r="F1036" s="115">
        <v>44848</v>
      </c>
      <c r="G1036" s="116" t="s">
        <v>125</v>
      </c>
      <c r="H1036" s="152" t="s">
        <v>839</v>
      </c>
      <c r="I1036" s="116" t="s">
        <v>368</v>
      </c>
      <c r="J1036" s="116" t="s">
        <v>2</v>
      </c>
      <c r="K1036" s="117" t="str">
        <f t="shared" si="201"/>
        <v>Sqmt</v>
      </c>
      <c r="L1036" s="118">
        <v>90</v>
      </c>
      <c r="M1036" s="118">
        <v>73.78</v>
      </c>
      <c r="N1036" s="118"/>
      <c r="O1036" s="138">
        <f t="shared" si="200"/>
        <v>90.011600000000001</v>
      </c>
      <c r="P1036" s="124">
        <v>90</v>
      </c>
      <c r="Q1036" s="118">
        <v>90</v>
      </c>
      <c r="R1036" s="118"/>
      <c r="S1036" s="151"/>
      <c r="T1036" s="119">
        <f t="shared" si="194"/>
        <v>1.1600000000001387E-2</v>
      </c>
      <c r="U1036" s="119">
        <f t="shared" si="195"/>
        <v>0</v>
      </c>
      <c r="V1036" s="119">
        <f t="shared" si="202"/>
        <v>423.95463599999999</v>
      </c>
      <c r="W1036" s="119">
        <f t="shared" si="203"/>
        <v>0</v>
      </c>
      <c r="X1036" s="119">
        <f t="shared" si="204"/>
        <v>5.4636000000006534E-2</v>
      </c>
      <c r="Y1036" s="120">
        <f t="shared" si="196"/>
        <v>1.2887227868409613E-2</v>
      </c>
      <c r="Z1036" s="121">
        <f t="shared" si="197"/>
        <v>0</v>
      </c>
      <c r="AA1036" s="122"/>
      <c r="AB1036" s="119">
        <f t="shared" si="205"/>
        <v>5.4636000000006534E-2</v>
      </c>
    </row>
    <row r="1037" spans="1:28" x14ac:dyDescent="0.45">
      <c r="A1037" s="112">
        <f>IF(C1037="","",COUNTA($C$3:C1037))</f>
        <v>1035</v>
      </c>
      <c r="B1037" s="112" t="str">
        <f t="shared" si="198"/>
        <v>October</v>
      </c>
      <c r="C1037" s="113">
        <v>44861</v>
      </c>
      <c r="D1037" s="114" t="s">
        <v>808</v>
      </c>
      <c r="E1037" s="114"/>
      <c r="F1037" s="115">
        <v>44848</v>
      </c>
      <c r="G1037" s="116" t="s">
        <v>125</v>
      </c>
      <c r="H1037" s="152" t="s">
        <v>839</v>
      </c>
      <c r="I1037" s="116" t="s">
        <v>368</v>
      </c>
      <c r="J1037" s="116" t="s">
        <v>3</v>
      </c>
      <c r="K1037" s="117" t="str">
        <f t="shared" si="201"/>
        <v>Sqmt</v>
      </c>
      <c r="L1037" s="118">
        <v>30</v>
      </c>
      <c r="M1037" s="118">
        <v>24.6</v>
      </c>
      <c r="N1037" s="118"/>
      <c r="O1037" s="138">
        <f t="shared" si="200"/>
        <v>30.012</v>
      </c>
      <c r="P1037" s="124">
        <v>30</v>
      </c>
      <c r="Q1037" s="118">
        <v>30</v>
      </c>
      <c r="R1037" s="118"/>
      <c r="S1037" s="151"/>
      <c r="T1037" s="119">
        <f t="shared" si="194"/>
        <v>1.2000000000000455E-2</v>
      </c>
      <c r="U1037" s="119">
        <f t="shared" si="195"/>
        <v>0</v>
      </c>
      <c r="V1037" s="119">
        <f t="shared" si="202"/>
        <v>188.47536000000002</v>
      </c>
      <c r="W1037" s="119">
        <f t="shared" si="203"/>
        <v>0</v>
      </c>
      <c r="X1037" s="119">
        <f t="shared" si="204"/>
        <v>7.5360000000002855E-2</v>
      </c>
      <c r="Y1037" s="120">
        <f t="shared" si="196"/>
        <v>3.9984006397442533E-2</v>
      </c>
      <c r="Z1037" s="121">
        <f t="shared" si="197"/>
        <v>0</v>
      </c>
      <c r="AA1037" s="122"/>
      <c r="AB1037" s="119">
        <f t="shared" si="205"/>
        <v>7.5360000000002855E-2</v>
      </c>
    </row>
    <row r="1038" spans="1:28" x14ac:dyDescent="0.45">
      <c r="A1038" s="112">
        <f>IF(C1038="","",COUNTA($C$3:C1038))</f>
        <v>1036</v>
      </c>
      <c r="B1038" s="112" t="str">
        <f t="shared" si="198"/>
        <v>October</v>
      </c>
      <c r="C1038" s="113">
        <v>44861</v>
      </c>
      <c r="D1038" s="114" t="s">
        <v>808</v>
      </c>
      <c r="E1038" s="114"/>
      <c r="F1038" s="115">
        <v>44848</v>
      </c>
      <c r="G1038" s="116" t="s">
        <v>125</v>
      </c>
      <c r="H1038" s="152" t="s">
        <v>839</v>
      </c>
      <c r="I1038" s="116" t="s">
        <v>25</v>
      </c>
      <c r="J1038" s="116" t="s">
        <v>455</v>
      </c>
      <c r="K1038" s="117" t="str">
        <f t="shared" si="201"/>
        <v>No's</v>
      </c>
      <c r="L1038" s="118">
        <v>2108</v>
      </c>
      <c r="M1038" s="118"/>
      <c r="N1038" s="118"/>
      <c r="O1038" s="138">
        <f t="shared" si="200"/>
        <v>2108</v>
      </c>
      <c r="P1038" s="124"/>
      <c r="Q1038" s="118"/>
      <c r="R1038" s="118"/>
      <c r="S1038" s="151"/>
      <c r="T1038" s="119" t="str">
        <f t="shared" si="194"/>
        <v/>
      </c>
      <c r="U1038" s="119" t="str">
        <f t="shared" si="195"/>
        <v/>
      </c>
      <c r="V1038" s="119">
        <f t="shared" si="202"/>
        <v>2108</v>
      </c>
      <c r="W1038" s="119" t="str">
        <f t="shared" si="203"/>
        <v/>
      </c>
      <c r="X1038" s="119" t="str">
        <f t="shared" si="204"/>
        <v/>
      </c>
      <c r="Y1038" s="120" t="str">
        <f t="shared" si="196"/>
        <v/>
      </c>
      <c r="Z1038" s="121" t="str">
        <f t="shared" si="197"/>
        <v/>
      </c>
      <c r="AA1038" s="122"/>
      <c r="AB1038" s="119" t="str">
        <f t="shared" si="205"/>
        <v/>
      </c>
    </row>
    <row r="1039" spans="1:28" x14ac:dyDescent="0.45">
      <c r="A1039" s="112">
        <f>IF(C1039="","",COUNTA($C$3:C1039))</f>
        <v>1037</v>
      </c>
      <c r="B1039" s="112" t="str">
        <f t="shared" si="198"/>
        <v>October</v>
      </c>
      <c r="C1039" s="113">
        <v>44861</v>
      </c>
      <c r="D1039" s="114" t="s">
        <v>808</v>
      </c>
      <c r="E1039" s="114"/>
      <c r="F1039" s="115">
        <v>44848</v>
      </c>
      <c r="G1039" s="116" t="s">
        <v>125</v>
      </c>
      <c r="H1039" s="152" t="s">
        <v>839</v>
      </c>
      <c r="I1039" s="116" t="s">
        <v>25</v>
      </c>
      <c r="J1039" s="116" t="s">
        <v>606</v>
      </c>
      <c r="K1039" s="117" t="str">
        <f t="shared" si="201"/>
        <v>No's</v>
      </c>
      <c r="L1039" s="118">
        <v>128</v>
      </c>
      <c r="M1039" s="118"/>
      <c r="N1039" s="118"/>
      <c r="O1039" s="138">
        <f t="shared" si="200"/>
        <v>128</v>
      </c>
      <c r="P1039" s="124"/>
      <c r="Q1039" s="118"/>
      <c r="R1039" s="118"/>
      <c r="S1039" s="151"/>
      <c r="T1039" s="119" t="str">
        <f t="shared" si="194"/>
        <v/>
      </c>
      <c r="U1039" s="119" t="str">
        <f t="shared" si="195"/>
        <v/>
      </c>
      <c r="V1039" s="119">
        <f t="shared" si="202"/>
        <v>128</v>
      </c>
      <c r="W1039" s="119" t="str">
        <f t="shared" si="203"/>
        <v/>
      </c>
      <c r="X1039" s="119" t="str">
        <f t="shared" si="204"/>
        <v/>
      </c>
      <c r="Y1039" s="120" t="str">
        <f t="shared" si="196"/>
        <v/>
      </c>
      <c r="Z1039" s="121" t="str">
        <f t="shared" si="197"/>
        <v/>
      </c>
      <c r="AA1039" s="122"/>
      <c r="AB1039" s="119" t="str">
        <f t="shared" si="205"/>
        <v/>
      </c>
    </row>
    <row r="1040" spans="1:28" x14ac:dyDescent="0.45">
      <c r="A1040" s="112">
        <f>IF(C1040="","",COUNTA($C$3:C1040))</f>
        <v>1038</v>
      </c>
      <c r="B1040" s="112" t="str">
        <f t="shared" si="198"/>
        <v>October</v>
      </c>
      <c r="C1040" s="113">
        <v>44861</v>
      </c>
      <c r="D1040" s="114" t="s">
        <v>808</v>
      </c>
      <c r="E1040" s="114"/>
      <c r="F1040" s="115">
        <v>44848</v>
      </c>
      <c r="G1040" s="116" t="s">
        <v>125</v>
      </c>
      <c r="H1040" s="152" t="s">
        <v>839</v>
      </c>
      <c r="I1040" s="116" t="s">
        <v>460</v>
      </c>
      <c r="J1040" s="116" t="s">
        <v>225</v>
      </c>
      <c r="K1040" s="117" t="str">
        <f t="shared" si="201"/>
        <v>Rmt</v>
      </c>
      <c r="L1040" s="118">
        <v>590</v>
      </c>
      <c r="M1040" s="118"/>
      <c r="N1040" s="118"/>
      <c r="O1040" s="138">
        <f t="shared" si="200"/>
        <v>590</v>
      </c>
      <c r="P1040" s="124"/>
      <c r="Q1040" s="118"/>
      <c r="R1040" s="118"/>
      <c r="S1040" s="151"/>
      <c r="T1040" s="119" t="str">
        <f t="shared" si="194"/>
        <v/>
      </c>
      <c r="U1040" s="119" t="str">
        <f t="shared" si="195"/>
        <v/>
      </c>
      <c r="V1040" s="119">
        <f t="shared" si="202"/>
        <v>590</v>
      </c>
      <c r="W1040" s="119" t="str">
        <f t="shared" si="203"/>
        <v/>
      </c>
      <c r="X1040" s="119" t="str">
        <f t="shared" si="204"/>
        <v/>
      </c>
      <c r="Y1040" s="120" t="str">
        <f t="shared" si="196"/>
        <v/>
      </c>
      <c r="Z1040" s="121" t="str">
        <f t="shared" si="197"/>
        <v/>
      </c>
      <c r="AA1040" s="122"/>
      <c r="AB1040" s="119" t="str">
        <f t="shared" si="205"/>
        <v/>
      </c>
    </row>
    <row r="1041" spans="1:28" x14ac:dyDescent="0.45">
      <c r="A1041" s="112">
        <f>IF(C1041="","",COUNTA($C$3:C1041))</f>
        <v>1039</v>
      </c>
      <c r="B1041" s="112" t="str">
        <f t="shared" si="198"/>
        <v>October</v>
      </c>
      <c r="C1041" s="113">
        <v>44861</v>
      </c>
      <c r="D1041" s="114" t="s">
        <v>808</v>
      </c>
      <c r="E1041" s="114"/>
      <c r="F1041" s="115">
        <v>44848</v>
      </c>
      <c r="G1041" s="116" t="s">
        <v>125</v>
      </c>
      <c r="H1041" s="152" t="s">
        <v>839</v>
      </c>
      <c r="I1041" s="116" t="s">
        <v>24</v>
      </c>
      <c r="J1041" s="116" t="s">
        <v>24</v>
      </c>
      <c r="K1041" s="117" t="str">
        <f t="shared" si="201"/>
        <v>No's</v>
      </c>
      <c r="L1041" s="118">
        <v>2000</v>
      </c>
      <c r="M1041" s="118"/>
      <c r="N1041" s="118"/>
      <c r="O1041" s="138">
        <f t="shared" si="200"/>
        <v>2000</v>
      </c>
      <c r="P1041" s="124"/>
      <c r="Q1041" s="118"/>
      <c r="R1041" s="118"/>
      <c r="S1041" s="151"/>
      <c r="T1041" s="119" t="str">
        <f t="shared" si="194"/>
        <v/>
      </c>
      <c r="U1041" s="119" t="str">
        <f t="shared" si="195"/>
        <v/>
      </c>
      <c r="V1041" s="119">
        <f t="shared" si="202"/>
        <v>2000</v>
      </c>
      <c r="W1041" s="119" t="str">
        <f t="shared" si="203"/>
        <v/>
      </c>
      <c r="X1041" s="119" t="str">
        <f t="shared" si="204"/>
        <v/>
      </c>
      <c r="Y1041" s="120" t="str">
        <f t="shared" si="196"/>
        <v/>
      </c>
      <c r="Z1041" s="121" t="str">
        <f t="shared" si="197"/>
        <v/>
      </c>
      <c r="AA1041" s="122"/>
      <c r="AB1041" s="119" t="str">
        <f t="shared" si="205"/>
        <v/>
      </c>
    </row>
    <row r="1042" spans="1:28" x14ac:dyDescent="0.45">
      <c r="A1042" s="112">
        <f>IF(C1042="","",COUNTA($C$3:C1042))</f>
        <v>1040</v>
      </c>
      <c r="B1042" s="112" t="str">
        <f t="shared" si="198"/>
        <v>October</v>
      </c>
      <c r="C1042" s="113">
        <v>44861</v>
      </c>
      <c r="D1042" s="114" t="s">
        <v>808</v>
      </c>
      <c r="E1042" s="114"/>
      <c r="F1042" s="115">
        <v>44848</v>
      </c>
      <c r="G1042" s="116" t="s">
        <v>125</v>
      </c>
      <c r="H1042" s="152" t="s">
        <v>839</v>
      </c>
      <c r="I1042" s="116" t="s">
        <v>480</v>
      </c>
      <c r="J1042" s="116" t="s">
        <v>345</v>
      </c>
      <c r="K1042" s="117" t="str">
        <f t="shared" si="201"/>
        <v>Kg's</v>
      </c>
      <c r="L1042" s="118">
        <v>2.4</v>
      </c>
      <c r="M1042" s="118"/>
      <c r="N1042" s="118"/>
      <c r="O1042" s="138">
        <f t="shared" si="200"/>
        <v>2.4</v>
      </c>
      <c r="P1042" s="124"/>
      <c r="Q1042" s="118"/>
      <c r="R1042" s="118"/>
      <c r="S1042" s="151"/>
      <c r="T1042" s="119" t="str">
        <f t="shared" si="194"/>
        <v/>
      </c>
      <c r="U1042" s="119" t="str">
        <f t="shared" si="195"/>
        <v/>
      </c>
      <c r="V1042" s="119">
        <f t="shared" si="202"/>
        <v>2.4</v>
      </c>
      <c r="W1042" s="119" t="str">
        <f t="shared" si="203"/>
        <v/>
      </c>
      <c r="X1042" s="119" t="str">
        <f t="shared" si="204"/>
        <v/>
      </c>
      <c r="Y1042" s="120" t="str">
        <f t="shared" si="196"/>
        <v/>
      </c>
      <c r="Z1042" s="121" t="str">
        <f t="shared" si="197"/>
        <v/>
      </c>
      <c r="AA1042" s="122"/>
      <c r="AB1042" s="119" t="str">
        <f t="shared" si="205"/>
        <v/>
      </c>
    </row>
    <row r="1043" spans="1:28" x14ac:dyDescent="0.45">
      <c r="A1043" s="112">
        <f>IF(C1043="","",COUNTA($C$3:C1043))</f>
        <v>1041</v>
      </c>
      <c r="B1043" s="112" t="str">
        <f t="shared" si="198"/>
        <v>October</v>
      </c>
      <c r="C1043" s="113">
        <v>44861</v>
      </c>
      <c r="D1043" s="114" t="s">
        <v>808</v>
      </c>
      <c r="E1043" s="114"/>
      <c r="F1043" s="115">
        <v>44848</v>
      </c>
      <c r="G1043" s="116" t="s">
        <v>125</v>
      </c>
      <c r="H1043" s="152" t="s">
        <v>839</v>
      </c>
      <c r="I1043" s="116" t="s">
        <v>480</v>
      </c>
      <c r="J1043" s="116" t="s">
        <v>343</v>
      </c>
      <c r="K1043" s="117" t="str">
        <f t="shared" si="201"/>
        <v>No's</v>
      </c>
      <c r="L1043" s="118">
        <v>6</v>
      </c>
      <c r="M1043" s="118"/>
      <c r="N1043" s="118"/>
      <c r="O1043" s="138">
        <f t="shared" si="200"/>
        <v>6</v>
      </c>
      <c r="P1043" s="124"/>
      <c r="Q1043" s="118"/>
      <c r="R1043" s="118"/>
      <c r="S1043" s="151"/>
      <c r="T1043" s="119" t="str">
        <f t="shared" si="194"/>
        <v/>
      </c>
      <c r="U1043" s="119" t="str">
        <f t="shared" si="195"/>
        <v/>
      </c>
      <c r="V1043" s="119">
        <f t="shared" si="202"/>
        <v>6</v>
      </c>
      <c r="W1043" s="119" t="str">
        <f t="shared" si="203"/>
        <v/>
      </c>
      <c r="X1043" s="119" t="str">
        <f t="shared" si="204"/>
        <v/>
      </c>
      <c r="Y1043" s="120" t="str">
        <f t="shared" si="196"/>
        <v/>
      </c>
      <c r="Z1043" s="121" t="str">
        <f t="shared" si="197"/>
        <v/>
      </c>
      <c r="AA1043" s="122"/>
      <c r="AB1043" s="119" t="str">
        <f t="shared" si="205"/>
        <v/>
      </c>
    </row>
    <row r="1044" spans="1:28" x14ac:dyDescent="0.45">
      <c r="A1044" s="112">
        <f>IF(C1044="","",COUNTA($C$3:C1044))</f>
        <v>1042</v>
      </c>
      <c r="B1044" s="112" t="str">
        <f t="shared" si="198"/>
        <v>October</v>
      </c>
      <c r="C1044" s="113">
        <v>44862</v>
      </c>
      <c r="D1044" s="114" t="s">
        <v>840</v>
      </c>
      <c r="E1044" s="114"/>
      <c r="F1044" s="115">
        <v>44863</v>
      </c>
      <c r="G1044" s="116" t="s">
        <v>125</v>
      </c>
      <c r="H1044" s="152" t="s">
        <v>841</v>
      </c>
      <c r="I1044" s="116" t="s">
        <v>464</v>
      </c>
      <c r="J1044" s="116" t="s">
        <v>2</v>
      </c>
      <c r="K1044" s="117" t="str">
        <f t="shared" si="201"/>
        <v>Sqmt</v>
      </c>
      <c r="L1044" s="118">
        <v>185.8</v>
      </c>
      <c r="M1044" s="118"/>
      <c r="N1044" s="118">
        <v>154.78</v>
      </c>
      <c r="O1044" s="138">
        <f t="shared" si="200"/>
        <v>188.83160000000001</v>
      </c>
      <c r="P1044" s="124">
        <v>129.6</v>
      </c>
      <c r="Q1044" s="118">
        <v>144.69999999999999</v>
      </c>
      <c r="R1044" s="118">
        <v>0</v>
      </c>
      <c r="S1044" s="151">
        <v>100</v>
      </c>
      <c r="T1044" s="119">
        <f t="shared" ref="T1044:T1098" si="206">(IF(K1044="Sqmt",(O1044-Q1044),""))</f>
        <v>44.13160000000002</v>
      </c>
      <c r="U1044" s="119">
        <f t="shared" ref="U1044:U1098" si="207">(IF(K1044="Sqmt",(O1044-P1044)-T1044,IF(K1044="Rmt","",IF(K1044="Kg's","",IF(K1044="No's","",IF(K1044="Roll","",""))))))</f>
        <v>15.099999999999994</v>
      </c>
      <c r="V1044" s="119">
        <f t="shared" si="202"/>
        <v>889.39683600000001</v>
      </c>
      <c r="W1044" s="119">
        <f t="shared" si="203"/>
        <v>71.120999999999967</v>
      </c>
      <c r="X1044" s="119">
        <f t="shared" si="204"/>
        <v>207.85983600000009</v>
      </c>
      <c r="Y1044" s="120">
        <f t="shared" ref="Y1044:Y1098" si="208">IF(K1044="Sqmt",(T1044/O1044)*100,IF(K1044="Kg's","",IF(K1044="No's","",IF(K1044="Rmt","",IF(K1044="Roll","",IF(K1044="",""))))))</f>
        <v>23.370876484656179</v>
      </c>
      <c r="Z1044" s="121">
        <f t="shared" ref="Z1044:Z1098" si="209">IF(K1044="Sqmt",(U1044/O1044)*100,IF(K1044="Kg's","",IF(K1044="No's","",IF(K1044="Rmt","",IF(K1044="Roll","",IF(K1044="",""))))))</f>
        <v>7.9965429514975224</v>
      </c>
      <c r="AA1044" s="122"/>
      <c r="AB1044" s="119">
        <f t="shared" si="205"/>
        <v>207.85983600000009</v>
      </c>
    </row>
    <row r="1045" spans="1:28" x14ac:dyDescent="0.45">
      <c r="A1045" s="112">
        <f>IF(C1045="","",COUNTA($C$3:C1045))</f>
        <v>1043</v>
      </c>
      <c r="B1045" s="112" t="str">
        <f t="shared" ref="B1045:B1098" si="210">IF(C1045="","",TEXT(C1045,"mmmm"))</f>
        <v>October</v>
      </c>
      <c r="C1045" s="113">
        <v>44862</v>
      </c>
      <c r="D1045" s="114" t="s">
        <v>840</v>
      </c>
      <c r="E1045" s="114"/>
      <c r="F1045" s="115">
        <v>44863</v>
      </c>
      <c r="G1045" s="116" t="s">
        <v>125</v>
      </c>
      <c r="H1045" s="152" t="s">
        <v>842</v>
      </c>
      <c r="I1045" s="116" t="s">
        <v>457</v>
      </c>
      <c r="J1045" s="116" t="s">
        <v>2</v>
      </c>
      <c r="K1045" s="117" t="str">
        <f t="shared" si="201"/>
        <v>Sqmt</v>
      </c>
      <c r="L1045" s="118">
        <v>333.35</v>
      </c>
      <c r="M1045" s="118">
        <v>101.33</v>
      </c>
      <c r="N1045" s="118">
        <f>74.15+72.25+27.96+1.38</f>
        <v>175.74</v>
      </c>
      <c r="O1045" s="138">
        <f t="shared" si="200"/>
        <v>338.02539999999999</v>
      </c>
      <c r="P1045" s="124">
        <v>281.7</v>
      </c>
      <c r="Q1045" s="118">
        <v>312.89999999999998</v>
      </c>
      <c r="R1045" s="118">
        <v>12</v>
      </c>
      <c r="S1045" s="151">
        <v>88</v>
      </c>
      <c r="T1045" s="119">
        <f t="shared" si="206"/>
        <v>25.125400000000013</v>
      </c>
      <c r="U1045" s="119">
        <f t="shared" si="207"/>
        <v>31.199999999999989</v>
      </c>
      <c r="V1045" s="119">
        <f t="shared" si="202"/>
        <v>1592.0996339999999</v>
      </c>
      <c r="W1045" s="119">
        <f t="shared" si="203"/>
        <v>146.95199999999994</v>
      </c>
      <c r="X1045" s="119">
        <f t="shared" si="204"/>
        <v>118.34063400000007</v>
      </c>
      <c r="Y1045" s="120">
        <f t="shared" si="208"/>
        <v>7.4329917219238597</v>
      </c>
      <c r="Z1045" s="121">
        <f t="shared" si="209"/>
        <v>9.2300756097027001</v>
      </c>
      <c r="AA1045" s="122"/>
      <c r="AB1045" s="119">
        <f t="shared" si="205"/>
        <v>118.34063400000007</v>
      </c>
    </row>
    <row r="1046" spans="1:28" x14ac:dyDescent="0.45">
      <c r="A1046" s="112">
        <f>IF(C1046="","",COUNTA($C$3:C1046))</f>
        <v>1044</v>
      </c>
      <c r="B1046" s="112" t="str">
        <f t="shared" si="210"/>
        <v>October</v>
      </c>
      <c r="C1046" s="113">
        <v>44862</v>
      </c>
      <c r="D1046" s="114" t="s">
        <v>840</v>
      </c>
      <c r="E1046" s="114"/>
      <c r="F1046" s="115">
        <v>44863</v>
      </c>
      <c r="G1046" s="116" t="s">
        <v>125</v>
      </c>
      <c r="H1046" s="152" t="s">
        <v>842</v>
      </c>
      <c r="I1046" s="116" t="s">
        <v>515</v>
      </c>
      <c r="J1046" s="116" t="s">
        <v>20</v>
      </c>
      <c r="K1046" s="117" t="str">
        <f t="shared" si="201"/>
        <v>Sqmt</v>
      </c>
      <c r="L1046" s="118">
        <v>3.5</v>
      </c>
      <c r="M1046" s="118">
        <v>2.87</v>
      </c>
      <c r="N1046" s="118"/>
      <c r="O1046" s="138">
        <f t="shared" si="200"/>
        <v>3.5013999999999998</v>
      </c>
      <c r="P1046" s="124">
        <v>3.4</v>
      </c>
      <c r="Q1046" s="118">
        <v>3.5</v>
      </c>
      <c r="R1046" s="118"/>
      <c r="S1046" s="151"/>
      <c r="T1046" s="119">
        <f t="shared" si="206"/>
        <v>1.3999999999998458E-3</v>
      </c>
      <c r="U1046" s="119">
        <f t="shared" si="207"/>
        <v>0.10000000000000009</v>
      </c>
      <c r="V1046" s="119">
        <f t="shared" si="202"/>
        <v>21.988792</v>
      </c>
      <c r="W1046" s="119">
        <f t="shared" si="203"/>
        <v>0.62800000000000056</v>
      </c>
      <c r="X1046" s="119">
        <f t="shared" si="204"/>
        <v>8.7919999999990315E-3</v>
      </c>
      <c r="Y1046" s="120">
        <f t="shared" si="208"/>
        <v>3.9984006397436621E-2</v>
      </c>
      <c r="Z1046" s="121">
        <f t="shared" si="209"/>
        <v>2.8560004569600759</v>
      </c>
      <c r="AA1046" s="122"/>
      <c r="AB1046" s="119">
        <f t="shared" si="205"/>
        <v>8.7919999999990315E-3</v>
      </c>
    </row>
    <row r="1047" spans="1:28" x14ac:dyDescent="0.45">
      <c r="A1047" s="112">
        <f>IF(C1047="","",COUNTA($C$3:C1047))</f>
        <v>1045</v>
      </c>
      <c r="B1047" s="112" t="str">
        <f t="shared" si="210"/>
        <v>October</v>
      </c>
      <c r="C1047" s="113">
        <v>44862</v>
      </c>
      <c r="D1047" s="114" t="s">
        <v>840</v>
      </c>
      <c r="E1047" s="114"/>
      <c r="F1047" s="115">
        <v>44863</v>
      </c>
      <c r="G1047" s="116" t="s">
        <v>125</v>
      </c>
      <c r="H1047" s="152" t="s">
        <v>842</v>
      </c>
      <c r="I1047" s="116" t="s">
        <v>502</v>
      </c>
      <c r="J1047" s="116" t="s">
        <v>3</v>
      </c>
      <c r="K1047" s="117" t="str">
        <f t="shared" si="201"/>
        <v>Sqmt</v>
      </c>
      <c r="L1047" s="118">
        <v>1.5</v>
      </c>
      <c r="M1047" s="118">
        <v>1.3</v>
      </c>
      <c r="N1047" s="118"/>
      <c r="O1047" s="138">
        <f t="shared" si="200"/>
        <v>1.5860000000000001</v>
      </c>
      <c r="P1047" s="124"/>
      <c r="Q1047" s="118">
        <v>0.9</v>
      </c>
      <c r="R1047" s="118"/>
      <c r="S1047" s="151"/>
      <c r="T1047" s="119">
        <f t="shared" si="206"/>
        <v>0.68600000000000005</v>
      </c>
      <c r="U1047" s="119">
        <f t="shared" si="207"/>
        <v>0.9</v>
      </c>
      <c r="V1047" s="119">
        <f t="shared" si="202"/>
        <v>9.9600800000000014</v>
      </c>
      <c r="W1047" s="119">
        <f t="shared" si="203"/>
        <v>5.6520000000000001</v>
      </c>
      <c r="X1047" s="119">
        <f t="shared" si="204"/>
        <v>4.3080800000000004</v>
      </c>
      <c r="Y1047" s="120">
        <f t="shared" si="208"/>
        <v>43.253467843631782</v>
      </c>
      <c r="Z1047" s="121">
        <f t="shared" si="209"/>
        <v>56.746532156368225</v>
      </c>
      <c r="AA1047" s="122"/>
      <c r="AB1047" s="119">
        <f t="shared" si="205"/>
        <v>4.3080800000000004</v>
      </c>
    </row>
    <row r="1048" spans="1:28" x14ac:dyDescent="0.45">
      <c r="A1048" s="112">
        <f>IF(C1048="","",COUNTA($C$3:C1048))</f>
        <v>1046</v>
      </c>
      <c r="B1048" s="112" t="str">
        <f t="shared" si="210"/>
        <v>October</v>
      </c>
      <c r="C1048" s="113">
        <v>44862</v>
      </c>
      <c r="D1048" s="114" t="s">
        <v>840</v>
      </c>
      <c r="E1048" s="114"/>
      <c r="F1048" s="115">
        <v>44863</v>
      </c>
      <c r="G1048" s="116" t="s">
        <v>125</v>
      </c>
      <c r="H1048" s="152" t="s">
        <v>842</v>
      </c>
      <c r="I1048" s="116" t="s">
        <v>25</v>
      </c>
      <c r="J1048" s="116" t="s">
        <v>455</v>
      </c>
      <c r="K1048" s="117" t="str">
        <f t="shared" si="201"/>
        <v>No's</v>
      </c>
      <c r="L1048" s="118">
        <v>1240</v>
      </c>
      <c r="M1048" s="118"/>
      <c r="N1048" s="118"/>
      <c r="O1048" s="138">
        <f t="shared" si="200"/>
        <v>1240</v>
      </c>
      <c r="P1048" s="124"/>
      <c r="Q1048" s="118"/>
      <c r="R1048" s="118"/>
      <c r="S1048" s="151"/>
      <c r="T1048" s="119" t="str">
        <f t="shared" si="206"/>
        <v/>
      </c>
      <c r="U1048" s="119" t="str">
        <f t="shared" si="207"/>
        <v/>
      </c>
      <c r="V1048" s="119">
        <f t="shared" si="202"/>
        <v>1240</v>
      </c>
      <c r="W1048" s="119" t="str">
        <f t="shared" si="203"/>
        <v/>
      </c>
      <c r="X1048" s="119" t="str">
        <f t="shared" si="204"/>
        <v/>
      </c>
      <c r="Y1048" s="120" t="str">
        <f t="shared" si="208"/>
        <v/>
      </c>
      <c r="Z1048" s="121" t="str">
        <f t="shared" si="209"/>
        <v/>
      </c>
      <c r="AA1048" s="122"/>
      <c r="AB1048" s="119" t="str">
        <f t="shared" si="205"/>
        <v/>
      </c>
    </row>
    <row r="1049" spans="1:28" x14ac:dyDescent="0.45">
      <c r="A1049" s="112">
        <f>IF(C1049="","",COUNTA($C$3:C1049))</f>
        <v>1047</v>
      </c>
      <c r="B1049" s="112" t="str">
        <f t="shared" si="210"/>
        <v>October</v>
      </c>
      <c r="C1049" s="113">
        <v>44862</v>
      </c>
      <c r="D1049" s="114" t="s">
        <v>840</v>
      </c>
      <c r="E1049" s="114"/>
      <c r="F1049" s="115">
        <v>44863</v>
      </c>
      <c r="G1049" s="116" t="s">
        <v>125</v>
      </c>
      <c r="H1049" s="152" t="s">
        <v>842</v>
      </c>
      <c r="I1049" s="116" t="s">
        <v>25</v>
      </c>
      <c r="J1049" s="116" t="s">
        <v>606</v>
      </c>
      <c r="K1049" s="117" t="str">
        <f t="shared" si="201"/>
        <v>No's</v>
      </c>
      <c r="L1049" s="118">
        <v>196</v>
      </c>
      <c r="M1049" s="118"/>
      <c r="N1049" s="118"/>
      <c r="O1049" s="138">
        <f t="shared" si="200"/>
        <v>196</v>
      </c>
      <c r="P1049" s="124"/>
      <c r="Q1049" s="118"/>
      <c r="R1049" s="118"/>
      <c r="S1049" s="151"/>
      <c r="T1049" s="119" t="str">
        <f t="shared" si="206"/>
        <v/>
      </c>
      <c r="U1049" s="119" t="str">
        <f t="shared" si="207"/>
        <v/>
      </c>
      <c r="V1049" s="119">
        <f t="shared" si="202"/>
        <v>196</v>
      </c>
      <c r="W1049" s="119" t="str">
        <f t="shared" si="203"/>
        <v/>
      </c>
      <c r="X1049" s="119" t="str">
        <f t="shared" si="204"/>
        <v/>
      </c>
      <c r="Y1049" s="120" t="str">
        <f t="shared" si="208"/>
        <v/>
      </c>
      <c r="Z1049" s="121" t="str">
        <f t="shared" si="209"/>
        <v/>
      </c>
      <c r="AA1049" s="122"/>
      <c r="AB1049" s="119" t="str">
        <f t="shared" si="205"/>
        <v/>
      </c>
    </row>
    <row r="1050" spans="1:28" x14ac:dyDescent="0.45">
      <c r="A1050" s="112">
        <f>IF(C1050="","",COUNTA($C$3:C1050))</f>
        <v>1048</v>
      </c>
      <c r="B1050" s="112" t="str">
        <f t="shared" si="210"/>
        <v>October</v>
      </c>
      <c r="C1050" s="113">
        <v>44862</v>
      </c>
      <c r="D1050" s="114" t="s">
        <v>840</v>
      </c>
      <c r="E1050" s="114"/>
      <c r="F1050" s="115">
        <v>44863</v>
      </c>
      <c r="G1050" s="116" t="s">
        <v>125</v>
      </c>
      <c r="H1050" s="152" t="s">
        <v>842</v>
      </c>
      <c r="I1050" s="116" t="s">
        <v>460</v>
      </c>
      <c r="J1050" s="116" t="s">
        <v>225</v>
      </c>
      <c r="K1050" s="117" t="str">
        <f t="shared" si="201"/>
        <v>Rmt</v>
      </c>
      <c r="L1050" s="118">
        <v>300</v>
      </c>
      <c r="M1050" s="118"/>
      <c r="N1050" s="118"/>
      <c r="O1050" s="138">
        <f t="shared" si="200"/>
        <v>300</v>
      </c>
      <c r="P1050" s="124"/>
      <c r="Q1050" s="118"/>
      <c r="R1050" s="118"/>
      <c r="S1050" s="151"/>
      <c r="T1050" s="119" t="str">
        <f t="shared" si="206"/>
        <v/>
      </c>
      <c r="U1050" s="119" t="str">
        <f t="shared" si="207"/>
        <v/>
      </c>
      <c r="V1050" s="119">
        <f t="shared" si="202"/>
        <v>300</v>
      </c>
      <c r="W1050" s="119" t="str">
        <f t="shared" si="203"/>
        <v/>
      </c>
      <c r="X1050" s="119" t="str">
        <f t="shared" si="204"/>
        <v/>
      </c>
      <c r="Y1050" s="120" t="str">
        <f t="shared" si="208"/>
        <v/>
      </c>
      <c r="Z1050" s="121" t="str">
        <f t="shared" si="209"/>
        <v/>
      </c>
      <c r="AA1050" s="122"/>
      <c r="AB1050" s="119" t="str">
        <f t="shared" si="205"/>
        <v/>
      </c>
    </row>
    <row r="1051" spans="1:28" x14ac:dyDescent="0.45">
      <c r="A1051" s="112">
        <f>IF(C1051="","",COUNTA($C$3:C1051))</f>
        <v>1049</v>
      </c>
      <c r="B1051" s="112" t="str">
        <f t="shared" si="210"/>
        <v>October</v>
      </c>
      <c r="C1051" s="113">
        <v>44862</v>
      </c>
      <c r="D1051" s="114" t="s">
        <v>840</v>
      </c>
      <c r="E1051" s="114"/>
      <c r="F1051" s="115">
        <v>44863</v>
      </c>
      <c r="G1051" s="116" t="s">
        <v>125</v>
      </c>
      <c r="H1051" s="152" t="s">
        <v>842</v>
      </c>
      <c r="I1051" s="116" t="s">
        <v>24</v>
      </c>
      <c r="J1051" s="116" t="s">
        <v>24</v>
      </c>
      <c r="K1051" s="117" t="str">
        <f t="shared" si="201"/>
        <v>No's</v>
      </c>
      <c r="L1051" s="118">
        <v>1200</v>
      </c>
      <c r="M1051" s="118"/>
      <c r="N1051" s="118"/>
      <c r="O1051" s="138">
        <f t="shared" si="200"/>
        <v>1200</v>
      </c>
      <c r="P1051" s="124"/>
      <c r="Q1051" s="118"/>
      <c r="R1051" s="118"/>
      <c r="S1051" s="151"/>
      <c r="T1051" s="119" t="str">
        <f t="shared" si="206"/>
        <v/>
      </c>
      <c r="U1051" s="119" t="str">
        <f t="shared" si="207"/>
        <v/>
      </c>
      <c r="V1051" s="119">
        <f t="shared" si="202"/>
        <v>1200</v>
      </c>
      <c r="W1051" s="119" t="str">
        <f t="shared" si="203"/>
        <v/>
      </c>
      <c r="X1051" s="119" t="str">
        <f t="shared" si="204"/>
        <v/>
      </c>
      <c r="Y1051" s="120" t="str">
        <f t="shared" si="208"/>
        <v/>
      </c>
      <c r="Z1051" s="121" t="str">
        <f t="shared" si="209"/>
        <v/>
      </c>
      <c r="AA1051" s="122"/>
      <c r="AB1051" s="119" t="str">
        <f t="shared" si="205"/>
        <v/>
      </c>
    </row>
    <row r="1052" spans="1:28" x14ac:dyDescent="0.45">
      <c r="A1052" s="112">
        <f>IF(C1052="","",COUNTA($C$3:C1052))</f>
        <v>1050</v>
      </c>
      <c r="B1052" s="112" t="str">
        <f t="shared" si="210"/>
        <v>October</v>
      </c>
      <c r="C1052" s="113">
        <v>44862</v>
      </c>
      <c r="D1052" s="114" t="s">
        <v>840</v>
      </c>
      <c r="E1052" s="114"/>
      <c r="F1052" s="115">
        <v>44863</v>
      </c>
      <c r="G1052" s="116" t="s">
        <v>125</v>
      </c>
      <c r="H1052" s="152" t="s">
        <v>842</v>
      </c>
      <c r="I1052" s="116" t="s">
        <v>480</v>
      </c>
      <c r="J1052" s="116" t="s">
        <v>345</v>
      </c>
      <c r="K1052" s="117" t="str">
        <f t="shared" si="201"/>
        <v>Kg's</v>
      </c>
      <c r="L1052" s="118">
        <v>1.5</v>
      </c>
      <c r="M1052" s="118"/>
      <c r="N1052" s="118"/>
      <c r="O1052" s="138">
        <f t="shared" si="200"/>
        <v>1.5</v>
      </c>
      <c r="P1052" s="124"/>
      <c r="Q1052" s="118"/>
      <c r="R1052" s="118"/>
      <c r="S1052" s="151"/>
      <c r="T1052" s="119" t="str">
        <f t="shared" si="206"/>
        <v/>
      </c>
      <c r="U1052" s="119" t="str">
        <f t="shared" si="207"/>
        <v/>
      </c>
      <c r="V1052" s="119">
        <f t="shared" si="202"/>
        <v>1.5</v>
      </c>
      <c r="W1052" s="119" t="str">
        <f t="shared" si="203"/>
        <v/>
      </c>
      <c r="X1052" s="119" t="str">
        <f t="shared" si="204"/>
        <v/>
      </c>
      <c r="Y1052" s="120" t="str">
        <f t="shared" si="208"/>
        <v/>
      </c>
      <c r="Z1052" s="121" t="str">
        <f t="shared" si="209"/>
        <v/>
      </c>
      <c r="AA1052" s="122"/>
      <c r="AB1052" s="119" t="str">
        <f t="shared" si="205"/>
        <v/>
      </c>
    </row>
    <row r="1053" spans="1:28" x14ac:dyDescent="0.45">
      <c r="A1053" s="112">
        <f>IF(C1053="","",COUNTA($C$3:C1053))</f>
        <v>1051</v>
      </c>
      <c r="B1053" s="112" t="str">
        <f t="shared" si="210"/>
        <v>October</v>
      </c>
      <c r="C1053" s="113">
        <v>44862</v>
      </c>
      <c r="D1053" s="114" t="s">
        <v>840</v>
      </c>
      <c r="E1053" s="114"/>
      <c r="F1053" s="115">
        <v>44863</v>
      </c>
      <c r="G1053" s="116" t="s">
        <v>125</v>
      </c>
      <c r="H1053" s="152" t="s">
        <v>842</v>
      </c>
      <c r="I1053" s="116" t="s">
        <v>480</v>
      </c>
      <c r="J1053" s="116" t="s">
        <v>343</v>
      </c>
      <c r="K1053" s="117" t="str">
        <f t="shared" si="201"/>
        <v>No's</v>
      </c>
      <c r="L1053" s="118">
        <v>2</v>
      </c>
      <c r="M1053" s="118"/>
      <c r="N1053" s="118"/>
      <c r="O1053" s="138">
        <f t="shared" si="200"/>
        <v>2</v>
      </c>
      <c r="P1053" s="124"/>
      <c r="Q1053" s="118"/>
      <c r="R1053" s="118"/>
      <c r="S1053" s="151"/>
      <c r="T1053" s="119" t="str">
        <f t="shared" si="206"/>
        <v/>
      </c>
      <c r="U1053" s="119" t="str">
        <f t="shared" si="207"/>
        <v/>
      </c>
      <c r="V1053" s="119">
        <f t="shared" si="202"/>
        <v>2</v>
      </c>
      <c r="W1053" s="119" t="str">
        <f t="shared" si="203"/>
        <v/>
      </c>
      <c r="X1053" s="119" t="str">
        <f t="shared" si="204"/>
        <v/>
      </c>
      <c r="Y1053" s="120" t="str">
        <f t="shared" si="208"/>
        <v/>
      </c>
      <c r="Z1053" s="121" t="str">
        <f t="shared" si="209"/>
        <v/>
      </c>
      <c r="AA1053" s="122"/>
      <c r="AB1053" s="119" t="str">
        <f t="shared" si="205"/>
        <v/>
      </c>
    </row>
    <row r="1054" spans="1:28" x14ac:dyDescent="0.45">
      <c r="A1054" s="112">
        <f>IF(C1054="","",COUNTA($C$3:C1054))</f>
        <v>1052</v>
      </c>
      <c r="B1054" s="112" t="str">
        <f t="shared" si="210"/>
        <v>October</v>
      </c>
      <c r="C1054" s="113">
        <v>44863</v>
      </c>
      <c r="D1054" s="114" t="s">
        <v>844</v>
      </c>
      <c r="E1054" s="114"/>
      <c r="F1054" s="115">
        <v>44846</v>
      </c>
      <c r="G1054" s="116" t="s">
        <v>845</v>
      </c>
      <c r="H1054" s="152" t="s">
        <v>846</v>
      </c>
      <c r="I1054" s="116" t="s">
        <v>457</v>
      </c>
      <c r="J1054" s="116" t="s">
        <v>2</v>
      </c>
      <c r="K1054" s="117" t="str">
        <f t="shared" si="201"/>
        <v>Sqmt</v>
      </c>
      <c r="L1054" s="118">
        <v>158.4</v>
      </c>
      <c r="M1054" s="118">
        <v>93.25</v>
      </c>
      <c r="N1054" s="118">
        <v>37.229999999999997</v>
      </c>
      <c r="O1054" s="138">
        <f t="shared" si="200"/>
        <v>159.18559999999999</v>
      </c>
      <c r="P1054" s="124">
        <v>132.30000000000001</v>
      </c>
      <c r="Q1054" s="118">
        <v>151.80000000000001</v>
      </c>
      <c r="R1054" s="118">
        <v>29</v>
      </c>
      <c r="S1054" s="151">
        <v>71</v>
      </c>
      <c r="T1054" s="119">
        <f t="shared" si="206"/>
        <v>7.3855999999999824</v>
      </c>
      <c r="U1054" s="119">
        <f t="shared" si="207"/>
        <v>19.5</v>
      </c>
      <c r="V1054" s="119">
        <f t="shared" si="202"/>
        <v>749.76417600000002</v>
      </c>
      <c r="W1054" s="119">
        <f t="shared" si="203"/>
        <v>91.844999999999999</v>
      </c>
      <c r="X1054" s="119">
        <f t="shared" si="204"/>
        <v>34.786175999999919</v>
      </c>
      <c r="Y1054" s="120">
        <f t="shared" si="208"/>
        <v>4.6396156436260458</v>
      </c>
      <c r="Z1054" s="121">
        <f t="shared" si="209"/>
        <v>12.249851745384005</v>
      </c>
      <c r="AA1054" s="122"/>
      <c r="AB1054" s="119">
        <f t="shared" si="205"/>
        <v>34.786175999999919</v>
      </c>
    </row>
    <row r="1055" spans="1:28" x14ac:dyDescent="0.45">
      <c r="A1055" s="112">
        <f>IF(C1055="","",COUNTA($C$3:C1055))</f>
        <v>1053</v>
      </c>
      <c r="B1055" s="112" t="str">
        <f t="shared" si="210"/>
        <v>October</v>
      </c>
      <c r="C1055" s="113">
        <v>44863</v>
      </c>
      <c r="D1055" s="114" t="s">
        <v>844</v>
      </c>
      <c r="E1055" s="114"/>
      <c r="F1055" s="115">
        <v>44846</v>
      </c>
      <c r="G1055" s="116" t="s">
        <v>845</v>
      </c>
      <c r="H1055" s="152" t="s">
        <v>846</v>
      </c>
      <c r="I1055" s="116" t="s">
        <v>457</v>
      </c>
      <c r="J1055" s="116" t="s">
        <v>3</v>
      </c>
      <c r="K1055" s="117" t="str">
        <f t="shared" si="201"/>
        <v>Sqmt</v>
      </c>
      <c r="L1055" s="118">
        <v>16.8</v>
      </c>
      <c r="M1055" s="118"/>
      <c r="N1055" s="118">
        <v>14</v>
      </c>
      <c r="O1055" s="138">
        <f t="shared" ref="O1055:O1071" si="211">IF(ISNUMBER(SEARCH("gsm",J:J)),(M1055+N1055)*1.22,IF(ISNUMBER(SEARCH("Tape",J:J)),L1055,IF(ISNUMBER(SEARCH("Thermal",J:J)),L1055,IF(ISNUMBER(SEARCH("Acou",J:J)),L1055,IF(ISNUMBER(SEARCH("ss",J:J)),L1055,IF(ISNUMBER(SEARCH("Alu",J:J)),L1055,IF(ISNUMBER(SEARCH("Gasket",J:J)),L1055,IF(ISNUMBER(SEARCH("Cleats",J:J)),L1055,IF(ISNUMBER(SEARCH("Tube",J:J)),L1055,IF(ISNUMBER(SEARCH("Bracket",J:J)),L1055,IF(ISNUMBER(SEARCH("Corner",J:J)),L1055,IF(ISNUMBER(SEARCH("MS",J:J)),L1055,IF(ISNUMBER(SEARCH("Bucket",J:J)),L1055,IF(ISNUMBER(SEARCH("stretch",J:J)),L1055,IF(ISNUMBER(SEARCH("Bubble",J:J)),L1055,IF(ISNUMBER(SEARCH("JTR",J:J)),L1055,IF(ISNUMBER(SEARCH("Clamp",J:J)),"No's",IF(ISNUMBER(SEARCH("PIR",J:J)),"sqmt",""))))))))))))))))))</f>
        <v>17.079999999999998</v>
      </c>
      <c r="P1055" s="124">
        <v>11.6</v>
      </c>
      <c r="Q1055" s="118">
        <v>12.9</v>
      </c>
      <c r="R1055" s="118"/>
      <c r="S1055" s="151"/>
      <c r="T1055" s="119">
        <f t="shared" si="206"/>
        <v>4.1799999999999979</v>
      </c>
      <c r="U1055" s="119">
        <f t="shared" si="207"/>
        <v>1.3000000000000007</v>
      </c>
      <c r="V1055" s="119">
        <f t="shared" si="202"/>
        <v>107.2624</v>
      </c>
      <c r="W1055" s="119">
        <f t="shared" si="203"/>
        <v>8.164000000000005</v>
      </c>
      <c r="X1055" s="119">
        <f t="shared" si="204"/>
        <v>26.250399999999988</v>
      </c>
      <c r="Y1055" s="120">
        <f t="shared" si="208"/>
        <v>24.473067915690859</v>
      </c>
      <c r="Z1055" s="121">
        <f t="shared" si="209"/>
        <v>7.6112412177985993</v>
      </c>
      <c r="AA1055" s="122"/>
      <c r="AB1055" s="119">
        <f t="shared" si="205"/>
        <v>26.250399999999988</v>
      </c>
    </row>
    <row r="1056" spans="1:28" x14ac:dyDescent="0.45">
      <c r="A1056" s="112">
        <f>IF(C1056="","",COUNTA($C$3:C1056))</f>
        <v>1054</v>
      </c>
      <c r="B1056" s="112" t="str">
        <f t="shared" si="210"/>
        <v>October</v>
      </c>
      <c r="C1056" s="113">
        <v>44863</v>
      </c>
      <c r="D1056" s="114" t="s">
        <v>844</v>
      </c>
      <c r="E1056" s="114"/>
      <c r="F1056" s="115">
        <v>44846</v>
      </c>
      <c r="G1056" s="116" t="s">
        <v>845</v>
      </c>
      <c r="H1056" s="152" t="s">
        <v>846</v>
      </c>
      <c r="I1056" s="116" t="s">
        <v>25</v>
      </c>
      <c r="J1056" s="116" t="s">
        <v>374</v>
      </c>
      <c r="K1056" s="117" t="str">
        <f t="shared" si="201"/>
        <v>No's</v>
      </c>
      <c r="L1056" s="118">
        <v>396</v>
      </c>
      <c r="M1056" s="118"/>
      <c r="N1056" s="118"/>
      <c r="O1056" s="138">
        <f t="shared" si="211"/>
        <v>396</v>
      </c>
      <c r="P1056" s="124"/>
      <c r="Q1056" s="118"/>
      <c r="R1056" s="118"/>
      <c r="S1056" s="151"/>
      <c r="T1056" s="119" t="str">
        <f t="shared" si="206"/>
        <v/>
      </c>
      <c r="U1056" s="119" t="str">
        <f t="shared" si="207"/>
        <v/>
      </c>
      <c r="V1056" s="119">
        <f t="shared" si="202"/>
        <v>396</v>
      </c>
      <c r="W1056" s="119" t="str">
        <f t="shared" si="203"/>
        <v/>
      </c>
      <c r="X1056" s="119" t="str">
        <f t="shared" si="204"/>
        <v/>
      </c>
      <c r="Y1056" s="120" t="str">
        <f t="shared" si="208"/>
        <v/>
      </c>
      <c r="Z1056" s="121" t="str">
        <f t="shared" si="209"/>
        <v/>
      </c>
      <c r="AA1056" s="122"/>
      <c r="AB1056" s="119" t="str">
        <f t="shared" si="205"/>
        <v/>
      </c>
    </row>
    <row r="1057" spans="1:29" x14ac:dyDescent="0.45">
      <c r="A1057" s="112">
        <f>IF(C1057="","",COUNTA($C$3:C1057))</f>
        <v>1055</v>
      </c>
      <c r="B1057" s="112" t="str">
        <f t="shared" si="210"/>
        <v>October</v>
      </c>
      <c r="C1057" s="113">
        <v>44863</v>
      </c>
      <c r="D1057" s="114" t="s">
        <v>844</v>
      </c>
      <c r="E1057" s="114"/>
      <c r="F1057" s="115">
        <v>44846</v>
      </c>
      <c r="G1057" s="116" t="s">
        <v>845</v>
      </c>
      <c r="H1057" s="152" t="s">
        <v>846</v>
      </c>
      <c r="I1057" s="116" t="s">
        <v>25</v>
      </c>
      <c r="J1057" s="116" t="s">
        <v>455</v>
      </c>
      <c r="K1057" s="117" t="str">
        <f t="shared" si="201"/>
        <v>No's</v>
      </c>
      <c r="L1057" s="118">
        <v>540</v>
      </c>
      <c r="M1057" s="118"/>
      <c r="N1057" s="118"/>
      <c r="O1057" s="138">
        <f t="shared" si="211"/>
        <v>540</v>
      </c>
      <c r="P1057" s="124"/>
      <c r="Q1057" s="118"/>
      <c r="R1057" s="118"/>
      <c r="S1057" s="151"/>
      <c r="T1057" s="119" t="str">
        <f t="shared" si="206"/>
        <v/>
      </c>
      <c r="U1057" s="119" t="str">
        <f t="shared" si="207"/>
        <v/>
      </c>
      <c r="V1057" s="119">
        <f t="shared" si="202"/>
        <v>540</v>
      </c>
      <c r="W1057" s="119" t="str">
        <f t="shared" si="203"/>
        <v/>
      </c>
      <c r="X1057" s="119" t="str">
        <f t="shared" si="204"/>
        <v/>
      </c>
      <c r="Y1057" s="120" t="str">
        <f t="shared" si="208"/>
        <v/>
      </c>
      <c r="Z1057" s="121" t="str">
        <f t="shared" si="209"/>
        <v/>
      </c>
      <c r="AA1057" s="122"/>
      <c r="AB1057" s="119" t="str">
        <f t="shared" si="205"/>
        <v/>
      </c>
    </row>
    <row r="1058" spans="1:29" x14ac:dyDescent="0.45">
      <c r="A1058" s="112">
        <f>IF(C1058="","",COUNTA($C$3:C1058))</f>
        <v>1056</v>
      </c>
      <c r="B1058" s="112" t="str">
        <f t="shared" si="210"/>
        <v>October</v>
      </c>
      <c r="C1058" s="113">
        <v>44863</v>
      </c>
      <c r="D1058" s="114" t="s">
        <v>844</v>
      </c>
      <c r="E1058" s="114"/>
      <c r="F1058" s="115">
        <v>44846</v>
      </c>
      <c r="G1058" s="116" t="s">
        <v>845</v>
      </c>
      <c r="H1058" s="152" t="s">
        <v>846</v>
      </c>
      <c r="I1058" s="116" t="s">
        <v>460</v>
      </c>
      <c r="J1058" s="116" t="s">
        <v>225</v>
      </c>
      <c r="K1058" s="117" t="str">
        <f t="shared" si="201"/>
        <v>Rmt</v>
      </c>
      <c r="L1058" s="118">
        <v>200</v>
      </c>
      <c r="M1058" s="118"/>
      <c r="N1058" s="118"/>
      <c r="O1058" s="138">
        <f t="shared" si="211"/>
        <v>200</v>
      </c>
      <c r="P1058" s="124"/>
      <c r="Q1058" s="118"/>
      <c r="R1058" s="118"/>
      <c r="S1058" s="151"/>
      <c r="T1058" s="119" t="str">
        <f t="shared" si="206"/>
        <v/>
      </c>
      <c r="U1058" s="119" t="str">
        <f t="shared" si="207"/>
        <v/>
      </c>
      <c r="V1058" s="119">
        <f t="shared" si="202"/>
        <v>200</v>
      </c>
      <c r="W1058" s="119" t="str">
        <f t="shared" si="203"/>
        <v/>
      </c>
      <c r="X1058" s="119" t="str">
        <f t="shared" si="204"/>
        <v/>
      </c>
      <c r="Y1058" s="120" t="str">
        <f t="shared" si="208"/>
        <v/>
      </c>
      <c r="Z1058" s="121" t="str">
        <f t="shared" si="209"/>
        <v/>
      </c>
      <c r="AA1058" s="122"/>
      <c r="AB1058" s="119" t="str">
        <f t="shared" si="205"/>
        <v/>
      </c>
    </row>
    <row r="1059" spans="1:29" x14ac:dyDescent="0.45">
      <c r="A1059" s="112">
        <f>IF(C1059="","",COUNTA($C$3:C1059))</f>
        <v>1057</v>
      </c>
      <c r="B1059" s="112" t="str">
        <f t="shared" si="210"/>
        <v>October</v>
      </c>
      <c r="C1059" s="113">
        <v>44863</v>
      </c>
      <c r="D1059" s="114" t="s">
        <v>844</v>
      </c>
      <c r="E1059" s="114"/>
      <c r="F1059" s="115">
        <v>44846</v>
      </c>
      <c r="G1059" s="116" t="s">
        <v>845</v>
      </c>
      <c r="H1059" s="152" t="s">
        <v>846</v>
      </c>
      <c r="I1059" s="116" t="s">
        <v>24</v>
      </c>
      <c r="J1059" s="116" t="s">
        <v>24</v>
      </c>
      <c r="K1059" s="117" t="str">
        <f t="shared" si="201"/>
        <v>No's</v>
      </c>
      <c r="L1059" s="118">
        <v>1000</v>
      </c>
      <c r="M1059" s="118"/>
      <c r="N1059" s="118"/>
      <c r="O1059" s="138">
        <f t="shared" si="211"/>
        <v>1000</v>
      </c>
      <c r="P1059" s="124"/>
      <c r="Q1059" s="118"/>
      <c r="R1059" s="118"/>
      <c r="S1059" s="151"/>
      <c r="T1059" s="119" t="str">
        <f t="shared" si="206"/>
        <v/>
      </c>
      <c r="U1059" s="119" t="str">
        <f t="shared" si="207"/>
        <v/>
      </c>
      <c r="V1059" s="119">
        <f t="shared" si="202"/>
        <v>1000</v>
      </c>
      <c r="W1059" s="119" t="str">
        <f t="shared" si="203"/>
        <v/>
      </c>
      <c r="X1059" s="119" t="str">
        <f t="shared" si="204"/>
        <v/>
      </c>
      <c r="Y1059" s="120" t="str">
        <f t="shared" si="208"/>
        <v/>
      </c>
      <c r="Z1059" s="121" t="str">
        <f t="shared" si="209"/>
        <v/>
      </c>
      <c r="AA1059" s="122"/>
      <c r="AB1059" s="119" t="str">
        <f t="shared" si="205"/>
        <v/>
      </c>
    </row>
    <row r="1060" spans="1:29" x14ac:dyDescent="0.45">
      <c r="A1060" s="112">
        <f>IF(C1060="","",COUNTA($C$3:C1060))</f>
        <v>1058</v>
      </c>
      <c r="B1060" s="112" t="str">
        <f t="shared" si="210"/>
        <v>October</v>
      </c>
      <c r="C1060" s="113">
        <v>44863</v>
      </c>
      <c r="D1060" s="114" t="s">
        <v>844</v>
      </c>
      <c r="E1060" s="114"/>
      <c r="F1060" s="115">
        <v>44846</v>
      </c>
      <c r="G1060" s="116" t="s">
        <v>845</v>
      </c>
      <c r="H1060" s="152" t="s">
        <v>846</v>
      </c>
      <c r="I1060" s="116" t="s">
        <v>480</v>
      </c>
      <c r="J1060" s="116" t="s">
        <v>345</v>
      </c>
      <c r="K1060" s="117" t="str">
        <f t="shared" si="201"/>
        <v>Kg's</v>
      </c>
      <c r="L1060" s="118">
        <v>1.2</v>
      </c>
      <c r="M1060" s="118"/>
      <c r="N1060" s="118"/>
      <c r="O1060" s="138">
        <f t="shared" si="211"/>
        <v>1.2</v>
      </c>
      <c r="P1060" s="124"/>
      <c r="Q1060" s="118"/>
      <c r="R1060" s="118"/>
      <c r="S1060" s="151"/>
      <c r="T1060" s="119" t="str">
        <f t="shared" si="206"/>
        <v/>
      </c>
      <c r="U1060" s="119" t="str">
        <f t="shared" si="207"/>
        <v/>
      </c>
      <c r="V1060" s="119">
        <f t="shared" si="202"/>
        <v>1.2</v>
      </c>
      <c r="W1060" s="119" t="str">
        <f t="shared" si="203"/>
        <v/>
      </c>
      <c r="X1060" s="119" t="str">
        <f t="shared" si="204"/>
        <v/>
      </c>
      <c r="Y1060" s="120" t="str">
        <f t="shared" si="208"/>
        <v/>
      </c>
      <c r="Z1060" s="121" t="str">
        <f t="shared" si="209"/>
        <v/>
      </c>
      <c r="AA1060" s="122"/>
      <c r="AB1060" s="119" t="str">
        <f t="shared" si="205"/>
        <v/>
      </c>
    </row>
    <row r="1061" spans="1:29" x14ac:dyDescent="0.45">
      <c r="A1061" s="112">
        <f>IF(C1061="","",COUNTA($C$3:C1061))</f>
        <v>1059</v>
      </c>
      <c r="B1061" s="112" t="str">
        <f t="shared" si="210"/>
        <v>October</v>
      </c>
      <c r="C1061" s="113">
        <v>44863</v>
      </c>
      <c r="D1061" s="114" t="s">
        <v>844</v>
      </c>
      <c r="E1061" s="114"/>
      <c r="F1061" s="115">
        <v>44846</v>
      </c>
      <c r="G1061" s="116" t="s">
        <v>845</v>
      </c>
      <c r="H1061" s="152" t="s">
        <v>846</v>
      </c>
      <c r="I1061" s="116" t="s">
        <v>480</v>
      </c>
      <c r="J1061" s="116" t="s">
        <v>343</v>
      </c>
      <c r="K1061" s="117" t="str">
        <f t="shared" si="201"/>
        <v>No's</v>
      </c>
      <c r="L1061" s="118">
        <v>2</v>
      </c>
      <c r="M1061" s="118"/>
      <c r="N1061" s="118"/>
      <c r="O1061" s="138">
        <f t="shared" si="211"/>
        <v>2</v>
      </c>
      <c r="P1061" s="124"/>
      <c r="Q1061" s="118"/>
      <c r="R1061" s="118"/>
      <c r="S1061" s="151"/>
      <c r="T1061" s="119" t="str">
        <f t="shared" si="206"/>
        <v/>
      </c>
      <c r="U1061" s="119" t="str">
        <f t="shared" si="207"/>
        <v/>
      </c>
      <c r="V1061" s="119">
        <f t="shared" si="202"/>
        <v>2</v>
      </c>
      <c r="W1061" s="119" t="str">
        <f t="shared" si="203"/>
        <v/>
      </c>
      <c r="X1061" s="119" t="str">
        <f t="shared" si="204"/>
        <v/>
      </c>
      <c r="Y1061" s="120" t="str">
        <f t="shared" si="208"/>
        <v/>
      </c>
      <c r="Z1061" s="121" t="str">
        <f t="shared" si="209"/>
        <v/>
      </c>
      <c r="AA1061" s="122"/>
      <c r="AB1061" s="119" t="str">
        <f t="shared" si="205"/>
        <v/>
      </c>
    </row>
    <row r="1062" spans="1:29" x14ac:dyDescent="0.45">
      <c r="A1062" s="112">
        <f>IF(C1062="","",COUNTA($C$3:C1062))</f>
        <v>1060</v>
      </c>
      <c r="B1062" s="112" t="str">
        <f t="shared" si="210"/>
        <v>October</v>
      </c>
      <c r="C1062" s="113">
        <v>44863</v>
      </c>
      <c r="D1062" s="114" t="s">
        <v>844</v>
      </c>
      <c r="E1062" s="114"/>
      <c r="F1062" s="115">
        <v>44846</v>
      </c>
      <c r="G1062" s="116" t="s">
        <v>845</v>
      </c>
      <c r="H1062" s="152" t="s">
        <v>847</v>
      </c>
      <c r="I1062" s="116" t="s">
        <v>457</v>
      </c>
      <c r="J1062" s="116" t="s">
        <v>2</v>
      </c>
      <c r="K1062" s="117" t="str">
        <f t="shared" si="201"/>
        <v>Sqmt</v>
      </c>
      <c r="L1062" s="118">
        <v>140.44999999999999</v>
      </c>
      <c r="M1062" s="118">
        <v>94.35</v>
      </c>
      <c r="N1062" s="118">
        <v>21.18</v>
      </c>
      <c r="O1062" s="138">
        <f t="shared" si="211"/>
        <v>140.94659999999999</v>
      </c>
      <c r="P1062" s="124">
        <v>121.9</v>
      </c>
      <c r="Q1062" s="118">
        <v>137.9</v>
      </c>
      <c r="R1062" s="118">
        <v>53</v>
      </c>
      <c r="S1062" s="151">
        <v>47</v>
      </c>
      <c r="T1062" s="119">
        <f t="shared" si="206"/>
        <v>3.0465999999999838</v>
      </c>
      <c r="U1062" s="119">
        <f t="shared" si="207"/>
        <v>16</v>
      </c>
      <c r="V1062" s="119">
        <f t="shared" si="202"/>
        <v>663.85848599999997</v>
      </c>
      <c r="W1062" s="119">
        <f t="shared" si="203"/>
        <v>75.36</v>
      </c>
      <c r="X1062" s="119">
        <f t="shared" si="204"/>
        <v>14.349485999999924</v>
      </c>
      <c r="Y1062" s="120">
        <f t="shared" si="208"/>
        <v>2.1615278410404963</v>
      </c>
      <c r="Z1062" s="121">
        <f t="shared" si="209"/>
        <v>11.351816929248383</v>
      </c>
      <c r="AA1062" s="122"/>
      <c r="AB1062" s="119">
        <f t="shared" si="205"/>
        <v>14.349485999999924</v>
      </c>
    </row>
    <row r="1063" spans="1:29" x14ac:dyDescent="0.45">
      <c r="A1063" s="112">
        <f>IF(C1063="","",COUNTA($C$3:C1063))</f>
        <v>1061</v>
      </c>
      <c r="B1063" s="112" t="str">
        <f t="shared" si="210"/>
        <v>October</v>
      </c>
      <c r="C1063" s="113">
        <v>44863</v>
      </c>
      <c r="D1063" s="114" t="s">
        <v>844</v>
      </c>
      <c r="E1063" s="114"/>
      <c r="F1063" s="115">
        <v>44846</v>
      </c>
      <c r="G1063" s="116" t="s">
        <v>845</v>
      </c>
      <c r="H1063" s="152" t="s">
        <v>847</v>
      </c>
      <c r="I1063" s="116" t="s">
        <v>457</v>
      </c>
      <c r="J1063" s="116" t="s">
        <v>3</v>
      </c>
      <c r="K1063" s="117" t="str">
        <f t="shared" si="201"/>
        <v>Sqmt</v>
      </c>
      <c r="L1063" s="118">
        <v>39.200000000000003</v>
      </c>
      <c r="M1063" s="118">
        <v>26.8</v>
      </c>
      <c r="N1063" s="118">
        <v>5.52</v>
      </c>
      <c r="O1063" s="138">
        <f t="shared" si="211"/>
        <v>39.430399999999999</v>
      </c>
      <c r="P1063" s="124">
        <v>33</v>
      </c>
      <c r="Q1063" s="118">
        <v>37.5</v>
      </c>
      <c r="R1063" s="118"/>
      <c r="S1063" s="151"/>
      <c r="T1063" s="119">
        <f t="shared" si="206"/>
        <v>1.9303999999999988</v>
      </c>
      <c r="U1063" s="119">
        <f t="shared" si="207"/>
        <v>4.5</v>
      </c>
      <c r="V1063" s="119">
        <f t="shared" si="202"/>
        <v>247.62291200000001</v>
      </c>
      <c r="W1063" s="119">
        <f t="shared" si="203"/>
        <v>28.26</v>
      </c>
      <c r="X1063" s="119">
        <f t="shared" si="204"/>
        <v>12.122911999999992</v>
      </c>
      <c r="Y1063" s="120">
        <f t="shared" si="208"/>
        <v>4.895714981334196</v>
      </c>
      <c r="Z1063" s="121">
        <f t="shared" si="209"/>
        <v>11.412514202239898</v>
      </c>
      <c r="AA1063" s="122"/>
      <c r="AB1063" s="119">
        <f t="shared" si="205"/>
        <v>12.122911999999992</v>
      </c>
    </row>
    <row r="1064" spans="1:29" x14ac:dyDescent="0.45">
      <c r="A1064" s="112">
        <f>IF(C1064="","",COUNTA($C$3:C1064))</f>
        <v>1062</v>
      </c>
      <c r="B1064" s="112" t="str">
        <f t="shared" si="210"/>
        <v>October</v>
      </c>
      <c r="C1064" s="113">
        <v>44863</v>
      </c>
      <c r="D1064" s="114" t="s">
        <v>844</v>
      </c>
      <c r="E1064" s="114"/>
      <c r="F1064" s="115">
        <v>44846</v>
      </c>
      <c r="G1064" s="116" t="s">
        <v>845</v>
      </c>
      <c r="H1064" s="152" t="s">
        <v>847</v>
      </c>
      <c r="I1064" s="116" t="s">
        <v>25</v>
      </c>
      <c r="J1064" s="116" t="s">
        <v>374</v>
      </c>
      <c r="K1064" s="117" t="str">
        <f t="shared" si="201"/>
        <v>No's</v>
      </c>
      <c r="L1064" s="118">
        <v>1088</v>
      </c>
      <c r="M1064" s="118"/>
      <c r="N1064" s="118"/>
      <c r="O1064" s="138">
        <f t="shared" si="211"/>
        <v>1088</v>
      </c>
      <c r="P1064" s="124"/>
      <c r="Q1064" s="118"/>
      <c r="R1064" s="118"/>
      <c r="S1064" s="151"/>
      <c r="T1064" s="119" t="str">
        <f t="shared" si="206"/>
        <v/>
      </c>
      <c r="U1064" s="119" t="str">
        <f t="shared" si="207"/>
        <v/>
      </c>
      <c r="V1064" s="119">
        <f t="shared" si="202"/>
        <v>1088</v>
      </c>
      <c r="W1064" s="119" t="str">
        <f t="shared" si="203"/>
        <v/>
      </c>
      <c r="X1064" s="119" t="str">
        <f t="shared" si="204"/>
        <v/>
      </c>
      <c r="Y1064" s="120" t="str">
        <f t="shared" si="208"/>
        <v/>
      </c>
      <c r="Z1064" s="121" t="str">
        <f t="shared" si="209"/>
        <v/>
      </c>
      <c r="AA1064" s="122"/>
      <c r="AB1064" s="119" t="str">
        <f t="shared" si="205"/>
        <v/>
      </c>
    </row>
    <row r="1065" spans="1:29" x14ac:dyDescent="0.45">
      <c r="A1065" s="112">
        <f>IF(C1065="","",COUNTA($C$3:C1065))</f>
        <v>1063</v>
      </c>
      <c r="B1065" s="112" t="str">
        <f t="shared" si="210"/>
        <v>October</v>
      </c>
      <c r="C1065" s="113">
        <v>44863</v>
      </c>
      <c r="D1065" s="114" t="s">
        <v>844</v>
      </c>
      <c r="E1065" s="114"/>
      <c r="F1065" s="115">
        <v>44846</v>
      </c>
      <c r="G1065" s="116" t="s">
        <v>845</v>
      </c>
      <c r="H1065" s="152" t="s">
        <v>847</v>
      </c>
      <c r="I1065" s="116" t="s">
        <v>25</v>
      </c>
      <c r="J1065" s="116" t="s">
        <v>455</v>
      </c>
      <c r="K1065" s="117" t="str">
        <f t="shared" si="201"/>
        <v>No's</v>
      </c>
      <c r="L1065" s="118">
        <v>104</v>
      </c>
      <c r="M1065" s="118"/>
      <c r="N1065" s="118"/>
      <c r="O1065" s="138">
        <f t="shared" si="211"/>
        <v>104</v>
      </c>
      <c r="P1065" s="124"/>
      <c r="Q1065" s="118"/>
      <c r="R1065" s="118"/>
      <c r="S1065" s="151"/>
      <c r="T1065" s="119" t="str">
        <f t="shared" si="206"/>
        <v/>
      </c>
      <c r="U1065" s="119" t="str">
        <f t="shared" si="207"/>
        <v/>
      </c>
      <c r="V1065" s="119">
        <f t="shared" si="202"/>
        <v>104</v>
      </c>
      <c r="W1065" s="119" t="str">
        <f t="shared" si="203"/>
        <v/>
      </c>
      <c r="X1065" s="119" t="str">
        <f t="shared" si="204"/>
        <v/>
      </c>
      <c r="Y1065" s="120" t="str">
        <f t="shared" si="208"/>
        <v/>
      </c>
      <c r="Z1065" s="121" t="str">
        <f t="shared" si="209"/>
        <v/>
      </c>
      <c r="AA1065" s="122"/>
      <c r="AB1065" s="119" t="str">
        <f t="shared" si="205"/>
        <v/>
      </c>
    </row>
    <row r="1066" spans="1:29" x14ac:dyDescent="0.45">
      <c r="A1066" s="112">
        <f>IF(C1066="","",COUNTA($C$3:C1066))</f>
        <v>1064</v>
      </c>
      <c r="B1066" s="112" t="str">
        <f t="shared" si="210"/>
        <v>October</v>
      </c>
      <c r="C1066" s="113">
        <v>44863</v>
      </c>
      <c r="D1066" s="114" t="s">
        <v>844</v>
      </c>
      <c r="E1066" s="114"/>
      <c r="F1066" s="115">
        <v>44846</v>
      </c>
      <c r="G1066" s="116" t="s">
        <v>845</v>
      </c>
      <c r="H1066" s="152" t="s">
        <v>847</v>
      </c>
      <c r="I1066" s="116" t="s">
        <v>460</v>
      </c>
      <c r="J1066" s="116" t="s">
        <v>225</v>
      </c>
      <c r="K1066" s="117" t="str">
        <f t="shared" si="201"/>
        <v>Rmt</v>
      </c>
      <c r="L1066" s="118">
        <v>190</v>
      </c>
      <c r="M1066" s="118"/>
      <c r="N1066" s="118"/>
      <c r="O1066" s="138">
        <f t="shared" si="211"/>
        <v>190</v>
      </c>
      <c r="P1066" s="124"/>
      <c r="Q1066" s="118"/>
      <c r="R1066" s="118"/>
      <c r="S1066" s="151"/>
      <c r="T1066" s="119" t="str">
        <f t="shared" si="206"/>
        <v/>
      </c>
      <c r="U1066" s="119" t="str">
        <f t="shared" si="207"/>
        <v/>
      </c>
      <c r="V1066" s="119">
        <f t="shared" si="202"/>
        <v>190</v>
      </c>
      <c r="W1066" s="119" t="str">
        <f t="shared" si="203"/>
        <v/>
      </c>
      <c r="X1066" s="119" t="str">
        <f t="shared" si="204"/>
        <v/>
      </c>
      <c r="Y1066" s="120" t="str">
        <f t="shared" si="208"/>
        <v/>
      </c>
      <c r="Z1066" s="121" t="str">
        <f t="shared" si="209"/>
        <v/>
      </c>
      <c r="AA1066" s="122"/>
      <c r="AB1066" s="119" t="str">
        <f t="shared" si="205"/>
        <v/>
      </c>
    </row>
    <row r="1067" spans="1:29" x14ac:dyDescent="0.45">
      <c r="A1067" s="112">
        <f>IF(C1067="","",COUNTA($C$3:C1067))</f>
        <v>1065</v>
      </c>
      <c r="B1067" s="112" t="str">
        <f t="shared" si="210"/>
        <v>October</v>
      </c>
      <c r="C1067" s="113">
        <v>44863</v>
      </c>
      <c r="D1067" s="114" t="s">
        <v>844</v>
      </c>
      <c r="E1067" s="114"/>
      <c r="F1067" s="115">
        <v>44846</v>
      </c>
      <c r="G1067" s="116" t="s">
        <v>845</v>
      </c>
      <c r="H1067" s="152" t="s">
        <v>847</v>
      </c>
      <c r="I1067" s="116" t="s">
        <v>24</v>
      </c>
      <c r="J1067" s="116" t="s">
        <v>24</v>
      </c>
      <c r="K1067" s="117" t="str">
        <f t="shared" si="201"/>
        <v>No's</v>
      </c>
      <c r="L1067" s="118">
        <v>700</v>
      </c>
      <c r="M1067" s="118"/>
      <c r="N1067" s="118"/>
      <c r="O1067" s="138">
        <f t="shared" si="211"/>
        <v>700</v>
      </c>
      <c r="P1067" s="124"/>
      <c r="Q1067" s="118"/>
      <c r="R1067" s="118"/>
      <c r="S1067" s="151"/>
      <c r="T1067" s="119" t="str">
        <f t="shared" si="206"/>
        <v/>
      </c>
      <c r="U1067" s="119" t="str">
        <f t="shared" si="207"/>
        <v/>
      </c>
      <c r="V1067" s="119">
        <f t="shared" si="202"/>
        <v>700</v>
      </c>
      <c r="W1067" s="119" t="str">
        <f t="shared" si="203"/>
        <v/>
      </c>
      <c r="X1067" s="119" t="str">
        <f t="shared" si="204"/>
        <v/>
      </c>
      <c r="Y1067" s="120" t="str">
        <f t="shared" si="208"/>
        <v/>
      </c>
      <c r="Z1067" s="121" t="str">
        <f t="shared" si="209"/>
        <v/>
      </c>
      <c r="AA1067" s="122"/>
      <c r="AB1067" s="119" t="str">
        <f t="shared" si="205"/>
        <v/>
      </c>
    </row>
    <row r="1068" spans="1:29" x14ac:dyDescent="0.45">
      <c r="A1068" s="112">
        <f>IF(C1068="","",COUNTA($C$3:C1068))</f>
        <v>1066</v>
      </c>
      <c r="B1068" s="112" t="str">
        <f t="shared" si="210"/>
        <v>October</v>
      </c>
      <c r="C1068" s="113">
        <v>44863</v>
      </c>
      <c r="D1068" s="114" t="s">
        <v>844</v>
      </c>
      <c r="E1068" s="114"/>
      <c r="F1068" s="115">
        <v>44846</v>
      </c>
      <c r="G1068" s="116" t="s">
        <v>845</v>
      </c>
      <c r="H1068" s="152" t="s">
        <v>847</v>
      </c>
      <c r="I1068" s="116" t="s">
        <v>480</v>
      </c>
      <c r="J1068" s="116" t="s">
        <v>345</v>
      </c>
      <c r="K1068" s="117" t="str">
        <f t="shared" si="201"/>
        <v>Kg's</v>
      </c>
      <c r="L1068" s="118">
        <v>1.2</v>
      </c>
      <c r="M1068" s="118"/>
      <c r="N1068" s="118"/>
      <c r="O1068" s="138">
        <f t="shared" si="211"/>
        <v>1.2</v>
      </c>
      <c r="P1068" s="124"/>
      <c r="Q1068" s="118"/>
      <c r="R1068" s="118"/>
      <c r="S1068" s="151"/>
      <c r="T1068" s="119" t="str">
        <f t="shared" si="206"/>
        <v/>
      </c>
      <c r="U1068" s="119" t="str">
        <f t="shared" si="207"/>
        <v/>
      </c>
      <c r="V1068" s="119">
        <f t="shared" si="202"/>
        <v>1.2</v>
      </c>
      <c r="W1068" s="119" t="str">
        <f t="shared" si="203"/>
        <v/>
      </c>
      <c r="X1068" s="119" t="str">
        <f t="shared" si="204"/>
        <v/>
      </c>
      <c r="Y1068" s="120" t="str">
        <f t="shared" si="208"/>
        <v/>
      </c>
      <c r="Z1068" s="121" t="str">
        <f t="shared" si="209"/>
        <v/>
      </c>
      <c r="AA1068" s="122"/>
      <c r="AB1068" s="119" t="str">
        <f t="shared" si="205"/>
        <v/>
      </c>
    </row>
    <row r="1069" spans="1:29" x14ac:dyDescent="0.45">
      <c r="A1069" s="112">
        <f>IF(C1069="","",COUNTA($C$3:C1069))</f>
        <v>1067</v>
      </c>
      <c r="B1069" s="112" t="str">
        <f t="shared" si="210"/>
        <v>October</v>
      </c>
      <c r="C1069" s="113">
        <v>44863</v>
      </c>
      <c r="D1069" s="114" t="s">
        <v>844</v>
      </c>
      <c r="E1069" s="114"/>
      <c r="F1069" s="115">
        <v>44846</v>
      </c>
      <c r="G1069" s="116" t="s">
        <v>845</v>
      </c>
      <c r="H1069" s="152" t="s">
        <v>847</v>
      </c>
      <c r="I1069" s="116" t="s">
        <v>480</v>
      </c>
      <c r="J1069" s="116" t="s">
        <v>343</v>
      </c>
      <c r="K1069" s="117" t="str">
        <f t="shared" si="201"/>
        <v>No's</v>
      </c>
      <c r="L1069" s="118">
        <v>2</v>
      </c>
      <c r="M1069" s="118"/>
      <c r="N1069" s="118"/>
      <c r="O1069" s="138">
        <f t="shared" si="211"/>
        <v>2</v>
      </c>
      <c r="P1069" s="124"/>
      <c r="Q1069" s="118"/>
      <c r="R1069" s="118"/>
      <c r="S1069" s="151"/>
      <c r="T1069" s="119" t="str">
        <f t="shared" si="206"/>
        <v/>
      </c>
      <c r="U1069" s="119" t="str">
        <f t="shared" si="207"/>
        <v/>
      </c>
      <c r="V1069" s="119">
        <f t="shared" si="202"/>
        <v>2</v>
      </c>
      <c r="W1069" s="119" t="str">
        <f t="shared" si="203"/>
        <v/>
      </c>
      <c r="X1069" s="119" t="str">
        <f t="shared" si="204"/>
        <v/>
      </c>
      <c r="Y1069" s="120" t="str">
        <f t="shared" si="208"/>
        <v/>
      </c>
      <c r="Z1069" s="121" t="str">
        <f t="shared" si="209"/>
        <v/>
      </c>
      <c r="AA1069" s="122"/>
      <c r="AB1069" s="119" t="str">
        <f t="shared" si="205"/>
        <v/>
      </c>
    </row>
    <row r="1070" spans="1:29" x14ac:dyDescent="0.45">
      <c r="A1070" s="112">
        <f>IF(C1070="","",COUNTA($C$3:C1070))</f>
        <v>1068</v>
      </c>
      <c r="B1070" s="112" t="str">
        <f t="shared" si="210"/>
        <v>November</v>
      </c>
      <c r="C1070" s="113">
        <v>44867</v>
      </c>
      <c r="D1070" s="114" t="s">
        <v>848</v>
      </c>
      <c r="E1070" s="114"/>
      <c r="F1070" s="115">
        <v>44862</v>
      </c>
      <c r="G1070" s="116" t="s">
        <v>48</v>
      </c>
      <c r="H1070" s="152" t="s">
        <v>849</v>
      </c>
      <c r="I1070" s="116" t="s">
        <v>457</v>
      </c>
      <c r="J1070" s="116" t="s">
        <v>2</v>
      </c>
      <c r="K1070" s="117" t="str">
        <f t="shared" si="201"/>
        <v>Sqmt</v>
      </c>
      <c r="L1070" s="118">
        <v>478</v>
      </c>
      <c r="M1070" s="118">
        <v>249.54</v>
      </c>
      <c r="N1070" s="118">
        <v>144.63999999999999</v>
      </c>
      <c r="O1070" s="138">
        <f t="shared" si="211"/>
        <v>480.89959999999991</v>
      </c>
      <c r="P1070" s="124">
        <v>395.95</v>
      </c>
      <c r="Q1070" s="118">
        <v>451.8</v>
      </c>
      <c r="R1070" s="118">
        <v>45</v>
      </c>
      <c r="S1070" s="151">
        <v>55</v>
      </c>
      <c r="T1070" s="119">
        <f t="shared" si="206"/>
        <v>29.099599999999896</v>
      </c>
      <c r="U1070" s="119">
        <f t="shared" si="207"/>
        <v>55.850000000000023</v>
      </c>
      <c r="V1070" s="119">
        <f t="shared" si="202"/>
        <v>2265.0371159999995</v>
      </c>
      <c r="W1070" s="119">
        <f t="shared" si="203"/>
        <v>263.0535000000001</v>
      </c>
      <c r="X1070" s="119">
        <f t="shared" si="204"/>
        <v>137.05911599999951</v>
      </c>
      <c r="Y1070" s="120">
        <f t="shared" si="208"/>
        <v>6.0510759418389828</v>
      </c>
      <c r="Z1070" s="121">
        <f t="shared" si="209"/>
        <v>11.613650749553551</v>
      </c>
      <c r="AA1070" s="122"/>
      <c r="AB1070" s="119">
        <f t="shared" si="205"/>
        <v>137.05911599999951</v>
      </c>
    </row>
    <row r="1071" spans="1:29" x14ac:dyDescent="0.45">
      <c r="A1071" s="112">
        <f>IF(C1071="","",COUNTA($C$3:C1071))</f>
        <v>1069</v>
      </c>
      <c r="B1071" s="112" t="str">
        <f t="shared" si="210"/>
        <v>November</v>
      </c>
      <c r="C1071" s="113">
        <v>44867</v>
      </c>
      <c r="D1071" s="114" t="s">
        <v>848</v>
      </c>
      <c r="E1071" s="114"/>
      <c r="F1071" s="115">
        <v>44862</v>
      </c>
      <c r="G1071" s="116" t="s">
        <v>48</v>
      </c>
      <c r="H1071" s="152" t="s">
        <v>849</v>
      </c>
      <c r="I1071" s="116" t="s">
        <v>457</v>
      </c>
      <c r="J1071" s="116" t="s">
        <v>3</v>
      </c>
      <c r="K1071" s="117" t="str">
        <f t="shared" si="201"/>
        <v>Sqmt</v>
      </c>
      <c r="L1071" s="118">
        <v>83.25</v>
      </c>
      <c r="M1071" s="118">
        <v>42.85</v>
      </c>
      <c r="N1071" s="118">
        <v>25.88</v>
      </c>
      <c r="O1071" s="138">
        <f t="shared" si="211"/>
        <v>83.8506</v>
      </c>
      <c r="P1071" s="124">
        <v>68.8</v>
      </c>
      <c r="Q1071" s="118">
        <v>76.3</v>
      </c>
      <c r="R1071" s="118"/>
      <c r="S1071" s="151"/>
      <c r="T1071" s="119">
        <f t="shared" si="206"/>
        <v>7.5506000000000029</v>
      </c>
      <c r="U1071" s="119">
        <f t="shared" si="207"/>
        <v>7.5</v>
      </c>
      <c r="V1071" s="119">
        <f t="shared" si="202"/>
        <v>526.58176800000001</v>
      </c>
      <c r="W1071" s="119">
        <f t="shared" si="203"/>
        <v>47.1</v>
      </c>
      <c r="X1071" s="119">
        <f t="shared" si="204"/>
        <v>47.417768000000017</v>
      </c>
      <c r="Y1071" s="120">
        <f t="shared" si="208"/>
        <v>9.0048252487161715</v>
      </c>
      <c r="Z1071" s="121">
        <f t="shared" si="209"/>
        <v>8.9444798248313067</v>
      </c>
      <c r="AA1071" s="122"/>
      <c r="AB1071" s="119">
        <f t="shared" si="205"/>
        <v>47.417768000000017</v>
      </c>
    </row>
    <row r="1072" spans="1:29" x14ac:dyDescent="0.45">
      <c r="A1072" s="112">
        <f>IF(C1072="","",COUNTA($C$3:C1072))</f>
        <v>1070</v>
      </c>
      <c r="B1072" s="112" t="str">
        <f t="shared" si="210"/>
        <v>November</v>
      </c>
      <c r="C1072" s="113">
        <v>44867</v>
      </c>
      <c r="D1072" s="114" t="s">
        <v>848</v>
      </c>
      <c r="E1072" s="114"/>
      <c r="F1072" s="115">
        <v>44862</v>
      </c>
      <c r="G1072" s="116" t="s">
        <v>48</v>
      </c>
      <c r="H1072" s="152" t="s">
        <v>849</v>
      </c>
      <c r="I1072" s="116" t="s">
        <v>457</v>
      </c>
      <c r="J1072" s="116" t="s">
        <v>4</v>
      </c>
      <c r="K1072" s="117" t="str">
        <f t="shared" si="201"/>
        <v>Sqmt</v>
      </c>
      <c r="L1072" s="118">
        <v>144.9</v>
      </c>
      <c r="M1072" s="118">
        <v>84.67</v>
      </c>
      <c r="N1072" s="118">
        <v>31.84</v>
      </c>
      <c r="O1072" s="138">
        <f>IF(ISNUMBER(SEARCH("gsm",J:J)),(M1072+N1072)*1.25,IF(ISNUMBER(SEARCH("Tape",J:J)),L1072,IF(ISNUMBER(SEARCH("Thermal",J:J)),L1072,IF(ISNUMBER(SEARCH("Acou",J:J)),L1072,IF(ISNUMBER(SEARCH("ss",J:J)),L1072,IF(ISNUMBER(SEARCH("Alu",J:J)),L1072,IF(ISNUMBER(SEARCH("Gasket",J:J)),L1072,IF(ISNUMBER(SEARCH("Cleats",J:J)),L1072,IF(ISNUMBER(SEARCH("Tube",J:J)),L1072,IF(ISNUMBER(SEARCH("Bracket",J:J)),L1072,IF(ISNUMBER(SEARCH("Corner",J:J)),L1072,IF(ISNUMBER(SEARCH("MS",J:J)),L1072,IF(ISNUMBER(SEARCH("Bucket",J:J)),L1072,IF(ISNUMBER(SEARCH("stretch",J:J)),L1072,IF(ISNUMBER(SEARCH("Bubble",J:J)),L1072,IF(ISNUMBER(SEARCH("JTR",J:J)),L1072,IF(ISNUMBER(SEARCH("Clamp",J:J)),"No's",IF(ISNUMBER(SEARCH("PIR",J:J)),"sqmt",""))))))))))))))))))</f>
        <v>145.63750000000002</v>
      </c>
      <c r="P1072" s="124">
        <v>120.3</v>
      </c>
      <c r="Q1072" s="118">
        <v>132.6</v>
      </c>
      <c r="R1072" s="118"/>
      <c r="S1072" s="151"/>
      <c r="T1072" s="119">
        <f t="shared" si="206"/>
        <v>13.037500000000023</v>
      </c>
      <c r="U1072" s="119">
        <f t="shared" si="207"/>
        <v>12.299999999999997</v>
      </c>
      <c r="V1072" s="119">
        <f t="shared" si="202"/>
        <v>1143.254375</v>
      </c>
      <c r="W1072" s="119">
        <f t="shared" si="203"/>
        <v>96.554999999999978</v>
      </c>
      <c r="X1072" s="119">
        <f t="shared" si="204"/>
        <v>102.34437500000017</v>
      </c>
      <c r="Y1072" s="120">
        <f t="shared" si="208"/>
        <v>8.9520212857265626</v>
      </c>
      <c r="Z1072" s="121">
        <f t="shared" si="209"/>
        <v>8.4456269848081682</v>
      </c>
      <c r="AA1072" s="122"/>
      <c r="AB1072" s="119">
        <f t="shared" si="205"/>
        <v>102.34437500000017</v>
      </c>
      <c r="AC1072" s="96" t="s">
        <v>925</v>
      </c>
    </row>
    <row r="1073" spans="1:29" x14ac:dyDescent="0.45">
      <c r="A1073" s="112">
        <f>IF(C1073="","",COUNTA($C$3:C1073))</f>
        <v>1071</v>
      </c>
      <c r="B1073" s="112" t="str">
        <f t="shared" si="210"/>
        <v>November</v>
      </c>
      <c r="C1073" s="113">
        <v>44867</v>
      </c>
      <c r="D1073" s="114" t="s">
        <v>848</v>
      </c>
      <c r="E1073" s="114"/>
      <c r="F1073" s="115">
        <v>44862</v>
      </c>
      <c r="G1073" s="116" t="s">
        <v>48</v>
      </c>
      <c r="H1073" s="152" t="s">
        <v>849</v>
      </c>
      <c r="I1073" s="116" t="s">
        <v>25</v>
      </c>
      <c r="J1073" s="116" t="s">
        <v>455</v>
      </c>
      <c r="K1073" s="117" t="str">
        <f t="shared" si="201"/>
        <v>No's</v>
      </c>
      <c r="L1073" s="118">
        <v>2652</v>
      </c>
      <c r="M1073" s="118"/>
      <c r="N1073" s="118"/>
      <c r="O1073" s="138">
        <f t="shared" ref="O1073:O1107" si="212">IF(ISNUMBER(SEARCH("gsm",J:J)),(M1073+N1073)*1.22,IF(ISNUMBER(SEARCH("Tape",J:J)),L1073,IF(ISNUMBER(SEARCH("Thermal",J:J)),L1073,IF(ISNUMBER(SEARCH("Acou",J:J)),L1073,IF(ISNUMBER(SEARCH("ss",J:J)),L1073,IF(ISNUMBER(SEARCH("Alu",J:J)),L1073,IF(ISNUMBER(SEARCH("Gasket",J:J)),L1073,IF(ISNUMBER(SEARCH("Cleats",J:J)),L1073,IF(ISNUMBER(SEARCH("Tube",J:J)),L1073,IF(ISNUMBER(SEARCH("Bracket",J:J)),L1073,IF(ISNUMBER(SEARCH("Corner",J:J)),L1073,IF(ISNUMBER(SEARCH("MS",J:J)),L1073,IF(ISNUMBER(SEARCH("Bucket",J:J)),L1073,IF(ISNUMBER(SEARCH("stretch",J:J)),L1073,IF(ISNUMBER(SEARCH("Bubble",J:J)),L1073,IF(ISNUMBER(SEARCH("JTR",J:J)),L1073,IF(ISNUMBER(SEARCH("Clamp",J:J)),"No's",IF(ISNUMBER(SEARCH("PIR",J:J)),"sqmt",""))))))))))))))))))</f>
        <v>2652</v>
      </c>
      <c r="P1073" s="124"/>
      <c r="Q1073" s="118"/>
      <c r="R1073" s="118"/>
      <c r="S1073" s="151"/>
      <c r="T1073" s="119" t="str">
        <f t="shared" si="206"/>
        <v/>
      </c>
      <c r="U1073" s="119" t="str">
        <f t="shared" si="207"/>
        <v/>
      </c>
      <c r="V1073" s="119">
        <f t="shared" si="202"/>
        <v>2652</v>
      </c>
      <c r="W1073" s="119" t="str">
        <f t="shared" si="203"/>
        <v/>
      </c>
      <c r="X1073" s="119" t="str">
        <f t="shared" si="204"/>
        <v/>
      </c>
      <c r="Y1073" s="120" t="str">
        <f t="shared" si="208"/>
        <v/>
      </c>
      <c r="Z1073" s="121" t="str">
        <f t="shared" si="209"/>
        <v/>
      </c>
      <c r="AA1073" s="122"/>
      <c r="AB1073" s="119" t="str">
        <f t="shared" si="205"/>
        <v/>
      </c>
    </row>
    <row r="1074" spans="1:29" x14ac:dyDescent="0.45">
      <c r="A1074" s="112">
        <f>IF(C1074="","",COUNTA($C$3:C1074))</f>
        <v>1072</v>
      </c>
      <c r="B1074" s="112" t="str">
        <f t="shared" si="210"/>
        <v>November</v>
      </c>
      <c r="C1074" s="113">
        <v>44867</v>
      </c>
      <c r="D1074" s="114" t="s">
        <v>848</v>
      </c>
      <c r="E1074" s="114"/>
      <c r="F1074" s="115">
        <v>44862</v>
      </c>
      <c r="G1074" s="116" t="s">
        <v>48</v>
      </c>
      <c r="H1074" s="152" t="s">
        <v>849</v>
      </c>
      <c r="I1074" s="116" t="s">
        <v>460</v>
      </c>
      <c r="J1074" s="116" t="s">
        <v>225</v>
      </c>
      <c r="K1074" s="117" t="str">
        <f t="shared" si="201"/>
        <v>Rmt</v>
      </c>
      <c r="L1074" s="118">
        <v>610</v>
      </c>
      <c r="M1074" s="118"/>
      <c r="N1074" s="118"/>
      <c r="O1074" s="138">
        <f t="shared" si="212"/>
        <v>610</v>
      </c>
      <c r="P1074" s="124"/>
      <c r="Q1074" s="118"/>
      <c r="R1074" s="118"/>
      <c r="S1074" s="151"/>
      <c r="T1074" s="119" t="str">
        <f t="shared" si="206"/>
        <v/>
      </c>
      <c r="U1074" s="119" t="str">
        <f t="shared" si="207"/>
        <v/>
      </c>
      <c r="V1074" s="119">
        <f t="shared" si="202"/>
        <v>610</v>
      </c>
      <c r="W1074" s="119" t="str">
        <f t="shared" si="203"/>
        <v/>
      </c>
      <c r="X1074" s="119" t="str">
        <f t="shared" si="204"/>
        <v/>
      </c>
      <c r="Y1074" s="120" t="str">
        <f t="shared" si="208"/>
        <v/>
      </c>
      <c r="Z1074" s="121" t="str">
        <f t="shared" si="209"/>
        <v/>
      </c>
      <c r="AA1074" s="122"/>
      <c r="AB1074" s="119" t="str">
        <f t="shared" si="205"/>
        <v/>
      </c>
    </row>
    <row r="1075" spans="1:29" x14ac:dyDescent="0.45">
      <c r="A1075" s="112">
        <f>IF(C1075="","",COUNTA($C$3:C1075))</f>
        <v>1073</v>
      </c>
      <c r="B1075" s="112" t="str">
        <f t="shared" si="210"/>
        <v>November</v>
      </c>
      <c r="C1075" s="113">
        <v>44867</v>
      </c>
      <c r="D1075" s="114" t="s">
        <v>848</v>
      </c>
      <c r="E1075" s="114"/>
      <c r="F1075" s="115">
        <v>44862</v>
      </c>
      <c r="G1075" s="116" t="s">
        <v>48</v>
      </c>
      <c r="H1075" s="152" t="s">
        <v>849</v>
      </c>
      <c r="I1075" s="116" t="s">
        <v>24</v>
      </c>
      <c r="J1075" s="116" t="s">
        <v>24</v>
      </c>
      <c r="K1075" s="117" t="str">
        <f t="shared" si="201"/>
        <v>No's</v>
      </c>
      <c r="L1075" s="118">
        <v>2400</v>
      </c>
      <c r="M1075" s="118"/>
      <c r="N1075" s="118"/>
      <c r="O1075" s="138">
        <f t="shared" si="212"/>
        <v>2400</v>
      </c>
      <c r="P1075" s="124"/>
      <c r="Q1075" s="118"/>
      <c r="R1075" s="118"/>
      <c r="S1075" s="151"/>
      <c r="T1075" s="119" t="str">
        <f t="shared" si="206"/>
        <v/>
      </c>
      <c r="U1075" s="119" t="str">
        <f t="shared" si="207"/>
        <v/>
      </c>
      <c r="V1075" s="119">
        <f t="shared" si="202"/>
        <v>2400</v>
      </c>
      <c r="W1075" s="119" t="str">
        <f t="shared" si="203"/>
        <v/>
      </c>
      <c r="X1075" s="119" t="str">
        <f t="shared" si="204"/>
        <v/>
      </c>
      <c r="Y1075" s="120" t="str">
        <f t="shared" si="208"/>
        <v/>
      </c>
      <c r="Z1075" s="121" t="str">
        <f t="shared" si="209"/>
        <v/>
      </c>
      <c r="AA1075" s="122"/>
      <c r="AB1075" s="119" t="str">
        <f t="shared" si="205"/>
        <v/>
      </c>
    </row>
    <row r="1076" spans="1:29" x14ac:dyDescent="0.45">
      <c r="A1076" s="112">
        <f>IF(C1076="","",COUNTA($C$3:C1076))</f>
        <v>1074</v>
      </c>
      <c r="B1076" s="112" t="str">
        <f t="shared" si="210"/>
        <v>November</v>
      </c>
      <c r="C1076" s="113">
        <v>44867</v>
      </c>
      <c r="D1076" s="114" t="s">
        <v>848</v>
      </c>
      <c r="E1076" s="114"/>
      <c r="F1076" s="115">
        <v>44862</v>
      </c>
      <c r="G1076" s="116" t="s">
        <v>48</v>
      </c>
      <c r="H1076" s="152" t="s">
        <v>849</v>
      </c>
      <c r="I1076" s="116" t="s">
        <v>480</v>
      </c>
      <c r="J1076" s="116" t="s">
        <v>345</v>
      </c>
      <c r="K1076" s="117" t="str">
        <f t="shared" si="201"/>
        <v>Kg's</v>
      </c>
      <c r="L1076" s="118">
        <v>3.9</v>
      </c>
      <c r="M1076" s="118"/>
      <c r="N1076" s="118"/>
      <c r="O1076" s="138">
        <f t="shared" si="212"/>
        <v>3.9</v>
      </c>
      <c r="P1076" s="124"/>
      <c r="Q1076" s="118"/>
      <c r="R1076" s="118"/>
      <c r="S1076" s="151"/>
      <c r="T1076" s="119" t="str">
        <f t="shared" si="206"/>
        <v/>
      </c>
      <c r="U1076" s="119" t="str">
        <f t="shared" si="207"/>
        <v/>
      </c>
      <c r="V1076" s="119">
        <f t="shared" si="202"/>
        <v>3.9</v>
      </c>
      <c r="W1076" s="119" t="str">
        <f t="shared" si="203"/>
        <v/>
      </c>
      <c r="X1076" s="119" t="str">
        <f t="shared" si="204"/>
        <v/>
      </c>
      <c r="Y1076" s="120" t="str">
        <f t="shared" si="208"/>
        <v/>
      </c>
      <c r="Z1076" s="121" t="str">
        <f t="shared" si="209"/>
        <v/>
      </c>
      <c r="AA1076" s="122"/>
      <c r="AB1076" s="119" t="str">
        <f t="shared" si="205"/>
        <v/>
      </c>
    </row>
    <row r="1077" spans="1:29" x14ac:dyDescent="0.45">
      <c r="A1077" s="112">
        <f>IF(C1077="","",COUNTA($C$3:C1077))</f>
        <v>1075</v>
      </c>
      <c r="B1077" s="112" t="str">
        <f t="shared" si="210"/>
        <v>November</v>
      </c>
      <c r="C1077" s="113">
        <v>44867</v>
      </c>
      <c r="D1077" s="114" t="s">
        <v>848</v>
      </c>
      <c r="E1077" s="114"/>
      <c r="F1077" s="115">
        <v>44862</v>
      </c>
      <c r="G1077" s="116" t="s">
        <v>48</v>
      </c>
      <c r="H1077" s="152" t="s">
        <v>849</v>
      </c>
      <c r="I1077" s="116" t="s">
        <v>480</v>
      </c>
      <c r="J1077" s="116" t="s">
        <v>343</v>
      </c>
      <c r="K1077" s="117" t="str">
        <f t="shared" si="201"/>
        <v>No's</v>
      </c>
      <c r="L1077" s="118">
        <v>3</v>
      </c>
      <c r="M1077" s="118"/>
      <c r="N1077" s="118"/>
      <c r="O1077" s="138">
        <f t="shared" si="212"/>
        <v>3</v>
      </c>
      <c r="P1077" s="124"/>
      <c r="Q1077" s="118"/>
      <c r="R1077" s="118"/>
      <c r="S1077" s="151"/>
      <c r="T1077" s="119" t="str">
        <f t="shared" si="206"/>
        <v/>
      </c>
      <c r="U1077" s="119" t="str">
        <f t="shared" si="207"/>
        <v/>
      </c>
      <c r="V1077" s="119">
        <f t="shared" si="202"/>
        <v>3</v>
      </c>
      <c r="W1077" s="119" t="str">
        <f t="shared" si="203"/>
        <v/>
      </c>
      <c r="X1077" s="119" t="str">
        <f t="shared" si="204"/>
        <v/>
      </c>
      <c r="Y1077" s="120" t="str">
        <f t="shared" si="208"/>
        <v/>
      </c>
      <c r="Z1077" s="121" t="str">
        <f t="shared" si="209"/>
        <v/>
      </c>
      <c r="AA1077" s="122"/>
      <c r="AB1077" s="119" t="str">
        <f t="shared" si="205"/>
        <v/>
      </c>
    </row>
    <row r="1078" spans="1:29" x14ac:dyDescent="0.45">
      <c r="A1078" s="112">
        <f>IF(C1078="","",COUNTA($C$3:C1078))</f>
        <v>1076</v>
      </c>
      <c r="B1078" s="112" t="str">
        <f t="shared" si="210"/>
        <v>November</v>
      </c>
      <c r="C1078" s="113">
        <v>44867</v>
      </c>
      <c r="D1078" s="114" t="s">
        <v>840</v>
      </c>
      <c r="E1078" s="114"/>
      <c r="F1078" s="115">
        <v>44863</v>
      </c>
      <c r="G1078" s="116" t="s">
        <v>125</v>
      </c>
      <c r="H1078" s="152" t="s">
        <v>850</v>
      </c>
      <c r="I1078" s="116" t="s">
        <v>457</v>
      </c>
      <c r="J1078" s="116" t="s">
        <v>2</v>
      </c>
      <c r="K1078" s="117" t="str">
        <f t="shared" si="201"/>
        <v>Sqmt</v>
      </c>
      <c r="L1078" s="118">
        <v>298.7</v>
      </c>
      <c r="M1078" s="118">
        <f>11.45+147.32</f>
        <v>158.76999999999998</v>
      </c>
      <c r="N1078" s="118">
        <v>87.54</v>
      </c>
      <c r="O1078" s="138">
        <f t="shared" si="212"/>
        <v>300.4982</v>
      </c>
      <c r="P1078" s="124">
        <v>251.7</v>
      </c>
      <c r="Q1078" s="118">
        <v>286.2</v>
      </c>
      <c r="R1078" s="118">
        <v>45</v>
      </c>
      <c r="S1078" s="151">
        <v>55</v>
      </c>
      <c r="T1078" s="119">
        <f t="shared" si="206"/>
        <v>14.298200000000008</v>
      </c>
      <c r="U1078" s="119">
        <f t="shared" si="207"/>
        <v>34.5</v>
      </c>
      <c r="V1078" s="119">
        <f t="shared" si="202"/>
        <v>1415.346522</v>
      </c>
      <c r="W1078" s="119">
        <f t="shared" si="203"/>
        <v>162.495</v>
      </c>
      <c r="X1078" s="119">
        <f t="shared" si="204"/>
        <v>67.34452200000004</v>
      </c>
      <c r="Y1078" s="120">
        <f t="shared" si="208"/>
        <v>4.7581649407550559</v>
      </c>
      <c r="Z1078" s="121">
        <f t="shared" si="209"/>
        <v>11.480933995611288</v>
      </c>
      <c r="AA1078" s="122"/>
      <c r="AB1078" s="119">
        <f t="shared" si="205"/>
        <v>67.34452200000004</v>
      </c>
    </row>
    <row r="1079" spans="1:29" x14ac:dyDescent="0.45">
      <c r="A1079" s="112">
        <f>IF(C1079="","",COUNTA($C$3:C1079))</f>
        <v>1077</v>
      </c>
      <c r="B1079" s="112" t="str">
        <f t="shared" si="210"/>
        <v>November</v>
      </c>
      <c r="C1079" s="113">
        <v>44867</v>
      </c>
      <c r="D1079" s="114" t="s">
        <v>840</v>
      </c>
      <c r="E1079" s="114"/>
      <c r="F1079" s="115">
        <v>44863</v>
      </c>
      <c r="G1079" s="116" t="s">
        <v>125</v>
      </c>
      <c r="H1079" s="152" t="s">
        <v>850</v>
      </c>
      <c r="I1079" s="116" t="s">
        <v>368</v>
      </c>
      <c r="J1079" s="116" t="s">
        <v>2</v>
      </c>
      <c r="K1079" s="117" t="str">
        <f t="shared" si="201"/>
        <v>Sqmt</v>
      </c>
      <c r="L1079" s="118">
        <v>30</v>
      </c>
      <c r="M1079" s="118">
        <v>24.6</v>
      </c>
      <c r="N1079" s="118"/>
      <c r="O1079" s="138">
        <f t="shared" si="212"/>
        <v>30.012</v>
      </c>
      <c r="P1079" s="124">
        <v>30</v>
      </c>
      <c r="Q1079" s="118">
        <v>30</v>
      </c>
      <c r="R1079" s="118"/>
      <c r="S1079" s="151"/>
      <c r="T1079" s="119">
        <f t="shared" si="206"/>
        <v>1.2000000000000455E-2</v>
      </c>
      <c r="U1079" s="119">
        <f t="shared" si="207"/>
        <v>0</v>
      </c>
      <c r="V1079" s="119">
        <f t="shared" si="202"/>
        <v>141.35651999999999</v>
      </c>
      <c r="W1079" s="119">
        <f t="shared" si="203"/>
        <v>0</v>
      </c>
      <c r="X1079" s="119">
        <f t="shared" si="204"/>
        <v>5.6520000000002138E-2</v>
      </c>
      <c r="Y1079" s="120">
        <f t="shared" si="208"/>
        <v>3.9984006397442533E-2</v>
      </c>
      <c r="Z1079" s="121">
        <f t="shared" si="209"/>
        <v>0</v>
      </c>
      <c r="AA1079" s="122"/>
      <c r="AB1079" s="119">
        <f t="shared" si="205"/>
        <v>5.6520000000002138E-2</v>
      </c>
    </row>
    <row r="1080" spans="1:29" x14ac:dyDescent="0.45">
      <c r="A1080" s="112">
        <f>IF(C1080="","",COUNTA($C$3:C1080))</f>
        <v>1078</v>
      </c>
      <c r="B1080" s="112" t="str">
        <f t="shared" si="210"/>
        <v>November</v>
      </c>
      <c r="C1080" s="113">
        <v>44867</v>
      </c>
      <c r="D1080" s="114" t="s">
        <v>840</v>
      </c>
      <c r="E1080" s="114"/>
      <c r="F1080" s="115">
        <v>44863</v>
      </c>
      <c r="G1080" s="116" t="s">
        <v>125</v>
      </c>
      <c r="H1080" s="152" t="s">
        <v>850</v>
      </c>
      <c r="I1080" s="116" t="s">
        <v>25</v>
      </c>
      <c r="J1080" s="116" t="s">
        <v>374</v>
      </c>
      <c r="K1080" s="117" t="str">
        <f t="shared" si="201"/>
        <v>No's</v>
      </c>
      <c r="L1080" s="118">
        <v>916</v>
      </c>
      <c r="M1080" s="118"/>
      <c r="N1080" s="118"/>
      <c r="O1080" s="138">
        <f t="shared" si="212"/>
        <v>916</v>
      </c>
      <c r="P1080" s="124"/>
      <c r="Q1080" s="118"/>
      <c r="R1080" s="118"/>
      <c r="S1080" s="151"/>
      <c r="T1080" s="119" t="str">
        <f t="shared" si="206"/>
        <v/>
      </c>
      <c r="U1080" s="119" t="str">
        <f t="shared" si="207"/>
        <v/>
      </c>
      <c r="V1080" s="119">
        <f t="shared" si="202"/>
        <v>916</v>
      </c>
      <c r="W1080" s="119" t="str">
        <f t="shared" si="203"/>
        <v/>
      </c>
      <c r="X1080" s="119" t="str">
        <f t="shared" si="204"/>
        <v/>
      </c>
      <c r="Y1080" s="120" t="str">
        <f t="shared" si="208"/>
        <v/>
      </c>
      <c r="Z1080" s="121" t="str">
        <f t="shared" si="209"/>
        <v/>
      </c>
      <c r="AA1080" s="122"/>
      <c r="AB1080" s="119" t="str">
        <f t="shared" si="205"/>
        <v/>
      </c>
    </row>
    <row r="1081" spans="1:29" x14ac:dyDescent="0.45">
      <c r="A1081" s="112">
        <f>IF(C1081="","",COUNTA($C$3:C1081))</f>
        <v>1079</v>
      </c>
      <c r="B1081" s="112" t="str">
        <f t="shared" si="210"/>
        <v>November</v>
      </c>
      <c r="C1081" s="113">
        <v>44867</v>
      </c>
      <c r="D1081" s="114" t="s">
        <v>840</v>
      </c>
      <c r="E1081" s="114"/>
      <c r="F1081" s="115">
        <v>44863</v>
      </c>
      <c r="G1081" s="116" t="s">
        <v>125</v>
      </c>
      <c r="H1081" s="152" t="s">
        <v>850</v>
      </c>
      <c r="I1081" s="116" t="s">
        <v>25</v>
      </c>
      <c r="J1081" s="116" t="s">
        <v>455</v>
      </c>
      <c r="K1081" s="117" t="str">
        <f t="shared" si="201"/>
        <v>No's</v>
      </c>
      <c r="L1081" s="118">
        <v>744</v>
      </c>
      <c r="M1081" s="118"/>
      <c r="N1081" s="118"/>
      <c r="O1081" s="138">
        <f t="shared" si="212"/>
        <v>744</v>
      </c>
      <c r="P1081" s="124"/>
      <c r="Q1081" s="118"/>
      <c r="R1081" s="118"/>
      <c r="S1081" s="151"/>
      <c r="T1081" s="119" t="str">
        <f t="shared" si="206"/>
        <v/>
      </c>
      <c r="U1081" s="119" t="str">
        <f t="shared" si="207"/>
        <v/>
      </c>
      <c r="V1081" s="119">
        <f t="shared" si="202"/>
        <v>744</v>
      </c>
      <c r="W1081" s="119" t="str">
        <f t="shared" si="203"/>
        <v/>
      </c>
      <c r="X1081" s="119" t="str">
        <f t="shared" si="204"/>
        <v/>
      </c>
      <c r="Y1081" s="120" t="str">
        <f t="shared" si="208"/>
        <v/>
      </c>
      <c r="Z1081" s="121" t="str">
        <f t="shared" si="209"/>
        <v/>
      </c>
      <c r="AA1081" s="122"/>
      <c r="AB1081" s="119" t="str">
        <f t="shared" si="205"/>
        <v/>
      </c>
    </row>
    <row r="1082" spans="1:29" x14ac:dyDescent="0.45">
      <c r="A1082" s="112">
        <f>IF(C1082="","",COUNTA($C$3:C1082))</f>
        <v>1080</v>
      </c>
      <c r="B1082" s="112" t="str">
        <f t="shared" si="210"/>
        <v>November</v>
      </c>
      <c r="C1082" s="113">
        <v>44867</v>
      </c>
      <c r="D1082" s="114" t="s">
        <v>840</v>
      </c>
      <c r="E1082" s="114"/>
      <c r="F1082" s="115">
        <v>44863</v>
      </c>
      <c r="G1082" s="116" t="s">
        <v>125</v>
      </c>
      <c r="H1082" s="152" t="s">
        <v>850</v>
      </c>
      <c r="I1082" s="116" t="s">
        <v>460</v>
      </c>
      <c r="J1082" s="116" t="s">
        <v>225</v>
      </c>
      <c r="K1082" s="117" t="str">
        <f t="shared" si="201"/>
        <v>Rmt</v>
      </c>
      <c r="L1082" s="118">
        <v>650</v>
      </c>
      <c r="M1082" s="118"/>
      <c r="N1082" s="118"/>
      <c r="O1082" s="138">
        <f t="shared" si="212"/>
        <v>650</v>
      </c>
      <c r="P1082" s="124">
        <v>250</v>
      </c>
      <c r="Q1082" s="118"/>
      <c r="R1082" s="118"/>
      <c r="S1082" s="151"/>
      <c r="T1082" s="119" t="str">
        <f t="shared" si="206"/>
        <v/>
      </c>
      <c r="U1082" s="119" t="str">
        <f t="shared" si="207"/>
        <v/>
      </c>
      <c r="V1082" s="119">
        <f t="shared" si="202"/>
        <v>650</v>
      </c>
      <c r="W1082" s="119" t="str">
        <f t="shared" si="203"/>
        <v/>
      </c>
      <c r="X1082" s="119" t="str">
        <f t="shared" si="204"/>
        <v/>
      </c>
      <c r="Y1082" s="120" t="str">
        <f t="shared" si="208"/>
        <v/>
      </c>
      <c r="Z1082" s="121" t="str">
        <f t="shared" si="209"/>
        <v/>
      </c>
      <c r="AA1082" s="122"/>
      <c r="AB1082" s="119" t="str">
        <f t="shared" si="205"/>
        <v/>
      </c>
      <c r="AC1082" s="96" t="s">
        <v>859</v>
      </c>
    </row>
    <row r="1083" spans="1:29" x14ac:dyDescent="0.45">
      <c r="A1083" s="112">
        <f>IF(C1083="","",COUNTA($C$3:C1083))</f>
        <v>1081</v>
      </c>
      <c r="B1083" s="112" t="str">
        <f t="shared" si="210"/>
        <v>November</v>
      </c>
      <c r="C1083" s="113">
        <v>44867</v>
      </c>
      <c r="D1083" s="114" t="s">
        <v>840</v>
      </c>
      <c r="E1083" s="114"/>
      <c r="F1083" s="115">
        <v>44863</v>
      </c>
      <c r="G1083" s="116" t="s">
        <v>125</v>
      </c>
      <c r="H1083" s="152" t="s">
        <v>850</v>
      </c>
      <c r="I1083" s="116" t="s">
        <v>24</v>
      </c>
      <c r="J1083" s="116" t="s">
        <v>24</v>
      </c>
      <c r="K1083" s="117" t="str">
        <f t="shared" si="201"/>
        <v>No's</v>
      </c>
      <c r="L1083" s="118">
        <v>1500</v>
      </c>
      <c r="M1083" s="118"/>
      <c r="N1083" s="118"/>
      <c r="O1083" s="138">
        <f t="shared" si="212"/>
        <v>1500</v>
      </c>
      <c r="P1083" s="124"/>
      <c r="Q1083" s="118"/>
      <c r="R1083" s="118"/>
      <c r="S1083" s="151"/>
      <c r="T1083" s="119" t="str">
        <f t="shared" si="206"/>
        <v/>
      </c>
      <c r="U1083" s="119" t="str">
        <f t="shared" si="207"/>
        <v/>
      </c>
      <c r="V1083" s="119">
        <f t="shared" si="202"/>
        <v>1500</v>
      </c>
      <c r="W1083" s="119" t="str">
        <f t="shared" si="203"/>
        <v/>
      </c>
      <c r="X1083" s="119" t="str">
        <f t="shared" si="204"/>
        <v/>
      </c>
      <c r="Y1083" s="120" t="str">
        <f t="shared" si="208"/>
        <v/>
      </c>
      <c r="Z1083" s="121" t="str">
        <f t="shared" si="209"/>
        <v/>
      </c>
      <c r="AA1083" s="122"/>
      <c r="AB1083" s="119" t="str">
        <f t="shared" si="205"/>
        <v/>
      </c>
    </row>
    <row r="1084" spans="1:29" x14ac:dyDescent="0.45">
      <c r="A1084" s="112">
        <f>IF(C1084="","",COUNTA($C$3:C1084))</f>
        <v>1082</v>
      </c>
      <c r="B1084" s="112" t="str">
        <f t="shared" si="210"/>
        <v>November</v>
      </c>
      <c r="C1084" s="113">
        <v>44867</v>
      </c>
      <c r="D1084" s="114" t="s">
        <v>840</v>
      </c>
      <c r="E1084" s="114"/>
      <c r="F1084" s="115">
        <v>44863</v>
      </c>
      <c r="G1084" s="116" t="s">
        <v>125</v>
      </c>
      <c r="H1084" s="152" t="s">
        <v>850</v>
      </c>
      <c r="I1084" s="116" t="s">
        <v>480</v>
      </c>
      <c r="J1084" s="116" t="s">
        <v>345</v>
      </c>
      <c r="K1084" s="117" t="str">
        <f t="shared" si="201"/>
        <v>Kg's</v>
      </c>
      <c r="L1084" s="118">
        <v>1.5</v>
      </c>
      <c r="M1084" s="118"/>
      <c r="N1084" s="118"/>
      <c r="O1084" s="138">
        <f t="shared" si="212"/>
        <v>1.5</v>
      </c>
      <c r="P1084" s="124"/>
      <c r="Q1084" s="118"/>
      <c r="R1084" s="118"/>
      <c r="S1084" s="151"/>
      <c r="T1084" s="119" t="str">
        <f t="shared" si="206"/>
        <v/>
      </c>
      <c r="U1084" s="119" t="str">
        <f t="shared" si="207"/>
        <v/>
      </c>
      <c r="V1084" s="119">
        <f t="shared" si="202"/>
        <v>1.5</v>
      </c>
      <c r="W1084" s="119" t="str">
        <f t="shared" si="203"/>
        <v/>
      </c>
      <c r="X1084" s="119" t="str">
        <f t="shared" si="204"/>
        <v/>
      </c>
      <c r="Y1084" s="120" t="str">
        <f t="shared" si="208"/>
        <v/>
      </c>
      <c r="Z1084" s="121" t="str">
        <f t="shared" si="209"/>
        <v/>
      </c>
      <c r="AA1084" s="122"/>
      <c r="AB1084" s="119" t="str">
        <f t="shared" si="205"/>
        <v/>
      </c>
    </row>
    <row r="1085" spans="1:29" x14ac:dyDescent="0.45">
      <c r="A1085" s="112">
        <f>IF(C1085="","",COUNTA($C$3:C1085))</f>
        <v>1083</v>
      </c>
      <c r="B1085" s="112" t="str">
        <f t="shared" si="210"/>
        <v>November</v>
      </c>
      <c r="C1085" s="113">
        <v>44867</v>
      </c>
      <c r="D1085" s="114" t="s">
        <v>840</v>
      </c>
      <c r="E1085" s="114"/>
      <c r="F1085" s="115">
        <v>44863</v>
      </c>
      <c r="G1085" s="116" t="s">
        <v>125</v>
      </c>
      <c r="H1085" s="152" t="s">
        <v>850</v>
      </c>
      <c r="I1085" s="116" t="s">
        <v>480</v>
      </c>
      <c r="J1085" s="116" t="s">
        <v>343</v>
      </c>
      <c r="K1085" s="117" t="str">
        <f t="shared" si="201"/>
        <v>No's</v>
      </c>
      <c r="L1085" s="118">
        <v>4</v>
      </c>
      <c r="M1085" s="118"/>
      <c r="N1085" s="118"/>
      <c r="O1085" s="138">
        <f t="shared" si="212"/>
        <v>4</v>
      </c>
      <c r="P1085" s="124"/>
      <c r="Q1085" s="118"/>
      <c r="R1085" s="118"/>
      <c r="S1085" s="151"/>
      <c r="T1085" s="119" t="str">
        <f t="shared" si="206"/>
        <v/>
      </c>
      <c r="U1085" s="119" t="str">
        <f t="shared" si="207"/>
        <v/>
      </c>
      <c r="V1085" s="119">
        <f t="shared" si="202"/>
        <v>4</v>
      </c>
      <c r="W1085" s="119" t="str">
        <f t="shared" si="203"/>
        <v/>
      </c>
      <c r="X1085" s="119" t="str">
        <f t="shared" si="204"/>
        <v/>
      </c>
      <c r="Y1085" s="120" t="str">
        <f t="shared" si="208"/>
        <v/>
      </c>
      <c r="Z1085" s="121" t="str">
        <f t="shared" si="209"/>
        <v/>
      </c>
      <c r="AA1085" s="122"/>
      <c r="AB1085" s="119" t="str">
        <f t="shared" si="205"/>
        <v/>
      </c>
    </row>
    <row r="1086" spans="1:29" x14ac:dyDescent="0.45">
      <c r="A1086" s="112">
        <f>IF(C1086="","",COUNTA($C$3:C1086))</f>
        <v>1084</v>
      </c>
      <c r="B1086" s="112" t="str">
        <f t="shared" si="210"/>
        <v>November</v>
      </c>
      <c r="C1086" s="113">
        <v>44868</v>
      </c>
      <c r="D1086" s="114" t="s">
        <v>840</v>
      </c>
      <c r="E1086" s="114"/>
      <c r="F1086" s="115">
        <v>44863</v>
      </c>
      <c r="G1086" s="116" t="s">
        <v>125</v>
      </c>
      <c r="H1086" s="152" t="s">
        <v>851</v>
      </c>
      <c r="I1086" s="116" t="s">
        <v>457</v>
      </c>
      <c r="J1086" s="116" t="s">
        <v>2</v>
      </c>
      <c r="K1086" s="117" t="str">
        <f t="shared" si="201"/>
        <v>Sqmt</v>
      </c>
      <c r="L1086" s="118">
        <v>339.1</v>
      </c>
      <c r="M1086" s="118">
        <f>57.26+36.9</f>
        <v>94.16</v>
      </c>
      <c r="N1086" s="118">
        <f>71.92+85.76+28.77</f>
        <v>186.45000000000002</v>
      </c>
      <c r="O1086" s="138">
        <f t="shared" si="212"/>
        <v>342.3442</v>
      </c>
      <c r="P1086" s="124">
        <v>284.3</v>
      </c>
      <c r="Q1086" s="118">
        <v>316.60000000000002</v>
      </c>
      <c r="R1086" s="118">
        <v>10</v>
      </c>
      <c r="S1086" s="151">
        <v>90</v>
      </c>
      <c r="T1086" s="119">
        <f t="shared" si="206"/>
        <v>25.744199999999978</v>
      </c>
      <c r="U1086" s="119">
        <f t="shared" si="207"/>
        <v>32.300000000000011</v>
      </c>
      <c r="V1086" s="119">
        <f t="shared" si="202"/>
        <v>1612.441182</v>
      </c>
      <c r="W1086" s="119">
        <f t="shared" si="203"/>
        <v>152.13300000000004</v>
      </c>
      <c r="X1086" s="119">
        <f t="shared" si="204"/>
        <v>121.25518199999989</v>
      </c>
      <c r="Y1086" s="120">
        <f t="shared" si="208"/>
        <v>7.5199755100276207</v>
      </c>
      <c r="Z1086" s="121">
        <f t="shared" si="209"/>
        <v>9.434948802988341</v>
      </c>
      <c r="AA1086" s="122"/>
      <c r="AB1086" s="119">
        <f t="shared" ref="AB1086:AB1138" si="213">IFERROR((X1086-AA1086),"")</f>
        <v>121.25518199999989</v>
      </c>
    </row>
    <row r="1087" spans="1:29" x14ac:dyDescent="0.45">
      <c r="A1087" s="112">
        <f>IF(C1087="","",COUNTA($C$3:C1087))</f>
        <v>1085</v>
      </c>
      <c r="B1087" s="112" t="str">
        <f t="shared" si="210"/>
        <v>November</v>
      </c>
      <c r="C1087" s="113">
        <v>44868</v>
      </c>
      <c r="D1087" s="114" t="s">
        <v>840</v>
      </c>
      <c r="E1087" s="114"/>
      <c r="F1087" s="115">
        <v>44863</v>
      </c>
      <c r="G1087" s="116" t="s">
        <v>125</v>
      </c>
      <c r="H1087" s="152" t="s">
        <v>851</v>
      </c>
      <c r="I1087" s="116" t="s">
        <v>457</v>
      </c>
      <c r="J1087" s="116" t="s">
        <v>3</v>
      </c>
      <c r="K1087" s="117" t="str">
        <f t="shared" si="201"/>
        <v>Sqmt</v>
      </c>
      <c r="L1087" s="118">
        <v>4.5999999999999996</v>
      </c>
      <c r="M1087" s="118"/>
      <c r="N1087" s="118">
        <v>3.8</v>
      </c>
      <c r="O1087" s="138">
        <f t="shared" si="212"/>
        <v>4.6360000000000001</v>
      </c>
      <c r="P1087" s="124">
        <v>2.5</v>
      </c>
      <c r="Q1087" s="118">
        <v>3.5</v>
      </c>
      <c r="R1087" s="118"/>
      <c r="S1087" s="151"/>
      <c r="T1087" s="119">
        <f t="shared" si="206"/>
        <v>1.1360000000000001</v>
      </c>
      <c r="U1087" s="119">
        <f t="shared" si="207"/>
        <v>1</v>
      </c>
      <c r="V1087" s="119">
        <f t="shared" si="202"/>
        <v>29.114080000000001</v>
      </c>
      <c r="W1087" s="119">
        <f t="shared" si="203"/>
        <v>6.28</v>
      </c>
      <c r="X1087" s="119">
        <f t="shared" si="204"/>
        <v>7.1340800000000009</v>
      </c>
      <c r="Y1087" s="120">
        <f t="shared" si="208"/>
        <v>24.503882657463333</v>
      </c>
      <c r="Z1087" s="121">
        <f t="shared" si="209"/>
        <v>21.570319240724761</v>
      </c>
      <c r="AA1087" s="122"/>
      <c r="AB1087" s="119">
        <f t="shared" si="213"/>
        <v>7.1340800000000009</v>
      </c>
    </row>
    <row r="1088" spans="1:29" x14ac:dyDescent="0.45">
      <c r="A1088" s="112">
        <f>IF(C1088="","",COUNTA($C$3:C1088))</f>
        <v>1086</v>
      </c>
      <c r="B1088" s="112" t="str">
        <f t="shared" si="210"/>
        <v>November</v>
      </c>
      <c r="C1088" s="113">
        <v>44868</v>
      </c>
      <c r="D1088" s="114" t="s">
        <v>840</v>
      </c>
      <c r="E1088" s="114"/>
      <c r="F1088" s="115">
        <v>44863</v>
      </c>
      <c r="G1088" s="116" t="s">
        <v>125</v>
      </c>
      <c r="H1088" s="152" t="s">
        <v>851</v>
      </c>
      <c r="I1088" s="116" t="s">
        <v>515</v>
      </c>
      <c r="J1088" s="116" t="s">
        <v>20</v>
      </c>
      <c r="K1088" s="117" t="str">
        <f t="shared" si="201"/>
        <v>Sqmt</v>
      </c>
      <c r="L1088" s="118">
        <v>5.0999999999999996</v>
      </c>
      <c r="M1088" s="118">
        <v>4.1900000000000004</v>
      </c>
      <c r="N1088" s="118"/>
      <c r="O1088" s="138">
        <f t="shared" si="212"/>
        <v>5.1118000000000006</v>
      </c>
      <c r="P1088" s="124">
        <v>5</v>
      </c>
      <c r="Q1088" s="118">
        <v>5.0999999999999996</v>
      </c>
      <c r="R1088" s="118"/>
      <c r="S1088" s="151"/>
      <c r="T1088" s="119">
        <f t="shared" si="206"/>
        <v>1.1800000000000921E-2</v>
      </c>
      <c r="U1088" s="119">
        <f t="shared" si="207"/>
        <v>9.9999999999999645E-2</v>
      </c>
      <c r="V1088" s="119">
        <f t="shared" si="202"/>
        <v>32.102104000000004</v>
      </c>
      <c r="W1088" s="119">
        <f t="shared" si="203"/>
        <v>0.62799999999999778</v>
      </c>
      <c r="X1088" s="119">
        <f t="shared" si="204"/>
        <v>7.410400000000579E-2</v>
      </c>
      <c r="Y1088" s="120">
        <f t="shared" si="208"/>
        <v>0.23083845220863336</v>
      </c>
      <c r="Z1088" s="121">
        <f t="shared" si="209"/>
        <v>1.9562580695645297</v>
      </c>
      <c r="AA1088" s="122"/>
      <c r="AB1088" s="119">
        <f t="shared" si="213"/>
        <v>7.410400000000579E-2</v>
      </c>
    </row>
    <row r="1089" spans="1:28" x14ac:dyDescent="0.45">
      <c r="A1089" s="112">
        <f>IF(C1089="","",COUNTA($C$3:C1089))</f>
        <v>1087</v>
      </c>
      <c r="B1089" s="112" t="str">
        <f t="shared" si="210"/>
        <v>November</v>
      </c>
      <c r="C1089" s="113">
        <v>44868</v>
      </c>
      <c r="D1089" s="114" t="s">
        <v>840</v>
      </c>
      <c r="E1089" s="114"/>
      <c r="F1089" s="115">
        <v>44863</v>
      </c>
      <c r="G1089" s="116" t="s">
        <v>125</v>
      </c>
      <c r="H1089" s="152" t="s">
        <v>851</v>
      </c>
      <c r="I1089" s="116" t="s">
        <v>502</v>
      </c>
      <c r="J1089" s="116" t="s">
        <v>3</v>
      </c>
      <c r="K1089" s="117" t="str">
        <f t="shared" si="201"/>
        <v>Sqmt</v>
      </c>
      <c r="L1089" s="118">
        <v>1.5</v>
      </c>
      <c r="M1089" s="118">
        <v>1.23</v>
      </c>
      <c r="N1089" s="118"/>
      <c r="O1089" s="138">
        <f t="shared" si="212"/>
        <v>1.5005999999999999</v>
      </c>
      <c r="P1089" s="124"/>
      <c r="Q1089" s="118">
        <v>0.95</v>
      </c>
      <c r="R1089" s="118"/>
      <c r="S1089" s="151"/>
      <c r="T1089" s="119">
        <f t="shared" si="206"/>
        <v>0.55059999999999998</v>
      </c>
      <c r="U1089" s="119">
        <f t="shared" si="207"/>
        <v>0.95</v>
      </c>
      <c r="V1089" s="119">
        <f t="shared" si="202"/>
        <v>9.4237680000000008</v>
      </c>
      <c r="W1089" s="119">
        <f t="shared" si="203"/>
        <v>5.9660000000000002</v>
      </c>
      <c r="X1089" s="119">
        <f t="shared" si="204"/>
        <v>3.4577680000000002</v>
      </c>
      <c r="Y1089" s="120">
        <f t="shared" si="208"/>
        <v>36.69198987071838</v>
      </c>
      <c r="Z1089" s="121">
        <f t="shared" si="209"/>
        <v>63.30801012928162</v>
      </c>
      <c r="AA1089" s="122"/>
      <c r="AB1089" s="119">
        <f t="shared" si="213"/>
        <v>3.4577680000000002</v>
      </c>
    </row>
    <row r="1090" spans="1:28" x14ac:dyDescent="0.45">
      <c r="A1090" s="112">
        <f>IF(C1090="","",COUNTA($C$3:C1090))</f>
        <v>1088</v>
      </c>
      <c r="B1090" s="112" t="str">
        <f t="shared" si="210"/>
        <v>November</v>
      </c>
      <c r="C1090" s="113">
        <v>44868</v>
      </c>
      <c r="D1090" s="114" t="s">
        <v>840</v>
      </c>
      <c r="E1090" s="114"/>
      <c r="F1090" s="115">
        <v>44863</v>
      </c>
      <c r="G1090" s="116" t="s">
        <v>125</v>
      </c>
      <c r="H1090" s="152" t="s">
        <v>851</v>
      </c>
      <c r="I1090" s="116" t="s">
        <v>25</v>
      </c>
      <c r="J1090" s="116" t="s">
        <v>455</v>
      </c>
      <c r="K1090" s="117" t="str">
        <f t="shared" si="201"/>
        <v>No's</v>
      </c>
      <c r="L1090" s="118">
        <v>1112</v>
      </c>
      <c r="M1090" s="118"/>
      <c r="N1090" s="118"/>
      <c r="O1090" s="138">
        <f t="shared" si="212"/>
        <v>1112</v>
      </c>
      <c r="P1090" s="124"/>
      <c r="Q1090" s="118"/>
      <c r="R1090" s="118"/>
      <c r="S1090" s="151"/>
      <c r="T1090" s="119" t="str">
        <f t="shared" si="206"/>
        <v/>
      </c>
      <c r="U1090" s="119" t="str">
        <f t="shared" si="207"/>
        <v/>
      </c>
      <c r="V1090" s="119">
        <f t="shared" si="202"/>
        <v>1112</v>
      </c>
      <c r="W1090" s="119" t="str">
        <f t="shared" si="203"/>
        <v/>
      </c>
      <c r="X1090" s="119" t="str">
        <f t="shared" si="204"/>
        <v/>
      </c>
      <c r="Y1090" s="120" t="str">
        <f t="shared" si="208"/>
        <v/>
      </c>
      <c r="Z1090" s="121" t="str">
        <f t="shared" si="209"/>
        <v/>
      </c>
      <c r="AA1090" s="122"/>
      <c r="AB1090" s="119" t="str">
        <f t="shared" si="213"/>
        <v/>
      </c>
    </row>
    <row r="1091" spans="1:28" x14ac:dyDescent="0.45">
      <c r="A1091" s="112">
        <f>IF(C1091="","",COUNTA($C$3:C1091))</f>
        <v>1089</v>
      </c>
      <c r="B1091" s="112" t="str">
        <f t="shared" si="210"/>
        <v>November</v>
      </c>
      <c r="C1091" s="113">
        <v>44868</v>
      </c>
      <c r="D1091" s="114" t="s">
        <v>840</v>
      </c>
      <c r="E1091" s="114"/>
      <c r="F1091" s="115">
        <v>44863</v>
      </c>
      <c r="G1091" s="116" t="s">
        <v>125</v>
      </c>
      <c r="H1091" s="152" t="s">
        <v>851</v>
      </c>
      <c r="I1091" s="116" t="s">
        <v>25</v>
      </c>
      <c r="J1091" s="116" t="s">
        <v>606</v>
      </c>
      <c r="K1091" s="117" t="str">
        <f t="shared" ref="K1091:K1154" si="214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1091" s="118">
        <v>224</v>
      </c>
      <c r="M1091" s="118"/>
      <c r="N1091" s="118"/>
      <c r="O1091" s="138">
        <f t="shared" si="212"/>
        <v>224</v>
      </c>
      <c r="P1091" s="124"/>
      <c r="Q1091" s="118"/>
      <c r="R1091" s="118"/>
      <c r="S1091" s="151"/>
      <c r="T1091" s="119" t="str">
        <f t="shared" si="206"/>
        <v/>
      </c>
      <c r="U1091" s="119" t="str">
        <f t="shared" si="207"/>
        <v/>
      </c>
      <c r="V1091" s="119">
        <f t="shared" ref="V1091:V1154" si="215">IF(ISNUMBER(SEARCH("26",J:J)),O1091*3.925,IF(ISNUMBER(SEARCH("24",J:J)),O1091*4.71,IF(ISNUMBER(SEARCH("22",J:J)),O1091*6.28,IF(ISNUMBER(SEARCH("20",J:J)),O1091*7.85,IF(ISNUMBER(SEARCH("18G",J:J)),O1091*9.42,IF(ISNUMBER(SEARCH("16G",J:J)),O1091*11.775,IF(ISNUMBER(SEARCH("Thermal",J:J)),O1091,IF(ISNUMBER(SEARCH("Acou",J:J)),O1091,IF(ISNUMBER(SEARCH("ss",J:J)),O1091,IF(ISNUMBER(SEARCH("0.8mm",J:J)),O1091*2.2,IF(ISNUMBER(SEARCH("1mm",J:J)),O1091*2.75,IF(ISNUMBER(SEARCH("1.2mm",J:J)),O1091*3.3,IF(ISNUMBER(SEARCH("Gasket",J:J)),O1091,IF(ISNUMBER(SEARCH("Cleats",J:J)),O1091,IF(ISNUMBER(SEARCH("Sealant",J:J)),O1091,IF(ISNUMBER(SEARCH("Bracket",J:J)),O1091,IF(ISNUMBER(SEARCH("Corner",J:J)),O1091,IF(ISNUMBER(SEARCH("Bubble",J:J)),O1091,""))))))))))))))))))</f>
        <v>224</v>
      </c>
      <c r="W1091" s="119" t="str">
        <f t="shared" ref="W1091:W1154" si="216">IF(ISNUMBER(SEARCH("26",J:J)),U1091*3.925,IF(ISNUMBER(SEARCH("24",J:J)),U1091*4.71,IF(ISNUMBER(SEARCH("22",J:J)),U1091*6.28,IF(ISNUMBER(SEARCH("20",J:J)),U1091*7.85,IF(ISNUMBER(SEARCH("18G",J:J)),U1091*9.42,IF(ISNUMBER(SEARCH("16G",J:J)),U1091*11.775,IF(ISNUMBER(SEARCH("Thermal",J:J)),U1091,IF(ISNUMBER(SEARCH("Acou",J:J)),U1091,IF(ISNUMBER(SEARCH("ss",J:J)),U1091,IF(ISNUMBER(SEARCH("0.8mm",J:J)),U1091*2.2,IF(ISNUMBER(SEARCH("1mm",J:J)),U1091*2.75,IF(ISNUMBER(SEARCH("1.2mm",J:J)),U1091*3.3,IF(ISNUMBER(SEARCH("Gasket",J:J)),U1091,IF(ISNUMBER(SEARCH("Cleats",J:J)),U1091,IF(ISNUMBER(SEARCH("Sealant",J:J)),U1091,IF(ISNUMBER(SEARCH("Bracket",J:J)),U1091,IF(ISNUMBER(SEARCH("Corner",J:J)),U1091,IF(ISNUMBER(SEARCH("Bubble",J:J)),U1091,""))))))))))))))))))</f>
        <v/>
      </c>
      <c r="X1091" s="119" t="str">
        <f t="shared" ref="X1091:X1154" si="217">IF(ISNUMBER(SEARCH("26",J:J)),T1091*3.925,IF(ISNUMBER(SEARCH("24",J:J)),T1091*4.71,IF(ISNUMBER(SEARCH("22",J:J)),T1091*6.28,IF(ISNUMBER(SEARCH("20",J:J)),T1091*7.85,IF(ISNUMBER(SEARCH("18",J:J)),T1091*9.42,IF(ISNUMBER(SEARCH("16",J:J)),T1091*11.775,IF(ISNUMBER(SEARCH("Thermal",J:J)),"",IF(ISNUMBER(SEARCH("Acou",J:J)),"",IF(ISNUMBER(SEARCH("ss",J:J)),"",IF(ISNUMBER(SEARCH("0.8mm",J:J)),T1091*2.2,IF(ISNUMBER(SEARCH("1mm",J:J)),T1091*2.75,IF(ISNUMBER(SEARCH("1.2mm",J:J)),T1091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091" s="120" t="str">
        <f t="shared" si="208"/>
        <v/>
      </c>
      <c r="Z1091" s="121" t="str">
        <f t="shared" si="209"/>
        <v/>
      </c>
      <c r="AA1091" s="122"/>
      <c r="AB1091" s="119" t="str">
        <f t="shared" si="213"/>
        <v/>
      </c>
    </row>
    <row r="1092" spans="1:28" x14ac:dyDescent="0.45">
      <c r="A1092" s="112">
        <f>IF(C1092="","",COUNTA($C$3:C1092))</f>
        <v>1090</v>
      </c>
      <c r="B1092" s="112" t="str">
        <f t="shared" si="210"/>
        <v>November</v>
      </c>
      <c r="C1092" s="113">
        <v>44868</v>
      </c>
      <c r="D1092" s="114" t="s">
        <v>840</v>
      </c>
      <c r="E1092" s="114"/>
      <c r="F1092" s="115">
        <v>44863</v>
      </c>
      <c r="G1092" s="116" t="s">
        <v>125</v>
      </c>
      <c r="H1092" s="152" t="s">
        <v>851</v>
      </c>
      <c r="I1092" s="116" t="s">
        <v>460</v>
      </c>
      <c r="J1092" s="116" t="s">
        <v>225</v>
      </c>
      <c r="K1092" s="117" t="str">
        <f t="shared" si="214"/>
        <v>Rmt</v>
      </c>
      <c r="L1092" s="118">
        <v>280</v>
      </c>
      <c r="M1092" s="118"/>
      <c r="N1092" s="118"/>
      <c r="O1092" s="138">
        <f t="shared" si="212"/>
        <v>280</v>
      </c>
      <c r="P1092" s="124"/>
      <c r="Q1092" s="118"/>
      <c r="R1092" s="118"/>
      <c r="S1092" s="151"/>
      <c r="T1092" s="119" t="str">
        <f t="shared" si="206"/>
        <v/>
      </c>
      <c r="U1092" s="119" t="str">
        <f t="shared" si="207"/>
        <v/>
      </c>
      <c r="V1092" s="119">
        <f t="shared" si="215"/>
        <v>280</v>
      </c>
      <c r="W1092" s="119" t="str">
        <f t="shared" si="216"/>
        <v/>
      </c>
      <c r="X1092" s="119" t="str">
        <f t="shared" si="217"/>
        <v/>
      </c>
      <c r="Y1092" s="120" t="str">
        <f t="shared" si="208"/>
        <v/>
      </c>
      <c r="Z1092" s="121" t="str">
        <f t="shared" si="209"/>
        <v/>
      </c>
      <c r="AA1092" s="122"/>
      <c r="AB1092" s="119" t="str">
        <f t="shared" si="213"/>
        <v/>
      </c>
    </row>
    <row r="1093" spans="1:28" x14ac:dyDescent="0.45">
      <c r="A1093" s="112">
        <f>IF(C1093="","",COUNTA($C$3:C1093))</f>
        <v>1091</v>
      </c>
      <c r="B1093" s="112" t="str">
        <f t="shared" si="210"/>
        <v>November</v>
      </c>
      <c r="C1093" s="113">
        <v>44868</v>
      </c>
      <c r="D1093" s="114" t="s">
        <v>840</v>
      </c>
      <c r="E1093" s="114"/>
      <c r="F1093" s="115">
        <v>44863</v>
      </c>
      <c r="G1093" s="116" t="s">
        <v>125</v>
      </c>
      <c r="H1093" s="152" t="s">
        <v>851</v>
      </c>
      <c r="I1093" s="116" t="s">
        <v>24</v>
      </c>
      <c r="J1093" s="116" t="s">
        <v>24</v>
      </c>
      <c r="K1093" s="117" t="str">
        <f t="shared" si="214"/>
        <v>No's</v>
      </c>
      <c r="L1093" s="118">
        <v>1000</v>
      </c>
      <c r="M1093" s="118"/>
      <c r="N1093" s="118"/>
      <c r="O1093" s="138">
        <f t="shared" si="212"/>
        <v>1000</v>
      </c>
      <c r="P1093" s="124"/>
      <c r="Q1093" s="118"/>
      <c r="R1093" s="118"/>
      <c r="S1093" s="151"/>
      <c r="T1093" s="119" t="str">
        <f t="shared" si="206"/>
        <v/>
      </c>
      <c r="U1093" s="119" t="str">
        <f t="shared" si="207"/>
        <v/>
      </c>
      <c r="V1093" s="119">
        <f t="shared" si="215"/>
        <v>1000</v>
      </c>
      <c r="W1093" s="119" t="str">
        <f t="shared" si="216"/>
        <v/>
      </c>
      <c r="X1093" s="119" t="str">
        <f t="shared" si="217"/>
        <v/>
      </c>
      <c r="Y1093" s="120" t="str">
        <f t="shared" si="208"/>
        <v/>
      </c>
      <c r="Z1093" s="121" t="str">
        <f t="shared" si="209"/>
        <v/>
      </c>
      <c r="AA1093" s="122"/>
      <c r="AB1093" s="119" t="str">
        <f t="shared" si="213"/>
        <v/>
      </c>
    </row>
    <row r="1094" spans="1:28" x14ac:dyDescent="0.45">
      <c r="A1094" s="112">
        <f>IF(C1094="","",COUNTA($C$3:C1094))</f>
        <v>1092</v>
      </c>
      <c r="B1094" s="112" t="str">
        <f t="shared" si="210"/>
        <v>November</v>
      </c>
      <c r="C1094" s="113">
        <v>44868</v>
      </c>
      <c r="D1094" s="114" t="s">
        <v>840</v>
      </c>
      <c r="E1094" s="114"/>
      <c r="F1094" s="115">
        <v>44863</v>
      </c>
      <c r="G1094" s="116" t="s">
        <v>125</v>
      </c>
      <c r="H1094" s="152" t="s">
        <v>851</v>
      </c>
      <c r="I1094" s="116" t="s">
        <v>480</v>
      </c>
      <c r="J1094" s="116" t="s">
        <v>345</v>
      </c>
      <c r="K1094" s="117" t="str">
        <f t="shared" si="214"/>
        <v>Kg's</v>
      </c>
      <c r="L1094" s="118">
        <v>1.5</v>
      </c>
      <c r="M1094" s="118"/>
      <c r="N1094" s="118"/>
      <c r="O1094" s="138">
        <f t="shared" si="212"/>
        <v>1.5</v>
      </c>
      <c r="P1094" s="124"/>
      <c r="Q1094" s="118"/>
      <c r="R1094" s="118"/>
      <c r="S1094" s="151"/>
      <c r="T1094" s="119" t="str">
        <f t="shared" si="206"/>
        <v/>
      </c>
      <c r="U1094" s="119" t="str">
        <f t="shared" si="207"/>
        <v/>
      </c>
      <c r="V1094" s="119">
        <f t="shared" si="215"/>
        <v>1.5</v>
      </c>
      <c r="W1094" s="119" t="str">
        <f t="shared" si="216"/>
        <v/>
      </c>
      <c r="X1094" s="119" t="str">
        <f t="shared" si="217"/>
        <v/>
      </c>
      <c r="Y1094" s="120" t="str">
        <f t="shared" si="208"/>
        <v/>
      </c>
      <c r="Z1094" s="121" t="str">
        <f t="shared" si="209"/>
        <v/>
      </c>
      <c r="AA1094" s="122"/>
      <c r="AB1094" s="119" t="str">
        <f t="shared" si="213"/>
        <v/>
      </c>
    </row>
    <row r="1095" spans="1:28" x14ac:dyDescent="0.45">
      <c r="A1095" s="112">
        <f>IF(C1095="","",COUNTA($C$3:C1095))</f>
        <v>1093</v>
      </c>
      <c r="B1095" s="112" t="str">
        <f t="shared" si="210"/>
        <v>November</v>
      </c>
      <c r="C1095" s="113">
        <v>44868</v>
      </c>
      <c r="D1095" s="114" t="s">
        <v>840</v>
      </c>
      <c r="E1095" s="114"/>
      <c r="F1095" s="115">
        <v>44863</v>
      </c>
      <c r="G1095" s="116" t="s">
        <v>125</v>
      </c>
      <c r="H1095" s="152" t="s">
        <v>851</v>
      </c>
      <c r="I1095" s="116" t="s">
        <v>480</v>
      </c>
      <c r="J1095" s="116" t="s">
        <v>343</v>
      </c>
      <c r="K1095" s="117" t="str">
        <f t="shared" si="214"/>
        <v>No's</v>
      </c>
      <c r="L1095" s="118">
        <v>3</v>
      </c>
      <c r="M1095" s="118"/>
      <c r="N1095" s="118"/>
      <c r="O1095" s="138">
        <f t="shared" si="212"/>
        <v>3</v>
      </c>
      <c r="P1095" s="124"/>
      <c r="Q1095" s="118"/>
      <c r="R1095" s="118"/>
      <c r="S1095" s="151"/>
      <c r="T1095" s="119" t="str">
        <f t="shared" si="206"/>
        <v/>
      </c>
      <c r="U1095" s="119" t="str">
        <f t="shared" si="207"/>
        <v/>
      </c>
      <c r="V1095" s="119">
        <f t="shared" si="215"/>
        <v>3</v>
      </c>
      <c r="W1095" s="119" t="str">
        <f t="shared" si="216"/>
        <v/>
      </c>
      <c r="X1095" s="119" t="str">
        <f t="shared" si="217"/>
        <v/>
      </c>
      <c r="Y1095" s="120" t="str">
        <f t="shared" si="208"/>
        <v/>
      </c>
      <c r="Z1095" s="121" t="str">
        <f t="shared" si="209"/>
        <v/>
      </c>
      <c r="AA1095" s="122"/>
      <c r="AB1095" s="119" t="str">
        <f t="shared" si="213"/>
        <v/>
      </c>
    </row>
    <row r="1096" spans="1:28" x14ac:dyDescent="0.45">
      <c r="A1096" s="112">
        <f>IF(C1096="","",COUNTA($C$3:C1096))</f>
        <v>1094</v>
      </c>
      <c r="B1096" s="112" t="str">
        <f t="shared" si="210"/>
        <v>November</v>
      </c>
      <c r="C1096" s="113">
        <v>44869</v>
      </c>
      <c r="D1096" s="114" t="s">
        <v>840</v>
      </c>
      <c r="E1096" s="114"/>
      <c r="F1096" s="115">
        <v>44863</v>
      </c>
      <c r="G1096" s="116" t="s">
        <v>125</v>
      </c>
      <c r="H1096" s="152" t="s">
        <v>852</v>
      </c>
      <c r="I1096" s="116" t="s">
        <v>457</v>
      </c>
      <c r="J1096" s="116" t="s">
        <v>2</v>
      </c>
      <c r="K1096" s="117" t="str">
        <f t="shared" si="214"/>
        <v>Sqmt</v>
      </c>
      <c r="L1096" s="118">
        <v>342.7</v>
      </c>
      <c r="M1096" s="118">
        <f>66.58+32.94</f>
        <v>99.52</v>
      </c>
      <c r="N1096" s="118">
        <v>181.58</v>
      </c>
      <c r="O1096" s="138">
        <f t="shared" si="212"/>
        <v>342.94200000000001</v>
      </c>
      <c r="P1096" s="124">
        <v>287.39999999999998</v>
      </c>
      <c r="Q1096" s="118">
        <v>318.10000000000002</v>
      </c>
      <c r="R1096" s="118">
        <v>8</v>
      </c>
      <c r="S1096" s="151">
        <v>92</v>
      </c>
      <c r="T1096" s="119">
        <f t="shared" si="206"/>
        <v>24.841999999999985</v>
      </c>
      <c r="U1096" s="119">
        <f t="shared" si="207"/>
        <v>30.700000000000045</v>
      </c>
      <c r="V1096" s="119">
        <f t="shared" si="215"/>
        <v>1615.2568200000001</v>
      </c>
      <c r="W1096" s="119">
        <f t="shared" si="216"/>
        <v>144.59700000000021</v>
      </c>
      <c r="X1096" s="119">
        <f t="shared" si="217"/>
        <v>117.00581999999993</v>
      </c>
      <c r="Y1096" s="120">
        <f t="shared" si="208"/>
        <v>7.2437904951857703</v>
      </c>
      <c r="Z1096" s="121">
        <f t="shared" si="209"/>
        <v>8.9519510587796329</v>
      </c>
      <c r="AA1096" s="122"/>
      <c r="AB1096" s="119">
        <f t="shared" si="213"/>
        <v>117.00581999999993</v>
      </c>
    </row>
    <row r="1097" spans="1:28" x14ac:dyDescent="0.45">
      <c r="A1097" s="112">
        <f>IF(C1097="","",COUNTA($C$3:C1097))</f>
        <v>1095</v>
      </c>
      <c r="B1097" s="112" t="str">
        <f t="shared" si="210"/>
        <v>November</v>
      </c>
      <c r="C1097" s="113">
        <v>44869</v>
      </c>
      <c r="D1097" s="114" t="s">
        <v>840</v>
      </c>
      <c r="E1097" s="114"/>
      <c r="F1097" s="115">
        <v>44863</v>
      </c>
      <c r="G1097" s="116" t="s">
        <v>125</v>
      </c>
      <c r="H1097" s="152" t="s">
        <v>852</v>
      </c>
      <c r="I1097" s="116" t="s">
        <v>515</v>
      </c>
      <c r="J1097" s="116" t="s">
        <v>20</v>
      </c>
      <c r="K1097" s="117" t="str">
        <f t="shared" si="214"/>
        <v>Sqmt</v>
      </c>
      <c r="L1097" s="118">
        <v>5.5</v>
      </c>
      <c r="M1097" s="118">
        <v>4.51</v>
      </c>
      <c r="N1097" s="118"/>
      <c r="O1097" s="138">
        <f t="shared" si="212"/>
        <v>5.5021999999999993</v>
      </c>
      <c r="P1097" s="124">
        <v>5.35</v>
      </c>
      <c r="Q1097" s="118">
        <v>5.5</v>
      </c>
      <c r="R1097" s="118"/>
      <c r="S1097" s="151"/>
      <c r="T1097" s="119">
        <f t="shared" si="206"/>
        <v>2.1999999999993136E-3</v>
      </c>
      <c r="U1097" s="119">
        <f t="shared" si="207"/>
        <v>0.15000000000000036</v>
      </c>
      <c r="V1097" s="119">
        <f t="shared" si="215"/>
        <v>34.553815999999998</v>
      </c>
      <c r="W1097" s="119">
        <f t="shared" si="216"/>
        <v>0.94200000000000228</v>
      </c>
      <c r="X1097" s="119">
        <f t="shared" si="217"/>
        <v>1.3815999999995689E-2</v>
      </c>
      <c r="Y1097" s="120">
        <f t="shared" si="208"/>
        <v>3.9984006397428558E-2</v>
      </c>
      <c r="Z1097" s="121">
        <f t="shared" si="209"/>
        <v>2.7261822543709857</v>
      </c>
      <c r="AA1097" s="122"/>
      <c r="AB1097" s="119">
        <f t="shared" si="213"/>
        <v>1.3815999999995689E-2</v>
      </c>
    </row>
    <row r="1098" spans="1:28" x14ac:dyDescent="0.45">
      <c r="A1098" s="112">
        <f>IF(C1098="","",COUNTA($C$3:C1098))</f>
        <v>1096</v>
      </c>
      <c r="B1098" s="112" t="str">
        <f t="shared" si="210"/>
        <v>November</v>
      </c>
      <c r="C1098" s="113">
        <v>44869</v>
      </c>
      <c r="D1098" s="114" t="s">
        <v>840</v>
      </c>
      <c r="E1098" s="114"/>
      <c r="F1098" s="115">
        <v>44863</v>
      </c>
      <c r="G1098" s="116" t="s">
        <v>125</v>
      </c>
      <c r="H1098" s="152" t="s">
        <v>852</v>
      </c>
      <c r="I1098" s="116" t="s">
        <v>502</v>
      </c>
      <c r="J1098" s="116" t="s">
        <v>3</v>
      </c>
      <c r="K1098" s="117" t="str">
        <f t="shared" si="214"/>
        <v>Sqmt</v>
      </c>
      <c r="L1098" s="118">
        <v>1.75</v>
      </c>
      <c r="M1098" s="118">
        <v>1.44</v>
      </c>
      <c r="N1098" s="118"/>
      <c r="O1098" s="138">
        <f t="shared" si="212"/>
        <v>1.7567999999999999</v>
      </c>
      <c r="P1098" s="124"/>
      <c r="Q1098" s="118">
        <v>1</v>
      </c>
      <c r="R1098" s="118"/>
      <c r="S1098" s="151"/>
      <c r="T1098" s="119">
        <f t="shared" si="206"/>
        <v>0.75679999999999992</v>
      </c>
      <c r="U1098" s="119">
        <f t="shared" si="207"/>
        <v>1</v>
      </c>
      <c r="V1098" s="119">
        <f t="shared" si="215"/>
        <v>11.032704000000001</v>
      </c>
      <c r="W1098" s="119">
        <f t="shared" si="216"/>
        <v>6.28</v>
      </c>
      <c r="X1098" s="119">
        <f t="shared" si="217"/>
        <v>4.7527039999999996</v>
      </c>
      <c r="Y1098" s="120">
        <f t="shared" si="208"/>
        <v>43.078324225865202</v>
      </c>
      <c r="Z1098" s="121">
        <f t="shared" si="209"/>
        <v>56.921675774134798</v>
      </c>
      <c r="AA1098" s="122"/>
      <c r="AB1098" s="119">
        <f t="shared" si="213"/>
        <v>4.7527039999999996</v>
      </c>
    </row>
    <row r="1099" spans="1:28" x14ac:dyDescent="0.45">
      <c r="A1099" s="112">
        <f>IF(C1099="","",COUNTA($C$3:C1099))</f>
        <v>1097</v>
      </c>
      <c r="B1099" s="112" t="str">
        <f t="shared" ref="B1099:B1153" si="218">IF(C1099="","",TEXT(C1099,"mmmm"))</f>
        <v>November</v>
      </c>
      <c r="C1099" s="113">
        <v>44869</v>
      </c>
      <c r="D1099" s="114" t="s">
        <v>840</v>
      </c>
      <c r="E1099" s="114"/>
      <c r="F1099" s="115">
        <v>44863</v>
      </c>
      <c r="G1099" s="116" t="s">
        <v>125</v>
      </c>
      <c r="H1099" s="152" t="s">
        <v>852</v>
      </c>
      <c r="I1099" s="116" t="s">
        <v>25</v>
      </c>
      <c r="J1099" s="116" t="s">
        <v>455</v>
      </c>
      <c r="K1099" s="117" t="str">
        <f t="shared" si="214"/>
        <v>No's</v>
      </c>
      <c r="L1099" s="118">
        <v>1052</v>
      </c>
      <c r="M1099" s="118"/>
      <c r="N1099" s="118"/>
      <c r="O1099" s="138">
        <f t="shared" si="212"/>
        <v>1052</v>
      </c>
      <c r="P1099" s="124"/>
      <c r="Q1099" s="118"/>
      <c r="R1099" s="118"/>
      <c r="S1099" s="151"/>
      <c r="T1099" s="119" t="str">
        <f t="shared" ref="T1099:T1152" si="219">(IF(K1099="Sqmt",(O1099-Q1099),""))</f>
        <v/>
      </c>
      <c r="U1099" s="119" t="str">
        <f t="shared" ref="U1099:U1152" si="220">(IF(K1099="Sqmt",(O1099-P1099)-T1099,IF(K1099="Rmt","",IF(K1099="Kg's","",IF(K1099="No's","",IF(K1099="Roll","",""))))))</f>
        <v/>
      </c>
      <c r="V1099" s="119">
        <f t="shared" si="215"/>
        <v>1052</v>
      </c>
      <c r="W1099" s="119" t="str">
        <f t="shared" si="216"/>
        <v/>
      </c>
      <c r="X1099" s="119" t="str">
        <f t="shared" si="217"/>
        <v/>
      </c>
      <c r="Y1099" s="120" t="str">
        <f t="shared" ref="Y1099:Y1152" si="221">IF(K1099="Sqmt",(T1099/O1099)*100,IF(K1099="Kg's","",IF(K1099="No's","",IF(K1099="Rmt","",IF(K1099="Roll","",IF(K1099="",""))))))</f>
        <v/>
      </c>
      <c r="Z1099" s="121" t="str">
        <f t="shared" ref="Z1099:Z1152" si="222">IF(K1099="Sqmt",(U1099/O1099)*100,IF(K1099="Kg's","",IF(K1099="No's","",IF(K1099="Rmt","",IF(K1099="Roll","",IF(K1099="",""))))))</f>
        <v/>
      </c>
      <c r="AA1099" s="122"/>
      <c r="AB1099" s="119" t="str">
        <f t="shared" si="213"/>
        <v/>
      </c>
    </row>
    <row r="1100" spans="1:28" x14ac:dyDescent="0.45">
      <c r="A1100" s="112">
        <f>IF(C1100="","",COUNTA($C$3:C1100))</f>
        <v>1098</v>
      </c>
      <c r="B1100" s="112" t="str">
        <f t="shared" si="218"/>
        <v>November</v>
      </c>
      <c r="C1100" s="113">
        <v>44869</v>
      </c>
      <c r="D1100" s="114" t="s">
        <v>840</v>
      </c>
      <c r="E1100" s="114"/>
      <c r="F1100" s="115">
        <v>44863</v>
      </c>
      <c r="G1100" s="116" t="s">
        <v>125</v>
      </c>
      <c r="H1100" s="152" t="s">
        <v>852</v>
      </c>
      <c r="I1100" s="116" t="s">
        <v>25</v>
      </c>
      <c r="J1100" s="116" t="s">
        <v>606</v>
      </c>
      <c r="K1100" s="117" t="str">
        <f t="shared" si="214"/>
        <v>No's</v>
      </c>
      <c r="L1100" s="118">
        <v>204</v>
      </c>
      <c r="M1100" s="118"/>
      <c r="N1100" s="118"/>
      <c r="O1100" s="138">
        <f t="shared" si="212"/>
        <v>204</v>
      </c>
      <c r="P1100" s="124"/>
      <c r="Q1100" s="118"/>
      <c r="R1100" s="118"/>
      <c r="S1100" s="151"/>
      <c r="T1100" s="119" t="str">
        <f t="shared" si="219"/>
        <v/>
      </c>
      <c r="U1100" s="119" t="str">
        <f t="shared" si="220"/>
        <v/>
      </c>
      <c r="V1100" s="119">
        <f t="shared" si="215"/>
        <v>204</v>
      </c>
      <c r="W1100" s="119" t="str">
        <f t="shared" si="216"/>
        <v/>
      </c>
      <c r="X1100" s="119" t="str">
        <f t="shared" si="217"/>
        <v/>
      </c>
      <c r="Y1100" s="120" t="str">
        <f t="shared" si="221"/>
        <v/>
      </c>
      <c r="Z1100" s="121" t="str">
        <f t="shared" si="222"/>
        <v/>
      </c>
      <c r="AA1100" s="122"/>
      <c r="AB1100" s="119" t="str">
        <f t="shared" si="213"/>
        <v/>
      </c>
    </row>
    <row r="1101" spans="1:28" x14ac:dyDescent="0.45">
      <c r="A1101" s="112">
        <f>IF(C1101="","",COUNTA($C$3:C1101))</f>
        <v>1099</v>
      </c>
      <c r="B1101" s="112" t="str">
        <f t="shared" si="218"/>
        <v>November</v>
      </c>
      <c r="C1101" s="113">
        <v>44869</v>
      </c>
      <c r="D1101" s="114" t="s">
        <v>840</v>
      </c>
      <c r="E1101" s="114"/>
      <c r="F1101" s="115">
        <v>44863</v>
      </c>
      <c r="G1101" s="116" t="s">
        <v>125</v>
      </c>
      <c r="H1101" s="152" t="s">
        <v>852</v>
      </c>
      <c r="I1101" s="116" t="s">
        <v>460</v>
      </c>
      <c r="J1101" s="116" t="s">
        <v>225</v>
      </c>
      <c r="K1101" s="117" t="str">
        <f t="shared" si="214"/>
        <v>Rmt</v>
      </c>
      <c r="L1101" s="118">
        <v>280</v>
      </c>
      <c r="M1101" s="118"/>
      <c r="N1101" s="118"/>
      <c r="O1101" s="138">
        <f t="shared" si="212"/>
        <v>280</v>
      </c>
      <c r="P1101" s="124"/>
      <c r="Q1101" s="118"/>
      <c r="R1101" s="118"/>
      <c r="S1101" s="151"/>
      <c r="T1101" s="119" t="str">
        <f t="shared" si="219"/>
        <v/>
      </c>
      <c r="U1101" s="119" t="str">
        <f t="shared" si="220"/>
        <v/>
      </c>
      <c r="V1101" s="119">
        <f t="shared" si="215"/>
        <v>280</v>
      </c>
      <c r="W1101" s="119" t="str">
        <f t="shared" si="216"/>
        <v/>
      </c>
      <c r="X1101" s="119" t="str">
        <f t="shared" si="217"/>
        <v/>
      </c>
      <c r="Y1101" s="120" t="str">
        <f t="shared" si="221"/>
        <v/>
      </c>
      <c r="Z1101" s="121" t="str">
        <f t="shared" si="222"/>
        <v/>
      </c>
      <c r="AA1101" s="122"/>
      <c r="AB1101" s="119" t="str">
        <f t="shared" si="213"/>
        <v/>
      </c>
    </row>
    <row r="1102" spans="1:28" x14ac:dyDescent="0.45">
      <c r="A1102" s="112">
        <f>IF(C1102="","",COUNTA($C$3:C1102))</f>
        <v>1100</v>
      </c>
      <c r="B1102" s="112" t="str">
        <f t="shared" si="218"/>
        <v>November</v>
      </c>
      <c r="C1102" s="113">
        <v>44869</v>
      </c>
      <c r="D1102" s="114" t="s">
        <v>840</v>
      </c>
      <c r="E1102" s="114"/>
      <c r="F1102" s="115">
        <v>44863</v>
      </c>
      <c r="G1102" s="116" t="s">
        <v>125</v>
      </c>
      <c r="H1102" s="152" t="s">
        <v>852</v>
      </c>
      <c r="I1102" s="116" t="s">
        <v>24</v>
      </c>
      <c r="J1102" s="116" t="s">
        <v>24</v>
      </c>
      <c r="K1102" s="117" t="str">
        <f t="shared" si="214"/>
        <v>No's</v>
      </c>
      <c r="L1102" s="118">
        <v>1000</v>
      </c>
      <c r="M1102" s="118"/>
      <c r="N1102" s="118"/>
      <c r="O1102" s="138">
        <f t="shared" si="212"/>
        <v>1000</v>
      </c>
      <c r="P1102" s="124"/>
      <c r="Q1102" s="118"/>
      <c r="R1102" s="118"/>
      <c r="S1102" s="151"/>
      <c r="T1102" s="119" t="str">
        <f t="shared" si="219"/>
        <v/>
      </c>
      <c r="U1102" s="119" t="str">
        <f t="shared" si="220"/>
        <v/>
      </c>
      <c r="V1102" s="119">
        <f t="shared" si="215"/>
        <v>1000</v>
      </c>
      <c r="W1102" s="119" t="str">
        <f t="shared" si="216"/>
        <v/>
      </c>
      <c r="X1102" s="119" t="str">
        <f t="shared" si="217"/>
        <v/>
      </c>
      <c r="Y1102" s="120" t="str">
        <f t="shared" si="221"/>
        <v/>
      </c>
      <c r="Z1102" s="121" t="str">
        <f t="shared" si="222"/>
        <v/>
      </c>
      <c r="AA1102" s="122"/>
      <c r="AB1102" s="119" t="str">
        <f t="shared" si="213"/>
        <v/>
      </c>
    </row>
    <row r="1103" spans="1:28" x14ac:dyDescent="0.45">
      <c r="A1103" s="112">
        <f>IF(C1103="","",COUNTA($C$3:C1103))</f>
        <v>1101</v>
      </c>
      <c r="B1103" s="112" t="str">
        <f t="shared" si="218"/>
        <v>November</v>
      </c>
      <c r="C1103" s="113">
        <v>44869</v>
      </c>
      <c r="D1103" s="114" t="s">
        <v>840</v>
      </c>
      <c r="E1103" s="114"/>
      <c r="F1103" s="115">
        <v>44863</v>
      </c>
      <c r="G1103" s="116" t="s">
        <v>125</v>
      </c>
      <c r="H1103" s="152" t="s">
        <v>852</v>
      </c>
      <c r="I1103" s="116" t="s">
        <v>480</v>
      </c>
      <c r="J1103" s="116" t="s">
        <v>345</v>
      </c>
      <c r="K1103" s="117" t="str">
        <f t="shared" si="214"/>
        <v>Kg's</v>
      </c>
      <c r="L1103" s="118">
        <v>1.5</v>
      </c>
      <c r="M1103" s="118"/>
      <c r="N1103" s="118"/>
      <c r="O1103" s="138">
        <f t="shared" si="212"/>
        <v>1.5</v>
      </c>
      <c r="P1103" s="124"/>
      <c r="Q1103" s="118"/>
      <c r="R1103" s="118"/>
      <c r="S1103" s="151"/>
      <c r="T1103" s="119" t="str">
        <f t="shared" si="219"/>
        <v/>
      </c>
      <c r="U1103" s="119" t="str">
        <f t="shared" si="220"/>
        <v/>
      </c>
      <c r="V1103" s="119">
        <f t="shared" si="215"/>
        <v>1.5</v>
      </c>
      <c r="W1103" s="119" t="str">
        <f t="shared" si="216"/>
        <v/>
      </c>
      <c r="X1103" s="119" t="str">
        <f t="shared" si="217"/>
        <v/>
      </c>
      <c r="Y1103" s="120" t="str">
        <f t="shared" si="221"/>
        <v/>
      </c>
      <c r="Z1103" s="121" t="str">
        <f t="shared" si="222"/>
        <v/>
      </c>
      <c r="AA1103" s="122"/>
      <c r="AB1103" s="119" t="str">
        <f t="shared" si="213"/>
        <v/>
      </c>
    </row>
    <row r="1104" spans="1:28" x14ac:dyDescent="0.45">
      <c r="A1104" s="112">
        <f>IF(C1104="","",COUNTA($C$3:C1104))</f>
        <v>1102</v>
      </c>
      <c r="B1104" s="112" t="str">
        <f t="shared" si="218"/>
        <v>November</v>
      </c>
      <c r="C1104" s="113">
        <v>44869</v>
      </c>
      <c r="D1104" s="114" t="s">
        <v>840</v>
      </c>
      <c r="E1104" s="114"/>
      <c r="F1104" s="115">
        <v>44863</v>
      </c>
      <c r="G1104" s="116" t="s">
        <v>125</v>
      </c>
      <c r="H1104" s="152" t="s">
        <v>852</v>
      </c>
      <c r="I1104" s="116" t="s">
        <v>480</v>
      </c>
      <c r="J1104" s="116" t="s">
        <v>343</v>
      </c>
      <c r="K1104" s="117" t="str">
        <f t="shared" si="214"/>
        <v>No's</v>
      </c>
      <c r="L1104" s="118">
        <v>3</v>
      </c>
      <c r="M1104" s="118"/>
      <c r="N1104" s="118"/>
      <c r="O1104" s="138">
        <f t="shared" si="212"/>
        <v>3</v>
      </c>
      <c r="P1104" s="124"/>
      <c r="Q1104" s="118"/>
      <c r="R1104" s="118"/>
      <c r="S1104" s="151"/>
      <c r="T1104" s="119" t="str">
        <f t="shared" si="219"/>
        <v/>
      </c>
      <c r="U1104" s="119" t="str">
        <f t="shared" si="220"/>
        <v/>
      </c>
      <c r="V1104" s="119">
        <f t="shared" si="215"/>
        <v>3</v>
      </c>
      <c r="W1104" s="119" t="str">
        <f t="shared" si="216"/>
        <v/>
      </c>
      <c r="X1104" s="119" t="str">
        <f t="shared" si="217"/>
        <v/>
      </c>
      <c r="Y1104" s="120" t="str">
        <f t="shared" si="221"/>
        <v/>
      </c>
      <c r="Z1104" s="121" t="str">
        <f t="shared" si="222"/>
        <v/>
      </c>
      <c r="AA1104" s="122"/>
      <c r="AB1104" s="119" t="str">
        <f t="shared" si="213"/>
        <v/>
      </c>
    </row>
    <row r="1105" spans="1:29" x14ac:dyDescent="0.45">
      <c r="A1105" s="112">
        <f>IF(C1105="","",COUNTA($C$3:C1105))</f>
        <v>1103</v>
      </c>
      <c r="B1105" s="112" t="str">
        <f t="shared" si="218"/>
        <v>November</v>
      </c>
      <c r="C1105" s="113">
        <v>44869</v>
      </c>
      <c r="D1105" s="114" t="s">
        <v>840</v>
      </c>
      <c r="E1105" s="114"/>
      <c r="F1105" s="115">
        <v>44863</v>
      </c>
      <c r="G1105" s="116" t="s">
        <v>125</v>
      </c>
      <c r="H1105" s="152" t="s">
        <v>853</v>
      </c>
      <c r="I1105" s="116" t="s">
        <v>478</v>
      </c>
      <c r="J1105" s="116" t="s">
        <v>2</v>
      </c>
      <c r="K1105" s="117" t="str">
        <f t="shared" si="214"/>
        <v>Sqmt</v>
      </c>
      <c r="L1105" s="118">
        <v>22.9</v>
      </c>
      <c r="M1105" s="118"/>
      <c r="N1105" s="118">
        <v>18.8</v>
      </c>
      <c r="O1105" s="138">
        <f t="shared" si="212"/>
        <v>22.936</v>
      </c>
      <c r="P1105" s="124">
        <v>18.100000000000001</v>
      </c>
      <c r="Q1105" s="118">
        <v>18.899999999999999</v>
      </c>
      <c r="R1105" s="118">
        <v>0</v>
      </c>
      <c r="S1105" s="151">
        <v>100</v>
      </c>
      <c r="T1105" s="119">
        <f t="shared" si="219"/>
        <v>4.0360000000000014</v>
      </c>
      <c r="U1105" s="119">
        <f t="shared" si="220"/>
        <v>0.79999999999999716</v>
      </c>
      <c r="V1105" s="119">
        <f t="shared" si="215"/>
        <v>108.02856</v>
      </c>
      <c r="W1105" s="119">
        <f t="shared" si="216"/>
        <v>3.7679999999999865</v>
      </c>
      <c r="X1105" s="119">
        <f t="shared" si="217"/>
        <v>19.009560000000008</v>
      </c>
      <c r="Y1105" s="120">
        <f t="shared" si="221"/>
        <v>17.596791070805725</v>
      </c>
      <c r="Z1105" s="121">
        <f t="shared" si="222"/>
        <v>3.4879665155214385</v>
      </c>
      <c r="AA1105" s="122"/>
      <c r="AB1105" s="119">
        <f t="shared" si="213"/>
        <v>19.009560000000008</v>
      </c>
    </row>
    <row r="1106" spans="1:29" x14ac:dyDescent="0.45">
      <c r="A1106" s="112">
        <f>IF(C1106="","",COUNTA($C$3:C1106))</f>
        <v>1104</v>
      </c>
      <c r="B1106" s="112" t="str">
        <f t="shared" si="218"/>
        <v>November</v>
      </c>
      <c r="C1106" s="113">
        <v>44869</v>
      </c>
      <c r="D1106" s="114" t="s">
        <v>840</v>
      </c>
      <c r="E1106" s="114"/>
      <c r="F1106" s="115">
        <v>44863</v>
      </c>
      <c r="G1106" s="116" t="s">
        <v>125</v>
      </c>
      <c r="H1106" s="152" t="s">
        <v>854</v>
      </c>
      <c r="I1106" s="116" t="s">
        <v>327</v>
      </c>
      <c r="J1106" s="116" t="s">
        <v>2</v>
      </c>
      <c r="K1106" s="117" t="str">
        <f t="shared" si="214"/>
        <v>Sqmt</v>
      </c>
      <c r="L1106" s="118">
        <v>507.6</v>
      </c>
      <c r="M1106" s="118"/>
      <c r="N1106" s="118">
        <v>428.55</v>
      </c>
      <c r="O1106" s="138">
        <f t="shared" si="212"/>
        <v>522.83100000000002</v>
      </c>
      <c r="P1106" s="124">
        <v>387</v>
      </c>
      <c r="Q1106" s="118">
        <v>428.9</v>
      </c>
      <c r="R1106" s="118">
        <v>0</v>
      </c>
      <c r="S1106" s="151">
        <v>100</v>
      </c>
      <c r="T1106" s="119">
        <f t="shared" si="219"/>
        <v>93.93100000000004</v>
      </c>
      <c r="U1106" s="119">
        <f t="shared" si="220"/>
        <v>41.899999999999977</v>
      </c>
      <c r="V1106" s="119">
        <f t="shared" si="215"/>
        <v>2462.5340099999999</v>
      </c>
      <c r="W1106" s="119">
        <f t="shared" si="216"/>
        <v>197.3489999999999</v>
      </c>
      <c r="X1106" s="119">
        <f t="shared" si="217"/>
        <v>442.41501000000017</v>
      </c>
      <c r="Y1106" s="120">
        <f t="shared" si="221"/>
        <v>17.965843647373632</v>
      </c>
      <c r="Z1106" s="121">
        <f t="shared" si="222"/>
        <v>8.0140619052810518</v>
      </c>
      <c r="AA1106" s="122"/>
      <c r="AB1106" s="119">
        <f t="shared" si="213"/>
        <v>442.41501000000017</v>
      </c>
    </row>
    <row r="1107" spans="1:29" x14ac:dyDescent="0.45">
      <c r="A1107" s="112">
        <f>IF(C1107="","",COUNTA($C$3:C1107))</f>
        <v>1105</v>
      </c>
      <c r="B1107" s="112" t="str">
        <f t="shared" si="218"/>
        <v>November</v>
      </c>
      <c r="C1107" s="113">
        <v>44869</v>
      </c>
      <c r="D1107" s="114" t="s">
        <v>840</v>
      </c>
      <c r="E1107" s="114"/>
      <c r="F1107" s="115">
        <v>44863</v>
      </c>
      <c r="G1107" s="116" t="s">
        <v>125</v>
      </c>
      <c r="H1107" s="152" t="s">
        <v>854</v>
      </c>
      <c r="I1107" s="116" t="s">
        <v>327</v>
      </c>
      <c r="J1107" s="116" t="s">
        <v>19</v>
      </c>
      <c r="K1107" s="117" t="str">
        <f t="shared" si="214"/>
        <v>Sqmt</v>
      </c>
      <c r="L1107" s="118">
        <v>14.5</v>
      </c>
      <c r="M1107" s="118">
        <v>11.89</v>
      </c>
      <c r="N1107" s="118"/>
      <c r="O1107" s="138">
        <f t="shared" si="212"/>
        <v>14.505800000000001</v>
      </c>
      <c r="P1107" s="124"/>
      <c r="Q1107" s="118">
        <v>14.5</v>
      </c>
      <c r="R1107" s="118"/>
      <c r="S1107" s="151"/>
      <c r="T1107" s="119">
        <f t="shared" si="219"/>
        <v>5.8000000000006935E-3</v>
      </c>
      <c r="U1107" s="119">
        <f t="shared" si="220"/>
        <v>14.5</v>
      </c>
      <c r="V1107" s="119">
        <f t="shared" si="215"/>
        <v>68.322317999999996</v>
      </c>
      <c r="W1107" s="119">
        <f t="shared" si="216"/>
        <v>68.295000000000002</v>
      </c>
      <c r="X1107" s="119">
        <f t="shared" si="217"/>
        <v>2.7318000000003267E-2</v>
      </c>
      <c r="Y1107" s="120">
        <f t="shared" si="221"/>
        <v>3.9984006397445808E-2</v>
      </c>
      <c r="Z1107" s="121">
        <f t="shared" si="222"/>
        <v>99.960015993602553</v>
      </c>
      <c r="AA1107" s="122"/>
      <c r="AB1107" s="119">
        <f t="shared" si="213"/>
        <v>2.7318000000003267E-2</v>
      </c>
    </row>
    <row r="1108" spans="1:29" x14ac:dyDescent="0.45">
      <c r="A1108" s="112">
        <f>IF(C1108="","",COUNTA($C$3:C1108))</f>
        <v>1106</v>
      </c>
      <c r="B1108" s="112" t="str">
        <f t="shared" si="218"/>
        <v>November</v>
      </c>
      <c r="C1108" s="113">
        <v>44870</v>
      </c>
      <c r="D1108" s="114" t="s">
        <v>840</v>
      </c>
      <c r="E1108" s="114"/>
      <c r="F1108" s="115">
        <v>44863</v>
      </c>
      <c r="G1108" s="116" t="s">
        <v>125</v>
      </c>
      <c r="H1108" s="152" t="s">
        <v>855</v>
      </c>
      <c r="I1108" s="116" t="s">
        <v>230</v>
      </c>
      <c r="J1108" s="116" t="s">
        <v>4</v>
      </c>
      <c r="K1108" s="117" t="str">
        <f t="shared" si="214"/>
        <v>Sqmt</v>
      </c>
      <c r="L1108" s="118">
        <v>27.3</v>
      </c>
      <c r="M1108" s="118"/>
      <c r="N1108" s="118">
        <v>22.22</v>
      </c>
      <c r="O1108" s="138">
        <f>IF(ISNUMBER(SEARCH("gsm",J:J)),(M1108+N1108)*1.25,IF(ISNUMBER(SEARCH("Tape",J:J)),L1108,IF(ISNUMBER(SEARCH("Thermal",J:J)),L1108,IF(ISNUMBER(SEARCH("Acou",J:J)),L1108,IF(ISNUMBER(SEARCH("ss",J:J)),L1108,IF(ISNUMBER(SEARCH("Alu",J:J)),L1108,IF(ISNUMBER(SEARCH("Gasket",J:J)),L1108,IF(ISNUMBER(SEARCH("Cleats",J:J)),L1108,IF(ISNUMBER(SEARCH("Tube",J:J)),L1108,IF(ISNUMBER(SEARCH("Bracket",J:J)),L1108,IF(ISNUMBER(SEARCH("Corner",J:J)),L1108,IF(ISNUMBER(SEARCH("MS",J:J)),L1108,IF(ISNUMBER(SEARCH("Bucket",J:J)),L1108,IF(ISNUMBER(SEARCH("stretch",J:J)),L1108,IF(ISNUMBER(SEARCH("Bubble",J:J)),L1108,IF(ISNUMBER(SEARCH("JTR",J:J)),L1108,IF(ISNUMBER(SEARCH("Clamp",J:J)),"No's",IF(ISNUMBER(SEARCH("PIR",J:J)),"sqmt",""))))))))))))))))))</f>
        <v>27.774999999999999</v>
      </c>
      <c r="P1108" s="124">
        <v>14.2</v>
      </c>
      <c r="Q1108" s="118">
        <v>22.3</v>
      </c>
      <c r="R1108" s="118">
        <v>0</v>
      </c>
      <c r="S1108" s="151">
        <v>100</v>
      </c>
      <c r="T1108" s="119">
        <f t="shared" si="219"/>
        <v>5.4749999999999979</v>
      </c>
      <c r="U1108" s="119">
        <f t="shared" si="220"/>
        <v>8.1000000000000014</v>
      </c>
      <c r="V1108" s="119">
        <f t="shared" si="215"/>
        <v>218.03374999999997</v>
      </c>
      <c r="W1108" s="119">
        <f t="shared" si="216"/>
        <v>63.585000000000008</v>
      </c>
      <c r="X1108" s="119">
        <f t="shared" si="217"/>
        <v>42.978749999999984</v>
      </c>
      <c r="Y1108" s="120">
        <f t="shared" si="221"/>
        <v>19.711971197119706</v>
      </c>
      <c r="Z1108" s="121">
        <f t="shared" si="222"/>
        <v>29.16291629162917</v>
      </c>
      <c r="AA1108" s="122"/>
      <c r="AB1108" s="119">
        <f t="shared" si="213"/>
        <v>42.978749999999984</v>
      </c>
      <c r="AC1108" s="96" t="s">
        <v>925</v>
      </c>
    </row>
    <row r="1109" spans="1:29" x14ac:dyDescent="0.45">
      <c r="A1109" s="112">
        <f>IF(C1109="","",COUNTA($C$3:C1109))</f>
        <v>1107</v>
      </c>
      <c r="B1109" s="112" t="str">
        <f t="shared" si="218"/>
        <v>November</v>
      </c>
      <c r="C1109" s="113">
        <v>44870</v>
      </c>
      <c r="D1109" s="114" t="s">
        <v>840</v>
      </c>
      <c r="E1109" s="114"/>
      <c r="F1109" s="115">
        <v>44863</v>
      </c>
      <c r="G1109" s="116" t="s">
        <v>125</v>
      </c>
      <c r="H1109" s="152" t="s">
        <v>855</v>
      </c>
      <c r="I1109" s="116" t="s">
        <v>230</v>
      </c>
      <c r="J1109" s="116" t="s">
        <v>3</v>
      </c>
      <c r="K1109" s="117" t="str">
        <f t="shared" si="214"/>
        <v>Sqmt</v>
      </c>
      <c r="L1109" s="118">
        <v>4.5</v>
      </c>
      <c r="M1109" s="118"/>
      <c r="N1109" s="118">
        <v>3.69</v>
      </c>
      <c r="O1109" s="138">
        <f t="shared" ref="O1109:O1131" si="223">IF(ISNUMBER(SEARCH("gsm",J:J)),(M1109+N1109)*1.22,IF(ISNUMBER(SEARCH("Tape",J:J)),L1109,IF(ISNUMBER(SEARCH("Thermal",J:J)),L1109,IF(ISNUMBER(SEARCH("Acou",J:J)),L1109,IF(ISNUMBER(SEARCH("ss",J:J)),L1109,IF(ISNUMBER(SEARCH("Alu",J:J)),L1109,IF(ISNUMBER(SEARCH("Gasket",J:J)),L1109,IF(ISNUMBER(SEARCH("Cleats",J:J)),L1109,IF(ISNUMBER(SEARCH("Tube",J:J)),L1109,IF(ISNUMBER(SEARCH("Bracket",J:J)),L1109,IF(ISNUMBER(SEARCH("Corner",J:J)),L1109,IF(ISNUMBER(SEARCH("MS",J:J)),L1109,IF(ISNUMBER(SEARCH("Bucket",J:J)),L1109,IF(ISNUMBER(SEARCH("stretch",J:J)),L1109,IF(ISNUMBER(SEARCH("Bubble",J:J)),L1109,IF(ISNUMBER(SEARCH("JTR",J:J)),L1109,IF(ISNUMBER(SEARCH("Clamp",J:J)),"No's",IF(ISNUMBER(SEARCH("PIR",J:J)),"sqmt",""))))))))))))))))))</f>
        <v>4.5018000000000002</v>
      </c>
      <c r="P1109" s="124"/>
      <c r="Q1109" s="118">
        <v>3.6</v>
      </c>
      <c r="R1109" s="118"/>
      <c r="S1109" s="151"/>
      <c r="T1109" s="119">
        <f t="shared" si="219"/>
        <v>0.90180000000000016</v>
      </c>
      <c r="U1109" s="119">
        <f t="shared" si="220"/>
        <v>3.6</v>
      </c>
      <c r="V1109" s="119">
        <f t="shared" si="215"/>
        <v>28.271304000000004</v>
      </c>
      <c r="W1109" s="119">
        <f t="shared" si="216"/>
        <v>22.608000000000001</v>
      </c>
      <c r="X1109" s="119">
        <f t="shared" si="217"/>
        <v>5.663304000000001</v>
      </c>
      <c r="Y1109" s="120">
        <f t="shared" si="221"/>
        <v>20.031987205117954</v>
      </c>
      <c r="Z1109" s="121">
        <f t="shared" si="222"/>
        <v>79.968012794882043</v>
      </c>
      <c r="AA1109" s="122"/>
      <c r="AB1109" s="119">
        <f t="shared" si="213"/>
        <v>5.663304000000001</v>
      </c>
    </row>
    <row r="1110" spans="1:29" x14ac:dyDescent="0.45">
      <c r="A1110" s="112">
        <f>IF(C1110="","",COUNTA($C$3:C1110))</f>
        <v>1108</v>
      </c>
      <c r="B1110" s="112" t="str">
        <f t="shared" si="218"/>
        <v>November</v>
      </c>
      <c r="C1110" s="113">
        <v>44870</v>
      </c>
      <c r="D1110" s="114" t="s">
        <v>840</v>
      </c>
      <c r="E1110" s="114"/>
      <c r="F1110" s="115">
        <v>44863</v>
      </c>
      <c r="G1110" s="116" t="s">
        <v>125</v>
      </c>
      <c r="H1110" s="152" t="s">
        <v>855</v>
      </c>
      <c r="I1110" s="116" t="s">
        <v>25</v>
      </c>
      <c r="J1110" s="116" t="s">
        <v>455</v>
      </c>
      <c r="K1110" s="117" t="str">
        <f t="shared" si="214"/>
        <v>No's</v>
      </c>
      <c r="L1110" s="118">
        <v>408</v>
      </c>
      <c r="M1110" s="118"/>
      <c r="N1110" s="118"/>
      <c r="O1110" s="138">
        <f t="shared" si="223"/>
        <v>408</v>
      </c>
      <c r="P1110" s="124"/>
      <c r="Q1110" s="118"/>
      <c r="R1110" s="118"/>
      <c r="S1110" s="151"/>
      <c r="T1110" s="119" t="str">
        <f t="shared" si="219"/>
        <v/>
      </c>
      <c r="U1110" s="119" t="str">
        <f t="shared" si="220"/>
        <v/>
      </c>
      <c r="V1110" s="119">
        <f t="shared" si="215"/>
        <v>408</v>
      </c>
      <c r="W1110" s="119" t="str">
        <f t="shared" si="216"/>
        <v/>
      </c>
      <c r="X1110" s="119" t="str">
        <f t="shared" si="217"/>
        <v/>
      </c>
      <c r="Y1110" s="120" t="str">
        <f t="shared" si="221"/>
        <v/>
      </c>
      <c r="Z1110" s="121" t="str">
        <f t="shared" si="222"/>
        <v/>
      </c>
      <c r="AA1110" s="122"/>
      <c r="AB1110" s="119" t="str">
        <f t="shared" si="213"/>
        <v/>
      </c>
    </row>
    <row r="1111" spans="1:29" x14ac:dyDescent="0.45">
      <c r="A1111" s="112">
        <f>IF(C1111="","",COUNTA($C$3:C1111))</f>
        <v>1109</v>
      </c>
      <c r="B1111" s="112" t="str">
        <f t="shared" si="218"/>
        <v>November</v>
      </c>
      <c r="C1111" s="113">
        <v>44870</v>
      </c>
      <c r="D1111" s="114" t="s">
        <v>844</v>
      </c>
      <c r="E1111" s="114"/>
      <c r="F1111" s="115">
        <v>44846</v>
      </c>
      <c r="G1111" s="116" t="s">
        <v>845</v>
      </c>
      <c r="H1111" s="152" t="s">
        <v>856</v>
      </c>
      <c r="I1111" s="116" t="s">
        <v>457</v>
      </c>
      <c r="J1111" s="116" t="s">
        <v>2</v>
      </c>
      <c r="K1111" s="117" t="str">
        <f t="shared" si="214"/>
        <v>Sqmt</v>
      </c>
      <c r="L1111" s="118">
        <v>20.2</v>
      </c>
      <c r="M1111" s="118">
        <f>2.59+6.62</f>
        <v>9.2100000000000009</v>
      </c>
      <c r="N1111" s="118">
        <v>7.5</v>
      </c>
      <c r="O1111" s="138">
        <f t="shared" si="223"/>
        <v>20.386200000000002</v>
      </c>
      <c r="P1111" s="124">
        <v>17</v>
      </c>
      <c r="Q1111" s="118">
        <v>19</v>
      </c>
      <c r="R1111" s="118">
        <v>30</v>
      </c>
      <c r="S1111" s="151">
        <v>70</v>
      </c>
      <c r="T1111" s="119">
        <f t="shared" si="219"/>
        <v>1.3862000000000023</v>
      </c>
      <c r="U1111" s="119">
        <f t="shared" si="220"/>
        <v>2</v>
      </c>
      <c r="V1111" s="119">
        <f t="shared" si="215"/>
        <v>96.019002000000015</v>
      </c>
      <c r="W1111" s="119">
        <f t="shared" si="216"/>
        <v>9.42</v>
      </c>
      <c r="X1111" s="119">
        <f t="shared" si="217"/>
        <v>6.5290020000000109</v>
      </c>
      <c r="Y1111" s="120">
        <f t="shared" si="221"/>
        <v>6.7996978348098329</v>
      </c>
      <c r="Z1111" s="121">
        <f t="shared" si="222"/>
        <v>9.8105581226515977</v>
      </c>
      <c r="AA1111" s="122"/>
      <c r="AB1111" s="119">
        <f t="shared" si="213"/>
        <v>6.5290020000000109</v>
      </c>
    </row>
    <row r="1112" spans="1:29" x14ac:dyDescent="0.45">
      <c r="A1112" s="112">
        <f>IF(C1112="","",COUNTA($C$3:C1112))</f>
        <v>1110</v>
      </c>
      <c r="B1112" s="112" t="str">
        <f t="shared" si="218"/>
        <v>November</v>
      </c>
      <c r="C1112" s="113">
        <v>44870</v>
      </c>
      <c r="D1112" s="114" t="s">
        <v>844</v>
      </c>
      <c r="E1112" s="114"/>
      <c r="F1112" s="115">
        <v>44846</v>
      </c>
      <c r="G1112" s="116" t="s">
        <v>845</v>
      </c>
      <c r="H1112" s="152" t="s">
        <v>856</v>
      </c>
      <c r="I1112" s="116" t="s">
        <v>25</v>
      </c>
      <c r="J1112" s="116" t="s">
        <v>374</v>
      </c>
      <c r="K1112" s="117" t="str">
        <f t="shared" si="214"/>
        <v>No's</v>
      </c>
      <c r="L1112" s="118">
        <v>120</v>
      </c>
      <c r="M1112" s="118"/>
      <c r="N1112" s="118"/>
      <c r="O1112" s="138">
        <f t="shared" si="223"/>
        <v>120</v>
      </c>
      <c r="P1112" s="124"/>
      <c r="Q1112" s="118"/>
      <c r="R1112" s="118"/>
      <c r="S1112" s="151"/>
      <c r="T1112" s="119" t="str">
        <f t="shared" si="219"/>
        <v/>
      </c>
      <c r="U1112" s="119" t="str">
        <f t="shared" si="220"/>
        <v/>
      </c>
      <c r="V1112" s="119">
        <f t="shared" si="215"/>
        <v>120</v>
      </c>
      <c r="W1112" s="119" t="str">
        <f t="shared" si="216"/>
        <v/>
      </c>
      <c r="X1112" s="119" t="str">
        <f t="shared" si="217"/>
        <v/>
      </c>
      <c r="Y1112" s="120" t="str">
        <f t="shared" si="221"/>
        <v/>
      </c>
      <c r="Z1112" s="121" t="str">
        <f t="shared" si="222"/>
        <v/>
      </c>
      <c r="AA1112" s="122"/>
      <c r="AB1112" s="119" t="str">
        <f t="shared" si="213"/>
        <v/>
      </c>
    </row>
    <row r="1113" spans="1:29" x14ac:dyDescent="0.45">
      <c r="A1113" s="112">
        <f>IF(C1113="","",COUNTA($C$3:C1113))</f>
        <v>1111</v>
      </c>
      <c r="B1113" s="112" t="str">
        <f t="shared" si="218"/>
        <v>November</v>
      </c>
      <c r="C1113" s="113">
        <v>44870</v>
      </c>
      <c r="D1113" s="114" t="s">
        <v>844</v>
      </c>
      <c r="E1113" s="114"/>
      <c r="F1113" s="115">
        <v>44846</v>
      </c>
      <c r="G1113" s="116" t="s">
        <v>845</v>
      </c>
      <c r="H1113" s="152" t="s">
        <v>857</v>
      </c>
      <c r="I1113" s="116" t="s">
        <v>457</v>
      </c>
      <c r="J1113" s="116" t="s">
        <v>2</v>
      </c>
      <c r="K1113" s="117" t="str">
        <f t="shared" si="214"/>
        <v>Sqmt</v>
      </c>
      <c r="L1113" s="118">
        <v>14.2</v>
      </c>
      <c r="M1113" s="118">
        <f>5.17+1.03</f>
        <v>6.2</v>
      </c>
      <c r="N1113" s="118">
        <v>5.56</v>
      </c>
      <c r="O1113" s="138">
        <f t="shared" si="223"/>
        <v>14.347199999999999</v>
      </c>
      <c r="P1113" s="124">
        <v>11.3</v>
      </c>
      <c r="Q1113" s="118">
        <v>13.3</v>
      </c>
      <c r="R1113" s="118">
        <v>33</v>
      </c>
      <c r="S1113" s="151">
        <v>67</v>
      </c>
      <c r="T1113" s="119">
        <f t="shared" si="219"/>
        <v>1.0471999999999984</v>
      </c>
      <c r="U1113" s="119">
        <f t="shared" si="220"/>
        <v>2</v>
      </c>
      <c r="V1113" s="119">
        <f t="shared" si="215"/>
        <v>67.575311999999997</v>
      </c>
      <c r="W1113" s="119">
        <f t="shared" si="216"/>
        <v>9.42</v>
      </c>
      <c r="X1113" s="119">
        <f t="shared" si="217"/>
        <v>4.9323119999999925</v>
      </c>
      <c r="Y1113" s="120">
        <f t="shared" si="221"/>
        <v>7.2989851678376159</v>
      </c>
      <c r="Z1113" s="121">
        <f t="shared" si="222"/>
        <v>13.940002230400358</v>
      </c>
      <c r="AA1113" s="122"/>
      <c r="AB1113" s="119">
        <f t="shared" si="213"/>
        <v>4.9323119999999925</v>
      </c>
    </row>
    <row r="1114" spans="1:29" x14ac:dyDescent="0.45">
      <c r="A1114" s="112">
        <f>IF(C1114="","",COUNTA($C$3:C1114))</f>
        <v>1112</v>
      </c>
      <c r="B1114" s="112" t="str">
        <f t="shared" si="218"/>
        <v>November</v>
      </c>
      <c r="C1114" s="113">
        <v>44870</v>
      </c>
      <c r="D1114" s="114" t="s">
        <v>844</v>
      </c>
      <c r="E1114" s="114"/>
      <c r="F1114" s="115">
        <v>44846</v>
      </c>
      <c r="G1114" s="116" t="s">
        <v>845</v>
      </c>
      <c r="H1114" s="152" t="s">
        <v>857</v>
      </c>
      <c r="I1114" s="116" t="s">
        <v>25</v>
      </c>
      <c r="J1114" s="116" t="s">
        <v>374</v>
      </c>
      <c r="K1114" s="117" t="str">
        <f t="shared" si="214"/>
        <v>No's</v>
      </c>
      <c r="L1114" s="118">
        <v>124</v>
      </c>
      <c r="M1114" s="118"/>
      <c r="N1114" s="118"/>
      <c r="O1114" s="138">
        <f t="shared" si="223"/>
        <v>124</v>
      </c>
      <c r="P1114" s="124"/>
      <c r="Q1114" s="118"/>
      <c r="R1114" s="118"/>
      <c r="S1114" s="151"/>
      <c r="T1114" s="119" t="str">
        <f t="shared" si="219"/>
        <v/>
      </c>
      <c r="U1114" s="119" t="str">
        <f t="shared" si="220"/>
        <v/>
      </c>
      <c r="V1114" s="119">
        <f t="shared" si="215"/>
        <v>124</v>
      </c>
      <c r="W1114" s="119" t="str">
        <f t="shared" si="216"/>
        <v/>
      </c>
      <c r="X1114" s="119" t="str">
        <f t="shared" si="217"/>
        <v/>
      </c>
      <c r="Y1114" s="120" t="str">
        <f t="shared" si="221"/>
        <v/>
      </c>
      <c r="Z1114" s="121" t="str">
        <f t="shared" si="222"/>
        <v/>
      </c>
      <c r="AA1114" s="122"/>
      <c r="AB1114" s="119" t="str">
        <f t="shared" si="213"/>
        <v/>
      </c>
    </row>
    <row r="1115" spans="1:29" x14ac:dyDescent="0.45">
      <c r="A1115" s="112">
        <f>IF(C1115="","",COUNTA($C$3:C1115))</f>
        <v>1113</v>
      </c>
      <c r="B1115" s="112" t="str">
        <f t="shared" si="218"/>
        <v>November</v>
      </c>
      <c r="C1115" s="113">
        <v>44870</v>
      </c>
      <c r="D1115" s="114" t="s">
        <v>844</v>
      </c>
      <c r="E1115" s="114"/>
      <c r="F1115" s="115">
        <v>44846</v>
      </c>
      <c r="G1115" s="116" t="s">
        <v>845</v>
      </c>
      <c r="H1115" s="152" t="s">
        <v>858</v>
      </c>
      <c r="I1115" s="116" t="s">
        <v>457</v>
      </c>
      <c r="J1115" s="116" t="s">
        <v>2</v>
      </c>
      <c r="K1115" s="117" t="str">
        <f t="shared" si="214"/>
        <v>Sqmt</v>
      </c>
      <c r="L1115" s="118">
        <v>145.5</v>
      </c>
      <c r="M1115" s="118">
        <v>3.81</v>
      </c>
      <c r="N1115" s="118">
        <v>117.44</v>
      </c>
      <c r="O1115" s="138">
        <f t="shared" si="223"/>
        <v>147.92499999999998</v>
      </c>
      <c r="P1115" s="124">
        <v>98.3</v>
      </c>
      <c r="Q1115" s="118">
        <v>125.3</v>
      </c>
      <c r="R1115" s="118">
        <v>0</v>
      </c>
      <c r="S1115" s="151">
        <v>100</v>
      </c>
      <c r="T1115" s="119">
        <f t="shared" si="219"/>
        <v>22.624999999999986</v>
      </c>
      <c r="U1115" s="119">
        <f t="shared" si="220"/>
        <v>27</v>
      </c>
      <c r="V1115" s="119">
        <f t="shared" si="215"/>
        <v>696.72674999999992</v>
      </c>
      <c r="W1115" s="119">
        <f t="shared" si="216"/>
        <v>127.17</v>
      </c>
      <c r="X1115" s="119">
        <f t="shared" si="217"/>
        <v>106.56374999999993</v>
      </c>
      <c r="Y1115" s="120">
        <f t="shared" si="221"/>
        <v>15.294912962649985</v>
      </c>
      <c r="Z1115" s="121">
        <f t="shared" si="222"/>
        <v>18.252492817306067</v>
      </c>
      <c r="AA1115" s="122"/>
      <c r="AB1115" s="119">
        <f t="shared" si="213"/>
        <v>106.56374999999993</v>
      </c>
    </row>
    <row r="1116" spans="1:29" x14ac:dyDescent="0.45">
      <c r="A1116" s="112">
        <f>IF(C1116="","",COUNTA($C$3:C1116))</f>
        <v>1114</v>
      </c>
      <c r="B1116" s="112" t="str">
        <f t="shared" si="218"/>
        <v>November</v>
      </c>
      <c r="C1116" s="113">
        <v>44870</v>
      </c>
      <c r="D1116" s="114" t="s">
        <v>844</v>
      </c>
      <c r="E1116" s="114"/>
      <c r="F1116" s="115">
        <v>44846</v>
      </c>
      <c r="G1116" s="116" t="s">
        <v>845</v>
      </c>
      <c r="H1116" s="152" t="s">
        <v>858</v>
      </c>
      <c r="I1116" s="116" t="s">
        <v>25</v>
      </c>
      <c r="J1116" s="116" t="s">
        <v>374</v>
      </c>
      <c r="K1116" s="117" t="str">
        <f t="shared" si="214"/>
        <v>No's</v>
      </c>
      <c r="L1116" s="118">
        <v>1484</v>
      </c>
      <c r="M1116" s="118"/>
      <c r="N1116" s="118"/>
      <c r="O1116" s="138">
        <f t="shared" si="223"/>
        <v>1484</v>
      </c>
      <c r="P1116" s="124"/>
      <c r="Q1116" s="118"/>
      <c r="R1116" s="118"/>
      <c r="S1116" s="151"/>
      <c r="T1116" s="119" t="str">
        <f t="shared" si="219"/>
        <v/>
      </c>
      <c r="U1116" s="119" t="str">
        <f t="shared" si="220"/>
        <v/>
      </c>
      <c r="V1116" s="119">
        <f t="shared" si="215"/>
        <v>1484</v>
      </c>
      <c r="W1116" s="119" t="str">
        <f t="shared" si="216"/>
        <v/>
      </c>
      <c r="X1116" s="119" t="str">
        <f t="shared" si="217"/>
        <v/>
      </c>
      <c r="Y1116" s="120" t="str">
        <f t="shared" si="221"/>
        <v/>
      </c>
      <c r="Z1116" s="121" t="str">
        <f t="shared" si="222"/>
        <v/>
      </c>
      <c r="AA1116" s="122"/>
      <c r="AB1116" s="119" t="str">
        <f t="shared" si="213"/>
        <v/>
      </c>
    </row>
    <row r="1117" spans="1:29" x14ac:dyDescent="0.45">
      <c r="A1117" s="112">
        <f>IF(C1117="","",COUNTA($C$3:C1117))</f>
        <v>1115</v>
      </c>
      <c r="B1117" s="112" t="str">
        <f t="shared" si="218"/>
        <v>November</v>
      </c>
      <c r="C1117" s="113">
        <v>44870</v>
      </c>
      <c r="D1117" s="114" t="s">
        <v>844</v>
      </c>
      <c r="E1117" s="114"/>
      <c r="F1117" s="115">
        <v>44846</v>
      </c>
      <c r="G1117" s="116" t="s">
        <v>845</v>
      </c>
      <c r="H1117" s="152" t="s">
        <v>858</v>
      </c>
      <c r="I1117" s="116" t="s">
        <v>460</v>
      </c>
      <c r="J1117" s="116" t="s">
        <v>225</v>
      </c>
      <c r="K1117" s="117" t="str">
        <f t="shared" si="214"/>
        <v>Rmt</v>
      </c>
      <c r="L1117" s="118">
        <v>200</v>
      </c>
      <c r="M1117" s="118"/>
      <c r="N1117" s="118"/>
      <c r="O1117" s="138">
        <f t="shared" si="223"/>
        <v>200</v>
      </c>
      <c r="P1117" s="124"/>
      <c r="Q1117" s="118"/>
      <c r="R1117" s="118"/>
      <c r="S1117" s="151"/>
      <c r="T1117" s="119" t="str">
        <f t="shared" si="219"/>
        <v/>
      </c>
      <c r="U1117" s="119" t="str">
        <f t="shared" si="220"/>
        <v/>
      </c>
      <c r="V1117" s="119">
        <f t="shared" si="215"/>
        <v>200</v>
      </c>
      <c r="W1117" s="119" t="str">
        <f t="shared" si="216"/>
        <v/>
      </c>
      <c r="X1117" s="119" t="str">
        <f t="shared" si="217"/>
        <v/>
      </c>
      <c r="Y1117" s="120" t="str">
        <f t="shared" si="221"/>
        <v/>
      </c>
      <c r="Z1117" s="121" t="str">
        <f t="shared" si="222"/>
        <v/>
      </c>
      <c r="AA1117" s="122"/>
      <c r="AB1117" s="119" t="str">
        <f t="shared" si="213"/>
        <v/>
      </c>
    </row>
    <row r="1118" spans="1:29" x14ac:dyDescent="0.45">
      <c r="A1118" s="112">
        <f>IF(C1118="","",COUNTA($C$3:C1118))</f>
        <v>1116</v>
      </c>
      <c r="B1118" s="112" t="str">
        <f t="shared" si="218"/>
        <v>November</v>
      </c>
      <c r="C1118" s="113">
        <v>44870</v>
      </c>
      <c r="D1118" s="114" t="s">
        <v>844</v>
      </c>
      <c r="E1118" s="114"/>
      <c r="F1118" s="115">
        <v>44846</v>
      </c>
      <c r="G1118" s="116" t="s">
        <v>845</v>
      </c>
      <c r="H1118" s="152" t="s">
        <v>858</v>
      </c>
      <c r="I1118" s="116" t="s">
        <v>24</v>
      </c>
      <c r="J1118" s="116" t="s">
        <v>24</v>
      </c>
      <c r="K1118" s="117" t="str">
        <f t="shared" si="214"/>
        <v>No's</v>
      </c>
      <c r="L1118" s="118">
        <v>800</v>
      </c>
      <c r="M1118" s="118"/>
      <c r="N1118" s="118"/>
      <c r="O1118" s="138">
        <f t="shared" si="223"/>
        <v>800</v>
      </c>
      <c r="P1118" s="124"/>
      <c r="Q1118" s="118"/>
      <c r="R1118" s="118"/>
      <c r="S1118" s="151"/>
      <c r="T1118" s="119" t="str">
        <f t="shared" si="219"/>
        <v/>
      </c>
      <c r="U1118" s="119" t="str">
        <f t="shared" si="220"/>
        <v/>
      </c>
      <c r="V1118" s="119">
        <f t="shared" si="215"/>
        <v>800</v>
      </c>
      <c r="W1118" s="119" t="str">
        <f t="shared" si="216"/>
        <v/>
      </c>
      <c r="X1118" s="119" t="str">
        <f t="shared" si="217"/>
        <v/>
      </c>
      <c r="Y1118" s="120" t="str">
        <f t="shared" si="221"/>
        <v/>
      </c>
      <c r="Z1118" s="121" t="str">
        <f t="shared" si="222"/>
        <v/>
      </c>
      <c r="AA1118" s="122"/>
      <c r="AB1118" s="119" t="str">
        <f t="shared" si="213"/>
        <v/>
      </c>
    </row>
    <row r="1119" spans="1:29" x14ac:dyDescent="0.45">
      <c r="A1119" s="112">
        <f>IF(C1119="","",COUNTA($C$3:C1119))</f>
        <v>1117</v>
      </c>
      <c r="B1119" s="112" t="str">
        <f t="shared" si="218"/>
        <v>November</v>
      </c>
      <c r="C1119" s="113">
        <v>44870</v>
      </c>
      <c r="D1119" s="114" t="s">
        <v>844</v>
      </c>
      <c r="E1119" s="114"/>
      <c r="F1119" s="115">
        <v>44846</v>
      </c>
      <c r="G1119" s="116" t="s">
        <v>845</v>
      </c>
      <c r="H1119" s="152" t="s">
        <v>858</v>
      </c>
      <c r="I1119" s="116" t="s">
        <v>480</v>
      </c>
      <c r="J1119" s="116" t="s">
        <v>345</v>
      </c>
      <c r="K1119" s="117" t="str">
        <f t="shared" si="214"/>
        <v>Kg's</v>
      </c>
      <c r="L1119" s="118">
        <v>1.2</v>
      </c>
      <c r="M1119" s="118"/>
      <c r="N1119" s="118"/>
      <c r="O1119" s="138">
        <f t="shared" si="223"/>
        <v>1.2</v>
      </c>
      <c r="P1119" s="124"/>
      <c r="Q1119" s="118"/>
      <c r="R1119" s="118"/>
      <c r="S1119" s="151"/>
      <c r="T1119" s="119" t="str">
        <f t="shared" si="219"/>
        <v/>
      </c>
      <c r="U1119" s="119" t="str">
        <f t="shared" si="220"/>
        <v/>
      </c>
      <c r="V1119" s="119">
        <f t="shared" si="215"/>
        <v>1.2</v>
      </c>
      <c r="W1119" s="119" t="str">
        <f t="shared" si="216"/>
        <v/>
      </c>
      <c r="X1119" s="119" t="str">
        <f t="shared" si="217"/>
        <v/>
      </c>
      <c r="Y1119" s="120" t="str">
        <f t="shared" si="221"/>
        <v/>
      </c>
      <c r="Z1119" s="121" t="str">
        <f t="shared" si="222"/>
        <v/>
      </c>
      <c r="AA1119" s="122"/>
      <c r="AB1119" s="119" t="str">
        <f t="shared" si="213"/>
        <v/>
      </c>
    </row>
    <row r="1120" spans="1:29" x14ac:dyDescent="0.45">
      <c r="A1120" s="112">
        <f>IF(C1120="","",COUNTA($C$3:C1120))</f>
        <v>1118</v>
      </c>
      <c r="B1120" s="112" t="str">
        <f t="shared" si="218"/>
        <v>November</v>
      </c>
      <c r="C1120" s="113">
        <v>44870</v>
      </c>
      <c r="D1120" s="114" t="s">
        <v>844</v>
      </c>
      <c r="E1120" s="114"/>
      <c r="F1120" s="115">
        <v>44846</v>
      </c>
      <c r="G1120" s="116" t="s">
        <v>845</v>
      </c>
      <c r="H1120" s="152" t="s">
        <v>858</v>
      </c>
      <c r="I1120" s="116" t="s">
        <v>480</v>
      </c>
      <c r="J1120" s="116" t="s">
        <v>343</v>
      </c>
      <c r="K1120" s="117" t="str">
        <f t="shared" si="214"/>
        <v>No's</v>
      </c>
      <c r="L1120" s="118">
        <v>2</v>
      </c>
      <c r="M1120" s="118"/>
      <c r="N1120" s="118"/>
      <c r="O1120" s="138">
        <f t="shared" si="223"/>
        <v>2</v>
      </c>
      <c r="P1120" s="124"/>
      <c r="Q1120" s="118"/>
      <c r="R1120" s="118"/>
      <c r="S1120" s="151"/>
      <c r="T1120" s="119" t="str">
        <f t="shared" si="219"/>
        <v/>
      </c>
      <c r="U1120" s="119" t="str">
        <f t="shared" si="220"/>
        <v/>
      </c>
      <c r="V1120" s="119">
        <f t="shared" si="215"/>
        <v>2</v>
      </c>
      <c r="W1120" s="119" t="str">
        <f t="shared" si="216"/>
        <v/>
      </c>
      <c r="X1120" s="119" t="str">
        <f t="shared" si="217"/>
        <v/>
      </c>
      <c r="Y1120" s="120" t="str">
        <f t="shared" si="221"/>
        <v/>
      </c>
      <c r="Z1120" s="121" t="str">
        <f t="shared" si="222"/>
        <v/>
      </c>
      <c r="AA1120" s="122"/>
      <c r="AB1120" s="119" t="str">
        <f t="shared" si="213"/>
        <v/>
      </c>
    </row>
    <row r="1121" spans="1:29" x14ac:dyDescent="0.45">
      <c r="A1121" s="112">
        <f>IF(C1121="","",COUNTA($C$3:C1121))</f>
        <v>1119</v>
      </c>
      <c r="B1121" s="112" t="str">
        <f t="shared" si="218"/>
        <v>November</v>
      </c>
      <c r="C1121" s="113">
        <v>44872</v>
      </c>
      <c r="D1121" s="114" t="s">
        <v>860</v>
      </c>
      <c r="E1121" s="114"/>
      <c r="F1121" s="115">
        <v>44872</v>
      </c>
      <c r="G1121" s="116" t="s">
        <v>125</v>
      </c>
      <c r="H1121" s="152" t="s">
        <v>861</v>
      </c>
      <c r="I1121" s="116" t="s">
        <v>457</v>
      </c>
      <c r="J1121" s="116" t="s">
        <v>2</v>
      </c>
      <c r="K1121" s="117" t="str">
        <f t="shared" si="214"/>
        <v>Sqmt</v>
      </c>
      <c r="L1121" s="118">
        <v>48.8</v>
      </c>
      <c r="M1121" s="118">
        <f>4.31+13.57</f>
        <v>17.88</v>
      </c>
      <c r="N1121" s="118">
        <v>22.49</v>
      </c>
      <c r="O1121" s="138">
        <f t="shared" si="223"/>
        <v>49.251399999999997</v>
      </c>
      <c r="P1121" s="124">
        <v>37.299999999999997</v>
      </c>
      <c r="Q1121" s="118">
        <v>44.3</v>
      </c>
      <c r="R1121" s="118">
        <v>24</v>
      </c>
      <c r="S1121" s="151">
        <v>76</v>
      </c>
      <c r="T1121" s="119">
        <f t="shared" si="219"/>
        <v>4.9513999999999996</v>
      </c>
      <c r="U1121" s="119">
        <f t="shared" si="220"/>
        <v>7</v>
      </c>
      <c r="V1121" s="119">
        <f t="shared" si="215"/>
        <v>231.97409399999998</v>
      </c>
      <c r="W1121" s="119">
        <f t="shared" si="216"/>
        <v>32.97</v>
      </c>
      <c r="X1121" s="119">
        <f t="shared" si="217"/>
        <v>23.321093999999999</v>
      </c>
      <c r="Y1121" s="120">
        <f t="shared" si="221"/>
        <v>10.053318281307739</v>
      </c>
      <c r="Z1121" s="121">
        <f t="shared" si="222"/>
        <v>14.212793951034897</v>
      </c>
      <c r="AA1121" s="122"/>
      <c r="AB1121" s="119">
        <f t="shared" si="213"/>
        <v>23.321093999999999</v>
      </c>
    </row>
    <row r="1122" spans="1:29" x14ac:dyDescent="0.45">
      <c r="A1122" s="112">
        <f>IF(C1122="","",COUNTA($C$3:C1122))</f>
        <v>1120</v>
      </c>
      <c r="B1122" s="112" t="str">
        <f t="shared" si="218"/>
        <v>November</v>
      </c>
      <c r="C1122" s="113">
        <v>44872</v>
      </c>
      <c r="D1122" s="114" t="s">
        <v>860</v>
      </c>
      <c r="E1122" s="114"/>
      <c r="F1122" s="115">
        <v>44872</v>
      </c>
      <c r="G1122" s="116" t="s">
        <v>125</v>
      </c>
      <c r="H1122" s="152" t="s">
        <v>861</v>
      </c>
      <c r="I1122" s="116" t="s">
        <v>25</v>
      </c>
      <c r="J1122" s="116" t="s">
        <v>455</v>
      </c>
      <c r="K1122" s="117" t="str">
        <f t="shared" si="214"/>
        <v>No's</v>
      </c>
      <c r="L1122" s="118">
        <v>332</v>
      </c>
      <c r="M1122" s="118"/>
      <c r="N1122" s="118"/>
      <c r="O1122" s="138">
        <f t="shared" si="223"/>
        <v>332</v>
      </c>
      <c r="P1122" s="124"/>
      <c r="Q1122" s="118"/>
      <c r="R1122" s="118"/>
      <c r="S1122" s="151"/>
      <c r="T1122" s="119" t="str">
        <f t="shared" si="219"/>
        <v/>
      </c>
      <c r="U1122" s="119" t="str">
        <f t="shared" si="220"/>
        <v/>
      </c>
      <c r="V1122" s="119">
        <f t="shared" si="215"/>
        <v>332</v>
      </c>
      <c r="W1122" s="119" t="str">
        <f t="shared" si="216"/>
        <v/>
      </c>
      <c r="X1122" s="119" t="str">
        <f t="shared" si="217"/>
        <v/>
      </c>
      <c r="Y1122" s="120" t="str">
        <f t="shared" si="221"/>
        <v/>
      </c>
      <c r="Z1122" s="121" t="str">
        <f t="shared" si="222"/>
        <v/>
      </c>
      <c r="AA1122" s="122"/>
      <c r="AB1122" s="119" t="str">
        <f t="shared" si="213"/>
        <v/>
      </c>
    </row>
    <row r="1123" spans="1:29" x14ac:dyDescent="0.45">
      <c r="A1123" s="112">
        <f>IF(C1123="","",COUNTA($C$3:C1123))</f>
        <v>1121</v>
      </c>
      <c r="B1123" s="112" t="str">
        <f t="shared" si="218"/>
        <v>November</v>
      </c>
      <c r="C1123" s="113">
        <v>44872</v>
      </c>
      <c r="D1123" s="114" t="s">
        <v>860</v>
      </c>
      <c r="E1123" s="114"/>
      <c r="F1123" s="115">
        <v>44872</v>
      </c>
      <c r="G1123" s="116" t="s">
        <v>125</v>
      </c>
      <c r="H1123" s="152" t="s">
        <v>861</v>
      </c>
      <c r="I1123" s="116" t="s">
        <v>460</v>
      </c>
      <c r="J1123" s="116" t="s">
        <v>225</v>
      </c>
      <c r="K1123" s="117" t="str">
        <f t="shared" si="214"/>
        <v>Rmt</v>
      </c>
      <c r="L1123" s="118">
        <v>80</v>
      </c>
      <c r="M1123" s="118"/>
      <c r="N1123" s="118"/>
      <c r="O1123" s="138">
        <f t="shared" si="223"/>
        <v>80</v>
      </c>
      <c r="P1123" s="124"/>
      <c r="Q1123" s="118"/>
      <c r="R1123" s="118"/>
      <c r="S1123" s="151"/>
      <c r="T1123" s="119" t="str">
        <f t="shared" si="219"/>
        <v/>
      </c>
      <c r="U1123" s="119" t="str">
        <f t="shared" si="220"/>
        <v/>
      </c>
      <c r="V1123" s="119">
        <f t="shared" si="215"/>
        <v>80</v>
      </c>
      <c r="W1123" s="119" t="str">
        <f t="shared" si="216"/>
        <v/>
      </c>
      <c r="X1123" s="119" t="str">
        <f t="shared" si="217"/>
        <v/>
      </c>
      <c r="Y1123" s="120" t="str">
        <f t="shared" si="221"/>
        <v/>
      </c>
      <c r="Z1123" s="121" t="str">
        <f t="shared" si="222"/>
        <v/>
      </c>
      <c r="AA1123" s="122"/>
      <c r="AB1123" s="119" t="str">
        <f t="shared" si="213"/>
        <v/>
      </c>
    </row>
    <row r="1124" spans="1:29" x14ac:dyDescent="0.45">
      <c r="A1124" s="112">
        <f>IF(C1124="","",COUNTA($C$3:C1124))</f>
        <v>1122</v>
      </c>
      <c r="B1124" s="112" t="str">
        <f t="shared" si="218"/>
        <v>November</v>
      </c>
      <c r="C1124" s="113">
        <v>44872</v>
      </c>
      <c r="D1124" s="114" t="s">
        <v>860</v>
      </c>
      <c r="E1124" s="114"/>
      <c r="F1124" s="115">
        <v>44872</v>
      </c>
      <c r="G1124" s="116" t="s">
        <v>125</v>
      </c>
      <c r="H1124" s="152" t="s">
        <v>861</v>
      </c>
      <c r="I1124" s="116" t="s">
        <v>24</v>
      </c>
      <c r="J1124" s="116" t="s">
        <v>24</v>
      </c>
      <c r="K1124" s="117" t="str">
        <f t="shared" si="214"/>
        <v>No's</v>
      </c>
      <c r="L1124" s="118">
        <v>300</v>
      </c>
      <c r="M1124" s="118"/>
      <c r="N1124" s="118"/>
      <c r="O1124" s="138">
        <f t="shared" si="223"/>
        <v>300</v>
      </c>
      <c r="P1124" s="124"/>
      <c r="Q1124" s="118"/>
      <c r="R1124" s="118"/>
      <c r="S1124" s="151"/>
      <c r="T1124" s="119" t="str">
        <f t="shared" si="219"/>
        <v/>
      </c>
      <c r="U1124" s="119" t="str">
        <f t="shared" si="220"/>
        <v/>
      </c>
      <c r="V1124" s="119">
        <f t="shared" si="215"/>
        <v>300</v>
      </c>
      <c r="W1124" s="119" t="str">
        <f t="shared" si="216"/>
        <v/>
      </c>
      <c r="X1124" s="119" t="str">
        <f t="shared" si="217"/>
        <v/>
      </c>
      <c r="Y1124" s="120" t="str">
        <f t="shared" si="221"/>
        <v/>
      </c>
      <c r="Z1124" s="121" t="str">
        <f t="shared" si="222"/>
        <v/>
      </c>
      <c r="AA1124" s="122"/>
      <c r="AB1124" s="119" t="str">
        <f t="shared" si="213"/>
        <v/>
      </c>
    </row>
    <row r="1125" spans="1:29" x14ac:dyDescent="0.45">
      <c r="A1125" s="112">
        <f>IF(C1125="","",COUNTA($C$3:C1125))</f>
        <v>1123</v>
      </c>
      <c r="B1125" s="112" t="str">
        <f t="shared" si="218"/>
        <v>November</v>
      </c>
      <c r="C1125" s="113">
        <v>44872</v>
      </c>
      <c r="D1125" s="114" t="s">
        <v>860</v>
      </c>
      <c r="E1125" s="114"/>
      <c r="F1125" s="115">
        <v>44872</v>
      </c>
      <c r="G1125" s="116" t="s">
        <v>125</v>
      </c>
      <c r="H1125" s="152" t="s">
        <v>861</v>
      </c>
      <c r="I1125" s="116" t="s">
        <v>480</v>
      </c>
      <c r="J1125" s="116" t="s">
        <v>345</v>
      </c>
      <c r="K1125" s="117" t="str">
        <f t="shared" si="214"/>
        <v>Kg's</v>
      </c>
      <c r="L1125" s="118">
        <v>0.25</v>
      </c>
      <c r="M1125" s="118"/>
      <c r="N1125" s="118"/>
      <c r="O1125" s="138">
        <f t="shared" si="223"/>
        <v>0.25</v>
      </c>
      <c r="P1125" s="124"/>
      <c r="Q1125" s="118"/>
      <c r="R1125" s="118"/>
      <c r="S1125" s="151"/>
      <c r="T1125" s="119" t="str">
        <f t="shared" si="219"/>
        <v/>
      </c>
      <c r="U1125" s="119" t="str">
        <f t="shared" si="220"/>
        <v/>
      </c>
      <c r="V1125" s="119">
        <f t="shared" si="215"/>
        <v>0.25</v>
      </c>
      <c r="W1125" s="119" t="str">
        <f t="shared" si="216"/>
        <v/>
      </c>
      <c r="X1125" s="119" t="str">
        <f t="shared" si="217"/>
        <v/>
      </c>
      <c r="Y1125" s="120" t="str">
        <f t="shared" si="221"/>
        <v/>
      </c>
      <c r="Z1125" s="121" t="str">
        <f t="shared" si="222"/>
        <v/>
      </c>
      <c r="AA1125" s="122"/>
      <c r="AB1125" s="119" t="str">
        <f t="shared" si="213"/>
        <v/>
      </c>
    </row>
    <row r="1126" spans="1:29" x14ac:dyDescent="0.45">
      <c r="A1126" s="112">
        <f>IF(C1126="","",COUNTA($C$3:C1126))</f>
        <v>1124</v>
      </c>
      <c r="B1126" s="112" t="str">
        <f t="shared" si="218"/>
        <v>November</v>
      </c>
      <c r="C1126" s="113">
        <v>44872</v>
      </c>
      <c r="D1126" s="114" t="s">
        <v>860</v>
      </c>
      <c r="E1126" s="114"/>
      <c r="F1126" s="115">
        <v>44872</v>
      </c>
      <c r="G1126" s="116" t="s">
        <v>125</v>
      </c>
      <c r="H1126" s="152" t="s">
        <v>861</v>
      </c>
      <c r="I1126" s="116" t="s">
        <v>480</v>
      </c>
      <c r="J1126" s="116" t="s">
        <v>343</v>
      </c>
      <c r="K1126" s="117" t="str">
        <f t="shared" si="214"/>
        <v>No's</v>
      </c>
      <c r="L1126" s="118">
        <v>1</v>
      </c>
      <c r="M1126" s="118"/>
      <c r="N1126" s="118"/>
      <c r="O1126" s="138">
        <f t="shared" si="223"/>
        <v>1</v>
      </c>
      <c r="P1126" s="124"/>
      <c r="Q1126" s="118"/>
      <c r="R1126" s="118"/>
      <c r="S1126" s="151"/>
      <c r="T1126" s="119" t="str">
        <f t="shared" si="219"/>
        <v/>
      </c>
      <c r="U1126" s="119" t="str">
        <f t="shared" si="220"/>
        <v/>
      </c>
      <c r="V1126" s="119">
        <f t="shared" si="215"/>
        <v>1</v>
      </c>
      <c r="W1126" s="119" t="str">
        <f t="shared" si="216"/>
        <v/>
      </c>
      <c r="X1126" s="119" t="str">
        <f t="shared" si="217"/>
        <v/>
      </c>
      <c r="Y1126" s="120" t="str">
        <f t="shared" si="221"/>
        <v/>
      </c>
      <c r="Z1126" s="121" t="str">
        <f t="shared" si="222"/>
        <v/>
      </c>
      <c r="AA1126" s="122"/>
      <c r="AB1126" s="119" t="str">
        <f t="shared" si="213"/>
        <v/>
      </c>
    </row>
    <row r="1127" spans="1:29" x14ac:dyDescent="0.45">
      <c r="A1127" s="112">
        <f>IF(C1127="","",COUNTA($C$3:C1127))</f>
        <v>1125</v>
      </c>
      <c r="B1127" s="112" t="str">
        <f t="shared" si="218"/>
        <v>November</v>
      </c>
      <c r="C1127" s="113">
        <v>44872</v>
      </c>
      <c r="D1127" s="114" t="s">
        <v>860</v>
      </c>
      <c r="E1127" s="114"/>
      <c r="F1127" s="115">
        <v>44872</v>
      </c>
      <c r="G1127" s="116" t="s">
        <v>125</v>
      </c>
      <c r="H1127" s="152" t="s">
        <v>862</v>
      </c>
      <c r="I1127" s="116" t="s">
        <v>230</v>
      </c>
      <c r="J1127" s="116" t="s">
        <v>4</v>
      </c>
      <c r="K1127" s="117" t="str">
        <f t="shared" si="214"/>
        <v>Sqmt</v>
      </c>
      <c r="L1127" s="118">
        <v>1.6</v>
      </c>
      <c r="M1127" s="118"/>
      <c r="N1127" s="118">
        <v>1.35</v>
      </c>
      <c r="O1127" s="138">
        <f t="shared" si="223"/>
        <v>1.647</v>
      </c>
      <c r="P1127" s="124">
        <v>1</v>
      </c>
      <c r="Q1127" s="118">
        <v>1.1000000000000001</v>
      </c>
      <c r="R1127" s="118">
        <v>0</v>
      </c>
      <c r="S1127" s="151">
        <v>100</v>
      </c>
      <c r="T1127" s="119">
        <f t="shared" si="219"/>
        <v>0.54699999999999993</v>
      </c>
      <c r="U1127" s="119">
        <f t="shared" si="220"/>
        <v>0.10000000000000009</v>
      </c>
      <c r="V1127" s="119">
        <f t="shared" si="215"/>
        <v>12.92895</v>
      </c>
      <c r="W1127" s="119">
        <f t="shared" si="216"/>
        <v>0.7850000000000007</v>
      </c>
      <c r="X1127" s="119">
        <f t="shared" si="217"/>
        <v>4.2939499999999988</v>
      </c>
      <c r="Y1127" s="120">
        <f t="shared" si="221"/>
        <v>33.211900425015173</v>
      </c>
      <c r="Z1127" s="121">
        <f t="shared" si="222"/>
        <v>6.0716454159077164</v>
      </c>
      <c r="AA1127" s="122"/>
      <c r="AB1127" s="119">
        <f t="shared" si="213"/>
        <v>4.2939499999999988</v>
      </c>
    </row>
    <row r="1128" spans="1:29" x14ac:dyDescent="0.45">
      <c r="A1128" s="112">
        <f>IF(C1128="","",COUNTA($C$3:C1128))</f>
        <v>1126</v>
      </c>
      <c r="B1128" s="112" t="str">
        <f t="shared" si="218"/>
        <v>November</v>
      </c>
      <c r="C1128" s="113">
        <v>44872</v>
      </c>
      <c r="D1128" s="114" t="s">
        <v>860</v>
      </c>
      <c r="E1128" s="114"/>
      <c r="F1128" s="115">
        <v>44872</v>
      </c>
      <c r="G1128" s="116" t="s">
        <v>125</v>
      </c>
      <c r="H1128" s="152" t="s">
        <v>862</v>
      </c>
      <c r="I1128" s="116" t="s">
        <v>230</v>
      </c>
      <c r="J1128" s="116" t="s">
        <v>3</v>
      </c>
      <c r="K1128" s="117" t="str">
        <f t="shared" si="214"/>
        <v>Sqmt</v>
      </c>
      <c r="L1128" s="118">
        <v>0.4</v>
      </c>
      <c r="M1128" s="118"/>
      <c r="N1128" s="118">
        <v>0.37</v>
      </c>
      <c r="O1128" s="138">
        <f t="shared" si="223"/>
        <v>0.45139999999999997</v>
      </c>
      <c r="P1128" s="124"/>
      <c r="Q1128" s="118">
        <v>0.3</v>
      </c>
      <c r="R1128" s="118"/>
      <c r="S1128" s="151"/>
      <c r="T1128" s="119">
        <f t="shared" si="219"/>
        <v>0.15139999999999998</v>
      </c>
      <c r="U1128" s="119">
        <f t="shared" si="220"/>
        <v>0.3</v>
      </c>
      <c r="V1128" s="119">
        <f t="shared" si="215"/>
        <v>2.8347919999999998</v>
      </c>
      <c r="W1128" s="119">
        <f t="shared" si="216"/>
        <v>1.8839999999999999</v>
      </c>
      <c r="X1128" s="119">
        <f t="shared" si="217"/>
        <v>0.95079199999999986</v>
      </c>
      <c r="Y1128" s="120">
        <f t="shared" si="221"/>
        <v>33.540097474523698</v>
      </c>
      <c r="Z1128" s="121">
        <f t="shared" si="222"/>
        <v>66.459902525476295</v>
      </c>
      <c r="AA1128" s="122"/>
      <c r="AB1128" s="119">
        <f t="shared" si="213"/>
        <v>0.95079199999999986</v>
      </c>
    </row>
    <row r="1129" spans="1:29" x14ac:dyDescent="0.45">
      <c r="A1129" s="112">
        <f>IF(C1129="","",COUNTA($C$3:C1129))</f>
        <v>1127</v>
      </c>
      <c r="B1129" s="112" t="str">
        <f t="shared" si="218"/>
        <v>November</v>
      </c>
      <c r="C1129" s="113">
        <v>44872</v>
      </c>
      <c r="D1129" s="114" t="s">
        <v>860</v>
      </c>
      <c r="E1129" s="114"/>
      <c r="F1129" s="115">
        <v>44872</v>
      </c>
      <c r="G1129" s="116" t="s">
        <v>125</v>
      </c>
      <c r="H1129" s="152" t="s">
        <v>862</v>
      </c>
      <c r="I1129" s="116" t="s">
        <v>25</v>
      </c>
      <c r="J1129" s="116" t="s">
        <v>455</v>
      </c>
      <c r="K1129" s="117" t="str">
        <f t="shared" si="214"/>
        <v>No's</v>
      </c>
      <c r="L1129" s="118">
        <v>40</v>
      </c>
      <c r="M1129" s="118"/>
      <c r="N1129" s="118"/>
      <c r="O1129" s="138">
        <f t="shared" si="223"/>
        <v>40</v>
      </c>
      <c r="P1129" s="124"/>
      <c r="Q1129" s="118"/>
      <c r="R1129" s="118"/>
      <c r="S1129" s="151"/>
      <c r="T1129" s="119" t="str">
        <f t="shared" si="219"/>
        <v/>
      </c>
      <c r="U1129" s="119" t="str">
        <f t="shared" si="220"/>
        <v/>
      </c>
      <c r="V1129" s="119">
        <f t="shared" si="215"/>
        <v>40</v>
      </c>
      <c r="W1129" s="119" t="str">
        <f t="shared" si="216"/>
        <v/>
      </c>
      <c r="X1129" s="119" t="str">
        <f t="shared" si="217"/>
        <v/>
      </c>
      <c r="Y1129" s="120" t="str">
        <f t="shared" si="221"/>
        <v/>
      </c>
      <c r="Z1129" s="121" t="str">
        <f t="shared" si="222"/>
        <v/>
      </c>
      <c r="AA1129" s="122"/>
      <c r="AB1129" s="119" t="str">
        <f t="shared" si="213"/>
        <v/>
      </c>
    </row>
    <row r="1130" spans="1:29" x14ac:dyDescent="0.45">
      <c r="A1130" s="112">
        <f>IF(C1130="","",COUNTA($C$3:C1130))</f>
        <v>1128</v>
      </c>
      <c r="B1130" s="112" t="str">
        <f t="shared" si="218"/>
        <v>November</v>
      </c>
      <c r="C1130" s="113">
        <v>44874</v>
      </c>
      <c r="D1130" s="114" t="s">
        <v>848</v>
      </c>
      <c r="E1130" s="114"/>
      <c r="F1130" s="115">
        <v>44862</v>
      </c>
      <c r="G1130" s="116" t="s">
        <v>48</v>
      </c>
      <c r="H1130" s="152" t="s">
        <v>863</v>
      </c>
      <c r="I1130" s="116" t="s">
        <v>457</v>
      </c>
      <c r="J1130" s="116" t="s">
        <v>2</v>
      </c>
      <c r="K1130" s="117" t="str">
        <f t="shared" si="214"/>
        <v>Sqmt</v>
      </c>
      <c r="L1130" s="118">
        <v>347.5</v>
      </c>
      <c r="M1130" s="118">
        <v>194.73</v>
      </c>
      <c r="N1130" s="118">
        <v>91.61</v>
      </c>
      <c r="O1130" s="138">
        <f t="shared" si="223"/>
        <v>349.33479999999997</v>
      </c>
      <c r="P1130" s="124">
        <v>296.60000000000002</v>
      </c>
      <c r="Q1130" s="118">
        <v>334.8</v>
      </c>
      <c r="R1130" s="118">
        <v>53</v>
      </c>
      <c r="S1130" s="151">
        <v>47</v>
      </c>
      <c r="T1130" s="119">
        <f t="shared" si="219"/>
        <v>14.534799999999962</v>
      </c>
      <c r="U1130" s="119">
        <f t="shared" si="220"/>
        <v>38.199999999999989</v>
      </c>
      <c r="V1130" s="119">
        <f t="shared" si="215"/>
        <v>1645.366908</v>
      </c>
      <c r="W1130" s="119">
        <f t="shared" si="216"/>
        <v>179.92199999999994</v>
      </c>
      <c r="X1130" s="119">
        <f t="shared" si="217"/>
        <v>68.458907999999823</v>
      </c>
      <c r="Y1130" s="120">
        <f t="shared" si="221"/>
        <v>4.1607077222194766</v>
      </c>
      <c r="Z1130" s="121">
        <f t="shared" si="222"/>
        <v>10.935068593223461</v>
      </c>
      <c r="AA1130" s="122"/>
      <c r="AB1130" s="119">
        <f t="shared" si="213"/>
        <v>68.458907999999823</v>
      </c>
    </row>
    <row r="1131" spans="1:29" x14ac:dyDescent="0.45">
      <c r="A1131" s="112">
        <f>IF(C1131="","",COUNTA($C$3:C1131))</f>
        <v>1129</v>
      </c>
      <c r="B1131" s="112" t="str">
        <f t="shared" si="218"/>
        <v>November</v>
      </c>
      <c r="C1131" s="113">
        <v>44874</v>
      </c>
      <c r="D1131" s="114" t="s">
        <v>848</v>
      </c>
      <c r="E1131" s="114"/>
      <c r="F1131" s="115">
        <v>44862</v>
      </c>
      <c r="G1131" s="116" t="s">
        <v>48</v>
      </c>
      <c r="H1131" s="152" t="s">
        <v>863</v>
      </c>
      <c r="I1131" s="116" t="s">
        <v>457</v>
      </c>
      <c r="J1131" s="116" t="s">
        <v>3</v>
      </c>
      <c r="K1131" s="117" t="str">
        <f t="shared" si="214"/>
        <v>Sqmt</v>
      </c>
      <c r="L1131" s="118">
        <v>118.6</v>
      </c>
      <c r="M1131" s="118">
        <v>65.069999999999993</v>
      </c>
      <c r="N1131" s="118">
        <v>32.36</v>
      </c>
      <c r="O1131" s="138">
        <f t="shared" si="223"/>
        <v>118.86459999999998</v>
      </c>
      <c r="P1131" s="124">
        <v>99.2</v>
      </c>
      <c r="Q1131" s="118">
        <v>110.5</v>
      </c>
      <c r="R1131" s="118"/>
      <c r="S1131" s="151"/>
      <c r="T1131" s="119">
        <f t="shared" si="219"/>
        <v>8.3645999999999816</v>
      </c>
      <c r="U1131" s="119">
        <f t="shared" si="220"/>
        <v>11.299999999999997</v>
      </c>
      <c r="V1131" s="119">
        <f t="shared" si="215"/>
        <v>746.46968799999991</v>
      </c>
      <c r="W1131" s="119">
        <f t="shared" si="216"/>
        <v>70.963999999999984</v>
      </c>
      <c r="X1131" s="119">
        <f t="shared" si="217"/>
        <v>52.529687999999886</v>
      </c>
      <c r="Y1131" s="120">
        <f t="shared" si="221"/>
        <v>7.0370825291970727</v>
      </c>
      <c r="Z1131" s="121">
        <f t="shared" si="222"/>
        <v>9.5066150897744137</v>
      </c>
      <c r="AA1131" s="122"/>
      <c r="AB1131" s="119">
        <f t="shared" si="213"/>
        <v>52.529687999999886</v>
      </c>
    </row>
    <row r="1132" spans="1:29" x14ac:dyDescent="0.45">
      <c r="A1132" s="112">
        <f>IF(C1132="","",COUNTA($C$3:C1132))</f>
        <v>1130</v>
      </c>
      <c r="B1132" s="112" t="str">
        <f t="shared" si="218"/>
        <v>November</v>
      </c>
      <c r="C1132" s="113">
        <v>44874</v>
      </c>
      <c r="D1132" s="114" t="s">
        <v>848</v>
      </c>
      <c r="E1132" s="114"/>
      <c r="F1132" s="115">
        <v>44862</v>
      </c>
      <c r="G1132" s="116" t="s">
        <v>48</v>
      </c>
      <c r="H1132" s="152" t="s">
        <v>863</v>
      </c>
      <c r="I1132" s="116" t="s">
        <v>457</v>
      </c>
      <c r="J1132" s="116" t="s">
        <v>4</v>
      </c>
      <c r="K1132" s="117" t="str">
        <f t="shared" si="214"/>
        <v>Sqmt</v>
      </c>
      <c r="L1132" s="118">
        <v>19.45</v>
      </c>
      <c r="M1132" s="118">
        <v>11.67</v>
      </c>
      <c r="N1132" s="118">
        <v>4</v>
      </c>
      <c r="O1132" s="138">
        <f>IF(ISNUMBER(SEARCH("gsm",J:J)),(M1132+N1132)*1.25,IF(ISNUMBER(SEARCH("Tape",J:J)),L1132,IF(ISNUMBER(SEARCH("Thermal",J:J)),L1132,IF(ISNUMBER(SEARCH("Acou",J:J)),L1132,IF(ISNUMBER(SEARCH("ss",J:J)),L1132,IF(ISNUMBER(SEARCH("Alu",J:J)),L1132,IF(ISNUMBER(SEARCH("Gasket",J:J)),L1132,IF(ISNUMBER(SEARCH("Cleats",J:J)),L1132,IF(ISNUMBER(SEARCH("Tube",J:J)),L1132,IF(ISNUMBER(SEARCH("Bracket",J:J)),L1132,IF(ISNUMBER(SEARCH("Corner",J:J)),L1132,IF(ISNUMBER(SEARCH("MS",J:J)),L1132,IF(ISNUMBER(SEARCH("Bucket",J:J)),L1132,IF(ISNUMBER(SEARCH("stretch",J:J)),L1132,IF(ISNUMBER(SEARCH("Bubble",J:J)),L1132,IF(ISNUMBER(SEARCH("JTR",J:J)),L1132,IF(ISNUMBER(SEARCH("Clamp",J:J)),"No's",IF(ISNUMBER(SEARCH("PIR",J:J)),"sqmt",""))))))))))))))))))</f>
        <v>19.587499999999999</v>
      </c>
      <c r="P1132" s="124">
        <v>15.4</v>
      </c>
      <c r="Q1132" s="118">
        <v>17.5</v>
      </c>
      <c r="R1132" s="118"/>
      <c r="S1132" s="151"/>
      <c r="T1132" s="119">
        <f t="shared" si="219"/>
        <v>2.0874999999999986</v>
      </c>
      <c r="U1132" s="119">
        <f t="shared" si="220"/>
        <v>2.0999999999999996</v>
      </c>
      <c r="V1132" s="119">
        <f t="shared" si="215"/>
        <v>153.76187499999997</v>
      </c>
      <c r="W1132" s="119">
        <f t="shared" si="216"/>
        <v>16.484999999999996</v>
      </c>
      <c r="X1132" s="119">
        <f t="shared" si="217"/>
        <v>16.386874999999989</v>
      </c>
      <c r="Y1132" s="120">
        <f t="shared" si="221"/>
        <v>10.65730695596681</v>
      </c>
      <c r="Z1132" s="121">
        <f t="shared" si="222"/>
        <v>10.721123165283981</v>
      </c>
      <c r="AA1132" s="122"/>
      <c r="AB1132" s="119">
        <f t="shared" si="213"/>
        <v>16.386874999999989</v>
      </c>
      <c r="AC1132" s="96" t="s">
        <v>925</v>
      </c>
    </row>
    <row r="1133" spans="1:29" x14ac:dyDescent="0.45">
      <c r="A1133" s="112">
        <f>IF(C1133="","",COUNTA($C$3:C1133))</f>
        <v>1131</v>
      </c>
      <c r="B1133" s="112" t="str">
        <f t="shared" si="218"/>
        <v>November</v>
      </c>
      <c r="C1133" s="113">
        <v>44874</v>
      </c>
      <c r="D1133" s="114" t="s">
        <v>848</v>
      </c>
      <c r="E1133" s="114"/>
      <c r="F1133" s="115">
        <v>44862</v>
      </c>
      <c r="G1133" s="116" t="s">
        <v>48</v>
      </c>
      <c r="H1133" s="152" t="s">
        <v>863</v>
      </c>
      <c r="I1133" s="116" t="s">
        <v>25</v>
      </c>
      <c r="J1133" s="116" t="s">
        <v>455</v>
      </c>
      <c r="K1133" s="117" t="str">
        <f t="shared" si="214"/>
        <v>No's</v>
      </c>
      <c r="L1133" s="118">
        <v>2008</v>
      </c>
      <c r="M1133" s="118"/>
      <c r="N1133" s="118"/>
      <c r="O1133" s="138">
        <f t="shared" ref="O1133:O1176" si="224">IF(ISNUMBER(SEARCH("gsm",J:J)),(M1133+N1133)*1.22,IF(ISNUMBER(SEARCH("Tape",J:J)),L1133,IF(ISNUMBER(SEARCH("Thermal",J:J)),L1133,IF(ISNUMBER(SEARCH("Acou",J:J)),L1133,IF(ISNUMBER(SEARCH("ss",J:J)),L1133,IF(ISNUMBER(SEARCH("Alu",J:J)),L1133,IF(ISNUMBER(SEARCH("Gasket",J:J)),L1133,IF(ISNUMBER(SEARCH("Cleats",J:J)),L1133,IF(ISNUMBER(SEARCH("Tube",J:J)),L1133,IF(ISNUMBER(SEARCH("Bracket",J:J)),L1133,IF(ISNUMBER(SEARCH("Corner",J:J)),L1133,IF(ISNUMBER(SEARCH("MS",J:J)),L1133,IF(ISNUMBER(SEARCH("Bucket",J:J)),L1133,IF(ISNUMBER(SEARCH("stretch",J:J)),L1133,IF(ISNUMBER(SEARCH("Bubble",J:J)),L1133,IF(ISNUMBER(SEARCH("JTR",J:J)),L1133,IF(ISNUMBER(SEARCH("Clamp",J:J)),"No's",IF(ISNUMBER(SEARCH("PIR",J:J)),"sqmt",""))))))))))))))))))</f>
        <v>2008</v>
      </c>
      <c r="P1133" s="124"/>
      <c r="Q1133" s="118"/>
      <c r="R1133" s="118"/>
      <c r="S1133" s="151"/>
      <c r="T1133" s="119" t="str">
        <f t="shared" si="219"/>
        <v/>
      </c>
      <c r="U1133" s="119" t="str">
        <f t="shared" si="220"/>
        <v/>
      </c>
      <c r="V1133" s="119">
        <f t="shared" si="215"/>
        <v>2008</v>
      </c>
      <c r="W1133" s="119" t="str">
        <f t="shared" si="216"/>
        <v/>
      </c>
      <c r="X1133" s="119" t="str">
        <f t="shared" si="217"/>
        <v/>
      </c>
      <c r="Y1133" s="120" t="str">
        <f t="shared" si="221"/>
        <v/>
      </c>
      <c r="Z1133" s="121" t="str">
        <f t="shared" si="222"/>
        <v/>
      </c>
      <c r="AA1133" s="122"/>
      <c r="AB1133" s="119" t="str">
        <f t="shared" si="213"/>
        <v/>
      </c>
    </row>
    <row r="1134" spans="1:29" x14ac:dyDescent="0.45">
      <c r="A1134" s="112">
        <f>IF(C1134="","",COUNTA($C$3:C1134))</f>
        <v>1132</v>
      </c>
      <c r="B1134" s="112" t="str">
        <f t="shared" si="218"/>
        <v>November</v>
      </c>
      <c r="C1134" s="113">
        <v>44874</v>
      </c>
      <c r="D1134" s="114" t="s">
        <v>848</v>
      </c>
      <c r="E1134" s="114"/>
      <c r="F1134" s="115">
        <v>44862</v>
      </c>
      <c r="G1134" s="116" t="s">
        <v>48</v>
      </c>
      <c r="H1134" s="152" t="s">
        <v>863</v>
      </c>
      <c r="I1134" s="116" t="s">
        <v>460</v>
      </c>
      <c r="J1134" s="116" t="s">
        <v>225</v>
      </c>
      <c r="K1134" s="117" t="str">
        <f t="shared" si="214"/>
        <v>Rmt</v>
      </c>
      <c r="L1134" s="118">
        <v>470</v>
      </c>
      <c r="M1134" s="118"/>
      <c r="N1134" s="118"/>
      <c r="O1134" s="138">
        <f t="shared" si="224"/>
        <v>470</v>
      </c>
      <c r="P1134" s="124"/>
      <c r="Q1134" s="118"/>
      <c r="R1134" s="118"/>
      <c r="S1134" s="151"/>
      <c r="T1134" s="119" t="str">
        <f t="shared" si="219"/>
        <v/>
      </c>
      <c r="U1134" s="119" t="str">
        <f t="shared" si="220"/>
        <v/>
      </c>
      <c r="V1134" s="119">
        <f t="shared" si="215"/>
        <v>470</v>
      </c>
      <c r="W1134" s="119" t="str">
        <f t="shared" si="216"/>
        <v/>
      </c>
      <c r="X1134" s="119" t="str">
        <f t="shared" si="217"/>
        <v/>
      </c>
      <c r="Y1134" s="120" t="str">
        <f t="shared" si="221"/>
        <v/>
      </c>
      <c r="Z1134" s="121" t="str">
        <f t="shared" si="222"/>
        <v/>
      </c>
      <c r="AA1134" s="122"/>
      <c r="AB1134" s="119" t="str">
        <f t="shared" si="213"/>
        <v/>
      </c>
    </row>
    <row r="1135" spans="1:29" x14ac:dyDescent="0.45">
      <c r="A1135" s="112">
        <f>IF(C1135="","",COUNTA($C$3:C1135))</f>
        <v>1133</v>
      </c>
      <c r="B1135" s="112" t="str">
        <f t="shared" si="218"/>
        <v>November</v>
      </c>
      <c r="C1135" s="113">
        <v>44874</v>
      </c>
      <c r="D1135" s="114" t="s">
        <v>848</v>
      </c>
      <c r="E1135" s="114"/>
      <c r="F1135" s="115">
        <v>44862</v>
      </c>
      <c r="G1135" s="116" t="s">
        <v>48</v>
      </c>
      <c r="H1135" s="152" t="s">
        <v>863</v>
      </c>
      <c r="I1135" s="116" t="s">
        <v>24</v>
      </c>
      <c r="J1135" s="116" t="s">
        <v>24</v>
      </c>
      <c r="K1135" s="117" t="str">
        <f t="shared" si="214"/>
        <v>No's</v>
      </c>
      <c r="L1135" s="118">
        <v>1800</v>
      </c>
      <c r="M1135" s="118"/>
      <c r="N1135" s="118"/>
      <c r="O1135" s="138">
        <f t="shared" si="224"/>
        <v>1800</v>
      </c>
      <c r="P1135" s="124"/>
      <c r="Q1135" s="118"/>
      <c r="R1135" s="118"/>
      <c r="S1135" s="151"/>
      <c r="T1135" s="119" t="str">
        <f t="shared" si="219"/>
        <v/>
      </c>
      <c r="U1135" s="119" t="str">
        <f t="shared" si="220"/>
        <v/>
      </c>
      <c r="V1135" s="119">
        <f t="shared" si="215"/>
        <v>1800</v>
      </c>
      <c r="W1135" s="119" t="str">
        <f t="shared" si="216"/>
        <v/>
      </c>
      <c r="X1135" s="119" t="str">
        <f t="shared" si="217"/>
        <v/>
      </c>
      <c r="Y1135" s="120" t="str">
        <f t="shared" si="221"/>
        <v/>
      </c>
      <c r="Z1135" s="121" t="str">
        <f t="shared" si="222"/>
        <v/>
      </c>
      <c r="AA1135" s="122"/>
      <c r="AB1135" s="119" t="str">
        <f t="shared" si="213"/>
        <v/>
      </c>
    </row>
    <row r="1136" spans="1:29" x14ac:dyDescent="0.45">
      <c r="A1136" s="112">
        <f>IF(C1136="","",COUNTA($C$3:C1136))</f>
        <v>1134</v>
      </c>
      <c r="B1136" s="112" t="str">
        <f t="shared" si="218"/>
        <v>November</v>
      </c>
      <c r="C1136" s="113">
        <v>44874</v>
      </c>
      <c r="D1136" s="114" t="s">
        <v>848</v>
      </c>
      <c r="E1136" s="114"/>
      <c r="F1136" s="115">
        <v>44862</v>
      </c>
      <c r="G1136" s="116" t="s">
        <v>48</v>
      </c>
      <c r="H1136" s="152" t="s">
        <v>863</v>
      </c>
      <c r="I1136" s="116" t="s">
        <v>480</v>
      </c>
      <c r="J1136" s="116" t="s">
        <v>345</v>
      </c>
      <c r="K1136" s="117" t="str">
        <f t="shared" si="214"/>
        <v>Kg's</v>
      </c>
      <c r="L1136" s="118">
        <v>3</v>
      </c>
      <c r="M1136" s="118"/>
      <c r="N1136" s="118"/>
      <c r="O1136" s="138">
        <f t="shared" si="224"/>
        <v>3</v>
      </c>
      <c r="P1136" s="124"/>
      <c r="Q1136" s="118"/>
      <c r="R1136" s="118"/>
      <c r="S1136" s="151"/>
      <c r="T1136" s="119" t="str">
        <f t="shared" si="219"/>
        <v/>
      </c>
      <c r="U1136" s="119" t="str">
        <f t="shared" si="220"/>
        <v/>
      </c>
      <c r="V1136" s="119">
        <f t="shared" si="215"/>
        <v>3</v>
      </c>
      <c r="W1136" s="119" t="str">
        <f t="shared" si="216"/>
        <v/>
      </c>
      <c r="X1136" s="119" t="str">
        <f t="shared" si="217"/>
        <v/>
      </c>
      <c r="Y1136" s="120" t="str">
        <f t="shared" si="221"/>
        <v/>
      </c>
      <c r="Z1136" s="121" t="str">
        <f t="shared" si="222"/>
        <v/>
      </c>
      <c r="AA1136" s="122"/>
      <c r="AB1136" s="119" t="str">
        <f t="shared" si="213"/>
        <v/>
      </c>
    </row>
    <row r="1137" spans="1:28" x14ac:dyDescent="0.45">
      <c r="A1137" s="112">
        <f>IF(C1137="","",COUNTA($C$3:C1137))</f>
        <v>1135</v>
      </c>
      <c r="B1137" s="112" t="str">
        <f t="shared" si="218"/>
        <v>November</v>
      </c>
      <c r="C1137" s="113">
        <v>44874</v>
      </c>
      <c r="D1137" s="114" t="s">
        <v>848</v>
      </c>
      <c r="E1137" s="114"/>
      <c r="F1137" s="115">
        <v>44862</v>
      </c>
      <c r="G1137" s="116" t="s">
        <v>48</v>
      </c>
      <c r="H1137" s="152" t="s">
        <v>863</v>
      </c>
      <c r="I1137" s="116" t="s">
        <v>480</v>
      </c>
      <c r="J1137" s="116" t="s">
        <v>343</v>
      </c>
      <c r="K1137" s="117" t="str">
        <f t="shared" si="214"/>
        <v>No's</v>
      </c>
      <c r="L1137" s="118">
        <v>2</v>
      </c>
      <c r="M1137" s="118"/>
      <c r="N1137" s="118"/>
      <c r="O1137" s="138">
        <f t="shared" si="224"/>
        <v>2</v>
      </c>
      <c r="P1137" s="124"/>
      <c r="Q1137" s="118"/>
      <c r="R1137" s="118"/>
      <c r="S1137" s="151"/>
      <c r="T1137" s="119" t="str">
        <f t="shared" si="219"/>
        <v/>
      </c>
      <c r="U1137" s="119" t="str">
        <f t="shared" si="220"/>
        <v/>
      </c>
      <c r="V1137" s="119">
        <f t="shared" si="215"/>
        <v>2</v>
      </c>
      <c r="W1137" s="119" t="str">
        <f t="shared" si="216"/>
        <v/>
      </c>
      <c r="X1137" s="119" t="str">
        <f t="shared" si="217"/>
        <v/>
      </c>
      <c r="Y1137" s="120" t="str">
        <f t="shared" si="221"/>
        <v/>
      </c>
      <c r="Z1137" s="121" t="str">
        <f t="shared" si="222"/>
        <v/>
      </c>
      <c r="AA1137" s="122"/>
      <c r="AB1137" s="119" t="str">
        <f t="shared" si="213"/>
        <v/>
      </c>
    </row>
    <row r="1138" spans="1:28" x14ac:dyDescent="0.45">
      <c r="A1138" s="112">
        <f>IF(C1138="","",COUNTA($C$3:C1138))</f>
        <v>1136</v>
      </c>
      <c r="B1138" s="112" t="str">
        <f t="shared" si="218"/>
        <v>November</v>
      </c>
      <c r="C1138" s="113">
        <v>44875</v>
      </c>
      <c r="D1138" s="114" t="s">
        <v>844</v>
      </c>
      <c r="E1138" s="114"/>
      <c r="F1138" s="115">
        <v>44846</v>
      </c>
      <c r="G1138" s="116" t="s">
        <v>845</v>
      </c>
      <c r="H1138" s="152" t="s">
        <v>864</v>
      </c>
      <c r="I1138" s="116" t="s">
        <v>457</v>
      </c>
      <c r="J1138" s="116" t="s">
        <v>2</v>
      </c>
      <c r="K1138" s="117" t="str">
        <f t="shared" si="214"/>
        <v>Sqmt</v>
      </c>
      <c r="L1138" s="118">
        <v>142.9</v>
      </c>
      <c r="M1138" s="118">
        <v>4.57</v>
      </c>
      <c r="N1138" s="118">
        <v>114.46</v>
      </c>
      <c r="O1138" s="138">
        <f t="shared" si="224"/>
        <v>145.2166</v>
      </c>
      <c r="P1138" s="124">
        <v>97.5</v>
      </c>
      <c r="Q1138" s="118">
        <v>124.2</v>
      </c>
      <c r="R1138" s="118">
        <v>0</v>
      </c>
      <c r="S1138" s="151">
        <v>100</v>
      </c>
      <c r="T1138" s="119">
        <f t="shared" si="219"/>
        <v>21.016599999999997</v>
      </c>
      <c r="U1138" s="119">
        <f t="shared" si="220"/>
        <v>26.700000000000003</v>
      </c>
      <c r="V1138" s="119">
        <f t="shared" si="215"/>
        <v>683.97018600000001</v>
      </c>
      <c r="W1138" s="119">
        <f t="shared" si="216"/>
        <v>125.75700000000002</v>
      </c>
      <c r="X1138" s="119">
        <f t="shared" si="217"/>
        <v>98.988185999999985</v>
      </c>
      <c r="Y1138" s="120">
        <f t="shared" si="221"/>
        <v>14.47258784464035</v>
      </c>
      <c r="Z1138" s="121">
        <f t="shared" si="222"/>
        <v>18.386327733881664</v>
      </c>
      <c r="AA1138" s="122"/>
      <c r="AB1138" s="119">
        <f t="shared" si="213"/>
        <v>98.988185999999985</v>
      </c>
    </row>
    <row r="1139" spans="1:28" x14ac:dyDescent="0.45">
      <c r="A1139" s="112">
        <f>IF(C1139="","",COUNTA($C$3:C1139))</f>
        <v>1137</v>
      </c>
      <c r="B1139" s="112" t="str">
        <f t="shared" si="218"/>
        <v>November</v>
      </c>
      <c r="C1139" s="113">
        <v>44875</v>
      </c>
      <c r="D1139" s="114" t="s">
        <v>844</v>
      </c>
      <c r="E1139" s="114"/>
      <c r="F1139" s="115">
        <v>44846</v>
      </c>
      <c r="G1139" s="116" t="s">
        <v>845</v>
      </c>
      <c r="H1139" s="152" t="s">
        <v>864</v>
      </c>
      <c r="I1139" s="116" t="s">
        <v>25</v>
      </c>
      <c r="J1139" s="116" t="s">
        <v>374</v>
      </c>
      <c r="K1139" s="117" t="str">
        <f t="shared" si="214"/>
        <v>No's</v>
      </c>
      <c r="L1139" s="118">
        <v>1488</v>
      </c>
      <c r="M1139" s="118"/>
      <c r="N1139" s="118"/>
      <c r="O1139" s="138">
        <f t="shared" si="224"/>
        <v>1488</v>
      </c>
      <c r="P1139" s="124"/>
      <c r="Q1139" s="118"/>
      <c r="R1139" s="118"/>
      <c r="S1139" s="151"/>
      <c r="T1139" s="119" t="str">
        <f t="shared" si="219"/>
        <v/>
      </c>
      <c r="U1139" s="119" t="str">
        <f t="shared" si="220"/>
        <v/>
      </c>
      <c r="V1139" s="119">
        <f t="shared" si="215"/>
        <v>1488</v>
      </c>
      <c r="W1139" s="119" t="str">
        <f t="shared" si="216"/>
        <v/>
      </c>
      <c r="X1139" s="119" t="str">
        <f t="shared" si="217"/>
        <v/>
      </c>
      <c r="Y1139" s="120" t="str">
        <f t="shared" si="221"/>
        <v/>
      </c>
      <c r="Z1139" s="121" t="str">
        <f t="shared" si="222"/>
        <v/>
      </c>
      <c r="AA1139" s="122"/>
      <c r="AB1139" s="119" t="str">
        <f t="shared" ref="AB1139:AB1193" si="225">IFERROR((X1139-AA1139),"")</f>
        <v/>
      </c>
    </row>
    <row r="1140" spans="1:28" x14ac:dyDescent="0.45">
      <c r="A1140" s="112">
        <f>IF(C1140="","",COUNTA($C$3:C1140))</f>
        <v>1138</v>
      </c>
      <c r="B1140" s="112" t="str">
        <f t="shared" si="218"/>
        <v>November</v>
      </c>
      <c r="C1140" s="113">
        <v>44875</v>
      </c>
      <c r="D1140" s="114" t="s">
        <v>844</v>
      </c>
      <c r="E1140" s="114"/>
      <c r="F1140" s="115">
        <v>44846</v>
      </c>
      <c r="G1140" s="116" t="s">
        <v>845</v>
      </c>
      <c r="H1140" s="152" t="s">
        <v>864</v>
      </c>
      <c r="I1140" s="116" t="s">
        <v>460</v>
      </c>
      <c r="J1140" s="116" t="s">
        <v>225</v>
      </c>
      <c r="K1140" s="117" t="str">
        <f t="shared" si="214"/>
        <v>Rmt</v>
      </c>
      <c r="L1140" s="118">
        <v>200</v>
      </c>
      <c r="M1140" s="118"/>
      <c r="N1140" s="118"/>
      <c r="O1140" s="138">
        <f t="shared" si="224"/>
        <v>200</v>
      </c>
      <c r="P1140" s="124"/>
      <c r="Q1140" s="118"/>
      <c r="R1140" s="118"/>
      <c r="S1140" s="151"/>
      <c r="T1140" s="119" t="str">
        <f t="shared" si="219"/>
        <v/>
      </c>
      <c r="U1140" s="119" t="str">
        <f t="shared" si="220"/>
        <v/>
      </c>
      <c r="V1140" s="119">
        <f t="shared" si="215"/>
        <v>200</v>
      </c>
      <c r="W1140" s="119" t="str">
        <f t="shared" si="216"/>
        <v/>
      </c>
      <c r="X1140" s="119" t="str">
        <f t="shared" si="217"/>
        <v/>
      </c>
      <c r="Y1140" s="120" t="str">
        <f t="shared" si="221"/>
        <v/>
      </c>
      <c r="Z1140" s="121" t="str">
        <f t="shared" si="222"/>
        <v/>
      </c>
      <c r="AA1140" s="122"/>
      <c r="AB1140" s="119" t="str">
        <f t="shared" si="225"/>
        <v/>
      </c>
    </row>
    <row r="1141" spans="1:28" x14ac:dyDescent="0.45">
      <c r="A1141" s="112">
        <f>IF(C1141="","",COUNTA($C$3:C1141))</f>
        <v>1139</v>
      </c>
      <c r="B1141" s="112" t="str">
        <f t="shared" si="218"/>
        <v>November</v>
      </c>
      <c r="C1141" s="113">
        <v>44875</v>
      </c>
      <c r="D1141" s="114" t="s">
        <v>844</v>
      </c>
      <c r="E1141" s="114"/>
      <c r="F1141" s="115">
        <v>44846</v>
      </c>
      <c r="G1141" s="116" t="s">
        <v>845</v>
      </c>
      <c r="H1141" s="152" t="s">
        <v>864</v>
      </c>
      <c r="I1141" s="116" t="s">
        <v>24</v>
      </c>
      <c r="J1141" s="116" t="s">
        <v>24</v>
      </c>
      <c r="K1141" s="117" t="str">
        <f t="shared" si="214"/>
        <v>No's</v>
      </c>
      <c r="L1141" s="118">
        <v>800</v>
      </c>
      <c r="M1141" s="118"/>
      <c r="N1141" s="118"/>
      <c r="O1141" s="138">
        <f t="shared" si="224"/>
        <v>800</v>
      </c>
      <c r="P1141" s="124"/>
      <c r="Q1141" s="118"/>
      <c r="R1141" s="118"/>
      <c r="S1141" s="151"/>
      <c r="T1141" s="119" t="str">
        <f t="shared" si="219"/>
        <v/>
      </c>
      <c r="U1141" s="119" t="str">
        <f t="shared" si="220"/>
        <v/>
      </c>
      <c r="V1141" s="119">
        <f t="shared" si="215"/>
        <v>800</v>
      </c>
      <c r="W1141" s="119" t="str">
        <f t="shared" si="216"/>
        <v/>
      </c>
      <c r="X1141" s="119" t="str">
        <f t="shared" si="217"/>
        <v/>
      </c>
      <c r="Y1141" s="120" t="str">
        <f t="shared" si="221"/>
        <v/>
      </c>
      <c r="Z1141" s="121" t="str">
        <f t="shared" si="222"/>
        <v/>
      </c>
      <c r="AA1141" s="122"/>
      <c r="AB1141" s="119" t="str">
        <f t="shared" si="225"/>
        <v/>
      </c>
    </row>
    <row r="1142" spans="1:28" x14ac:dyDescent="0.45">
      <c r="A1142" s="112">
        <f>IF(C1142="","",COUNTA($C$3:C1142))</f>
        <v>1140</v>
      </c>
      <c r="B1142" s="112" t="str">
        <f t="shared" si="218"/>
        <v>November</v>
      </c>
      <c r="C1142" s="113">
        <v>44875</v>
      </c>
      <c r="D1142" s="114" t="s">
        <v>844</v>
      </c>
      <c r="E1142" s="114"/>
      <c r="F1142" s="115">
        <v>44846</v>
      </c>
      <c r="G1142" s="116" t="s">
        <v>845</v>
      </c>
      <c r="H1142" s="152" t="s">
        <v>864</v>
      </c>
      <c r="I1142" s="116" t="s">
        <v>480</v>
      </c>
      <c r="J1142" s="116" t="s">
        <v>345</v>
      </c>
      <c r="K1142" s="117" t="str">
        <f t="shared" si="214"/>
        <v>Kg's</v>
      </c>
      <c r="L1142" s="118">
        <v>1.2</v>
      </c>
      <c r="M1142" s="118"/>
      <c r="N1142" s="118"/>
      <c r="O1142" s="138">
        <f t="shared" si="224"/>
        <v>1.2</v>
      </c>
      <c r="P1142" s="124"/>
      <c r="Q1142" s="118"/>
      <c r="R1142" s="118"/>
      <c r="S1142" s="151"/>
      <c r="T1142" s="119" t="str">
        <f t="shared" si="219"/>
        <v/>
      </c>
      <c r="U1142" s="119" t="str">
        <f t="shared" si="220"/>
        <v/>
      </c>
      <c r="V1142" s="119">
        <f t="shared" si="215"/>
        <v>1.2</v>
      </c>
      <c r="W1142" s="119" t="str">
        <f t="shared" si="216"/>
        <v/>
      </c>
      <c r="X1142" s="119" t="str">
        <f t="shared" si="217"/>
        <v/>
      </c>
      <c r="Y1142" s="120" t="str">
        <f t="shared" si="221"/>
        <v/>
      </c>
      <c r="Z1142" s="121" t="str">
        <f t="shared" si="222"/>
        <v/>
      </c>
      <c r="AA1142" s="122"/>
      <c r="AB1142" s="119" t="str">
        <f t="shared" si="225"/>
        <v/>
      </c>
    </row>
    <row r="1143" spans="1:28" x14ac:dyDescent="0.45">
      <c r="A1143" s="112">
        <f>IF(C1143="","",COUNTA($C$3:C1143))</f>
        <v>1141</v>
      </c>
      <c r="B1143" s="112" t="str">
        <f t="shared" si="218"/>
        <v>November</v>
      </c>
      <c r="C1143" s="113">
        <v>44875</v>
      </c>
      <c r="D1143" s="114" t="s">
        <v>844</v>
      </c>
      <c r="E1143" s="114"/>
      <c r="F1143" s="115">
        <v>44846</v>
      </c>
      <c r="G1143" s="116" t="s">
        <v>845</v>
      </c>
      <c r="H1143" s="152" t="s">
        <v>864</v>
      </c>
      <c r="I1143" s="116" t="s">
        <v>480</v>
      </c>
      <c r="J1143" s="116" t="s">
        <v>343</v>
      </c>
      <c r="K1143" s="117" t="str">
        <f t="shared" si="214"/>
        <v>No's</v>
      </c>
      <c r="L1143" s="118">
        <v>2</v>
      </c>
      <c r="M1143" s="118"/>
      <c r="N1143" s="118"/>
      <c r="O1143" s="138">
        <f t="shared" si="224"/>
        <v>2</v>
      </c>
      <c r="P1143" s="124"/>
      <c r="Q1143" s="118"/>
      <c r="R1143" s="118"/>
      <c r="S1143" s="151"/>
      <c r="T1143" s="119" t="str">
        <f t="shared" si="219"/>
        <v/>
      </c>
      <c r="U1143" s="119" t="str">
        <f t="shared" si="220"/>
        <v/>
      </c>
      <c r="V1143" s="119">
        <f t="shared" si="215"/>
        <v>2</v>
      </c>
      <c r="W1143" s="119" t="str">
        <f t="shared" si="216"/>
        <v/>
      </c>
      <c r="X1143" s="119" t="str">
        <f t="shared" si="217"/>
        <v/>
      </c>
      <c r="Y1143" s="120" t="str">
        <f t="shared" si="221"/>
        <v/>
      </c>
      <c r="Z1143" s="121" t="str">
        <f t="shared" si="222"/>
        <v/>
      </c>
      <c r="AA1143" s="122"/>
      <c r="AB1143" s="119" t="str">
        <f t="shared" si="225"/>
        <v/>
      </c>
    </row>
    <row r="1144" spans="1:28" x14ac:dyDescent="0.45">
      <c r="A1144" s="112">
        <f>IF(C1144="","",COUNTA($C$3:C1144))</f>
        <v>1142</v>
      </c>
      <c r="B1144" s="112" t="str">
        <f t="shared" si="218"/>
        <v>July</v>
      </c>
      <c r="C1144" s="113">
        <v>44757</v>
      </c>
      <c r="D1144" s="114" t="s">
        <v>888</v>
      </c>
      <c r="E1144" s="114"/>
      <c r="F1144" s="115">
        <v>44757</v>
      </c>
      <c r="G1144" s="116"/>
      <c r="H1144" s="152" t="s">
        <v>888</v>
      </c>
      <c r="I1144" s="116" t="s">
        <v>457</v>
      </c>
      <c r="J1144" s="116" t="s">
        <v>2</v>
      </c>
      <c r="K1144" s="117" t="str">
        <f t="shared" si="214"/>
        <v>Sqmt</v>
      </c>
      <c r="L1144" s="118">
        <v>3.3</v>
      </c>
      <c r="M1144" s="118"/>
      <c r="N1144" s="118">
        <v>2.75</v>
      </c>
      <c r="O1144" s="138">
        <f t="shared" si="224"/>
        <v>3.355</v>
      </c>
      <c r="P1144" s="124"/>
      <c r="Q1144" s="118">
        <v>1.2</v>
      </c>
      <c r="R1144" s="118">
        <v>0</v>
      </c>
      <c r="S1144" s="151">
        <v>100</v>
      </c>
      <c r="T1144" s="119">
        <f t="shared" si="219"/>
        <v>2.1550000000000002</v>
      </c>
      <c r="U1144" s="119">
        <f t="shared" si="220"/>
        <v>1.1999999999999997</v>
      </c>
      <c r="V1144" s="119">
        <f t="shared" si="215"/>
        <v>15.802049999999999</v>
      </c>
      <c r="W1144" s="119">
        <f t="shared" si="216"/>
        <v>5.6519999999999984</v>
      </c>
      <c r="X1144" s="119">
        <f t="shared" si="217"/>
        <v>10.15005</v>
      </c>
      <c r="Y1144" s="120">
        <f t="shared" si="221"/>
        <v>64.232488822652769</v>
      </c>
      <c r="Z1144" s="121">
        <f t="shared" si="222"/>
        <v>35.767511177347231</v>
      </c>
      <c r="AA1144" s="122"/>
      <c r="AB1144" s="119">
        <f t="shared" si="225"/>
        <v>10.15005</v>
      </c>
    </row>
    <row r="1145" spans="1:28" x14ac:dyDescent="0.45">
      <c r="A1145" s="112">
        <f>IF(C1145="","",COUNTA($C$3:C1145))</f>
        <v>1143</v>
      </c>
      <c r="B1145" s="112" t="str">
        <f t="shared" si="218"/>
        <v>July</v>
      </c>
      <c r="C1145" s="113">
        <v>44757</v>
      </c>
      <c r="D1145" s="114" t="s">
        <v>888</v>
      </c>
      <c r="E1145" s="114"/>
      <c r="F1145" s="115">
        <v>44757</v>
      </c>
      <c r="G1145" s="116"/>
      <c r="H1145" s="152" t="s">
        <v>888</v>
      </c>
      <c r="I1145" s="116" t="s">
        <v>457</v>
      </c>
      <c r="J1145" s="116" t="s">
        <v>3</v>
      </c>
      <c r="K1145" s="117" t="str">
        <f t="shared" si="214"/>
        <v>Sqmt</v>
      </c>
      <c r="L1145" s="118">
        <v>3.3</v>
      </c>
      <c r="M1145" s="118"/>
      <c r="N1145" s="118">
        <v>2.75</v>
      </c>
      <c r="O1145" s="138">
        <f t="shared" si="224"/>
        <v>3.355</v>
      </c>
      <c r="P1145" s="124"/>
      <c r="Q1145" s="118">
        <v>1.6</v>
      </c>
      <c r="R1145" s="118">
        <v>0</v>
      </c>
      <c r="S1145" s="151">
        <v>100</v>
      </c>
      <c r="T1145" s="119">
        <f t="shared" si="219"/>
        <v>1.7549999999999999</v>
      </c>
      <c r="U1145" s="119">
        <f t="shared" si="220"/>
        <v>1.6</v>
      </c>
      <c r="V1145" s="119">
        <f t="shared" si="215"/>
        <v>21.069400000000002</v>
      </c>
      <c r="W1145" s="119">
        <f t="shared" si="216"/>
        <v>10.048000000000002</v>
      </c>
      <c r="X1145" s="119">
        <f t="shared" si="217"/>
        <v>11.0214</v>
      </c>
      <c r="Y1145" s="120">
        <f t="shared" si="221"/>
        <v>52.309985096870335</v>
      </c>
      <c r="Z1145" s="121">
        <f t="shared" si="222"/>
        <v>47.690014903129665</v>
      </c>
      <c r="AA1145" s="122"/>
      <c r="AB1145" s="119">
        <f t="shared" si="225"/>
        <v>11.0214</v>
      </c>
    </row>
    <row r="1146" spans="1:28" x14ac:dyDescent="0.45">
      <c r="A1146" s="112">
        <f>IF(C1146="","",COUNTA($C$3:C1146))</f>
        <v>1144</v>
      </c>
      <c r="B1146" s="112" t="str">
        <f t="shared" si="218"/>
        <v>May</v>
      </c>
      <c r="C1146" s="113">
        <v>44695</v>
      </c>
      <c r="D1146" s="114" t="s">
        <v>888</v>
      </c>
      <c r="E1146" s="114"/>
      <c r="F1146" s="115">
        <v>44695</v>
      </c>
      <c r="G1146" s="116"/>
      <c r="H1146" s="152" t="s">
        <v>888</v>
      </c>
      <c r="I1146" s="116" t="s">
        <v>457</v>
      </c>
      <c r="J1146" s="116" t="s">
        <v>2</v>
      </c>
      <c r="K1146" s="117" t="str">
        <f t="shared" si="214"/>
        <v>Sqmt</v>
      </c>
      <c r="L1146" s="118">
        <v>2.7</v>
      </c>
      <c r="M1146" s="118"/>
      <c r="N1146" s="118">
        <v>2.25</v>
      </c>
      <c r="O1146" s="138">
        <f t="shared" si="224"/>
        <v>2.7450000000000001</v>
      </c>
      <c r="P1146" s="124"/>
      <c r="Q1146" s="118">
        <v>1.05</v>
      </c>
      <c r="R1146" s="118">
        <v>0</v>
      </c>
      <c r="S1146" s="151">
        <v>100</v>
      </c>
      <c r="T1146" s="119">
        <f t="shared" si="219"/>
        <v>1.6950000000000001</v>
      </c>
      <c r="U1146" s="119">
        <f t="shared" si="220"/>
        <v>1.05</v>
      </c>
      <c r="V1146" s="119">
        <f t="shared" si="215"/>
        <v>12.92895</v>
      </c>
      <c r="W1146" s="119">
        <f t="shared" si="216"/>
        <v>4.9455</v>
      </c>
      <c r="X1146" s="119">
        <f t="shared" si="217"/>
        <v>7.9834500000000004</v>
      </c>
      <c r="Y1146" s="120">
        <f t="shared" si="221"/>
        <v>61.748633879781423</v>
      </c>
      <c r="Z1146" s="121">
        <f t="shared" si="222"/>
        <v>38.251366120218577</v>
      </c>
      <c r="AA1146" s="122"/>
      <c r="AB1146" s="119">
        <f t="shared" si="225"/>
        <v>7.9834500000000004</v>
      </c>
    </row>
    <row r="1147" spans="1:28" x14ac:dyDescent="0.45">
      <c r="A1147" s="112">
        <f>IF(C1147="","",COUNTA($C$3:C1147))</f>
        <v>1145</v>
      </c>
      <c r="B1147" s="112" t="str">
        <f t="shared" si="218"/>
        <v>May</v>
      </c>
      <c r="C1147" s="113">
        <v>44695</v>
      </c>
      <c r="D1147" s="114" t="s">
        <v>888</v>
      </c>
      <c r="E1147" s="114"/>
      <c r="F1147" s="115">
        <v>44695</v>
      </c>
      <c r="G1147" s="116"/>
      <c r="H1147" s="152" t="s">
        <v>888</v>
      </c>
      <c r="I1147" s="116" t="s">
        <v>457</v>
      </c>
      <c r="J1147" s="116" t="s">
        <v>3</v>
      </c>
      <c r="K1147" s="117" t="str">
        <f t="shared" si="214"/>
        <v>Sqmt</v>
      </c>
      <c r="L1147" s="118">
        <v>1.8</v>
      </c>
      <c r="M1147" s="118"/>
      <c r="N1147" s="118">
        <v>1.5</v>
      </c>
      <c r="O1147" s="138">
        <f t="shared" si="224"/>
        <v>1.83</v>
      </c>
      <c r="P1147" s="124"/>
      <c r="Q1147" s="118">
        <v>1</v>
      </c>
      <c r="R1147" s="118">
        <v>0</v>
      </c>
      <c r="S1147" s="151">
        <v>100</v>
      </c>
      <c r="T1147" s="119">
        <f t="shared" si="219"/>
        <v>0.83000000000000007</v>
      </c>
      <c r="U1147" s="119">
        <f t="shared" si="220"/>
        <v>1</v>
      </c>
      <c r="V1147" s="119">
        <f t="shared" si="215"/>
        <v>11.492400000000002</v>
      </c>
      <c r="W1147" s="119">
        <f t="shared" si="216"/>
        <v>6.28</v>
      </c>
      <c r="X1147" s="119">
        <f t="shared" si="217"/>
        <v>5.2124000000000006</v>
      </c>
      <c r="Y1147" s="120">
        <f t="shared" si="221"/>
        <v>45.355191256830601</v>
      </c>
      <c r="Z1147" s="121">
        <f t="shared" si="222"/>
        <v>54.644808743169392</v>
      </c>
      <c r="AA1147" s="122"/>
      <c r="AB1147" s="119">
        <f t="shared" si="225"/>
        <v>5.2124000000000006</v>
      </c>
    </row>
    <row r="1148" spans="1:28" x14ac:dyDescent="0.45">
      <c r="A1148" s="112">
        <f>IF(C1148="","",COUNTA($C$3:C1148))</f>
        <v>1146</v>
      </c>
      <c r="B1148" s="112" t="str">
        <f t="shared" si="218"/>
        <v>July</v>
      </c>
      <c r="C1148" s="113">
        <v>44757</v>
      </c>
      <c r="D1148" s="114" t="s">
        <v>888</v>
      </c>
      <c r="E1148" s="114"/>
      <c r="F1148" s="115">
        <v>44757</v>
      </c>
      <c r="G1148" s="116"/>
      <c r="H1148" s="152" t="s">
        <v>888</v>
      </c>
      <c r="I1148" s="116" t="s">
        <v>457</v>
      </c>
      <c r="J1148" s="116" t="s">
        <v>2</v>
      </c>
      <c r="K1148" s="117" t="str">
        <f t="shared" si="214"/>
        <v>Sqmt</v>
      </c>
      <c r="L1148" s="118">
        <v>1.55</v>
      </c>
      <c r="M1148" s="118"/>
      <c r="N1148" s="118">
        <v>1.28</v>
      </c>
      <c r="O1148" s="138">
        <f t="shared" si="224"/>
        <v>1.5616000000000001</v>
      </c>
      <c r="P1148" s="124"/>
      <c r="Q1148" s="118">
        <v>0.9</v>
      </c>
      <c r="R1148" s="118">
        <v>0</v>
      </c>
      <c r="S1148" s="151">
        <v>100</v>
      </c>
      <c r="T1148" s="119">
        <f t="shared" si="219"/>
        <v>0.66160000000000008</v>
      </c>
      <c r="U1148" s="119">
        <f t="shared" si="220"/>
        <v>0.9</v>
      </c>
      <c r="V1148" s="119">
        <f t="shared" si="215"/>
        <v>7.3551360000000008</v>
      </c>
      <c r="W1148" s="119">
        <f t="shared" si="216"/>
        <v>4.2389999999999999</v>
      </c>
      <c r="X1148" s="119">
        <f t="shared" si="217"/>
        <v>3.1161360000000005</v>
      </c>
      <c r="Y1148" s="120">
        <f t="shared" si="221"/>
        <v>42.366803278688522</v>
      </c>
      <c r="Z1148" s="121">
        <f t="shared" si="222"/>
        <v>57.633196721311478</v>
      </c>
      <c r="AA1148" s="122"/>
      <c r="AB1148" s="119">
        <f t="shared" si="225"/>
        <v>3.1161360000000005</v>
      </c>
    </row>
    <row r="1149" spans="1:28" x14ac:dyDescent="0.45">
      <c r="A1149" s="112">
        <f>IF(C1149="","",COUNTA($C$3:C1149))</f>
        <v>1147</v>
      </c>
      <c r="B1149" s="112" t="str">
        <f t="shared" si="218"/>
        <v>July</v>
      </c>
      <c r="C1149" s="113">
        <v>44757</v>
      </c>
      <c r="D1149" s="114" t="s">
        <v>888</v>
      </c>
      <c r="E1149" s="114"/>
      <c r="F1149" s="115">
        <v>44757</v>
      </c>
      <c r="G1149" s="116"/>
      <c r="H1149" s="152" t="s">
        <v>888</v>
      </c>
      <c r="I1149" s="116" t="s">
        <v>457</v>
      </c>
      <c r="J1149" s="116" t="s">
        <v>3</v>
      </c>
      <c r="K1149" s="117" t="str">
        <f t="shared" si="214"/>
        <v>Sqmt</v>
      </c>
      <c r="L1149" s="118">
        <v>1.6</v>
      </c>
      <c r="M1149" s="118"/>
      <c r="N1149" s="118">
        <v>1.35</v>
      </c>
      <c r="O1149" s="138">
        <f t="shared" si="224"/>
        <v>1.647</v>
      </c>
      <c r="P1149" s="124"/>
      <c r="Q1149" s="118">
        <v>0.7</v>
      </c>
      <c r="R1149" s="118">
        <v>0</v>
      </c>
      <c r="S1149" s="151">
        <v>100</v>
      </c>
      <c r="T1149" s="119">
        <f t="shared" si="219"/>
        <v>0.94700000000000006</v>
      </c>
      <c r="U1149" s="119">
        <f t="shared" si="220"/>
        <v>0.7</v>
      </c>
      <c r="V1149" s="119">
        <f t="shared" si="215"/>
        <v>10.343160000000001</v>
      </c>
      <c r="W1149" s="119">
        <f t="shared" si="216"/>
        <v>4.3959999999999999</v>
      </c>
      <c r="X1149" s="119">
        <f t="shared" si="217"/>
        <v>5.9471600000000002</v>
      </c>
      <c r="Y1149" s="120">
        <f t="shared" si="221"/>
        <v>57.498482088646028</v>
      </c>
      <c r="Z1149" s="121">
        <f t="shared" si="222"/>
        <v>42.501517911353979</v>
      </c>
      <c r="AA1149" s="122"/>
      <c r="AB1149" s="119">
        <f t="shared" si="225"/>
        <v>5.9471600000000002</v>
      </c>
    </row>
    <row r="1150" spans="1:28" x14ac:dyDescent="0.45">
      <c r="A1150" s="112">
        <f>IF(C1150="","",COUNTA($C$3:C1150))</f>
        <v>1148</v>
      </c>
      <c r="B1150" s="112" t="str">
        <f t="shared" si="218"/>
        <v>July</v>
      </c>
      <c r="C1150" s="113">
        <v>44757</v>
      </c>
      <c r="D1150" s="114" t="s">
        <v>888</v>
      </c>
      <c r="E1150" s="114"/>
      <c r="F1150" s="115">
        <v>44757</v>
      </c>
      <c r="G1150" s="116"/>
      <c r="H1150" s="152" t="s">
        <v>888</v>
      </c>
      <c r="I1150" s="116" t="s">
        <v>457</v>
      </c>
      <c r="J1150" s="116" t="s">
        <v>4</v>
      </c>
      <c r="K1150" s="117" t="str">
        <f t="shared" si="214"/>
        <v>Sqmt</v>
      </c>
      <c r="L1150" s="118">
        <v>3.3</v>
      </c>
      <c r="M1150" s="118"/>
      <c r="N1150" s="118">
        <v>2.75</v>
      </c>
      <c r="O1150" s="138">
        <f t="shared" si="224"/>
        <v>3.355</v>
      </c>
      <c r="P1150" s="124"/>
      <c r="Q1150" s="118">
        <v>1.75</v>
      </c>
      <c r="R1150" s="118">
        <v>0</v>
      </c>
      <c r="S1150" s="151">
        <v>100</v>
      </c>
      <c r="T1150" s="119">
        <f t="shared" si="219"/>
        <v>1.605</v>
      </c>
      <c r="U1150" s="119">
        <f t="shared" si="220"/>
        <v>1.75</v>
      </c>
      <c r="V1150" s="119">
        <f t="shared" si="215"/>
        <v>26.336749999999999</v>
      </c>
      <c r="W1150" s="119">
        <f t="shared" si="216"/>
        <v>13.737499999999999</v>
      </c>
      <c r="X1150" s="119">
        <f t="shared" si="217"/>
        <v>12.59925</v>
      </c>
      <c r="Y1150" s="120">
        <f t="shared" si="221"/>
        <v>47.839046199701933</v>
      </c>
      <c r="Z1150" s="121">
        <f t="shared" si="222"/>
        <v>52.16095380029806</v>
      </c>
      <c r="AA1150" s="122"/>
      <c r="AB1150" s="119">
        <f t="shared" si="225"/>
        <v>12.59925</v>
      </c>
    </row>
    <row r="1151" spans="1:28" x14ac:dyDescent="0.45">
      <c r="A1151" s="112">
        <f>IF(C1151="","",COUNTA($C$3:C1151))</f>
        <v>1149</v>
      </c>
      <c r="B1151" s="112" t="str">
        <f t="shared" si="218"/>
        <v>July</v>
      </c>
      <c r="C1151" s="113">
        <v>44757</v>
      </c>
      <c r="D1151" s="114" t="s">
        <v>888</v>
      </c>
      <c r="E1151" s="114"/>
      <c r="F1151" s="115">
        <v>44757</v>
      </c>
      <c r="G1151" s="116"/>
      <c r="H1151" s="152" t="s">
        <v>888</v>
      </c>
      <c r="I1151" s="116" t="s">
        <v>457</v>
      </c>
      <c r="J1151" s="116" t="s">
        <v>2</v>
      </c>
      <c r="K1151" s="117" t="str">
        <f t="shared" si="214"/>
        <v>Sqmt</v>
      </c>
      <c r="L1151" s="118">
        <v>9.4</v>
      </c>
      <c r="M1151" s="118"/>
      <c r="N1151" s="118">
        <v>7.8</v>
      </c>
      <c r="O1151" s="138">
        <f t="shared" si="224"/>
        <v>9.516</v>
      </c>
      <c r="P1151" s="124"/>
      <c r="Q1151" s="118">
        <v>7.8</v>
      </c>
      <c r="R1151" s="118">
        <v>0</v>
      </c>
      <c r="S1151" s="151">
        <v>100</v>
      </c>
      <c r="T1151" s="119">
        <f t="shared" si="219"/>
        <v>1.7160000000000002</v>
      </c>
      <c r="U1151" s="119">
        <f t="shared" si="220"/>
        <v>7.8</v>
      </c>
      <c r="V1151" s="119">
        <f t="shared" si="215"/>
        <v>44.820360000000001</v>
      </c>
      <c r="W1151" s="119">
        <f t="shared" si="216"/>
        <v>36.738</v>
      </c>
      <c r="X1151" s="119">
        <f t="shared" si="217"/>
        <v>8.0823600000000013</v>
      </c>
      <c r="Y1151" s="120">
        <f t="shared" si="221"/>
        <v>18.032786885245905</v>
      </c>
      <c r="Z1151" s="121">
        <f t="shared" si="222"/>
        <v>81.967213114754102</v>
      </c>
      <c r="AA1151" s="122"/>
      <c r="AB1151" s="119">
        <f t="shared" si="225"/>
        <v>8.0823600000000013</v>
      </c>
    </row>
    <row r="1152" spans="1:28" x14ac:dyDescent="0.45">
      <c r="A1152" s="112">
        <f>IF(C1152="","",COUNTA($C$3:C1152))</f>
        <v>1150</v>
      </c>
      <c r="B1152" s="112" t="str">
        <f t="shared" si="218"/>
        <v>July</v>
      </c>
      <c r="C1152" s="113">
        <v>44757</v>
      </c>
      <c r="D1152" s="114" t="s">
        <v>888</v>
      </c>
      <c r="E1152" s="114"/>
      <c r="F1152" s="115">
        <v>44757</v>
      </c>
      <c r="G1152" s="116"/>
      <c r="H1152" s="152" t="s">
        <v>888</v>
      </c>
      <c r="I1152" s="116" t="s">
        <v>457</v>
      </c>
      <c r="J1152" s="116" t="s">
        <v>2</v>
      </c>
      <c r="K1152" s="117" t="str">
        <f t="shared" si="214"/>
        <v>Sqmt</v>
      </c>
      <c r="L1152" s="118">
        <v>5.9</v>
      </c>
      <c r="M1152" s="118"/>
      <c r="N1152" s="118">
        <v>4.8600000000000003</v>
      </c>
      <c r="O1152" s="138">
        <f t="shared" si="224"/>
        <v>5.9292000000000007</v>
      </c>
      <c r="P1152" s="124"/>
      <c r="Q1152" s="118">
        <v>4.1500000000000004</v>
      </c>
      <c r="R1152" s="118">
        <v>0</v>
      </c>
      <c r="S1152" s="151">
        <v>100</v>
      </c>
      <c r="T1152" s="119">
        <f t="shared" si="219"/>
        <v>1.7792000000000003</v>
      </c>
      <c r="U1152" s="119">
        <f t="shared" si="220"/>
        <v>4.1500000000000004</v>
      </c>
      <c r="V1152" s="119">
        <f t="shared" si="215"/>
        <v>27.926532000000002</v>
      </c>
      <c r="W1152" s="119">
        <f t="shared" si="216"/>
        <v>19.546500000000002</v>
      </c>
      <c r="X1152" s="119">
        <f t="shared" si="217"/>
        <v>8.3800320000000017</v>
      </c>
      <c r="Y1152" s="120">
        <f t="shared" si="221"/>
        <v>30.007420899952781</v>
      </c>
      <c r="Z1152" s="121">
        <f t="shared" si="222"/>
        <v>69.992579100047223</v>
      </c>
      <c r="AA1152" s="122"/>
      <c r="AB1152" s="119">
        <f t="shared" si="225"/>
        <v>8.3800320000000017</v>
      </c>
    </row>
    <row r="1153" spans="1:28" x14ac:dyDescent="0.45">
      <c r="A1153" s="112">
        <f>IF(C1153="","",COUNTA($C$3:C1153))</f>
        <v>1151</v>
      </c>
      <c r="B1153" s="112" t="str">
        <f t="shared" si="218"/>
        <v>July</v>
      </c>
      <c r="C1153" s="113">
        <v>44757</v>
      </c>
      <c r="D1153" s="114" t="s">
        <v>888</v>
      </c>
      <c r="E1153" s="114"/>
      <c r="F1153" s="115">
        <v>44757</v>
      </c>
      <c r="G1153" s="116" t="s">
        <v>125</v>
      </c>
      <c r="H1153" s="152" t="s">
        <v>889</v>
      </c>
      <c r="I1153" s="116" t="s">
        <v>457</v>
      </c>
      <c r="J1153" s="116" t="s">
        <v>2</v>
      </c>
      <c r="K1153" s="117" t="str">
        <f t="shared" si="214"/>
        <v>Sqmt</v>
      </c>
      <c r="L1153" s="118">
        <v>6.6</v>
      </c>
      <c r="M1153" s="118"/>
      <c r="N1153" s="118">
        <v>5.48</v>
      </c>
      <c r="O1153" s="138">
        <f t="shared" si="224"/>
        <v>6.6856</v>
      </c>
      <c r="P1153" s="124"/>
      <c r="Q1153" s="118">
        <v>4.5</v>
      </c>
      <c r="R1153" s="118">
        <v>0</v>
      </c>
      <c r="S1153" s="151">
        <v>100</v>
      </c>
      <c r="T1153" s="119">
        <f t="shared" ref="T1153:T1208" si="226">(IF(K1153="Sqmt",(O1153-Q1153),""))</f>
        <v>2.1856</v>
      </c>
      <c r="U1153" s="119">
        <f t="shared" ref="U1153:U1208" si="227">(IF(K1153="Sqmt",(O1153-P1153)-T1153,IF(K1153="Rmt","",IF(K1153="Kg's","",IF(K1153="No's","",IF(K1153="Roll","",""))))))</f>
        <v>4.5</v>
      </c>
      <c r="V1153" s="119">
        <f t="shared" si="215"/>
        <v>31.489176</v>
      </c>
      <c r="W1153" s="119">
        <f t="shared" si="216"/>
        <v>21.195</v>
      </c>
      <c r="X1153" s="119">
        <f t="shared" si="217"/>
        <v>10.294176</v>
      </c>
      <c r="Y1153" s="120">
        <f t="shared" ref="Y1153:Y1208" si="228">IF(K1153="Sqmt",(T1153/O1153)*100,IF(K1153="Kg's","",IF(K1153="No's","",IF(K1153="Rmt","",IF(K1153="Roll","",IF(K1153="",""))))))</f>
        <v>32.691157113796812</v>
      </c>
      <c r="Z1153" s="121">
        <f t="shared" ref="Z1153:Z1208" si="229">IF(K1153="Sqmt",(U1153/O1153)*100,IF(K1153="Kg's","",IF(K1153="No's","",IF(K1153="Rmt","",IF(K1153="Roll","",IF(K1153="",""))))))</f>
        <v>67.30884288620318</v>
      </c>
      <c r="AA1153" s="122"/>
      <c r="AB1153" s="119">
        <f t="shared" si="225"/>
        <v>10.294176</v>
      </c>
    </row>
    <row r="1154" spans="1:28" x14ac:dyDescent="0.45">
      <c r="A1154" s="112">
        <f>IF(C1154="","",COUNTA($C$3:C1154))</f>
        <v>1152</v>
      </c>
      <c r="B1154" s="112" t="str">
        <f t="shared" ref="B1154:B1209" si="230">IF(C1154="","",TEXT(C1154,"mmmm"))</f>
        <v>July</v>
      </c>
      <c r="C1154" s="113">
        <v>44757</v>
      </c>
      <c r="D1154" s="114" t="s">
        <v>888</v>
      </c>
      <c r="E1154" s="114"/>
      <c r="F1154" s="115">
        <v>44757</v>
      </c>
      <c r="G1154" s="116" t="s">
        <v>125</v>
      </c>
      <c r="H1154" s="152" t="s">
        <v>889</v>
      </c>
      <c r="I1154" s="116" t="s">
        <v>457</v>
      </c>
      <c r="J1154" s="116" t="s">
        <v>3</v>
      </c>
      <c r="K1154" s="117" t="str">
        <f t="shared" si="214"/>
        <v>Sqmt</v>
      </c>
      <c r="L1154" s="118">
        <v>6.7</v>
      </c>
      <c r="M1154" s="118"/>
      <c r="N1154" s="118">
        <v>5.54</v>
      </c>
      <c r="O1154" s="138">
        <f t="shared" si="224"/>
        <v>6.7587999999999999</v>
      </c>
      <c r="P1154" s="124"/>
      <c r="Q1154" s="118">
        <v>4.5999999999999996</v>
      </c>
      <c r="R1154" s="118">
        <v>0</v>
      </c>
      <c r="S1154" s="151">
        <v>100</v>
      </c>
      <c r="T1154" s="119">
        <f t="shared" si="226"/>
        <v>2.1588000000000003</v>
      </c>
      <c r="U1154" s="119">
        <f t="shared" si="227"/>
        <v>4.5999999999999996</v>
      </c>
      <c r="V1154" s="119">
        <f t="shared" si="215"/>
        <v>42.445264000000002</v>
      </c>
      <c r="W1154" s="119">
        <f t="shared" si="216"/>
        <v>28.887999999999998</v>
      </c>
      <c r="X1154" s="119">
        <f t="shared" si="217"/>
        <v>13.557264000000002</v>
      </c>
      <c r="Y1154" s="120">
        <f t="shared" si="228"/>
        <v>31.940581168254724</v>
      </c>
      <c r="Z1154" s="121">
        <f t="shared" si="229"/>
        <v>68.059418831745276</v>
      </c>
      <c r="AA1154" s="122"/>
      <c r="AB1154" s="119">
        <f t="shared" si="225"/>
        <v>13.557264000000002</v>
      </c>
    </row>
    <row r="1155" spans="1:28" x14ac:dyDescent="0.45">
      <c r="A1155" s="112">
        <f>IF(C1155="","",COUNTA($C$3:C1155))</f>
        <v>1153</v>
      </c>
      <c r="B1155" s="112" t="str">
        <f t="shared" si="230"/>
        <v>November</v>
      </c>
      <c r="C1155" s="113">
        <v>44875</v>
      </c>
      <c r="D1155" s="114" t="s">
        <v>840</v>
      </c>
      <c r="E1155" s="114"/>
      <c r="F1155" s="115">
        <v>44863</v>
      </c>
      <c r="G1155" s="116" t="s">
        <v>125</v>
      </c>
      <c r="H1155" s="152" t="s">
        <v>890</v>
      </c>
      <c r="I1155" s="116" t="s">
        <v>232</v>
      </c>
      <c r="J1155" s="116" t="s">
        <v>3</v>
      </c>
      <c r="K1155" s="117" t="str">
        <f t="shared" ref="K1155:K1218" si="23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155" s="118">
        <v>62.7</v>
      </c>
      <c r="M1155" s="118"/>
      <c r="N1155" s="118">
        <v>51.4</v>
      </c>
      <c r="O1155" s="138">
        <f t="shared" si="224"/>
        <v>62.707999999999998</v>
      </c>
      <c r="P1155" s="124">
        <v>47.4</v>
      </c>
      <c r="Q1155" s="118">
        <v>57.95</v>
      </c>
      <c r="R1155" s="118">
        <v>0</v>
      </c>
      <c r="S1155" s="151">
        <v>100</v>
      </c>
      <c r="T1155" s="119">
        <f t="shared" si="226"/>
        <v>4.7579999999999956</v>
      </c>
      <c r="U1155" s="119">
        <f t="shared" si="227"/>
        <v>10.550000000000004</v>
      </c>
      <c r="V1155" s="119">
        <f t="shared" ref="V1155:V1218" si="232">IF(ISNUMBER(SEARCH("26",J:J)),O1155*3.925,IF(ISNUMBER(SEARCH("24",J:J)),O1155*4.71,IF(ISNUMBER(SEARCH("22",J:J)),O1155*6.28,IF(ISNUMBER(SEARCH("20",J:J)),O1155*7.85,IF(ISNUMBER(SEARCH("18G",J:J)),O1155*9.42,IF(ISNUMBER(SEARCH("16G",J:J)),O1155*11.775,IF(ISNUMBER(SEARCH("Thermal",J:J)),O1155,IF(ISNUMBER(SEARCH("Acou",J:J)),O1155,IF(ISNUMBER(SEARCH("ss",J:J)),O1155,IF(ISNUMBER(SEARCH("0.8mm",J:J)),O1155*2.2,IF(ISNUMBER(SEARCH("1mm",J:J)),O1155*2.75,IF(ISNUMBER(SEARCH("1.2mm",J:J)),O1155*3.3,IF(ISNUMBER(SEARCH("Gasket",J:J)),O1155,IF(ISNUMBER(SEARCH("Cleats",J:J)),O1155,IF(ISNUMBER(SEARCH("Sealant",J:J)),O1155,IF(ISNUMBER(SEARCH("Bracket",J:J)),O1155,IF(ISNUMBER(SEARCH("Corner",J:J)),O1155,IF(ISNUMBER(SEARCH("Bubble",J:J)),O1155,""))))))))))))))))))</f>
        <v>393.80624</v>
      </c>
      <c r="W1155" s="119">
        <f t="shared" ref="W1155:W1218" si="233">IF(ISNUMBER(SEARCH("26",J:J)),U1155*3.925,IF(ISNUMBER(SEARCH("24",J:J)),U1155*4.71,IF(ISNUMBER(SEARCH("22",J:J)),U1155*6.28,IF(ISNUMBER(SEARCH("20",J:J)),U1155*7.85,IF(ISNUMBER(SEARCH("18G",J:J)),U1155*9.42,IF(ISNUMBER(SEARCH("16G",J:J)),U1155*11.775,IF(ISNUMBER(SEARCH("Thermal",J:J)),U1155,IF(ISNUMBER(SEARCH("Acou",J:J)),U1155,IF(ISNUMBER(SEARCH("ss",J:J)),U1155,IF(ISNUMBER(SEARCH("0.8mm",J:J)),U1155*2.2,IF(ISNUMBER(SEARCH("1mm",J:J)),U1155*2.75,IF(ISNUMBER(SEARCH("1.2mm",J:J)),U1155*3.3,IF(ISNUMBER(SEARCH("Gasket",J:J)),U1155,IF(ISNUMBER(SEARCH("Cleats",J:J)),U1155,IF(ISNUMBER(SEARCH("Sealant",J:J)),U1155,IF(ISNUMBER(SEARCH("Bracket",J:J)),U1155,IF(ISNUMBER(SEARCH("Corner",J:J)),U1155,IF(ISNUMBER(SEARCH("Bubble",J:J)),U1155,""))))))))))))))))))</f>
        <v>66.254000000000033</v>
      </c>
      <c r="X1155" s="119">
        <f t="shared" ref="X1155:X1218" si="234">IF(ISNUMBER(SEARCH("26",J:J)),T1155*3.925,IF(ISNUMBER(SEARCH("24",J:J)),T1155*4.71,IF(ISNUMBER(SEARCH("22",J:J)),T1155*6.28,IF(ISNUMBER(SEARCH("20",J:J)),T1155*7.85,IF(ISNUMBER(SEARCH("18",J:J)),T1155*9.42,IF(ISNUMBER(SEARCH("16",J:J)),T1155*11.775,IF(ISNUMBER(SEARCH("Thermal",J:J)),"",IF(ISNUMBER(SEARCH("Acou",J:J)),"",IF(ISNUMBER(SEARCH("ss",J:J)),"",IF(ISNUMBER(SEARCH("0.8mm",J:J)),T1155*2.2,IF(ISNUMBER(SEARCH("1mm",J:J)),T1155*2.75,IF(ISNUMBER(SEARCH("1.2mm",J:J)),T1155*3.3,IF(ISNUMBER(SEARCH("Gasket",J:J)),"",IF(ISNUMBER(SEARCH("Cleats",J:J)),"",IF(ISNUMBER(SEARCH("Sealant",J:J)),"",IF(ISNUMBER(SEARCH("Bracket",J:J)),"",IF(ISNUMBER(SEARCH("Corner",J:J)),"",IF(ISNUMBER(SEARCH("Bubble",J:J)),"",""))))))))))))))))))</f>
        <v>29.880239999999972</v>
      </c>
      <c r="Y1155" s="120">
        <f t="shared" si="228"/>
        <v>7.5875486381322883</v>
      </c>
      <c r="Z1155" s="121">
        <f t="shared" si="229"/>
        <v>16.82400969573261</v>
      </c>
      <c r="AA1155" s="122"/>
      <c r="AB1155" s="119">
        <f t="shared" si="225"/>
        <v>29.880239999999972</v>
      </c>
    </row>
    <row r="1156" spans="1:28" x14ac:dyDescent="0.45">
      <c r="A1156" s="112">
        <f>IF(C1156="","",COUNTA($C$3:C1156))</f>
        <v>1154</v>
      </c>
      <c r="B1156" s="112" t="str">
        <f t="shared" si="230"/>
        <v>November</v>
      </c>
      <c r="C1156" s="113">
        <v>44875</v>
      </c>
      <c r="D1156" s="114" t="s">
        <v>840</v>
      </c>
      <c r="E1156" s="114"/>
      <c r="F1156" s="115">
        <v>44863</v>
      </c>
      <c r="G1156" s="116" t="s">
        <v>125</v>
      </c>
      <c r="H1156" s="152" t="s">
        <v>890</v>
      </c>
      <c r="I1156" s="116" t="s">
        <v>502</v>
      </c>
      <c r="J1156" s="116" t="s">
        <v>3</v>
      </c>
      <c r="K1156" s="117" t="str">
        <f t="shared" si="231"/>
        <v>Sqmt</v>
      </c>
      <c r="L1156" s="118">
        <v>19</v>
      </c>
      <c r="M1156" s="118">
        <v>15.58</v>
      </c>
      <c r="N1156" s="118"/>
      <c r="O1156" s="138">
        <f t="shared" si="224"/>
        <v>19.0076</v>
      </c>
      <c r="P1156" s="124"/>
      <c r="Q1156" s="118">
        <v>14.1</v>
      </c>
      <c r="R1156" s="118"/>
      <c r="S1156" s="151"/>
      <c r="T1156" s="119">
        <f t="shared" si="226"/>
        <v>4.9076000000000004</v>
      </c>
      <c r="U1156" s="119">
        <f t="shared" si="227"/>
        <v>14.1</v>
      </c>
      <c r="V1156" s="119">
        <f t="shared" si="232"/>
        <v>119.367728</v>
      </c>
      <c r="W1156" s="119">
        <f t="shared" si="233"/>
        <v>88.548000000000002</v>
      </c>
      <c r="X1156" s="119">
        <f t="shared" si="234"/>
        <v>30.819728000000005</v>
      </c>
      <c r="Y1156" s="120">
        <f t="shared" si="228"/>
        <v>25.819146025800212</v>
      </c>
      <c r="Z1156" s="121">
        <f t="shared" si="229"/>
        <v>74.180853974199792</v>
      </c>
      <c r="AA1156" s="122"/>
      <c r="AB1156" s="119">
        <f t="shared" si="225"/>
        <v>30.819728000000005</v>
      </c>
    </row>
    <row r="1157" spans="1:28" x14ac:dyDescent="0.45">
      <c r="A1157" s="112">
        <f>IF(C1157="","",COUNTA($C$3:C1157))</f>
        <v>1155</v>
      </c>
      <c r="B1157" s="112" t="str">
        <f t="shared" si="230"/>
        <v>November</v>
      </c>
      <c r="C1157" s="113">
        <v>44876</v>
      </c>
      <c r="D1157" s="114" t="s">
        <v>836</v>
      </c>
      <c r="E1157" s="114"/>
      <c r="F1157" s="115">
        <v>44855</v>
      </c>
      <c r="G1157" s="116" t="s">
        <v>125</v>
      </c>
      <c r="H1157" s="152" t="s">
        <v>892</v>
      </c>
      <c r="I1157" s="116" t="s">
        <v>231</v>
      </c>
      <c r="J1157" s="116" t="s">
        <v>2</v>
      </c>
      <c r="K1157" s="117" t="str">
        <f t="shared" si="231"/>
        <v>Sqmt</v>
      </c>
      <c r="L1157" s="118">
        <v>49.45</v>
      </c>
      <c r="M1157" s="118"/>
      <c r="N1157" s="118">
        <v>41.26</v>
      </c>
      <c r="O1157" s="138">
        <f t="shared" si="224"/>
        <v>50.337199999999996</v>
      </c>
      <c r="P1157" s="124">
        <v>35.799999999999997</v>
      </c>
      <c r="Q1157" s="118">
        <v>39.6</v>
      </c>
      <c r="R1157" s="118">
        <v>0</v>
      </c>
      <c r="S1157" s="151">
        <v>100</v>
      </c>
      <c r="T1157" s="119">
        <f t="shared" si="226"/>
        <v>10.737199999999994</v>
      </c>
      <c r="U1157" s="119">
        <f t="shared" si="227"/>
        <v>3.8000000000000043</v>
      </c>
      <c r="V1157" s="119">
        <f t="shared" si="232"/>
        <v>237.08821199999997</v>
      </c>
      <c r="W1157" s="119">
        <f t="shared" si="233"/>
        <v>17.898000000000021</v>
      </c>
      <c r="X1157" s="119">
        <f t="shared" si="234"/>
        <v>50.572211999999972</v>
      </c>
      <c r="Y1157" s="120">
        <f t="shared" si="228"/>
        <v>21.330546792431832</v>
      </c>
      <c r="Z1157" s="121">
        <f t="shared" si="229"/>
        <v>7.54908894416059</v>
      </c>
      <c r="AA1157" s="122"/>
      <c r="AB1157" s="119">
        <f t="shared" si="225"/>
        <v>50.572211999999972</v>
      </c>
    </row>
    <row r="1158" spans="1:28" x14ac:dyDescent="0.45">
      <c r="A1158" s="112">
        <f>IF(C1158="","",COUNTA($C$3:C1158))</f>
        <v>1156</v>
      </c>
      <c r="B1158" s="112" t="str">
        <f t="shared" si="230"/>
        <v>November</v>
      </c>
      <c r="C1158" s="113">
        <v>44876</v>
      </c>
      <c r="D1158" s="114" t="s">
        <v>836</v>
      </c>
      <c r="E1158" s="114"/>
      <c r="F1158" s="115">
        <v>44855</v>
      </c>
      <c r="G1158" s="116" t="s">
        <v>125</v>
      </c>
      <c r="H1158" s="152" t="s">
        <v>892</v>
      </c>
      <c r="I1158" s="116" t="s">
        <v>231</v>
      </c>
      <c r="J1158" s="116" t="s">
        <v>19</v>
      </c>
      <c r="K1158" s="117" t="str">
        <f t="shared" si="231"/>
        <v>Sqmt</v>
      </c>
      <c r="L1158" s="118">
        <v>4.7</v>
      </c>
      <c r="M1158" s="118">
        <v>3.86</v>
      </c>
      <c r="N1158" s="118"/>
      <c r="O1158" s="138">
        <f t="shared" si="224"/>
        <v>4.7092000000000001</v>
      </c>
      <c r="P1158" s="124"/>
      <c r="Q1158" s="118">
        <v>4.7</v>
      </c>
      <c r="R1158" s="118"/>
      <c r="S1158" s="151"/>
      <c r="T1158" s="119">
        <f t="shared" si="226"/>
        <v>9.1999999999998749E-3</v>
      </c>
      <c r="U1158" s="119">
        <f t="shared" si="227"/>
        <v>4.7</v>
      </c>
      <c r="V1158" s="119">
        <f t="shared" si="232"/>
        <v>22.180332</v>
      </c>
      <c r="W1158" s="119">
        <f t="shared" si="233"/>
        <v>22.137</v>
      </c>
      <c r="X1158" s="119">
        <f t="shared" si="234"/>
        <v>4.3331999999999413E-2</v>
      </c>
      <c r="Y1158" s="120">
        <f t="shared" si="228"/>
        <v>0.19536226959992936</v>
      </c>
      <c r="Z1158" s="121">
        <f t="shared" si="229"/>
        <v>99.804637730400074</v>
      </c>
      <c r="AA1158" s="122"/>
      <c r="AB1158" s="119">
        <f t="shared" si="225"/>
        <v>4.3331999999999413E-2</v>
      </c>
    </row>
    <row r="1159" spans="1:28" x14ac:dyDescent="0.45">
      <c r="A1159" s="112">
        <f>IF(C1159="","",COUNTA($C$3:C1159))</f>
        <v>1157</v>
      </c>
      <c r="B1159" s="112" t="str">
        <f t="shared" si="230"/>
        <v>November</v>
      </c>
      <c r="C1159" s="113">
        <v>44876</v>
      </c>
      <c r="D1159" s="114" t="s">
        <v>836</v>
      </c>
      <c r="E1159" s="114"/>
      <c r="F1159" s="115">
        <v>44855</v>
      </c>
      <c r="G1159" s="116" t="s">
        <v>125</v>
      </c>
      <c r="H1159" s="152" t="s">
        <v>892</v>
      </c>
      <c r="I1159" s="116" t="s">
        <v>232</v>
      </c>
      <c r="J1159" s="116" t="s">
        <v>3</v>
      </c>
      <c r="K1159" s="117" t="str">
        <f t="shared" si="231"/>
        <v>Sqmt</v>
      </c>
      <c r="L1159" s="118">
        <v>16.399999999999999</v>
      </c>
      <c r="M1159" s="118">
        <v>5.95</v>
      </c>
      <c r="N1159" s="118">
        <f>11.7+5.095</f>
        <v>16.794999999999998</v>
      </c>
      <c r="O1159" s="138">
        <f t="shared" si="224"/>
        <v>27.748899999999995</v>
      </c>
      <c r="P1159" s="124">
        <v>12.05</v>
      </c>
      <c r="Q1159" s="118">
        <v>15.3</v>
      </c>
      <c r="R1159" s="118"/>
      <c r="S1159" s="151"/>
      <c r="T1159" s="119">
        <f t="shared" si="226"/>
        <v>12.448899999999995</v>
      </c>
      <c r="U1159" s="119">
        <f t="shared" si="227"/>
        <v>3.25</v>
      </c>
      <c r="V1159" s="119">
        <f t="shared" si="232"/>
        <v>174.26309199999997</v>
      </c>
      <c r="W1159" s="119">
        <f t="shared" si="233"/>
        <v>20.41</v>
      </c>
      <c r="X1159" s="119">
        <f t="shared" si="234"/>
        <v>78.179091999999969</v>
      </c>
      <c r="Y1159" s="120">
        <f t="shared" si="228"/>
        <v>44.862679241339286</v>
      </c>
      <c r="Z1159" s="121">
        <f t="shared" si="229"/>
        <v>11.712175978146885</v>
      </c>
      <c r="AA1159" s="122"/>
      <c r="AB1159" s="119">
        <f t="shared" si="225"/>
        <v>78.179091999999969</v>
      </c>
    </row>
    <row r="1160" spans="1:28" x14ac:dyDescent="0.45">
      <c r="A1160" s="112">
        <f>IF(C1160="","",COUNTA($C$3:C1160))</f>
        <v>1158</v>
      </c>
      <c r="B1160" s="112" t="str">
        <f t="shared" si="230"/>
        <v>November</v>
      </c>
      <c r="C1160" s="113">
        <v>44876</v>
      </c>
      <c r="D1160" s="114" t="s">
        <v>836</v>
      </c>
      <c r="E1160" s="114"/>
      <c r="F1160" s="115">
        <v>44855</v>
      </c>
      <c r="G1160" s="116" t="s">
        <v>125</v>
      </c>
      <c r="H1160" s="152" t="s">
        <v>892</v>
      </c>
      <c r="I1160" s="116" t="s">
        <v>502</v>
      </c>
      <c r="J1160" s="116" t="s">
        <v>3</v>
      </c>
      <c r="K1160" s="117" t="str">
        <f t="shared" si="231"/>
        <v>Sqmt</v>
      </c>
      <c r="L1160" s="118">
        <v>6.7</v>
      </c>
      <c r="M1160" s="118">
        <v>5.5</v>
      </c>
      <c r="N1160" s="118"/>
      <c r="O1160" s="138">
        <f t="shared" si="224"/>
        <v>6.71</v>
      </c>
      <c r="P1160" s="124"/>
      <c r="Q1160" s="118">
        <v>4.5</v>
      </c>
      <c r="R1160" s="118"/>
      <c r="S1160" s="151"/>
      <c r="T1160" s="119">
        <f t="shared" si="226"/>
        <v>2.21</v>
      </c>
      <c r="U1160" s="119">
        <f t="shared" si="227"/>
        <v>4.5</v>
      </c>
      <c r="V1160" s="119">
        <f t="shared" si="232"/>
        <v>42.138800000000003</v>
      </c>
      <c r="W1160" s="119">
        <f t="shared" si="233"/>
        <v>28.26</v>
      </c>
      <c r="X1160" s="119">
        <f t="shared" si="234"/>
        <v>13.8788</v>
      </c>
      <c r="Y1160" s="120">
        <f t="shared" si="228"/>
        <v>32.935916542473919</v>
      </c>
      <c r="Z1160" s="121">
        <f t="shared" si="229"/>
        <v>67.064083457526081</v>
      </c>
      <c r="AA1160" s="122"/>
      <c r="AB1160" s="119">
        <f t="shared" si="225"/>
        <v>13.8788</v>
      </c>
    </row>
    <row r="1161" spans="1:28" x14ac:dyDescent="0.45">
      <c r="A1161" s="112">
        <f>IF(C1161="","",COUNTA($C$3:C1161))</f>
        <v>1159</v>
      </c>
      <c r="B1161" s="112" t="str">
        <f t="shared" si="230"/>
        <v>November</v>
      </c>
      <c r="C1161" s="113">
        <v>44876</v>
      </c>
      <c r="D1161" s="114" t="s">
        <v>894</v>
      </c>
      <c r="E1161" s="114"/>
      <c r="F1161" s="115">
        <v>44880</v>
      </c>
      <c r="G1161" s="116" t="s">
        <v>125</v>
      </c>
      <c r="H1161" s="152" t="s">
        <v>893</v>
      </c>
      <c r="I1161" s="116" t="s">
        <v>457</v>
      </c>
      <c r="J1161" s="116" t="s">
        <v>2</v>
      </c>
      <c r="K1161" s="117" t="str">
        <f t="shared" si="231"/>
        <v>Sqmt</v>
      </c>
      <c r="L1161" s="118">
        <v>136.30000000000001</v>
      </c>
      <c r="M1161" s="133">
        <f>22.158+35.964</f>
        <v>58.122</v>
      </c>
      <c r="N1161" s="118">
        <v>54.53</v>
      </c>
      <c r="O1161" s="138">
        <f t="shared" si="224"/>
        <v>137.43544</v>
      </c>
      <c r="P1161" s="124">
        <v>113.1</v>
      </c>
      <c r="Q1161" s="118">
        <v>126.3</v>
      </c>
      <c r="R1161" s="118">
        <v>39</v>
      </c>
      <c r="S1161" s="151">
        <v>61</v>
      </c>
      <c r="T1161" s="119">
        <f t="shared" si="226"/>
        <v>11.135440000000003</v>
      </c>
      <c r="U1161" s="119">
        <f t="shared" si="227"/>
        <v>13.200000000000003</v>
      </c>
      <c r="V1161" s="119">
        <f t="shared" si="232"/>
        <v>647.32092239999997</v>
      </c>
      <c r="W1161" s="119">
        <f t="shared" si="233"/>
        <v>62.172000000000011</v>
      </c>
      <c r="X1161" s="119">
        <f t="shared" si="234"/>
        <v>52.44792240000001</v>
      </c>
      <c r="Y1161" s="120">
        <f t="shared" si="228"/>
        <v>8.1023060718545405</v>
      </c>
      <c r="Z1161" s="121">
        <f t="shared" si="229"/>
        <v>9.6045095791886013</v>
      </c>
      <c r="AA1161" s="122"/>
      <c r="AB1161" s="119">
        <f t="shared" si="225"/>
        <v>52.44792240000001</v>
      </c>
    </row>
    <row r="1162" spans="1:28" x14ac:dyDescent="0.45">
      <c r="A1162" s="112">
        <f>IF(C1162="","",COUNTA($C$3:C1162))</f>
        <v>1160</v>
      </c>
      <c r="B1162" s="112" t="str">
        <f t="shared" si="230"/>
        <v>November</v>
      </c>
      <c r="C1162" s="113">
        <v>44876</v>
      </c>
      <c r="D1162" s="114" t="s">
        <v>894</v>
      </c>
      <c r="E1162" s="114"/>
      <c r="F1162" s="115">
        <v>44880</v>
      </c>
      <c r="G1162" s="116" t="s">
        <v>125</v>
      </c>
      <c r="H1162" s="152" t="s">
        <v>893</v>
      </c>
      <c r="I1162" s="116" t="s">
        <v>457</v>
      </c>
      <c r="J1162" s="116" t="s">
        <v>3</v>
      </c>
      <c r="K1162" s="117" t="str">
        <f t="shared" si="231"/>
        <v>Sqmt</v>
      </c>
      <c r="L1162" s="118">
        <v>10.6</v>
      </c>
      <c r="M1162" s="118">
        <v>8.6999999999999993</v>
      </c>
      <c r="N1162" s="118"/>
      <c r="O1162" s="138">
        <f t="shared" si="224"/>
        <v>10.613999999999999</v>
      </c>
      <c r="P1162" s="124">
        <v>9.3000000000000007</v>
      </c>
      <c r="Q1162" s="118">
        <v>10.6</v>
      </c>
      <c r="R1162" s="118"/>
      <c r="S1162" s="151"/>
      <c r="T1162" s="119">
        <f t="shared" si="226"/>
        <v>1.3999999999999346E-2</v>
      </c>
      <c r="U1162" s="119">
        <f t="shared" si="227"/>
        <v>1.2999999999999989</v>
      </c>
      <c r="V1162" s="119">
        <f t="shared" si="232"/>
        <v>66.655919999999995</v>
      </c>
      <c r="W1162" s="119">
        <f t="shared" si="233"/>
        <v>8.1639999999999944</v>
      </c>
      <c r="X1162" s="119">
        <f t="shared" si="234"/>
        <v>8.7919999999995904E-2</v>
      </c>
      <c r="Y1162" s="120">
        <f t="shared" si="228"/>
        <v>0.1319012624835062</v>
      </c>
      <c r="Z1162" s="121">
        <f t="shared" si="229"/>
        <v>12.247974373468995</v>
      </c>
      <c r="AA1162" s="122"/>
      <c r="AB1162" s="119">
        <f t="shared" si="225"/>
        <v>8.7919999999995904E-2</v>
      </c>
    </row>
    <row r="1163" spans="1:28" x14ac:dyDescent="0.45">
      <c r="A1163" s="112">
        <f>IF(C1163="","",COUNTA($C$3:C1163))</f>
        <v>1161</v>
      </c>
      <c r="B1163" s="112" t="str">
        <f t="shared" si="230"/>
        <v>November</v>
      </c>
      <c r="C1163" s="113">
        <v>44876</v>
      </c>
      <c r="D1163" s="114" t="s">
        <v>894</v>
      </c>
      <c r="E1163" s="114"/>
      <c r="F1163" s="115">
        <v>44880</v>
      </c>
      <c r="G1163" s="116" t="s">
        <v>125</v>
      </c>
      <c r="H1163" s="152" t="s">
        <v>893</v>
      </c>
      <c r="I1163" s="116" t="s">
        <v>515</v>
      </c>
      <c r="J1163" s="116" t="s">
        <v>20</v>
      </c>
      <c r="K1163" s="117" t="str">
        <f t="shared" si="231"/>
        <v>Sqmt</v>
      </c>
      <c r="L1163" s="118">
        <v>3.4</v>
      </c>
      <c r="M1163" s="118">
        <v>2.79</v>
      </c>
      <c r="N1163" s="118"/>
      <c r="O1163" s="138">
        <f t="shared" si="224"/>
        <v>3.4037999999999999</v>
      </c>
      <c r="P1163" s="124">
        <v>3.3</v>
      </c>
      <c r="Q1163" s="118">
        <v>3.4</v>
      </c>
      <c r="R1163" s="118"/>
      <c r="S1163" s="151"/>
      <c r="T1163" s="119">
        <f t="shared" si="226"/>
        <v>3.8000000000000256E-3</v>
      </c>
      <c r="U1163" s="119">
        <f t="shared" si="227"/>
        <v>0.10000000000000009</v>
      </c>
      <c r="V1163" s="119">
        <f t="shared" si="232"/>
        <v>21.375864</v>
      </c>
      <c r="W1163" s="119">
        <f t="shared" si="233"/>
        <v>0.62800000000000056</v>
      </c>
      <c r="X1163" s="119">
        <f t="shared" si="234"/>
        <v>2.3864000000000163E-2</v>
      </c>
      <c r="Y1163" s="120">
        <f t="shared" si="228"/>
        <v>0.11163993184088447</v>
      </c>
      <c r="Z1163" s="121">
        <f t="shared" si="229"/>
        <v>2.9378929431811533</v>
      </c>
      <c r="AA1163" s="122"/>
      <c r="AB1163" s="119">
        <f t="shared" si="225"/>
        <v>2.3864000000000163E-2</v>
      </c>
    </row>
    <row r="1164" spans="1:28" x14ac:dyDescent="0.45">
      <c r="A1164" s="112">
        <f>IF(C1164="","",COUNTA($C$3:C1164))</f>
        <v>1162</v>
      </c>
      <c r="B1164" s="112" t="str">
        <f t="shared" si="230"/>
        <v>November</v>
      </c>
      <c r="C1164" s="113">
        <v>44876</v>
      </c>
      <c r="D1164" s="114" t="s">
        <v>894</v>
      </c>
      <c r="E1164" s="114"/>
      <c r="F1164" s="115">
        <v>44880</v>
      </c>
      <c r="G1164" s="116" t="s">
        <v>125</v>
      </c>
      <c r="H1164" s="152" t="s">
        <v>893</v>
      </c>
      <c r="I1164" s="116" t="s">
        <v>25</v>
      </c>
      <c r="J1164" s="116" t="s">
        <v>455</v>
      </c>
      <c r="K1164" s="117" t="str">
        <f t="shared" si="231"/>
        <v>No's</v>
      </c>
      <c r="L1164" s="118">
        <v>528</v>
      </c>
      <c r="M1164" s="118"/>
      <c r="N1164" s="118"/>
      <c r="O1164" s="138">
        <f t="shared" si="224"/>
        <v>528</v>
      </c>
      <c r="P1164" s="124"/>
      <c r="Q1164" s="118"/>
      <c r="R1164" s="118"/>
      <c r="S1164" s="151"/>
      <c r="T1164" s="119" t="str">
        <f t="shared" si="226"/>
        <v/>
      </c>
      <c r="U1164" s="119" t="str">
        <f t="shared" si="227"/>
        <v/>
      </c>
      <c r="V1164" s="119">
        <f t="shared" si="232"/>
        <v>528</v>
      </c>
      <c r="W1164" s="119" t="str">
        <f t="shared" si="233"/>
        <v/>
      </c>
      <c r="X1164" s="119" t="str">
        <f t="shared" si="234"/>
        <v/>
      </c>
      <c r="Y1164" s="120" t="str">
        <f t="shared" si="228"/>
        <v/>
      </c>
      <c r="Z1164" s="121" t="str">
        <f t="shared" si="229"/>
        <v/>
      </c>
      <c r="AA1164" s="122"/>
      <c r="AB1164" s="119" t="str">
        <f t="shared" si="225"/>
        <v/>
      </c>
    </row>
    <row r="1165" spans="1:28" x14ac:dyDescent="0.45">
      <c r="A1165" s="112">
        <f>IF(C1165="","",COUNTA($C$3:C1165))</f>
        <v>1163</v>
      </c>
      <c r="B1165" s="112" t="str">
        <f t="shared" si="230"/>
        <v>November</v>
      </c>
      <c r="C1165" s="113">
        <v>44876</v>
      </c>
      <c r="D1165" s="114" t="s">
        <v>894</v>
      </c>
      <c r="E1165" s="114"/>
      <c r="F1165" s="115">
        <v>44880</v>
      </c>
      <c r="G1165" s="116" t="s">
        <v>125</v>
      </c>
      <c r="H1165" s="152" t="s">
        <v>893</v>
      </c>
      <c r="I1165" s="116" t="s">
        <v>460</v>
      </c>
      <c r="J1165" s="116" t="s">
        <v>225</v>
      </c>
      <c r="K1165" s="117" t="str">
        <f t="shared" si="231"/>
        <v>Rmt</v>
      </c>
      <c r="L1165" s="118">
        <v>130</v>
      </c>
      <c r="M1165" s="118"/>
      <c r="N1165" s="118"/>
      <c r="O1165" s="138">
        <f t="shared" si="224"/>
        <v>130</v>
      </c>
      <c r="P1165" s="124"/>
      <c r="Q1165" s="118"/>
      <c r="R1165" s="118"/>
      <c r="S1165" s="151"/>
      <c r="T1165" s="119" t="str">
        <f t="shared" si="226"/>
        <v/>
      </c>
      <c r="U1165" s="119" t="str">
        <f t="shared" si="227"/>
        <v/>
      </c>
      <c r="V1165" s="119">
        <f t="shared" si="232"/>
        <v>130</v>
      </c>
      <c r="W1165" s="119" t="str">
        <f t="shared" si="233"/>
        <v/>
      </c>
      <c r="X1165" s="119" t="str">
        <f t="shared" si="234"/>
        <v/>
      </c>
      <c r="Y1165" s="120" t="str">
        <f t="shared" si="228"/>
        <v/>
      </c>
      <c r="Z1165" s="121" t="str">
        <f t="shared" si="229"/>
        <v/>
      </c>
      <c r="AA1165" s="122"/>
      <c r="AB1165" s="119" t="str">
        <f t="shared" si="225"/>
        <v/>
      </c>
    </row>
    <row r="1166" spans="1:28" x14ac:dyDescent="0.45">
      <c r="A1166" s="112">
        <f>IF(C1166="","",COUNTA($C$3:C1166))</f>
        <v>1164</v>
      </c>
      <c r="B1166" s="112" t="str">
        <f t="shared" si="230"/>
        <v>November</v>
      </c>
      <c r="C1166" s="113">
        <v>44876</v>
      </c>
      <c r="D1166" s="114" t="s">
        <v>894</v>
      </c>
      <c r="E1166" s="114"/>
      <c r="F1166" s="115">
        <v>44880</v>
      </c>
      <c r="G1166" s="116" t="s">
        <v>125</v>
      </c>
      <c r="H1166" s="152" t="s">
        <v>893</v>
      </c>
      <c r="I1166" s="116" t="s">
        <v>24</v>
      </c>
      <c r="J1166" s="116" t="s">
        <v>24</v>
      </c>
      <c r="K1166" s="117" t="str">
        <f t="shared" si="231"/>
        <v>No's</v>
      </c>
      <c r="L1166" s="118">
        <v>2000</v>
      </c>
      <c r="M1166" s="118"/>
      <c r="N1166" s="118"/>
      <c r="O1166" s="138">
        <f t="shared" si="224"/>
        <v>2000</v>
      </c>
      <c r="P1166" s="124"/>
      <c r="Q1166" s="118"/>
      <c r="R1166" s="118"/>
      <c r="S1166" s="151"/>
      <c r="T1166" s="119" t="str">
        <f t="shared" si="226"/>
        <v/>
      </c>
      <c r="U1166" s="119" t="str">
        <f t="shared" si="227"/>
        <v/>
      </c>
      <c r="V1166" s="119">
        <f t="shared" si="232"/>
        <v>2000</v>
      </c>
      <c r="W1166" s="119" t="str">
        <f t="shared" si="233"/>
        <v/>
      </c>
      <c r="X1166" s="119" t="str">
        <f t="shared" si="234"/>
        <v/>
      </c>
      <c r="Y1166" s="120" t="str">
        <f t="shared" si="228"/>
        <v/>
      </c>
      <c r="Z1166" s="121" t="str">
        <f t="shared" si="229"/>
        <v/>
      </c>
      <c r="AA1166" s="122"/>
      <c r="AB1166" s="119" t="str">
        <f t="shared" si="225"/>
        <v/>
      </c>
    </row>
    <row r="1167" spans="1:28" x14ac:dyDescent="0.45">
      <c r="A1167" s="112">
        <f>IF(C1167="","",COUNTA($C$3:C1167))</f>
        <v>1165</v>
      </c>
      <c r="B1167" s="112" t="str">
        <f t="shared" si="230"/>
        <v>November</v>
      </c>
      <c r="C1167" s="113">
        <v>44876</v>
      </c>
      <c r="D1167" s="114" t="s">
        <v>894</v>
      </c>
      <c r="E1167" s="114"/>
      <c r="F1167" s="115">
        <v>44880</v>
      </c>
      <c r="G1167" s="116" t="s">
        <v>125</v>
      </c>
      <c r="H1167" s="152" t="s">
        <v>893</v>
      </c>
      <c r="I1167" s="116" t="s">
        <v>480</v>
      </c>
      <c r="J1167" s="116" t="s">
        <v>345</v>
      </c>
      <c r="K1167" s="117" t="str">
        <f t="shared" si="231"/>
        <v>Kg's</v>
      </c>
      <c r="L1167" s="118">
        <v>0.9</v>
      </c>
      <c r="M1167" s="118"/>
      <c r="N1167" s="118"/>
      <c r="O1167" s="138">
        <f t="shared" si="224"/>
        <v>0.9</v>
      </c>
      <c r="P1167" s="124"/>
      <c r="Q1167" s="118"/>
      <c r="R1167" s="118"/>
      <c r="S1167" s="151"/>
      <c r="T1167" s="119" t="str">
        <f t="shared" si="226"/>
        <v/>
      </c>
      <c r="U1167" s="119" t="str">
        <f t="shared" si="227"/>
        <v/>
      </c>
      <c r="V1167" s="119">
        <f t="shared" si="232"/>
        <v>0.9</v>
      </c>
      <c r="W1167" s="119" t="str">
        <f t="shared" si="233"/>
        <v/>
      </c>
      <c r="X1167" s="119" t="str">
        <f t="shared" si="234"/>
        <v/>
      </c>
      <c r="Y1167" s="120" t="str">
        <f t="shared" si="228"/>
        <v/>
      </c>
      <c r="Z1167" s="121" t="str">
        <f t="shared" si="229"/>
        <v/>
      </c>
      <c r="AA1167" s="122"/>
      <c r="AB1167" s="119" t="str">
        <f t="shared" si="225"/>
        <v/>
      </c>
    </row>
    <row r="1168" spans="1:28" x14ac:dyDescent="0.45">
      <c r="A1168" s="112">
        <f>IF(C1168="","",COUNTA($C$3:C1168))</f>
        <v>1166</v>
      </c>
      <c r="B1168" s="112" t="str">
        <f t="shared" si="230"/>
        <v>November</v>
      </c>
      <c r="C1168" s="113">
        <v>44876</v>
      </c>
      <c r="D1168" s="114" t="s">
        <v>894</v>
      </c>
      <c r="E1168" s="114"/>
      <c r="F1168" s="115">
        <v>44880</v>
      </c>
      <c r="G1168" s="116" t="s">
        <v>125</v>
      </c>
      <c r="H1168" s="152" t="s">
        <v>893</v>
      </c>
      <c r="I1168" s="116" t="s">
        <v>480</v>
      </c>
      <c r="J1168" s="116" t="s">
        <v>343</v>
      </c>
      <c r="K1168" s="117" t="str">
        <f t="shared" si="231"/>
        <v>No's</v>
      </c>
      <c r="L1168" s="118">
        <v>1</v>
      </c>
      <c r="M1168" s="118"/>
      <c r="N1168" s="118"/>
      <c r="O1168" s="138">
        <f t="shared" si="224"/>
        <v>1</v>
      </c>
      <c r="P1168" s="124"/>
      <c r="Q1168" s="118"/>
      <c r="R1168" s="118"/>
      <c r="S1168" s="151"/>
      <c r="T1168" s="119" t="str">
        <f t="shared" si="226"/>
        <v/>
      </c>
      <c r="U1168" s="119" t="str">
        <f t="shared" si="227"/>
        <v/>
      </c>
      <c r="V1168" s="119">
        <f t="shared" si="232"/>
        <v>1</v>
      </c>
      <c r="W1168" s="119" t="str">
        <f t="shared" si="233"/>
        <v/>
      </c>
      <c r="X1168" s="119" t="str">
        <f t="shared" si="234"/>
        <v/>
      </c>
      <c r="Y1168" s="120" t="str">
        <f t="shared" si="228"/>
        <v/>
      </c>
      <c r="Z1168" s="121" t="str">
        <f t="shared" si="229"/>
        <v/>
      </c>
      <c r="AA1168" s="122"/>
      <c r="AB1168" s="119" t="str">
        <f t="shared" si="225"/>
        <v/>
      </c>
    </row>
    <row r="1169" spans="1:29" x14ac:dyDescent="0.45">
      <c r="A1169" s="112">
        <f>IF(C1169="","",COUNTA($C$3:C1169))</f>
        <v>1167</v>
      </c>
      <c r="B1169" s="112" t="str">
        <f t="shared" si="230"/>
        <v>November</v>
      </c>
      <c r="C1169" s="113">
        <v>44876</v>
      </c>
      <c r="D1169" s="114" t="s">
        <v>647</v>
      </c>
      <c r="E1169" s="114"/>
      <c r="F1169" s="115">
        <v>44790</v>
      </c>
      <c r="G1169" s="116" t="s">
        <v>125</v>
      </c>
      <c r="H1169" s="152" t="s">
        <v>895</v>
      </c>
      <c r="I1169" s="116" t="s">
        <v>457</v>
      </c>
      <c r="J1169" s="116" t="s">
        <v>2</v>
      </c>
      <c r="K1169" s="117" t="str">
        <f t="shared" si="231"/>
        <v>Sqmt</v>
      </c>
      <c r="L1169" s="118">
        <v>277.10000000000002</v>
      </c>
      <c r="M1169" s="118">
        <v>116.94</v>
      </c>
      <c r="N1169" s="118">
        <v>112.11</v>
      </c>
      <c r="O1169" s="138">
        <f t="shared" si="224"/>
        <v>279.44100000000003</v>
      </c>
      <c r="P1169" s="124">
        <v>227.1</v>
      </c>
      <c r="Q1169" s="118">
        <v>263.89999999999998</v>
      </c>
      <c r="R1169" s="118">
        <v>12</v>
      </c>
      <c r="S1169" s="151">
        <v>88</v>
      </c>
      <c r="T1169" s="119">
        <f t="shared" si="226"/>
        <v>15.541000000000054</v>
      </c>
      <c r="U1169" s="119">
        <f t="shared" si="227"/>
        <v>36.799999999999983</v>
      </c>
      <c r="V1169" s="119">
        <f t="shared" si="232"/>
        <v>1316.1671100000001</v>
      </c>
      <c r="W1169" s="119">
        <f t="shared" si="233"/>
        <v>173.32799999999992</v>
      </c>
      <c r="X1169" s="119">
        <f t="shared" si="234"/>
        <v>73.198110000000256</v>
      </c>
      <c r="Y1169" s="120">
        <f t="shared" si="228"/>
        <v>5.5614602009011032</v>
      </c>
      <c r="Z1169" s="121">
        <f t="shared" si="229"/>
        <v>13.169148406998248</v>
      </c>
      <c r="AA1169" s="122"/>
      <c r="AB1169" s="119">
        <f t="shared" si="225"/>
        <v>73.198110000000256</v>
      </c>
    </row>
    <row r="1170" spans="1:29" x14ac:dyDescent="0.45">
      <c r="A1170" s="112">
        <f>IF(C1170="","",COUNTA($C$3:C1170))</f>
        <v>1168</v>
      </c>
      <c r="B1170" s="112" t="str">
        <f t="shared" si="230"/>
        <v>November</v>
      </c>
      <c r="C1170" s="113">
        <v>44876</v>
      </c>
      <c r="D1170" s="114" t="s">
        <v>647</v>
      </c>
      <c r="E1170" s="114"/>
      <c r="F1170" s="115">
        <v>44790</v>
      </c>
      <c r="G1170" s="116" t="s">
        <v>125</v>
      </c>
      <c r="H1170" s="152" t="s">
        <v>895</v>
      </c>
      <c r="I1170" s="116" t="s">
        <v>368</v>
      </c>
      <c r="J1170" s="116" t="s">
        <v>2</v>
      </c>
      <c r="K1170" s="117" t="str">
        <f t="shared" si="231"/>
        <v>Sqmt</v>
      </c>
      <c r="L1170" s="118">
        <v>15</v>
      </c>
      <c r="M1170" s="118">
        <v>12.3</v>
      </c>
      <c r="N1170" s="118"/>
      <c r="O1170" s="138">
        <f t="shared" si="224"/>
        <v>15.006</v>
      </c>
      <c r="P1170" s="124">
        <v>15</v>
      </c>
      <c r="Q1170" s="118">
        <v>15</v>
      </c>
      <c r="R1170" s="118"/>
      <c r="S1170" s="151"/>
      <c r="T1170" s="119">
        <f t="shared" si="226"/>
        <v>6.0000000000002274E-3</v>
      </c>
      <c r="U1170" s="119">
        <f t="shared" si="227"/>
        <v>0</v>
      </c>
      <c r="V1170" s="119">
        <f t="shared" si="232"/>
        <v>70.678259999999995</v>
      </c>
      <c r="W1170" s="119">
        <f t="shared" si="233"/>
        <v>0</v>
      </c>
      <c r="X1170" s="119">
        <f t="shared" si="234"/>
        <v>2.8260000000001069E-2</v>
      </c>
      <c r="Y1170" s="120">
        <f t="shared" si="228"/>
        <v>3.9984006397442533E-2</v>
      </c>
      <c r="Z1170" s="121">
        <f t="shared" si="229"/>
        <v>0</v>
      </c>
      <c r="AA1170" s="122"/>
      <c r="AB1170" s="119">
        <f t="shared" si="225"/>
        <v>2.8260000000001069E-2</v>
      </c>
    </row>
    <row r="1171" spans="1:29" x14ac:dyDescent="0.45">
      <c r="A1171" s="112">
        <f>IF(C1171="","",COUNTA($C$3:C1171))</f>
        <v>1169</v>
      </c>
      <c r="B1171" s="112" t="str">
        <f t="shared" si="230"/>
        <v>November</v>
      </c>
      <c r="C1171" s="113">
        <v>44876</v>
      </c>
      <c r="D1171" s="114" t="s">
        <v>647</v>
      </c>
      <c r="E1171" s="114"/>
      <c r="F1171" s="115">
        <v>44790</v>
      </c>
      <c r="G1171" s="116" t="s">
        <v>125</v>
      </c>
      <c r="H1171" s="152" t="s">
        <v>895</v>
      </c>
      <c r="I1171" s="116" t="s">
        <v>25</v>
      </c>
      <c r="J1171" s="116" t="s">
        <v>455</v>
      </c>
      <c r="K1171" s="117" t="str">
        <f t="shared" si="231"/>
        <v>No's</v>
      </c>
      <c r="L1171" s="118">
        <v>2064</v>
      </c>
      <c r="M1171" s="118"/>
      <c r="N1171" s="118"/>
      <c r="O1171" s="138">
        <f t="shared" si="224"/>
        <v>2064</v>
      </c>
      <c r="P1171" s="124">
        <v>100</v>
      </c>
      <c r="Q1171" s="118"/>
      <c r="R1171" s="118"/>
      <c r="S1171" s="151"/>
      <c r="T1171" s="119" t="str">
        <f t="shared" si="226"/>
        <v/>
      </c>
      <c r="U1171" s="119" t="str">
        <f t="shared" si="227"/>
        <v/>
      </c>
      <c r="V1171" s="119">
        <f t="shared" si="232"/>
        <v>2064</v>
      </c>
      <c r="W1171" s="119" t="str">
        <f t="shared" si="233"/>
        <v/>
      </c>
      <c r="X1171" s="119" t="str">
        <f t="shared" si="234"/>
        <v/>
      </c>
      <c r="Y1171" s="120" t="str">
        <f t="shared" si="228"/>
        <v/>
      </c>
      <c r="Z1171" s="121" t="str">
        <f t="shared" si="229"/>
        <v/>
      </c>
      <c r="AA1171" s="122"/>
      <c r="AB1171" s="119" t="str">
        <f t="shared" si="225"/>
        <v/>
      </c>
      <c r="AC1171" s="96" t="s">
        <v>928</v>
      </c>
    </row>
    <row r="1172" spans="1:29" x14ac:dyDescent="0.45">
      <c r="A1172" s="112">
        <f>IF(C1172="","",COUNTA($C$3:C1172))</f>
        <v>1170</v>
      </c>
      <c r="B1172" s="112" t="str">
        <f t="shared" si="230"/>
        <v>November</v>
      </c>
      <c r="C1172" s="113">
        <v>44876</v>
      </c>
      <c r="D1172" s="114" t="s">
        <v>647</v>
      </c>
      <c r="E1172" s="114"/>
      <c r="F1172" s="115">
        <v>44790</v>
      </c>
      <c r="G1172" s="116" t="s">
        <v>125</v>
      </c>
      <c r="H1172" s="152" t="s">
        <v>895</v>
      </c>
      <c r="I1172" s="116" t="s">
        <v>460</v>
      </c>
      <c r="J1172" s="116" t="s">
        <v>225</v>
      </c>
      <c r="K1172" s="117" t="str">
        <f t="shared" si="231"/>
        <v>Rmt</v>
      </c>
      <c r="L1172" s="118">
        <v>580</v>
      </c>
      <c r="M1172" s="118"/>
      <c r="N1172" s="118"/>
      <c r="O1172" s="138">
        <f t="shared" si="224"/>
        <v>580</v>
      </c>
      <c r="P1172" s="124">
        <v>150</v>
      </c>
      <c r="Q1172" s="118"/>
      <c r="R1172" s="118"/>
      <c r="S1172" s="151"/>
      <c r="T1172" s="119" t="str">
        <f t="shared" si="226"/>
        <v/>
      </c>
      <c r="U1172" s="119" t="str">
        <f t="shared" si="227"/>
        <v/>
      </c>
      <c r="V1172" s="119">
        <f t="shared" si="232"/>
        <v>580</v>
      </c>
      <c r="W1172" s="119" t="str">
        <f t="shared" si="233"/>
        <v/>
      </c>
      <c r="X1172" s="119" t="str">
        <f t="shared" si="234"/>
        <v/>
      </c>
      <c r="Y1172" s="120" t="str">
        <f t="shared" si="228"/>
        <v/>
      </c>
      <c r="Z1172" s="121" t="str">
        <f t="shared" si="229"/>
        <v/>
      </c>
      <c r="AA1172" s="122"/>
      <c r="AB1172" s="119" t="str">
        <f t="shared" si="225"/>
        <v/>
      </c>
      <c r="AC1172" s="96" t="s">
        <v>926</v>
      </c>
    </row>
    <row r="1173" spans="1:29" x14ac:dyDescent="0.45">
      <c r="A1173" s="112">
        <f>IF(C1173="","",COUNTA($C$3:C1173))</f>
        <v>1171</v>
      </c>
      <c r="B1173" s="112" t="str">
        <f t="shared" si="230"/>
        <v>November</v>
      </c>
      <c r="C1173" s="113">
        <v>44876</v>
      </c>
      <c r="D1173" s="114" t="s">
        <v>647</v>
      </c>
      <c r="E1173" s="114"/>
      <c r="F1173" s="115">
        <v>44790</v>
      </c>
      <c r="G1173" s="116" t="s">
        <v>125</v>
      </c>
      <c r="H1173" s="152" t="s">
        <v>895</v>
      </c>
      <c r="I1173" s="116" t="s">
        <v>480</v>
      </c>
      <c r="J1173" s="116" t="s">
        <v>345</v>
      </c>
      <c r="K1173" s="117" t="str">
        <f t="shared" si="231"/>
        <v>Kg's</v>
      </c>
      <c r="L1173" s="118">
        <v>1.8</v>
      </c>
      <c r="M1173" s="118"/>
      <c r="N1173" s="118"/>
      <c r="O1173" s="138">
        <f t="shared" si="224"/>
        <v>1.8</v>
      </c>
      <c r="P1173" s="124"/>
      <c r="Q1173" s="118"/>
      <c r="R1173" s="118"/>
      <c r="S1173" s="151"/>
      <c r="T1173" s="119" t="str">
        <f t="shared" si="226"/>
        <v/>
      </c>
      <c r="U1173" s="119" t="str">
        <f t="shared" si="227"/>
        <v/>
      </c>
      <c r="V1173" s="119">
        <f t="shared" si="232"/>
        <v>1.8</v>
      </c>
      <c r="W1173" s="119" t="str">
        <f t="shared" si="233"/>
        <v/>
      </c>
      <c r="X1173" s="119" t="str">
        <f t="shared" si="234"/>
        <v/>
      </c>
      <c r="Y1173" s="120" t="str">
        <f t="shared" si="228"/>
        <v/>
      </c>
      <c r="Z1173" s="121" t="str">
        <f t="shared" si="229"/>
        <v/>
      </c>
      <c r="AA1173" s="122"/>
      <c r="AB1173" s="119" t="str">
        <f t="shared" si="225"/>
        <v/>
      </c>
    </row>
    <row r="1174" spans="1:29" x14ac:dyDescent="0.45">
      <c r="A1174" s="112">
        <f>IF(C1174="","",COUNTA($C$3:C1174))</f>
        <v>1172</v>
      </c>
      <c r="B1174" s="112" t="str">
        <f t="shared" si="230"/>
        <v>November</v>
      </c>
      <c r="C1174" s="113">
        <v>44876</v>
      </c>
      <c r="D1174" s="114" t="s">
        <v>647</v>
      </c>
      <c r="E1174" s="114"/>
      <c r="F1174" s="115">
        <v>44790</v>
      </c>
      <c r="G1174" s="116" t="s">
        <v>125</v>
      </c>
      <c r="H1174" s="152" t="s">
        <v>895</v>
      </c>
      <c r="I1174" s="116" t="s">
        <v>480</v>
      </c>
      <c r="J1174" s="116" t="s">
        <v>343</v>
      </c>
      <c r="K1174" s="117" t="str">
        <f t="shared" si="231"/>
        <v>No's</v>
      </c>
      <c r="L1174" s="118">
        <v>4</v>
      </c>
      <c r="M1174" s="118"/>
      <c r="N1174" s="118"/>
      <c r="O1174" s="138">
        <f t="shared" si="224"/>
        <v>4</v>
      </c>
      <c r="P1174" s="124"/>
      <c r="Q1174" s="118"/>
      <c r="R1174" s="118"/>
      <c r="S1174" s="151"/>
      <c r="T1174" s="119" t="str">
        <f t="shared" si="226"/>
        <v/>
      </c>
      <c r="U1174" s="119" t="str">
        <f t="shared" si="227"/>
        <v/>
      </c>
      <c r="V1174" s="119">
        <f t="shared" si="232"/>
        <v>4</v>
      </c>
      <c r="W1174" s="119" t="str">
        <f t="shared" si="233"/>
        <v/>
      </c>
      <c r="X1174" s="119" t="str">
        <f t="shared" si="234"/>
        <v/>
      </c>
      <c r="Y1174" s="120" t="str">
        <f t="shared" si="228"/>
        <v/>
      </c>
      <c r="Z1174" s="121" t="str">
        <f t="shared" si="229"/>
        <v/>
      </c>
      <c r="AA1174" s="122"/>
      <c r="AB1174" s="119" t="str">
        <f t="shared" si="225"/>
        <v/>
      </c>
    </row>
    <row r="1175" spans="1:29" x14ac:dyDescent="0.45">
      <c r="A1175" s="112">
        <f>IF(C1175="","",COUNTA($C$3:C1175))</f>
        <v>1173</v>
      </c>
      <c r="B1175" s="112" t="str">
        <f t="shared" si="230"/>
        <v>November</v>
      </c>
      <c r="C1175" s="113">
        <v>44876</v>
      </c>
      <c r="D1175" s="114" t="s">
        <v>647</v>
      </c>
      <c r="E1175" s="114"/>
      <c r="F1175" s="115">
        <v>44790</v>
      </c>
      <c r="G1175" s="116" t="s">
        <v>125</v>
      </c>
      <c r="H1175" s="152" t="s">
        <v>896</v>
      </c>
      <c r="I1175" s="116" t="s">
        <v>457</v>
      </c>
      <c r="J1175" s="116" t="s">
        <v>2</v>
      </c>
      <c r="K1175" s="117" t="str">
        <f t="shared" si="231"/>
        <v>Sqmt</v>
      </c>
      <c r="L1175" s="118">
        <v>9.15</v>
      </c>
      <c r="M1175" s="118"/>
      <c r="N1175" s="118">
        <v>7.64</v>
      </c>
      <c r="O1175" s="138">
        <f t="shared" si="224"/>
        <v>9.3208000000000002</v>
      </c>
      <c r="P1175" s="124">
        <v>4.7</v>
      </c>
      <c r="Q1175" s="118">
        <v>6.8</v>
      </c>
      <c r="R1175" s="118">
        <v>0</v>
      </c>
      <c r="S1175" s="151">
        <v>100</v>
      </c>
      <c r="T1175" s="119">
        <f t="shared" si="226"/>
        <v>2.5208000000000004</v>
      </c>
      <c r="U1175" s="119">
        <f t="shared" si="227"/>
        <v>2.0999999999999996</v>
      </c>
      <c r="V1175" s="119">
        <f t="shared" si="232"/>
        <v>43.900967999999999</v>
      </c>
      <c r="W1175" s="119">
        <f t="shared" si="233"/>
        <v>9.8909999999999982</v>
      </c>
      <c r="X1175" s="119">
        <f t="shared" si="234"/>
        <v>11.872968000000002</v>
      </c>
      <c r="Y1175" s="120">
        <f t="shared" si="228"/>
        <v>27.044888850742428</v>
      </c>
      <c r="Z1175" s="121">
        <f t="shared" si="229"/>
        <v>22.530254913741306</v>
      </c>
      <c r="AA1175" s="122"/>
      <c r="AB1175" s="119">
        <f t="shared" si="225"/>
        <v>11.872968000000002</v>
      </c>
      <c r="AC1175" s="96" t="s">
        <v>519</v>
      </c>
    </row>
    <row r="1176" spans="1:29" x14ac:dyDescent="0.45">
      <c r="A1176" s="112">
        <f>IF(C1176="","",COUNTA($C$3:C1176))</f>
        <v>1174</v>
      </c>
      <c r="B1176" s="112" t="str">
        <f t="shared" si="230"/>
        <v>November</v>
      </c>
      <c r="C1176" s="113">
        <v>44876</v>
      </c>
      <c r="D1176" s="114" t="s">
        <v>647</v>
      </c>
      <c r="E1176" s="114"/>
      <c r="F1176" s="115">
        <v>44790</v>
      </c>
      <c r="G1176" s="116" t="s">
        <v>125</v>
      </c>
      <c r="H1176" s="152" t="s">
        <v>896</v>
      </c>
      <c r="I1176" s="116" t="s">
        <v>457</v>
      </c>
      <c r="J1176" s="116" t="s">
        <v>3</v>
      </c>
      <c r="K1176" s="117" t="str">
        <f t="shared" si="231"/>
        <v>Sqmt</v>
      </c>
      <c r="L1176" s="118">
        <v>1.8</v>
      </c>
      <c r="M1176" s="118"/>
      <c r="N1176" s="118">
        <v>1.52</v>
      </c>
      <c r="O1176" s="138">
        <f t="shared" si="224"/>
        <v>1.8544</v>
      </c>
      <c r="P1176" s="124">
        <v>1</v>
      </c>
      <c r="Q1176" s="118">
        <v>1.65</v>
      </c>
      <c r="R1176" s="118"/>
      <c r="S1176" s="151"/>
      <c r="T1176" s="119">
        <f t="shared" si="226"/>
        <v>0.20440000000000014</v>
      </c>
      <c r="U1176" s="119">
        <f t="shared" si="227"/>
        <v>0.64999999999999991</v>
      </c>
      <c r="V1176" s="119">
        <f t="shared" si="232"/>
        <v>11.645632000000001</v>
      </c>
      <c r="W1176" s="119">
        <f t="shared" si="233"/>
        <v>4.0819999999999999</v>
      </c>
      <c r="X1176" s="119">
        <f t="shared" si="234"/>
        <v>1.283632000000001</v>
      </c>
      <c r="Y1176" s="120">
        <f t="shared" si="228"/>
        <v>11.022433132010361</v>
      </c>
      <c r="Z1176" s="121">
        <f t="shared" si="229"/>
        <v>35.05176876617773</v>
      </c>
      <c r="AA1176" s="122"/>
      <c r="AB1176" s="119">
        <f t="shared" si="225"/>
        <v>1.283632000000001</v>
      </c>
    </row>
    <row r="1177" spans="1:29" x14ac:dyDescent="0.45">
      <c r="A1177" s="112">
        <f>IF(C1177="","",COUNTA($C$3:C1177))</f>
        <v>1175</v>
      </c>
      <c r="B1177" s="112" t="str">
        <f t="shared" si="230"/>
        <v>November</v>
      </c>
      <c r="C1177" s="113">
        <v>44876</v>
      </c>
      <c r="D1177" s="114" t="s">
        <v>647</v>
      </c>
      <c r="E1177" s="114"/>
      <c r="F1177" s="115">
        <v>44790</v>
      </c>
      <c r="G1177" s="116" t="s">
        <v>125</v>
      </c>
      <c r="H1177" s="152" t="s">
        <v>896</v>
      </c>
      <c r="I1177" s="116" t="s">
        <v>457</v>
      </c>
      <c r="J1177" s="116" t="s">
        <v>4</v>
      </c>
      <c r="K1177" s="117" t="str">
        <f t="shared" si="231"/>
        <v>Sqmt</v>
      </c>
      <c r="L1177" s="118">
        <v>29.6</v>
      </c>
      <c r="M1177" s="118"/>
      <c r="N1177" s="118">
        <v>24.1</v>
      </c>
      <c r="O1177" s="138">
        <f>IF(ISNUMBER(SEARCH("gsm",J:J)),(M1177+N1177)*1.25,IF(ISNUMBER(SEARCH("Tape",J:J)),L1177,IF(ISNUMBER(SEARCH("Thermal",J:J)),L1177,IF(ISNUMBER(SEARCH("Acou",J:J)),L1177,IF(ISNUMBER(SEARCH("ss",J:J)),L1177,IF(ISNUMBER(SEARCH("Alu",J:J)),L1177,IF(ISNUMBER(SEARCH("Gasket",J:J)),L1177,IF(ISNUMBER(SEARCH("Cleats",J:J)),L1177,IF(ISNUMBER(SEARCH("Tube",J:J)),L1177,IF(ISNUMBER(SEARCH("Bracket",J:J)),L1177,IF(ISNUMBER(SEARCH("Corner",J:J)),L1177,IF(ISNUMBER(SEARCH("MS",J:J)),L1177,IF(ISNUMBER(SEARCH("Bucket",J:J)),L1177,IF(ISNUMBER(SEARCH("stretch",J:J)),L1177,IF(ISNUMBER(SEARCH("Bubble",J:J)),L1177,IF(ISNUMBER(SEARCH("JTR",J:J)),L1177,IF(ISNUMBER(SEARCH("Clamp",J:J)),"No's",IF(ISNUMBER(SEARCH("PIR",J:J)),"sqmt",""))))))))))))))))))</f>
        <v>30.125</v>
      </c>
      <c r="P1177" s="124">
        <v>21.1</v>
      </c>
      <c r="Q1177" s="118">
        <v>21.8</v>
      </c>
      <c r="R1177" s="118"/>
      <c r="S1177" s="151"/>
      <c r="T1177" s="119">
        <f t="shared" si="226"/>
        <v>8.3249999999999993</v>
      </c>
      <c r="U1177" s="119">
        <f t="shared" si="227"/>
        <v>0.69999999999999929</v>
      </c>
      <c r="V1177" s="119">
        <f t="shared" si="232"/>
        <v>236.48124999999999</v>
      </c>
      <c r="W1177" s="119">
        <f t="shared" si="233"/>
        <v>5.4949999999999939</v>
      </c>
      <c r="X1177" s="119">
        <f t="shared" si="234"/>
        <v>65.351249999999993</v>
      </c>
      <c r="Y1177" s="120">
        <f t="shared" si="228"/>
        <v>27.63485477178423</v>
      </c>
      <c r="Z1177" s="121">
        <f t="shared" si="229"/>
        <v>2.3236514522821552</v>
      </c>
      <c r="AA1177" s="122"/>
      <c r="AB1177" s="119">
        <f t="shared" si="225"/>
        <v>65.351249999999993</v>
      </c>
    </row>
    <row r="1178" spans="1:29" x14ac:dyDescent="0.45">
      <c r="A1178" s="112">
        <f>IF(C1178="","",COUNTA($C$3:C1178))</f>
        <v>1176</v>
      </c>
      <c r="B1178" s="112" t="str">
        <f t="shared" si="230"/>
        <v>November</v>
      </c>
      <c r="C1178" s="113">
        <v>44876</v>
      </c>
      <c r="D1178" s="114" t="s">
        <v>647</v>
      </c>
      <c r="E1178" s="114"/>
      <c r="F1178" s="115">
        <v>44790</v>
      </c>
      <c r="G1178" s="116" t="s">
        <v>125</v>
      </c>
      <c r="H1178" s="152" t="s">
        <v>896</v>
      </c>
      <c r="I1178" s="116" t="s">
        <v>25</v>
      </c>
      <c r="J1178" s="116" t="s">
        <v>455</v>
      </c>
      <c r="K1178" s="117" t="str">
        <f t="shared" si="231"/>
        <v>No's</v>
      </c>
      <c r="L1178" s="118">
        <v>160</v>
      </c>
      <c r="M1178" s="118"/>
      <c r="N1178" s="118"/>
      <c r="O1178" s="138">
        <f t="shared" ref="O1178:O1241" si="235">IF(ISNUMBER(SEARCH("gsm",J:J)),(M1178+N1178)*1.22,IF(ISNUMBER(SEARCH("Tape",J:J)),L1178,IF(ISNUMBER(SEARCH("Thermal",J:J)),L1178,IF(ISNUMBER(SEARCH("Acou",J:J)),L1178,IF(ISNUMBER(SEARCH("ss",J:J)),L1178,IF(ISNUMBER(SEARCH("Alu",J:J)),L1178,IF(ISNUMBER(SEARCH("Gasket",J:J)),L1178,IF(ISNUMBER(SEARCH("Cleats",J:J)),L1178,IF(ISNUMBER(SEARCH("Tube",J:J)),L1178,IF(ISNUMBER(SEARCH("Bracket",J:J)),L1178,IF(ISNUMBER(SEARCH("Corner",J:J)),L1178,IF(ISNUMBER(SEARCH("MS",J:J)),L1178,IF(ISNUMBER(SEARCH("Bucket",J:J)),L1178,IF(ISNUMBER(SEARCH("stretch",J:J)),L1178,IF(ISNUMBER(SEARCH("Bubble",J:J)),L1178,IF(ISNUMBER(SEARCH("JTR",J:J)),L1178,IF(ISNUMBER(SEARCH("Clamp",J:J)),"No's",IF(ISNUMBER(SEARCH("PIR",J:J)),"sqmt",""))))))))))))))))))</f>
        <v>160</v>
      </c>
      <c r="P1178" s="124"/>
      <c r="Q1178" s="118"/>
      <c r="R1178" s="118"/>
      <c r="S1178" s="151"/>
      <c r="T1178" s="119" t="str">
        <f t="shared" si="226"/>
        <v/>
      </c>
      <c r="U1178" s="119" t="str">
        <f t="shared" si="227"/>
        <v/>
      </c>
      <c r="V1178" s="119">
        <f t="shared" si="232"/>
        <v>160</v>
      </c>
      <c r="W1178" s="119" t="str">
        <f t="shared" si="233"/>
        <v/>
      </c>
      <c r="X1178" s="119" t="str">
        <f t="shared" si="234"/>
        <v/>
      </c>
      <c r="Y1178" s="120" t="str">
        <f t="shared" si="228"/>
        <v/>
      </c>
      <c r="Z1178" s="121" t="str">
        <f t="shared" si="229"/>
        <v/>
      </c>
      <c r="AA1178" s="122"/>
      <c r="AB1178" s="119" t="str">
        <f t="shared" si="225"/>
        <v/>
      </c>
    </row>
    <row r="1179" spans="1:29" x14ac:dyDescent="0.45">
      <c r="A1179" s="112">
        <f>IF(C1179="","",COUNTA($C$3:C1179))</f>
        <v>1177</v>
      </c>
      <c r="B1179" s="112" t="str">
        <f t="shared" si="230"/>
        <v>November</v>
      </c>
      <c r="C1179" s="113">
        <v>44877</v>
      </c>
      <c r="D1179" s="114" t="s">
        <v>894</v>
      </c>
      <c r="E1179" s="114"/>
      <c r="F1179" s="115">
        <v>44880</v>
      </c>
      <c r="G1179" s="116" t="s">
        <v>125</v>
      </c>
      <c r="H1179" s="152" t="s">
        <v>897</v>
      </c>
      <c r="I1179" s="116" t="s">
        <v>231</v>
      </c>
      <c r="J1179" s="116" t="s">
        <v>2</v>
      </c>
      <c r="K1179" s="117" t="str">
        <f t="shared" si="231"/>
        <v>Sqmt</v>
      </c>
      <c r="L1179" s="118">
        <v>53.4</v>
      </c>
      <c r="M1179" s="118"/>
      <c r="N1179" s="118">
        <v>54.6</v>
      </c>
      <c r="O1179" s="138">
        <f t="shared" si="235"/>
        <v>66.611999999999995</v>
      </c>
      <c r="P1179" s="124">
        <v>44.8</v>
      </c>
      <c r="Q1179" s="118">
        <v>48.8</v>
      </c>
      <c r="R1179" s="118">
        <v>0</v>
      </c>
      <c r="S1179" s="151">
        <v>100</v>
      </c>
      <c r="T1179" s="119">
        <f t="shared" si="226"/>
        <v>17.811999999999998</v>
      </c>
      <c r="U1179" s="119">
        <f t="shared" si="227"/>
        <v>4</v>
      </c>
      <c r="V1179" s="119">
        <f t="shared" si="232"/>
        <v>313.74251999999996</v>
      </c>
      <c r="W1179" s="119">
        <f t="shared" si="233"/>
        <v>18.84</v>
      </c>
      <c r="X1179" s="119">
        <f t="shared" si="234"/>
        <v>83.894519999999986</v>
      </c>
      <c r="Y1179" s="120">
        <f t="shared" si="228"/>
        <v>26.739926739926741</v>
      </c>
      <c r="Z1179" s="121">
        <f t="shared" si="229"/>
        <v>6.0049240377109232</v>
      </c>
      <c r="AA1179" s="122"/>
      <c r="AB1179" s="119">
        <f t="shared" si="225"/>
        <v>83.894519999999986</v>
      </c>
    </row>
    <row r="1180" spans="1:29" x14ac:dyDescent="0.45">
      <c r="A1180" s="112">
        <f>IF(C1180="","",COUNTA($C$3:C1180))</f>
        <v>1178</v>
      </c>
      <c r="B1180" s="112" t="str">
        <f t="shared" si="230"/>
        <v>November</v>
      </c>
      <c r="C1180" s="113">
        <v>44877</v>
      </c>
      <c r="D1180" s="114" t="s">
        <v>894</v>
      </c>
      <c r="E1180" s="114"/>
      <c r="F1180" s="115">
        <v>44880</v>
      </c>
      <c r="G1180" s="116" t="s">
        <v>125</v>
      </c>
      <c r="H1180" s="152" t="s">
        <v>897</v>
      </c>
      <c r="I1180" s="116" t="s">
        <v>231</v>
      </c>
      <c r="J1180" s="116" t="s">
        <v>19</v>
      </c>
      <c r="K1180" s="117" t="str">
        <f t="shared" si="231"/>
        <v>Sqmt</v>
      </c>
      <c r="L1180" s="118">
        <v>4.5999999999999996</v>
      </c>
      <c r="M1180" s="118">
        <v>3.78</v>
      </c>
      <c r="N1180" s="118"/>
      <c r="O1180" s="138">
        <f t="shared" si="235"/>
        <v>4.6115999999999993</v>
      </c>
      <c r="P1180" s="124"/>
      <c r="Q1180" s="118">
        <v>4.5999999999999996</v>
      </c>
      <c r="R1180" s="118"/>
      <c r="S1180" s="151"/>
      <c r="T1180" s="119">
        <f t="shared" si="226"/>
        <v>1.1599999999999611E-2</v>
      </c>
      <c r="U1180" s="119">
        <f t="shared" si="227"/>
        <v>4.5999999999999996</v>
      </c>
      <c r="V1180" s="119">
        <f t="shared" si="232"/>
        <v>21.720635999999995</v>
      </c>
      <c r="W1180" s="119">
        <f t="shared" si="233"/>
        <v>21.665999999999997</v>
      </c>
      <c r="X1180" s="119">
        <f t="shared" si="234"/>
        <v>5.4635999999998165E-2</v>
      </c>
      <c r="Y1180" s="120">
        <f t="shared" si="228"/>
        <v>0.25153959580188251</v>
      </c>
      <c r="Z1180" s="121">
        <f t="shared" si="229"/>
        <v>99.748460404198113</v>
      </c>
      <c r="AA1180" s="122"/>
      <c r="AB1180" s="119">
        <f t="shared" si="225"/>
        <v>5.4635999999998165E-2</v>
      </c>
    </row>
    <row r="1181" spans="1:29" x14ac:dyDescent="0.45">
      <c r="A1181" s="112">
        <f>IF(C1181="","",COUNTA($C$3:C1181))</f>
        <v>1179</v>
      </c>
      <c r="B1181" s="112" t="str">
        <f t="shared" si="230"/>
        <v>November</v>
      </c>
      <c r="C1181" s="113">
        <v>44877</v>
      </c>
      <c r="D1181" s="114" t="s">
        <v>898</v>
      </c>
      <c r="E1181" s="114"/>
      <c r="F1181" s="115">
        <v>44872</v>
      </c>
      <c r="G1181" s="116" t="s">
        <v>125</v>
      </c>
      <c r="H1181" s="152" t="s">
        <v>899</v>
      </c>
      <c r="I1181" s="116" t="s">
        <v>461</v>
      </c>
      <c r="J1181" s="116" t="s">
        <v>237</v>
      </c>
      <c r="K1181" s="117" t="str">
        <f t="shared" si="231"/>
        <v>Sqmt</v>
      </c>
      <c r="L1181" s="118">
        <v>480.36</v>
      </c>
      <c r="M1181" s="118">
        <v>257.93</v>
      </c>
      <c r="N1181" s="118">
        <v>135.81</v>
      </c>
      <c r="O1181" s="138">
        <f t="shared" si="235"/>
        <v>480.36</v>
      </c>
      <c r="P1181" s="124">
        <v>399.7</v>
      </c>
      <c r="Q1181" s="118">
        <v>455.6</v>
      </c>
      <c r="R1181" s="118">
        <v>53</v>
      </c>
      <c r="S1181" s="151">
        <v>47</v>
      </c>
      <c r="T1181" s="119">
        <f t="shared" si="226"/>
        <v>24.759999999999991</v>
      </c>
      <c r="U1181" s="119">
        <f t="shared" si="227"/>
        <v>55.900000000000034</v>
      </c>
      <c r="V1181" s="119">
        <f t="shared" si="232"/>
        <v>1056.7920000000001</v>
      </c>
      <c r="W1181" s="119">
        <f t="shared" si="233"/>
        <v>122.98000000000009</v>
      </c>
      <c r="X1181" s="119">
        <f t="shared" si="234"/>
        <v>54.471999999999987</v>
      </c>
      <c r="Y1181" s="120">
        <f t="shared" si="228"/>
        <v>5.15446748272129</v>
      </c>
      <c r="Z1181" s="121">
        <f t="shared" si="229"/>
        <v>11.637105504205186</v>
      </c>
      <c r="AA1181" s="122"/>
      <c r="AB1181" s="119">
        <f t="shared" si="225"/>
        <v>54.471999999999987</v>
      </c>
    </row>
    <row r="1182" spans="1:29" x14ac:dyDescent="0.45">
      <c r="A1182" s="112">
        <f>IF(C1182="","",COUNTA($C$3:C1182))</f>
        <v>1180</v>
      </c>
      <c r="B1182" s="112" t="str">
        <f t="shared" si="230"/>
        <v>November</v>
      </c>
      <c r="C1182" s="113">
        <v>44877</v>
      </c>
      <c r="D1182" s="114" t="s">
        <v>898</v>
      </c>
      <c r="E1182" s="114"/>
      <c r="F1182" s="115">
        <v>44872</v>
      </c>
      <c r="G1182" s="116" t="s">
        <v>125</v>
      </c>
      <c r="H1182" s="152" t="s">
        <v>899</v>
      </c>
      <c r="I1182" s="116" t="s">
        <v>461</v>
      </c>
      <c r="J1182" s="116" t="s">
        <v>236</v>
      </c>
      <c r="K1182" s="117" t="str">
        <f t="shared" si="231"/>
        <v>Sqmt</v>
      </c>
      <c r="L1182" s="118">
        <v>123.3</v>
      </c>
      <c r="M1182" s="118">
        <v>80.41</v>
      </c>
      <c r="N1182" s="118">
        <v>20.5</v>
      </c>
      <c r="O1182" s="138">
        <f t="shared" si="235"/>
        <v>123.3</v>
      </c>
      <c r="P1182" s="124">
        <v>105</v>
      </c>
      <c r="Q1182" s="118">
        <v>118</v>
      </c>
      <c r="R1182" s="118"/>
      <c r="S1182" s="151"/>
      <c r="T1182" s="119">
        <f t="shared" si="226"/>
        <v>5.2999999999999972</v>
      </c>
      <c r="U1182" s="119">
        <f t="shared" si="227"/>
        <v>13</v>
      </c>
      <c r="V1182" s="119">
        <f t="shared" si="232"/>
        <v>339.07499999999999</v>
      </c>
      <c r="W1182" s="119">
        <f t="shared" si="233"/>
        <v>35.75</v>
      </c>
      <c r="X1182" s="119">
        <f t="shared" si="234"/>
        <v>14.574999999999992</v>
      </c>
      <c r="Y1182" s="120">
        <f t="shared" si="228"/>
        <v>4.2984590429845886</v>
      </c>
      <c r="Z1182" s="121">
        <f t="shared" si="229"/>
        <v>10.543390105433902</v>
      </c>
      <c r="AA1182" s="122"/>
      <c r="AB1182" s="119">
        <f t="shared" si="225"/>
        <v>14.574999999999992</v>
      </c>
    </row>
    <row r="1183" spans="1:29" x14ac:dyDescent="0.45">
      <c r="A1183" s="112">
        <f>IF(C1183="","",COUNTA($C$3:C1183))</f>
        <v>1181</v>
      </c>
      <c r="B1183" s="112" t="str">
        <f t="shared" si="230"/>
        <v>November</v>
      </c>
      <c r="C1183" s="113">
        <v>44877</v>
      </c>
      <c r="D1183" s="114" t="s">
        <v>898</v>
      </c>
      <c r="E1183" s="114"/>
      <c r="F1183" s="115">
        <v>44872</v>
      </c>
      <c r="G1183" s="116" t="s">
        <v>125</v>
      </c>
      <c r="H1183" s="152" t="s">
        <v>899</v>
      </c>
      <c r="I1183" s="116" t="s">
        <v>25</v>
      </c>
      <c r="J1183" s="116" t="s">
        <v>455</v>
      </c>
      <c r="K1183" s="117" t="str">
        <f t="shared" si="231"/>
        <v>No's</v>
      </c>
      <c r="L1183" s="118">
        <v>2192</v>
      </c>
      <c r="M1183" s="118"/>
      <c r="N1183" s="118"/>
      <c r="O1183" s="138">
        <f t="shared" si="235"/>
        <v>2192</v>
      </c>
      <c r="P1183" s="124"/>
      <c r="Q1183" s="118"/>
      <c r="R1183" s="118"/>
      <c r="S1183" s="151"/>
      <c r="T1183" s="119" t="str">
        <f t="shared" si="226"/>
        <v/>
      </c>
      <c r="U1183" s="119" t="str">
        <f t="shared" si="227"/>
        <v/>
      </c>
      <c r="V1183" s="119">
        <f t="shared" si="232"/>
        <v>2192</v>
      </c>
      <c r="W1183" s="119" t="str">
        <f t="shared" si="233"/>
        <v/>
      </c>
      <c r="X1183" s="119" t="str">
        <f t="shared" si="234"/>
        <v/>
      </c>
      <c r="Y1183" s="120" t="str">
        <f t="shared" si="228"/>
        <v/>
      </c>
      <c r="Z1183" s="121" t="str">
        <f t="shared" si="229"/>
        <v/>
      </c>
      <c r="AA1183" s="122"/>
      <c r="AB1183" s="119" t="str">
        <f t="shared" si="225"/>
        <v/>
      </c>
    </row>
    <row r="1184" spans="1:29" x14ac:dyDescent="0.45">
      <c r="A1184" s="112">
        <f>IF(C1184="","",COUNTA($C$3:C1184))</f>
        <v>1182</v>
      </c>
      <c r="B1184" s="112" t="str">
        <f t="shared" si="230"/>
        <v>November</v>
      </c>
      <c r="C1184" s="113">
        <v>44877</v>
      </c>
      <c r="D1184" s="114" t="s">
        <v>898</v>
      </c>
      <c r="E1184" s="114"/>
      <c r="F1184" s="115">
        <v>44872</v>
      </c>
      <c r="G1184" s="116" t="s">
        <v>125</v>
      </c>
      <c r="H1184" s="152" t="s">
        <v>899</v>
      </c>
      <c r="I1184" s="116" t="s">
        <v>460</v>
      </c>
      <c r="J1184" s="116" t="s">
        <v>225</v>
      </c>
      <c r="K1184" s="117" t="str">
        <f t="shared" si="231"/>
        <v>Rmt</v>
      </c>
      <c r="L1184" s="118">
        <v>570</v>
      </c>
      <c r="M1184" s="118"/>
      <c r="N1184" s="118"/>
      <c r="O1184" s="138">
        <f t="shared" si="235"/>
        <v>570</v>
      </c>
      <c r="P1184" s="124"/>
      <c r="Q1184" s="118"/>
      <c r="R1184" s="118"/>
      <c r="S1184" s="151"/>
      <c r="T1184" s="119" t="str">
        <f t="shared" si="226"/>
        <v/>
      </c>
      <c r="U1184" s="119" t="str">
        <f t="shared" si="227"/>
        <v/>
      </c>
      <c r="V1184" s="119">
        <f t="shared" si="232"/>
        <v>570</v>
      </c>
      <c r="W1184" s="119" t="str">
        <f t="shared" si="233"/>
        <v/>
      </c>
      <c r="X1184" s="119" t="str">
        <f t="shared" si="234"/>
        <v/>
      </c>
      <c r="Y1184" s="120" t="str">
        <f t="shared" si="228"/>
        <v/>
      </c>
      <c r="Z1184" s="121" t="str">
        <f t="shared" si="229"/>
        <v/>
      </c>
      <c r="AA1184" s="122"/>
      <c r="AB1184" s="119" t="str">
        <f t="shared" si="225"/>
        <v/>
      </c>
    </row>
    <row r="1185" spans="1:28" x14ac:dyDescent="0.45">
      <c r="A1185" s="112">
        <f>IF(C1185="","",COUNTA($C$3:C1185))</f>
        <v>1183</v>
      </c>
      <c r="B1185" s="112" t="str">
        <f t="shared" si="230"/>
        <v>November</v>
      </c>
      <c r="C1185" s="113">
        <v>44877</v>
      </c>
      <c r="D1185" s="114" t="s">
        <v>898</v>
      </c>
      <c r="E1185" s="114"/>
      <c r="F1185" s="115">
        <v>44872</v>
      </c>
      <c r="G1185" s="116" t="s">
        <v>125</v>
      </c>
      <c r="H1185" s="152" t="s">
        <v>899</v>
      </c>
      <c r="I1185" s="116" t="s">
        <v>24</v>
      </c>
      <c r="J1185" s="116" t="s">
        <v>24</v>
      </c>
      <c r="K1185" s="117" t="str">
        <f t="shared" si="231"/>
        <v>No's</v>
      </c>
      <c r="L1185" s="118">
        <v>2000</v>
      </c>
      <c r="M1185" s="118"/>
      <c r="N1185" s="118"/>
      <c r="O1185" s="138">
        <f t="shared" si="235"/>
        <v>2000</v>
      </c>
      <c r="P1185" s="124"/>
      <c r="Q1185" s="118"/>
      <c r="R1185" s="118"/>
      <c r="S1185" s="151"/>
      <c r="T1185" s="119" t="str">
        <f t="shared" si="226"/>
        <v/>
      </c>
      <c r="U1185" s="119" t="str">
        <f t="shared" si="227"/>
        <v/>
      </c>
      <c r="V1185" s="119">
        <f t="shared" si="232"/>
        <v>2000</v>
      </c>
      <c r="W1185" s="119" t="str">
        <f t="shared" si="233"/>
        <v/>
      </c>
      <c r="X1185" s="119" t="str">
        <f t="shared" si="234"/>
        <v/>
      </c>
      <c r="Y1185" s="120" t="str">
        <f t="shared" si="228"/>
        <v/>
      </c>
      <c r="Z1185" s="121" t="str">
        <f t="shared" si="229"/>
        <v/>
      </c>
      <c r="AA1185" s="122"/>
      <c r="AB1185" s="119" t="str">
        <f t="shared" si="225"/>
        <v/>
      </c>
    </row>
    <row r="1186" spans="1:28" x14ac:dyDescent="0.45">
      <c r="A1186" s="112">
        <f>IF(C1186="","",COUNTA($C$3:C1186))</f>
        <v>1184</v>
      </c>
      <c r="B1186" s="112" t="str">
        <f t="shared" si="230"/>
        <v>November</v>
      </c>
      <c r="C1186" s="113">
        <v>44877</v>
      </c>
      <c r="D1186" s="114" t="s">
        <v>898</v>
      </c>
      <c r="E1186" s="114"/>
      <c r="F1186" s="115">
        <v>44872</v>
      </c>
      <c r="G1186" s="116" t="s">
        <v>125</v>
      </c>
      <c r="H1186" s="152" t="s">
        <v>899</v>
      </c>
      <c r="I1186" s="116" t="s">
        <v>480</v>
      </c>
      <c r="J1186" s="116" t="s">
        <v>345</v>
      </c>
      <c r="K1186" s="117" t="str">
        <f t="shared" si="231"/>
        <v>Kg's</v>
      </c>
      <c r="L1186" s="118">
        <v>3.3</v>
      </c>
      <c r="M1186" s="118"/>
      <c r="N1186" s="118"/>
      <c r="O1186" s="138">
        <f t="shared" si="235"/>
        <v>3.3</v>
      </c>
      <c r="P1186" s="124"/>
      <c r="Q1186" s="118"/>
      <c r="R1186" s="118"/>
      <c r="S1186" s="151"/>
      <c r="T1186" s="119" t="str">
        <f t="shared" si="226"/>
        <v/>
      </c>
      <c r="U1186" s="119" t="str">
        <f t="shared" si="227"/>
        <v/>
      </c>
      <c r="V1186" s="119">
        <f t="shared" si="232"/>
        <v>3.3</v>
      </c>
      <c r="W1186" s="119" t="str">
        <f t="shared" si="233"/>
        <v/>
      </c>
      <c r="X1186" s="119" t="str">
        <f t="shared" si="234"/>
        <v/>
      </c>
      <c r="Y1186" s="120" t="str">
        <f t="shared" si="228"/>
        <v/>
      </c>
      <c r="Z1186" s="121" t="str">
        <f t="shared" si="229"/>
        <v/>
      </c>
      <c r="AA1186" s="122"/>
      <c r="AB1186" s="119" t="str">
        <f t="shared" si="225"/>
        <v/>
      </c>
    </row>
    <row r="1187" spans="1:28" x14ac:dyDescent="0.45">
      <c r="A1187" s="112">
        <f>IF(C1187="","",COUNTA($C$3:C1187))</f>
        <v>1185</v>
      </c>
      <c r="B1187" s="112" t="str">
        <f t="shared" si="230"/>
        <v>November</v>
      </c>
      <c r="C1187" s="113">
        <v>44877</v>
      </c>
      <c r="D1187" s="114" t="s">
        <v>898</v>
      </c>
      <c r="E1187" s="114"/>
      <c r="F1187" s="115">
        <v>44872</v>
      </c>
      <c r="G1187" s="116" t="s">
        <v>125</v>
      </c>
      <c r="H1187" s="152" t="s">
        <v>899</v>
      </c>
      <c r="I1187" s="116" t="s">
        <v>480</v>
      </c>
      <c r="J1187" s="116" t="s">
        <v>343</v>
      </c>
      <c r="K1187" s="117" t="str">
        <f t="shared" si="231"/>
        <v>No's</v>
      </c>
      <c r="L1187" s="118">
        <v>3</v>
      </c>
      <c r="M1187" s="118"/>
      <c r="N1187" s="118"/>
      <c r="O1187" s="138">
        <f t="shared" si="235"/>
        <v>3</v>
      </c>
      <c r="P1187" s="124"/>
      <c r="Q1187" s="118"/>
      <c r="R1187" s="118"/>
      <c r="S1187" s="151"/>
      <c r="T1187" s="119" t="str">
        <f t="shared" si="226"/>
        <v/>
      </c>
      <c r="U1187" s="119" t="str">
        <f t="shared" si="227"/>
        <v/>
      </c>
      <c r="V1187" s="119">
        <f t="shared" si="232"/>
        <v>3</v>
      </c>
      <c r="W1187" s="119" t="str">
        <f t="shared" si="233"/>
        <v/>
      </c>
      <c r="X1187" s="119" t="str">
        <f t="shared" si="234"/>
        <v/>
      </c>
      <c r="Y1187" s="120" t="str">
        <f t="shared" si="228"/>
        <v/>
      </c>
      <c r="Z1187" s="121" t="str">
        <f t="shared" si="229"/>
        <v/>
      </c>
      <c r="AA1187" s="122"/>
      <c r="AB1187" s="119" t="str">
        <f t="shared" si="225"/>
        <v/>
      </c>
    </row>
    <row r="1188" spans="1:28" x14ac:dyDescent="0.45">
      <c r="A1188" s="112">
        <f>IF(C1188="","",COUNTA($C$3:C1188))</f>
        <v>1186</v>
      </c>
      <c r="B1188" s="112" t="str">
        <f t="shared" si="230"/>
        <v>November</v>
      </c>
      <c r="C1188" s="113">
        <v>44878</v>
      </c>
      <c r="D1188" s="114" t="s">
        <v>900</v>
      </c>
      <c r="E1188" s="114"/>
      <c r="F1188" s="115">
        <v>44876</v>
      </c>
      <c r="G1188" s="116" t="s">
        <v>125</v>
      </c>
      <c r="H1188" s="152" t="s">
        <v>901</v>
      </c>
      <c r="I1188" s="116" t="s">
        <v>461</v>
      </c>
      <c r="J1188" s="116" t="s">
        <v>237</v>
      </c>
      <c r="K1188" s="117" t="str">
        <f t="shared" si="231"/>
        <v>Sqmt</v>
      </c>
      <c r="L1188" s="118">
        <v>79.78</v>
      </c>
      <c r="M1188" s="118">
        <v>7.58</v>
      </c>
      <c r="N1188" s="118">
        <v>57.82</v>
      </c>
      <c r="O1188" s="138">
        <f t="shared" si="235"/>
        <v>79.78</v>
      </c>
      <c r="P1188" s="124">
        <v>55.2</v>
      </c>
      <c r="Q1188" s="118">
        <v>64.2</v>
      </c>
      <c r="R1188" s="118">
        <v>13</v>
      </c>
      <c r="S1188" s="151">
        <v>87</v>
      </c>
      <c r="T1188" s="119">
        <f t="shared" si="226"/>
        <v>15.579999999999998</v>
      </c>
      <c r="U1188" s="119">
        <f t="shared" si="227"/>
        <v>9</v>
      </c>
      <c r="V1188" s="119">
        <f t="shared" si="232"/>
        <v>175.51600000000002</v>
      </c>
      <c r="W1188" s="119">
        <f t="shared" si="233"/>
        <v>19.8</v>
      </c>
      <c r="X1188" s="119">
        <f t="shared" si="234"/>
        <v>34.275999999999996</v>
      </c>
      <c r="Y1188" s="120">
        <f t="shared" si="228"/>
        <v>19.528703935823515</v>
      </c>
      <c r="Z1188" s="121">
        <f t="shared" si="229"/>
        <v>11.281022812735021</v>
      </c>
      <c r="AA1188" s="122"/>
      <c r="AB1188" s="119">
        <f t="shared" si="225"/>
        <v>34.275999999999996</v>
      </c>
    </row>
    <row r="1189" spans="1:28" x14ac:dyDescent="0.45">
      <c r="A1189" s="112">
        <f>IF(C1189="","",COUNTA($C$3:C1189))</f>
        <v>1187</v>
      </c>
      <c r="B1189" s="112" t="str">
        <f t="shared" si="230"/>
        <v>November</v>
      </c>
      <c r="C1189" s="113">
        <v>44878</v>
      </c>
      <c r="D1189" s="114" t="s">
        <v>900</v>
      </c>
      <c r="E1189" s="114"/>
      <c r="F1189" s="115">
        <v>44876</v>
      </c>
      <c r="G1189" s="116" t="s">
        <v>125</v>
      </c>
      <c r="H1189" s="152" t="s">
        <v>901</v>
      </c>
      <c r="I1189" s="116" t="s">
        <v>461</v>
      </c>
      <c r="J1189" s="116" t="s">
        <v>236</v>
      </c>
      <c r="K1189" s="117" t="str">
        <f t="shared" si="231"/>
        <v>Sqmt</v>
      </c>
      <c r="L1189" s="118">
        <v>24.99</v>
      </c>
      <c r="M1189" s="118">
        <v>4.9800000000000004</v>
      </c>
      <c r="N1189" s="118">
        <v>15.51</v>
      </c>
      <c r="O1189" s="138">
        <f t="shared" si="235"/>
        <v>24.99</v>
      </c>
      <c r="P1189" s="124">
        <v>18.399999999999999</v>
      </c>
      <c r="Q1189" s="118">
        <v>21.4</v>
      </c>
      <c r="R1189" s="118"/>
      <c r="S1189" s="151"/>
      <c r="T1189" s="119">
        <f t="shared" si="226"/>
        <v>3.59</v>
      </c>
      <c r="U1189" s="119">
        <f t="shared" si="227"/>
        <v>3</v>
      </c>
      <c r="V1189" s="119">
        <f t="shared" si="232"/>
        <v>68.722499999999997</v>
      </c>
      <c r="W1189" s="119">
        <f t="shared" si="233"/>
        <v>8.25</v>
      </c>
      <c r="X1189" s="119">
        <f t="shared" si="234"/>
        <v>9.8724999999999987</v>
      </c>
      <c r="Y1189" s="120">
        <f t="shared" si="228"/>
        <v>14.365746298519408</v>
      </c>
      <c r="Z1189" s="121">
        <f t="shared" si="229"/>
        <v>12.004801920768308</v>
      </c>
      <c r="AA1189" s="122"/>
      <c r="AB1189" s="119">
        <f t="shared" si="225"/>
        <v>9.8724999999999987</v>
      </c>
    </row>
    <row r="1190" spans="1:28" x14ac:dyDescent="0.45">
      <c r="A1190" s="112">
        <f>IF(C1190="","",COUNTA($C$3:C1190))</f>
        <v>1188</v>
      </c>
      <c r="B1190" s="112" t="str">
        <f t="shared" si="230"/>
        <v>November</v>
      </c>
      <c r="C1190" s="113">
        <v>44878</v>
      </c>
      <c r="D1190" s="114" t="s">
        <v>900</v>
      </c>
      <c r="E1190" s="114"/>
      <c r="F1190" s="115">
        <v>44876</v>
      </c>
      <c r="G1190" s="116" t="s">
        <v>125</v>
      </c>
      <c r="H1190" s="152" t="s">
        <v>901</v>
      </c>
      <c r="I1190" s="116" t="s">
        <v>25</v>
      </c>
      <c r="J1190" s="116" t="s">
        <v>455</v>
      </c>
      <c r="K1190" s="117" t="str">
        <f t="shared" si="231"/>
        <v>No's</v>
      </c>
      <c r="L1190" s="118">
        <v>292</v>
      </c>
      <c r="M1190" s="118"/>
      <c r="N1190" s="118"/>
      <c r="O1190" s="138">
        <f t="shared" si="235"/>
        <v>292</v>
      </c>
      <c r="P1190" s="124"/>
      <c r="Q1190" s="118"/>
      <c r="R1190" s="118"/>
      <c r="S1190" s="151"/>
      <c r="T1190" s="119" t="str">
        <f t="shared" si="226"/>
        <v/>
      </c>
      <c r="U1190" s="119" t="str">
        <f t="shared" si="227"/>
        <v/>
      </c>
      <c r="V1190" s="119">
        <f t="shared" si="232"/>
        <v>292</v>
      </c>
      <c r="W1190" s="119" t="str">
        <f t="shared" si="233"/>
        <v/>
      </c>
      <c r="X1190" s="119" t="str">
        <f t="shared" si="234"/>
        <v/>
      </c>
      <c r="Y1190" s="120" t="str">
        <f t="shared" si="228"/>
        <v/>
      </c>
      <c r="Z1190" s="121" t="str">
        <f t="shared" si="229"/>
        <v/>
      </c>
      <c r="AA1190" s="122"/>
      <c r="AB1190" s="119" t="str">
        <f t="shared" si="225"/>
        <v/>
      </c>
    </row>
    <row r="1191" spans="1:28" x14ac:dyDescent="0.45">
      <c r="A1191" s="112">
        <f>IF(C1191="","",COUNTA($C$3:C1191))</f>
        <v>1189</v>
      </c>
      <c r="B1191" s="112" t="str">
        <f t="shared" si="230"/>
        <v>November</v>
      </c>
      <c r="C1191" s="113">
        <v>44878</v>
      </c>
      <c r="D1191" s="114" t="s">
        <v>900</v>
      </c>
      <c r="E1191" s="114"/>
      <c r="F1191" s="115">
        <v>44876</v>
      </c>
      <c r="G1191" s="116" t="s">
        <v>125</v>
      </c>
      <c r="H1191" s="152" t="s">
        <v>901</v>
      </c>
      <c r="I1191" s="116" t="s">
        <v>460</v>
      </c>
      <c r="J1191" s="116" t="s">
        <v>225</v>
      </c>
      <c r="K1191" s="117" t="str">
        <f t="shared" si="231"/>
        <v>Rmt</v>
      </c>
      <c r="L1191" s="118">
        <v>100</v>
      </c>
      <c r="M1191" s="118"/>
      <c r="N1191" s="118"/>
      <c r="O1191" s="138">
        <f t="shared" si="235"/>
        <v>100</v>
      </c>
      <c r="P1191" s="124"/>
      <c r="Q1191" s="118"/>
      <c r="R1191" s="118"/>
      <c r="S1191" s="151"/>
      <c r="T1191" s="119" t="str">
        <f t="shared" si="226"/>
        <v/>
      </c>
      <c r="U1191" s="119" t="str">
        <f t="shared" si="227"/>
        <v/>
      </c>
      <c r="V1191" s="119">
        <f t="shared" si="232"/>
        <v>100</v>
      </c>
      <c r="W1191" s="119" t="str">
        <f t="shared" si="233"/>
        <v/>
      </c>
      <c r="X1191" s="119" t="str">
        <f t="shared" si="234"/>
        <v/>
      </c>
      <c r="Y1191" s="120" t="str">
        <f t="shared" si="228"/>
        <v/>
      </c>
      <c r="Z1191" s="121" t="str">
        <f t="shared" si="229"/>
        <v/>
      </c>
      <c r="AA1191" s="122"/>
      <c r="AB1191" s="119" t="str">
        <f t="shared" si="225"/>
        <v/>
      </c>
    </row>
    <row r="1192" spans="1:28" x14ac:dyDescent="0.45">
      <c r="A1192" s="112">
        <f>IF(C1192="","",COUNTA($C$3:C1192))</f>
        <v>1190</v>
      </c>
      <c r="B1192" s="112" t="str">
        <f t="shared" si="230"/>
        <v>November</v>
      </c>
      <c r="C1192" s="113">
        <v>44878</v>
      </c>
      <c r="D1192" s="114" t="s">
        <v>900</v>
      </c>
      <c r="E1192" s="114"/>
      <c r="F1192" s="115">
        <v>44876</v>
      </c>
      <c r="G1192" s="116" t="s">
        <v>125</v>
      </c>
      <c r="H1192" s="152" t="s">
        <v>901</v>
      </c>
      <c r="I1192" s="116" t="s">
        <v>24</v>
      </c>
      <c r="J1192" s="116" t="s">
        <v>24</v>
      </c>
      <c r="K1192" s="117" t="str">
        <f t="shared" si="231"/>
        <v>No's</v>
      </c>
      <c r="L1192" s="118">
        <v>400</v>
      </c>
      <c r="M1192" s="118"/>
      <c r="N1192" s="118"/>
      <c r="O1192" s="138">
        <f t="shared" si="235"/>
        <v>400</v>
      </c>
      <c r="P1192" s="124"/>
      <c r="Q1192" s="118"/>
      <c r="R1192" s="118"/>
      <c r="S1192" s="151"/>
      <c r="T1192" s="119" t="str">
        <f t="shared" si="226"/>
        <v/>
      </c>
      <c r="U1192" s="119" t="str">
        <f t="shared" si="227"/>
        <v/>
      </c>
      <c r="V1192" s="119">
        <f t="shared" si="232"/>
        <v>400</v>
      </c>
      <c r="W1192" s="119" t="str">
        <f t="shared" si="233"/>
        <v/>
      </c>
      <c r="X1192" s="119" t="str">
        <f t="shared" si="234"/>
        <v/>
      </c>
      <c r="Y1192" s="120" t="str">
        <f t="shared" si="228"/>
        <v/>
      </c>
      <c r="Z1192" s="121" t="str">
        <f t="shared" si="229"/>
        <v/>
      </c>
      <c r="AA1192" s="122"/>
      <c r="AB1192" s="119" t="str">
        <f t="shared" si="225"/>
        <v/>
      </c>
    </row>
    <row r="1193" spans="1:28" x14ac:dyDescent="0.45">
      <c r="A1193" s="112">
        <f>IF(C1193="","",COUNTA($C$3:C1193))</f>
        <v>1191</v>
      </c>
      <c r="B1193" s="112" t="str">
        <f t="shared" si="230"/>
        <v>November</v>
      </c>
      <c r="C1193" s="113">
        <v>44878</v>
      </c>
      <c r="D1193" s="114" t="s">
        <v>900</v>
      </c>
      <c r="E1193" s="114"/>
      <c r="F1193" s="115">
        <v>44876</v>
      </c>
      <c r="G1193" s="116" t="s">
        <v>125</v>
      </c>
      <c r="H1193" s="152" t="s">
        <v>901</v>
      </c>
      <c r="I1193" s="116" t="s">
        <v>480</v>
      </c>
      <c r="J1193" s="116" t="s">
        <v>345</v>
      </c>
      <c r="K1193" s="117" t="str">
        <f t="shared" si="231"/>
        <v>Kg's</v>
      </c>
      <c r="L1193" s="118">
        <v>0.6</v>
      </c>
      <c r="M1193" s="118"/>
      <c r="N1193" s="118"/>
      <c r="O1193" s="138">
        <f t="shared" si="235"/>
        <v>0.6</v>
      </c>
      <c r="P1193" s="124"/>
      <c r="Q1193" s="118"/>
      <c r="R1193" s="118"/>
      <c r="S1193" s="151"/>
      <c r="T1193" s="119" t="str">
        <f t="shared" si="226"/>
        <v/>
      </c>
      <c r="U1193" s="119" t="str">
        <f t="shared" si="227"/>
        <v/>
      </c>
      <c r="V1193" s="119">
        <f t="shared" si="232"/>
        <v>0.6</v>
      </c>
      <c r="W1193" s="119" t="str">
        <f t="shared" si="233"/>
        <v/>
      </c>
      <c r="X1193" s="119" t="str">
        <f t="shared" si="234"/>
        <v/>
      </c>
      <c r="Y1193" s="120" t="str">
        <f t="shared" si="228"/>
        <v/>
      </c>
      <c r="Z1193" s="121" t="str">
        <f t="shared" si="229"/>
        <v/>
      </c>
      <c r="AA1193" s="122"/>
      <c r="AB1193" s="119" t="str">
        <f t="shared" si="225"/>
        <v/>
      </c>
    </row>
    <row r="1194" spans="1:28" x14ac:dyDescent="0.45">
      <c r="A1194" s="112">
        <f>IF(C1194="","",COUNTA($C$3:C1194))</f>
        <v>1192</v>
      </c>
      <c r="B1194" s="112" t="str">
        <f t="shared" si="230"/>
        <v>November</v>
      </c>
      <c r="C1194" s="113">
        <v>44878</v>
      </c>
      <c r="D1194" s="114" t="s">
        <v>900</v>
      </c>
      <c r="E1194" s="114"/>
      <c r="F1194" s="115">
        <v>44876</v>
      </c>
      <c r="G1194" s="116" t="s">
        <v>125</v>
      </c>
      <c r="H1194" s="152" t="s">
        <v>901</v>
      </c>
      <c r="I1194" s="116" t="s">
        <v>480</v>
      </c>
      <c r="J1194" s="116" t="s">
        <v>343</v>
      </c>
      <c r="K1194" s="117" t="str">
        <f t="shared" si="231"/>
        <v>No's</v>
      </c>
      <c r="L1194" s="118">
        <v>1</v>
      </c>
      <c r="M1194" s="118"/>
      <c r="N1194" s="118"/>
      <c r="O1194" s="138">
        <f t="shared" si="235"/>
        <v>1</v>
      </c>
      <c r="P1194" s="124"/>
      <c r="Q1194" s="118"/>
      <c r="R1194" s="118"/>
      <c r="S1194" s="151"/>
      <c r="T1194" s="119" t="str">
        <f t="shared" si="226"/>
        <v/>
      </c>
      <c r="U1194" s="119" t="str">
        <f t="shared" si="227"/>
        <v/>
      </c>
      <c r="V1194" s="119">
        <f t="shared" si="232"/>
        <v>1</v>
      </c>
      <c r="W1194" s="119" t="str">
        <f t="shared" si="233"/>
        <v/>
      </c>
      <c r="X1194" s="119" t="str">
        <f t="shared" si="234"/>
        <v/>
      </c>
      <c r="Y1194" s="120" t="str">
        <f t="shared" si="228"/>
        <v/>
      </c>
      <c r="Z1194" s="121" t="str">
        <f t="shared" si="229"/>
        <v/>
      </c>
      <c r="AA1194" s="122"/>
      <c r="AB1194" s="119" t="str">
        <f t="shared" ref="AB1194:AB1250" si="236">IFERROR((X1194-AA1194),"")</f>
        <v/>
      </c>
    </row>
    <row r="1195" spans="1:28" x14ac:dyDescent="0.45">
      <c r="A1195" s="112">
        <f>IF(C1195="","",COUNTA($C$3:C1195))</f>
        <v>1193</v>
      </c>
      <c r="B1195" s="112" t="str">
        <f t="shared" si="230"/>
        <v>November</v>
      </c>
      <c r="C1195" s="113">
        <v>44879</v>
      </c>
      <c r="D1195" s="114" t="s">
        <v>902</v>
      </c>
      <c r="E1195" s="114"/>
      <c r="F1195" s="115">
        <v>44876</v>
      </c>
      <c r="G1195" s="116" t="s">
        <v>125</v>
      </c>
      <c r="H1195" s="152" t="s">
        <v>903</v>
      </c>
      <c r="I1195" s="116" t="s">
        <v>230</v>
      </c>
      <c r="J1195" s="116" t="s">
        <v>4</v>
      </c>
      <c r="K1195" s="117" t="str">
        <f t="shared" si="231"/>
        <v>Sqmt</v>
      </c>
      <c r="L1195" s="118">
        <v>5.2</v>
      </c>
      <c r="M1195" s="118"/>
      <c r="N1195" s="118">
        <v>4.32</v>
      </c>
      <c r="O1195" s="138">
        <f t="shared" si="235"/>
        <v>5.2704000000000004</v>
      </c>
      <c r="P1195" s="124">
        <v>3.6</v>
      </c>
      <c r="Q1195" s="118">
        <v>4.6500000000000004</v>
      </c>
      <c r="R1195" s="118">
        <v>0</v>
      </c>
      <c r="S1195" s="151">
        <v>100</v>
      </c>
      <c r="T1195" s="119">
        <f t="shared" si="226"/>
        <v>0.62040000000000006</v>
      </c>
      <c r="U1195" s="119">
        <f t="shared" si="227"/>
        <v>1.0500000000000003</v>
      </c>
      <c r="V1195" s="119">
        <f t="shared" si="232"/>
        <v>41.372640000000004</v>
      </c>
      <c r="W1195" s="119">
        <f t="shared" si="233"/>
        <v>8.2425000000000015</v>
      </c>
      <c r="X1195" s="119">
        <f t="shared" si="234"/>
        <v>4.8701400000000001</v>
      </c>
      <c r="Y1195" s="120">
        <f t="shared" si="228"/>
        <v>11.771402550091075</v>
      </c>
      <c r="Z1195" s="121">
        <f t="shared" si="229"/>
        <v>19.922586520947181</v>
      </c>
      <c r="AA1195" s="122"/>
      <c r="AB1195" s="119">
        <f t="shared" si="236"/>
        <v>4.8701400000000001</v>
      </c>
    </row>
    <row r="1196" spans="1:28" x14ac:dyDescent="0.45">
      <c r="A1196" s="112">
        <f>IF(C1196="","",COUNTA($C$3:C1196))</f>
        <v>1194</v>
      </c>
      <c r="B1196" s="112" t="str">
        <f t="shared" si="230"/>
        <v>November</v>
      </c>
      <c r="C1196" s="113">
        <v>44879</v>
      </c>
      <c r="D1196" s="114" t="s">
        <v>902</v>
      </c>
      <c r="E1196" s="114"/>
      <c r="F1196" s="115">
        <v>44876</v>
      </c>
      <c r="G1196" s="116" t="s">
        <v>125</v>
      </c>
      <c r="H1196" s="152" t="s">
        <v>903</v>
      </c>
      <c r="I1196" s="116" t="s">
        <v>230</v>
      </c>
      <c r="J1196" s="116" t="s">
        <v>3</v>
      </c>
      <c r="K1196" s="117" t="str">
        <f t="shared" si="231"/>
        <v>Sqmt</v>
      </c>
      <c r="L1196" s="118">
        <v>1.4</v>
      </c>
      <c r="M1196" s="118"/>
      <c r="N1196" s="118">
        <v>1.1599999999999999</v>
      </c>
      <c r="O1196" s="138">
        <f t="shared" si="235"/>
        <v>1.4151999999999998</v>
      </c>
      <c r="P1196" s="124"/>
      <c r="Q1196" s="118">
        <v>1.1000000000000001</v>
      </c>
      <c r="R1196" s="118"/>
      <c r="S1196" s="151"/>
      <c r="T1196" s="119">
        <f t="shared" si="226"/>
        <v>0.3151999999999997</v>
      </c>
      <c r="U1196" s="119">
        <f t="shared" si="227"/>
        <v>1.1000000000000001</v>
      </c>
      <c r="V1196" s="119">
        <f t="shared" si="232"/>
        <v>8.8874559999999985</v>
      </c>
      <c r="W1196" s="119">
        <f t="shared" si="233"/>
        <v>6.9080000000000013</v>
      </c>
      <c r="X1196" s="119">
        <f t="shared" si="234"/>
        <v>1.9794559999999981</v>
      </c>
      <c r="Y1196" s="120">
        <f t="shared" si="228"/>
        <v>22.272470322215923</v>
      </c>
      <c r="Z1196" s="121">
        <f t="shared" si="229"/>
        <v>77.727529677784077</v>
      </c>
      <c r="AA1196" s="122"/>
      <c r="AB1196" s="119">
        <f t="shared" si="236"/>
        <v>1.9794559999999981</v>
      </c>
    </row>
    <row r="1197" spans="1:28" x14ac:dyDescent="0.45">
      <c r="A1197" s="112">
        <f>IF(C1197="","",COUNTA($C$3:C1197))</f>
        <v>1195</v>
      </c>
      <c r="B1197" s="112" t="str">
        <f t="shared" si="230"/>
        <v>November</v>
      </c>
      <c r="C1197" s="113">
        <v>44879</v>
      </c>
      <c r="D1197" s="114" t="s">
        <v>902</v>
      </c>
      <c r="E1197" s="114"/>
      <c r="F1197" s="115">
        <v>44876</v>
      </c>
      <c r="G1197" s="116" t="s">
        <v>125</v>
      </c>
      <c r="H1197" s="152" t="s">
        <v>903</v>
      </c>
      <c r="I1197" s="116" t="s">
        <v>25</v>
      </c>
      <c r="J1197" s="116" t="s">
        <v>455</v>
      </c>
      <c r="K1197" s="117" t="str">
        <f t="shared" si="231"/>
        <v>No's</v>
      </c>
      <c r="L1197" s="118">
        <v>144</v>
      </c>
      <c r="M1197" s="118"/>
      <c r="N1197" s="118"/>
      <c r="O1197" s="138">
        <f t="shared" si="235"/>
        <v>144</v>
      </c>
      <c r="P1197" s="124"/>
      <c r="Q1197" s="118"/>
      <c r="R1197" s="118"/>
      <c r="S1197" s="151"/>
      <c r="T1197" s="119" t="str">
        <f t="shared" si="226"/>
        <v/>
      </c>
      <c r="U1197" s="119" t="str">
        <f t="shared" si="227"/>
        <v/>
      </c>
      <c r="V1197" s="119">
        <f t="shared" si="232"/>
        <v>144</v>
      </c>
      <c r="W1197" s="119" t="str">
        <f t="shared" si="233"/>
        <v/>
      </c>
      <c r="X1197" s="119" t="str">
        <f t="shared" si="234"/>
        <v/>
      </c>
      <c r="Y1197" s="120" t="str">
        <f t="shared" si="228"/>
        <v/>
      </c>
      <c r="Z1197" s="121" t="str">
        <f t="shared" si="229"/>
        <v/>
      </c>
      <c r="AA1197" s="122"/>
      <c r="AB1197" s="119" t="str">
        <f t="shared" si="236"/>
        <v/>
      </c>
    </row>
    <row r="1198" spans="1:28" x14ac:dyDescent="0.45">
      <c r="A1198" s="112">
        <f>IF(C1198="","",COUNTA($C$3:C1198))</f>
        <v>1196</v>
      </c>
      <c r="B1198" s="112" t="str">
        <f t="shared" si="230"/>
        <v>November</v>
      </c>
      <c r="C1198" s="113">
        <v>44879</v>
      </c>
      <c r="D1198" s="114" t="s">
        <v>904</v>
      </c>
      <c r="E1198" s="114"/>
      <c r="F1198" s="115">
        <v>44877</v>
      </c>
      <c r="G1198" s="116" t="s">
        <v>125</v>
      </c>
      <c r="H1198" s="152" t="s">
        <v>905</v>
      </c>
      <c r="I1198" s="116" t="s">
        <v>457</v>
      </c>
      <c r="J1198" s="116" t="s">
        <v>2</v>
      </c>
      <c r="K1198" s="117" t="str">
        <f t="shared" si="231"/>
        <v>Sqmt</v>
      </c>
      <c r="L1198" s="118">
        <v>282.60000000000002</v>
      </c>
      <c r="M1198" s="118">
        <v>180.8</v>
      </c>
      <c r="N1198" s="118">
        <v>56.81</v>
      </c>
      <c r="O1198" s="138">
        <f t="shared" si="235"/>
        <v>289.88420000000002</v>
      </c>
      <c r="P1198" s="124">
        <v>249.6</v>
      </c>
      <c r="Q1198" s="118">
        <v>274.60000000000002</v>
      </c>
      <c r="R1198" s="118">
        <v>59</v>
      </c>
      <c r="S1198" s="151">
        <v>41</v>
      </c>
      <c r="T1198" s="119">
        <f t="shared" si="226"/>
        <v>15.284199999999998</v>
      </c>
      <c r="U1198" s="119">
        <f t="shared" si="227"/>
        <v>25.000000000000028</v>
      </c>
      <c r="V1198" s="119">
        <f t="shared" si="232"/>
        <v>1365.3545820000002</v>
      </c>
      <c r="W1198" s="119">
        <f t="shared" si="233"/>
        <v>117.75000000000013</v>
      </c>
      <c r="X1198" s="119">
        <f t="shared" si="234"/>
        <v>71.988581999999994</v>
      </c>
      <c r="Y1198" s="120">
        <f t="shared" si="228"/>
        <v>5.2725191645491529</v>
      </c>
      <c r="Z1198" s="121">
        <f t="shared" si="229"/>
        <v>8.6241333608385791</v>
      </c>
      <c r="AA1198" s="122"/>
      <c r="AB1198" s="119">
        <f t="shared" si="236"/>
        <v>71.988581999999994</v>
      </c>
    </row>
    <row r="1199" spans="1:28" x14ac:dyDescent="0.45">
      <c r="A1199" s="112">
        <f>IF(C1199="","",COUNTA($C$3:C1199))</f>
        <v>1197</v>
      </c>
      <c r="B1199" s="112" t="str">
        <f t="shared" si="230"/>
        <v>November</v>
      </c>
      <c r="C1199" s="113">
        <v>44879</v>
      </c>
      <c r="D1199" s="114" t="s">
        <v>904</v>
      </c>
      <c r="E1199" s="114"/>
      <c r="F1199" s="115">
        <v>44877</v>
      </c>
      <c r="G1199" s="116" t="s">
        <v>125</v>
      </c>
      <c r="H1199" s="152" t="s">
        <v>905</v>
      </c>
      <c r="I1199" s="116" t="s">
        <v>457</v>
      </c>
      <c r="J1199" s="116" t="s">
        <v>3</v>
      </c>
      <c r="K1199" s="117" t="str">
        <f t="shared" si="231"/>
        <v>Sqmt</v>
      </c>
      <c r="L1199" s="118">
        <v>562.29999999999995</v>
      </c>
      <c r="M1199" s="118">
        <v>359.42</v>
      </c>
      <c r="N1199" s="118">
        <f>103.31+3.97</f>
        <v>107.28</v>
      </c>
      <c r="O1199" s="138">
        <f t="shared" si="235"/>
        <v>569.37400000000002</v>
      </c>
      <c r="P1199" s="124">
        <v>480.7</v>
      </c>
      <c r="Q1199" s="118">
        <v>531.6</v>
      </c>
      <c r="R1199" s="118"/>
      <c r="S1199" s="151"/>
      <c r="T1199" s="119">
        <f t="shared" si="226"/>
        <v>37.774000000000001</v>
      </c>
      <c r="U1199" s="119">
        <f t="shared" si="227"/>
        <v>50.900000000000034</v>
      </c>
      <c r="V1199" s="119">
        <f t="shared" si="232"/>
        <v>3575.6687200000001</v>
      </c>
      <c r="W1199" s="119">
        <f t="shared" si="233"/>
        <v>319.65200000000021</v>
      </c>
      <c r="X1199" s="119">
        <f t="shared" si="234"/>
        <v>237.22072000000003</v>
      </c>
      <c r="Y1199" s="120">
        <f t="shared" si="228"/>
        <v>6.6343036387330647</v>
      </c>
      <c r="Z1199" s="121">
        <f t="shared" si="229"/>
        <v>8.9396424845532163</v>
      </c>
      <c r="AA1199" s="122"/>
      <c r="AB1199" s="119">
        <f t="shared" si="236"/>
        <v>237.22072000000003</v>
      </c>
    </row>
    <row r="1200" spans="1:28" x14ac:dyDescent="0.45">
      <c r="A1200" s="112">
        <f>IF(C1200="","",COUNTA($C$3:C1200))</f>
        <v>1198</v>
      </c>
      <c r="B1200" s="112" t="str">
        <f t="shared" si="230"/>
        <v>November</v>
      </c>
      <c r="C1200" s="113">
        <v>44879</v>
      </c>
      <c r="D1200" s="114" t="s">
        <v>904</v>
      </c>
      <c r="E1200" s="114"/>
      <c r="F1200" s="115">
        <v>44877</v>
      </c>
      <c r="G1200" s="116" t="s">
        <v>125</v>
      </c>
      <c r="H1200" s="152" t="s">
        <v>905</v>
      </c>
      <c r="I1200" s="116" t="s">
        <v>457</v>
      </c>
      <c r="J1200" s="116" t="s">
        <v>4</v>
      </c>
      <c r="K1200" s="117" t="str">
        <f t="shared" si="231"/>
        <v>Sqmt</v>
      </c>
      <c r="L1200" s="118">
        <v>96.1</v>
      </c>
      <c r="M1200" s="118">
        <v>57.26</v>
      </c>
      <c r="N1200" s="118">
        <v>18.68</v>
      </c>
      <c r="O1200" s="138">
        <f t="shared" si="235"/>
        <v>92.646799999999999</v>
      </c>
      <c r="P1200" s="124">
        <v>76.45</v>
      </c>
      <c r="Q1200" s="118">
        <v>84.9</v>
      </c>
      <c r="R1200" s="118"/>
      <c r="S1200" s="151"/>
      <c r="T1200" s="119">
        <f t="shared" si="226"/>
        <v>7.7467999999999932</v>
      </c>
      <c r="U1200" s="119">
        <f t="shared" si="227"/>
        <v>8.4500000000000028</v>
      </c>
      <c r="V1200" s="119">
        <f t="shared" si="232"/>
        <v>727.27737999999999</v>
      </c>
      <c r="W1200" s="119">
        <f t="shared" si="233"/>
        <v>66.332500000000024</v>
      </c>
      <c r="X1200" s="119">
        <f t="shared" si="234"/>
        <v>60.812379999999948</v>
      </c>
      <c r="Y1200" s="120">
        <f t="shared" si="228"/>
        <v>8.3616487563520749</v>
      </c>
      <c r="Z1200" s="121">
        <f t="shared" si="229"/>
        <v>9.1206604005750904</v>
      </c>
      <c r="AA1200" s="122"/>
      <c r="AB1200" s="119">
        <f t="shared" si="236"/>
        <v>60.812379999999948</v>
      </c>
    </row>
    <row r="1201" spans="1:29" x14ac:dyDescent="0.45">
      <c r="A1201" s="112">
        <f>IF(C1201="","",COUNTA($C$3:C1201))</f>
        <v>1199</v>
      </c>
      <c r="B1201" s="112" t="str">
        <f t="shared" si="230"/>
        <v>November</v>
      </c>
      <c r="C1201" s="113">
        <v>44879</v>
      </c>
      <c r="D1201" s="114" t="s">
        <v>904</v>
      </c>
      <c r="E1201" s="114"/>
      <c r="F1201" s="115">
        <v>44877</v>
      </c>
      <c r="G1201" s="116" t="s">
        <v>125</v>
      </c>
      <c r="H1201" s="152" t="s">
        <v>905</v>
      </c>
      <c r="I1201" s="116" t="s">
        <v>25</v>
      </c>
      <c r="J1201" s="116" t="s">
        <v>455</v>
      </c>
      <c r="K1201" s="117" t="str">
        <f t="shared" si="231"/>
        <v>No's</v>
      </c>
      <c r="L1201" s="118">
        <v>2748</v>
      </c>
      <c r="M1201" s="118"/>
      <c r="N1201" s="118"/>
      <c r="O1201" s="138">
        <f t="shared" si="235"/>
        <v>2748</v>
      </c>
      <c r="P1201" s="124"/>
      <c r="Q1201" s="118"/>
      <c r="R1201" s="118"/>
      <c r="S1201" s="151"/>
      <c r="T1201" s="119" t="str">
        <f t="shared" si="226"/>
        <v/>
      </c>
      <c r="U1201" s="119" t="str">
        <f t="shared" si="227"/>
        <v/>
      </c>
      <c r="V1201" s="119">
        <f t="shared" si="232"/>
        <v>2748</v>
      </c>
      <c r="W1201" s="119" t="str">
        <f t="shared" si="233"/>
        <v/>
      </c>
      <c r="X1201" s="119" t="str">
        <f t="shared" si="234"/>
        <v/>
      </c>
      <c r="Y1201" s="120" t="str">
        <f t="shared" si="228"/>
        <v/>
      </c>
      <c r="Z1201" s="121" t="str">
        <f t="shared" si="229"/>
        <v/>
      </c>
      <c r="AA1201" s="122"/>
      <c r="AB1201" s="119" t="str">
        <f t="shared" si="236"/>
        <v/>
      </c>
    </row>
    <row r="1202" spans="1:29" x14ac:dyDescent="0.45">
      <c r="A1202" s="112">
        <f>IF(C1202="","",COUNTA($C$3:C1202))</f>
        <v>1200</v>
      </c>
      <c r="B1202" s="112" t="str">
        <f t="shared" si="230"/>
        <v>November</v>
      </c>
      <c r="C1202" s="113">
        <v>44879</v>
      </c>
      <c r="D1202" s="114" t="s">
        <v>904</v>
      </c>
      <c r="E1202" s="114"/>
      <c r="F1202" s="115">
        <v>44877</v>
      </c>
      <c r="G1202" s="116" t="s">
        <v>125</v>
      </c>
      <c r="H1202" s="152" t="s">
        <v>905</v>
      </c>
      <c r="I1202" s="116" t="s">
        <v>460</v>
      </c>
      <c r="J1202" s="116" t="s">
        <v>225</v>
      </c>
      <c r="K1202" s="117" t="str">
        <f t="shared" si="231"/>
        <v>Rmt</v>
      </c>
      <c r="L1202" s="118">
        <v>830</v>
      </c>
      <c r="M1202" s="118"/>
      <c r="N1202" s="118"/>
      <c r="O1202" s="138">
        <f t="shared" si="235"/>
        <v>830</v>
      </c>
      <c r="P1202" s="124"/>
      <c r="Q1202" s="118"/>
      <c r="R1202" s="118"/>
      <c r="S1202" s="151"/>
      <c r="T1202" s="119" t="str">
        <f t="shared" si="226"/>
        <v/>
      </c>
      <c r="U1202" s="119" t="str">
        <f t="shared" si="227"/>
        <v/>
      </c>
      <c r="V1202" s="119">
        <f t="shared" si="232"/>
        <v>830</v>
      </c>
      <c r="W1202" s="119" t="str">
        <f t="shared" si="233"/>
        <v/>
      </c>
      <c r="X1202" s="119" t="str">
        <f t="shared" si="234"/>
        <v/>
      </c>
      <c r="Y1202" s="120" t="str">
        <f t="shared" si="228"/>
        <v/>
      </c>
      <c r="Z1202" s="121" t="str">
        <f t="shared" si="229"/>
        <v/>
      </c>
      <c r="AA1202" s="122"/>
      <c r="AB1202" s="119" t="str">
        <f t="shared" si="236"/>
        <v/>
      </c>
    </row>
    <row r="1203" spans="1:29" x14ac:dyDescent="0.45">
      <c r="A1203" s="112">
        <f>IF(C1203="","",COUNTA($C$3:C1203))</f>
        <v>1201</v>
      </c>
      <c r="B1203" s="112" t="str">
        <f t="shared" si="230"/>
        <v>November</v>
      </c>
      <c r="C1203" s="113">
        <v>44879</v>
      </c>
      <c r="D1203" s="114" t="s">
        <v>904</v>
      </c>
      <c r="E1203" s="114"/>
      <c r="F1203" s="115">
        <v>44877</v>
      </c>
      <c r="G1203" s="116" t="s">
        <v>125</v>
      </c>
      <c r="H1203" s="152" t="s">
        <v>905</v>
      </c>
      <c r="I1203" s="116" t="s">
        <v>24</v>
      </c>
      <c r="J1203" s="116" t="s">
        <v>24</v>
      </c>
      <c r="K1203" s="117" t="str">
        <f t="shared" si="231"/>
        <v>No's</v>
      </c>
      <c r="L1203" s="118">
        <v>3200</v>
      </c>
      <c r="M1203" s="118"/>
      <c r="N1203" s="118"/>
      <c r="O1203" s="138">
        <f t="shared" si="235"/>
        <v>3200</v>
      </c>
      <c r="P1203" s="124"/>
      <c r="Q1203" s="118"/>
      <c r="R1203" s="118"/>
      <c r="S1203" s="151"/>
      <c r="T1203" s="119" t="str">
        <f t="shared" si="226"/>
        <v/>
      </c>
      <c r="U1203" s="119" t="str">
        <f t="shared" si="227"/>
        <v/>
      </c>
      <c r="V1203" s="119">
        <f t="shared" si="232"/>
        <v>3200</v>
      </c>
      <c r="W1203" s="119" t="str">
        <f t="shared" si="233"/>
        <v/>
      </c>
      <c r="X1203" s="119" t="str">
        <f t="shared" si="234"/>
        <v/>
      </c>
      <c r="Y1203" s="120" t="str">
        <f t="shared" si="228"/>
        <v/>
      </c>
      <c r="Z1203" s="121" t="str">
        <f t="shared" si="229"/>
        <v/>
      </c>
      <c r="AA1203" s="122"/>
      <c r="AB1203" s="119" t="str">
        <f t="shared" si="236"/>
        <v/>
      </c>
    </row>
    <row r="1204" spans="1:29" x14ac:dyDescent="0.45">
      <c r="A1204" s="112">
        <f>IF(C1204="","",COUNTA($C$3:C1204))</f>
        <v>1202</v>
      </c>
      <c r="B1204" s="112" t="str">
        <f t="shared" si="230"/>
        <v>November</v>
      </c>
      <c r="C1204" s="113">
        <v>44879</v>
      </c>
      <c r="D1204" s="114" t="s">
        <v>904</v>
      </c>
      <c r="E1204" s="114"/>
      <c r="F1204" s="115">
        <v>44877</v>
      </c>
      <c r="G1204" s="116" t="s">
        <v>125</v>
      </c>
      <c r="H1204" s="152" t="s">
        <v>905</v>
      </c>
      <c r="I1204" s="116" t="s">
        <v>480</v>
      </c>
      <c r="J1204" s="116" t="s">
        <v>345</v>
      </c>
      <c r="K1204" s="117" t="str">
        <f t="shared" si="231"/>
        <v>Kg's</v>
      </c>
      <c r="L1204" s="118">
        <v>5.4</v>
      </c>
      <c r="M1204" s="118"/>
      <c r="N1204" s="118"/>
      <c r="O1204" s="138">
        <f t="shared" si="235"/>
        <v>5.4</v>
      </c>
      <c r="P1204" s="124"/>
      <c r="Q1204" s="118"/>
      <c r="R1204" s="118"/>
      <c r="S1204" s="151"/>
      <c r="T1204" s="119" t="str">
        <f t="shared" si="226"/>
        <v/>
      </c>
      <c r="U1204" s="119" t="str">
        <f t="shared" si="227"/>
        <v/>
      </c>
      <c r="V1204" s="119">
        <f t="shared" si="232"/>
        <v>5.4</v>
      </c>
      <c r="W1204" s="119" t="str">
        <f t="shared" si="233"/>
        <v/>
      </c>
      <c r="X1204" s="119" t="str">
        <f t="shared" si="234"/>
        <v/>
      </c>
      <c r="Y1204" s="120" t="str">
        <f t="shared" si="228"/>
        <v/>
      </c>
      <c r="Z1204" s="121" t="str">
        <f t="shared" si="229"/>
        <v/>
      </c>
      <c r="AA1204" s="122"/>
      <c r="AB1204" s="119" t="str">
        <f t="shared" si="236"/>
        <v/>
      </c>
    </row>
    <row r="1205" spans="1:29" x14ac:dyDescent="0.45">
      <c r="A1205" s="112">
        <f>IF(C1205="","",COUNTA($C$3:C1205))</f>
        <v>1203</v>
      </c>
      <c r="B1205" s="112" t="str">
        <f t="shared" si="230"/>
        <v>November</v>
      </c>
      <c r="C1205" s="113">
        <v>44879</v>
      </c>
      <c r="D1205" s="114" t="s">
        <v>904</v>
      </c>
      <c r="E1205" s="114"/>
      <c r="F1205" s="115">
        <v>44877</v>
      </c>
      <c r="G1205" s="116" t="s">
        <v>125</v>
      </c>
      <c r="H1205" s="152" t="s">
        <v>905</v>
      </c>
      <c r="I1205" s="116" t="s">
        <v>480</v>
      </c>
      <c r="J1205" s="116" t="s">
        <v>343</v>
      </c>
      <c r="K1205" s="117" t="str">
        <f t="shared" si="231"/>
        <v>No's</v>
      </c>
      <c r="L1205" s="118">
        <v>3</v>
      </c>
      <c r="M1205" s="118"/>
      <c r="N1205" s="118"/>
      <c r="O1205" s="138">
        <f t="shared" si="235"/>
        <v>3</v>
      </c>
      <c r="P1205" s="124"/>
      <c r="Q1205" s="118"/>
      <c r="R1205" s="118"/>
      <c r="S1205" s="151"/>
      <c r="T1205" s="119" t="str">
        <f t="shared" si="226"/>
        <v/>
      </c>
      <c r="U1205" s="119" t="str">
        <f t="shared" si="227"/>
        <v/>
      </c>
      <c r="V1205" s="119">
        <f t="shared" si="232"/>
        <v>3</v>
      </c>
      <c r="W1205" s="119" t="str">
        <f t="shared" si="233"/>
        <v/>
      </c>
      <c r="X1205" s="119" t="str">
        <f t="shared" si="234"/>
        <v/>
      </c>
      <c r="Y1205" s="120" t="str">
        <f t="shared" si="228"/>
        <v/>
      </c>
      <c r="Z1205" s="121" t="str">
        <f t="shared" si="229"/>
        <v/>
      </c>
      <c r="AA1205" s="122"/>
      <c r="AB1205" s="119" t="str">
        <f t="shared" si="236"/>
        <v/>
      </c>
    </row>
    <row r="1206" spans="1:29" x14ac:dyDescent="0.45">
      <c r="A1206" s="112">
        <f>IF(C1206="","",COUNTA($C$3:C1206))</f>
        <v>1204</v>
      </c>
      <c r="B1206" s="112" t="str">
        <f t="shared" si="230"/>
        <v>November</v>
      </c>
      <c r="C1206" s="113">
        <v>44879</v>
      </c>
      <c r="D1206" s="114" t="s">
        <v>904</v>
      </c>
      <c r="E1206" s="114"/>
      <c r="F1206" s="115">
        <v>44877</v>
      </c>
      <c r="G1206" s="116" t="s">
        <v>125</v>
      </c>
      <c r="H1206" s="152" t="s">
        <v>906</v>
      </c>
      <c r="I1206" s="116" t="s">
        <v>230</v>
      </c>
      <c r="J1206" s="116" t="s">
        <v>4</v>
      </c>
      <c r="K1206" s="117" t="str">
        <f t="shared" si="231"/>
        <v>Sqmt</v>
      </c>
      <c r="L1206" s="118">
        <v>7.2</v>
      </c>
      <c r="M1206" s="118"/>
      <c r="N1206" s="118">
        <v>5.98</v>
      </c>
      <c r="O1206" s="138">
        <f t="shared" si="235"/>
        <v>7.2956000000000003</v>
      </c>
      <c r="P1206" s="124">
        <v>3</v>
      </c>
      <c r="Q1206" s="118">
        <v>5.0999999999999996</v>
      </c>
      <c r="R1206" s="118">
        <v>0</v>
      </c>
      <c r="S1206" s="151">
        <v>100</v>
      </c>
      <c r="T1206" s="119">
        <f t="shared" si="226"/>
        <v>2.1956000000000007</v>
      </c>
      <c r="U1206" s="119">
        <f t="shared" si="227"/>
        <v>2.0999999999999996</v>
      </c>
      <c r="V1206" s="119">
        <f t="shared" si="232"/>
        <v>57.27046</v>
      </c>
      <c r="W1206" s="119">
        <f t="shared" si="233"/>
        <v>16.484999999999996</v>
      </c>
      <c r="X1206" s="119">
        <f t="shared" si="234"/>
        <v>17.235460000000003</v>
      </c>
      <c r="Y1206" s="120">
        <f t="shared" si="228"/>
        <v>30.094851691430456</v>
      </c>
      <c r="Z1206" s="121">
        <f t="shared" si="229"/>
        <v>28.784472832940395</v>
      </c>
      <c r="AA1206" s="122"/>
      <c r="AB1206" s="119">
        <f t="shared" si="236"/>
        <v>17.235460000000003</v>
      </c>
    </row>
    <row r="1207" spans="1:29" x14ac:dyDescent="0.45">
      <c r="A1207" s="112">
        <f>IF(C1207="","",COUNTA($C$3:C1207))</f>
        <v>1205</v>
      </c>
      <c r="B1207" s="112" t="str">
        <f t="shared" si="230"/>
        <v>November</v>
      </c>
      <c r="C1207" s="113">
        <v>44879</v>
      </c>
      <c r="D1207" s="114" t="s">
        <v>904</v>
      </c>
      <c r="E1207" s="114"/>
      <c r="F1207" s="115">
        <v>44877</v>
      </c>
      <c r="G1207" s="116" t="s">
        <v>125</v>
      </c>
      <c r="H1207" s="152" t="s">
        <v>906</v>
      </c>
      <c r="I1207" s="116" t="s">
        <v>230</v>
      </c>
      <c r="J1207" s="116" t="s">
        <v>3</v>
      </c>
      <c r="K1207" s="117" t="str">
        <f t="shared" si="231"/>
        <v>Sqmt</v>
      </c>
      <c r="L1207" s="118">
        <v>1.1499999999999999</v>
      </c>
      <c r="M1207" s="118"/>
      <c r="N1207" s="118">
        <v>0.95</v>
      </c>
      <c r="O1207" s="138">
        <f t="shared" si="235"/>
        <v>1.159</v>
      </c>
      <c r="P1207" s="124"/>
      <c r="Q1207" s="118">
        <v>0.85</v>
      </c>
      <c r="R1207" s="118"/>
      <c r="S1207" s="151"/>
      <c r="T1207" s="119">
        <f t="shared" si="226"/>
        <v>0.30900000000000005</v>
      </c>
      <c r="U1207" s="119">
        <f t="shared" si="227"/>
        <v>0.85</v>
      </c>
      <c r="V1207" s="119">
        <f t="shared" si="232"/>
        <v>7.2785200000000003</v>
      </c>
      <c r="W1207" s="119">
        <f t="shared" si="233"/>
        <v>5.3380000000000001</v>
      </c>
      <c r="X1207" s="119">
        <f t="shared" si="234"/>
        <v>1.9405200000000005</v>
      </c>
      <c r="Y1207" s="120">
        <f t="shared" si="228"/>
        <v>26.66091458153581</v>
      </c>
      <c r="Z1207" s="121">
        <f t="shared" si="229"/>
        <v>73.339085418464194</v>
      </c>
      <c r="AA1207" s="122"/>
      <c r="AB1207" s="119">
        <f t="shared" si="236"/>
        <v>1.9405200000000005</v>
      </c>
    </row>
    <row r="1208" spans="1:29" x14ac:dyDescent="0.45">
      <c r="A1208" s="112">
        <f>IF(C1208="","",COUNTA($C$3:C1208))</f>
        <v>1206</v>
      </c>
      <c r="B1208" s="112" t="str">
        <f t="shared" si="230"/>
        <v>November</v>
      </c>
      <c r="C1208" s="113">
        <v>44879</v>
      </c>
      <c r="D1208" s="114" t="s">
        <v>904</v>
      </c>
      <c r="E1208" s="114"/>
      <c r="F1208" s="115">
        <v>44877</v>
      </c>
      <c r="G1208" s="116" t="s">
        <v>125</v>
      </c>
      <c r="H1208" s="152" t="s">
        <v>906</v>
      </c>
      <c r="I1208" s="116" t="s">
        <v>25</v>
      </c>
      <c r="J1208" s="116" t="s">
        <v>455</v>
      </c>
      <c r="K1208" s="117" t="str">
        <f t="shared" si="231"/>
        <v>No's</v>
      </c>
      <c r="L1208" s="118">
        <v>104</v>
      </c>
      <c r="M1208" s="118"/>
      <c r="N1208" s="118"/>
      <c r="O1208" s="138">
        <f t="shared" si="235"/>
        <v>104</v>
      </c>
      <c r="P1208" s="124"/>
      <c r="Q1208" s="118"/>
      <c r="R1208" s="118"/>
      <c r="S1208" s="151"/>
      <c r="T1208" s="119" t="str">
        <f t="shared" si="226"/>
        <v/>
      </c>
      <c r="U1208" s="119" t="str">
        <f t="shared" si="227"/>
        <v/>
      </c>
      <c r="V1208" s="119">
        <f t="shared" si="232"/>
        <v>104</v>
      </c>
      <c r="W1208" s="119" t="str">
        <f t="shared" si="233"/>
        <v/>
      </c>
      <c r="X1208" s="119" t="str">
        <f t="shared" si="234"/>
        <v/>
      </c>
      <c r="Y1208" s="120" t="str">
        <f t="shared" si="228"/>
        <v/>
      </c>
      <c r="Z1208" s="121" t="str">
        <f t="shared" si="229"/>
        <v/>
      </c>
      <c r="AA1208" s="122"/>
      <c r="AB1208" s="119" t="str">
        <f t="shared" si="236"/>
        <v/>
      </c>
    </row>
    <row r="1209" spans="1:29" x14ac:dyDescent="0.45">
      <c r="A1209" s="112">
        <f>IF(C1209="","",COUNTA($C$3:C1209))</f>
        <v>1207</v>
      </c>
      <c r="B1209" s="112" t="str">
        <f t="shared" si="230"/>
        <v>November</v>
      </c>
      <c r="C1209" s="113">
        <v>44879</v>
      </c>
      <c r="D1209" s="114" t="s">
        <v>894</v>
      </c>
      <c r="E1209" s="114"/>
      <c r="F1209" s="115">
        <v>44880</v>
      </c>
      <c r="G1209" s="116" t="s">
        <v>125</v>
      </c>
      <c r="H1209" s="152" t="s">
        <v>907</v>
      </c>
      <c r="I1209" s="116" t="s">
        <v>356</v>
      </c>
      <c r="J1209" s="116" t="s">
        <v>2</v>
      </c>
      <c r="K1209" s="117" t="str">
        <f t="shared" si="231"/>
        <v>Sqmt</v>
      </c>
      <c r="L1209" s="118">
        <v>32.1</v>
      </c>
      <c r="M1209" s="118"/>
      <c r="N1209" s="118">
        <v>26.77</v>
      </c>
      <c r="O1209" s="138">
        <f t="shared" si="235"/>
        <v>32.659399999999998</v>
      </c>
      <c r="P1209" s="124">
        <v>27.8</v>
      </c>
      <c r="Q1209" s="118">
        <v>28.4</v>
      </c>
      <c r="R1209" s="118">
        <v>0</v>
      </c>
      <c r="S1209" s="151">
        <v>100</v>
      </c>
      <c r="T1209" s="119">
        <f t="shared" ref="T1209:T1263" si="237">(IF(K1209="Sqmt",(O1209-Q1209),""))</f>
        <v>4.2593999999999994</v>
      </c>
      <c r="U1209" s="119">
        <f t="shared" ref="U1209:U1263" si="238">(IF(K1209="Sqmt",(O1209-P1209)-T1209,IF(K1209="Rmt","",IF(K1209="Kg's","",IF(K1209="No's","",IF(K1209="Roll","",""))))))</f>
        <v>0.59999999999999787</v>
      </c>
      <c r="V1209" s="119">
        <f t="shared" si="232"/>
        <v>153.825774</v>
      </c>
      <c r="W1209" s="119">
        <f t="shared" si="233"/>
        <v>2.8259999999999899</v>
      </c>
      <c r="X1209" s="119">
        <f t="shared" si="234"/>
        <v>20.061773999999996</v>
      </c>
      <c r="Y1209" s="120">
        <f t="shared" ref="Y1209:Y1263" si="239">IF(K1209="Sqmt",(T1209/O1209)*100,IF(K1209="Kg's","",IF(K1209="No's","",IF(K1209="Rmt","",IF(K1209="Roll","",IF(K1209="",""))))))</f>
        <v>13.041880744900395</v>
      </c>
      <c r="Z1209" s="121">
        <f t="shared" ref="Z1209:Z1263" si="240">IF(K1209="Sqmt",(U1209/O1209)*100,IF(K1209="Kg's","",IF(K1209="No's","",IF(K1209="Rmt","",IF(K1209="Roll","",IF(K1209="",""))))))</f>
        <v>1.8371433645443513</v>
      </c>
      <c r="AA1209" s="122"/>
      <c r="AB1209" s="119">
        <f t="shared" si="236"/>
        <v>20.061773999999996</v>
      </c>
    </row>
    <row r="1210" spans="1:29" x14ac:dyDescent="0.45">
      <c r="A1210" s="112">
        <f>IF(C1210="","",COUNTA($C$3:C1210))</f>
        <v>1208</v>
      </c>
      <c r="B1210" s="112" t="str">
        <f t="shared" ref="B1210:B1263" si="241">IF(C1210="","",TEXT(C1210,"mmmm"))</f>
        <v>November</v>
      </c>
      <c r="C1210" s="113">
        <v>44879</v>
      </c>
      <c r="D1210" s="114" t="s">
        <v>894</v>
      </c>
      <c r="E1210" s="114"/>
      <c r="F1210" s="115">
        <v>44880</v>
      </c>
      <c r="G1210" s="116" t="s">
        <v>125</v>
      </c>
      <c r="H1210" s="152" t="s">
        <v>907</v>
      </c>
      <c r="I1210" s="116" t="s">
        <v>502</v>
      </c>
      <c r="J1210" s="116" t="s">
        <v>3</v>
      </c>
      <c r="K1210" s="117" t="str">
        <f t="shared" si="231"/>
        <v>Sqmt</v>
      </c>
      <c r="L1210" s="118">
        <v>19.149999999999999</v>
      </c>
      <c r="M1210" s="118">
        <v>15.7</v>
      </c>
      <c r="N1210" s="118"/>
      <c r="O1210" s="138">
        <f t="shared" si="235"/>
        <v>19.154</v>
      </c>
      <c r="P1210" s="124"/>
      <c r="Q1210" s="118">
        <v>13.4</v>
      </c>
      <c r="R1210" s="118"/>
      <c r="S1210" s="151"/>
      <c r="T1210" s="119">
        <f t="shared" si="237"/>
        <v>5.7539999999999996</v>
      </c>
      <c r="U1210" s="119">
        <f t="shared" si="238"/>
        <v>13.4</v>
      </c>
      <c r="V1210" s="119">
        <f t="shared" si="232"/>
        <v>120.28712</v>
      </c>
      <c r="W1210" s="119">
        <f t="shared" si="233"/>
        <v>84.152000000000001</v>
      </c>
      <c r="X1210" s="119">
        <f t="shared" si="234"/>
        <v>36.135120000000001</v>
      </c>
      <c r="Y1210" s="120">
        <f t="shared" si="239"/>
        <v>30.040722564477392</v>
      </c>
      <c r="Z1210" s="121">
        <f t="shared" si="240"/>
        <v>69.959277435522608</v>
      </c>
      <c r="AA1210" s="122"/>
      <c r="AB1210" s="119">
        <f t="shared" si="236"/>
        <v>36.135120000000001</v>
      </c>
    </row>
    <row r="1211" spans="1:29" x14ac:dyDescent="0.45">
      <c r="A1211" s="112">
        <f>IF(C1211="","",COUNTA($C$3:C1211))</f>
        <v>1209</v>
      </c>
      <c r="B1211" s="112" t="str">
        <f t="shared" si="241"/>
        <v>November</v>
      </c>
      <c r="C1211" s="113">
        <v>44879</v>
      </c>
      <c r="D1211" s="114" t="s">
        <v>781</v>
      </c>
      <c r="E1211" s="114"/>
      <c r="F1211" s="115">
        <v>44841</v>
      </c>
      <c r="G1211" s="116" t="s">
        <v>125</v>
      </c>
      <c r="H1211" s="152" t="s">
        <v>908</v>
      </c>
      <c r="I1211" s="116" t="s">
        <v>230</v>
      </c>
      <c r="J1211" s="116" t="s">
        <v>4</v>
      </c>
      <c r="K1211" s="117" t="str">
        <f t="shared" si="231"/>
        <v>Sqmt</v>
      </c>
      <c r="L1211" s="118">
        <v>65</v>
      </c>
      <c r="M1211" s="118">
        <v>19.600000000000001</v>
      </c>
      <c r="N1211" s="118">
        <v>34</v>
      </c>
      <c r="O1211" s="138">
        <f t="shared" si="235"/>
        <v>65.391999999999996</v>
      </c>
      <c r="P1211" s="124">
        <v>17.850000000000001</v>
      </c>
      <c r="Q1211" s="118">
        <v>59.1</v>
      </c>
      <c r="R1211" s="118">
        <v>0</v>
      </c>
      <c r="S1211" s="151">
        <v>100</v>
      </c>
      <c r="T1211" s="119">
        <f t="shared" si="237"/>
        <v>6.2919999999999945</v>
      </c>
      <c r="U1211" s="119">
        <f t="shared" si="238"/>
        <v>41.25</v>
      </c>
      <c r="V1211" s="119">
        <f t="shared" si="232"/>
        <v>513.32719999999995</v>
      </c>
      <c r="W1211" s="119">
        <f t="shared" si="233"/>
        <v>323.8125</v>
      </c>
      <c r="X1211" s="119">
        <f t="shared" si="234"/>
        <v>49.392199999999953</v>
      </c>
      <c r="Y1211" s="120">
        <f t="shared" si="239"/>
        <v>9.6219721066797081</v>
      </c>
      <c r="Z1211" s="121">
        <f t="shared" si="240"/>
        <v>63.081110839246392</v>
      </c>
      <c r="AA1211" s="122"/>
      <c r="AB1211" s="119">
        <f t="shared" si="236"/>
        <v>49.392199999999953</v>
      </c>
      <c r="AC1211" s="96" t="s">
        <v>942</v>
      </c>
    </row>
    <row r="1212" spans="1:29" x14ac:dyDescent="0.45">
      <c r="A1212" s="112">
        <f>IF(C1212="","",COUNTA($C$3:C1212))</f>
        <v>1210</v>
      </c>
      <c r="B1212" s="112" t="str">
        <f t="shared" si="241"/>
        <v>November</v>
      </c>
      <c r="C1212" s="113">
        <v>44879</v>
      </c>
      <c r="D1212" s="114" t="s">
        <v>781</v>
      </c>
      <c r="E1212" s="114"/>
      <c r="F1212" s="115">
        <v>44841</v>
      </c>
      <c r="G1212" s="116" t="s">
        <v>125</v>
      </c>
      <c r="H1212" s="152" t="s">
        <v>908</v>
      </c>
      <c r="I1212" s="116" t="s">
        <v>230</v>
      </c>
      <c r="J1212" s="116" t="s">
        <v>3</v>
      </c>
      <c r="K1212" s="117" t="str">
        <f t="shared" si="231"/>
        <v>Sqmt</v>
      </c>
      <c r="L1212" s="118">
        <v>6.5</v>
      </c>
      <c r="M1212" s="118"/>
      <c r="N1212" s="118">
        <f>5.33+4.98</f>
        <v>10.31</v>
      </c>
      <c r="O1212" s="138">
        <f t="shared" si="235"/>
        <v>12.578200000000001</v>
      </c>
      <c r="P1212" s="124"/>
      <c r="Q1212" s="118">
        <v>5.5</v>
      </c>
      <c r="R1212" s="118"/>
      <c r="S1212" s="151"/>
      <c r="T1212" s="119">
        <f t="shared" si="237"/>
        <v>7.0782000000000007</v>
      </c>
      <c r="U1212" s="119">
        <f t="shared" si="238"/>
        <v>5.5</v>
      </c>
      <c r="V1212" s="119">
        <f t="shared" si="232"/>
        <v>78.991096000000013</v>
      </c>
      <c r="W1212" s="119">
        <f t="shared" si="233"/>
        <v>34.54</v>
      </c>
      <c r="X1212" s="119">
        <f t="shared" si="234"/>
        <v>44.451096000000007</v>
      </c>
      <c r="Y1212" s="120">
        <f t="shared" si="239"/>
        <v>56.273552654592876</v>
      </c>
      <c r="Z1212" s="121">
        <f t="shared" si="240"/>
        <v>43.726447345407131</v>
      </c>
      <c r="AA1212" s="122"/>
      <c r="AB1212" s="119">
        <f t="shared" si="236"/>
        <v>44.451096000000007</v>
      </c>
    </row>
    <row r="1213" spans="1:29" x14ac:dyDescent="0.45">
      <c r="A1213" s="112">
        <f>IF(C1213="","",COUNTA($C$3:C1213))</f>
        <v>1211</v>
      </c>
      <c r="B1213" s="112" t="str">
        <f t="shared" si="241"/>
        <v>November</v>
      </c>
      <c r="C1213" s="113">
        <v>44879</v>
      </c>
      <c r="D1213" s="114" t="s">
        <v>781</v>
      </c>
      <c r="E1213" s="114"/>
      <c r="F1213" s="115">
        <v>44841</v>
      </c>
      <c r="G1213" s="116" t="s">
        <v>125</v>
      </c>
      <c r="H1213" s="152" t="s">
        <v>908</v>
      </c>
      <c r="I1213" s="116" t="s">
        <v>230</v>
      </c>
      <c r="J1213" s="116" t="s">
        <v>874</v>
      </c>
      <c r="K1213" s="117" t="str">
        <f t="shared" si="231"/>
        <v/>
      </c>
      <c r="L1213" s="118">
        <v>13</v>
      </c>
      <c r="M1213" s="118"/>
      <c r="N1213" s="118"/>
      <c r="O1213" s="138" t="str">
        <f t="shared" si="235"/>
        <v/>
      </c>
      <c r="P1213" s="124"/>
      <c r="Q1213" s="118"/>
      <c r="R1213" s="118"/>
      <c r="S1213" s="151"/>
      <c r="T1213" s="119" t="str">
        <f t="shared" si="237"/>
        <v/>
      </c>
      <c r="U1213" s="119" t="str">
        <f t="shared" si="238"/>
        <v/>
      </c>
      <c r="V1213" s="119" t="str">
        <f t="shared" si="232"/>
        <v/>
      </c>
      <c r="W1213" s="119" t="str">
        <f t="shared" si="233"/>
        <v/>
      </c>
      <c r="X1213" s="119" t="str">
        <f t="shared" si="234"/>
        <v/>
      </c>
      <c r="Y1213" s="120" t="str">
        <f t="shared" si="239"/>
        <v/>
      </c>
      <c r="Z1213" s="121" t="str">
        <f t="shared" si="240"/>
        <v/>
      </c>
      <c r="AA1213" s="122"/>
      <c r="AB1213" s="119" t="str">
        <f t="shared" si="236"/>
        <v/>
      </c>
    </row>
    <row r="1214" spans="1:29" x14ac:dyDescent="0.45">
      <c r="A1214" s="112">
        <f>IF(C1214="","",COUNTA($C$3:C1214))</f>
        <v>1212</v>
      </c>
      <c r="B1214" s="112" t="str">
        <f t="shared" si="241"/>
        <v>November</v>
      </c>
      <c r="C1214" s="113">
        <v>44879</v>
      </c>
      <c r="D1214" s="114" t="s">
        <v>781</v>
      </c>
      <c r="E1214" s="114"/>
      <c r="F1214" s="115">
        <v>44841</v>
      </c>
      <c r="G1214" s="116" t="s">
        <v>125</v>
      </c>
      <c r="H1214" s="152" t="s">
        <v>908</v>
      </c>
      <c r="I1214" s="116" t="s">
        <v>25</v>
      </c>
      <c r="J1214" s="116" t="s">
        <v>455</v>
      </c>
      <c r="K1214" s="117" t="str">
        <f t="shared" si="231"/>
        <v>No's</v>
      </c>
      <c r="L1214" s="118">
        <v>608</v>
      </c>
      <c r="M1214" s="118"/>
      <c r="N1214" s="118"/>
      <c r="O1214" s="138">
        <f t="shared" si="235"/>
        <v>608</v>
      </c>
      <c r="P1214" s="124"/>
      <c r="Q1214" s="118"/>
      <c r="R1214" s="118"/>
      <c r="S1214" s="151"/>
      <c r="T1214" s="119" t="str">
        <f t="shared" si="237"/>
        <v/>
      </c>
      <c r="U1214" s="119" t="str">
        <f t="shared" si="238"/>
        <v/>
      </c>
      <c r="V1214" s="119">
        <f t="shared" si="232"/>
        <v>608</v>
      </c>
      <c r="W1214" s="119" t="str">
        <f t="shared" si="233"/>
        <v/>
      </c>
      <c r="X1214" s="119" t="str">
        <f t="shared" si="234"/>
        <v/>
      </c>
      <c r="Y1214" s="120" t="str">
        <f t="shared" si="239"/>
        <v/>
      </c>
      <c r="Z1214" s="121" t="str">
        <f t="shared" si="240"/>
        <v/>
      </c>
      <c r="AA1214" s="122"/>
      <c r="AB1214" s="119" t="str">
        <f t="shared" si="236"/>
        <v/>
      </c>
    </row>
    <row r="1215" spans="1:29" x14ac:dyDescent="0.45">
      <c r="A1215" s="112">
        <f>IF(C1215="","",COUNTA($C$3:C1215))</f>
        <v>1213</v>
      </c>
      <c r="B1215" s="112" t="str">
        <f t="shared" si="241"/>
        <v>November</v>
      </c>
      <c r="C1215" s="113">
        <v>44879</v>
      </c>
      <c r="D1215" s="114" t="s">
        <v>781</v>
      </c>
      <c r="E1215" s="114"/>
      <c r="F1215" s="115">
        <v>44841</v>
      </c>
      <c r="G1215" s="116" t="s">
        <v>125</v>
      </c>
      <c r="H1215" s="152" t="s">
        <v>909</v>
      </c>
      <c r="I1215" s="116" t="s">
        <v>230</v>
      </c>
      <c r="J1215" s="116" t="s">
        <v>4</v>
      </c>
      <c r="K1215" s="117" t="str">
        <f t="shared" si="231"/>
        <v>Sqmt</v>
      </c>
      <c r="L1215" s="118">
        <v>30.3</v>
      </c>
      <c r="M1215" s="118"/>
      <c r="N1215" s="118">
        <f>25.3+0.88+3.86</f>
        <v>30.04</v>
      </c>
      <c r="O1215" s="138">
        <f t="shared" si="235"/>
        <v>36.648800000000001</v>
      </c>
      <c r="P1215" s="124">
        <v>12</v>
      </c>
      <c r="Q1215" s="118">
        <v>26.1</v>
      </c>
      <c r="R1215" s="118">
        <v>0</v>
      </c>
      <c r="S1215" s="151">
        <v>100</v>
      </c>
      <c r="T1215" s="119">
        <f t="shared" si="237"/>
        <v>10.5488</v>
      </c>
      <c r="U1215" s="119">
        <f t="shared" si="238"/>
        <v>14.100000000000001</v>
      </c>
      <c r="V1215" s="119">
        <f t="shared" si="232"/>
        <v>287.69308000000001</v>
      </c>
      <c r="W1215" s="119">
        <f t="shared" si="233"/>
        <v>110.685</v>
      </c>
      <c r="X1215" s="119">
        <f t="shared" si="234"/>
        <v>82.80807999999999</v>
      </c>
      <c r="Y1215" s="120">
        <f t="shared" si="239"/>
        <v>28.783479950230294</v>
      </c>
      <c r="Z1215" s="121">
        <f t="shared" si="240"/>
        <v>38.47329244068019</v>
      </c>
      <c r="AA1215" s="122"/>
      <c r="AB1215" s="119">
        <f t="shared" si="236"/>
        <v>82.80807999999999</v>
      </c>
    </row>
    <row r="1216" spans="1:29" x14ac:dyDescent="0.45">
      <c r="A1216" s="112">
        <f>IF(C1216="","",COUNTA($C$3:C1216))</f>
        <v>1214</v>
      </c>
      <c r="B1216" s="112" t="str">
        <f t="shared" si="241"/>
        <v>November</v>
      </c>
      <c r="C1216" s="113">
        <v>44879</v>
      </c>
      <c r="D1216" s="114" t="s">
        <v>781</v>
      </c>
      <c r="E1216" s="114"/>
      <c r="F1216" s="115">
        <v>44841</v>
      </c>
      <c r="G1216" s="116" t="s">
        <v>125</v>
      </c>
      <c r="H1216" s="152" t="s">
        <v>909</v>
      </c>
      <c r="I1216" s="116" t="s">
        <v>230</v>
      </c>
      <c r="J1216" s="116" t="s">
        <v>3</v>
      </c>
      <c r="K1216" s="117" t="str">
        <f t="shared" si="231"/>
        <v>Sqmt</v>
      </c>
      <c r="L1216" s="118">
        <v>2.6</v>
      </c>
      <c r="M1216" s="118"/>
      <c r="N1216" s="118">
        <f>2.2+0.183</f>
        <v>2.383</v>
      </c>
      <c r="O1216" s="138">
        <f t="shared" si="235"/>
        <v>2.90726</v>
      </c>
      <c r="P1216" s="124"/>
      <c r="Q1216" s="118">
        <v>2.2999999999999998</v>
      </c>
      <c r="R1216" s="118"/>
      <c r="S1216" s="151"/>
      <c r="T1216" s="119">
        <f t="shared" si="237"/>
        <v>0.60726000000000013</v>
      </c>
      <c r="U1216" s="119">
        <f t="shared" si="238"/>
        <v>2.2999999999999998</v>
      </c>
      <c r="V1216" s="119">
        <f t="shared" si="232"/>
        <v>18.257592800000001</v>
      </c>
      <c r="W1216" s="119">
        <f t="shared" si="233"/>
        <v>14.443999999999999</v>
      </c>
      <c r="X1216" s="119">
        <f t="shared" si="234"/>
        <v>3.8135928000000008</v>
      </c>
      <c r="Y1216" s="120">
        <f t="shared" si="239"/>
        <v>20.887708701664113</v>
      </c>
      <c r="Z1216" s="121">
        <f t="shared" si="240"/>
        <v>79.11229129833589</v>
      </c>
      <c r="AA1216" s="122"/>
      <c r="AB1216" s="119">
        <f t="shared" si="236"/>
        <v>3.8135928000000008</v>
      </c>
    </row>
    <row r="1217" spans="1:29" x14ac:dyDescent="0.45">
      <c r="A1217" s="112">
        <f>IF(C1217="","",COUNTA($C$3:C1217))</f>
        <v>1215</v>
      </c>
      <c r="B1217" s="112" t="str">
        <f t="shared" si="241"/>
        <v>November</v>
      </c>
      <c r="C1217" s="113">
        <v>44879</v>
      </c>
      <c r="D1217" s="114" t="s">
        <v>781</v>
      </c>
      <c r="E1217" s="114"/>
      <c r="F1217" s="115">
        <v>44841</v>
      </c>
      <c r="G1217" s="116" t="s">
        <v>125</v>
      </c>
      <c r="H1217" s="152" t="s">
        <v>909</v>
      </c>
      <c r="I1217" s="116" t="s">
        <v>230</v>
      </c>
      <c r="J1217" s="116" t="s">
        <v>874</v>
      </c>
      <c r="K1217" s="117" t="str">
        <f t="shared" si="231"/>
        <v/>
      </c>
      <c r="L1217" s="118">
        <v>9</v>
      </c>
      <c r="M1217" s="118"/>
      <c r="N1217" s="118"/>
      <c r="O1217" s="138" t="str">
        <f t="shared" si="235"/>
        <v/>
      </c>
      <c r="P1217" s="124"/>
      <c r="Q1217" s="118"/>
      <c r="R1217" s="118"/>
      <c r="S1217" s="151"/>
      <c r="T1217" s="119" t="str">
        <f t="shared" si="237"/>
        <v/>
      </c>
      <c r="U1217" s="119" t="str">
        <f t="shared" si="238"/>
        <v/>
      </c>
      <c r="V1217" s="119" t="str">
        <f t="shared" si="232"/>
        <v/>
      </c>
      <c r="W1217" s="119" t="str">
        <f t="shared" si="233"/>
        <v/>
      </c>
      <c r="X1217" s="119" t="str">
        <f t="shared" si="234"/>
        <v/>
      </c>
      <c r="Y1217" s="120" t="str">
        <f t="shared" si="239"/>
        <v/>
      </c>
      <c r="Z1217" s="121" t="str">
        <f t="shared" si="240"/>
        <v/>
      </c>
      <c r="AA1217" s="122"/>
      <c r="AB1217" s="119" t="str">
        <f t="shared" si="236"/>
        <v/>
      </c>
    </row>
    <row r="1218" spans="1:29" x14ac:dyDescent="0.45">
      <c r="A1218" s="112">
        <f>IF(C1218="","",COUNTA($C$3:C1218))</f>
        <v>1216</v>
      </c>
      <c r="B1218" s="112" t="str">
        <f t="shared" si="241"/>
        <v>November</v>
      </c>
      <c r="C1218" s="113">
        <v>44879</v>
      </c>
      <c r="D1218" s="114" t="s">
        <v>781</v>
      </c>
      <c r="E1218" s="114"/>
      <c r="F1218" s="115">
        <v>44841</v>
      </c>
      <c r="G1218" s="116" t="s">
        <v>125</v>
      </c>
      <c r="H1218" s="152" t="s">
        <v>909</v>
      </c>
      <c r="I1218" s="116" t="s">
        <v>25</v>
      </c>
      <c r="J1218" s="116" t="s">
        <v>455</v>
      </c>
      <c r="K1218" s="117" t="str">
        <f t="shared" si="231"/>
        <v>No's</v>
      </c>
      <c r="L1218" s="118">
        <v>440</v>
      </c>
      <c r="M1218" s="118"/>
      <c r="N1218" s="118"/>
      <c r="O1218" s="138">
        <f t="shared" si="235"/>
        <v>440</v>
      </c>
      <c r="P1218" s="124"/>
      <c r="Q1218" s="118"/>
      <c r="R1218" s="118"/>
      <c r="S1218" s="151"/>
      <c r="T1218" s="119" t="str">
        <f t="shared" si="237"/>
        <v/>
      </c>
      <c r="U1218" s="119" t="str">
        <f t="shared" si="238"/>
        <v/>
      </c>
      <c r="V1218" s="119">
        <f t="shared" si="232"/>
        <v>440</v>
      </c>
      <c r="W1218" s="119" t="str">
        <f t="shared" si="233"/>
        <v/>
      </c>
      <c r="X1218" s="119" t="str">
        <f t="shared" si="234"/>
        <v/>
      </c>
      <c r="Y1218" s="120" t="str">
        <f t="shared" si="239"/>
        <v/>
      </c>
      <c r="Z1218" s="121" t="str">
        <f t="shared" si="240"/>
        <v/>
      </c>
      <c r="AA1218" s="122"/>
      <c r="AB1218" s="119" t="str">
        <f t="shared" si="236"/>
        <v/>
      </c>
    </row>
    <row r="1219" spans="1:29" x14ac:dyDescent="0.45">
      <c r="A1219" s="112">
        <f>IF(C1219="","",COUNTA($C$3:C1219))</f>
        <v>1217</v>
      </c>
      <c r="B1219" s="112" t="str">
        <f t="shared" si="241"/>
        <v>November</v>
      </c>
      <c r="C1219" s="113">
        <v>44881</v>
      </c>
      <c r="D1219" s="114" t="s">
        <v>659</v>
      </c>
      <c r="E1219" s="114"/>
      <c r="F1219" s="115">
        <v>44805</v>
      </c>
      <c r="G1219" s="116" t="s">
        <v>125</v>
      </c>
      <c r="H1219" s="152" t="s">
        <v>910</v>
      </c>
      <c r="I1219" s="116" t="s">
        <v>457</v>
      </c>
      <c r="J1219" s="116" t="s">
        <v>3</v>
      </c>
      <c r="K1219" s="117" t="str">
        <f t="shared" ref="K1219:K1282" si="242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219" s="118">
        <v>30.3</v>
      </c>
      <c r="M1219" s="118"/>
      <c r="N1219" s="118">
        <v>25.29</v>
      </c>
      <c r="O1219" s="138">
        <f t="shared" si="235"/>
        <v>30.8538</v>
      </c>
      <c r="P1219" s="124">
        <v>22.7</v>
      </c>
      <c r="Q1219" s="118">
        <v>25.3</v>
      </c>
      <c r="R1219" s="118">
        <v>0</v>
      </c>
      <c r="S1219" s="151">
        <v>100</v>
      </c>
      <c r="T1219" s="119">
        <f t="shared" si="237"/>
        <v>5.553799999999999</v>
      </c>
      <c r="U1219" s="119">
        <f t="shared" si="238"/>
        <v>2.6000000000000014</v>
      </c>
      <c r="V1219" s="119">
        <f t="shared" ref="V1219:V1282" si="243">IF(ISNUMBER(SEARCH("26",J:J)),O1219*3.925,IF(ISNUMBER(SEARCH("24",J:J)),O1219*4.71,IF(ISNUMBER(SEARCH("22",J:J)),O1219*6.28,IF(ISNUMBER(SEARCH("20",J:J)),O1219*7.85,IF(ISNUMBER(SEARCH("18G",J:J)),O1219*9.42,IF(ISNUMBER(SEARCH("16G",J:J)),O1219*11.775,IF(ISNUMBER(SEARCH("Thermal",J:J)),O1219,IF(ISNUMBER(SEARCH("Acou",J:J)),O1219,IF(ISNUMBER(SEARCH("ss",J:J)),O1219,IF(ISNUMBER(SEARCH("0.8mm",J:J)),O1219*2.2,IF(ISNUMBER(SEARCH("1mm",J:J)),O1219*2.75,IF(ISNUMBER(SEARCH("1.2mm",J:J)),O1219*3.3,IF(ISNUMBER(SEARCH("Gasket",J:J)),O1219,IF(ISNUMBER(SEARCH("Cleats",J:J)),O1219,IF(ISNUMBER(SEARCH("Sealant",J:J)),O1219,IF(ISNUMBER(SEARCH("Bracket",J:J)),O1219,IF(ISNUMBER(SEARCH("Corner",J:J)),O1219,IF(ISNUMBER(SEARCH("Bubble",J:J)),O1219,""))))))))))))))))))</f>
        <v>193.761864</v>
      </c>
      <c r="W1219" s="119">
        <f t="shared" ref="W1219:W1282" si="244">IF(ISNUMBER(SEARCH("26",J:J)),U1219*3.925,IF(ISNUMBER(SEARCH("24",J:J)),U1219*4.71,IF(ISNUMBER(SEARCH("22",J:J)),U1219*6.28,IF(ISNUMBER(SEARCH("20",J:J)),U1219*7.85,IF(ISNUMBER(SEARCH("18G",J:J)),U1219*9.42,IF(ISNUMBER(SEARCH("16G",J:J)),U1219*11.775,IF(ISNUMBER(SEARCH("Thermal",J:J)),U1219,IF(ISNUMBER(SEARCH("Acou",J:J)),U1219,IF(ISNUMBER(SEARCH("ss",J:J)),U1219,IF(ISNUMBER(SEARCH("0.8mm",J:J)),U1219*2.2,IF(ISNUMBER(SEARCH("1mm",J:J)),U1219*2.75,IF(ISNUMBER(SEARCH("1.2mm",J:J)),U1219*3.3,IF(ISNUMBER(SEARCH("Gasket",J:J)),U1219,IF(ISNUMBER(SEARCH("Cleats",J:J)),U1219,IF(ISNUMBER(SEARCH("Sealant",J:J)),U1219,IF(ISNUMBER(SEARCH("Bracket",J:J)),U1219,IF(ISNUMBER(SEARCH("Corner",J:J)),U1219,IF(ISNUMBER(SEARCH("Bubble",J:J)),U1219,""))))))))))))))))))</f>
        <v>16.32800000000001</v>
      </c>
      <c r="X1219" s="119">
        <f t="shared" ref="X1219:X1282" si="245">IF(ISNUMBER(SEARCH("26",J:J)),T1219*3.925,IF(ISNUMBER(SEARCH("24",J:J)),T1219*4.71,IF(ISNUMBER(SEARCH("22",J:J)),T1219*6.28,IF(ISNUMBER(SEARCH("20",J:J)),T1219*7.85,IF(ISNUMBER(SEARCH("18",J:J)),T1219*9.42,IF(ISNUMBER(SEARCH("16",J:J)),T1219*11.775,IF(ISNUMBER(SEARCH("Thermal",J:J)),"",IF(ISNUMBER(SEARCH("Acou",J:J)),"",IF(ISNUMBER(SEARCH("ss",J:J)),"",IF(ISNUMBER(SEARCH("0.8mm",J:J)),T1219*2.2,IF(ISNUMBER(SEARCH("1mm",J:J)),T1219*2.75,IF(ISNUMBER(SEARCH("1.2mm",J:J)),T1219*3.3,IF(ISNUMBER(SEARCH("Gasket",J:J)),"",IF(ISNUMBER(SEARCH("Cleats",J:J)),"",IF(ISNUMBER(SEARCH("Sealant",J:J)),"",IF(ISNUMBER(SEARCH("Bracket",J:J)),"",IF(ISNUMBER(SEARCH("Corner",J:J)),"",IF(ISNUMBER(SEARCH("Bubble",J:J)),"",""))))))))))))))))))</f>
        <v>34.877863999999995</v>
      </c>
      <c r="Y1219" s="120">
        <f t="shared" si="239"/>
        <v>18.000375966655643</v>
      </c>
      <c r="Z1219" s="121">
        <f t="shared" si="240"/>
        <v>8.4268388334662223</v>
      </c>
      <c r="AA1219" s="122"/>
      <c r="AB1219" s="119">
        <f t="shared" si="236"/>
        <v>34.877863999999995</v>
      </c>
      <c r="AC1219" s="96" t="s">
        <v>519</v>
      </c>
    </row>
    <row r="1220" spans="1:29" x14ac:dyDescent="0.45">
      <c r="A1220" s="112">
        <f>IF(C1220="","",COUNTA($C$3:C1220))</f>
        <v>1218</v>
      </c>
      <c r="B1220" s="112" t="str">
        <f t="shared" si="241"/>
        <v>November</v>
      </c>
      <c r="C1220" s="113">
        <v>44881</v>
      </c>
      <c r="D1220" s="114" t="s">
        <v>659</v>
      </c>
      <c r="E1220" s="114"/>
      <c r="F1220" s="115">
        <v>44805</v>
      </c>
      <c r="G1220" s="116" t="s">
        <v>125</v>
      </c>
      <c r="H1220" s="152" t="s">
        <v>910</v>
      </c>
      <c r="I1220" s="116" t="s">
        <v>368</v>
      </c>
      <c r="J1220" s="116" t="s">
        <v>2</v>
      </c>
      <c r="K1220" s="117" t="str">
        <f t="shared" si="242"/>
        <v>Sqmt</v>
      </c>
      <c r="L1220" s="118">
        <v>30</v>
      </c>
      <c r="M1220" s="118">
        <v>24.6</v>
      </c>
      <c r="N1220" s="118"/>
      <c r="O1220" s="138">
        <f t="shared" si="235"/>
        <v>30.012</v>
      </c>
      <c r="P1220" s="124">
        <v>30</v>
      </c>
      <c r="Q1220" s="118">
        <v>30</v>
      </c>
      <c r="R1220" s="118"/>
      <c r="S1220" s="151"/>
      <c r="T1220" s="119">
        <f t="shared" si="237"/>
        <v>1.2000000000000455E-2</v>
      </c>
      <c r="U1220" s="119">
        <f t="shared" si="238"/>
        <v>0</v>
      </c>
      <c r="V1220" s="119">
        <f t="shared" si="243"/>
        <v>141.35651999999999</v>
      </c>
      <c r="W1220" s="119">
        <f t="shared" si="244"/>
        <v>0</v>
      </c>
      <c r="X1220" s="119">
        <f t="shared" si="245"/>
        <v>5.6520000000002138E-2</v>
      </c>
      <c r="Y1220" s="120">
        <f t="shared" si="239"/>
        <v>3.9984006397442533E-2</v>
      </c>
      <c r="Z1220" s="121">
        <f t="shared" si="240"/>
        <v>0</v>
      </c>
      <c r="AA1220" s="122"/>
      <c r="AB1220" s="119">
        <f t="shared" si="236"/>
        <v>5.6520000000002138E-2</v>
      </c>
    </row>
    <row r="1221" spans="1:29" x14ac:dyDescent="0.45">
      <c r="A1221" s="112">
        <f>IF(C1221="","",COUNTA($C$3:C1221))</f>
        <v>1219</v>
      </c>
      <c r="B1221" s="112" t="str">
        <f t="shared" si="241"/>
        <v>November</v>
      </c>
      <c r="C1221" s="113">
        <v>44881</v>
      </c>
      <c r="D1221" s="114" t="s">
        <v>659</v>
      </c>
      <c r="E1221" s="114"/>
      <c r="F1221" s="115">
        <v>44805</v>
      </c>
      <c r="G1221" s="116" t="s">
        <v>125</v>
      </c>
      <c r="H1221" s="152" t="s">
        <v>910</v>
      </c>
      <c r="I1221" s="116" t="s">
        <v>368</v>
      </c>
      <c r="J1221" s="116" t="s">
        <v>3</v>
      </c>
      <c r="K1221" s="117" t="str">
        <f t="shared" si="242"/>
        <v>Sqmt</v>
      </c>
      <c r="L1221" s="118">
        <v>30</v>
      </c>
      <c r="M1221" s="118">
        <v>24.6</v>
      </c>
      <c r="N1221" s="118"/>
      <c r="O1221" s="138">
        <f t="shared" si="235"/>
        <v>30.012</v>
      </c>
      <c r="P1221" s="124">
        <v>30</v>
      </c>
      <c r="Q1221" s="118">
        <v>30</v>
      </c>
      <c r="R1221" s="118"/>
      <c r="S1221" s="151"/>
      <c r="T1221" s="119">
        <f t="shared" si="237"/>
        <v>1.2000000000000455E-2</v>
      </c>
      <c r="U1221" s="119">
        <f t="shared" si="238"/>
        <v>0</v>
      </c>
      <c r="V1221" s="119">
        <f t="shared" si="243"/>
        <v>188.47536000000002</v>
      </c>
      <c r="W1221" s="119">
        <f t="shared" si="244"/>
        <v>0</v>
      </c>
      <c r="X1221" s="119">
        <f t="shared" si="245"/>
        <v>7.5360000000002855E-2</v>
      </c>
      <c r="Y1221" s="120">
        <f t="shared" si="239"/>
        <v>3.9984006397442533E-2</v>
      </c>
      <c r="Z1221" s="121">
        <f t="shared" si="240"/>
        <v>0</v>
      </c>
      <c r="AA1221" s="122"/>
      <c r="AB1221" s="119">
        <f t="shared" si="236"/>
        <v>7.5360000000002855E-2</v>
      </c>
    </row>
    <row r="1222" spans="1:29" x14ac:dyDescent="0.45">
      <c r="A1222" s="112">
        <f>IF(C1222="","",COUNTA($C$3:C1222))</f>
        <v>1220</v>
      </c>
      <c r="B1222" s="112" t="str">
        <f t="shared" si="241"/>
        <v>November</v>
      </c>
      <c r="C1222" s="113">
        <v>44881</v>
      </c>
      <c r="D1222" s="114" t="s">
        <v>659</v>
      </c>
      <c r="E1222" s="114"/>
      <c r="F1222" s="115">
        <v>44805</v>
      </c>
      <c r="G1222" s="116" t="s">
        <v>125</v>
      </c>
      <c r="H1222" s="152" t="s">
        <v>910</v>
      </c>
      <c r="I1222" s="116" t="s">
        <v>25</v>
      </c>
      <c r="J1222" s="116" t="s">
        <v>455</v>
      </c>
      <c r="K1222" s="117" t="str">
        <f t="shared" si="242"/>
        <v>No's</v>
      </c>
      <c r="L1222" s="118">
        <v>40</v>
      </c>
      <c r="M1222" s="118"/>
      <c r="N1222" s="118"/>
      <c r="O1222" s="138">
        <f t="shared" si="235"/>
        <v>40</v>
      </c>
      <c r="P1222" s="124"/>
      <c r="Q1222" s="118"/>
      <c r="R1222" s="118"/>
      <c r="S1222" s="151"/>
      <c r="T1222" s="119" t="str">
        <f t="shared" si="237"/>
        <v/>
      </c>
      <c r="U1222" s="119" t="str">
        <f t="shared" si="238"/>
        <v/>
      </c>
      <c r="V1222" s="119">
        <f t="shared" si="243"/>
        <v>40</v>
      </c>
      <c r="W1222" s="119" t="str">
        <f t="shared" si="244"/>
        <v/>
      </c>
      <c r="X1222" s="119" t="str">
        <f t="shared" si="245"/>
        <v/>
      </c>
      <c r="Y1222" s="120" t="str">
        <f t="shared" si="239"/>
        <v/>
      </c>
      <c r="Z1222" s="121" t="str">
        <f t="shared" si="240"/>
        <v/>
      </c>
      <c r="AA1222" s="122"/>
      <c r="AB1222" s="119" t="str">
        <f t="shared" si="236"/>
        <v/>
      </c>
    </row>
    <row r="1223" spans="1:29" x14ac:dyDescent="0.45">
      <c r="A1223" s="112">
        <f>IF(C1223="","",COUNTA($C$3:C1223))</f>
        <v>1221</v>
      </c>
      <c r="B1223" s="112" t="str">
        <f t="shared" si="241"/>
        <v>November</v>
      </c>
      <c r="C1223" s="113">
        <v>44881</v>
      </c>
      <c r="D1223" s="114" t="s">
        <v>659</v>
      </c>
      <c r="E1223" s="114"/>
      <c r="F1223" s="115">
        <v>44805</v>
      </c>
      <c r="G1223" s="116" t="s">
        <v>125</v>
      </c>
      <c r="H1223" s="152" t="s">
        <v>939</v>
      </c>
      <c r="I1223" s="116" t="s">
        <v>231</v>
      </c>
      <c r="J1223" s="116" t="s">
        <v>2</v>
      </c>
      <c r="K1223" s="117" t="str">
        <f t="shared" si="242"/>
        <v>Sqmt</v>
      </c>
      <c r="L1223" s="118">
        <v>12.2</v>
      </c>
      <c r="M1223" s="118"/>
      <c r="N1223" s="118">
        <v>10.18</v>
      </c>
      <c r="O1223" s="138">
        <f t="shared" si="235"/>
        <v>12.419599999999999</v>
      </c>
      <c r="P1223" s="124">
        <v>9.3000000000000007</v>
      </c>
      <c r="Q1223" s="118">
        <v>10.25</v>
      </c>
      <c r="R1223" s="118">
        <v>0</v>
      </c>
      <c r="S1223" s="151">
        <v>100</v>
      </c>
      <c r="T1223" s="119">
        <f t="shared" si="237"/>
        <v>2.1695999999999991</v>
      </c>
      <c r="U1223" s="119">
        <f t="shared" si="238"/>
        <v>0.94999999999999929</v>
      </c>
      <c r="V1223" s="119">
        <f t="shared" si="243"/>
        <v>58.496315999999993</v>
      </c>
      <c r="W1223" s="119">
        <f t="shared" si="244"/>
        <v>4.4744999999999964</v>
      </c>
      <c r="X1223" s="119">
        <f t="shared" si="245"/>
        <v>10.218815999999995</v>
      </c>
      <c r="Y1223" s="120">
        <f t="shared" si="239"/>
        <v>17.469161647718117</v>
      </c>
      <c r="Z1223" s="121">
        <f t="shared" si="240"/>
        <v>7.6491996521627055</v>
      </c>
      <c r="AA1223" s="122"/>
      <c r="AB1223" s="119">
        <f t="shared" si="236"/>
        <v>10.218815999999995</v>
      </c>
      <c r="AC1223" s="96" t="s">
        <v>519</v>
      </c>
    </row>
    <row r="1224" spans="1:29" x14ac:dyDescent="0.45">
      <c r="A1224" s="112">
        <f>IF(C1224="","",COUNTA($C$3:C1224))</f>
        <v>1222</v>
      </c>
      <c r="B1224" s="112" t="str">
        <f t="shared" si="241"/>
        <v>November</v>
      </c>
      <c r="C1224" s="113">
        <v>44881</v>
      </c>
      <c r="D1224" s="114" t="s">
        <v>659</v>
      </c>
      <c r="E1224" s="114"/>
      <c r="F1224" s="115">
        <v>44805</v>
      </c>
      <c r="G1224" s="116" t="s">
        <v>125</v>
      </c>
      <c r="H1224" s="152" t="s">
        <v>939</v>
      </c>
      <c r="I1224" s="116" t="s">
        <v>231</v>
      </c>
      <c r="J1224" s="116" t="s">
        <v>19</v>
      </c>
      <c r="K1224" s="117" t="str">
        <f t="shared" si="242"/>
        <v>Sqmt</v>
      </c>
      <c r="L1224" s="118">
        <v>0.6</v>
      </c>
      <c r="M1224" s="118">
        <v>0.5</v>
      </c>
      <c r="N1224" s="118"/>
      <c r="O1224" s="138">
        <f t="shared" si="235"/>
        <v>0.61</v>
      </c>
      <c r="P1224" s="124"/>
      <c r="Q1224" s="118">
        <v>0.6</v>
      </c>
      <c r="R1224" s="118"/>
      <c r="S1224" s="151"/>
      <c r="T1224" s="119">
        <f t="shared" si="237"/>
        <v>1.0000000000000009E-2</v>
      </c>
      <c r="U1224" s="119">
        <f t="shared" si="238"/>
        <v>0.6</v>
      </c>
      <c r="V1224" s="119">
        <f t="shared" si="243"/>
        <v>2.8731</v>
      </c>
      <c r="W1224" s="119">
        <f t="shared" si="244"/>
        <v>2.8260000000000001</v>
      </c>
      <c r="X1224" s="119">
        <f t="shared" si="245"/>
        <v>4.7100000000000045E-2</v>
      </c>
      <c r="Y1224" s="120">
        <f t="shared" si="239"/>
        <v>1.6393442622950833</v>
      </c>
      <c r="Z1224" s="121">
        <f t="shared" si="240"/>
        <v>98.360655737704917</v>
      </c>
      <c r="AA1224" s="122"/>
      <c r="AB1224" s="119">
        <f t="shared" si="236"/>
        <v>4.7100000000000045E-2</v>
      </c>
      <c r="AC1224" s="96" t="s">
        <v>938</v>
      </c>
    </row>
    <row r="1225" spans="1:29" x14ac:dyDescent="0.45">
      <c r="A1225" s="112">
        <f>IF(C1225="","",COUNTA($C$3:C1225))</f>
        <v>1223</v>
      </c>
      <c r="B1225" s="112" t="str">
        <f t="shared" si="241"/>
        <v>November</v>
      </c>
      <c r="C1225" s="113">
        <v>44881</v>
      </c>
      <c r="D1225" s="114" t="s">
        <v>659</v>
      </c>
      <c r="E1225" s="114"/>
      <c r="F1225" s="115">
        <v>44805</v>
      </c>
      <c r="G1225" s="116" t="s">
        <v>125</v>
      </c>
      <c r="H1225" s="152" t="s">
        <v>939</v>
      </c>
      <c r="I1225" s="116" t="s">
        <v>458</v>
      </c>
      <c r="J1225" s="116" t="s">
        <v>19</v>
      </c>
      <c r="K1225" s="117" t="str">
        <f t="shared" si="242"/>
        <v>Sqmt</v>
      </c>
      <c r="L1225" s="118">
        <v>4.4000000000000004</v>
      </c>
      <c r="M1225" s="118">
        <v>3.61</v>
      </c>
      <c r="N1225" s="118"/>
      <c r="O1225" s="138">
        <f t="shared" si="235"/>
        <v>4.4041999999999994</v>
      </c>
      <c r="P1225" s="124">
        <v>2.2999999999999998</v>
      </c>
      <c r="Q1225" s="118">
        <v>2.4</v>
      </c>
      <c r="R1225" s="118"/>
      <c r="S1225" s="151"/>
      <c r="T1225" s="119">
        <f t="shared" si="237"/>
        <v>2.0041999999999995</v>
      </c>
      <c r="U1225" s="119">
        <f t="shared" si="238"/>
        <v>0.10000000000000009</v>
      </c>
      <c r="V1225" s="119">
        <f t="shared" si="243"/>
        <v>20.743781999999996</v>
      </c>
      <c r="W1225" s="119">
        <f t="shared" si="244"/>
        <v>0.47100000000000042</v>
      </c>
      <c r="X1225" s="119">
        <f t="shared" si="245"/>
        <v>9.4397819999999975</v>
      </c>
      <c r="Y1225" s="120">
        <f t="shared" si="239"/>
        <v>45.506561918169012</v>
      </c>
      <c r="Z1225" s="121">
        <f t="shared" si="240"/>
        <v>2.2705599200762929</v>
      </c>
      <c r="AA1225" s="122"/>
      <c r="AB1225" s="119">
        <f t="shared" si="236"/>
        <v>9.4397819999999975</v>
      </c>
    </row>
    <row r="1226" spans="1:29" x14ac:dyDescent="0.45">
      <c r="A1226" s="112">
        <f>IF(C1226="","",COUNTA($C$3:C1226))</f>
        <v>1224</v>
      </c>
      <c r="B1226" s="112" t="str">
        <f t="shared" si="241"/>
        <v>November</v>
      </c>
      <c r="C1226" s="113">
        <v>44881</v>
      </c>
      <c r="D1226" s="114" t="s">
        <v>659</v>
      </c>
      <c r="E1226" s="114"/>
      <c r="F1226" s="115">
        <v>44805</v>
      </c>
      <c r="G1226" s="116" t="s">
        <v>125</v>
      </c>
      <c r="H1226" s="152" t="s">
        <v>939</v>
      </c>
      <c r="I1226" s="116" t="s">
        <v>458</v>
      </c>
      <c r="J1226" s="116" t="s">
        <v>3</v>
      </c>
      <c r="K1226" s="117" t="str">
        <f t="shared" si="242"/>
        <v>Sqmt</v>
      </c>
      <c r="L1226" s="118">
        <v>7.7</v>
      </c>
      <c r="M1226" s="118"/>
      <c r="N1226" s="118">
        <v>6.48</v>
      </c>
      <c r="O1226" s="138">
        <f t="shared" si="235"/>
        <v>7.9056000000000006</v>
      </c>
      <c r="P1226" s="124">
        <v>3.4</v>
      </c>
      <c r="Q1226" s="118">
        <v>4.3</v>
      </c>
      <c r="R1226" s="118"/>
      <c r="S1226" s="151"/>
      <c r="T1226" s="119">
        <f t="shared" si="237"/>
        <v>3.6056000000000008</v>
      </c>
      <c r="U1226" s="119">
        <f t="shared" si="238"/>
        <v>0.90000000000000036</v>
      </c>
      <c r="V1226" s="119">
        <f t="shared" si="243"/>
        <v>49.647168000000008</v>
      </c>
      <c r="W1226" s="119">
        <f t="shared" si="244"/>
        <v>5.6520000000000028</v>
      </c>
      <c r="X1226" s="119">
        <f t="shared" si="245"/>
        <v>22.643168000000006</v>
      </c>
      <c r="Y1226" s="120">
        <f t="shared" si="239"/>
        <v>45.608176482493427</v>
      </c>
      <c r="Z1226" s="121">
        <f t="shared" si="240"/>
        <v>11.384335154826962</v>
      </c>
      <c r="AA1226" s="122"/>
      <c r="AB1226" s="119">
        <f t="shared" si="236"/>
        <v>22.643168000000006</v>
      </c>
    </row>
    <row r="1227" spans="1:29" x14ac:dyDescent="0.45">
      <c r="A1227" s="112">
        <f>IF(C1227="","",COUNTA($C$3:C1227))</f>
        <v>1225</v>
      </c>
      <c r="B1227" s="112" t="str">
        <f t="shared" si="241"/>
        <v>November</v>
      </c>
      <c r="C1227" s="113">
        <v>44881</v>
      </c>
      <c r="D1227" s="114" t="s">
        <v>659</v>
      </c>
      <c r="E1227" s="114"/>
      <c r="F1227" s="115">
        <v>44805</v>
      </c>
      <c r="G1227" s="116" t="s">
        <v>125</v>
      </c>
      <c r="H1227" s="152" t="s">
        <v>939</v>
      </c>
      <c r="I1227" s="116" t="s">
        <v>25</v>
      </c>
      <c r="J1227" s="116" t="s">
        <v>455</v>
      </c>
      <c r="K1227" s="117" t="str">
        <f t="shared" si="242"/>
        <v>No's</v>
      </c>
      <c r="L1227" s="118">
        <v>8</v>
      </c>
      <c r="M1227" s="118"/>
      <c r="N1227" s="118"/>
      <c r="O1227" s="138">
        <f t="shared" si="235"/>
        <v>8</v>
      </c>
      <c r="P1227" s="124"/>
      <c r="Q1227" s="118"/>
      <c r="R1227" s="118"/>
      <c r="S1227" s="151"/>
      <c r="T1227" s="119" t="str">
        <f t="shared" si="237"/>
        <v/>
      </c>
      <c r="U1227" s="119" t="str">
        <f t="shared" si="238"/>
        <v/>
      </c>
      <c r="V1227" s="119">
        <f t="shared" si="243"/>
        <v>8</v>
      </c>
      <c r="W1227" s="119" t="str">
        <f t="shared" si="244"/>
        <v/>
      </c>
      <c r="X1227" s="119" t="str">
        <f t="shared" si="245"/>
        <v/>
      </c>
      <c r="Y1227" s="120" t="str">
        <f t="shared" si="239"/>
        <v/>
      </c>
      <c r="Z1227" s="121" t="str">
        <f t="shared" si="240"/>
        <v/>
      </c>
      <c r="AA1227" s="122"/>
      <c r="AB1227" s="119" t="str">
        <f t="shared" si="236"/>
        <v/>
      </c>
    </row>
    <row r="1228" spans="1:29" x14ac:dyDescent="0.45">
      <c r="A1228" s="112">
        <f>IF(C1228="","",COUNTA($C$3:C1228))</f>
        <v>1226</v>
      </c>
      <c r="B1228" s="112" t="str">
        <f t="shared" si="241"/>
        <v>November</v>
      </c>
      <c r="C1228" s="113">
        <v>44881</v>
      </c>
      <c r="D1228" s="114" t="s">
        <v>823</v>
      </c>
      <c r="E1228" s="114"/>
      <c r="F1228" s="115">
        <v>44851</v>
      </c>
      <c r="G1228" s="116" t="s">
        <v>125</v>
      </c>
      <c r="H1228" s="152" t="s">
        <v>911</v>
      </c>
      <c r="I1228" s="116" t="s">
        <v>458</v>
      </c>
      <c r="J1228" s="116" t="s">
        <v>19</v>
      </c>
      <c r="K1228" s="117" t="str">
        <f t="shared" si="242"/>
        <v>Sqmt</v>
      </c>
      <c r="L1228" s="118">
        <v>18.8</v>
      </c>
      <c r="M1228" s="118">
        <v>15.45</v>
      </c>
      <c r="N1228" s="118"/>
      <c r="O1228" s="138">
        <f t="shared" si="235"/>
        <v>18.849</v>
      </c>
      <c r="P1228" s="124">
        <v>14.5</v>
      </c>
      <c r="Q1228" s="118">
        <v>14.9</v>
      </c>
      <c r="R1228" s="118">
        <v>61</v>
      </c>
      <c r="S1228" s="151">
        <v>39</v>
      </c>
      <c r="T1228" s="119">
        <f t="shared" si="237"/>
        <v>3.9489999999999998</v>
      </c>
      <c r="U1228" s="119">
        <f t="shared" si="238"/>
        <v>0.40000000000000036</v>
      </c>
      <c r="V1228" s="119">
        <f t="shared" si="243"/>
        <v>88.778790000000001</v>
      </c>
      <c r="W1228" s="119">
        <f t="shared" si="244"/>
        <v>1.8840000000000017</v>
      </c>
      <c r="X1228" s="119">
        <f t="shared" si="245"/>
        <v>18.599789999999999</v>
      </c>
      <c r="Y1228" s="120">
        <f t="shared" si="239"/>
        <v>20.950713565706401</v>
      </c>
      <c r="Z1228" s="121">
        <f t="shared" si="240"/>
        <v>2.1221284948803669</v>
      </c>
      <c r="AA1228" s="122"/>
      <c r="AB1228" s="119">
        <f t="shared" si="236"/>
        <v>18.599789999999999</v>
      </c>
    </row>
    <row r="1229" spans="1:29" x14ac:dyDescent="0.45">
      <c r="A1229" s="112">
        <f>IF(C1229="","",COUNTA($C$3:C1229))</f>
        <v>1227</v>
      </c>
      <c r="B1229" s="112" t="str">
        <f t="shared" si="241"/>
        <v>November</v>
      </c>
      <c r="C1229" s="113">
        <v>44881</v>
      </c>
      <c r="D1229" s="114" t="s">
        <v>823</v>
      </c>
      <c r="E1229" s="114"/>
      <c r="F1229" s="115">
        <v>44851</v>
      </c>
      <c r="G1229" s="116" t="s">
        <v>125</v>
      </c>
      <c r="H1229" s="152" t="s">
        <v>911</v>
      </c>
      <c r="I1229" s="116" t="s">
        <v>458</v>
      </c>
      <c r="J1229" s="116" t="s">
        <v>2</v>
      </c>
      <c r="K1229" s="117" t="str">
        <f t="shared" si="242"/>
        <v>Sqmt</v>
      </c>
      <c r="L1229" s="118">
        <v>2</v>
      </c>
      <c r="M1229" s="118"/>
      <c r="N1229" s="118">
        <v>1.66</v>
      </c>
      <c r="O1229" s="138">
        <f t="shared" si="235"/>
        <v>2.0251999999999999</v>
      </c>
      <c r="P1229" s="124">
        <v>0.4</v>
      </c>
      <c r="Q1229" s="118">
        <v>0.7</v>
      </c>
      <c r="R1229" s="118"/>
      <c r="S1229" s="151"/>
      <c r="T1229" s="119">
        <f t="shared" si="237"/>
        <v>1.3251999999999999</v>
      </c>
      <c r="U1229" s="119">
        <f t="shared" si="238"/>
        <v>0.30000000000000004</v>
      </c>
      <c r="V1229" s="119">
        <f t="shared" si="243"/>
        <v>9.5386919999999993</v>
      </c>
      <c r="W1229" s="119">
        <f t="shared" si="244"/>
        <v>1.4130000000000003</v>
      </c>
      <c r="X1229" s="119">
        <f t="shared" si="245"/>
        <v>6.2416919999999996</v>
      </c>
      <c r="Y1229" s="120">
        <f t="shared" si="239"/>
        <v>65.435512541971164</v>
      </c>
      <c r="Z1229" s="121">
        <f t="shared" si="240"/>
        <v>14.813351767726649</v>
      </c>
      <c r="AA1229" s="122"/>
      <c r="AB1229" s="119">
        <f t="shared" si="236"/>
        <v>6.2416919999999996</v>
      </c>
    </row>
    <row r="1230" spans="1:29" x14ac:dyDescent="0.45">
      <c r="A1230" s="112">
        <f>IF(C1230="","",COUNTA($C$3:C1230))</f>
        <v>1228</v>
      </c>
      <c r="B1230" s="112" t="str">
        <f t="shared" si="241"/>
        <v>November</v>
      </c>
      <c r="C1230" s="113">
        <v>44881</v>
      </c>
      <c r="D1230" s="114" t="s">
        <v>823</v>
      </c>
      <c r="E1230" s="114"/>
      <c r="F1230" s="115">
        <v>44851</v>
      </c>
      <c r="G1230" s="116" t="s">
        <v>125</v>
      </c>
      <c r="H1230" s="152" t="s">
        <v>911</v>
      </c>
      <c r="I1230" s="116" t="s">
        <v>458</v>
      </c>
      <c r="J1230" s="116" t="s">
        <v>21</v>
      </c>
      <c r="K1230" s="117" t="str">
        <f t="shared" si="242"/>
        <v>Sqmt</v>
      </c>
      <c r="L1230" s="118">
        <v>63.5</v>
      </c>
      <c r="M1230" s="118">
        <v>52.05</v>
      </c>
      <c r="N1230" s="118"/>
      <c r="O1230" s="138">
        <f t="shared" si="235"/>
        <v>63.500999999999998</v>
      </c>
      <c r="P1230" s="124">
        <v>61</v>
      </c>
      <c r="Q1230" s="118">
        <v>62.8</v>
      </c>
      <c r="R1230" s="118"/>
      <c r="S1230" s="151"/>
      <c r="T1230" s="119">
        <f t="shared" si="237"/>
        <v>0.70100000000000051</v>
      </c>
      <c r="U1230" s="119">
        <f t="shared" si="238"/>
        <v>1.7999999999999972</v>
      </c>
      <c r="V1230" s="119">
        <f t="shared" si="243"/>
        <v>498.48284999999998</v>
      </c>
      <c r="W1230" s="119">
        <f t="shared" si="244"/>
        <v>14.129999999999978</v>
      </c>
      <c r="X1230" s="119">
        <f t="shared" si="245"/>
        <v>5.502850000000004</v>
      </c>
      <c r="Y1230" s="120">
        <f t="shared" si="239"/>
        <v>1.1039196233130195</v>
      </c>
      <c r="Z1230" s="121">
        <f t="shared" si="240"/>
        <v>2.8346010299050364</v>
      </c>
      <c r="AA1230" s="122"/>
      <c r="AB1230" s="119">
        <f t="shared" si="236"/>
        <v>5.502850000000004</v>
      </c>
    </row>
    <row r="1231" spans="1:29" x14ac:dyDescent="0.45">
      <c r="A1231" s="112">
        <f>IF(C1231="","",COUNTA($C$3:C1231))</f>
        <v>1229</v>
      </c>
      <c r="B1231" s="112" t="str">
        <f t="shared" si="241"/>
        <v>November</v>
      </c>
      <c r="C1231" s="113">
        <v>44881</v>
      </c>
      <c r="D1231" s="114" t="s">
        <v>823</v>
      </c>
      <c r="E1231" s="114"/>
      <c r="F1231" s="115">
        <v>44851</v>
      </c>
      <c r="G1231" s="116" t="s">
        <v>125</v>
      </c>
      <c r="H1231" s="152" t="s">
        <v>911</v>
      </c>
      <c r="I1231" s="116" t="s">
        <v>457</v>
      </c>
      <c r="J1231" s="116" t="s">
        <v>4</v>
      </c>
      <c r="K1231" s="117" t="str">
        <f t="shared" si="242"/>
        <v>Sqmt</v>
      </c>
      <c r="L1231" s="118">
        <v>54.4</v>
      </c>
      <c r="M1231" s="118">
        <v>32.94</v>
      </c>
      <c r="N1231" s="118">
        <v>11.89</v>
      </c>
      <c r="O1231" s="138">
        <f t="shared" si="235"/>
        <v>54.692599999999999</v>
      </c>
      <c r="P1231" s="124">
        <v>45.4</v>
      </c>
      <c r="Q1231" s="118">
        <v>50.4</v>
      </c>
      <c r="R1231" s="118"/>
      <c r="S1231" s="151"/>
      <c r="T1231" s="119">
        <f t="shared" si="237"/>
        <v>4.2926000000000002</v>
      </c>
      <c r="U1231" s="119">
        <f t="shared" si="238"/>
        <v>5</v>
      </c>
      <c r="V1231" s="119">
        <f t="shared" si="243"/>
        <v>429.33690999999999</v>
      </c>
      <c r="W1231" s="119">
        <f t="shared" si="244"/>
        <v>39.25</v>
      </c>
      <c r="X1231" s="119">
        <f t="shared" si="245"/>
        <v>33.696910000000003</v>
      </c>
      <c r="Y1231" s="120">
        <f t="shared" si="239"/>
        <v>7.8485937768546385</v>
      </c>
      <c r="Z1231" s="121">
        <f t="shared" si="240"/>
        <v>9.1420045856295005</v>
      </c>
      <c r="AA1231" s="122"/>
      <c r="AB1231" s="119">
        <f t="shared" si="236"/>
        <v>33.696910000000003</v>
      </c>
    </row>
    <row r="1232" spans="1:29" x14ac:dyDescent="0.45">
      <c r="A1232" s="112">
        <f>IF(C1232="","",COUNTA($C$3:C1232))</f>
        <v>1230</v>
      </c>
      <c r="B1232" s="112" t="str">
        <f t="shared" si="241"/>
        <v>November</v>
      </c>
      <c r="C1232" s="113">
        <v>44881</v>
      </c>
      <c r="D1232" s="114" t="s">
        <v>823</v>
      </c>
      <c r="E1232" s="114"/>
      <c r="F1232" s="115">
        <v>44851</v>
      </c>
      <c r="G1232" s="116" t="s">
        <v>125</v>
      </c>
      <c r="H1232" s="152" t="s">
        <v>911</v>
      </c>
      <c r="I1232" s="116" t="s">
        <v>514</v>
      </c>
      <c r="J1232" s="116" t="s">
        <v>21</v>
      </c>
      <c r="K1232" s="117" t="str">
        <f t="shared" si="242"/>
        <v>Sqmt</v>
      </c>
      <c r="L1232" s="118">
        <v>4.5999999999999996</v>
      </c>
      <c r="M1232" s="118">
        <v>3.78</v>
      </c>
      <c r="N1232" s="118"/>
      <c r="O1232" s="138">
        <f t="shared" si="235"/>
        <v>4.6115999999999993</v>
      </c>
      <c r="P1232" s="124">
        <v>3.8</v>
      </c>
      <c r="Q1232" s="118">
        <v>4.5999999999999996</v>
      </c>
      <c r="R1232" s="118"/>
      <c r="S1232" s="151"/>
      <c r="T1232" s="119">
        <f t="shared" si="237"/>
        <v>1.1599999999999611E-2</v>
      </c>
      <c r="U1232" s="119">
        <f t="shared" si="238"/>
        <v>0.79999999999999982</v>
      </c>
      <c r="V1232" s="119">
        <f t="shared" si="243"/>
        <v>36.201059999999991</v>
      </c>
      <c r="W1232" s="119">
        <f t="shared" si="244"/>
        <v>6.2799999999999985</v>
      </c>
      <c r="X1232" s="119">
        <f t="shared" si="245"/>
        <v>9.1059999999996935E-2</v>
      </c>
      <c r="Y1232" s="120">
        <f t="shared" si="239"/>
        <v>0.25153959580188251</v>
      </c>
      <c r="Z1232" s="121">
        <f t="shared" si="240"/>
        <v>17.347558331164887</v>
      </c>
      <c r="AA1232" s="122"/>
      <c r="AB1232" s="119">
        <f t="shared" si="236"/>
        <v>9.1059999999996935E-2</v>
      </c>
    </row>
    <row r="1233" spans="1:29" x14ac:dyDescent="0.45">
      <c r="A1233" s="112">
        <f>IF(C1233="","",COUNTA($C$3:C1233))</f>
        <v>1231</v>
      </c>
      <c r="B1233" s="112" t="str">
        <f t="shared" si="241"/>
        <v>November</v>
      </c>
      <c r="C1233" s="113">
        <v>44881</v>
      </c>
      <c r="D1233" s="114" t="s">
        <v>823</v>
      </c>
      <c r="E1233" s="114"/>
      <c r="F1233" s="115">
        <v>44851</v>
      </c>
      <c r="G1233" s="116" t="s">
        <v>125</v>
      </c>
      <c r="H1233" s="152" t="s">
        <v>911</v>
      </c>
      <c r="I1233" s="116" t="s">
        <v>489</v>
      </c>
      <c r="J1233" s="116" t="s">
        <v>491</v>
      </c>
      <c r="K1233" s="117" t="str">
        <f t="shared" si="242"/>
        <v>Rmt</v>
      </c>
      <c r="L1233" s="118">
        <v>9</v>
      </c>
      <c r="M1233" s="134"/>
      <c r="N1233" s="118"/>
      <c r="O1233" s="138">
        <f t="shared" si="235"/>
        <v>9</v>
      </c>
      <c r="P1233" s="124">
        <v>9</v>
      </c>
      <c r="Q1233" s="118"/>
      <c r="R1233" s="118"/>
      <c r="S1233" s="151"/>
      <c r="T1233" s="119" t="str">
        <f t="shared" si="237"/>
        <v/>
      </c>
      <c r="U1233" s="119" t="str">
        <f t="shared" si="238"/>
        <v/>
      </c>
      <c r="V1233" s="119" t="str">
        <f t="shared" si="243"/>
        <v/>
      </c>
      <c r="W1233" s="119" t="str">
        <f t="shared" si="244"/>
        <v/>
      </c>
      <c r="X1233" s="119" t="str">
        <f t="shared" si="245"/>
        <v/>
      </c>
      <c r="Y1233" s="120" t="str">
        <f t="shared" si="239"/>
        <v/>
      </c>
      <c r="Z1233" s="121" t="str">
        <f t="shared" si="240"/>
        <v/>
      </c>
      <c r="AA1233" s="122"/>
      <c r="AB1233" s="119" t="str">
        <f t="shared" si="236"/>
        <v/>
      </c>
    </row>
    <row r="1234" spans="1:29" x14ac:dyDescent="0.45">
      <c r="A1234" s="112">
        <f>IF(C1234="","",COUNTA($C$3:C1234))</f>
        <v>1232</v>
      </c>
      <c r="B1234" s="112" t="str">
        <f t="shared" si="241"/>
        <v>November</v>
      </c>
      <c r="C1234" s="113">
        <v>44881</v>
      </c>
      <c r="D1234" s="114" t="s">
        <v>823</v>
      </c>
      <c r="E1234" s="114"/>
      <c r="F1234" s="115">
        <v>44851</v>
      </c>
      <c r="G1234" s="116" t="s">
        <v>125</v>
      </c>
      <c r="H1234" s="152" t="s">
        <v>911</v>
      </c>
      <c r="I1234" s="116" t="s">
        <v>23</v>
      </c>
      <c r="J1234" s="116" t="s">
        <v>23</v>
      </c>
      <c r="K1234" s="117" t="str">
        <f t="shared" si="242"/>
        <v>No's</v>
      </c>
      <c r="L1234" s="118">
        <v>28</v>
      </c>
      <c r="M1234" s="118"/>
      <c r="N1234" s="118"/>
      <c r="O1234" s="138">
        <f t="shared" si="235"/>
        <v>28</v>
      </c>
      <c r="P1234" s="124">
        <v>28</v>
      </c>
      <c r="Q1234" s="118"/>
      <c r="R1234" s="118"/>
      <c r="S1234" s="151"/>
      <c r="T1234" s="119" t="str">
        <f t="shared" si="237"/>
        <v/>
      </c>
      <c r="U1234" s="119" t="str">
        <f t="shared" si="238"/>
        <v/>
      </c>
      <c r="V1234" s="119">
        <f t="shared" si="243"/>
        <v>28</v>
      </c>
      <c r="W1234" s="119" t="str">
        <f t="shared" si="244"/>
        <v/>
      </c>
      <c r="X1234" s="119" t="str">
        <f t="shared" si="245"/>
        <v/>
      </c>
      <c r="Y1234" s="120" t="str">
        <f t="shared" si="239"/>
        <v/>
      </c>
      <c r="Z1234" s="121" t="str">
        <f t="shared" si="240"/>
        <v/>
      </c>
      <c r="AA1234" s="122"/>
      <c r="AB1234" s="119" t="str">
        <f t="shared" si="236"/>
        <v/>
      </c>
    </row>
    <row r="1235" spans="1:29" x14ac:dyDescent="0.45">
      <c r="A1235" s="112">
        <f>IF(C1235="","",COUNTA($C$3:C1235))</f>
        <v>1233</v>
      </c>
      <c r="B1235" s="112" t="str">
        <f t="shared" si="241"/>
        <v>November</v>
      </c>
      <c r="C1235" s="113">
        <v>44881</v>
      </c>
      <c r="D1235" s="114" t="s">
        <v>823</v>
      </c>
      <c r="E1235" s="114"/>
      <c r="F1235" s="115">
        <v>44851</v>
      </c>
      <c r="G1235" s="116" t="s">
        <v>125</v>
      </c>
      <c r="H1235" s="152" t="s">
        <v>911</v>
      </c>
      <c r="I1235" s="116" t="s">
        <v>25</v>
      </c>
      <c r="J1235" s="116" t="s">
        <v>455</v>
      </c>
      <c r="K1235" s="117" t="str">
        <f t="shared" si="242"/>
        <v>No's</v>
      </c>
      <c r="L1235" s="118">
        <v>370</v>
      </c>
      <c r="M1235" s="118"/>
      <c r="N1235" s="118"/>
      <c r="O1235" s="138">
        <f t="shared" si="235"/>
        <v>370</v>
      </c>
      <c r="P1235" s="124"/>
      <c r="Q1235" s="118"/>
      <c r="R1235" s="118"/>
      <c r="S1235" s="151"/>
      <c r="T1235" s="119" t="str">
        <f t="shared" si="237"/>
        <v/>
      </c>
      <c r="U1235" s="119" t="str">
        <f t="shared" si="238"/>
        <v/>
      </c>
      <c r="V1235" s="119">
        <f t="shared" si="243"/>
        <v>370</v>
      </c>
      <c r="W1235" s="119" t="str">
        <f t="shared" si="244"/>
        <v/>
      </c>
      <c r="X1235" s="119" t="str">
        <f t="shared" si="245"/>
        <v/>
      </c>
      <c r="Y1235" s="120" t="str">
        <f t="shared" si="239"/>
        <v/>
      </c>
      <c r="Z1235" s="121" t="str">
        <f t="shared" si="240"/>
        <v/>
      </c>
      <c r="AA1235" s="122"/>
      <c r="AB1235" s="119" t="str">
        <f t="shared" si="236"/>
        <v/>
      </c>
    </row>
    <row r="1236" spans="1:29" x14ac:dyDescent="0.45">
      <c r="A1236" s="112">
        <f>IF(C1236="","",COUNTA($C$3:C1236))</f>
        <v>1234</v>
      </c>
      <c r="B1236" s="112" t="str">
        <f t="shared" si="241"/>
        <v>November</v>
      </c>
      <c r="C1236" s="113">
        <v>44881</v>
      </c>
      <c r="D1236" s="114" t="s">
        <v>823</v>
      </c>
      <c r="E1236" s="114"/>
      <c r="F1236" s="115">
        <v>44851</v>
      </c>
      <c r="G1236" s="116" t="s">
        <v>125</v>
      </c>
      <c r="H1236" s="152" t="s">
        <v>911</v>
      </c>
      <c r="I1236" s="116" t="s">
        <v>460</v>
      </c>
      <c r="J1236" s="116" t="s">
        <v>225</v>
      </c>
      <c r="K1236" s="117" t="str">
        <f t="shared" si="242"/>
        <v>Rmt</v>
      </c>
      <c r="L1236" s="118">
        <v>230</v>
      </c>
      <c r="M1236" s="118"/>
      <c r="N1236" s="118"/>
      <c r="O1236" s="138">
        <f t="shared" si="235"/>
        <v>230</v>
      </c>
      <c r="P1236" s="124"/>
      <c r="Q1236" s="118"/>
      <c r="R1236" s="118"/>
      <c r="S1236" s="151"/>
      <c r="T1236" s="119" t="str">
        <f t="shared" si="237"/>
        <v/>
      </c>
      <c r="U1236" s="119" t="str">
        <f t="shared" si="238"/>
        <v/>
      </c>
      <c r="V1236" s="119">
        <f t="shared" si="243"/>
        <v>230</v>
      </c>
      <c r="W1236" s="119" t="str">
        <f t="shared" si="244"/>
        <v/>
      </c>
      <c r="X1236" s="119" t="str">
        <f t="shared" si="245"/>
        <v/>
      </c>
      <c r="Y1236" s="120" t="str">
        <f t="shared" si="239"/>
        <v/>
      </c>
      <c r="Z1236" s="121" t="str">
        <f t="shared" si="240"/>
        <v/>
      </c>
      <c r="AA1236" s="122"/>
      <c r="AB1236" s="119" t="str">
        <f t="shared" si="236"/>
        <v/>
      </c>
    </row>
    <row r="1237" spans="1:29" x14ac:dyDescent="0.45">
      <c r="A1237" s="112">
        <f>IF(C1237="","",COUNTA($C$3:C1237))</f>
        <v>1235</v>
      </c>
      <c r="B1237" s="112" t="str">
        <f t="shared" si="241"/>
        <v>November</v>
      </c>
      <c r="C1237" s="113">
        <v>44881</v>
      </c>
      <c r="D1237" s="114" t="s">
        <v>823</v>
      </c>
      <c r="E1237" s="114"/>
      <c r="F1237" s="115">
        <v>44851</v>
      </c>
      <c r="G1237" s="116" t="s">
        <v>125</v>
      </c>
      <c r="H1237" s="152" t="s">
        <v>911</v>
      </c>
      <c r="I1237" s="116" t="s">
        <v>24</v>
      </c>
      <c r="J1237" s="116" t="s">
        <v>24</v>
      </c>
      <c r="K1237" s="117" t="str">
        <f t="shared" si="242"/>
        <v>No's</v>
      </c>
      <c r="L1237" s="118">
        <v>800</v>
      </c>
      <c r="M1237" s="118"/>
      <c r="N1237" s="118"/>
      <c r="O1237" s="138">
        <f t="shared" si="235"/>
        <v>800</v>
      </c>
      <c r="P1237" s="124"/>
      <c r="Q1237" s="118"/>
      <c r="R1237" s="118"/>
      <c r="S1237" s="151"/>
      <c r="T1237" s="119" t="str">
        <f t="shared" si="237"/>
        <v/>
      </c>
      <c r="U1237" s="119" t="str">
        <f t="shared" si="238"/>
        <v/>
      </c>
      <c r="V1237" s="119">
        <f t="shared" si="243"/>
        <v>800</v>
      </c>
      <c r="W1237" s="119" t="str">
        <f t="shared" si="244"/>
        <v/>
      </c>
      <c r="X1237" s="119" t="str">
        <f t="shared" si="245"/>
        <v/>
      </c>
      <c r="Y1237" s="120" t="str">
        <f t="shared" si="239"/>
        <v/>
      </c>
      <c r="Z1237" s="121" t="str">
        <f t="shared" si="240"/>
        <v/>
      </c>
      <c r="AA1237" s="122"/>
      <c r="AB1237" s="119" t="str">
        <f t="shared" si="236"/>
        <v/>
      </c>
    </row>
    <row r="1238" spans="1:29" x14ac:dyDescent="0.45">
      <c r="A1238" s="112">
        <f>IF(C1238="","",COUNTA($C$3:C1238))</f>
        <v>1236</v>
      </c>
      <c r="B1238" s="112" t="str">
        <f t="shared" si="241"/>
        <v>November</v>
      </c>
      <c r="C1238" s="113">
        <v>44881</v>
      </c>
      <c r="D1238" s="114" t="s">
        <v>823</v>
      </c>
      <c r="E1238" s="114"/>
      <c r="F1238" s="115">
        <v>44851</v>
      </c>
      <c r="G1238" s="116" t="s">
        <v>125</v>
      </c>
      <c r="H1238" s="152" t="s">
        <v>911</v>
      </c>
      <c r="I1238" s="116" t="s">
        <v>480</v>
      </c>
      <c r="J1238" s="116" t="s">
        <v>345</v>
      </c>
      <c r="K1238" s="117" t="str">
        <f t="shared" si="242"/>
        <v>Kg's</v>
      </c>
      <c r="L1238" s="118">
        <v>0.9</v>
      </c>
      <c r="M1238" s="118"/>
      <c r="N1238" s="118"/>
      <c r="O1238" s="138">
        <f t="shared" si="235"/>
        <v>0.9</v>
      </c>
      <c r="P1238" s="124"/>
      <c r="Q1238" s="118"/>
      <c r="R1238" s="118"/>
      <c r="S1238" s="151"/>
      <c r="T1238" s="119" t="str">
        <f t="shared" si="237"/>
        <v/>
      </c>
      <c r="U1238" s="119" t="str">
        <f t="shared" si="238"/>
        <v/>
      </c>
      <c r="V1238" s="119">
        <f t="shared" si="243"/>
        <v>0.9</v>
      </c>
      <c r="W1238" s="119" t="str">
        <f t="shared" si="244"/>
        <v/>
      </c>
      <c r="X1238" s="119" t="str">
        <f t="shared" si="245"/>
        <v/>
      </c>
      <c r="Y1238" s="120" t="str">
        <f t="shared" si="239"/>
        <v/>
      </c>
      <c r="Z1238" s="121" t="str">
        <f t="shared" si="240"/>
        <v/>
      </c>
      <c r="AA1238" s="122"/>
      <c r="AB1238" s="119" t="str">
        <f t="shared" si="236"/>
        <v/>
      </c>
    </row>
    <row r="1239" spans="1:29" x14ac:dyDescent="0.45">
      <c r="A1239" s="112">
        <f>IF(C1239="","",COUNTA($C$3:C1239))</f>
        <v>1237</v>
      </c>
      <c r="B1239" s="112" t="str">
        <f t="shared" si="241"/>
        <v>November</v>
      </c>
      <c r="C1239" s="113">
        <v>44881</v>
      </c>
      <c r="D1239" s="114" t="s">
        <v>823</v>
      </c>
      <c r="E1239" s="114"/>
      <c r="F1239" s="115">
        <v>44851</v>
      </c>
      <c r="G1239" s="116" t="s">
        <v>125</v>
      </c>
      <c r="H1239" s="152" t="s">
        <v>911</v>
      </c>
      <c r="I1239" s="116" t="s">
        <v>480</v>
      </c>
      <c r="J1239" s="116" t="s">
        <v>343</v>
      </c>
      <c r="K1239" s="117" t="str">
        <f t="shared" si="242"/>
        <v>No's</v>
      </c>
      <c r="L1239" s="118">
        <v>3</v>
      </c>
      <c r="M1239" s="118"/>
      <c r="N1239" s="118"/>
      <c r="O1239" s="138">
        <f t="shared" si="235"/>
        <v>3</v>
      </c>
      <c r="P1239" s="124"/>
      <c r="Q1239" s="118"/>
      <c r="R1239" s="118"/>
      <c r="S1239" s="151"/>
      <c r="T1239" s="119" t="str">
        <f t="shared" si="237"/>
        <v/>
      </c>
      <c r="U1239" s="119" t="str">
        <f t="shared" si="238"/>
        <v/>
      </c>
      <c r="V1239" s="119">
        <f t="shared" si="243"/>
        <v>3</v>
      </c>
      <c r="W1239" s="119" t="str">
        <f t="shared" si="244"/>
        <v/>
      </c>
      <c r="X1239" s="119" t="str">
        <f t="shared" si="245"/>
        <v/>
      </c>
      <c r="Y1239" s="120" t="str">
        <f t="shared" si="239"/>
        <v/>
      </c>
      <c r="Z1239" s="121" t="str">
        <f t="shared" si="240"/>
        <v/>
      </c>
      <c r="AA1239" s="122"/>
      <c r="AB1239" s="119" t="str">
        <f t="shared" si="236"/>
        <v/>
      </c>
    </row>
    <row r="1240" spans="1:29" x14ac:dyDescent="0.45">
      <c r="A1240" s="112">
        <f>IF(C1240="","",COUNTA($C$3:C1240))</f>
        <v>1238</v>
      </c>
      <c r="B1240" s="112" t="str">
        <f>IF(C1240="","",TEXT(C1240,"mmmm"))</f>
        <v>November</v>
      </c>
      <c r="C1240" s="113">
        <v>44881</v>
      </c>
      <c r="D1240" s="114" t="s">
        <v>823</v>
      </c>
      <c r="E1240" s="114"/>
      <c r="F1240" s="115">
        <v>44851</v>
      </c>
      <c r="G1240" s="116" t="s">
        <v>125</v>
      </c>
      <c r="H1240" s="152" t="s">
        <v>940</v>
      </c>
      <c r="I1240" s="116" t="s">
        <v>607</v>
      </c>
      <c r="J1240" s="116" t="s">
        <v>4</v>
      </c>
      <c r="K1240" s="117" t="str">
        <f t="shared" si="242"/>
        <v>Sqmt</v>
      </c>
      <c r="L1240" s="118">
        <v>1.6</v>
      </c>
      <c r="M1240" s="118"/>
      <c r="N1240" s="118">
        <v>1.32</v>
      </c>
      <c r="O1240" s="138">
        <f t="shared" si="235"/>
        <v>1.6104000000000001</v>
      </c>
      <c r="P1240" s="124">
        <v>0.2</v>
      </c>
      <c r="Q1240" s="118">
        <v>0.35</v>
      </c>
      <c r="R1240" s="118">
        <v>0</v>
      </c>
      <c r="S1240" s="151">
        <v>100</v>
      </c>
      <c r="T1240" s="119">
        <f>(IF(K1240="Sqmt",(O1240-Q1240),""))</f>
        <v>1.2604000000000002</v>
      </c>
      <c r="U1240" s="119">
        <f>(IF(K1240="Sqmt",(O1240-P1240)-T1240,IF(K1240="Rmt","",IF(K1240="Kg's","",IF(K1240="No's","",IF(K1240="Roll","",""))))))</f>
        <v>0.14999999999999991</v>
      </c>
      <c r="V1240" s="119">
        <f t="shared" si="243"/>
        <v>12.641640000000001</v>
      </c>
      <c r="W1240" s="119">
        <f t="shared" si="244"/>
        <v>1.1774999999999993</v>
      </c>
      <c r="X1240" s="119">
        <f t="shared" si="245"/>
        <v>9.8941400000000002</v>
      </c>
      <c r="Y1240" s="120">
        <f>IF(K1240="Sqmt",(T1240/O1240)*100,IF(K1240="Kg's","",IF(K1240="No's","",IF(K1240="Rmt","",IF(K1240="Roll","",IF(K1240="",""))))))</f>
        <v>78.266269249875819</v>
      </c>
      <c r="Z1240" s="121">
        <f>IF(K1240="Sqmt",(U1240/O1240)*100,IF(K1240="Kg's","",IF(K1240="No's","",IF(K1240="Rmt","",IF(K1240="Roll","",IF(K1240="",""))))))</f>
        <v>9.3144560357675061</v>
      </c>
      <c r="AA1240" s="122"/>
      <c r="AB1240" s="119">
        <f t="shared" si="236"/>
        <v>9.8941400000000002</v>
      </c>
      <c r="AC1240" s="96" t="s">
        <v>927</v>
      </c>
    </row>
    <row r="1241" spans="1:29" x14ac:dyDescent="0.45">
      <c r="A1241" s="112">
        <f>IF(C1241="","",COUNTA($C$3:C1241))</f>
        <v>1239</v>
      </c>
      <c r="B1241" s="112" t="str">
        <f t="shared" si="241"/>
        <v>November</v>
      </c>
      <c r="C1241" s="113">
        <v>44881</v>
      </c>
      <c r="D1241" s="114" t="s">
        <v>898</v>
      </c>
      <c r="E1241" s="114"/>
      <c r="F1241" s="115">
        <v>44872</v>
      </c>
      <c r="G1241" s="116" t="s">
        <v>125</v>
      </c>
      <c r="H1241" s="152" t="s">
        <v>912</v>
      </c>
      <c r="I1241" s="116" t="s">
        <v>457</v>
      </c>
      <c r="J1241" s="116" t="s">
        <v>2</v>
      </c>
      <c r="K1241" s="117" t="str">
        <f t="shared" si="242"/>
        <v>Sqmt</v>
      </c>
      <c r="L1241" s="118">
        <v>257</v>
      </c>
      <c r="M1241" s="118">
        <v>130.37</v>
      </c>
      <c r="N1241" s="118">
        <v>81.67</v>
      </c>
      <c r="O1241" s="138">
        <f t="shared" si="235"/>
        <v>258.68880000000001</v>
      </c>
      <c r="P1241" s="124">
        <v>213.9</v>
      </c>
      <c r="Q1241" s="118">
        <v>243.55</v>
      </c>
      <c r="R1241" s="118">
        <v>30</v>
      </c>
      <c r="S1241" s="151">
        <v>70</v>
      </c>
      <c r="T1241" s="119">
        <f t="shared" si="237"/>
        <v>15.138800000000003</v>
      </c>
      <c r="U1241" s="119">
        <f t="shared" si="238"/>
        <v>29.650000000000006</v>
      </c>
      <c r="V1241" s="119">
        <f t="shared" si="243"/>
        <v>1218.424248</v>
      </c>
      <c r="W1241" s="119">
        <f t="shared" si="244"/>
        <v>139.65150000000003</v>
      </c>
      <c r="X1241" s="119">
        <f t="shared" si="245"/>
        <v>71.303748000000013</v>
      </c>
      <c r="Y1241" s="120">
        <f t="shared" si="239"/>
        <v>5.8521281168724748</v>
      </c>
      <c r="Z1241" s="121">
        <f t="shared" si="240"/>
        <v>11.461648127015938</v>
      </c>
      <c r="AA1241" s="122"/>
      <c r="AB1241" s="119">
        <f t="shared" si="236"/>
        <v>71.303748000000013</v>
      </c>
    </row>
    <row r="1242" spans="1:29" x14ac:dyDescent="0.45">
      <c r="A1242" s="112">
        <f>IF(C1242="","",COUNTA($C$3:C1242))</f>
        <v>1240</v>
      </c>
      <c r="B1242" s="112" t="str">
        <f t="shared" si="241"/>
        <v>November</v>
      </c>
      <c r="C1242" s="113">
        <v>44881</v>
      </c>
      <c r="D1242" s="114" t="s">
        <v>898</v>
      </c>
      <c r="E1242" s="114"/>
      <c r="F1242" s="115">
        <v>44872</v>
      </c>
      <c r="G1242" s="116" t="s">
        <v>125</v>
      </c>
      <c r="H1242" s="152" t="s">
        <v>912</v>
      </c>
      <c r="I1242" s="116" t="s">
        <v>457</v>
      </c>
      <c r="J1242" s="116" t="s">
        <v>3</v>
      </c>
      <c r="K1242" s="117" t="str">
        <f t="shared" si="242"/>
        <v>Sqmt</v>
      </c>
      <c r="L1242" s="118">
        <v>7.8</v>
      </c>
      <c r="M1242" s="118"/>
      <c r="N1242" s="118">
        <v>6.55</v>
      </c>
      <c r="O1242" s="138">
        <f t="shared" ref="O1242:O1305" si="246">IF(ISNUMBER(SEARCH("gsm",J:J)),(M1242+N1242)*1.22,IF(ISNUMBER(SEARCH("Tape",J:J)),L1242,IF(ISNUMBER(SEARCH("Thermal",J:J)),L1242,IF(ISNUMBER(SEARCH("Acou",J:J)),L1242,IF(ISNUMBER(SEARCH("ss",J:J)),L1242,IF(ISNUMBER(SEARCH("Alu",J:J)),L1242,IF(ISNUMBER(SEARCH("Gasket",J:J)),L1242,IF(ISNUMBER(SEARCH("Cleats",J:J)),L1242,IF(ISNUMBER(SEARCH("Tube",J:J)),L1242,IF(ISNUMBER(SEARCH("Bracket",J:J)),L1242,IF(ISNUMBER(SEARCH("Corner",J:J)),L1242,IF(ISNUMBER(SEARCH("MS",J:J)),L1242,IF(ISNUMBER(SEARCH("Bucket",J:J)),L1242,IF(ISNUMBER(SEARCH("stretch",J:J)),L1242,IF(ISNUMBER(SEARCH("Bubble",J:J)),L1242,IF(ISNUMBER(SEARCH("JTR",J:J)),L1242,IF(ISNUMBER(SEARCH("Clamp",J:J)),"No's",IF(ISNUMBER(SEARCH("PIR",J:J)),"sqmt",""))))))))))))))))))</f>
        <v>7.9909999999999997</v>
      </c>
      <c r="P1242" s="124">
        <v>5.4</v>
      </c>
      <c r="Q1242" s="118">
        <v>6.2</v>
      </c>
      <c r="R1242" s="118"/>
      <c r="S1242" s="151"/>
      <c r="T1242" s="119">
        <f t="shared" si="237"/>
        <v>1.7909999999999995</v>
      </c>
      <c r="U1242" s="119">
        <f t="shared" si="238"/>
        <v>0.79999999999999982</v>
      </c>
      <c r="V1242" s="119">
        <f t="shared" si="243"/>
        <v>50.183480000000003</v>
      </c>
      <c r="W1242" s="119">
        <f t="shared" si="244"/>
        <v>5.0239999999999991</v>
      </c>
      <c r="X1242" s="119">
        <f t="shared" si="245"/>
        <v>11.247479999999998</v>
      </c>
      <c r="Y1242" s="120">
        <f t="shared" si="239"/>
        <v>22.412714303591535</v>
      </c>
      <c r="Z1242" s="121">
        <f t="shared" si="240"/>
        <v>10.011262670504316</v>
      </c>
      <c r="AA1242" s="122"/>
      <c r="AB1242" s="119">
        <f t="shared" si="236"/>
        <v>11.247479999999998</v>
      </c>
    </row>
    <row r="1243" spans="1:29" x14ac:dyDescent="0.45">
      <c r="A1243" s="112">
        <f>IF(C1243="","",COUNTA($C$3:C1243))</f>
        <v>1241</v>
      </c>
      <c r="B1243" s="112" t="str">
        <f t="shared" si="241"/>
        <v>November</v>
      </c>
      <c r="C1243" s="113">
        <v>44881</v>
      </c>
      <c r="D1243" s="114" t="s">
        <v>898</v>
      </c>
      <c r="E1243" s="114"/>
      <c r="F1243" s="115">
        <v>44872</v>
      </c>
      <c r="G1243" s="116" t="s">
        <v>125</v>
      </c>
      <c r="H1243" s="152" t="s">
        <v>912</v>
      </c>
      <c r="I1243" s="116" t="s">
        <v>25</v>
      </c>
      <c r="J1243" s="116" t="s">
        <v>455</v>
      </c>
      <c r="K1243" s="117" t="str">
        <f t="shared" si="242"/>
        <v>No's</v>
      </c>
      <c r="L1243" s="118">
        <v>1504</v>
      </c>
      <c r="M1243" s="118"/>
      <c r="N1243" s="118"/>
      <c r="O1243" s="138">
        <f t="shared" si="246"/>
        <v>1504</v>
      </c>
      <c r="P1243" s="124"/>
      <c r="Q1243" s="118"/>
      <c r="R1243" s="118"/>
      <c r="S1243" s="151"/>
      <c r="T1243" s="119" t="str">
        <f t="shared" si="237"/>
        <v/>
      </c>
      <c r="U1243" s="119" t="str">
        <f t="shared" si="238"/>
        <v/>
      </c>
      <c r="V1243" s="119">
        <f t="shared" si="243"/>
        <v>1504</v>
      </c>
      <c r="W1243" s="119" t="str">
        <f t="shared" si="244"/>
        <v/>
      </c>
      <c r="X1243" s="119" t="str">
        <f t="shared" si="245"/>
        <v/>
      </c>
      <c r="Y1243" s="120" t="str">
        <f t="shared" si="239"/>
        <v/>
      </c>
      <c r="Z1243" s="121" t="str">
        <f t="shared" si="240"/>
        <v/>
      </c>
      <c r="AA1243" s="122"/>
      <c r="AB1243" s="119" t="str">
        <f t="shared" si="236"/>
        <v/>
      </c>
    </row>
    <row r="1244" spans="1:29" x14ac:dyDescent="0.45">
      <c r="A1244" s="112">
        <f>IF(C1244="","",COUNTA($C$3:C1244))</f>
        <v>1242</v>
      </c>
      <c r="B1244" s="112" t="str">
        <f t="shared" si="241"/>
        <v>November</v>
      </c>
      <c r="C1244" s="113">
        <v>44881</v>
      </c>
      <c r="D1244" s="114" t="s">
        <v>898</v>
      </c>
      <c r="E1244" s="114"/>
      <c r="F1244" s="115">
        <v>44872</v>
      </c>
      <c r="G1244" s="116" t="s">
        <v>125</v>
      </c>
      <c r="H1244" s="152" t="s">
        <v>912</v>
      </c>
      <c r="I1244" s="116" t="s">
        <v>460</v>
      </c>
      <c r="J1244" s="116" t="s">
        <v>225</v>
      </c>
      <c r="K1244" s="117" t="str">
        <f t="shared" si="242"/>
        <v>Rmt</v>
      </c>
      <c r="L1244" s="118">
        <v>260</v>
      </c>
      <c r="M1244" s="118"/>
      <c r="N1244" s="118"/>
      <c r="O1244" s="138">
        <f t="shared" si="246"/>
        <v>260</v>
      </c>
      <c r="P1244" s="124"/>
      <c r="Q1244" s="118"/>
      <c r="R1244" s="118"/>
      <c r="S1244" s="151"/>
      <c r="T1244" s="119" t="str">
        <f t="shared" si="237"/>
        <v/>
      </c>
      <c r="U1244" s="119" t="str">
        <f t="shared" si="238"/>
        <v/>
      </c>
      <c r="V1244" s="119">
        <f t="shared" si="243"/>
        <v>260</v>
      </c>
      <c r="W1244" s="119" t="str">
        <f t="shared" si="244"/>
        <v/>
      </c>
      <c r="X1244" s="119" t="str">
        <f t="shared" si="245"/>
        <v/>
      </c>
      <c r="Y1244" s="120" t="str">
        <f t="shared" si="239"/>
        <v/>
      </c>
      <c r="Z1244" s="121" t="str">
        <f t="shared" si="240"/>
        <v/>
      </c>
      <c r="AA1244" s="122"/>
      <c r="AB1244" s="119" t="str">
        <f t="shared" si="236"/>
        <v/>
      </c>
    </row>
    <row r="1245" spans="1:29" x14ac:dyDescent="0.45">
      <c r="A1245" s="112">
        <f>IF(C1245="","",COUNTA($C$3:C1245))</f>
        <v>1243</v>
      </c>
      <c r="B1245" s="112" t="str">
        <f t="shared" si="241"/>
        <v>November</v>
      </c>
      <c r="C1245" s="113">
        <v>44881</v>
      </c>
      <c r="D1245" s="114" t="s">
        <v>898</v>
      </c>
      <c r="E1245" s="114"/>
      <c r="F1245" s="115">
        <v>44872</v>
      </c>
      <c r="G1245" s="116" t="s">
        <v>125</v>
      </c>
      <c r="H1245" s="152" t="s">
        <v>912</v>
      </c>
      <c r="I1245" s="116" t="s">
        <v>24</v>
      </c>
      <c r="J1245" s="116" t="s">
        <v>24</v>
      </c>
      <c r="K1245" s="117" t="str">
        <f t="shared" si="242"/>
        <v>No's</v>
      </c>
      <c r="L1245" s="118">
        <v>1000</v>
      </c>
      <c r="M1245" s="118"/>
      <c r="N1245" s="118"/>
      <c r="O1245" s="138">
        <f t="shared" si="246"/>
        <v>1000</v>
      </c>
      <c r="P1245" s="124"/>
      <c r="Q1245" s="118"/>
      <c r="R1245" s="118"/>
      <c r="S1245" s="151"/>
      <c r="T1245" s="119" t="str">
        <f t="shared" si="237"/>
        <v/>
      </c>
      <c r="U1245" s="119" t="str">
        <f t="shared" si="238"/>
        <v/>
      </c>
      <c r="V1245" s="119">
        <f t="shared" si="243"/>
        <v>1000</v>
      </c>
      <c r="W1245" s="119" t="str">
        <f t="shared" si="244"/>
        <v/>
      </c>
      <c r="X1245" s="119" t="str">
        <f t="shared" si="245"/>
        <v/>
      </c>
      <c r="Y1245" s="120" t="str">
        <f t="shared" si="239"/>
        <v/>
      </c>
      <c r="Z1245" s="121" t="str">
        <f t="shared" si="240"/>
        <v/>
      </c>
      <c r="AA1245" s="122"/>
      <c r="AB1245" s="119" t="str">
        <f t="shared" si="236"/>
        <v/>
      </c>
    </row>
    <row r="1246" spans="1:29" x14ac:dyDescent="0.45">
      <c r="A1246" s="112">
        <f>IF(C1246="","",COUNTA($C$3:C1246))</f>
        <v>1244</v>
      </c>
      <c r="B1246" s="112" t="str">
        <f t="shared" si="241"/>
        <v>November</v>
      </c>
      <c r="C1246" s="113">
        <v>44881</v>
      </c>
      <c r="D1246" s="114" t="s">
        <v>898</v>
      </c>
      <c r="E1246" s="114"/>
      <c r="F1246" s="115">
        <v>44872</v>
      </c>
      <c r="G1246" s="116" t="s">
        <v>125</v>
      </c>
      <c r="H1246" s="152" t="s">
        <v>912</v>
      </c>
      <c r="I1246" s="116" t="s">
        <v>480</v>
      </c>
      <c r="J1246" s="116" t="s">
        <v>345</v>
      </c>
      <c r="K1246" s="117" t="str">
        <f t="shared" si="242"/>
        <v>Kg's</v>
      </c>
      <c r="L1246" s="118">
        <v>1.5</v>
      </c>
      <c r="M1246" s="118"/>
      <c r="N1246" s="118"/>
      <c r="O1246" s="138">
        <f t="shared" si="246"/>
        <v>1.5</v>
      </c>
      <c r="P1246" s="124"/>
      <c r="Q1246" s="118"/>
      <c r="R1246" s="118"/>
      <c r="S1246" s="151"/>
      <c r="T1246" s="119" t="str">
        <f t="shared" si="237"/>
        <v/>
      </c>
      <c r="U1246" s="119" t="str">
        <f t="shared" si="238"/>
        <v/>
      </c>
      <c r="V1246" s="119">
        <f t="shared" si="243"/>
        <v>1.5</v>
      </c>
      <c r="W1246" s="119" t="str">
        <f t="shared" si="244"/>
        <v/>
      </c>
      <c r="X1246" s="119" t="str">
        <f t="shared" si="245"/>
        <v/>
      </c>
      <c r="Y1246" s="120" t="str">
        <f t="shared" si="239"/>
        <v/>
      </c>
      <c r="Z1246" s="121" t="str">
        <f t="shared" si="240"/>
        <v/>
      </c>
      <c r="AA1246" s="122"/>
      <c r="AB1246" s="119" t="str">
        <f t="shared" si="236"/>
        <v/>
      </c>
    </row>
    <row r="1247" spans="1:29" x14ac:dyDescent="0.45">
      <c r="A1247" s="112">
        <f>IF(C1247="","",COUNTA($C$3:C1247))</f>
        <v>1245</v>
      </c>
      <c r="B1247" s="112" t="str">
        <f t="shared" si="241"/>
        <v>November</v>
      </c>
      <c r="C1247" s="113">
        <v>44881</v>
      </c>
      <c r="D1247" s="114" t="s">
        <v>898</v>
      </c>
      <c r="E1247" s="114"/>
      <c r="F1247" s="115">
        <v>44872</v>
      </c>
      <c r="G1247" s="116" t="s">
        <v>125</v>
      </c>
      <c r="H1247" s="152" t="s">
        <v>912</v>
      </c>
      <c r="I1247" s="116" t="s">
        <v>480</v>
      </c>
      <c r="J1247" s="116" t="s">
        <v>343</v>
      </c>
      <c r="K1247" s="117" t="str">
        <f t="shared" si="242"/>
        <v>No's</v>
      </c>
      <c r="L1247" s="118">
        <v>2</v>
      </c>
      <c r="M1247" s="118"/>
      <c r="N1247" s="118"/>
      <c r="O1247" s="138">
        <f t="shared" si="246"/>
        <v>2</v>
      </c>
      <c r="P1247" s="124"/>
      <c r="Q1247" s="118"/>
      <c r="R1247" s="118"/>
      <c r="S1247" s="151"/>
      <c r="T1247" s="119" t="str">
        <f t="shared" si="237"/>
        <v/>
      </c>
      <c r="U1247" s="119" t="str">
        <f t="shared" si="238"/>
        <v/>
      </c>
      <c r="V1247" s="119">
        <f t="shared" si="243"/>
        <v>2</v>
      </c>
      <c r="W1247" s="119" t="str">
        <f t="shared" si="244"/>
        <v/>
      </c>
      <c r="X1247" s="119" t="str">
        <f t="shared" si="245"/>
        <v/>
      </c>
      <c r="Y1247" s="120" t="str">
        <f t="shared" si="239"/>
        <v/>
      </c>
      <c r="Z1247" s="121" t="str">
        <f t="shared" si="240"/>
        <v/>
      </c>
      <c r="AA1247" s="122"/>
      <c r="AB1247" s="119" t="str">
        <f t="shared" si="236"/>
        <v/>
      </c>
    </row>
    <row r="1248" spans="1:29" x14ac:dyDescent="0.45">
      <c r="A1248" s="112">
        <f>IF(C1248="","",COUNTA($C$3:C1248))</f>
        <v>1246</v>
      </c>
      <c r="B1248" s="112" t="str">
        <f t="shared" si="241"/>
        <v>November</v>
      </c>
      <c r="C1248" s="113">
        <v>44882</v>
      </c>
      <c r="D1248" s="114" t="s">
        <v>808</v>
      </c>
      <c r="E1248" s="114"/>
      <c r="F1248" s="115">
        <v>44848</v>
      </c>
      <c r="G1248" s="116" t="s">
        <v>125</v>
      </c>
      <c r="H1248" s="152" t="s">
        <v>913</v>
      </c>
      <c r="I1248" s="116" t="s">
        <v>457</v>
      </c>
      <c r="J1248" s="116" t="s">
        <v>2</v>
      </c>
      <c r="K1248" s="117" t="str">
        <f t="shared" si="242"/>
        <v>Sqmt</v>
      </c>
      <c r="L1248" s="118">
        <v>459.3</v>
      </c>
      <c r="M1248" s="118">
        <v>80.48</v>
      </c>
      <c r="N1248" s="118">
        <v>300.79000000000002</v>
      </c>
      <c r="O1248" s="138">
        <f t="shared" si="246"/>
        <v>465.14940000000001</v>
      </c>
      <c r="P1248" s="124">
        <v>340.7</v>
      </c>
      <c r="Q1248" s="118">
        <v>413.3</v>
      </c>
      <c r="R1248" s="118">
        <v>12</v>
      </c>
      <c r="S1248" s="151">
        <v>88</v>
      </c>
      <c r="T1248" s="119">
        <f t="shared" si="237"/>
        <v>51.849400000000003</v>
      </c>
      <c r="U1248" s="119">
        <f t="shared" si="238"/>
        <v>72.600000000000023</v>
      </c>
      <c r="V1248" s="119">
        <f t="shared" si="243"/>
        <v>2190.853674</v>
      </c>
      <c r="W1248" s="119">
        <f t="shared" si="244"/>
        <v>341.94600000000008</v>
      </c>
      <c r="X1248" s="119">
        <f t="shared" si="245"/>
        <v>244.21067400000001</v>
      </c>
      <c r="Y1248" s="120">
        <f t="shared" si="239"/>
        <v>11.146827234432637</v>
      </c>
      <c r="Z1248" s="121">
        <f t="shared" si="240"/>
        <v>15.607888562255487</v>
      </c>
      <c r="AA1248" s="122"/>
      <c r="AB1248" s="119">
        <f t="shared" si="236"/>
        <v>244.21067400000001</v>
      </c>
    </row>
    <row r="1249" spans="1:29" x14ac:dyDescent="0.45">
      <c r="A1249" s="112">
        <f>IF(C1249="","",COUNTA($C$3:C1249))</f>
        <v>1247</v>
      </c>
      <c r="B1249" s="112" t="str">
        <f t="shared" si="241"/>
        <v>November</v>
      </c>
      <c r="C1249" s="113">
        <v>44882</v>
      </c>
      <c r="D1249" s="114" t="s">
        <v>808</v>
      </c>
      <c r="E1249" s="114"/>
      <c r="F1249" s="115">
        <v>44848</v>
      </c>
      <c r="G1249" s="116" t="s">
        <v>125</v>
      </c>
      <c r="H1249" s="152" t="s">
        <v>913</v>
      </c>
      <c r="I1249" s="116" t="s">
        <v>457</v>
      </c>
      <c r="J1249" s="116" t="s">
        <v>3</v>
      </c>
      <c r="K1249" s="117" t="str">
        <f t="shared" si="242"/>
        <v>Sqmt</v>
      </c>
      <c r="L1249" s="118">
        <v>197.8</v>
      </c>
      <c r="M1249" s="118">
        <v>76.72</v>
      </c>
      <c r="N1249" s="118">
        <v>87.02</v>
      </c>
      <c r="O1249" s="138">
        <f t="shared" si="246"/>
        <v>199.7628</v>
      </c>
      <c r="P1249" s="124">
        <v>154.4</v>
      </c>
      <c r="Q1249" s="118">
        <v>177.7</v>
      </c>
      <c r="R1249" s="118"/>
      <c r="S1249" s="151"/>
      <c r="T1249" s="119">
        <f t="shared" si="237"/>
        <v>22.06280000000001</v>
      </c>
      <c r="U1249" s="119">
        <f t="shared" si="238"/>
        <v>23.299999999999983</v>
      </c>
      <c r="V1249" s="119">
        <f t="shared" si="243"/>
        <v>1254.5103839999999</v>
      </c>
      <c r="W1249" s="119">
        <f t="shared" si="244"/>
        <v>146.3239999999999</v>
      </c>
      <c r="X1249" s="119">
        <f t="shared" si="245"/>
        <v>138.55438400000006</v>
      </c>
      <c r="Y1249" s="120">
        <f t="shared" si="239"/>
        <v>11.044498775547805</v>
      </c>
      <c r="Z1249" s="121">
        <f t="shared" si="240"/>
        <v>11.663833306301266</v>
      </c>
      <c r="AA1249" s="122"/>
      <c r="AB1249" s="119">
        <f t="shared" si="236"/>
        <v>138.55438400000006</v>
      </c>
    </row>
    <row r="1250" spans="1:29" x14ac:dyDescent="0.45">
      <c r="A1250" s="112">
        <f>IF(C1250="","",COUNTA($C$3:C1250))</f>
        <v>1248</v>
      </c>
      <c r="B1250" s="112" t="str">
        <f t="shared" si="241"/>
        <v>November</v>
      </c>
      <c r="C1250" s="113">
        <v>44882</v>
      </c>
      <c r="D1250" s="114" t="s">
        <v>808</v>
      </c>
      <c r="E1250" s="114"/>
      <c r="F1250" s="115">
        <v>44848</v>
      </c>
      <c r="G1250" s="116" t="s">
        <v>125</v>
      </c>
      <c r="H1250" s="152" t="s">
        <v>913</v>
      </c>
      <c r="I1250" s="116" t="s">
        <v>515</v>
      </c>
      <c r="J1250" s="116" t="s">
        <v>20</v>
      </c>
      <c r="K1250" s="117" t="str">
        <f t="shared" si="242"/>
        <v>Sqmt</v>
      </c>
      <c r="L1250" s="118">
        <v>19.399999999999999</v>
      </c>
      <c r="M1250" s="118">
        <v>15.91</v>
      </c>
      <c r="N1250" s="118"/>
      <c r="O1250" s="138">
        <f t="shared" si="246"/>
        <v>19.4102</v>
      </c>
      <c r="P1250" s="124">
        <v>18.8</v>
      </c>
      <c r="Q1250" s="118">
        <v>19.399999999999999</v>
      </c>
      <c r="R1250" s="118"/>
      <c r="S1250" s="151"/>
      <c r="T1250" s="119">
        <f t="shared" si="237"/>
        <v>1.0200000000001097E-2</v>
      </c>
      <c r="U1250" s="119">
        <f t="shared" si="238"/>
        <v>0.59999999999999787</v>
      </c>
      <c r="V1250" s="119">
        <f t="shared" si="243"/>
        <v>121.896056</v>
      </c>
      <c r="W1250" s="119">
        <f t="shared" si="244"/>
        <v>3.7679999999999869</v>
      </c>
      <c r="X1250" s="119">
        <f t="shared" si="245"/>
        <v>6.4056000000006899E-2</v>
      </c>
      <c r="Y1250" s="120">
        <f t="shared" si="239"/>
        <v>5.2549690368986914E-2</v>
      </c>
      <c r="Z1250" s="121">
        <f t="shared" si="240"/>
        <v>3.0911582569988867</v>
      </c>
      <c r="AA1250" s="122"/>
      <c r="AB1250" s="119">
        <f t="shared" si="236"/>
        <v>6.4056000000006899E-2</v>
      </c>
    </row>
    <row r="1251" spans="1:29" x14ac:dyDescent="0.45">
      <c r="A1251" s="112">
        <f>IF(C1251="","",COUNTA($C$3:C1251))</f>
        <v>1249</v>
      </c>
      <c r="B1251" s="112" t="str">
        <f t="shared" si="241"/>
        <v>November</v>
      </c>
      <c r="C1251" s="113">
        <v>44882</v>
      </c>
      <c r="D1251" s="114" t="s">
        <v>808</v>
      </c>
      <c r="E1251" s="114"/>
      <c r="F1251" s="115">
        <v>44848</v>
      </c>
      <c r="G1251" s="116" t="s">
        <v>125</v>
      </c>
      <c r="H1251" s="152" t="s">
        <v>913</v>
      </c>
      <c r="I1251" s="116" t="s">
        <v>368</v>
      </c>
      <c r="J1251" s="116" t="s">
        <v>2</v>
      </c>
      <c r="K1251" s="117" t="str">
        <f t="shared" si="242"/>
        <v>Sqmt</v>
      </c>
      <c r="L1251" s="118">
        <v>120</v>
      </c>
      <c r="M1251" s="118">
        <v>98.4</v>
      </c>
      <c r="N1251" s="118"/>
      <c r="O1251" s="138">
        <f t="shared" si="246"/>
        <v>120.048</v>
      </c>
      <c r="P1251" s="124">
        <v>120</v>
      </c>
      <c r="Q1251" s="118">
        <v>120</v>
      </c>
      <c r="R1251" s="118"/>
      <c r="S1251" s="151"/>
      <c r="T1251" s="119">
        <f t="shared" si="237"/>
        <v>4.8000000000001819E-2</v>
      </c>
      <c r="U1251" s="119">
        <f t="shared" si="238"/>
        <v>0</v>
      </c>
      <c r="V1251" s="119">
        <f t="shared" si="243"/>
        <v>565.42607999999996</v>
      </c>
      <c r="W1251" s="119">
        <f t="shared" si="244"/>
        <v>0</v>
      </c>
      <c r="X1251" s="119">
        <f t="shared" si="245"/>
        <v>0.22608000000000855</v>
      </c>
      <c r="Y1251" s="120">
        <f t="shared" si="239"/>
        <v>3.9984006397442533E-2</v>
      </c>
      <c r="Z1251" s="121">
        <f t="shared" si="240"/>
        <v>0</v>
      </c>
      <c r="AA1251" s="122"/>
      <c r="AB1251" s="119">
        <f t="shared" ref="AB1251:AB1296" si="247">IFERROR((X1251-AA1251),"")</f>
        <v>0.22608000000000855</v>
      </c>
    </row>
    <row r="1252" spans="1:29" x14ac:dyDescent="0.45">
      <c r="A1252" s="112">
        <f>IF(C1252="","",COUNTA($C$3:C1252))</f>
        <v>1250</v>
      </c>
      <c r="B1252" s="112" t="str">
        <f t="shared" si="241"/>
        <v>November</v>
      </c>
      <c r="C1252" s="113">
        <v>44882</v>
      </c>
      <c r="D1252" s="114" t="s">
        <v>808</v>
      </c>
      <c r="E1252" s="114"/>
      <c r="F1252" s="115">
        <v>44848</v>
      </c>
      <c r="G1252" s="116" t="s">
        <v>125</v>
      </c>
      <c r="H1252" s="152" t="s">
        <v>913</v>
      </c>
      <c r="I1252" s="116" t="s">
        <v>368</v>
      </c>
      <c r="J1252" s="116" t="s">
        <v>3</v>
      </c>
      <c r="K1252" s="117" t="str">
        <f t="shared" si="242"/>
        <v>Sqmt</v>
      </c>
      <c r="L1252" s="118">
        <v>60</v>
      </c>
      <c r="M1252" s="118">
        <v>49.2</v>
      </c>
      <c r="N1252" s="118"/>
      <c r="O1252" s="138">
        <f t="shared" si="246"/>
        <v>60.024000000000001</v>
      </c>
      <c r="P1252" s="124">
        <v>60</v>
      </c>
      <c r="Q1252" s="118">
        <v>60</v>
      </c>
      <c r="R1252" s="118"/>
      <c r="S1252" s="151"/>
      <c r="T1252" s="119">
        <f t="shared" si="237"/>
        <v>2.4000000000000909E-2</v>
      </c>
      <c r="U1252" s="119">
        <f t="shared" si="238"/>
        <v>0</v>
      </c>
      <c r="V1252" s="119">
        <f t="shared" si="243"/>
        <v>376.95072000000005</v>
      </c>
      <c r="W1252" s="119">
        <f t="shared" si="244"/>
        <v>0</v>
      </c>
      <c r="X1252" s="119">
        <f t="shared" si="245"/>
        <v>0.15072000000000571</v>
      </c>
      <c r="Y1252" s="120">
        <f t="shared" si="239"/>
        <v>3.9984006397442533E-2</v>
      </c>
      <c r="Z1252" s="121">
        <f t="shared" si="240"/>
        <v>0</v>
      </c>
      <c r="AA1252" s="122"/>
      <c r="AB1252" s="119">
        <f t="shared" si="247"/>
        <v>0.15072000000000571</v>
      </c>
    </row>
    <row r="1253" spans="1:29" x14ac:dyDescent="0.45">
      <c r="A1253" s="112">
        <f>IF(C1253="","",COUNTA($C$3:C1253))</f>
        <v>1251</v>
      </c>
      <c r="B1253" s="112" t="str">
        <f t="shared" si="241"/>
        <v>November</v>
      </c>
      <c r="C1253" s="113">
        <v>44882</v>
      </c>
      <c r="D1253" s="114" t="s">
        <v>808</v>
      </c>
      <c r="E1253" s="114"/>
      <c r="F1253" s="115">
        <v>44848</v>
      </c>
      <c r="G1253" s="116" t="s">
        <v>125</v>
      </c>
      <c r="H1253" s="152" t="s">
        <v>913</v>
      </c>
      <c r="I1253" s="116" t="s">
        <v>25</v>
      </c>
      <c r="J1253" s="116" t="s">
        <v>455</v>
      </c>
      <c r="K1253" s="117" t="str">
        <f t="shared" si="242"/>
        <v>No's</v>
      </c>
      <c r="L1253" s="118">
        <v>2326</v>
      </c>
      <c r="M1253" s="118"/>
      <c r="N1253" s="118"/>
      <c r="O1253" s="138">
        <f t="shared" si="246"/>
        <v>2326</v>
      </c>
      <c r="P1253" s="124"/>
      <c r="Q1253" s="118"/>
      <c r="R1253" s="118"/>
      <c r="S1253" s="151"/>
      <c r="T1253" s="119" t="str">
        <f t="shared" si="237"/>
        <v/>
      </c>
      <c r="U1253" s="119" t="str">
        <f t="shared" si="238"/>
        <v/>
      </c>
      <c r="V1253" s="119">
        <f t="shared" si="243"/>
        <v>2326</v>
      </c>
      <c r="W1253" s="119" t="str">
        <f t="shared" si="244"/>
        <v/>
      </c>
      <c r="X1253" s="119" t="str">
        <f t="shared" si="245"/>
        <v/>
      </c>
      <c r="Y1253" s="120" t="str">
        <f t="shared" si="239"/>
        <v/>
      </c>
      <c r="Z1253" s="121" t="str">
        <f t="shared" si="240"/>
        <v/>
      </c>
      <c r="AA1253" s="122"/>
      <c r="AB1253" s="119" t="str">
        <f t="shared" si="247"/>
        <v/>
      </c>
    </row>
    <row r="1254" spans="1:29" x14ac:dyDescent="0.45">
      <c r="A1254" s="112">
        <f>IF(C1254="","",COUNTA($C$3:C1254))</f>
        <v>1252</v>
      </c>
      <c r="B1254" s="112" t="str">
        <f t="shared" si="241"/>
        <v>November</v>
      </c>
      <c r="C1254" s="113">
        <v>44882</v>
      </c>
      <c r="D1254" s="114" t="s">
        <v>808</v>
      </c>
      <c r="E1254" s="114"/>
      <c r="F1254" s="115">
        <v>44848</v>
      </c>
      <c r="G1254" s="116" t="s">
        <v>125</v>
      </c>
      <c r="H1254" s="152" t="s">
        <v>913</v>
      </c>
      <c r="I1254" s="116" t="s">
        <v>460</v>
      </c>
      <c r="J1254" s="116" t="s">
        <v>225</v>
      </c>
      <c r="K1254" s="117" t="str">
        <f t="shared" si="242"/>
        <v>Rmt</v>
      </c>
      <c r="L1254" s="118">
        <v>1670</v>
      </c>
      <c r="M1254" s="118"/>
      <c r="N1254" s="118"/>
      <c r="O1254" s="138">
        <f t="shared" si="246"/>
        <v>1670</v>
      </c>
      <c r="P1254" s="124">
        <v>1000</v>
      </c>
      <c r="Q1254" s="118"/>
      <c r="R1254" s="118"/>
      <c r="S1254" s="151"/>
      <c r="T1254" s="119" t="str">
        <f t="shared" si="237"/>
        <v/>
      </c>
      <c r="U1254" s="119" t="str">
        <f t="shared" si="238"/>
        <v/>
      </c>
      <c r="V1254" s="119">
        <f t="shared" si="243"/>
        <v>1670</v>
      </c>
      <c r="W1254" s="119" t="str">
        <f t="shared" si="244"/>
        <v/>
      </c>
      <c r="X1254" s="119" t="str">
        <f t="shared" si="245"/>
        <v/>
      </c>
      <c r="Y1254" s="120" t="str">
        <f t="shared" si="239"/>
        <v/>
      </c>
      <c r="Z1254" s="121" t="str">
        <f t="shared" si="240"/>
        <v/>
      </c>
      <c r="AA1254" s="122"/>
      <c r="AB1254" s="119" t="str">
        <f t="shared" si="247"/>
        <v/>
      </c>
      <c r="AC1254" s="96" t="s">
        <v>736</v>
      </c>
    </row>
    <row r="1255" spans="1:29" x14ac:dyDescent="0.45">
      <c r="A1255" s="112">
        <f>IF(C1255="","",COUNTA($C$3:C1255))</f>
        <v>1253</v>
      </c>
      <c r="B1255" s="112" t="str">
        <f t="shared" si="241"/>
        <v>November</v>
      </c>
      <c r="C1255" s="113">
        <v>44882</v>
      </c>
      <c r="D1255" s="114" t="s">
        <v>808</v>
      </c>
      <c r="E1255" s="114"/>
      <c r="F1255" s="115">
        <v>44848</v>
      </c>
      <c r="G1255" s="116" t="s">
        <v>125</v>
      </c>
      <c r="H1255" s="152" t="s">
        <v>913</v>
      </c>
      <c r="I1255" s="116" t="s">
        <v>24</v>
      </c>
      <c r="J1255" s="116" t="s">
        <v>24</v>
      </c>
      <c r="K1255" s="117" t="str">
        <f t="shared" si="242"/>
        <v>No's</v>
      </c>
      <c r="L1255" s="118">
        <v>2500</v>
      </c>
      <c r="M1255" s="118"/>
      <c r="N1255" s="118"/>
      <c r="O1255" s="138">
        <f t="shared" si="246"/>
        <v>2500</v>
      </c>
      <c r="P1255" s="124"/>
      <c r="Q1255" s="118"/>
      <c r="R1255" s="118"/>
      <c r="S1255" s="151"/>
      <c r="T1255" s="119" t="str">
        <f t="shared" si="237"/>
        <v/>
      </c>
      <c r="U1255" s="119" t="str">
        <f t="shared" si="238"/>
        <v/>
      </c>
      <c r="V1255" s="119">
        <f t="shared" si="243"/>
        <v>2500</v>
      </c>
      <c r="W1255" s="119" t="str">
        <f t="shared" si="244"/>
        <v/>
      </c>
      <c r="X1255" s="119" t="str">
        <f t="shared" si="245"/>
        <v/>
      </c>
      <c r="Y1255" s="120" t="str">
        <f t="shared" si="239"/>
        <v/>
      </c>
      <c r="Z1255" s="121" t="str">
        <f t="shared" si="240"/>
        <v/>
      </c>
      <c r="AA1255" s="122"/>
      <c r="AB1255" s="119" t="str">
        <f t="shared" si="247"/>
        <v/>
      </c>
    </row>
    <row r="1256" spans="1:29" x14ac:dyDescent="0.45">
      <c r="A1256" s="112">
        <f>IF(C1256="","",COUNTA($C$3:C1256))</f>
        <v>1254</v>
      </c>
      <c r="B1256" s="112" t="str">
        <f t="shared" si="241"/>
        <v>November</v>
      </c>
      <c r="C1256" s="113">
        <v>44882</v>
      </c>
      <c r="D1256" s="114" t="s">
        <v>808</v>
      </c>
      <c r="E1256" s="114"/>
      <c r="F1256" s="115">
        <v>44848</v>
      </c>
      <c r="G1256" s="116" t="s">
        <v>125</v>
      </c>
      <c r="H1256" s="152" t="s">
        <v>913</v>
      </c>
      <c r="I1256" s="116" t="s">
        <v>480</v>
      </c>
      <c r="J1256" s="116" t="s">
        <v>345</v>
      </c>
      <c r="K1256" s="117" t="str">
        <f t="shared" si="242"/>
        <v>Kg's</v>
      </c>
      <c r="L1256" s="118">
        <v>2.1</v>
      </c>
      <c r="M1256" s="118"/>
      <c r="N1256" s="118"/>
      <c r="O1256" s="138">
        <f t="shared" si="246"/>
        <v>2.1</v>
      </c>
      <c r="P1256" s="124"/>
      <c r="Q1256" s="118"/>
      <c r="R1256" s="118"/>
      <c r="S1256" s="151"/>
      <c r="T1256" s="119" t="str">
        <f t="shared" si="237"/>
        <v/>
      </c>
      <c r="U1256" s="119" t="str">
        <f t="shared" si="238"/>
        <v/>
      </c>
      <c r="V1256" s="119">
        <f t="shared" si="243"/>
        <v>2.1</v>
      </c>
      <c r="W1256" s="119" t="str">
        <f t="shared" si="244"/>
        <v/>
      </c>
      <c r="X1256" s="119" t="str">
        <f t="shared" si="245"/>
        <v/>
      </c>
      <c r="Y1256" s="120" t="str">
        <f t="shared" si="239"/>
        <v/>
      </c>
      <c r="Z1256" s="121" t="str">
        <f t="shared" si="240"/>
        <v/>
      </c>
      <c r="AA1256" s="122"/>
      <c r="AB1256" s="119" t="str">
        <f t="shared" si="247"/>
        <v/>
      </c>
    </row>
    <row r="1257" spans="1:29" x14ac:dyDescent="0.45">
      <c r="A1257" s="112">
        <f>IF(C1257="","",COUNTA($C$3:C1257))</f>
        <v>1255</v>
      </c>
      <c r="B1257" s="112" t="str">
        <f t="shared" si="241"/>
        <v>November</v>
      </c>
      <c r="C1257" s="113">
        <v>44882</v>
      </c>
      <c r="D1257" s="114" t="s">
        <v>808</v>
      </c>
      <c r="E1257" s="114"/>
      <c r="F1257" s="115">
        <v>44848</v>
      </c>
      <c r="G1257" s="116" t="s">
        <v>125</v>
      </c>
      <c r="H1257" s="152" t="s">
        <v>913</v>
      </c>
      <c r="I1257" s="116" t="s">
        <v>480</v>
      </c>
      <c r="J1257" s="116" t="s">
        <v>343</v>
      </c>
      <c r="K1257" s="117" t="str">
        <f t="shared" si="242"/>
        <v>No's</v>
      </c>
      <c r="L1257" s="118">
        <v>208</v>
      </c>
      <c r="M1257" s="118"/>
      <c r="N1257" s="118"/>
      <c r="O1257" s="138">
        <f t="shared" si="246"/>
        <v>208</v>
      </c>
      <c r="P1257" s="124">
        <v>200</v>
      </c>
      <c r="Q1257" s="118"/>
      <c r="R1257" s="118"/>
      <c r="S1257" s="151"/>
      <c r="T1257" s="119" t="str">
        <f t="shared" si="237"/>
        <v/>
      </c>
      <c r="U1257" s="119" t="str">
        <f t="shared" si="238"/>
        <v/>
      </c>
      <c r="V1257" s="119">
        <f t="shared" si="243"/>
        <v>208</v>
      </c>
      <c r="W1257" s="119" t="str">
        <f t="shared" si="244"/>
        <v/>
      </c>
      <c r="X1257" s="119" t="str">
        <f t="shared" si="245"/>
        <v/>
      </c>
      <c r="Y1257" s="120" t="str">
        <f t="shared" si="239"/>
        <v/>
      </c>
      <c r="Z1257" s="121" t="str">
        <f t="shared" si="240"/>
        <v/>
      </c>
      <c r="AA1257" s="122"/>
      <c r="AB1257" s="119" t="str">
        <f t="shared" si="247"/>
        <v/>
      </c>
      <c r="AC1257" s="96" t="s">
        <v>760</v>
      </c>
    </row>
    <row r="1258" spans="1:29" x14ac:dyDescent="0.45">
      <c r="A1258" s="112">
        <f>IF(C1258="","",COUNTA($C$3:C1258))</f>
        <v>1256</v>
      </c>
      <c r="B1258" s="112" t="str">
        <f t="shared" si="241"/>
        <v>November</v>
      </c>
      <c r="C1258" s="113">
        <v>44882</v>
      </c>
      <c r="D1258" s="114"/>
      <c r="E1258" s="114"/>
      <c r="F1258" s="115"/>
      <c r="G1258" s="116" t="s">
        <v>1075</v>
      </c>
      <c r="H1258" s="152" t="s">
        <v>914</v>
      </c>
      <c r="I1258" s="116" t="s">
        <v>457</v>
      </c>
      <c r="J1258" s="116" t="s">
        <v>2</v>
      </c>
      <c r="K1258" s="117" t="str">
        <f t="shared" si="242"/>
        <v>Sqmt</v>
      </c>
      <c r="L1258" s="118">
        <v>5.9</v>
      </c>
      <c r="M1258" s="118"/>
      <c r="N1258" s="118">
        <v>4.88</v>
      </c>
      <c r="O1258" s="138">
        <f t="shared" si="246"/>
        <v>5.9535999999999998</v>
      </c>
      <c r="P1258" s="124">
        <v>5.0999999999999996</v>
      </c>
      <c r="Q1258" s="118">
        <v>5.5</v>
      </c>
      <c r="R1258" s="118">
        <v>33</v>
      </c>
      <c r="S1258" s="151">
        <v>67</v>
      </c>
      <c r="T1258" s="119">
        <f t="shared" si="237"/>
        <v>0.45359999999999978</v>
      </c>
      <c r="U1258" s="119">
        <f t="shared" si="238"/>
        <v>0.40000000000000036</v>
      </c>
      <c r="V1258" s="119">
        <f t="shared" si="243"/>
        <v>28.041456</v>
      </c>
      <c r="W1258" s="119">
        <f t="shared" si="244"/>
        <v>1.8840000000000017</v>
      </c>
      <c r="X1258" s="119">
        <f t="shared" si="245"/>
        <v>2.136455999999999</v>
      </c>
      <c r="Y1258" s="120">
        <f t="shared" si="239"/>
        <v>7.6189196452566481</v>
      </c>
      <c r="Z1258" s="121">
        <f t="shared" si="240"/>
        <v>6.7186240257995227</v>
      </c>
      <c r="AA1258" s="122"/>
      <c r="AB1258" s="119">
        <f t="shared" si="247"/>
        <v>2.136455999999999</v>
      </c>
    </row>
    <row r="1259" spans="1:29" x14ac:dyDescent="0.45">
      <c r="A1259" s="112">
        <f>IF(C1259="","",COUNTA($C$3:C1259))</f>
        <v>1257</v>
      </c>
      <c r="B1259" s="112" t="str">
        <f t="shared" si="241"/>
        <v>November</v>
      </c>
      <c r="C1259" s="113">
        <v>44882</v>
      </c>
      <c r="D1259" s="114"/>
      <c r="E1259" s="114"/>
      <c r="F1259" s="115"/>
      <c r="G1259" s="116" t="s">
        <v>1075</v>
      </c>
      <c r="H1259" s="152" t="s">
        <v>914</v>
      </c>
      <c r="I1259" s="116" t="s">
        <v>25</v>
      </c>
      <c r="J1259" s="116" t="s">
        <v>455</v>
      </c>
      <c r="K1259" s="117" t="str">
        <f t="shared" si="242"/>
        <v>No's</v>
      </c>
      <c r="L1259" s="118">
        <v>28</v>
      </c>
      <c r="M1259" s="118"/>
      <c r="N1259" s="118"/>
      <c r="O1259" s="138">
        <f t="shared" si="246"/>
        <v>28</v>
      </c>
      <c r="P1259" s="124"/>
      <c r="Q1259" s="118"/>
      <c r="R1259" s="118"/>
      <c r="S1259" s="151"/>
      <c r="T1259" s="119" t="str">
        <f t="shared" si="237"/>
        <v/>
      </c>
      <c r="U1259" s="119" t="str">
        <f t="shared" si="238"/>
        <v/>
      </c>
      <c r="V1259" s="119">
        <f t="shared" si="243"/>
        <v>28</v>
      </c>
      <c r="W1259" s="119" t="str">
        <f t="shared" si="244"/>
        <v/>
      </c>
      <c r="X1259" s="119" t="str">
        <f t="shared" si="245"/>
        <v/>
      </c>
      <c r="Y1259" s="120" t="str">
        <f t="shared" si="239"/>
        <v/>
      </c>
      <c r="Z1259" s="121" t="str">
        <f t="shared" si="240"/>
        <v/>
      </c>
      <c r="AA1259" s="122"/>
      <c r="AB1259" s="119" t="str">
        <f t="shared" si="247"/>
        <v/>
      </c>
    </row>
    <row r="1260" spans="1:29" x14ac:dyDescent="0.45">
      <c r="A1260" s="112">
        <f>IF(C1260="","",COUNTA($C$3:C1260))</f>
        <v>1258</v>
      </c>
      <c r="B1260" s="112" t="str">
        <f t="shared" si="241"/>
        <v>November</v>
      </c>
      <c r="C1260" s="113">
        <v>44882</v>
      </c>
      <c r="D1260" s="114"/>
      <c r="E1260" s="114"/>
      <c r="F1260" s="115"/>
      <c r="G1260" s="116" t="s">
        <v>1075</v>
      </c>
      <c r="H1260" s="152" t="s">
        <v>914</v>
      </c>
      <c r="I1260" s="116" t="s">
        <v>460</v>
      </c>
      <c r="J1260" s="116" t="s">
        <v>225</v>
      </c>
      <c r="K1260" s="117" t="str">
        <f t="shared" si="242"/>
        <v>Rmt</v>
      </c>
      <c r="L1260" s="118">
        <v>10</v>
      </c>
      <c r="M1260" s="118"/>
      <c r="N1260" s="118"/>
      <c r="O1260" s="138">
        <f t="shared" si="246"/>
        <v>10</v>
      </c>
      <c r="P1260" s="124"/>
      <c r="Q1260" s="118"/>
      <c r="R1260" s="118"/>
      <c r="S1260" s="151"/>
      <c r="T1260" s="119" t="str">
        <f t="shared" si="237"/>
        <v/>
      </c>
      <c r="U1260" s="119" t="str">
        <f t="shared" si="238"/>
        <v/>
      </c>
      <c r="V1260" s="119">
        <f t="shared" si="243"/>
        <v>10</v>
      </c>
      <c r="W1260" s="119" t="str">
        <f t="shared" si="244"/>
        <v/>
      </c>
      <c r="X1260" s="119" t="str">
        <f t="shared" si="245"/>
        <v/>
      </c>
      <c r="Y1260" s="120" t="str">
        <f t="shared" si="239"/>
        <v/>
      </c>
      <c r="Z1260" s="121" t="str">
        <f t="shared" si="240"/>
        <v/>
      </c>
      <c r="AA1260" s="122"/>
      <c r="AB1260" s="119" t="str">
        <f t="shared" si="247"/>
        <v/>
      </c>
    </row>
    <row r="1261" spans="1:29" x14ac:dyDescent="0.45">
      <c r="A1261" s="112">
        <f>IF(C1261="","",COUNTA($C$3:C1261))</f>
        <v>1259</v>
      </c>
      <c r="B1261" s="112" t="str">
        <f t="shared" si="241"/>
        <v>November</v>
      </c>
      <c r="C1261" s="113">
        <v>44882</v>
      </c>
      <c r="D1261" s="114"/>
      <c r="E1261" s="114"/>
      <c r="F1261" s="115"/>
      <c r="G1261" s="116" t="s">
        <v>1075</v>
      </c>
      <c r="H1261" s="152" t="s">
        <v>914</v>
      </c>
      <c r="I1261" s="116" t="s">
        <v>24</v>
      </c>
      <c r="J1261" s="116" t="s">
        <v>24</v>
      </c>
      <c r="K1261" s="117" t="str">
        <f t="shared" si="242"/>
        <v>No's</v>
      </c>
      <c r="L1261" s="118">
        <v>20</v>
      </c>
      <c r="M1261" s="118"/>
      <c r="N1261" s="118"/>
      <c r="O1261" s="138">
        <f t="shared" si="246"/>
        <v>20</v>
      </c>
      <c r="P1261" s="124"/>
      <c r="Q1261" s="118"/>
      <c r="R1261" s="118"/>
      <c r="S1261" s="151"/>
      <c r="T1261" s="119" t="str">
        <f t="shared" si="237"/>
        <v/>
      </c>
      <c r="U1261" s="119" t="str">
        <f t="shared" si="238"/>
        <v/>
      </c>
      <c r="V1261" s="119">
        <f t="shared" si="243"/>
        <v>20</v>
      </c>
      <c r="W1261" s="119" t="str">
        <f t="shared" si="244"/>
        <v/>
      </c>
      <c r="X1261" s="119" t="str">
        <f t="shared" si="245"/>
        <v/>
      </c>
      <c r="Y1261" s="120" t="str">
        <f t="shared" si="239"/>
        <v/>
      </c>
      <c r="Z1261" s="121" t="str">
        <f t="shared" si="240"/>
        <v/>
      </c>
      <c r="AA1261" s="122"/>
      <c r="AB1261" s="119" t="str">
        <f t="shared" si="247"/>
        <v/>
      </c>
    </row>
    <row r="1262" spans="1:29" x14ac:dyDescent="0.45">
      <c r="A1262" s="112">
        <f>IF(C1262="","",COUNTA($C$3:C1262))</f>
        <v>1260</v>
      </c>
      <c r="B1262" s="112" t="str">
        <f t="shared" si="241"/>
        <v>November</v>
      </c>
      <c r="C1262" s="113">
        <v>44883</v>
      </c>
      <c r="D1262" s="114" t="s">
        <v>915</v>
      </c>
      <c r="E1262" s="114"/>
      <c r="F1262" s="115">
        <v>44376</v>
      </c>
      <c r="G1262" s="116" t="s">
        <v>125</v>
      </c>
      <c r="H1262" s="152" t="s">
        <v>916</v>
      </c>
      <c r="I1262" s="116" t="s">
        <v>457</v>
      </c>
      <c r="J1262" s="116" t="s">
        <v>2</v>
      </c>
      <c r="K1262" s="117" t="str">
        <f t="shared" si="242"/>
        <v>Sqmt</v>
      </c>
      <c r="L1262" s="118">
        <v>28.1</v>
      </c>
      <c r="M1262" s="118">
        <v>14.4</v>
      </c>
      <c r="N1262" s="118">
        <v>8.75</v>
      </c>
      <c r="O1262" s="138">
        <f t="shared" si="246"/>
        <v>28.242999999999999</v>
      </c>
      <c r="P1262" s="124">
        <v>23.1</v>
      </c>
      <c r="Q1262" s="118">
        <v>25.7</v>
      </c>
      <c r="R1262" s="118">
        <v>47</v>
      </c>
      <c r="S1262" s="151">
        <v>53</v>
      </c>
      <c r="T1262" s="119">
        <f t="shared" si="237"/>
        <v>2.5429999999999993</v>
      </c>
      <c r="U1262" s="119">
        <f t="shared" si="238"/>
        <v>2.5999999999999979</v>
      </c>
      <c r="V1262" s="119">
        <f t="shared" si="243"/>
        <v>133.02453</v>
      </c>
      <c r="W1262" s="119">
        <f t="shared" si="244"/>
        <v>12.24599999999999</v>
      </c>
      <c r="X1262" s="119">
        <f t="shared" si="245"/>
        <v>11.977529999999996</v>
      </c>
      <c r="Y1262" s="120">
        <f t="shared" si="239"/>
        <v>9.0040009913960972</v>
      </c>
      <c r="Z1262" s="121">
        <f t="shared" si="240"/>
        <v>9.2058209113762626</v>
      </c>
      <c r="AA1262" s="122"/>
      <c r="AB1262" s="119">
        <f t="shared" si="247"/>
        <v>11.977529999999996</v>
      </c>
    </row>
    <row r="1263" spans="1:29" x14ac:dyDescent="0.45">
      <c r="A1263" s="112">
        <f>IF(C1263="","",COUNTA($C$3:C1263))</f>
        <v>1261</v>
      </c>
      <c r="B1263" s="112" t="str">
        <f t="shared" si="241"/>
        <v>November</v>
      </c>
      <c r="C1263" s="113">
        <v>44883</v>
      </c>
      <c r="D1263" s="114" t="s">
        <v>915</v>
      </c>
      <c r="E1263" s="114"/>
      <c r="F1263" s="115">
        <v>44376</v>
      </c>
      <c r="G1263" s="116" t="s">
        <v>125</v>
      </c>
      <c r="H1263" s="152" t="s">
        <v>916</v>
      </c>
      <c r="I1263" s="116" t="s">
        <v>502</v>
      </c>
      <c r="J1263" s="116" t="s">
        <v>3</v>
      </c>
      <c r="K1263" s="117" t="str">
        <f t="shared" si="242"/>
        <v>Sqmt</v>
      </c>
      <c r="L1263" s="118">
        <v>0.4</v>
      </c>
      <c r="M1263" s="118">
        <v>0</v>
      </c>
      <c r="N1263" s="118">
        <v>0.71799999999999997</v>
      </c>
      <c r="O1263" s="138">
        <f t="shared" si="246"/>
        <v>0.87595999999999996</v>
      </c>
      <c r="P1263" s="124"/>
      <c r="Q1263" s="118">
        <v>0.3</v>
      </c>
      <c r="R1263" s="118"/>
      <c r="S1263" s="151"/>
      <c r="T1263" s="119">
        <f t="shared" si="237"/>
        <v>0.57596000000000003</v>
      </c>
      <c r="U1263" s="119">
        <f t="shared" si="238"/>
        <v>0.29999999999999993</v>
      </c>
      <c r="V1263" s="119">
        <f t="shared" si="243"/>
        <v>5.5010288000000003</v>
      </c>
      <c r="W1263" s="119">
        <f t="shared" si="244"/>
        <v>1.8839999999999997</v>
      </c>
      <c r="X1263" s="119">
        <f t="shared" si="245"/>
        <v>3.6170288000000004</v>
      </c>
      <c r="Y1263" s="120">
        <f t="shared" si="239"/>
        <v>65.751860815562353</v>
      </c>
      <c r="Z1263" s="121">
        <f t="shared" si="240"/>
        <v>34.24813918443764</v>
      </c>
      <c r="AA1263" s="122"/>
      <c r="AB1263" s="119">
        <f t="shared" si="247"/>
        <v>3.6170288000000004</v>
      </c>
    </row>
    <row r="1264" spans="1:29" x14ac:dyDescent="0.45">
      <c r="A1264" s="112">
        <f>IF(C1264="","",COUNTA($C$3:C1264))</f>
        <v>1262</v>
      </c>
      <c r="B1264" s="112" t="str">
        <f t="shared" ref="B1264:B1305" si="248">IF(C1264="","",TEXT(C1264,"mmmm"))</f>
        <v>November</v>
      </c>
      <c r="C1264" s="113">
        <v>44883</v>
      </c>
      <c r="D1264" s="114" t="s">
        <v>915</v>
      </c>
      <c r="E1264" s="114"/>
      <c r="F1264" s="115">
        <v>44376</v>
      </c>
      <c r="G1264" s="116" t="s">
        <v>125</v>
      </c>
      <c r="H1264" s="152" t="s">
        <v>916</v>
      </c>
      <c r="I1264" s="116" t="s">
        <v>25</v>
      </c>
      <c r="J1264" s="116" t="s">
        <v>455</v>
      </c>
      <c r="K1264" s="117" t="str">
        <f t="shared" si="242"/>
        <v>No's</v>
      </c>
      <c r="L1264" s="118">
        <v>108</v>
      </c>
      <c r="M1264" s="118"/>
      <c r="N1264" s="118"/>
      <c r="O1264" s="138">
        <f t="shared" si="246"/>
        <v>108</v>
      </c>
      <c r="P1264" s="124"/>
      <c r="Q1264" s="118"/>
      <c r="R1264" s="118"/>
      <c r="S1264" s="151"/>
      <c r="T1264" s="119" t="str">
        <f t="shared" ref="T1264:T1304" si="249">(IF(K1264="Sqmt",(O1264-Q1264),""))</f>
        <v/>
      </c>
      <c r="U1264" s="119" t="str">
        <f t="shared" ref="U1264:U1304" si="250">(IF(K1264="Sqmt",(O1264-P1264)-T1264,IF(K1264="Rmt","",IF(K1264="Kg's","",IF(K1264="No's","",IF(K1264="Roll","",""))))))</f>
        <v/>
      </c>
      <c r="V1264" s="119">
        <f t="shared" si="243"/>
        <v>108</v>
      </c>
      <c r="W1264" s="119" t="str">
        <f t="shared" si="244"/>
        <v/>
      </c>
      <c r="X1264" s="119" t="str">
        <f t="shared" si="245"/>
        <v/>
      </c>
      <c r="Y1264" s="120" t="str">
        <f t="shared" ref="Y1264:Y1304" si="251">IF(K1264="Sqmt",(T1264/O1264)*100,IF(K1264="Kg's","",IF(K1264="No's","",IF(K1264="Rmt","",IF(K1264="Roll","",IF(K1264="",""))))))</f>
        <v/>
      </c>
      <c r="Z1264" s="121" t="str">
        <f t="shared" ref="Z1264:Z1304" si="252">IF(K1264="Sqmt",(U1264/O1264)*100,IF(K1264="Kg's","",IF(K1264="No's","",IF(K1264="Rmt","",IF(K1264="Roll","",IF(K1264="",""))))))</f>
        <v/>
      </c>
      <c r="AA1264" s="122"/>
      <c r="AB1264" s="119" t="str">
        <f t="shared" si="247"/>
        <v/>
      </c>
    </row>
    <row r="1265" spans="1:28" x14ac:dyDescent="0.45">
      <c r="A1265" s="112">
        <f>IF(C1265="","",COUNTA($C$3:C1265))</f>
        <v>1263</v>
      </c>
      <c r="B1265" s="112" t="str">
        <f t="shared" si="248"/>
        <v>November</v>
      </c>
      <c r="C1265" s="113">
        <v>44883</v>
      </c>
      <c r="D1265" s="114" t="s">
        <v>915</v>
      </c>
      <c r="E1265" s="114"/>
      <c r="F1265" s="115">
        <v>44376</v>
      </c>
      <c r="G1265" s="116" t="s">
        <v>125</v>
      </c>
      <c r="H1265" s="152" t="s">
        <v>916</v>
      </c>
      <c r="I1265" s="116" t="s">
        <v>460</v>
      </c>
      <c r="J1265" s="116" t="s">
        <v>225</v>
      </c>
      <c r="K1265" s="117" t="str">
        <f t="shared" si="242"/>
        <v>Rmt</v>
      </c>
      <c r="L1265" s="118">
        <v>50</v>
      </c>
      <c r="M1265" s="118"/>
      <c r="N1265" s="118"/>
      <c r="O1265" s="138">
        <f t="shared" si="246"/>
        <v>50</v>
      </c>
      <c r="P1265" s="124"/>
      <c r="Q1265" s="118"/>
      <c r="R1265" s="118"/>
      <c r="S1265" s="151"/>
      <c r="T1265" s="119" t="str">
        <f t="shared" si="249"/>
        <v/>
      </c>
      <c r="U1265" s="119" t="str">
        <f t="shared" si="250"/>
        <v/>
      </c>
      <c r="V1265" s="119">
        <f t="shared" si="243"/>
        <v>50</v>
      </c>
      <c r="W1265" s="119" t="str">
        <f t="shared" si="244"/>
        <v/>
      </c>
      <c r="X1265" s="119" t="str">
        <f t="shared" si="245"/>
        <v/>
      </c>
      <c r="Y1265" s="120" t="str">
        <f t="shared" si="251"/>
        <v/>
      </c>
      <c r="Z1265" s="121" t="str">
        <f t="shared" si="252"/>
        <v/>
      </c>
      <c r="AA1265" s="122"/>
      <c r="AB1265" s="119" t="str">
        <f t="shared" si="247"/>
        <v/>
      </c>
    </row>
    <row r="1266" spans="1:28" x14ac:dyDescent="0.45">
      <c r="A1266" s="112">
        <f>IF(C1266="","",COUNTA($C$3:C1266))</f>
        <v>1264</v>
      </c>
      <c r="B1266" s="112" t="str">
        <f t="shared" si="248"/>
        <v>November</v>
      </c>
      <c r="C1266" s="113">
        <v>44883</v>
      </c>
      <c r="D1266" s="114" t="s">
        <v>915</v>
      </c>
      <c r="E1266" s="114"/>
      <c r="F1266" s="115">
        <v>44376</v>
      </c>
      <c r="G1266" s="116" t="s">
        <v>125</v>
      </c>
      <c r="H1266" s="152" t="s">
        <v>916</v>
      </c>
      <c r="I1266" s="116" t="s">
        <v>24</v>
      </c>
      <c r="J1266" s="116" t="s">
        <v>24</v>
      </c>
      <c r="K1266" s="117" t="str">
        <f t="shared" si="242"/>
        <v>No's</v>
      </c>
      <c r="L1266" s="118">
        <v>200</v>
      </c>
      <c r="M1266" s="118"/>
      <c r="N1266" s="118"/>
      <c r="O1266" s="138">
        <f t="shared" si="246"/>
        <v>200</v>
      </c>
      <c r="P1266" s="124"/>
      <c r="Q1266" s="118"/>
      <c r="R1266" s="118"/>
      <c r="S1266" s="151"/>
      <c r="T1266" s="119" t="str">
        <f t="shared" si="249"/>
        <v/>
      </c>
      <c r="U1266" s="119" t="str">
        <f t="shared" si="250"/>
        <v/>
      </c>
      <c r="V1266" s="119">
        <f t="shared" si="243"/>
        <v>200</v>
      </c>
      <c r="W1266" s="119" t="str">
        <f t="shared" si="244"/>
        <v/>
      </c>
      <c r="X1266" s="119" t="str">
        <f t="shared" si="245"/>
        <v/>
      </c>
      <c r="Y1266" s="120" t="str">
        <f t="shared" si="251"/>
        <v/>
      </c>
      <c r="Z1266" s="121" t="str">
        <f t="shared" si="252"/>
        <v/>
      </c>
      <c r="AA1266" s="122"/>
      <c r="AB1266" s="119" t="str">
        <f t="shared" si="247"/>
        <v/>
      </c>
    </row>
    <row r="1267" spans="1:28" x14ac:dyDescent="0.45">
      <c r="A1267" s="112">
        <f>IF(C1267="","",COUNTA($C$3:C1267))</f>
        <v>1265</v>
      </c>
      <c r="B1267" s="112" t="str">
        <f t="shared" si="248"/>
        <v>November</v>
      </c>
      <c r="C1267" s="113">
        <v>44883</v>
      </c>
      <c r="D1267" s="114" t="s">
        <v>915</v>
      </c>
      <c r="E1267" s="114"/>
      <c r="F1267" s="115">
        <v>44376</v>
      </c>
      <c r="G1267" s="116" t="s">
        <v>125</v>
      </c>
      <c r="H1267" s="152" t="s">
        <v>916</v>
      </c>
      <c r="I1267" s="116" t="s">
        <v>480</v>
      </c>
      <c r="J1267" s="116" t="s">
        <v>345</v>
      </c>
      <c r="K1267" s="117" t="str">
        <f t="shared" si="242"/>
        <v>Kg's</v>
      </c>
      <c r="L1267" s="118">
        <v>0.15</v>
      </c>
      <c r="M1267" s="118"/>
      <c r="N1267" s="118"/>
      <c r="O1267" s="138">
        <f t="shared" si="246"/>
        <v>0.15</v>
      </c>
      <c r="P1267" s="124"/>
      <c r="Q1267" s="118"/>
      <c r="R1267" s="118"/>
      <c r="S1267" s="151"/>
      <c r="T1267" s="119" t="str">
        <f t="shared" si="249"/>
        <v/>
      </c>
      <c r="U1267" s="119" t="str">
        <f t="shared" si="250"/>
        <v/>
      </c>
      <c r="V1267" s="119">
        <f t="shared" si="243"/>
        <v>0.15</v>
      </c>
      <c r="W1267" s="119" t="str">
        <f t="shared" si="244"/>
        <v/>
      </c>
      <c r="X1267" s="119" t="str">
        <f t="shared" si="245"/>
        <v/>
      </c>
      <c r="Y1267" s="120" t="str">
        <f t="shared" si="251"/>
        <v/>
      </c>
      <c r="Z1267" s="121" t="str">
        <f t="shared" si="252"/>
        <v/>
      </c>
      <c r="AA1267" s="122"/>
      <c r="AB1267" s="119" t="str">
        <f t="shared" si="247"/>
        <v/>
      </c>
    </row>
    <row r="1268" spans="1:28" x14ac:dyDescent="0.45">
      <c r="A1268" s="112">
        <f>IF(C1268="","",COUNTA($C$3:C1268))</f>
        <v>1266</v>
      </c>
      <c r="B1268" s="112" t="str">
        <f t="shared" si="248"/>
        <v>November</v>
      </c>
      <c r="C1268" s="113">
        <v>44883</v>
      </c>
      <c r="D1268" s="114" t="s">
        <v>915</v>
      </c>
      <c r="E1268" s="114"/>
      <c r="F1268" s="115">
        <v>44376</v>
      </c>
      <c r="G1268" s="116" t="s">
        <v>125</v>
      </c>
      <c r="H1268" s="152" t="s">
        <v>916</v>
      </c>
      <c r="I1268" s="116" t="s">
        <v>480</v>
      </c>
      <c r="J1268" s="116" t="s">
        <v>343</v>
      </c>
      <c r="K1268" s="117" t="str">
        <f t="shared" si="242"/>
        <v>No's</v>
      </c>
      <c r="L1268" s="118">
        <v>1</v>
      </c>
      <c r="M1268" s="118"/>
      <c r="N1268" s="118"/>
      <c r="O1268" s="138">
        <f t="shared" si="246"/>
        <v>1</v>
      </c>
      <c r="P1268" s="124"/>
      <c r="Q1268" s="118"/>
      <c r="R1268" s="118"/>
      <c r="S1268" s="151"/>
      <c r="T1268" s="119" t="str">
        <f t="shared" si="249"/>
        <v/>
      </c>
      <c r="U1268" s="119" t="str">
        <f t="shared" si="250"/>
        <v/>
      </c>
      <c r="V1268" s="119">
        <f t="shared" si="243"/>
        <v>1</v>
      </c>
      <c r="W1268" s="119" t="str">
        <f t="shared" si="244"/>
        <v/>
      </c>
      <c r="X1268" s="119" t="str">
        <f t="shared" si="245"/>
        <v/>
      </c>
      <c r="Y1268" s="120" t="str">
        <f t="shared" si="251"/>
        <v/>
      </c>
      <c r="Z1268" s="121" t="str">
        <f t="shared" si="252"/>
        <v/>
      </c>
      <c r="AA1268" s="122"/>
      <c r="AB1268" s="119" t="str">
        <f t="shared" si="247"/>
        <v/>
      </c>
    </row>
    <row r="1269" spans="1:28" x14ac:dyDescent="0.45">
      <c r="A1269" s="112">
        <f>IF(C1269="","",COUNTA($C$3:C1269))</f>
        <v>1267</v>
      </c>
      <c r="B1269" s="112" t="str">
        <f t="shared" si="248"/>
        <v>November</v>
      </c>
      <c r="C1269" s="113">
        <v>44883</v>
      </c>
      <c r="D1269" s="114" t="s">
        <v>915</v>
      </c>
      <c r="E1269" s="114"/>
      <c r="F1269" s="115">
        <v>44376</v>
      </c>
      <c r="G1269" s="116" t="s">
        <v>125</v>
      </c>
      <c r="H1269" s="152" t="s">
        <v>941</v>
      </c>
      <c r="I1269" s="116" t="s">
        <v>230</v>
      </c>
      <c r="J1269" s="116" t="s">
        <v>4</v>
      </c>
      <c r="K1269" s="117" t="str">
        <f t="shared" si="242"/>
        <v>Sqmt</v>
      </c>
      <c r="L1269" s="118">
        <v>0.65</v>
      </c>
      <c r="M1269" s="118"/>
      <c r="N1269" s="118">
        <f>0.8</f>
        <v>0.8</v>
      </c>
      <c r="O1269" s="138">
        <f t="shared" si="246"/>
        <v>0.97599999999999998</v>
      </c>
      <c r="P1269" s="124">
        <v>0.4</v>
      </c>
      <c r="Q1269" s="118">
        <v>0.6</v>
      </c>
      <c r="R1269" s="118">
        <v>0</v>
      </c>
      <c r="S1269" s="151">
        <v>100</v>
      </c>
      <c r="T1269" s="119">
        <f t="shared" si="249"/>
        <v>0.376</v>
      </c>
      <c r="U1269" s="119">
        <f t="shared" si="250"/>
        <v>0.19999999999999996</v>
      </c>
      <c r="V1269" s="119">
        <f t="shared" si="243"/>
        <v>7.6615999999999991</v>
      </c>
      <c r="W1269" s="119">
        <f t="shared" si="244"/>
        <v>1.5699999999999996</v>
      </c>
      <c r="X1269" s="119">
        <f t="shared" si="245"/>
        <v>2.9516</v>
      </c>
      <c r="Y1269" s="120">
        <f t="shared" si="251"/>
        <v>38.524590163934427</v>
      </c>
      <c r="Z1269" s="121">
        <f t="shared" si="252"/>
        <v>20.491803278688518</v>
      </c>
      <c r="AA1269" s="122"/>
      <c r="AB1269" s="119">
        <f t="shared" si="247"/>
        <v>2.9516</v>
      </c>
    </row>
    <row r="1270" spans="1:28" x14ac:dyDescent="0.45">
      <c r="A1270" s="112">
        <f>IF(C1270="","",COUNTA($C$3:C1270))</f>
        <v>1268</v>
      </c>
      <c r="B1270" s="112" t="str">
        <f t="shared" si="248"/>
        <v>November</v>
      </c>
      <c r="C1270" s="113">
        <v>44883</v>
      </c>
      <c r="D1270" s="114" t="s">
        <v>915</v>
      </c>
      <c r="E1270" s="114"/>
      <c r="F1270" s="115">
        <v>44376</v>
      </c>
      <c r="G1270" s="116" t="s">
        <v>125</v>
      </c>
      <c r="H1270" s="152" t="s">
        <v>941</v>
      </c>
      <c r="I1270" s="116" t="s">
        <v>230</v>
      </c>
      <c r="J1270" s="116" t="s">
        <v>3</v>
      </c>
      <c r="K1270" s="117" t="str">
        <f t="shared" si="242"/>
        <v>Sqmt</v>
      </c>
      <c r="L1270" s="118">
        <v>0.2</v>
      </c>
      <c r="M1270" s="118"/>
      <c r="N1270" s="118">
        <f>0.2</f>
        <v>0.2</v>
      </c>
      <c r="O1270" s="138">
        <f t="shared" si="246"/>
        <v>0.24399999999999999</v>
      </c>
      <c r="P1270" s="124"/>
      <c r="Q1270" s="118">
        <v>0.1</v>
      </c>
      <c r="R1270" s="118"/>
      <c r="S1270" s="151"/>
      <c r="T1270" s="119">
        <f t="shared" si="249"/>
        <v>0.14399999999999999</v>
      </c>
      <c r="U1270" s="119">
        <f t="shared" si="250"/>
        <v>0.1</v>
      </c>
      <c r="V1270" s="119">
        <f t="shared" si="243"/>
        <v>1.5323200000000001</v>
      </c>
      <c r="W1270" s="119">
        <f t="shared" si="244"/>
        <v>0.62800000000000011</v>
      </c>
      <c r="X1270" s="119">
        <f t="shared" si="245"/>
        <v>0.90432000000000001</v>
      </c>
      <c r="Y1270" s="120">
        <f t="shared" si="251"/>
        <v>59.016393442622949</v>
      </c>
      <c r="Z1270" s="121">
        <f t="shared" si="252"/>
        <v>40.983606557377051</v>
      </c>
      <c r="AA1270" s="122"/>
      <c r="AB1270" s="119">
        <f t="shared" si="247"/>
        <v>0.90432000000000001</v>
      </c>
    </row>
    <row r="1271" spans="1:28" x14ac:dyDescent="0.45">
      <c r="A1271" s="112">
        <f>IF(C1271="","",COUNTA($C$3:C1271))</f>
        <v>1269</v>
      </c>
      <c r="B1271" s="112" t="str">
        <f t="shared" si="248"/>
        <v>November</v>
      </c>
      <c r="C1271" s="113">
        <v>44883</v>
      </c>
      <c r="D1271" s="114" t="s">
        <v>915</v>
      </c>
      <c r="E1271" s="114"/>
      <c r="F1271" s="115">
        <v>44376</v>
      </c>
      <c r="G1271" s="116" t="s">
        <v>125</v>
      </c>
      <c r="H1271" s="152" t="s">
        <v>941</v>
      </c>
      <c r="I1271" s="116" t="s">
        <v>25</v>
      </c>
      <c r="J1271" s="116" t="s">
        <v>455</v>
      </c>
      <c r="K1271" s="117" t="str">
        <f t="shared" si="242"/>
        <v>No's</v>
      </c>
      <c r="L1271" s="118">
        <v>16</v>
      </c>
      <c r="M1271" s="118"/>
      <c r="N1271" s="118"/>
      <c r="O1271" s="138">
        <f t="shared" si="246"/>
        <v>16</v>
      </c>
      <c r="P1271" s="124"/>
      <c r="Q1271" s="118"/>
      <c r="R1271" s="118"/>
      <c r="S1271" s="151"/>
      <c r="T1271" s="119" t="str">
        <f t="shared" si="249"/>
        <v/>
      </c>
      <c r="U1271" s="119" t="str">
        <f t="shared" si="250"/>
        <v/>
      </c>
      <c r="V1271" s="119">
        <f t="shared" si="243"/>
        <v>16</v>
      </c>
      <c r="W1271" s="119" t="str">
        <f t="shared" si="244"/>
        <v/>
      </c>
      <c r="X1271" s="119" t="str">
        <f t="shared" si="245"/>
        <v/>
      </c>
      <c r="Y1271" s="120" t="str">
        <f t="shared" si="251"/>
        <v/>
      </c>
      <c r="Z1271" s="121" t="str">
        <f t="shared" si="252"/>
        <v/>
      </c>
      <c r="AA1271" s="122"/>
      <c r="AB1271" s="119" t="str">
        <f t="shared" si="247"/>
        <v/>
      </c>
    </row>
    <row r="1272" spans="1:28" x14ac:dyDescent="0.45">
      <c r="A1272" s="112">
        <f>IF(C1272="","",COUNTA($C$3:C1272))</f>
        <v>1270</v>
      </c>
      <c r="B1272" s="112" t="str">
        <f t="shared" si="248"/>
        <v>November</v>
      </c>
      <c r="C1272" s="113">
        <v>44884</v>
      </c>
      <c r="D1272" s="114" t="s">
        <v>808</v>
      </c>
      <c r="E1272" s="114"/>
      <c r="F1272" s="115">
        <v>44848</v>
      </c>
      <c r="G1272" s="116" t="s">
        <v>125</v>
      </c>
      <c r="H1272" s="152" t="s">
        <v>917</v>
      </c>
      <c r="I1272" s="116" t="s">
        <v>355</v>
      </c>
      <c r="J1272" s="116" t="s">
        <v>2</v>
      </c>
      <c r="K1272" s="117" t="str">
        <f t="shared" si="242"/>
        <v>Sqmt</v>
      </c>
      <c r="L1272" s="118">
        <v>33.5</v>
      </c>
      <c r="M1272" s="118"/>
      <c r="N1272" s="118">
        <v>28.23</v>
      </c>
      <c r="O1272" s="138">
        <f t="shared" si="246"/>
        <v>34.440599999999996</v>
      </c>
      <c r="P1272" s="124">
        <v>17.600000000000001</v>
      </c>
      <c r="Q1272" s="118">
        <v>25.2</v>
      </c>
      <c r="R1272" s="118">
        <v>0</v>
      </c>
      <c r="S1272" s="151">
        <v>100</v>
      </c>
      <c r="T1272" s="119">
        <f t="shared" si="249"/>
        <v>9.240599999999997</v>
      </c>
      <c r="U1272" s="119">
        <f t="shared" si="250"/>
        <v>7.5999999999999979</v>
      </c>
      <c r="V1272" s="119">
        <f t="shared" si="243"/>
        <v>162.21522599999997</v>
      </c>
      <c r="W1272" s="119">
        <f t="shared" si="244"/>
        <v>35.795999999999992</v>
      </c>
      <c r="X1272" s="119">
        <f t="shared" si="245"/>
        <v>43.523225999999987</v>
      </c>
      <c r="Y1272" s="120">
        <f t="shared" si="251"/>
        <v>26.830543021898567</v>
      </c>
      <c r="Z1272" s="121">
        <f t="shared" si="252"/>
        <v>22.066979088633758</v>
      </c>
      <c r="AA1272" s="122"/>
      <c r="AB1272" s="119">
        <f t="shared" si="247"/>
        <v>43.523225999999987</v>
      </c>
    </row>
    <row r="1273" spans="1:28" x14ac:dyDescent="0.45">
      <c r="A1273" s="112">
        <f>IF(C1273="","",COUNTA($C$3:C1273))</f>
        <v>1271</v>
      </c>
      <c r="B1273" s="112" t="str">
        <f t="shared" si="248"/>
        <v>November</v>
      </c>
      <c r="C1273" s="113">
        <v>44884</v>
      </c>
      <c r="D1273" s="114" t="s">
        <v>808</v>
      </c>
      <c r="E1273" s="114"/>
      <c r="F1273" s="115">
        <v>44848</v>
      </c>
      <c r="G1273" s="116" t="s">
        <v>125</v>
      </c>
      <c r="H1273" s="152" t="s">
        <v>917</v>
      </c>
      <c r="I1273" s="116" t="s">
        <v>355</v>
      </c>
      <c r="J1273" s="116" t="s">
        <v>19</v>
      </c>
      <c r="K1273" s="117" t="str">
        <f t="shared" si="242"/>
        <v>Sqmt</v>
      </c>
      <c r="L1273" s="118">
        <v>6.4</v>
      </c>
      <c r="M1273" s="118">
        <v>5.25</v>
      </c>
      <c r="N1273" s="118"/>
      <c r="O1273" s="138">
        <f t="shared" si="246"/>
        <v>6.4050000000000002</v>
      </c>
      <c r="P1273" s="124">
        <v>6.1</v>
      </c>
      <c r="Q1273" s="118">
        <v>6.4</v>
      </c>
      <c r="R1273" s="118"/>
      <c r="S1273" s="151"/>
      <c r="T1273" s="119">
        <f t="shared" si="249"/>
        <v>4.9999999999998934E-3</v>
      </c>
      <c r="U1273" s="119">
        <f t="shared" si="250"/>
        <v>0.30000000000000071</v>
      </c>
      <c r="V1273" s="119">
        <f t="shared" si="243"/>
        <v>30.167550000000002</v>
      </c>
      <c r="W1273" s="119">
        <f t="shared" si="244"/>
        <v>1.4130000000000034</v>
      </c>
      <c r="X1273" s="119">
        <f t="shared" si="245"/>
        <v>2.3549999999999498E-2</v>
      </c>
      <c r="Y1273" s="120">
        <f t="shared" si="251"/>
        <v>7.8064012490240323E-2</v>
      </c>
      <c r="Z1273" s="121">
        <f t="shared" si="252"/>
        <v>4.6838407494145304</v>
      </c>
      <c r="AA1273" s="122"/>
      <c r="AB1273" s="119">
        <f t="shared" si="247"/>
        <v>2.3549999999999498E-2</v>
      </c>
    </row>
    <row r="1274" spans="1:28" x14ac:dyDescent="0.45">
      <c r="A1274" s="112">
        <f>IF(C1274="","",COUNTA($C$3:C1274))</f>
        <v>1272</v>
      </c>
      <c r="B1274" s="112" t="str">
        <f t="shared" si="248"/>
        <v>November</v>
      </c>
      <c r="C1274" s="113">
        <v>44884</v>
      </c>
      <c r="D1274" s="114" t="s">
        <v>808</v>
      </c>
      <c r="E1274" s="114"/>
      <c r="F1274" s="115">
        <v>44848</v>
      </c>
      <c r="G1274" s="116" t="s">
        <v>125</v>
      </c>
      <c r="H1274" s="152" t="s">
        <v>917</v>
      </c>
      <c r="I1274" s="116" t="s">
        <v>515</v>
      </c>
      <c r="J1274" s="116" t="s">
        <v>20</v>
      </c>
      <c r="K1274" s="117" t="str">
        <f t="shared" si="242"/>
        <v>Sqmt</v>
      </c>
      <c r="L1274" s="118">
        <v>5.3</v>
      </c>
      <c r="M1274" s="118">
        <v>4.3499999999999996</v>
      </c>
      <c r="N1274" s="118"/>
      <c r="O1274" s="138">
        <f t="shared" si="246"/>
        <v>5.3069999999999995</v>
      </c>
      <c r="P1274" s="124">
        <v>5.0999999999999996</v>
      </c>
      <c r="Q1274" s="118">
        <v>5.3</v>
      </c>
      <c r="R1274" s="118"/>
      <c r="S1274" s="151"/>
      <c r="T1274" s="119">
        <f t="shared" si="249"/>
        <v>6.9999999999996732E-3</v>
      </c>
      <c r="U1274" s="119">
        <f t="shared" si="250"/>
        <v>0.20000000000000018</v>
      </c>
      <c r="V1274" s="119">
        <f t="shared" si="243"/>
        <v>33.327959999999997</v>
      </c>
      <c r="W1274" s="119">
        <f t="shared" si="244"/>
        <v>1.2560000000000011</v>
      </c>
      <c r="X1274" s="119">
        <f t="shared" si="245"/>
        <v>4.3959999999997952E-2</v>
      </c>
      <c r="Y1274" s="120">
        <f t="shared" si="251"/>
        <v>0.1319012624835062</v>
      </c>
      <c r="Z1274" s="121">
        <f t="shared" si="252"/>
        <v>3.7686074995289274</v>
      </c>
      <c r="AA1274" s="122"/>
      <c r="AB1274" s="119">
        <f t="shared" si="247"/>
        <v>4.3959999999997952E-2</v>
      </c>
    </row>
    <row r="1275" spans="1:28" x14ac:dyDescent="0.45">
      <c r="A1275" s="112">
        <f>IF(C1275="","",COUNTA($C$3:C1275))</f>
        <v>1273</v>
      </c>
      <c r="B1275" s="112" t="str">
        <f t="shared" si="248"/>
        <v>November</v>
      </c>
      <c r="C1275" s="113">
        <v>44884</v>
      </c>
      <c r="D1275" s="114" t="s">
        <v>808</v>
      </c>
      <c r="E1275" s="114"/>
      <c r="F1275" s="115">
        <v>44848</v>
      </c>
      <c r="G1275" s="116" t="s">
        <v>125</v>
      </c>
      <c r="H1275" s="152" t="s">
        <v>917</v>
      </c>
      <c r="I1275" s="116" t="s">
        <v>25</v>
      </c>
      <c r="J1275" s="116" t="s">
        <v>455</v>
      </c>
      <c r="K1275" s="117" t="str">
        <f t="shared" si="242"/>
        <v>No's</v>
      </c>
      <c r="L1275" s="118">
        <v>448</v>
      </c>
      <c r="M1275" s="118"/>
      <c r="N1275" s="118"/>
      <c r="O1275" s="138">
        <f t="shared" si="246"/>
        <v>448</v>
      </c>
      <c r="P1275" s="124"/>
      <c r="Q1275" s="118"/>
      <c r="R1275" s="118"/>
      <c r="S1275" s="151"/>
      <c r="T1275" s="119" t="str">
        <f t="shared" si="249"/>
        <v/>
      </c>
      <c r="U1275" s="119" t="str">
        <f t="shared" si="250"/>
        <v/>
      </c>
      <c r="V1275" s="119">
        <f t="shared" si="243"/>
        <v>448</v>
      </c>
      <c r="W1275" s="119" t="str">
        <f t="shared" si="244"/>
        <v/>
      </c>
      <c r="X1275" s="119" t="str">
        <f t="shared" si="245"/>
        <v/>
      </c>
      <c r="Y1275" s="120" t="str">
        <f t="shared" si="251"/>
        <v/>
      </c>
      <c r="Z1275" s="121" t="str">
        <f t="shared" si="252"/>
        <v/>
      </c>
      <c r="AA1275" s="122"/>
      <c r="AB1275" s="119" t="str">
        <f t="shared" si="247"/>
        <v/>
      </c>
    </row>
    <row r="1276" spans="1:28" x14ac:dyDescent="0.45">
      <c r="A1276" s="112">
        <f>IF(C1276="","",COUNTA($C$3:C1276))</f>
        <v>1274</v>
      </c>
      <c r="B1276" s="112" t="str">
        <f t="shared" si="248"/>
        <v>November</v>
      </c>
      <c r="C1276" s="113">
        <v>44884</v>
      </c>
      <c r="D1276" s="114" t="s">
        <v>808</v>
      </c>
      <c r="E1276" s="114"/>
      <c r="F1276" s="115">
        <v>44848</v>
      </c>
      <c r="G1276" s="116" t="s">
        <v>125</v>
      </c>
      <c r="H1276" s="152" t="s">
        <v>918</v>
      </c>
      <c r="I1276" s="116" t="s">
        <v>457</v>
      </c>
      <c r="J1276" s="116" t="s">
        <v>2</v>
      </c>
      <c r="K1276" s="117" t="str">
        <f t="shared" si="242"/>
        <v>Sqmt</v>
      </c>
      <c r="L1276" s="118">
        <v>454.1</v>
      </c>
      <c r="M1276" s="118">
        <v>74.48</v>
      </c>
      <c r="N1276" s="118">
        <v>302.7</v>
      </c>
      <c r="O1276" s="138">
        <f t="shared" si="246"/>
        <v>460.15960000000001</v>
      </c>
      <c r="P1276" s="124">
        <v>332.8</v>
      </c>
      <c r="Q1276" s="118">
        <v>405.8</v>
      </c>
      <c r="R1276" s="118">
        <v>11</v>
      </c>
      <c r="S1276" s="151">
        <v>89</v>
      </c>
      <c r="T1276" s="119">
        <f t="shared" si="249"/>
        <v>54.3596</v>
      </c>
      <c r="U1276" s="119">
        <f t="shared" si="250"/>
        <v>73</v>
      </c>
      <c r="V1276" s="119">
        <f t="shared" si="243"/>
        <v>2167.3517160000001</v>
      </c>
      <c r="W1276" s="119">
        <f t="shared" si="244"/>
        <v>343.83</v>
      </c>
      <c r="X1276" s="119">
        <f t="shared" si="245"/>
        <v>256.03371600000003</v>
      </c>
      <c r="Y1276" s="120">
        <f t="shared" si="251"/>
        <v>11.813205679073087</v>
      </c>
      <c r="Z1276" s="121">
        <f t="shared" si="252"/>
        <v>15.864061077939045</v>
      </c>
      <c r="AA1276" s="122"/>
      <c r="AB1276" s="119">
        <f t="shared" si="247"/>
        <v>256.03371600000003</v>
      </c>
    </row>
    <row r="1277" spans="1:28" x14ac:dyDescent="0.45">
      <c r="A1277" s="112">
        <f>IF(C1277="","",COUNTA($C$3:C1277))</f>
        <v>1275</v>
      </c>
      <c r="B1277" s="112" t="str">
        <f t="shared" si="248"/>
        <v>November</v>
      </c>
      <c r="C1277" s="113">
        <v>44884</v>
      </c>
      <c r="D1277" s="114" t="s">
        <v>808</v>
      </c>
      <c r="E1277" s="114"/>
      <c r="F1277" s="115">
        <v>44848</v>
      </c>
      <c r="G1277" s="116" t="s">
        <v>125</v>
      </c>
      <c r="H1277" s="152" t="s">
        <v>918</v>
      </c>
      <c r="I1277" s="116" t="s">
        <v>457</v>
      </c>
      <c r="J1277" s="116" t="s">
        <v>3</v>
      </c>
      <c r="K1277" s="117" t="str">
        <f t="shared" si="242"/>
        <v>Sqmt</v>
      </c>
      <c r="L1277" s="118">
        <v>183.1</v>
      </c>
      <c r="M1277" s="118">
        <v>76.900000000000006</v>
      </c>
      <c r="N1277" s="118">
        <v>74.489999999999995</v>
      </c>
      <c r="O1277" s="138">
        <f t="shared" si="246"/>
        <v>184.69579999999999</v>
      </c>
      <c r="P1277" s="124">
        <v>152.1</v>
      </c>
      <c r="Q1277" s="118">
        <v>168.2</v>
      </c>
      <c r="R1277" s="118"/>
      <c r="S1277" s="151"/>
      <c r="T1277" s="119">
        <f t="shared" si="249"/>
        <v>16.495800000000003</v>
      </c>
      <c r="U1277" s="119">
        <f t="shared" si="250"/>
        <v>16.099999999999994</v>
      </c>
      <c r="V1277" s="119">
        <f t="shared" si="243"/>
        <v>1159.8896239999999</v>
      </c>
      <c r="W1277" s="119">
        <f t="shared" si="244"/>
        <v>101.10799999999996</v>
      </c>
      <c r="X1277" s="119">
        <f t="shared" si="245"/>
        <v>103.59362400000002</v>
      </c>
      <c r="Y1277" s="120">
        <f t="shared" si="251"/>
        <v>8.9313346594779102</v>
      </c>
      <c r="Z1277" s="121">
        <f t="shared" si="252"/>
        <v>8.7170363375886151</v>
      </c>
      <c r="AA1277" s="122"/>
      <c r="AB1277" s="119">
        <f t="shared" si="247"/>
        <v>103.59362400000002</v>
      </c>
    </row>
    <row r="1278" spans="1:28" x14ac:dyDescent="0.45">
      <c r="A1278" s="112">
        <f>IF(C1278="","",COUNTA($C$3:C1278))</f>
        <v>1276</v>
      </c>
      <c r="B1278" s="112" t="str">
        <f t="shared" si="248"/>
        <v>November</v>
      </c>
      <c r="C1278" s="113">
        <v>44884</v>
      </c>
      <c r="D1278" s="114" t="s">
        <v>808</v>
      </c>
      <c r="E1278" s="114"/>
      <c r="F1278" s="115">
        <v>44848</v>
      </c>
      <c r="G1278" s="116" t="s">
        <v>125</v>
      </c>
      <c r="H1278" s="152" t="s">
        <v>918</v>
      </c>
      <c r="I1278" s="116" t="s">
        <v>515</v>
      </c>
      <c r="J1278" s="116" t="s">
        <v>20</v>
      </c>
      <c r="K1278" s="117" t="str">
        <f t="shared" si="242"/>
        <v>Sqmt</v>
      </c>
      <c r="L1278" s="118">
        <v>14.25</v>
      </c>
      <c r="M1278" s="118">
        <v>11.69</v>
      </c>
      <c r="N1278" s="118"/>
      <c r="O1278" s="138">
        <f t="shared" si="246"/>
        <v>14.261799999999999</v>
      </c>
      <c r="P1278" s="124">
        <v>13.8</v>
      </c>
      <c r="Q1278" s="118">
        <v>14.25</v>
      </c>
      <c r="R1278" s="118"/>
      <c r="S1278" s="151"/>
      <c r="T1278" s="119">
        <f t="shared" si="249"/>
        <v>1.1799999999999145E-2</v>
      </c>
      <c r="U1278" s="119">
        <f t="shared" si="250"/>
        <v>0.44999999999999929</v>
      </c>
      <c r="V1278" s="119">
        <f t="shared" si="243"/>
        <v>89.564104</v>
      </c>
      <c r="W1278" s="119">
        <f t="shared" si="244"/>
        <v>2.8259999999999956</v>
      </c>
      <c r="X1278" s="119">
        <f t="shared" si="245"/>
        <v>7.4103999999994632E-2</v>
      </c>
      <c r="Y1278" s="120">
        <f t="shared" si="251"/>
        <v>8.2738504256118756E-2</v>
      </c>
      <c r="Z1278" s="121">
        <f t="shared" si="252"/>
        <v>3.1552819419708542</v>
      </c>
      <c r="AA1278" s="122"/>
      <c r="AB1278" s="119">
        <f t="shared" si="247"/>
        <v>7.4103999999994632E-2</v>
      </c>
    </row>
    <row r="1279" spans="1:28" x14ac:dyDescent="0.45">
      <c r="A1279" s="112">
        <f>IF(C1279="","",COUNTA($C$3:C1279))</f>
        <v>1277</v>
      </c>
      <c r="B1279" s="112" t="str">
        <f t="shared" si="248"/>
        <v>November</v>
      </c>
      <c r="C1279" s="113">
        <v>44884</v>
      </c>
      <c r="D1279" s="114" t="s">
        <v>808</v>
      </c>
      <c r="E1279" s="114"/>
      <c r="F1279" s="115">
        <v>44848</v>
      </c>
      <c r="G1279" s="116" t="s">
        <v>125</v>
      </c>
      <c r="H1279" s="152" t="s">
        <v>918</v>
      </c>
      <c r="I1279" s="116" t="s">
        <v>25</v>
      </c>
      <c r="J1279" s="116" t="s">
        <v>455</v>
      </c>
      <c r="K1279" s="117" t="str">
        <f t="shared" si="242"/>
        <v>No's</v>
      </c>
      <c r="L1279" s="118">
        <v>1408</v>
      </c>
      <c r="M1279" s="118"/>
      <c r="N1279" s="118"/>
      <c r="O1279" s="138">
        <f t="shared" si="246"/>
        <v>1408</v>
      </c>
      <c r="P1279" s="124"/>
      <c r="Q1279" s="118"/>
      <c r="R1279" s="118"/>
      <c r="S1279" s="151"/>
      <c r="T1279" s="119" t="str">
        <f t="shared" si="249"/>
        <v/>
      </c>
      <c r="U1279" s="119" t="str">
        <f t="shared" si="250"/>
        <v/>
      </c>
      <c r="V1279" s="119">
        <f t="shared" si="243"/>
        <v>1408</v>
      </c>
      <c r="W1279" s="119" t="str">
        <f t="shared" si="244"/>
        <v/>
      </c>
      <c r="X1279" s="119" t="str">
        <f t="shared" si="245"/>
        <v/>
      </c>
      <c r="Y1279" s="120" t="str">
        <f t="shared" si="251"/>
        <v/>
      </c>
      <c r="Z1279" s="121" t="str">
        <f t="shared" si="252"/>
        <v/>
      </c>
      <c r="AA1279" s="122"/>
      <c r="AB1279" s="119" t="str">
        <f t="shared" si="247"/>
        <v/>
      </c>
    </row>
    <row r="1280" spans="1:28" x14ac:dyDescent="0.45">
      <c r="A1280" s="112">
        <f>IF(C1280="","",COUNTA($C$3:C1280))</f>
        <v>1278</v>
      </c>
      <c r="B1280" s="112" t="str">
        <f t="shared" si="248"/>
        <v>November</v>
      </c>
      <c r="C1280" s="113">
        <v>44884</v>
      </c>
      <c r="D1280" s="114" t="s">
        <v>808</v>
      </c>
      <c r="E1280" s="114"/>
      <c r="F1280" s="115">
        <v>44848</v>
      </c>
      <c r="G1280" s="116" t="s">
        <v>125</v>
      </c>
      <c r="H1280" s="152" t="s">
        <v>918</v>
      </c>
      <c r="I1280" s="116" t="s">
        <v>460</v>
      </c>
      <c r="J1280" s="116" t="s">
        <v>225</v>
      </c>
      <c r="K1280" s="117" t="str">
        <f t="shared" si="242"/>
        <v>Rmt</v>
      </c>
      <c r="L1280" s="118">
        <v>370</v>
      </c>
      <c r="M1280" s="118"/>
      <c r="N1280" s="118"/>
      <c r="O1280" s="138">
        <f t="shared" si="246"/>
        <v>370</v>
      </c>
      <c r="P1280" s="124"/>
      <c r="Q1280" s="118"/>
      <c r="R1280" s="118"/>
      <c r="S1280" s="151"/>
      <c r="T1280" s="119" t="str">
        <f t="shared" si="249"/>
        <v/>
      </c>
      <c r="U1280" s="119" t="str">
        <f t="shared" si="250"/>
        <v/>
      </c>
      <c r="V1280" s="119">
        <f t="shared" si="243"/>
        <v>370</v>
      </c>
      <c r="W1280" s="119" t="str">
        <f t="shared" si="244"/>
        <v/>
      </c>
      <c r="X1280" s="119" t="str">
        <f t="shared" si="245"/>
        <v/>
      </c>
      <c r="Y1280" s="120" t="str">
        <f t="shared" si="251"/>
        <v/>
      </c>
      <c r="Z1280" s="121" t="str">
        <f t="shared" si="252"/>
        <v/>
      </c>
      <c r="AA1280" s="122"/>
      <c r="AB1280" s="119" t="str">
        <f t="shared" si="247"/>
        <v/>
      </c>
    </row>
    <row r="1281" spans="1:29" x14ac:dyDescent="0.45">
      <c r="A1281" s="112">
        <f>IF(C1281="","",COUNTA($C$3:C1281))</f>
        <v>1279</v>
      </c>
      <c r="B1281" s="112" t="str">
        <f t="shared" si="248"/>
        <v>November</v>
      </c>
      <c r="C1281" s="113">
        <v>44884</v>
      </c>
      <c r="D1281" s="114" t="s">
        <v>808</v>
      </c>
      <c r="E1281" s="114"/>
      <c r="F1281" s="115">
        <v>44848</v>
      </c>
      <c r="G1281" s="116" t="s">
        <v>125</v>
      </c>
      <c r="H1281" s="152" t="s">
        <v>918</v>
      </c>
      <c r="I1281" s="116" t="s">
        <v>24</v>
      </c>
      <c r="J1281" s="116" t="s">
        <v>24</v>
      </c>
      <c r="K1281" s="117" t="str">
        <f t="shared" si="242"/>
        <v>No's</v>
      </c>
      <c r="L1281" s="118">
        <v>1500</v>
      </c>
      <c r="M1281" s="118"/>
      <c r="N1281" s="118"/>
      <c r="O1281" s="138">
        <f t="shared" si="246"/>
        <v>1500</v>
      </c>
      <c r="P1281" s="124"/>
      <c r="Q1281" s="118"/>
      <c r="R1281" s="118"/>
      <c r="S1281" s="151"/>
      <c r="T1281" s="119" t="str">
        <f t="shared" si="249"/>
        <v/>
      </c>
      <c r="U1281" s="119" t="str">
        <f t="shared" si="250"/>
        <v/>
      </c>
      <c r="V1281" s="119">
        <f t="shared" si="243"/>
        <v>1500</v>
      </c>
      <c r="W1281" s="119" t="str">
        <f t="shared" si="244"/>
        <v/>
      </c>
      <c r="X1281" s="119" t="str">
        <f t="shared" si="245"/>
        <v/>
      </c>
      <c r="Y1281" s="120" t="str">
        <f t="shared" si="251"/>
        <v/>
      </c>
      <c r="Z1281" s="121" t="str">
        <f t="shared" si="252"/>
        <v/>
      </c>
      <c r="AA1281" s="122"/>
      <c r="AB1281" s="119" t="str">
        <f t="shared" si="247"/>
        <v/>
      </c>
    </row>
    <row r="1282" spans="1:29" x14ac:dyDescent="0.45">
      <c r="A1282" s="112">
        <f>IF(C1282="","",COUNTA($C$3:C1282))</f>
        <v>1280</v>
      </c>
      <c r="B1282" s="112" t="str">
        <f t="shared" si="248"/>
        <v>November</v>
      </c>
      <c r="C1282" s="113">
        <v>44884</v>
      </c>
      <c r="D1282" s="114" t="s">
        <v>808</v>
      </c>
      <c r="E1282" s="114"/>
      <c r="F1282" s="115">
        <v>44848</v>
      </c>
      <c r="G1282" s="116" t="s">
        <v>125</v>
      </c>
      <c r="H1282" s="152" t="s">
        <v>918</v>
      </c>
      <c r="I1282" s="116" t="s">
        <v>480</v>
      </c>
      <c r="J1282" s="116" t="s">
        <v>345</v>
      </c>
      <c r="K1282" s="117" t="str">
        <f t="shared" si="242"/>
        <v>Kg's</v>
      </c>
      <c r="L1282" s="118">
        <v>2.1</v>
      </c>
      <c r="M1282" s="118"/>
      <c r="N1282" s="118"/>
      <c r="O1282" s="138">
        <f t="shared" si="246"/>
        <v>2.1</v>
      </c>
      <c r="P1282" s="124"/>
      <c r="Q1282" s="118"/>
      <c r="R1282" s="118"/>
      <c r="S1282" s="151"/>
      <c r="T1282" s="119" t="str">
        <f t="shared" si="249"/>
        <v/>
      </c>
      <c r="U1282" s="119" t="str">
        <f t="shared" si="250"/>
        <v/>
      </c>
      <c r="V1282" s="119">
        <f t="shared" si="243"/>
        <v>2.1</v>
      </c>
      <c r="W1282" s="119" t="str">
        <f t="shared" si="244"/>
        <v/>
      </c>
      <c r="X1282" s="119" t="str">
        <f t="shared" si="245"/>
        <v/>
      </c>
      <c r="Y1282" s="120" t="str">
        <f t="shared" si="251"/>
        <v/>
      </c>
      <c r="Z1282" s="121" t="str">
        <f t="shared" si="252"/>
        <v/>
      </c>
      <c r="AA1282" s="122"/>
      <c r="AB1282" s="119" t="str">
        <f t="shared" si="247"/>
        <v/>
      </c>
    </row>
    <row r="1283" spans="1:29" x14ac:dyDescent="0.45">
      <c r="A1283" s="112">
        <f>IF(C1283="","",COUNTA($C$3:C1283))</f>
        <v>1281</v>
      </c>
      <c r="B1283" s="112" t="str">
        <f t="shared" si="248"/>
        <v>November</v>
      </c>
      <c r="C1283" s="113">
        <v>44884</v>
      </c>
      <c r="D1283" s="114" t="s">
        <v>808</v>
      </c>
      <c r="E1283" s="114"/>
      <c r="F1283" s="115">
        <v>44848</v>
      </c>
      <c r="G1283" s="116" t="s">
        <v>125</v>
      </c>
      <c r="H1283" s="152" t="s">
        <v>918</v>
      </c>
      <c r="I1283" s="116" t="s">
        <v>480</v>
      </c>
      <c r="J1283" s="116" t="s">
        <v>343</v>
      </c>
      <c r="K1283" s="117" t="str">
        <f t="shared" ref="K1283:K1346" si="253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1283" s="118">
        <v>3</v>
      </c>
      <c r="M1283" s="118"/>
      <c r="N1283" s="118"/>
      <c r="O1283" s="138">
        <f t="shared" si="246"/>
        <v>3</v>
      </c>
      <c r="P1283" s="124"/>
      <c r="Q1283" s="118"/>
      <c r="R1283" s="118"/>
      <c r="S1283" s="151"/>
      <c r="T1283" s="119" t="str">
        <f t="shared" si="249"/>
        <v/>
      </c>
      <c r="U1283" s="119" t="str">
        <f t="shared" si="250"/>
        <v/>
      </c>
      <c r="V1283" s="119">
        <f t="shared" ref="V1283:V1346" si="254">IF(ISNUMBER(SEARCH("26",J:J)),O1283*3.925,IF(ISNUMBER(SEARCH("24",J:J)),O1283*4.71,IF(ISNUMBER(SEARCH("22",J:J)),O1283*6.28,IF(ISNUMBER(SEARCH("20",J:J)),O1283*7.85,IF(ISNUMBER(SEARCH("18G",J:J)),O1283*9.42,IF(ISNUMBER(SEARCH("16G",J:J)),O1283*11.775,IF(ISNUMBER(SEARCH("Thermal",J:J)),O1283,IF(ISNUMBER(SEARCH("Acou",J:J)),O1283,IF(ISNUMBER(SEARCH("ss",J:J)),O1283,IF(ISNUMBER(SEARCH("0.8mm",J:J)),O1283*2.2,IF(ISNUMBER(SEARCH("1mm",J:J)),O1283*2.75,IF(ISNUMBER(SEARCH("1.2mm",J:J)),O1283*3.3,IF(ISNUMBER(SEARCH("Gasket",J:J)),O1283,IF(ISNUMBER(SEARCH("Cleats",J:J)),O1283,IF(ISNUMBER(SEARCH("Sealant",J:J)),O1283,IF(ISNUMBER(SEARCH("Bracket",J:J)),O1283,IF(ISNUMBER(SEARCH("Corner",J:J)),O1283,IF(ISNUMBER(SEARCH("Bubble",J:J)),O1283,""))))))))))))))))))</f>
        <v>3</v>
      </c>
      <c r="W1283" s="119" t="str">
        <f t="shared" ref="W1283:W1346" si="255">IF(ISNUMBER(SEARCH("26",J:J)),U1283*3.925,IF(ISNUMBER(SEARCH("24",J:J)),U1283*4.71,IF(ISNUMBER(SEARCH("22",J:J)),U1283*6.28,IF(ISNUMBER(SEARCH("20",J:J)),U1283*7.85,IF(ISNUMBER(SEARCH("18G",J:J)),U1283*9.42,IF(ISNUMBER(SEARCH("16G",J:J)),U1283*11.775,IF(ISNUMBER(SEARCH("Thermal",J:J)),U1283,IF(ISNUMBER(SEARCH("Acou",J:J)),U1283,IF(ISNUMBER(SEARCH("ss",J:J)),U1283,IF(ISNUMBER(SEARCH("0.8mm",J:J)),U1283*2.2,IF(ISNUMBER(SEARCH("1mm",J:J)),U1283*2.75,IF(ISNUMBER(SEARCH("1.2mm",J:J)),U1283*3.3,IF(ISNUMBER(SEARCH("Gasket",J:J)),U1283,IF(ISNUMBER(SEARCH("Cleats",J:J)),U1283,IF(ISNUMBER(SEARCH("Sealant",J:J)),U1283,IF(ISNUMBER(SEARCH("Bracket",J:J)),U1283,IF(ISNUMBER(SEARCH("Corner",J:J)),U1283,IF(ISNUMBER(SEARCH("Bubble",J:J)),U1283,""))))))))))))))))))</f>
        <v/>
      </c>
      <c r="X1283" s="119" t="str">
        <f t="shared" ref="X1283:X1346" si="256">IF(ISNUMBER(SEARCH("26",J:J)),T1283*3.925,IF(ISNUMBER(SEARCH("24",J:J)),T1283*4.71,IF(ISNUMBER(SEARCH("22",J:J)),T1283*6.28,IF(ISNUMBER(SEARCH("20",J:J)),T1283*7.85,IF(ISNUMBER(SEARCH("18",J:J)),T1283*9.42,IF(ISNUMBER(SEARCH("16",J:J)),T1283*11.775,IF(ISNUMBER(SEARCH("Thermal",J:J)),"",IF(ISNUMBER(SEARCH("Acou",J:J)),"",IF(ISNUMBER(SEARCH("ss",J:J)),"",IF(ISNUMBER(SEARCH("0.8mm",J:J)),T1283*2.2,IF(ISNUMBER(SEARCH("1mm",J:J)),T1283*2.75,IF(ISNUMBER(SEARCH("1.2mm",J:J)),T1283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283" s="120" t="str">
        <f t="shared" si="251"/>
        <v/>
      </c>
      <c r="Z1283" s="121" t="str">
        <f t="shared" si="252"/>
        <v/>
      </c>
      <c r="AA1283" s="122"/>
      <c r="AB1283" s="119" t="str">
        <f t="shared" si="247"/>
        <v/>
      </c>
    </row>
    <row r="1284" spans="1:29" x14ac:dyDescent="0.45">
      <c r="A1284" s="112">
        <f>IF(C1284="","",COUNTA($C$3:C1284))</f>
        <v>1282</v>
      </c>
      <c r="B1284" s="112" t="str">
        <f t="shared" si="248"/>
        <v>November</v>
      </c>
      <c r="C1284" s="113">
        <v>44886</v>
      </c>
      <c r="D1284" s="114" t="s">
        <v>817</v>
      </c>
      <c r="E1284" s="114"/>
      <c r="F1284" s="115">
        <v>44853</v>
      </c>
      <c r="G1284" s="116" t="s">
        <v>125</v>
      </c>
      <c r="H1284" s="152" t="s">
        <v>919</v>
      </c>
      <c r="I1284" s="116" t="s">
        <v>457</v>
      </c>
      <c r="J1284" s="116" t="s">
        <v>2</v>
      </c>
      <c r="K1284" s="117" t="str">
        <f t="shared" si="253"/>
        <v>Sqmt</v>
      </c>
      <c r="L1284" s="118">
        <v>8.6</v>
      </c>
      <c r="M1284" s="118"/>
      <c r="N1284" s="118">
        <v>7.2</v>
      </c>
      <c r="O1284" s="138">
        <f t="shared" si="246"/>
        <v>8.7840000000000007</v>
      </c>
      <c r="P1284" s="124">
        <v>6.5</v>
      </c>
      <c r="Q1284" s="118">
        <v>7.6</v>
      </c>
      <c r="R1284" s="118">
        <v>0</v>
      </c>
      <c r="S1284" s="151">
        <v>100</v>
      </c>
      <c r="T1284" s="119">
        <f t="shared" si="249"/>
        <v>1.1840000000000011</v>
      </c>
      <c r="U1284" s="119">
        <f t="shared" si="250"/>
        <v>1.0999999999999996</v>
      </c>
      <c r="V1284" s="119">
        <f t="shared" si="254"/>
        <v>41.372640000000004</v>
      </c>
      <c r="W1284" s="119">
        <f t="shared" si="255"/>
        <v>5.1809999999999983</v>
      </c>
      <c r="X1284" s="119">
        <f t="shared" si="256"/>
        <v>5.5766400000000047</v>
      </c>
      <c r="Y1284" s="120">
        <f t="shared" si="251"/>
        <v>13.479052823315129</v>
      </c>
      <c r="Z1284" s="121">
        <f t="shared" si="252"/>
        <v>12.522768670309651</v>
      </c>
      <c r="AA1284" s="122"/>
      <c r="AB1284" s="119">
        <f t="shared" si="247"/>
        <v>5.5766400000000047</v>
      </c>
      <c r="AC1284" s="96" t="s">
        <v>519</v>
      </c>
    </row>
    <row r="1285" spans="1:29" x14ac:dyDescent="0.45">
      <c r="A1285" s="112">
        <f>IF(C1285="","",COUNTA($C$3:C1285))</f>
        <v>1283</v>
      </c>
      <c r="B1285" s="112" t="str">
        <f t="shared" si="248"/>
        <v>November</v>
      </c>
      <c r="C1285" s="113">
        <v>44886</v>
      </c>
      <c r="D1285" s="114" t="s">
        <v>817</v>
      </c>
      <c r="E1285" s="114"/>
      <c r="F1285" s="115">
        <v>44853</v>
      </c>
      <c r="G1285" s="116" t="s">
        <v>125</v>
      </c>
      <c r="H1285" s="152" t="s">
        <v>919</v>
      </c>
      <c r="I1285" s="116" t="s">
        <v>232</v>
      </c>
      <c r="J1285" s="116" t="s">
        <v>3</v>
      </c>
      <c r="K1285" s="117" t="str">
        <f t="shared" si="253"/>
        <v>Sqmt</v>
      </c>
      <c r="L1285" s="118">
        <v>0.7</v>
      </c>
      <c r="M1285" s="118"/>
      <c r="N1285" s="118">
        <v>0.6</v>
      </c>
      <c r="O1285" s="138">
        <f t="shared" si="246"/>
        <v>0.73199999999999998</v>
      </c>
      <c r="P1285" s="124">
        <v>0.5</v>
      </c>
      <c r="Q1285" s="118">
        <v>0.6</v>
      </c>
      <c r="R1285" s="118"/>
      <c r="S1285" s="151"/>
      <c r="T1285" s="119">
        <f t="shared" si="249"/>
        <v>0.13200000000000001</v>
      </c>
      <c r="U1285" s="119">
        <f t="shared" si="250"/>
        <v>9.9999999999999978E-2</v>
      </c>
      <c r="V1285" s="119">
        <f t="shared" si="254"/>
        <v>4.5969600000000002</v>
      </c>
      <c r="W1285" s="119">
        <f t="shared" si="255"/>
        <v>0.62799999999999989</v>
      </c>
      <c r="X1285" s="119">
        <f t="shared" si="256"/>
        <v>0.82896000000000003</v>
      </c>
      <c r="Y1285" s="120">
        <f t="shared" si="251"/>
        <v>18.032786885245901</v>
      </c>
      <c r="Z1285" s="121">
        <f t="shared" si="252"/>
        <v>13.661202185792348</v>
      </c>
      <c r="AA1285" s="122"/>
      <c r="AB1285" s="119">
        <f t="shared" si="247"/>
        <v>0.82896000000000003</v>
      </c>
    </row>
    <row r="1286" spans="1:29" x14ac:dyDescent="0.45">
      <c r="A1286" s="112">
        <f>IF(C1286="","",COUNTA($C$3:C1286))</f>
        <v>1284</v>
      </c>
      <c r="B1286" s="112" t="str">
        <f t="shared" si="248"/>
        <v>November</v>
      </c>
      <c r="C1286" s="113">
        <v>44886</v>
      </c>
      <c r="D1286" s="114" t="s">
        <v>817</v>
      </c>
      <c r="E1286" s="114"/>
      <c r="F1286" s="115">
        <v>44853</v>
      </c>
      <c r="G1286" s="116" t="s">
        <v>125</v>
      </c>
      <c r="H1286" s="152" t="s">
        <v>919</v>
      </c>
      <c r="I1286" s="116" t="s">
        <v>502</v>
      </c>
      <c r="J1286" s="116" t="s">
        <v>3</v>
      </c>
      <c r="K1286" s="117" t="str">
        <f t="shared" si="253"/>
        <v>Sqmt</v>
      </c>
      <c r="L1286" s="118">
        <v>0.4</v>
      </c>
      <c r="M1286" s="118">
        <v>0.33</v>
      </c>
      <c r="N1286" s="118"/>
      <c r="O1286" s="138">
        <f t="shared" si="246"/>
        <v>0.40260000000000001</v>
      </c>
      <c r="P1286" s="124"/>
      <c r="Q1286" s="118">
        <v>0.1</v>
      </c>
      <c r="R1286" s="118"/>
      <c r="S1286" s="151"/>
      <c r="T1286" s="119">
        <f t="shared" si="249"/>
        <v>0.30259999999999998</v>
      </c>
      <c r="U1286" s="119">
        <f t="shared" si="250"/>
        <v>0.10000000000000003</v>
      </c>
      <c r="V1286" s="119">
        <f t="shared" si="254"/>
        <v>2.5283280000000001</v>
      </c>
      <c r="W1286" s="119">
        <f t="shared" si="255"/>
        <v>0.62800000000000022</v>
      </c>
      <c r="X1286" s="119">
        <f t="shared" si="256"/>
        <v>1.900328</v>
      </c>
      <c r="Y1286" s="120">
        <f t="shared" si="251"/>
        <v>75.161450571286622</v>
      </c>
      <c r="Z1286" s="121">
        <f t="shared" si="252"/>
        <v>24.838549428713371</v>
      </c>
      <c r="AA1286" s="122"/>
      <c r="AB1286" s="119">
        <f t="shared" si="247"/>
        <v>1.900328</v>
      </c>
    </row>
    <row r="1287" spans="1:29" x14ac:dyDescent="0.45">
      <c r="A1287" s="112">
        <f>IF(C1287="","",COUNTA($C$3:C1287))</f>
        <v>1285</v>
      </c>
      <c r="B1287" s="112" t="str">
        <f t="shared" si="248"/>
        <v>November</v>
      </c>
      <c r="C1287" s="113">
        <v>44886</v>
      </c>
      <c r="D1287" s="114" t="s">
        <v>817</v>
      </c>
      <c r="E1287" s="114"/>
      <c r="F1287" s="115">
        <v>44853</v>
      </c>
      <c r="G1287" s="116" t="s">
        <v>125</v>
      </c>
      <c r="H1287" s="152" t="s">
        <v>919</v>
      </c>
      <c r="I1287" s="116" t="s">
        <v>25</v>
      </c>
      <c r="J1287" s="116" t="s">
        <v>455</v>
      </c>
      <c r="K1287" s="117" t="str">
        <f t="shared" si="253"/>
        <v>No's</v>
      </c>
      <c r="L1287" s="118">
        <v>28</v>
      </c>
      <c r="M1287" s="118"/>
      <c r="N1287" s="118"/>
      <c r="O1287" s="138">
        <f t="shared" si="246"/>
        <v>28</v>
      </c>
      <c r="P1287" s="124"/>
      <c r="Q1287" s="118"/>
      <c r="R1287" s="118"/>
      <c r="S1287" s="151"/>
      <c r="T1287" s="119" t="str">
        <f t="shared" si="249"/>
        <v/>
      </c>
      <c r="U1287" s="119" t="str">
        <f t="shared" si="250"/>
        <v/>
      </c>
      <c r="V1287" s="119">
        <f t="shared" si="254"/>
        <v>28</v>
      </c>
      <c r="W1287" s="119" t="str">
        <f t="shared" si="255"/>
        <v/>
      </c>
      <c r="X1287" s="119" t="str">
        <f t="shared" si="256"/>
        <v/>
      </c>
      <c r="Y1287" s="120" t="str">
        <f t="shared" si="251"/>
        <v/>
      </c>
      <c r="Z1287" s="121" t="str">
        <f t="shared" si="252"/>
        <v/>
      </c>
      <c r="AA1287" s="122"/>
      <c r="AB1287" s="119" t="str">
        <f t="shared" si="247"/>
        <v/>
      </c>
    </row>
    <row r="1288" spans="1:29" x14ac:dyDescent="0.45">
      <c r="A1288" s="112">
        <f>IF(C1288="","",COUNTA($C$3:C1288))</f>
        <v>1286</v>
      </c>
      <c r="B1288" s="112" t="str">
        <f t="shared" si="248"/>
        <v>November</v>
      </c>
      <c r="C1288" s="113">
        <v>44886</v>
      </c>
      <c r="D1288" s="114" t="s">
        <v>817</v>
      </c>
      <c r="E1288" s="114"/>
      <c r="F1288" s="115">
        <v>44853</v>
      </c>
      <c r="G1288" s="116" t="s">
        <v>125</v>
      </c>
      <c r="H1288" s="152" t="s">
        <v>919</v>
      </c>
      <c r="I1288" s="116" t="s">
        <v>460</v>
      </c>
      <c r="J1288" s="116" t="s">
        <v>225</v>
      </c>
      <c r="K1288" s="117" t="str">
        <f t="shared" si="253"/>
        <v>Rmt</v>
      </c>
      <c r="L1288" s="118">
        <v>20</v>
      </c>
      <c r="M1288" s="118"/>
      <c r="N1288" s="118"/>
      <c r="O1288" s="138">
        <f t="shared" si="246"/>
        <v>20</v>
      </c>
      <c r="P1288" s="124"/>
      <c r="Q1288" s="118"/>
      <c r="R1288" s="118"/>
      <c r="S1288" s="151"/>
      <c r="T1288" s="119" t="str">
        <f t="shared" si="249"/>
        <v/>
      </c>
      <c r="U1288" s="119" t="str">
        <f t="shared" si="250"/>
        <v/>
      </c>
      <c r="V1288" s="119">
        <f t="shared" si="254"/>
        <v>20</v>
      </c>
      <c r="W1288" s="119" t="str">
        <f t="shared" si="255"/>
        <v/>
      </c>
      <c r="X1288" s="119" t="str">
        <f t="shared" si="256"/>
        <v/>
      </c>
      <c r="Y1288" s="120" t="str">
        <f t="shared" si="251"/>
        <v/>
      </c>
      <c r="Z1288" s="121" t="str">
        <f t="shared" si="252"/>
        <v/>
      </c>
      <c r="AA1288" s="122"/>
      <c r="AB1288" s="119" t="str">
        <f t="shared" si="247"/>
        <v/>
      </c>
    </row>
    <row r="1289" spans="1:29" x14ac:dyDescent="0.45">
      <c r="A1289" s="112">
        <f>IF(C1289="","",COUNTA($C$3:C1289))</f>
        <v>1287</v>
      </c>
      <c r="B1289" s="112" t="str">
        <f t="shared" si="248"/>
        <v>November</v>
      </c>
      <c r="C1289" s="113">
        <v>44886</v>
      </c>
      <c r="D1289" s="114" t="s">
        <v>817</v>
      </c>
      <c r="E1289" s="114"/>
      <c r="F1289" s="115">
        <v>44853</v>
      </c>
      <c r="G1289" s="116" t="s">
        <v>125</v>
      </c>
      <c r="H1289" s="152" t="s">
        <v>919</v>
      </c>
      <c r="I1289" s="116" t="s">
        <v>24</v>
      </c>
      <c r="J1289" s="116" t="s">
        <v>24</v>
      </c>
      <c r="K1289" s="117" t="str">
        <f t="shared" si="253"/>
        <v>No's</v>
      </c>
      <c r="L1289" s="118">
        <v>50</v>
      </c>
      <c r="M1289" s="118"/>
      <c r="N1289" s="118"/>
      <c r="O1289" s="138">
        <f t="shared" si="246"/>
        <v>50</v>
      </c>
      <c r="P1289" s="124"/>
      <c r="Q1289" s="118"/>
      <c r="R1289" s="118"/>
      <c r="S1289" s="151"/>
      <c r="T1289" s="119" t="str">
        <f t="shared" si="249"/>
        <v/>
      </c>
      <c r="U1289" s="119" t="str">
        <f t="shared" si="250"/>
        <v/>
      </c>
      <c r="V1289" s="119">
        <f t="shared" si="254"/>
        <v>50</v>
      </c>
      <c r="W1289" s="119" t="str">
        <f t="shared" si="255"/>
        <v/>
      </c>
      <c r="X1289" s="119" t="str">
        <f t="shared" si="256"/>
        <v/>
      </c>
      <c r="Y1289" s="120" t="str">
        <f t="shared" si="251"/>
        <v/>
      </c>
      <c r="Z1289" s="121" t="str">
        <f t="shared" si="252"/>
        <v/>
      </c>
      <c r="AA1289" s="122"/>
      <c r="AB1289" s="119" t="str">
        <f t="shared" si="247"/>
        <v/>
      </c>
    </row>
    <row r="1290" spans="1:29" x14ac:dyDescent="0.45">
      <c r="A1290" s="112">
        <f>IF(C1290="","",COUNTA($C$3:C1290))</f>
        <v>1288</v>
      </c>
      <c r="B1290" s="112" t="str">
        <f t="shared" si="248"/>
        <v>November</v>
      </c>
      <c r="C1290" s="113">
        <v>44886</v>
      </c>
      <c r="D1290" s="114" t="s">
        <v>902</v>
      </c>
      <c r="E1290" s="114"/>
      <c r="F1290" s="115">
        <v>44876</v>
      </c>
      <c r="G1290" s="116" t="s">
        <v>125</v>
      </c>
      <c r="H1290" s="152" t="s">
        <v>920</v>
      </c>
      <c r="I1290" s="116" t="s">
        <v>457</v>
      </c>
      <c r="J1290" s="116" t="s">
        <v>2</v>
      </c>
      <c r="K1290" s="117" t="str">
        <f t="shared" si="253"/>
        <v>Sqmt</v>
      </c>
      <c r="L1290" s="118">
        <v>290.89999999999998</v>
      </c>
      <c r="M1290" s="118">
        <v>133.94999999999999</v>
      </c>
      <c r="N1290" s="118">
        <v>107.22</v>
      </c>
      <c r="O1290" s="138">
        <f t="shared" si="246"/>
        <v>294.22739999999999</v>
      </c>
      <c r="P1290" s="124">
        <v>246.5</v>
      </c>
      <c r="Q1290" s="118">
        <v>278.7</v>
      </c>
      <c r="R1290" s="118">
        <v>32</v>
      </c>
      <c r="S1290" s="151">
        <v>68</v>
      </c>
      <c r="T1290" s="119">
        <f t="shared" si="249"/>
        <v>15.5274</v>
      </c>
      <c r="U1290" s="119">
        <f t="shared" si="250"/>
        <v>32.199999999999989</v>
      </c>
      <c r="V1290" s="119">
        <f t="shared" si="254"/>
        <v>1385.811054</v>
      </c>
      <c r="W1290" s="119">
        <f t="shared" si="255"/>
        <v>151.66199999999995</v>
      </c>
      <c r="X1290" s="119">
        <f t="shared" si="256"/>
        <v>73.134054000000006</v>
      </c>
      <c r="Y1290" s="120">
        <f t="shared" si="251"/>
        <v>5.2773467053034491</v>
      </c>
      <c r="Z1290" s="121">
        <f t="shared" si="252"/>
        <v>10.943916168242655</v>
      </c>
      <c r="AA1290" s="122"/>
      <c r="AB1290" s="119">
        <f t="shared" si="247"/>
        <v>73.134054000000006</v>
      </c>
    </row>
    <row r="1291" spans="1:29" x14ac:dyDescent="0.45">
      <c r="A1291" s="112">
        <f>IF(C1291="","",COUNTA($C$3:C1291))</f>
        <v>1289</v>
      </c>
      <c r="B1291" s="112" t="str">
        <f t="shared" si="248"/>
        <v>November</v>
      </c>
      <c r="C1291" s="113">
        <v>44886</v>
      </c>
      <c r="D1291" s="114" t="s">
        <v>902</v>
      </c>
      <c r="E1291" s="114"/>
      <c r="F1291" s="115">
        <v>44876</v>
      </c>
      <c r="G1291" s="116" t="s">
        <v>125</v>
      </c>
      <c r="H1291" s="152" t="s">
        <v>920</v>
      </c>
      <c r="I1291" s="116" t="s">
        <v>231</v>
      </c>
      <c r="J1291" s="116" t="s">
        <v>19</v>
      </c>
      <c r="K1291" s="117" t="str">
        <f t="shared" si="253"/>
        <v>Sqmt</v>
      </c>
      <c r="L1291" s="118">
        <v>2.4</v>
      </c>
      <c r="M1291" s="118">
        <v>1.97</v>
      </c>
      <c r="N1291" s="118"/>
      <c r="O1291" s="138">
        <f t="shared" si="246"/>
        <v>2.4034</v>
      </c>
      <c r="P1291" s="124"/>
      <c r="Q1291" s="118">
        <v>2.4</v>
      </c>
      <c r="R1291" s="118"/>
      <c r="S1291" s="151"/>
      <c r="T1291" s="119">
        <f t="shared" si="249"/>
        <v>3.4000000000000696E-3</v>
      </c>
      <c r="U1291" s="119">
        <f t="shared" si="250"/>
        <v>2.4</v>
      </c>
      <c r="V1291" s="119">
        <f t="shared" si="254"/>
        <v>11.320014</v>
      </c>
      <c r="W1291" s="119">
        <f t="shared" si="255"/>
        <v>11.304</v>
      </c>
      <c r="X1291" s="119">
        <f t="shared" si="256"/>
        <v>1.6014000000000327E-2</v>
      </c>
      <c r="Y1291" s="120">
        <f t="shared" si="251"/>
        <v>0.14146625613714195</v>
      </c>
      <c r="Z1291" s="121">
        <f t="shared" si="252"/>
        <v>99.85853374386285</v>
      </c>
      <c r="AA1291" s="122"/>
      <c r="AB1291" s="119">
        <f t="shared" si="247"/>
        <v>1.6014000000000327E-2</v>
      </c>
    </row>
    <row r="1292" spans="1:29" x14ac:dyDescent="0.45">
      <c r="A1292" s="112">
        <f>IF(C1292="","",COUNTA($C$3:C1292))</f>
        <v>1290</v>
      </c>
      <c r="B1292" s="112" t="str">
        <f t="shared" si="248"/>
        <v>November</v>
      </c>
      <c r="C1292" s="113">
        <v>44886</v>
      </c>
      <c r="D1292" s="114" t="s">
        <v>902</v>
      </c>
      <c r="E1292" s="114"/>
      <c r="F1292" s="115">
        <v>44876</v>
      </c>
      <c r="G1292" s="116" t="s">
        <v>125</v>
      </c>
      <c r="H1292" s="152" t="s">
        <v>920</v>
      </c>
      <c r="I1292" s="116" t="s">
        <v>457</v>
      </c>
      <c r="J1292" s="116" t="s">
        <v>3</v>
      </c>
      <c r="K1292" s="117" t="str">
        <f t="shared" si="253"/>
        <v>Sqmt</v>
      </c>
      <c r="L1292" s="118">
        <v>10.199999999999999</v>
      </c>
      <c r="M1292" s="118"/>
      <c r="N1292" s="118">
        <v>8.52</v>
      </c>
      <c r="O1292" s="138">
        <f t="shared" si="246"/>
        <v>10.394399999999999</v>
      </c>
      <c r="P1292" s="124">
        <v>7.2</v>
      </c>
      <c r="Q1292" s="118">
        <v>8.4</v>
      </c>
      <c r="R1292" s="118"/>
      <c r="S1292" s="151"/>
      <c r="T1292" s="119">
        <f t="shared" si="249"/>
        <v>1.9943999999999988</v>
      </c>
      <c r="U1292" s="119">
        <f t="shared" si="250"/>
        <v>1.2000000000000002</v>
      </c>
      <c r="V1292" s="119">
        <f t="shared" si="254"/>
        <v>65.276831999999999</v>
      </c>
      <c r="W1292" s="119">
        <f t="shared" si="255"/>
        <v>7.5360000000000014</v>
      </c>
      <c r="X1292" s="119">
        <f t="shared" si="256"/>
        <v>12.524831999999993</v>
      </c>
      <c r="Y1292" s="120">
        <f t="shared" si="251"/>
        <v>19.187254675594541</v>
      </c>
      <c r="Z1292" s="121">
        <f t="shared" si="252"/>
        <v>11.544677903486496</v>
      </c>
      <c r="AA1292" s="122"/>
      <c r="AB1292" s="119">
        <f t="shared" si="247"/>
        <v>12.524831999999993</v>
      </c>
    </row>
    <row r="1293" spans="1:29" x14ac:dyDescent="0.45">
      <c r="A1293" s="112">
        <f>IF(C1293="","",COUNTA($C$3:C1293))</f>
        <v>1291</v>
      </c>
      <c r="B1293" s="112" t="str">
        <f t="shared" si="248"/>
        <v>November</v>
      </c>
      <c r="C1293" s="113">
        <v>44886</v>
      </c>
      <c r="D1293" s="114" t="s">
        <v>902</v>
      </c>
      <c r="E1293" s="114"/>
      <c r="F1293" s="115">
        <v>44876</v>
      </c>
      <c r="G1293" s="116" t="s">
        <v>125</v>
      </c>
      <c r="H1293" s="152" t="s">
        <v>920</v>
      </c>
      <c r="I1293" s="116" t="s">
        <v>25</v>
      </c>
      <c r="J1293" s="116" t="s">
        <v>455</v>
      </c>
      <c r="K1293" s="117" t="str">
        <f t="shared" si="253"/>
        <v>No's</v>
      </c>
      <c r="L1293" s="118">
        <v>1672</v>
      </c>
      <c r="M1293" s="118"/>
      <c r="N1293" s="118"/>
      <c r="O1293" s="138">
        <f t="shared" si="246"/>
        <v>1672</v>
      </c>
      <c r="P1293" s="124"/>
      <c r="Q1293" s="118"/>
      <c r="R1293" s="118"/>
      <c r="S1293" s="151"/>
      <c r="T1293" s="119" t="str">
        <f t="shared" si="249"/>
        <v/>
      </c>
      <c r="U1293" s="119" t="str">
        <f t="shared" si="250"/>
        <v/>
      </c>
      <c r="V1293" s="119">
        <f t="shared" si="254"/>
        <v>1672</v>
      </c>
      <c r="W1293" s="119" t="str">
        <f t="shared" si="255"/>
        <v/>
      </c>
      <c r="X1293" s="119" t="str">
        <f t="shared" si="256"/>
        <v/>
      </c>
      <c r="Y1293" s="120" t="str">
        <f t="shared" si="251"/>
        <v/>
      </c>
      <c r="Z1293" s="121" t="str">
        <f t="shared" si="252"/>
        <v/>
      </c>
      <c r="AA1293" s="122"/>
      <c r="AB1293" s="119" t="str">
        <f t="shared" si="247"/>
        <v/>
      </c>
    </row>
    <row r="1294" spans="1:29" x14ac:dyDescent="0.45">
      <c r="A1294" s="112">
        <f>IF(C1294="","",COUNTA($C$3:C1294))</f>
        <v>1292</v>
      </c>
      <c r="B1294" s="112" t="str">
        <f t="shared" si="248"/>
        <v>November</v>
      </c>
      <c r="C1294" s="113">
        <v>44886</v>
      </c>
      <c r="D1294" s="114" t="s">
        <v>902</v>
      </c>
      <c r="E1294" s="114"/>
      <c r="F1294" s="115">
        <v>44876</v>
      </c>
      <c r="G1294" s="116" t="s">
        <v>125</v>
      </c>
      <c r="H1294" s="152" t="s">
        <v>920</v>
      </c>
      <c r="I1294" s="116" t="s">
        <v>460</v>
      </c>
      <c r="J1294" s="116" t="s">
        <v>225</v>
      </c>
      <c r="K1294" s="117" t="str">
        <f t="shared" si="253"/>
        <v>Rmt</v>
      </c>
      <c r="L1294" s="118">
        <v>330</v>
      </c>
      <c r="M1294" s="118"/>
      <c r="N1294" s="118"/>
      <c r="O1294" s="138">
        <f t="shared" si="246"/>
        <v>330</v>
      </c>
      <c r="P1294" s="124"/>
      <c r="Q1294" s="118"/>
      <c r="R1294" s="118"/>
      <c r="S1294" s="151"/>
      <c r="T1294" s="119" t="str">
        <f t="shared" si="249"/>
        <v/>
      </c>
      <c r="U1294" s="119" t="str">
        <f t="shared" si="250"/>
        <v/>
      </c>
      <c r="V1294" s="119">
        <f t="shared" si="254"/>
        <v>330</v>
      </c>
      <c r="W1294" s="119" t="str">
        <f t="shared" si="255"/>
        <v/>
      </c>
      <c r="X1294" s="119" t="str">
        <f t="shared" si="256"/>
        <v/>
      </c>
      <c r="Y1294" s="120" t="str">
        <f t="shared" si="251"/>
        <v/>
      </c>
      <c r="Z1294" s="121" t="str">
        <f t="shared" si="252"/>
        <v/>
      </c>
      <c r="AA1294" s="122"/>
      <c r="AB1294" s="119" t="str">
        <f t="shared" si="247"/>
        <v/>
      </c>
    </row>
    <row r="1295" spans="1:29" x14ac:dyDescent="0.45">
      <c r="A1295" s="112">
        <f>IF(C1295="","",COUNTA($C$3:C1295))</f>
        <v>1293</v>
      </c>
      <c r="B1295" s="112" t="str">
        <f t="shared" si="248"/>
        <v>November</v>
      </c>
      <c r="C1295" s="113">
        <v>44886</v>
      </c>
      <c r="D1295" s="114" t="s">
        <v>902</v>
      </c>
      <c r="E1295" s="114"/>
      <c r="F1295" s="115">
        <v>44876</v>
      </c>
      <c r="G1295" s="116" t="s">
        <v>125</v>
      </c>
      <c r="H1295" s="152" t="s">
        <v>920</v>
      </c>
      <c r="I1295" s="116" t="s">
        <v>24</v>
      </c>
      <c r="J1295" s="116" t="s">
        <v>24</v>
      </c>
      <c r="K1295" s="117" t="str">
        <f t="shared" si="253"/>
        <v>No's</v>
      </c>
      <c r="L1295" s="118">
        <v>1300</v>
      </c>
      <c r="M1295" s="118"/>
      <c r="N1295" s="118"/>
      <c r="O1295" s="138">
        <f t="shared" si="246"/>
        <v>1300</v>
      </c>
      <c r="P1295" s="124"/>
      <c r="Q1295" s="118"/>
      <c r="R1295" s="118"/>
      <c r="S1295" s="151"/>
      <c r="T1295" s="119" t="str">
        <f t="shared" si="249"/>
        <v/>
      </c>
      <c r="U1295" s="119" t="str">
        <f t="shared" si="250"/>
        <v/>
      </c>
      <c r="V1295" s="119">
        <f t="shared" si="254"/>
        <v>1300</v>
      </c>
      <c r="W1295" s="119" t="str">
        <f t="shared" si="255"/>
        <v/>
      </c>
      <c r="X1295" s="119" t="str">
        <f t="shared" si="256"/>
        <v/>
      </c>
      <c r="Y1295" s="120" t="str">
        <f t="shared" si="251"/>
        <v/>
      </c>
      <c r="Z1295" s="121" t="str">
        <f t="shared" si="252"/>
        <v/>
      </c>
      <c r="AA1295" s="122"/>
      <c r="AB1295" s="119" t="str">
        <f t="shared" si="247"/>
        <v/>
      </c>
    </row>
    <row r="1296" spans="1:29" x14ac:dyDescent="0.45">
      <c r="A1296" s="112">
        <f>IF(C1296="","",COUNTA($C$3:C1296))</f>
        <v>1294</v>
      </c>
      <c r="B1296" s="112" t="str">
        <f t="shared" si="248"/>
        <v>November</v>
      </c>
      <c r="C1296" s="113">
        <v>44886</v>
      </c>
      <c r="D1296" s="114" t="s">
        <v>902</v>
      </c>
      <c r="E1296" s="114"/>
      <c r="F1296" s="115">
        <v>44876</v>
      </c>
      <c r="G1296" s="116" t="s">
        <v>125</v>
      </c>
      <c r="H1296" s="152" t="s">
        <v>920</v>
      </c>
      <c r="I1296" s="116" t="s">
        <v>480</v>
      </c>
      <c r="J1296" s="116" t="s">
        <v>345</v>
      </c>
      <c r="K1296" s="117" t="str">
        <f t="shared" si="253"/>
        <v>Kg's</v>
      </c>
      <c r="L1296" s="118">
        <v>2.1</v>
      </c>
      <c r="M1296" s="118"/>
      <c r="N1296" s="118"/>
      <c r="O1296" s="138">
        <f t="shared" si="246"/>
        <v>2.1</v>
      </c>
      <c r="P1296" s="124"/>
      <c r="Q1296" s="118"/>
      <c r="R1296" s="118"/>
      <c r="S1296" s="151"/>
      <c r="T1296" s="119" t="str">
        <f t="shared" si="249"/>
        <v/>
      </c>
      <c r="U1296" s="119" t="str">
        <f t="shared" si="250"/>
        <v/>
      </c>
      <c r="V1296" s="119">
        <f t="shared" si="254"/>
        <v>2.1</v>
      </c>
      <c r="W1296" s="119" t="str">
        <f t="shared" si="255"/>
        <v/>
      </c>
      <c r="X1296" s="119" t="str">
        <f t="shared" si="256"/>
        <v/>
      </c>
      <c r="Y1296" s="120" t="str">
        <f t="shared" si="251"/>
        <v/>
      </c>
      <c r="Z1296" s="121" t="str">
        <f t="shared" si="252"/>
        <v/>
      </c>
      <c r="AA1296" s="122"/>
      <c r="AB1296" s="119" t="str">
        <f t="shared" si="247"/>
        <v/>
      </c>
    </row>
    <row r="1297" spans="1:28" x14ac:dyDescent="0.45">
      <c r="A1297" s="112">
        <f>IF(C1297="","",COUNTA($C$3:C1297))</f>
        <v>1295</v>
      </c>
      <c r="B1297" s="112" t="str">
        <f t="shared" si="248"/>
        <v>November</v>
      </c>
      <c r="C1297" s="113">
        <v>44886</v>
      </c>
      <c r="D1297" s="114" t="s">
        <v>902</v>
      </c>
      <c r="E1297" s="114"/>
      <c r="F1297" s="115">
        <v>44876</v>
      </c>
      <c r="G1297" s="116" t="s">
        <v>125</v>
      </c>
      <c r="H1297" s="152" t="s">
        <v>920</v>
      </c>
      <c r="I1297" s="116" t="s">
        <v>480</v>
      </c>
      <c r="J1297" s="116" t="s">
        <v>343</v>
      </c>
      <c r="K1297" s="117" t="str">
        <f t="shared" si="253"/>
        <v>No's</v>
      </c>
      <c r="L1297" s="118">
        <v>3</v>
      </c>
      <c r="M1297" s="118"/>
      <c r="N1297" s="118"/>
      <c r="O1297" s="138">
        <f t="shared" si="246"/>
        <v>3</v>
      </c>
      <c r="P1297" s="124"/>
      <c r="Q1297" s="118"/>
      <c r="R1297" s="118"/>
      <c r="S1297" s="151"/>
      <c r="T1297" s="119" t="str">
        <f t="shared" si="249"/>
        <v/>
      </c>
      <c r="U1297" s="119" t="str">
        <f t="shared" si="250"/>
        <v/>
      </c>
      <c r="V1297" s="119">
        <f t="shared" si="254"/>
        <v>3</v>
      </c>
      <c r="W1297" s="119" t="str">
        <f t="shared" si="255"/>
        <v/>
      </c>
      <c r="X1297" s="119" t="str">
        <f t="shared" si="256"/>
        <v/>
      </c>
      <c r="Y1297" s="120" t="str">
        <f t="shared" si="251"/>
        <v/>
      </c>
      <c r="Z1297" s="121" t="str">
        <f t="shared" si="252"/>
        <v/>
      </c>
      <c r="AA1297" s="122"/>
      <c r="AB1297" s="119" t="str">
        <f t="shared" ref="AB1297:AB1340" si="257">IFERROR((X1297-AA1297),"")</f>
        <v/>
      </c>
    </row>
    <row r="1298" spans="1:28" x14ac:dyDescent="0.45">
      <c r="A1298" s="112">
        <f>IF(C1298="","",COUNTA($C$3:C1298))</f>
        <v>1296</v>
      </c>
      <c r="B1298" s="112" t="str">
        <f t="shared" si="248"/>
        <v>November</v>
      </c>
      <c r="C1298" s="113">
        <v>44887</v>
      </c>
      <c r="D1298" s="114" t="s">
        <v>902</v>
      </c>
      <c r="E1298" s="114"/>
      <c r="F1298" s="115">
        <v>44876</v>
      </c>
      <c r="G1298" s="116" t="s">
        <v>125</v>
      </c>
      <c r="H1298" s="152" t="s">
        <v>921</v>
      </c>
      <c r="I1298" s="116" t="s">
        <v>457</v>
      </c>
      <c r="J1298" s="116" t="s">
        <v>2</v>
      </c>
      <c r="K1298" s="117" t="str">
        <f t="shared" si="253"/>
        <v>Sqmt</v>
      </c>
      <c r="L1298" s="118">
        <v>49.2</v>
      </c>
      <c r="M1298" s="118">
        <v>33.204000000000001</v>
      </c>
      <c r="N1298" s="118">
        <v>7.2</v>
      </c>
      <c r="O1298" s="138">
        <f t="shared" si="246"/>
        <v>49.292880000000004</v>
      </c>
      <c r="P1298" s="124">
        <v>41.9</v>
      </c>
      <c r="Q1298" s="118">
        <v>47.6</v>
      </c>
      <c r="R1298" s="118">
        <v>59</v>
      </c>
      <c r="S1298" s="151">
        <v>41</v>
      </c>
      <c r="T1298" s="119">
        <f t="shared" si="249"/>
        <v>1.6928800000000024</v>
      </c>
      <c r="U1298" s="119">
        <f t="shared" si="250"/>
        <v>5.7000000000000028</v>
      </c>
      <c r="V1298" s="119">
        <f t="shared" si="254"/>
        <v>232.16946480000001</v>
      </c>
      <c r="W1298" s="119">
        <f t="shared" si="255"/>
        <v>26.847000000000012</v>
      </c>
      <c r="X1298" s="119">
        <f t="shared" si="256"/>
        <v>7.973464800000011</v>
      </c>
      <c r="Y1298" s="120">
        <f t="shared" si="251"/>
        <v>3.4343296638378651</v>
      </c>
      <c r="Z1298" s="121">
        <f t="shared" si="252"/>
        <v>11.563536153700094</v>
      </c>
      <c r="AA1298" s="122"/>
      <c r="AB1298" s="119">
        <f t="shared" si="257"/>
        <v>7.973464800000011</v>
      </c>
    </row>
    <row r="1299" spans="1:28" x14ac:dyDescent="0.45">
      <c r="A1299" s="112">
        <f>IF(C1299="","",COUNTA($C$3:C1299))</f>
        <v>1297</v>
      </c>
      <c r="B1299" s="112" t="str">
        <f t="shared" si="248"/>
        <v>November</v>
      </c>
      <c r="C1299" s="113">
        <v>44887</v>
      </c>
      <c r="D1299" s="114" t="s">
        <v>902</v>
      </c>
      <c r="E1299" s="114"/>
      <c r="F1299" s="115">
        <v>44876</v>
      </c>
      <c r="G1299" s="116" t="s">
        <v>125</v>
      </c>
      <c r="H1299" s="152" t="s">
        <v>921</v>
      </c>
      <c r="I1299" s="116" t="s">
        <v>25</v>
      </c>
      <c r="J1299" s="116" t="s">
        <v>374</v>
      </c>
      <c r="K1299" s="117" t="str">
        <f t="shared" si="253"/>
        <v>No's</v>
      </c>
      <c r="L1299" s="118">
        <v>364</v>
      </c>
      <c r="M1299" s="118"/>
      <c r="N1299" s="118"/>
      <c r="O1299" s="138">
        <f t="shared" si="246"/>
        <v>364</v>
      </c>
      <c r="P1299" s="124"/>
      <c r="Q1299" s="118"/>
      <c r="R1299" s="118"/>
      <c r="S1299" s="151"/>
      <c r="T1299" s="119" t="str">
        <f t="shared" si="249"/>
        <v/>
      </c>
      <c r="U1299" s="119" t="str">
        <f t="shared" si="250"/>
        <v/>
      </c>
      <c r="V1299" s="119">
        <f t="shared" si="254"/>
        <v>364</v>
      </c>
      <c r="W1299" s="119" t="str">
        <f t="shared" si="255"/>
        <v/>
      </c>
      <c r="X1299" s="119" t="str">
        <f t="shared" si="256"/>
        <v/>
      </c>
      <c r="Y1299" s="120" t="str">
        <f t="shared" si="251"/>
        <v/>
      </c>
      <c r="Z1299" s="121" t="str">
        <f t="shared" si="252"/>
        <v/>
      </c>
      <c r="AA1299" s="122"/>
      <c r="AB1299" s="119" t="str">
        <f t="shared" si="257"/>
        <v/>
      </c>
    </row>
    <row r="1300" spans="1:28" x14ac:dyDescent="0.45">
      <c r="A1300" s="112">
        <f>IF(C1300="","",COUNTA($C$3:C1300))</f>
        <v>1298</v>
      </c>
      <c r="B1300" s="112" t="str">
        <f t="shared" si="248"/>
        <v>November</v>
      </c>
      <c r="C1300" s="113">
        <v>44887</v>
      </c>
      <c r="D1300" s="114"/>
      <c r="E1300" s="114"/>
      <c r="F1300" s="115"/>
      <c r="G1300" s="116"/>
      <c r="H1300" s="152" t="s">
        <v>889</v>
      </c>
      <c r="I1300" s="116" t="s">
        <v>457</v>
      </c>
      <c r="J1300" s="116" t="s">
        <v>2</v>
      </c>
      <c r="K1300" s="117" t="str">
        <f t="shared" si="253"/>
        <v>Sqmt</v>
      </c>
      <c r="L1300" s="118">
        <v>0.8</v>
      </c>
      <c r="M1300" s="118">
        <v>0.66</v>
      </c>
      <c r="N1300" s="118"/>
      <c r="O1300" s="138">
        <f t="shared" si="246"/>
        <v>0.80520000000000003</v>
      </c>
      <c r="P1300" s="124"/>
      <c r="Q1300" s="118">
        <v>0.5</v>
      </c>
      <c r="R1300" s="118">
        <v>0</v>
      </c>
      <c r="S1300" s="151">
        <v>100</v>
      </c>
      <c r="T1300" s="119">
        <f t="shared" si="249"/>
        <v>0.30520000000000003</v>
      </c>
      <c r="U1300" s="119">
        <f t="shared" si="250"/>
        <v>0.5</v>
      </c>
      <c r="V1300" s="119">
        <f t="shared" si="254"/>
        <v>3.7924920000000002</v>
      </c>
      <c r="W1300" s="119">
        <f t="shared" si="255"/>
        <v>2.355</v>
      </c>
      <c r="X1300" s="119">
        <f t="shared" si="256"/>
        <v>1.4374920000000002</v>
      </c>
      <c r="Y1300" s="120">
        <f t="shared" si="251"/>
        <v>37.903626428216597</v>
      </c>
      <c r="Z1300" s="121">
        <f t="shared" si="252"/>
        <v>62.096373571783403</v>
      </c>
      <c r="AA1300" s="122"/>
      <c r="AB1300" s="119">
        <f t="shared" si="257"/>
        <v>1.4374920000000002</v>
      </c>
    </row>
    <row r="1301" spans="1:28" x14ac:dyDescent="0.45">
      <c r="A1301" s="112">
        <f>IF(C1301="","",COUNTA($C$3:C1301))</f>
        <v>1299</v>
      </c>
      <c r="B1301" s="112" t="str">
        <f t="shared" si="248"/>
        <v>November</v>
      </c>
      <c r="C1301" s="113">
        <v>44887</v>
      </c>
      <c r="D1301" s="114"/>
      <c r="E1301" s="114"/>
      <c r="F1301" s="115"/>
      <c r="G1301" s="116"/>
      <c r="H1301" s="152" t="s">
        <v>889</v>
      </c>
      <c r="I1301" s="116" t="s">
        <v>25</v>
      </c>
      <c r="J1301" s="116" t="s">
        <v>455</v>
      </c>
      <c r="K1301" s="117" t="str">
        <f t="shared" si="253"/>
        <v>No's</v>
      </c>
      <c r="L1301" s="118">
        <v>16</v>
      </c>
      <c r="M1301" s="118"/>
      <c r="N1301" s="118"/>
      <c r="O1301" s="138">
        <f t="shared" si="246"/>
        <v>16</v>
      </c>
      <c r="P1301" s="124"/>
      <c r="Q1301" s="118"/>
      <c r="R1301" s="118"/>
      <c r="S1301" s="151"/>
      <c r="T1301" s="119" t="str">
        <f t="shared" si="249"/>
        <v/>
      </c>
      <c r="U1301" s="119" t="str">
        <f t="shared" si="250"/>
        <v/>
      </c>
      <c r="V1301" s="119">
        <f t="shared" si="254"/>
        <v>16</v>
      </c>
      <c r="W1301" s="119" t="str">
        <f t="shared" si="255"/>
        <v/>
      </c>
      <c r="X1301" s="119" t="str">
        <f t="shared" si="256"/>
        <v/>
      </c>
      <c r="Y1301" s="120" t="str">
        <f t="shared" si="251"/>
        <v/>
      </c>
      <c r="Z1301" s="121" t="str">
        <f t="shared" si="252"/>
        <v/>
      </c>
      <c r="AA1301" s="122"/>
      <c r="AB1301" s="119" t="str">
        <f t="shared" si="257"/>
        <v/>
      </c>
    </row>
    <row r="1302" spans="1:28" x14ac:dyDescent="0.45">
      <c r="A1302" s="112">
        <f>IF(C1302="","",COUNTA($C$3:C1302))</f>
        <v>1300</v>
      </c>
      <c r="B1302" s="112" t="str">
        <f t="shared" si="248"/>
        <v>November</v>
      </c>
      <c r="C1302" s="113">
        <v>44888</v>
      </c>
      <c r="D1302" s="114" t="s">
        <v>808</v>
      </c>
      <c r="E1302" s="114"/>
      <c r="F1302" s="115">
        <v>44848</v>
      </c>
      <c r="G1302" s="116" t="s">
        <v>125</v>
      </c>
      <c r="H1302" s="152" t="s">
        <v>922</v>
      </c>
      <c r="I1302" s="116" t="s">
        <v>457</v>
      </c>
      <c r="J1302" s="116" t="s">
        <v>2</v>
      </c>
      <c r="K1302" s="117" t="str">
        <f t="shared" si="253"/>
        <v>Sqmt</v>
      </c>
      <c r="L1302" s="118">
        <v>361.6</v>
      </c>
      <c r="M1302" s="133">
        <f>38.77+35.338</f>
        <v>74.108000000000004</v>
      </c>
      <c r="N1302" s="118">
        <v>226.07</v>
      </c>
      <c r="O1302" s="138">
        <f t="shared" si="246"/>
        <v>366.21715999999998</v>
      </c>
      <c r="P1302" s="124">
        <v>263</v>
      </c>
      <c r="Q1302" s="118">
        <v>327.9</v>
      </c>
      <c r="R1302" s="118">
        <v>9</v>
      </c>
      <c r="S1302" s="151">
        <v>91</v>
      </c>
      <c r="T1302" s="119">
        <f t="shared" si="249"/>
        <v>38.317160000000001</v>
      </c>
      <c r="U1302" s="119">
        <f t="shared" si="250"/>
        <v>64.899999999999977</v>
      </c>
      <c r="V1302" s="119">
        <f t="shared" si="254"/>
        <v>1724.8828235999999</v>
      </c>
      <c r="W1302" s="119">
        <f t="shared" si="255"/>
        <v>305.67899999999992</v>
      </c>
      <c r="X1302" s="119">
        <f t="shared" si="256"/>
        <v>180.4738236</v>
      </c>
      <c r="Y1302" s="120">
        <f t="shared" si="251"/>
        <v>10.462961375157844</v>
      </c>
      <c r="Z1302" s="121">
        <f t="shared" si="252"/>
        <v>17.721725546667439</v>
      </c>
      <c r="AA1302" s="122"/>
      <c r="AB1302" s="119">
        <f t="shared" si="257"/>
        <v>180.4738236</v>
      </c>
    </row>
    <row r="1303" spans="1:28" x14ac:dyDescent="0.45">
      <c r="A1303" s="112">
        <f>IF(C1303="","",COUNTA($C$3:C1303))</f>
        <v>1301</v>
      </c>
      <c r="B1303" s="112" t="str">
        <f t="shared" si="248"/>
        <v>November</v>
      </c>
      <c r="C1303" s="113">
        <v>44888</v>
      </c>
      <c r="D1303" s="114" t="s">
        <v>808</v>
      </c>
      <c r="E1303" s="114"/>
      <c r="F1303" s="115">
        <v>44848</v>
      </c>
      <c r="G1303" s="116" t="s">
        <v>125</v>
      </c>
      <c r="H1303" s="152" t="s">
        <v>922</v>
      </c>
      <c r="I1303" s="116" t="s">
        <v>457</v>
      </c>
      <c r="J1303" s="116" t="s">
        <v>3</v>
      </c>
      <c r="K1303" s="117" t="str">
        <f t="shared" si="253"/>
        <v>Sqmt</v>
      </c>
      <c r="L1303" s="118">
        <v>152.1</v>
      </c>
      <c r="M1303" s="118">
        <v>67.760000000000005</v>
      </c>
      <c r="N1303" s="118">
        <v>57.96</v>
      </c>
      <c r="O1303" s="138">
        <f t="shared" si="246"/>
        <v>153.3784</v>
      </c>
      <c r="P1303" s="124">
        <v>125.8</v>
      </c>
      <c r="Q1303" s="118">
        <v>139.80000000000001</v>
      </c>
      <c r="R1303" s="118"/>
      <c r="S1303" s="151"/>
      <c r="T1303" s="119">
        <f t="shared" si="249"/>
        <v>13.578399999999988</v>
      </c>
      <c r="U1303" s="119">
        <f t="shared" si="250"/>
        <v>14.000000000000014</v>
      </c>
      <c r="V1303" s="119">
        <f t="shared" si="254"/>
        <v>963.21635200000003</v>
      </c>
      <c r="W1303" s="119">
        <f t="shared" si="255"/>
        <v>87.920000000000087</v>
      </c>
      <c r="X1303" s="119">
        <f t="shared" si="256"/>
        <v>85.272351999999927</v>
      </c>
      <c r="Y1303" s="120">
        <f t="shared" si="251"/>
        <v>8.8528762850570786</v>
      </c>
      <c r="Z1303" s="121">
        <f t="shared" si="252"/>
        <v>9.1277520172332061</v>
      </c>
      <c r="AA1303" s="122"/>
      <c r="AB1303" s="119">
        <f t="shared" si="257"/>
        <v>85.272351999999927</v>
      </c>
    </row>
    <row r="1304" spans="1:28" x14ac:dyDescent="0.45">
      <c r="A1304" s="112">
        <f>IF(C1304="","",COUNTA($C$3:C1304))</f>
        <v>1302</v>
      </c>
      <c r="B1304" s="112" t="str">
        <f t="shared" si="248"/>
        <v>November</v>
      </c>
      <c r="C1304" s="113">
        <v>44888</v>
      </c>
      <c r="D1304" s="114" t="s">
        <v>808</v>
      </c>
      <c r="E1304" s="114"/>
      <c r="F1304" s="115">
        <v>44848</v>
      </c>
      <c r="G1304" s="116" t="s">
        <v>125</v>
      </c>
      <c r="H1304" s="152" t="s">
        <v>922</v>
      </c>
      <c r="I1304" s="116" t="s">
        <v>515</v>
      </c>
      <c r="J1304" s="116" t="s">
        <v>20</v>
      </c>
      <c r="K1304" s="117" t="str">
        <f t="shared" si="253"/>
        <v>Sqmt</v>
      </c>
      <c r="L1304" s="118">
        <v>15.4</v>
      </c>
      <c r="M1304" s="118">
        <v>12.65</v>
      </c>
      <c r="N1304" s="118"/>
      <c r="O1304" s="138">
        <f t="shared" si="246"/>
        <v>15.433</v>
      </c>
      <c r="P1304" s="124">
        <v>13.9</v>
      </c>
      <c r="Q1304" s="118">
        <v>15.4</v>
      </c>
      <c r="R1304" s="118"/>
      <c r="S1304" s="151"/>
      <c r="T1304" s="119">
        <f t="shared" si="249"/>
        <v>3.2999999999999474E-2</v>
      </c>
      <c r="U1304" s="119">
        <f t="shared" si="250"/>
        <v>1.5</v>
      </c>
      <c r="V1304" s="119">
        <f t="shared" si="254"/>
        <v>96.919240000000002</v>
      </c>
      <c r="W1304" s="119">
        <f t="shared" si="255"/>
        <v>9.42</v>
      </c>
      <c r="X1304" s="119">
        <f t="shared" si="256"/>
        <v>0.2072399999999967</v>
      </c>
      <c r="Y1304" s="120">
        <f t="shared" si="251"/>
        <v>0.21382751247326814</v>
      </c>
      <c r="Z1304" s="121">
        <f t="shared" si="252"/>
        <v>9.719432385148707</v>
      </c>
      <c r="AA1304" s="122"/>
      <c r="AB1304" s="119">
        <f t="shared" si="257"/>
        <v>0.2072399999999967</v>
      </c>
    </row>
    <row r="1305" spans="1:28" x14ac:dyDescent="0.45">
      <c r="A1305" s="112">
        <f>IF(C1305="","",COUNTA($C$3:C1305))</f>
        <v>1303</v>
      </c>
      <c r="B1305" s="112" t="str">
        <f t="shared" si="248"/>
        <v>November</v>
      </c>
      <c r="C1305" s="113">
        <v>44888</v>
      </c>
      <c r="D1305" s="114" t="s">
        <v>808</v>
      </c>
      <c r="E1305" s="114"/>
      <c r="F1305" s="115">
        <v>44848</v>
      </c>
      <c r="G1305" s="116" t="s">
        <v>125</v>
      </c>
      <c r="H1305" s="152" t="s">
        <v>922</v>
      </c>
      <c r="I1305" s="116" t="s">
        <v>25</v>
      </c>
      <c r="J1305" s="116" t="s">
        <v>455</v>
      </c>
      <c r="K1305" s="117" t="str">
        <f t="shared" si="253"/>
        <v>No's</v>
      </c>
      <c r="L1305" s="118">
        <v>1300</v>
      </c>
      <c r="M1305" s="118"/>
      <c r="N1305" s="118"/>
      <c r="O1305" s="138">
        <f t="shared" si="246"/>
        <v>1300</v>
      </c>
      <c r="P1305" s="124"/>
      <c r="Q1305" s="118"/>
      <c r="R1305" s="118"/>
      <c r="S1305" s="151"/>
      <c r="T1305" s="119" t="str">
        <f t="shared" ref="T1305:T1354" si="258">(IF(K1305="Sqmt",(O1305-Q1305),""))</f>
        <v/>
      </c>
      <c r="U1305" s="119" t="str">
        <f t="shared" ref="U1305:U1354" si="259">(IF(K1305="Sqmt",(O1305-P1305)-T1305,IF(K1305="Rmt","",IF(K1305="Kg's","",IF(K1305="No's","",IF(K1305="Roll","",""))))))</f>
        <v/>
      </c>
      <c r="V1305" s="119">
        <f t="shared" si="254"/>
        <v>1300</v>
      </c>
      <c r="W1305" s="119" t="str">
        <f t="shared" si="255"/>
        <v/>
      </c>
      <c r="X1305" s="119" t="str">
        <f t="shared" si="256"/>
        <v/>
      </c>
      <c r="Y1305" s="120" t="str">
        <f t="shared" ref="Y1305:Y1354" si="260">IF(K1305="Sqmt",(T1305/O1305)*100,IF(K1305="Kg's","",IF(K1305="No's","",IF(K1305="Rmt","",IF(K1305="Roll","",IF(K1305="",""))))))</f>
        <v/>
      </c>
      <c r="Z1305" s="121" t="str">
        <f t="shared" ref="Z1305:Z1354" si="261">IF(K1305="Sqmt",(U1305/O1305)*100,IF(K1305="Kg's","",IF(K1305="No's","",IF(K1305="Rmt","",IF(K1305="Roll","",IF(K1305="",""))))))</f>
        <v/>
      </c>
      <c r="AA1305" s="122"/>
      <c r="AB1305" s="119" t="str">
        <f t="shared" si="257"/>
        <v/>
      </c>
    </row>
    <row r="1306" spans="1:28" x14ac:dyDescent="0.45">
      <c r="A1306" s="112">
        <f>IF(C1306="","",COUNTA($C$3:C1306))</f>
        <v>1304</v>
      </c>
      <c r="B1306" s="112" t="str">
        <f t="shared" ref="B1306:B1355" si="262">IF(C1306="","",TEXT(C1306,"mmmm"))</f>
        <v>November</v>
      </c>
      <c r="C1306" s="113">
        <v>44888</v>
      </c>
      <c r="D1306" s="114" t="s">
        <v>808</v>
      </c>
      <c r="E1306" s="114"/>
      <c r="F1306" s="115">
        <v>44848</v>
      </c>
      <c r="G1306" s="116" t="s">
        <v>125</v>
      </c>
      <c r="H1306" s="152" t="s">
        <v>922</v>
      </c>
      <c r="I1306" s="116" t="s">
        <v>460</v>
      </c>
      <c r="J1306" s="116" t="s">
        <v>225</v>
      </c>
      <c r="K1306" s="117" t="str">
        <f t="shared" si="253"/>
        <v>Rmt</v>
      </c>
      <c r="L1306" s="118">
        <v>330</v>
      </c>
      <c r="M1306" s="118"/>
      <c r="N1306" s="118"/>
      <c r="O1306" s="138">
        <f t="shared" ref="O1306:O1369" si="263">IF(ISNUMBER(SEARCH("gsm",J:J)),(M1306+N1306)*1.22,IF(ISNUMBER(SEARCH("Tape",J:J)),L1306,IF(ISNUMBER(SEARCH("Thermal",J:J)),L1306,IF(ISNUMBER(SEARCH("Acou",J:J)),L1306,IF(ISNUMBER(SEARCH("ss",J:J)),L1306,IF(ISNUMBER(SEARCH("Alu",J:J)),L1306,IF(ISNUMBER(SEARCH("Gasket",J:J)),L1306,IF(ISNUMBER(SEARCH("Cleats",J:J)),L1306,IF(ISNUMBER(SEARCH("Tube",J:J)),L1306,IF(ISNUMBER(SEARCH("Bracket",J:J)),L1306,IF(ISNUMBER(SEARCH("Corner",J:J)),L1306,IF(ISNUMBER(SEARCH("MS",J:J)),L1306,IF(ISNUMBER(SEARCH("Bucket",J:J)),L1306,IF(ISNUMBER(SEARCH("stretch",J:J)),L1306,IF(ISNUMBER(SEARCH("Bubble",J:J)),L1306,IF(ISNUMBER(SEARCH("JTR",J:J)),L1306,IF(ISNUMBER(SEARCH("Clamp",J:J)),"No's",IF(ISNUMBER(SEARCH("PIR",J:J)),"sqmt",""))))))))))))))))))</f>
        <v>330</v>
      </c>
      <c r="P1306" s="124"/>
      <c r="Q1306" s="118"/>
      <c r="R1306" s="118"/>
      <c r="S1306" s="151"/>
      <c r="T1306" s="119" t="str">
        <f t="shared" si="258"/>
        <v/>
      </c>
      <c r="U1306" s="119" t="str">
        <f t="shared" si="259"/>
        <v/>
      </c>
      <c r="V1306" s="119">
        <f t="shared" si="254"/>
        <v>330</v>
      </c>
      <c r="W1306" s="119" t="str">
        <f t="shared" si="255"/>
        <v/>
      </c>
      <c r="X1306" s="119" t="str">
        <f t="shared" si="256"/>
        <v/>
      </c>
      <c r="Y1306" s="120" t="str">
        <f t="shared" si="260"/>
        <v/>
      </c>
      <c r="Z1306" s="121" t="str">
        <f t="shared" si="261"/>
        <v/>
      </c>
      <c r="AA1306" s="122"/>
      <c r="AB1306" s="119" t="str">
        <f t="shared" si="257"/>
        <v/>
      </c>
    </row>
    <row r="1307" spans="1:28" x14ac:dyDescent="0.45">
      <c r="A1307" s="112">
        <f>IF(C1307="","",COUNTA($C$3:C1307))</f>
        <v>1305</v>
      </c>
      <c r="B1307" s="112" t="str">
        <f t="shared" si="262"/>
        <v>November</v>
      </c>
      <c r="C1307" s="113">
        <v>44888</v>
      </c>
      <c r="D1307" s="114" t="s">
        <v>808</v>
      </c>
      <c r="E1307" s="114"/>
      <c r="F1307" s="115">
        <v>44848</v>
      </c>
      <c r="G1307" s="116" t="s">
        <v>125</v>
      </c>
      <c r="H1307" s="152" t="s">
        <v>922</v>
      </c>
      <c r="I1307" s="116" t="s">
        <v>24</v>
      </c>
      <c r="J1307" s="116" t="s">
        <v>24</v>
      </c>
      <c r="K1307" s="117" t="str">
        <f t="shared" si="253"/>
        <v>No's</v>
      </c>
      <c r="L1307" s="118">
        <v>1000</v>
      </c>
      <c r="M1307" s="118"/>
      <c r="N1307" s="118"/>
      <c r="O1307" s="138">
        <f t="shared" si="263"/>
        <v>1000</v>
      </c>
      <c r="P1307" s="124"/>
      <c r="Q1307" s="118"/>
      <c r="R1307" s="118"/>
      <c r="S1307" s="151"/>
      <c r="T1307" s="119" t="str">
        <f t="shared" si="258"/>
        <v/>
      </c>
      <c r="U1307" s="119" t="str">
        <f t="shared" si="259"/>
        <v/>
      </c>
      <c r="V1307" s="119">
        <f t="shared" si="254"/>
        <v>1000</v>
      </c>
      <c r="W1307" s="119" t="str">
        <f t="shared" si="255"/>
        <v/>
      </c>
      <c r="X1307" s="119" t="str">
        <f t="shared" si="256"/>
        <v/>
      </c>
      <c r="Y1307" s="120" t="str">
        <f t="shared" si="260"/>
        <v/>
      </c>
      <c r="Z1307" s="121" t="str">
        <f t="shared" si="261"/>
        <v/>
      </c>
      <c r="AA1307" s="122"/>
      <c r="AB1307" s="119" t="str">
        <f t="shared" si="257"/>
        <v/>
      </c>
    </row>
    <row r="1308" spans="1:28" x14ac:dyDescent="0.45">
      <c r="A1308" s="112">
        <f>IF(C1308="","",COUNTA($C$3:C1308))</f>
        <v>1306</v>
      </c>
      <c r="B1308" s="112" t="str">
        <f t="shared" si="262"/>
        <v>November</v>
      </c>
      <c r="C1308" s="113">
        <v>44888</v>
      </c>
      <c r="D1308" s="114" t="s">
        <v>808</v>
      </c>
      <c r="E1308" s="114"/>
      <c r="F1308" s="115">
        <v>44848</v>
      </c>
      <c r="G1308" s="116" t="s">
        <v>125</v>
      </c>
      <c r="H1308" s="152" t="s">
        <v>922</v>
      </c>
      <c r="I1308" s="116" t="s">
        <v>480</v>
      </c>
      <c r="J1308" s="116" t="s">
        <v>345</v>
      </c>
      <c r="K1308" s="117" t="str">
        <f t="shared" si="253"/>
        <v>Kg's</v>
      </c>
      <c r="L1308" s="118">
        <v>1.8</v>
      </c>
      <c r="M1308" s="118"/>
      <c r="N1308" s="118"/>
      <c r="O1308" s="138">
        <f t="shared" si="263"/>
        <v>1.8</v>
      </c>
      <c r="P1308" s="124"/>
      <c r="Q1308" s="118"/>
      <c r="R1308" s="118"/>
      <c r="S1308" s="151"/>
      <c r="T1308" s="119" t="str">
        <f t="shared" si="258"/>
        <v/>
      </c>
      <c r="U1308" s="119" t="str">
        <f t="shared" si="259"/>
        <v/>
      </c>
      <c r="V1308" s="119">
        <f t="shared" si="254"/>
        <v>1.8</v>
      </c>
      <c r="W1308" s="119" t="str">
        <f t="shared" si="255"/>
        <v/>
      </c>
      <c r="X1308" s="119" t="str">
        <f t="shared" si="256"/>
        <v/>
      </c>
      <c r="Y1308" s="120" t="str">
        <f t="shared" si="260"/>
        <v/>
      </c>
      <c r="Z1308" s="121" t="str">
        <f t="shared" si="261"/>
        <v/>
      </c>
      <c r="AA1308" s="122"/>
      <c r="AB1308" s="119" t="str">
        <f t="shared" si="257"/>
        <v/>
      </c>
    </row>
    <row r="1309" spans="1:28" x14ac:dyDescent="0.45">
      <c r="A1309" s="112">
        <f>IF(C1309="","",COUNTA($C$3:C1309))</f>
        <v>1307</v>
      </c>
      <c r="B1309" s="112" t="str">
        <f t="shared" si="262"/>
        <v>November</v>
      </c>
      <c r="C1309" s="113">
        <v>44888</v>
      </c>
      <c r="D1309" s="114" t="s">
        <v>808</v>
      </c>
      <c r="E1309" s="114"/>
      <c r="F1309" s="115">
        <v>44848</v>
      </c>
      <c r="G1309" s="116" t="s">
        <v>125</v>
      </c>
      <c r="H1309" s="152" t="s">
        <v>922</v>
      </c>
      <c r="I1309" s="116" t="s">
        <v>480</v>
      </c>
      <c r="J1309" s="116" t="s">
        <v>343</v>
      </c>
      <c r="K1309" s="117" t="str">
        <f t="shared" si="253"/>
        <v>No's</v>
      </c>
      <c r="L1309" s="118">
        <v>3</v>
      </c>
      <c r="M1309" s="118"/>
      <c r="N1309" s="118"/>
      <c r="O1309" s="138">
        <f t="shared" si="263"/>
        <v>3</v>
      </c>
      <c r="P1309" s="124"/>
      <c r="Q1309" s="118"/>
      <c r="R1309" s="118"/>
      <c r="S1309" s="151"/>
      <c r="T1309" s="119" t="str">
        <f t="shared" si="258"/>
        <v/>
      </c>
      <c r="U1309" s="119" t="str">
        <f t="shared" si="259"/>
        <v/>
      </c>
      <c r="V1309" s="119">
        <f t="shared" si="254"/>
        <v>3</v>
      </c>
      <c r="W1309" s="119" t="str">
        <f t="shared" si="255"/>
        <v/>
      </c>
      <c r="X1309" s="119" t="str">
        <f t="shared" si="256"/>
        <v/>
      </c>
      <c r="Y1309" s="120" t="str">
        <f t="shared" si="260"/>
        <v/>
      </c>
      <c r="Z1309" s="121" t="str">
        <f t="shared" si="261"/>
        <v/>
      </c>
      <c r="AA1309" s="122"/>
      <c r="AB1309" s="119" t="str">
        <f t="shared" si="257"/>
        <v/>
      </c>
    </row>
    <row r="1310" spans="1:28" x14ac:dyDescent="0.45">
      <c r="A1310" s="112">
        <f>IF(C1310="","",COUNTA($C$3:C1310))</f>
        <v>1308</v>
      </c>
      <c r="B1310" s="112" t="str">
        <f t="shared" si="262"/>
        <v>November</v>
      </c>
      <c r="C1310" s="113">
        <v>44888</v>
      </c>
      <c r="D1310" s="114" t="s">
        <v>808</v>
      </c>
      <c r="E1310" s="114"/>
      <c r="F1310" s="115">
        <v>44848</v>
      </c>
      <c r="G1310" s="116" t="s">
        <v>125</v>
      </c>
      <c r="H1310" s="152" t="s">
        <v>923</v>
      </c>
      <c r="I1310" s="116" t="s">
        <v>231</v>
      </c>
      <c r="J1310" s="116" t="s">
        <v>2</v>
      </c>
      <c r="K1310" s="117" t="str">
        <f t="shared" si="253"/>
        <v>Sqmt</v>
      </c>
      <c r="L1310" s="118">
        <v>5.0999999999999996</v>
      </c>
      <c r="M1310" s="118"/>
      <c r="N1310" s="118">
        <v>4.2</v>
      </c>
      <c r="O1310" s="138">
        <f t="shared" si="263"/>
        <v>5.1239999999999997</v>
      </c>
      <c r="P1310" s="124">
        <v>3.9</v>
      </c>
      <c r="Q1310" s="118">
        <v>4.25</v>
      </c>
      <c r="R1310" s="118">
        <v>0</v>
      </c>
      <c r="S1310" s="151">
        <v>100</v>
      </c>
      <c r="T1310" s="119">
        <f t="shared" si="258"/>
        <v>0.87399999999999967</v>
      </c>
      <c r="U1310" s="119">
        <f t="shared" si="259"/>
        <v>0.35000000000000009</v>
      </c>
      <c r="V1310" s="119">
        <f t="shared" si="254"/>
        <v>24.134039999999999</v>
      </c>
      <c r="W1310" s="119">
        <f t="shared" si="255"/>
        <v>1.6485000000000003</v>
      </c>
      <c r="X1310" s="119">
        <f t="shared" si="256"/>
        <v>4.1165399999999988</v>
      </c>
      <c r="Y1310" s="120">
        <f t="shared" si="260"/>
        <v>17.05698672911787</v>
      </c>
      <c r="Z1310" s="121">
        <f t="shared" si="261"/>
        <v>6.8306010928961767</v>
      </c>
      <c r="AA1310" s="122"/>
      <c r="AB1310" s="119">
        <f t="shared" si="257"/>
        <v>4.1165399999999988</v>
      </c>
    </row>
    <row r="1311" spans="1:28" x14ac:dyDescent="0.45">
      <c r="A1311" s="112">
        <f>IF(C1311="","",COUNTA($C$3:C1311))</f>
        <v>1309</v>
      </c>
      <c r="B1311" s="112" t="str">
        <f t="shared" si="262"/>
        <v>November</v>
      </c>
      <c r="C1311" s="113">
        <v>44888</v>
      </c>
      <c r="D1311" s="114" t="s">
        <v>808</v>
      </c>
      <c r="E1311" s="114"/>
      <c r="F1311" s="115">
        <v>44848</v>
      </c>
      <c r="G1311" s="116" t="s">
        <v>125</v>
      </c>
      <c r="H1311" s="152" t="s">
        <v>924</v>
      </c>
      <c r="I1311" s="116" t="s">
        <v>457</v>
      </c>
      <c r="J1311" s="116" t="s">
        <v>2</v>
      </c>
      <c r="K1311" s="117" t="str">
        <f t="shared" si="253"/>
        <v>Sqmt</v>
      </c>
      <c r="L1311" s="118">
        <v>15.1</v>
      </c>
      <c r="M1311" s="118"/>
      <c r="N1311" s="118">
        <v>12.75</v>
      </c>
      <c r="O1311" s="138">
        <f t="shared" si="263"/>
        <v>15.555</v>
      </c>
      <c r="P1311" s="124">
        <v>8.0500000000000007</v>
      </c>
      <c r="Q1311" s="118">
        <v>11.8</v>
      </c>
      <c r="R1311" s="118">
        <v>0</v>
      </c>
      <c r="S1311" s="151">
        <v>100</v>
      </c>
      <c r="T1311" s="119">
        <f t="shared" si="258"/>
        <v>3.754999999999999</v>
      </c>
      <c r="U1311" s="119">
        <f t="shared" si="259"/>
        <v>3.75</v>
      </c>
      <c r="V1311" s="119">
        <f t="shared" si="254"/>
        <v>73.264049999999997</v>
      </c>
      <c r="W1311" s="119">
        <f t="shared" si="255"/>
        <v>17.662500000000001</v>
      </c>
      <c r="X1311" s="119">
        <f t="shared" si="256"/>
        <v>17.686049999999994</v>
      </c>
      <c r="Y1311" s="120">
        <f t="shared" si="260"/>
        <v>24.140147862423653</v>
      </c>
      <c r="Z1311" s="121">
        <f t="shared" si="261"/>
        <v>24.108003857280618</v>
      </c>
      <c r="AA1311" s="122"/>
      <c r="AB1311" s="119">
        <f t="shared" si="257"/>
        <v>17.686049999999994</v>
      </c>
    </row>
    <row r="1312" spans="1:28" x14ac:dyDescent="0.45">
      <c r="A1312" s="112">
        <f>IF(C1312="","",COUNTA($C$3:C1312))</f>
        <v>1310</v>
      </c>
      <c r="B1312" s="112" t="str">
        <f t="shared" si="262"/>
        <v>November</v>
      </c>
      <c r="C1312" s="113">
        <v>44888</v>
      </c>
      <c r="D1312" s="114" t="s">
        <v>808</v>
      </c>
      <c r="E1312" s="114"/>
      <c r="F1312" s="115">
        <v>44848</v>
      </c>
      <c r="G1312" s="116" t="s">
        <v>125</v>
      </c>
      <c r="H1312" s="152" t="s">
        <v>924</v>
      </c>
      <c r="I1312" s="116" t="s">
        <v>457</v>
      </c>
      <c r="J1312" s="116" t="s">
        <v>3</v>
      </c>
      <c r="K1312" s="117" t="str">
        <f t="shared" si="253"/>
        <v>Sqmt</v>
      </c>
      <c r="L1312" s="118">
        <v>170.9</v>
      </c>
      <c r="M1312" s="118"/>
      <c r="N1312" s="118">
        <v>142.77000000000001</v>
      </c>
      <c r="O1312" s="138">
        <f t="shared" si="263"/>
        <v>174.17940000000002</v>
      </c>
      <c r="P1312" s="124">
        <v>90.3</v>
      </c>
      <c r="Q1312" s="118">
        <v>132.9</v>
      </c>
      <c r="R1312" s="118"/>
      <c r="S1312" s="151"/>
      <c r="T1312" s="119">
        <f t="shared" si="258"/>
        <v>41.27940000000001</v>
      </c>
      <c r="U1312" s="119">
        <f t="shared" si="259"/>
        <v>42.600000000000009</v>
      </c>
      <c r="V1312" s="119">
        <f t="shared" si="254"/>
        <v>1093.8466320000002</v>
      </c>
      <c r="W1312" s="119">
        <f t="shared" si="255"/>
        <v>267.52800000000008</v>
      </c>
      <c r="X1312" s="119">
        <f t="shared" si="256"/>
        <v>259.23463200000009</v>
      </c>
      <c r="Y1312" s="120">
        <f t="shared" si="260"/>
        <v>23.69935824787547</v>
      </c>
      <c r="Z1312" s="121">
        <f t="shared" si="261"/>
        <v>24.457542051471073</v>
      </c>
      <c r="AA1312" s="122"/>
      <c r="AB1312" s="119">
        <f t="shared" si="257"/>
        <v>259.23463200000009</v>
      </c>
    </row>
    <row r="1313" spans="1:28" x14ac:dyDescent="0.45">
      <c r="A1313" s="112">
        <f>IF(C1313="","",COUNTA($C$3:C1313))</f>
        <v>1311</v>
      </c>
      <c r="B1313" s="112" t="str">
        <f t="shared" si="262"/>
        <v>November</v>
      </c>
      <c r="C1313" s="113">
        <v>44888</v>
      </c>
      <c r="D1313" s="114" t="s">
        <v>808</v>
      </c>
      <c r="E1313" s="114"/>
      <c r="F1313" s="115">
        <v>44848</v>
      </c>
      <c r="G1313" s="116" t="s">
        <v>125</v>
      </c>
      <c r="H1313" s="152" t="s">
        <v>924</v>
      </c>
      <c r="I1313" s="116" t="s">
        <v>457</v>
      </c>
      <c r="J1313" s="116" t="s">
        <v>4</v>
      </c>
      <c r="K1313" s="117" t="str">
        <f t="shared" si="253"/>
        <v>Sqmt</v>
      </c>
      <c r="L1313" s="118">
        <v>48.1</v>
      </c>
      <c r="M1313" s="118"/>
      <c r="N1313" s="118">
        <v>39.28</v>
      </c>
      <c r="O1313" s="138">
        <f t="shared" si="263"/>
        <v>47.921599999999998</v>
      </c>
      <c r="P1313" s="124">
        <v>27.1</v>
      </c>
      <c r="Q1313" s="118">
        <v>39.4</v>
      </c>
      <c r="R1313" s="118"/>
      <c r="S1313" s="151"/>
      <c r="T1313" s="119">
        <f t="shared" si="258"/>
        <v>8.5215999999999994</v>
      </c>
      <c r="U1313" s="119">
        <f t="shared" si="259"/>
        <v>12.299999999999997</v>
      </c>
      <c r="V1313" s="119">
        <f t="shared" si="254"/>
        <v>376.18455999999998</v>
      </c>
      <c r="W1313" s="119">
        <f t="shared" si="255"/>
        <v>96.554999999999978</v>
      </c>
      <c r="X1313" s="119">
        <f t="shared" si="256"/>
        <v>66.894559999999998</v>
      </c>
      <c r="Y1313" s="120">
        <f t="shared" si="260"/>
        <v>17.782377883876997</v>
      </c>
      <c r="Z1313" s="121">
        <f t="shared" si="261"/>
        <v>25.666922640312507</v>
      </c>
      <c r="AA1313" s="122"/>
      <c r="AB1313" s="119">
        <f t="shared" si="257"/>
        <v>66.894559999999998</v>
      </c>
    </row>
    <row r="1314" spans="1:28" x14ac:dyDescent="0.45">
      <c r="A1314" s="112">
        <f>IF(C1314="","",COUNTA($C$3:C1314))</f>
        <v>1312</v>
      </c>
      <c r="B1314" s="112" t="str">
        <f t="shared" si="262"/>
        <v>November</v>
      </c>
      <c r="C1314" s="113">
        <v>44888</v>
      </c>
      <c r="D1314" s="114" t="s">
        <v>808</v>
      </c>
      <c r="E1314" s="114"/>
      <c r="F1314" s="115">
        <v>44848</v>
      </c>
      <c r="G1314" s="116" t="s">
        <v>125</v>
      </c>
      <c r="H1314" s="152" t="s">
        <v>924</v>
      </c>
      <c r="I1314" s="116" t="s">
        <v>25</v>
      </c>
      <c r="J1314" s="116" t="s">
        <v>455</v>
      </c>
      <c r="K1314" s="117" t="str">
        <f t="shared" si="253"/>
        <v>No's</v>
      </c>
      <c r="L1314" s="118">
        <v>960</v>
      </c>
      <c r="M1314" s="118"/>
      <c r="N1314" s="118"/>
      <c r="O1314" s="138">
        <f t="shared" si="263"/>
        <v>960</v>
      </c>
      <c r="P1314" s="124"/>
      <c r="Q1314" s="118"/>
      <c r="R1314" s="118"/>
      <c r="S1314" s="151"/>
      <c r="T1314" s="119" t="str">
        <f t="shared" si="258"/>
        <v/>
      </c>
      <c r="U1314" s="119" t="str">
        <f t="shared" si="259"/>
        <v/>
      </c>
      <c r="V1314" s="119">
        <f t="shared" si="254"/>
        <v>960</v>
      </c>
      <c r="W1314" s="119" t="str">
        <f t="shared" si="255"/>
        <v/>
      </c>
      <c r="X1314" s="119" t="str">
        <f t="shared" si="256"/>
        <v/>
      </c>
      <c r="Y1314" s="120" t="str">
        <f t="shared" si="260"/>
        <v/>
      </c>
      <c r="Z1314" s="121" t="str">
        <f t="shared" si="261"/>
        <v/>
      </c>
      <c r="AA1314" s="122"/>
      <c r="AB1314" s="119" t="str">
        <f t="shared" si="257"/>
        <v/>
      </c>
    </row>
    <row r="1315" spans="1:28" x14ac:dyDescent="0.45">
      <c r="A1315" s="112">
        <f>IF(C1315="","",COUNTA($C$3:C1315))</f>
        <v>1313</v>
      </c>
      <c r="B1315" s="112" t="str">
        <f t="shared" si="262"/>
        <v>November</v>
      </c>
      <c r="C1315" s="113">
        <v>44888</v>
      </c>
      <c r="D1315" s="114" t="s">
        <v>808</v>
      </c>
      <c r="E1315" s="114"/>
      <c r="F1315" s="115">
        <v>44848</v>
      </c>
      <c r="G1315" s="116" t="s">
        <v>125</v>
      </c>
      <c r="H1315" s="152" t="s">
        <v>924</v>
      </c>
      <c r="I1315" s="116" t="s">
        <v>460</v>
      </c>
      <c r="J1315" s="116" t="s">
        <v>225</v>
      </c>
      <c r="K1315" s="117" t="str">
        <f t="shared" si="253"/>
        <v>Rmt</v>
      </c>
      <c r="L1315" s="118">
        <v>450</v>
      </c>
      <c r="M1315" s="118"/>
      <c r="N1315" s="118"/>
      <c r="O1315" s="138">
        <f t="shared" si="263"/>
        <v>450</v>
      </c>
      <c r="P1315" s="124"/>
      <c r="Q1315" s="118"/>
      <c r="R1315" s="118"/>
      <c r="S1315" s="151"/>
      <c r="T1315" s="119" t="str">
        <f t="shared" si="258"/>
        <v/>
      </c>
      <c r="U1315" s="119" t="str">
        <f t="shared" si="259"/>
        <v/>
      </c>
      <c r="V1315" s="119">
        <f t="shared" si="254"/>
        <v>450</v>
      </c>
      <c r="W1315" s="119" t="str">
        <f t="shared" si="255"/>
        <v/>
      </c>
      <c r="X1315" s="119" t="str">
        <f t="shared" si="256"/>
        <v/>
      </c>
      <c r="Y1315" s="120" t="str">
        <f t="shared" si="260"/>
        <v/>
      </c>
      <c r="Z1315" s="121" t="str">
        <f t="shared" si="261"/>
        <v/>
      </c>
      <c r="AA1315" s="122"/>
      <c r="AB1315" s="119" t="str">
        <f t="shared" si="257"/>
        <v/>
      </c>
    </row>
    <row r="1316" spans="1:28" x14ac:dyDescent="0.45">
      <c r="A1316" s="112">
        <f>IF(C1316="","",COUNTA($C$3:C1316))</f>
        <v>1314</v>
      </c>
      <c r="B1316" s="112" t="str">
        <f t="shared" si="262"/>
        <v>November</v>
      </c>
      <c r="C1316" s="113">
        <v>44888</v>
      </c>
      <c r="D1316" s="114" t="s">
        <v>808</v>
      </c>
      <c r="E1316" s="114"/>
      <c r="F1316" s="115">
        <v>44848</v>
      </c>
      <c r="G1316" s="116" t="s">
        <v>125</v>
      </c>
      <c r="H1316" s="152" t="s">
        <v>924</v>
      </c>
      <c r="I1316" s="116" t="s">
        <v>24</v>
      </c>
      <c r="J1316" s="116" t="s">
        <v>24</v>
      </c>
      <c r="K1316" s="117" t="str">
        <f t="shared" si="253"/>
        <v>No's</v>
      </c>
      <c r="L1316" s="118">
        <v>1500</v>
      </c>
      <c r="M1316" s="118"/>
      <c r="N1316" s="118"/>
      <c r="O1316" s="138">
        <f t="shared" si="263"/>
        <v>1500</v>
      </c>
      <c r="P1316" s="124"/>
      <c r="Q1316" s="118"/>
      <c r="R1316" s="118"/>
      <c r="S1316" s="151"/>
      <c r="T1316" s="119" t="str">
        <f t="shared" si="258"/>
        <v/>
      </c>
      <c r="U1316" s="119" t="str">
        <f t="shared" si="259"/>
        <v/>
      </c>
      <c r="V1316" s="119">
        <f t="shared" si="254"/>
        <v>1500</v>
      </c>
      <c r="W1316" s="119" t="str">
        <f t="shared" si="255"/>
        <v/>
      </c>
      <c r="X1316" s="119" t="str">
        <f t="shared" si="256"/>
        <v/>
      </c>
      <c r="Y1316" s="120" t="str">
        <f t="shared" si="260"/>
        <v/>
      </c>
      <c r="Z1316" s="121" t="str">
        <f t="shared" si="261"/>
        <v/>
      </c>
      <c r="AA1316" s="122"/>
      <c r="AB1316" s="119" t="str">
        <f t="shared" si="257"/>
        <v/>
      </c>
    </row>
    <row r="1317" spans="1:28" x14ac:dyDescent="0.45">
      <c r="A1317" s="112">
        <f>IF(C1317="","",COUNTA($C$3:C1317))</f>
        <v>1315</v>
      </c>
      <c r="B1317" s="112" t="str">
        <f t="shared" si="262"/>
        <v>November</v>
      </c>
      <c r="C1317" s="113">
        <v>44888</v>
      </c>
      <c r="D1317" s="114" t="s">
        <v>808</v>
      </c>
      <c r="E1317" s="114"/>
      <c r="F1317" s="115">
        <v>44848</v>
      </c>
      <c r="G1317" s="116" t="s">
        <v>125</v>
      </c>
      <c r="H1317" s="152" t="s">
        <v>924</v>
      </c>
      <c r="I1317" s="116" t="s">
        <v>480</v>
      </c>
      <c r="J1317" s="116" t="s">
        <v>345</v>
      </c>
      <c r="K1317" s="117" t="str">
        <f t="shared" si="253"/>
        <v>Kg's</v>
      </c>
      <c r="L1317" s="118">
        <v>0.9</v>
      </c>
      <c r="M1317" s="118"/>
      <c r="N1317" s="118"/>
      <c r="O1317" s="138">
        <f t="shared" si="263"/>
        <v>0.9</v>
      </c>
      <c r="P1317" s="124"/>
      <c r="Q1317" s="118"/>
      <c r="R1317" s="118"/>
      <c r="S1317" s="151"/>
      <c r="T1317" s="119" t="str">
        <f t="shared" si="258"/>
        <v/>
      </c>
      <c r="U1317" s="119" t="str">
        <f t="shared" si="259"/>
        <v/>
      </c>
      <c r="V1317" s="119">
        <f t="shared" si="254"/>
        <v>0.9</v>
      </c>
      <c r="W1317" s="119" t="str">
        <f t="shared" si="255"/>
        <v/>
      </c>
      <c r="X1317" s="119" t="str">
        <f t="shared" si="256"/>
        <v/>
      </c>
      <c r="Y1317" s="120" t="str">
        <f t="shared" si="260"/>
        <v/>
      </c>
      <c r="Z1317" s="121" t="str">
        <f t="shared" si="261"/>
        <v/>
      </c>
      <c r="AA1317" s="122"/>
      <c r="AB1317" s="119" t="str">
        <f t="shared" si="257"/>
        <v/>
      </c>
    </row>
    <row r="1318" spans="1:28" x14ac:dyDescent="0.45">
      <c r="A1318" s="112">
        <f>IF(C1318="","",COUNTA($C$3:C1318))</f>
        <v>1316</v>
      </c>
      <c r="B1318" s="112" t="str">
        <f t="shared" si="262"/>
        <v>November</v>
      </c>
      <c r="C1318" s="113">
        <v>44888</v>
      </c>
      <c r="D1318" s="114" t="s">
        <v>808</v>
      </c>
      <c r="E1318" s="114"/>
      <c r="F1318" s="115">
        <v>44848</v>
      </c>
      <c r="G1318" s="116" t="s">
        <v>125</v>
      </c>
      <c r="H1318" s="152" t="s">
        <v>924</v>
      </c>
      <c r="I1318" s="116" t="s">
        <v>480</v>
      </c>
      <c r="J1318" s="116" t="s">
        <v>343</v>
      </c>
      <c r="K1318" s="117" t="str">
        <f t="shared" si="253"/>
        <v>No's</v>
      </c>
      <c r="L1318" s="118">
        <v>2</v>
      </c>
      <c r="M1318" s="118"/>
      <c r="N1318" s="118"/>
      <c r="O1318" s="138">
        <f t="shared" si="263"/>
        <v>2</v>
      </c>
      <c r="P1318" s="124"/>
      <c r="Q1318" s="118"/>
      <c r="R1318" s="118"/>
      <c r="S1318" s="151"/>
      <c r="T1318" s="119" t="str">
        <f t="shared" si="258"/>
        <v/>
      </c>
      <c r="U1318" s="119" t="str">
        <f t="shared" si="259"/>
        <v/>
      </c>
      <c r="V1318" s="119">
        <f t="shared" si="254"/>
        <v>2</v>
      </c>
      <c r="W1318" s="119" t="str">
        <f t="shared" si="255"/>
        <v/>
      </c>
      <c r="X1318" s="119" t="str">
        <f t="shared" si="256"/>
        <v/>
      </c>
      <c r="Y1318" s="120" t="str">
        <f t="shared" si="260"/>
        <v/>
      </c>
      <c r="Z1318" s="121" t="str">
        <f t="shared" si="261"/>
        <v/>
      </c>
      <c r="AA1318" s="122"/>
      <c r="AB1318" s="119" t="str">
        <f t="shared" si="257"/>
        <v/>
      </c>
    </row>
    <row r="1319" spans="1:28" x14ac:dyDescent="0.45">
      <c r="A1319" s="112">
        <f>IF(C1319="","",COUNTA($C$3:C1319))</f>
        <v>1317</v>
      </c>
      <c r="B1319" s="112" t="str">
        <f t="shared" si="262"/>
        <v>November</v>
      </c>
      <c r="C1319" s="113">
        <v>44890</v>
      </c>
      <c r="D1319" s="114" t="s">
        <v>662</v>
      </c>
      <c r="E1319" s="114"/>
      <c r="F1319" s="115">
        <v>44793</v>
      </c>
      <c r="G1319" s="116" t="s">
        <v>125</v>
      </c>
      <c r="H1319" s="152" t="s">
        <v>929</v>
      </c>
      <c r="I1319" s="116" t="s">
        <v>457</v>
      </c>
      <c r="J1319" s="116" t="s">
        <v>2</v>
      </c>
      <c r="K1319" s="117" t="str">
        <f t="shared" si="253"/>
        <v>Sqmt</v>
      </c>
      <c r="L1319" s="118">
        <v>23.1</v>
      </c>
      <c r="M1319" s="118">
        <v>20.196000000000002</v>
      </c>
      <c r="N1319" s="118"/>
      <c r="O1319" s="138">
        <f t="shared" si="263"/>
        <v>24.639120000000002</v>
      </c>
      <c r="P1319" s="124">
        <v>19</v>
      </c>
      <c r="Q1319" s="118">
        <v>20.6</v>
      </c>
      <c r="R1319" s="118">
        <v>3</v>
      </c>
      <c r="S1319" s="151">
        <v>97</v>
      </c>
      <c r="T1319" s="119">
        <f t="shared" si="258"/>
        <v>4.0391200000000005</v>
      </c>
      <c r="U1319" s="119">
        <f t="shared" si="259"/>
        <v>1.6000000000000014</v>
      </c>
      <c r="V1319" s="119">
        <f t="shared" si="254"/>
        <v>116.05025520000001</v>
      </c>
      <c r="W1319" s="119">
        <f t="shared" si="255"/>
        <v>7.5360000000000067</v>
      </c>
      <c r="X1319" s="119">
        <f t="shared" si="256"/>
        <v>19.024255200000002</v>
      </c>
      <c r="Y1319" s="120">
        <f t="shared" si="260"/>
        <v>16.393117936030183</v>
      </c>
      <c r="Z1319" s="121">
        <f t="shared" si="261"/>
        <v>6.4937384127355253</v>
      </c>
      <c r="AA1319" s="122"/>
      <c r="AB1319" s="119">
        <f t="shared" si="257"/>
        <v>19.024255200000002</v>
      </c>
    </row>
    <row r="1320" spans="1:28" x14ac:dyDescent="0.45">
      <c r="A1320" s="112">
        <f>IF(C1320="","",COUNTA($C$3:C1320))</f>
        <v>1318</v>
      </c>
      <c r="B1320" s="112" t="str">
        <f t="shared" si="262"/>
        <v>November</v>
      </c>
      <c r="C1320" s="113">
        <v>44890</v>
      </c>
      <c r="D1320" s="114" t="s">
        <v>662</v>
      </c>
      <c r="E1320" s="114"/>
      <c r="F1320" s="115">
        <v>44793</v>
      </c>
      <c r="G1320" s="116" t="s">
        <v>125</v>
      </c>
      <c r="H1320" s="152" t="s">
        <v>929</v>
      </c>
      <c r="I1320" s="116" t="s">
        <v>25</v>
      </c>
      <c r="J1320" s="116" t="s">
        <v>455</v>
      </c>
      <c r="K1320" s="117" t="str">
        <f t="shared" si="253"/>
        <v>No's</v>
      </c>
      <c r="L1320" s="118">
        <v>40</v>
      </c>
      <c r="M1320" s="118"/>
      <c r="N1320" s="118"/>
      <c r="O1320" s="138">
        <f t="shared" si="263"/>
        <v>40</v>
      </c>
      <c r="P1320" s="124"/>
      <c r="Q1320" s="118"/>
      <c r="R1320" s="118"/>
      <c r="S1320" s="151"/>
      <c r="T1320" s="119" t="str">
        <f t="shared" si="258"/>
        <v/>
      </c>
      <c r="U1320" s="119" t="str">
        <f t="shared" si="259"/>
        <v/>
      </c>
      <c r="V1320" s="119">
        <f t="shared" si="254"/>
        <v>40</v>
      </c>
      <c r="W1320" s="119" t="str">
        <f t="shared" si="255"/>
        <v/>
      </c>
      <c r="X1320" s="119" t="str">
        <f t="shared" si="256"/>
        <v/>
      </c>
      <c r="Y1320" s="120" t="str">
        <f t="shared" si="260"/>
        <v/>
      </c>
      <c r="Z1320" s="121" t="str">
        <f t="shared" si="261"/>
        <v/>
      </c>
      <c r="AA1320" s="122"/>
      <c r="AB1320" s="119" t="str">
        <f t="shared" si="257"/>
        <v/>
      </c>
    </row>
    <row r="1321" spans="1:28" x14ac:dyDescent="0.45">
      <c r="A1321" s="112">
        <f>IF(C1321="","",COUNTA($C$3:C1321))</f>
        <v>1319</v>
      </c>
      <c r="B1321" s="112" t="str">
        <f t="shared" si="262"/>
        <v>November</v>
      </c>
      <c r="C1321" s="113">
        <v>44890</v>
      </c>
      <c r="D1321" s="114" t="s">
        <v>662</v>
      </c>
      <c r="E1321" s="114"/>
      <c r="F1321" s="115">
        <v>44793</v>
      </c>
      <c r="G1321" s="116" t="s">
        <v>125</v>
      </c>
      <c r="H1321" s="152" t="s">
        <v>930</v>
      </c>
      <c r="I1321" s="116" t="s">
        <v>457</v>
      </c>
      <c r="J1321" s="116" t="s">
        <v>2</v>
      </c>
      <c r="K1321" s="117" t="str">
        <f t="shared" si="253"/>
        <v>Sqmt</v>
      </c>
      <c r="L1321" s="118">
        <v>41.7</v>
      </c>
      <c r="M1321" s="118"/>
      <c r="N1321" s="118">
        <f>10.26+18.44</f>
        <v>28.700000000000003</v>
      </c>
      <c r="O1321" s="138">
        <f t="shared" si="263"/>
        <v>35.014000000000003</v>
      </c>
      <c r="P1321" s="124">
        <v>33.6</v>
      </c>
      <c r="Q1321" s="118">
        <v>38.299999999999997</v>
      </c>
      <c r="R1321" s="118">
        <v>44</v>
      </c>
      <c r="S1321" s="151">
        <v>56</v>
      </c>
      <c r="T1321" s="119">
        <f t="shared" si="258"/>
        <v>-3.2859999999999943</v>
      </c>
      <c r="U1321" s="119">
        <f t="shared" si="259"/>
        <v>4.6999999999999957</v>
      </c>
      <c r="V1321" s="119">
        <f t="shared" si="254"/>
        <v>164.91594000000001</v>
      </c>
      <c r="W1321" s="119">
        <f t="shared" si="255"/>
        <v>22.136999999999979</v>
      </c>
      <c r="X1321" s="119">
        <f t="shared" si="256"/>
        <v>-15.477059999999973</v>
      </c>
      <c r="Y1321" s="120">
        <f t="shared" si="260"/>
        <v>-9.3848175015707831</v>
      </c>
      <c r="Z1321" s="121">
        <f t="shared" si="261"/>
        <v>13.423202147712329</v>
      </c>
      <c r="AA1321" s="122"/>
      <c r="AB1321" s="119">
        <f t="shared" si="257"/>
        <v>-15.477059999999973</v>
      </c>
    </row>
    <row r="1322" spans="1:28" x14ac:dyDescent="0.45">
      <c r="A1322" s="112">
        <f>IF(C1322="","",COUNTA($C$3:C1322))</f>
        <v>1320</v>
      </c>
      <c r="B1322" s="112" t="str">
        <f t="shared" si="262"/>
        <v>November</v>
      </c>
      <c r="C1322" s="113">
        <v>44890</v>
      </c>
      <c r="D1322" s="114" t="s">
        <v>662</v>
      </c>
      <c r="E1322" s="114"/>
      <c r="F1322" s="115">
        <v>44793</v>
      </c>
      <c r="G1322" s="116" t="s">
        <v>125</v>
      </c>
      <c r="H1322" s="152" t="s">
        <v>930</v>
      </c>
      <c r="I1322" s="116" t="s">
        <v>25</v>
      </c>
      <c r="J1322" s="116" t="s">
        <v>455</v>
      </c>
      <c r="K1322" s="117" t="str">
        <f t="shared" si="253"/>
        <v>No's</v>
      </c>
      <c r="L1322" s="118">
        <v>240</v>
      </c>
      <c r="M1322" s="118"/>
      <c r="N1322" s="118"/>
      <c r="O1322" s="138">
        <f t="shared" si="263"/>
        <v>240</v>
      </c>
      <c r="P1322" s="124"/>
      <c r="Q1322" s="118"/>
      <c r="R1322" s="118"/>
      <c r="S1322" s="151"/>
      <c r="T1322" s="119" t="str">
        <f t="shared" si="258"/>
        <v/>
      </c>
      <c r="U1322" s="119" t="str">
        <f t="shared" si="259"/>
        <v/>
      </c>
      <c r="V1322" s="119">
        <f t="shared" si="254"/>
        <v>240</v>
      </c>
      <c r="W1322" s="119" t="str">
        <f t="shared" si="255"/>
        <v/>
      </c>
      <c r="X1322" s="119" t="str">
        <f t="shared" si="256"/>
        <v/>
      </c>
      <c r="Y1322" s="120" t="str">
        <f t="shared" si="260"/>
        <v/>
      </c>
      <c r="Z1322" s="121" t="str">
        <f t="shared" si="261"/>
        <v/>
      </c>
      <c r="AA1322" s="122"/>
      <c r="AB1322" s="119" t="str">
        <f t="shared" si="257"/>
        <v/>
      </c>
    </row>
    <row r="1323" spans="1:28" x14ac:dyDescent="0.45">
      <c r="A1323" s="112">
        <f>IF(C1323="","",COUNTA($C$3:C1323))</f>
        <v>1321</v>
      </c>
      <c r="B1323" s="112" t="str">
        <f t="shared" si="262"/>
        <v>November</v>
      </c>
      <c r="C1323" s="113">
        <v>44890</v>
      </c>
      <c r="D1323" s="114" t="s">
        <v>662</v>
      </c>
      <c r="E1323" s="114"/>
      <c r="F1323" s="115">
        <v>44793</v>
      </c>
      <c r="G1323" s="116" t="s">
        <v>125</v>
      </c>
      <c r="H1323" s="152" t="s">
        <v>930</v>
      </c>
      <c r="I1323" s="116" t="s">
        <v>460</v>
      </c>
      <c r="J1323" s="116" t="s">
        <v>225</v>
      </c>
      <c r="K1323" s="117" t="str">
        <f t="shared" si="253"/>
        <v>Rmt</v>
      </c>
      <c r="L1323" s="118">
        <v>70</v>
      </c>
      <c r="M1323" s="118"/>
      <c r="N1323" s="118"/>
      <c r="O1323" s="138">
        <f t="shared" si="263"/>
        <v>70</v>
      </c>
      <c r="P1323" s="124"/>
      <c r="Q1323" s="118"/>
      <c r="R1323" s="118"/>
      <c r="S1323" s="151"/>
      <c r="T1323" s="119" t="str">
        <f t="shared" si="258"/>
        <v/>
      </c>
      <c r="U1323" s="119" t="str">
        <f t="shared" si="259"/>
        <v/>
      </c>
      <c r="V1323" s="119">
        <f t="shared" si="254"/>
        <v>70</v>
      </c>
      <c r="W1323" s="119" t="str">
        <f t="shared" si="255"/>
        <v/>
      </c>
      <c r="X1323" s="119" t="str">
        <f t="shared" si="256"/>
        <v/>
      </c>
      <c r="Y1323" s="120" t="str">
        <f t="shared" si="260"/>
        <v/>
      </c>
      <c r="Z1323" s="121" t="str">
        <f t="shared" si="261"/>
        <v/>
      </c>
      <c r="AA1323" s="122"/>
      <c r="AB1323" s="119" t="str">
        <f t="shared" si="257"/>
        <v/>
      </c>
    </row>
    <row r="1324" spans="1:28" x14ac:dyDescent="0.45">
      <c r="A1324" s="112">
        <f>IF(C1324="","",COUNTA($C$3:C1324))</f>
        <v>1322</v>
      </c>
      <c r="B1324" s="112" t="str">
        <f t="shared" si="262"/>
        <v>November</v>
      </c>
      <c r="C1324" s="113">
        <v>44890</v>
      </c>
      <c r="D1324" s="114" t="s">
        <v>662</v>
      </c>
      <c r="E1324" s="114"/>
      <c r="F1324" s="115">
        <v>44793</v>
      </c>
      <c r="G1324" s="116" t="s">
        <v>125</v>
      </c>
      <c r="H1324" s="152" t="s">
        <v>930</v>
      </c>
      <c r="I1324" s="116" t="s">
        <v>24</v>
      </c>
      <c r="J1324" s="116" t="s">
        <v>24</v>
      </c>
      <c r="K1324" s="117" t="str">
        <f t="shared" si="253"/>
        <v>No's</v>
      </c>
      <c r="L1324" s="118">
        <v>250</v>
      </c>
      <c r="M1324" s="118"/>
      <c r="N1324" s="118"/>
      <c r="O1324" s="138">
        <f t="shared" si="263"/>
        <v>250</v>
      </c>
      <c r="P1324" s="124"/>
      <c r="Q1324" s="118"/>
      <c r="R1324" s="118"/>
      <c r="S1324" s="151"/>
      <c r="T1324" s="119" t="str">
        <f t="shared" si="258"/>
        <v/>
      </c>
      <c r="U1324" s="119" t="str">
        <f t="shared" si="259"/>
        <v/>
      </c>
      <c r="V1324" s="119">
        <f t="shared" si="254"/>
        <v>250</v>
      </c>
      <c r="W1324" s="119" t="str">
        <f t="shared" si="255"/>
        <v/>
      </c>
      <c r="X1324" s="119" t="str">
        <f t="shared" si="256"/>
        <v/>
      </c>
      <c r="Y1324" s="120" t="str">
        <f t="shared" si="260"/>
        <v/>
      </c>
      <c r="Z1324" s="121" t="str">
        <f t="shared" si="261"/>
        <v/>
      </c>
      <c r="AA1324" s="122"/>
      <c r="AB1324" s="119" t="str">
        <f t="shared" si="257"/>
        <v/>
      </c>
    </row>
    <row r="1325" spans="1:28" x14ac:dyDescent="0.45">
      <c r="A1325" s="112">
        <f>IF(C1325="","",COUNTA($C$3:C1325))</f>
        <v>1323</v>
      </c>
      <c r="B1325" s="112" t="str">
        <f t="shared" si="262"/>
        <v>November</v>
      </c>
      <c r="C1325" s="113">
        <v>44890</v>
      </c>
      <c r="D1325" s="114" t="s">
        <v>662</v>
      </c>
      <c r="E1325" s="114"/>
      <c r="F1325" s="115">
        <v>44793</v>
      </c>
      <c r="G1325" s="116" t="s">
        <v>125</v>
      </c>
      <c r="H1325" s="152" t="s">
        <v>930</v>
      </c>
      <c r="I1325" s="116" t="s">
        <v>480</v>
      </c>
      <c r="J1325" s="116" t="s">
        <v>345</v>
      </c>
      <c r="K1325" s="117" t="str">
        <f t="shared" si="253"/>
        <v>Kg's</v>
      </c>
      <c r="L1325" s="118">
        <v>0.3</v>
      </c>
      <c r="M1325" s="118"/>
      <c r="N1325" s="118"/>
      <c r="O1325" s="138">
        <f t="shared" si="263"/>
        <v>0.3</v>
      </c>
      <c r="P1325" s="124"/>
      <c r="Q1325" s="118"/>
      <c r="R1325" s="118"/>
      <c r="S1325" s="151"/>
      <c r="T1325" s="119" t="str">
        <f t="shared" si="258"/>
        <v/>
      </c>
      <c r="U1325" s="119" t="str">
        <f t="shared" si="259"/>
        <v/>
      </c>
      <c r="V1325" s="119">
        <f t="shared" si="254"/>
        <v>0.3</v>
      </c>
      <c r="W1325" s="119" t="str">
        <f t="shared" si="255"/>
        <v/>
      </c>
      <c r="X1325" s="119" t="str">
        <f t="shared" si="256"/>
        <v/>
      </c>
      <c r="Y1325" s="120" t="str">
        <f t="shared" si="260"/>
        <v/>
      </c>
      <c r="Z1325" s="121" t="str">
        <f t="shared" si="261"/>
        <v/>
      </c>
      <c r="AA1325" s="122"/>
      <c r="AB1325" s="119" t="str">
        <f t="shared" si="257"/>
        <v/>
      </c>
    </row>
    <row r="1326" spans="1:28" x14ac:dyDescent="0.45">
      <c r="A1326" s="112">
        <f>IF(C1326="","",COUNTA($C$3:C1326))</f>
        <v>1324</v>
      </c>
      <c r="B1326" s="112" t="str">
        <f t="shared" si="262"/>
        <v>November</v>
      </c>
      <c r="C1326" s="113">
        <v>44890</v>
      </c>
      <c r="D1326" s="114" t="s">
        <v>662</v>
      </c>
      <c r="E1326" s="114"/>
      <c r="F1326" s="115">
        <v>44793</v>
      </c>
      <c r="G1326" s="116" t="s">
        <v>125</v>
      </c>
      <c r="H1326" s="152" t="s">
        <v>930</v>
      </c>
      <c r="I1326" s="116" t="s">
        <v>480</v>
      </c>
      <c r="J1326" s="116" t="s">
        <v>343</v>
      </c>
      <c r="K1326" s="117" t="str">
        <f t="shared" si="253"/>
        <v>No's</v>
      </c>
      <c r="L1326" s="118">
        <v>1</v>
      </c>
      <c r="M1326" s="118"/>
      <c r="N1326" s="118"/>
      <c r="O1326" s="138">
        <f t="shared" si="263"/>
        <v>1</v>
      </c>
      <c r="P1326" s="124"/>
      <c r="Q1326" s="118"/>
      <c r="R1326" s="118"/>
      <c r="S1326" s="151"/>
      <c r="T1326" s="119" t="str">
        <f t="shared" si="258"/>
        <v/>
      </c>
      <c r="U1326" s="119" t="str">
        <f t="shared" si="259"/>
        <v/>
      </c>
      <c r="V1326" s="119">
        <f t="shared" si="254"/>
        <v>1</v>
      </c>
      <c r="W1326" s="119" t="str">
        <f t="shared" si="255"/>
        <v/>
      </c>
      <c r="X1326" s="119" t="str">
        <f t="shared" si="256"/>
        <v/>
      </c>
      <c r="Y1326" s="120" t="str">
        <f t="shared" si="260"/>
        <v/>
      </c>
      <c r="Z1326" s="121" t="str">
        <f t="shared" si="261"/>
        <v/>
      </c>
      <c r="AA1326" s="122"/>
      <c r="AB1326" s="119" t="str">
        <f t="shared" si="257"/>
        <v/>
      </c>
    </row>
    <row r="1327" spans="1:28" x14ac:dyDescent="0.45">
      <c r="A1327" s="112">
        <f>IF(C1327="","",COUNTA($C$3:C1327))</f>
        <v>1325</v>
      </c>
      <c r="B1327" s="112" t="str">
        <f t="shared" si="262"/>
        <v>November</v>
      </c>
      <c r="C1327" s="113">
        <v>44891</v>
      </c>
      <c r="D1327" s="114" t="s">
        <v>931</v>
      </c>
      <c r="E1327" s="114"/>
      <c r="F1327" s="115">
        <v>44882</v>
      </c>
      <c r="G1327" s="116" t="s">
        <v>125</v>
      </c>
      <c r="H1327" s="152" t="s">
        <v>932</v>
      </c>
      <c r="I1327" s="116" t="s">
        <v>457</v>
      </c>
      <c r="J1327" s="116" t="s">
        <v>2</v>
      </c>
      <c r="K1327" s="117" t="str">
        <f t="shared" si="253"/>
        <v>Sqmt</v>
      </c>
      <c r="L1327" s="118">
        <v>290.2</v>
      </c>
      <c r="M1327" s="118">
        <v>132.19800000000001</v>
      </c>
      <c r="N1327" s="118">
        <v>107.47</v>
      </c>
      <c r="O1327" s="138">
        <f t="shared" si="263"/>
        <v>292.39496000000003</v>
      </c>
      <c r="P1327" s="124">
        <v>243.5</v>
      </c>
      <c r="Q1327" s="118">
        <v>276.7</v>
      </c>
      <c r="R1327" s="118">
        <v>35</v>
      </c>
      <c r="S1327" s="151">
        <v>65</v>
      </c>
      <c r="T1327" s="119">
        <f t="shared" si="258"/>
        <v>15.694960000000037</v>
      </c>
      <c r="U1327" s="119">
        <f t="shared" si="259"/>
        <v>33.199999999999989</v>
      </c>
      <c r="V1327" s="119">
        <f t="shared" si="254"/>
        <v>1377.1802616000002</v>
      </c>
      <c r="W1327" s="119">
        <f t="shared" si="255"/>
        <v>156.37199999999996</v>
      </c>
      <c r="X1327" s="119">
        <f t="shared" si="256"/>
        <v>73.923261600000174</v>
      </c>
      <c r="Y1327" s="120">
        <f t="shared" si="260"/>
        <v>5.3677259006106111</v>
      </c>
      <c r="Z1327" s="121">
        <f t="shared" si="261"/>
        <v>11.354504879290664</v>
      </c>
      <c r="AA1327" s="122"/>
      <c r="AB1327" s="119">
        <f t="shared" si="257"/>
        <v>73.923261600000174</v>
      </c>
    </row>
    <row r="1328" spans="1:28" x14ac:dyDescent="0.45">
      <c r="A1328" s="112">
        <f>IF(C1328="","",COUNTA($C$3:C1328))</f>
        <v>1326</v>
      </c>
      <c r="B1328" s="112" t="str">
        <f t="shared" si="262"/>
        <v>November</v>
      </c>
      <c r="C1328" s="113">
        <v>44891</v>
      </c>
      <c r="D1328" s="114" t="s">
        <v>931</v>
      </c>
      <c r="E1328" s="114"/>
      <c r="F1328" s="115">
        <v>44882</v>
      </c>
      <c r="G1328" s="116" t="s">
        <v>125</v>
      </c>
      <c r="H1328" s="152" t="s">
        <v>932</v>
      </c>
      <c r="I1328" s="116" t="s">
        <v>231</v>
      </c>
      <c r="J1328" s="116" t="s">
        <v>19</v>
      </c>
      <c r="K1328" s="117" t="str">
        <f t="shared" si="253"/>
        <v>Sqmt</v>
      </c>
      <c r="L1328" s="118">
        <v>1.35</v>
      </c>
      <c r="M1328" s="118">
        <v>1.1100000000000001</v>
      </c>
      <c r="N1328" s="118"/>
      <c r="O1328" s="138">
        <f t="shared" si="263"/>
        <v>1.3542000000000001</v>
      </c>
      <c r="P1328" s="124"/>
      <c r="Q1328" s="118">
        <v>1.35</v>
      </c>
      <c r="R1328" s="118"/>
      <c r="S1328" s="151"/>
      <c r="T1328" s="119">
        <f t="shared" si="258"/>
        <v>4.1999999999999815E-3</v>
      </c>
      <c r="U1328" s="119">
        <f t="shared" si="259"/>
        <v>1.35</v>
      </c>
      <c r="V1328" s="119">
        <f t="shared" si="254"/>
        <v>6.3782820000000005</v>
      </c>
      <c r="W1328" s="119">
        <f t="shared" si="255"/>
        <v>6.3585000000000003</v>
      </c>
      <c r="X1328" s="119">
        <f t="shared" si="256"/>
        <v>1.9781999999999914E-2</v>
      </c>
      <c r="Y1328" s="120">
        <f t="shared" si="260"/>
        <v>0.31014621178555468</v>
      </c>
      <c r="Z1328" s="121">
        <f t="shared" si="261"/>
        <v>99.68985378821445</v>
      </c>
      <c r="AA1328" s="122"/>
      <c r="AB1328" s="119">
        <f t="shared" si="257"/>
        <v>1.9781999999999914E-2</v>
      </c>
    </row>
    <row r="1329" spans="1:28" x14ac:dyDescent="0.45">
      <c r="A1329" s="112">
        <f>IF(C1329="","",COUNTA($C$3:C1329))</f>
        <v>1327</v>
      </c>
      <c r="B1329" s="112" t="str">
        <f t="shared" si="262"/>
        <v>November</v>
      </c>
      <c r="C1329" s="113">
        <v>44891</v>
      </c>
      <c r="D1329" s="114" t="s">
        <v>931</v>
      </c>
      <c r="E1329" s="114"/>
      <c r="F1329" s="115">
        <v>44882</v>
      </c>
      <c r="G1329" s="116" t="s">
        <v>125</v>
      </c>
      <c r="H1329" s="152" t="s">
        <v>932</v>
      </c>
      <c r="I1329" s="116" t="s">
        <v>457</v>
      </c>
      <c r="J1329" s="116" t="s">
        <v>3</v>
      </c>
      <c r="K1329" s="117" t="str">
        <f t="shared" si="253"/>
        <v>Sqmt</v>
      </c>
      <c r="L1329" s="118">
        <v>36.299999999999997</v>
      </c>
      <c r="M1329" s="118">
        <v>14.95</v>
      </c>
      <c r="N1329" s="118">
        <v>14.88</v>
      </c>
      <c r="O1329" s="138">
        <f t="shared" si="263"/>
        <v>36.392599999999995</v>
      </c>
      <c r="P1329" s="124">
        <v>28.9</v>
      </c>
      <c r="Q1329" s="118">
        <v>31.7</v>
      </c>
      <c r="R1329" s="118"/>
      <c r="S1329" s="151"/>
      <c r="T1329" s="119">
        <f t="shared" si="258"/>
        <v>4.6925999999999952</v>
      </c>
      <c r="U1329" s="119">
        <f t="shared" si="259"/>
        <v>2.8000000000000007</v>
      </c>
      <c r="V1329" s="119">
        <f t="shared" si="254"/>
        <v>228.54552799999996</v>
      </c>
      <c r="W1329" s="119">
        <f t="shared" si="255"/>
        <v>17.584000000000007</v>
      </c>
      <c r="X1329" s="119">
        <f t="shared" si="256"/>
        <v>29.469527999999972</v>
      </c>
      <c r="Y1329" s="120">
        <f t="shared" si="260"/>
        <v>12.89437962662738</v>
      </c>
      <c r="Z1329" s="121">
        <f t="shared" si="261"/>
        <v>7.6938718310865433</v>
      </c>
      <c r="AA1329" s="122"/>
      <c r="AB1329" s="119">
        <f t="shared" si="257"/>
        <v>29.469527999999972</v>
      </c>
    </row>
    <row r="1330" spans="1:28" x14ac:dyDescent="0.45">
      <c r="A1330" s="112">
        <f>IF(C1330="","",COUNTA($C$3:C1330))</f>
        <v>1328</v>
      </c>
      <c r="B1330" s="112" t="str">
        <f t="shared" si="262"/>
        <v>November</v>
      </c>
      <c r="C1330" s="113">
        <v>44891</v>
      </c>
      <c r="D1330" s="114" t="s">
        <v>931</v>
      </c>
      <c r="E1330" s="114"/>
      <c r="F1330" s="115">
        <v>44882</v>
      </c>
      <c r="G1330" s="116" t="s">
        <v>125</v>
      </c>
      <c r="H1330" s="152" t="s">
        <v>932</v>
      </c>
      <c r="I1330" s="116" t="s">
        <v>25</v>
      </c>
      <c r="J1330" s="116" t="s">
        <v>455</v>
      </c>
      <c r="K1330" s="117" t="str">
        <f t="shared" si="253"/>
        <v>No's</v>
      </c>
      <c r="L1330" s="118">
        <v>1396</v>
      </c>
      <c r="M1330" s="118"/>
      <c r="N1330" s="118"/>
      <c r="O1330" s="138">
        <f t="shared" si="263"/>
        <v>1396</v>
      </c>
      <c r="P1330" s="124"/>
      <c r="Q1330" s="118"/>
      <c r="R1330" s="118"/>
      <c r="S1330" s="151"/>
      <c r="T1330" s="119" t="str">
        <f t="shared" si="258"/>
        <v/>
      </c>
      <c r="U1330" s="119" t="str">
        <f t="shared" si="259"/>
        <v/>
      </c>
      <c r="V1330" s="119">
        <f t="shared" si="254"/>
        <v>1396</v>
      </c>
      <c r="W1330" s="119" t="str">
        <f t="shared" si="255"/>
        <v/>
      </c>
      <c r="X1330" s="119" t="str">
        <f t="shared" si="256"/>
        <v/>
      </c>
      <c r="Y1330" s="120" t="str">
        <f t="shared" si="260"/>
        <v/>
      </c>
      <c r="Z1330" s="121" t="str">
        <f t="shared" si="261"/>
        <v/>
      </c>
      <c r="AA1330" s="122"/>
      <c r="AB1330" s="119" t="str">
        <f t="shared" si="257"/>
        <v/>
      </c>
    </row>
    <row r="1331" spans="1:28" x14ac:dyDescent="0.45">
      <c r="A1331" s="112">
        <f>IF(C1331="","",COUNTA($C$3:C1331))</f>
        <v>1329</v>
      </c>
      <c r="B1331" s="112" t="str">
        <f t="shared" si="262"/>
        <v>November</v>
      </c>
      <c r="C1331" s="113">
        <v>44891</v>
      </c>
      <c r="D1331" s="114" t="s">
        <v>931</v>
      </c>
      <c r="E1331" s="114"/>
      <c r="F1331" s="115">
        <v>44882</v>
      </c>
      <c r="G1331" s="116" t="s">
        <v>125</v>
      </c>
      <c r="H1331" s="152" t="s">
        <v>932</v>
      </c>
      <c r="I1331" s="116" t="s">
        <v>460</v>
      </c>
      <c r="J1331" s="116" t="s">
        <v>225</v>
      </c>
      <c r="K1331" s="117" t="str">
        <f t="shared" si="253"/>
        <v>Rmt</v>
      </c>
      <c r="L1331" s="118">
        <v>330</v>
      </c>
      <c r="M1331" s="118"/>
      <c r="N1331" s="118"/>
      <c r="O1331" s="138">
        <f t="shared" si="263"/>
        <v>330</v>
      </c>
      <c r="P1331" s="124"/>
      <c r="Q1331" s="118"/>
      <c r="R1331" s="118"/>
      <c r="S1331" s="151"/>
      <c r="T1331" s="119" t="str">
        <f t="shared" si="258"/>
        <v/>
      </c>
      <c r="U1331" s="119" t="str">
        <f t="shared" si="259"/>
        <v/>
      </c>
      <c r="V1331" s="119">
        <f t="shared" si="254"/>
        <v>330</v>
      </c>
      <c r="W1331" s="119" t="str">
        <f t="shared" si="255"/>
        <v/>
      </c>
      <c r="X1331" s="119" t="str">
        <f t="shared" si="256"/>
        <v/>
      </c>
      <c r="Y1331" s="120" t="str">
        <f t="shared" si="260"/>
        <v/>
      </c>
      <c r="Z1331" s="121" t="str">
        <f t="shared" si="261"/>
        <v/>
      </c>
      <c r="AA1331" s="122"/>
      <c r="AB1331" s="119" t="str">
        <f t="shared" si="257"/>
        <v/>
      </c>
    </row>
    <row r="1332" spans="1:28" x14ac:dyDescent="0.45">
      <c r="A1332" s="112">
        <f>IF(C1332="","",COUNTA($C$3:C1332))</f>
        <v>1330</v>
      </c>
      <c r="B1332" s="112" t="str">
        <f t="shared" si="262"/>
        <v>November</v>
      </c>
      <c r="C1332" s="113">
        <v>44891</v>
      </c>
      <c r="D1332" s="114" t="s">
        <v>931</v>
      </c>
      <c r="E1332" s="114"/>
      <c r="F1332" s="115">
        <v>44882</v>
      </c>
      <c r="G1332" s="116" t="s">
        <v>125</v>
      </c>
      <c r="H1332" s="152" t="s">
        <v>932</v>
      </c>
      <c r="I1332" s="116" t="s">
        <v>24</v>
      </c>
      <c r="J1332" s="116" t="s">
        <v>24</v>
      </c>
      <c r="K1332" s="117" t="str">
        <f t="shared" si="253"/>
        <v>No's</v>
      </c>
      <c r="L1332" s="118">
        <v>1200</v>
      </c>
      <c r="M1332" s="118"/>
      <c r="N1332" s="118"/>
      <c r="O1332" s="138">
        <f t="shared" si="263"/>
        <v>1200</v>
      </c>
      <c r="P1332" s="124"/>
      <c r="Q1332" s="118"/>
      <c r="R1332" s="118"/>
      <c r="S1332" s="151"/>
      <c r="T1332" s="119" t="str">
        <f t="shared" si="258"/>
        <v/>
      </c>
      <c r="U1332" s="119" t="str">
        <f t="shared" si="259"/>
        <v/>
      </c>
      <c r="V1332" s="119">
        <f t="shared" si="254"/>
        <v>1200</v>
      </c>
      <c r="W1332" s="119" t="str">
        <f t="shared" si="255"/>
        <v/>
      </c>
      <c r="X1332" s="119" t="str">
        <f t="shared" si="256"/>
        <v/>
      </c>
      <c r="Y1332" s="120" t="str">
        <f t="shared" si="260"/>
        <v/>
      </c>
      <c r="Z1332" s="121" t="str">
        <f t="shared" si="261"/>
        <v/>
      </c>
      <c r="AA1332" s="122"/>
      <c r="AB1332" s="119" t="str">
        <f t="shared" si="257"/>
        <v/>
      </c>
    </row>
    <row r="1333" spans="1:28" x14ac:dyDescent="0.45">
      <c r="A1333" s="112">
        <f>IF(C1333="","",COUNTA($C$3:C1333))</f>
        <v>1331</v>
      </c>
      <c r="B1333" s="112" t="str">
        <f t="shared" si="262"/>
        <v>November</v>
      </c>
      <c r="C1333" s="113">
        <v>44891</v>
      </c>
      <c r="D1333" s="114" t="s">
        <v>931</v>
      </c>
      <c r="E1333" s="114"/>
      <c r="F1333" s="115">
        <v>44882</v>
      </c>
      <c r="G1333" s="116" t="s">
        <v>125</v>
      </c>
      <c r="H1333" s="152" t="s">
        <v>932</v>
      </c>
      <c r="I1333" s="116" t="s">
        <v>480</v>
      </c>
      <c r="J1333" s="116" t="s">
        <v>345</v>
      </c>
      <c r="K1333" s="117" t="str">
        <f t="shared" si="253"/>
        <v>Kg's</v>
      </c>
      <c r="L1333" s="118">
        <v>1.8</v>
      </c>
      <c r="M1333" s="118"/>
      <c r="N1333" s="118"/>
      <c r="O1333" s="138">
        <f t="shared" si="263"/>
        <v>1.8</v>
      </c>
      <c r="P1333" s="124"/>
      <c r="Q1333" s="118"/>
      <c r="R1333" s="118"/>
      <c r="S1333" s="151"/>
      <c r="T1333" s="119" t="str">
        <f t="shared" si="258"/>
        <v/>
      </c>
      <c r="U1333" s="119" t="str">
        <f t="shared" si="259"/>
        <v/>
      </c>
      <c r="V1333" s="119">
        <f t="shared" si="254"/>
        <v>1.8</v>
      </c>
      <c r="W1333" s="119" t="str">
        <f t="shared" si="255"/>
        <v/>
      </c>
      <c r="X1333" s="119" t="str">
        <f t="shared" si="256"/>
        <v/>
      </c>
      <c r="Y1333" s="120" t="str">
        <f t="shared" si="260"/>
        <v/>
      </c>
      <c r="Z1333" s="121" t="str">
        <f t="shared" si="261"/>
        <v/>
      </c>
      <c r="AA1333" s="122"/>
      <c r="AB1333" s="119" t="str">
        <f t="shared" si="257"/>
        <v/>
      </c>
    </row>
    <row r="1334" spans="1:28" x14ac:dyDescent="0.45">
      <c r="A1334" s="112">
        <f>IF(C1334="","",COUNTA($C$3:C1334))</f>
        <v>1332</v>
      </c>
      <c r="B1334" s="112" t="str">
        <f t="shared" si="262"/>
        <v>November</v>
      </c>
      <c r="C1334" s="113">
        <v>44891</v>
      </c>
      <c r="D1334" s="114" t="s">
        <v>931</v>
      </c>
      <c r="E1334" s="114"/>
      <c r="F1334" s="115">
        <v>44882</v>
      </c>
      <c r="G1334" s="116" t="s">
        <v>125</v>
      </c>
      <c r="H1334" s="152" t="s">
        <v>932</v>
      </c>
      <c r="I1334" s="116" t="s">
        <v>480</v>
      </c>
      <c r="J1334" s="116" t="s">
        <v>343</v>
      </c>
      <c r="K1334" s="117" t="str">
        <f t="shared" si="253"/>
        <v>No's</v>
      </c>
      <c r="L1334" s="118">
        <v>3</v>
      </c>
      <c r="M1334" s="118"/>
      <c r="N1334" s="118"/>
      <c r="O1334" s="138">
        <f t="shared" si="263"/>
        <v>3</v>
      </c>
      <c r="P1334" s="124"/>
      <c r="Q1334" s="118"/>
      <c r="R1334" s="118"/>
      <c r="S1334" s="151"/>
      <c r="T1334" s="119" t="str">
        <f t="shared" si="258"/>
        <v/>
      </c>
      <c r="U1334" s="119" t="str">
        <f t="shared" si="259"/>
        <v/>
      </c>
      <c r="V1334" s="119">
        <f t="shared" si="254"/>
        <v>3</v>
      </c>
      <c r="W1334" s="119" t="str">
        <f t="shared" si="255"/>
        <v/>
      </c>
      <c r="X1334" s="119" t="str">
        <f t="shared" si="256"/>
        <v/>
      </c>
      <c r="Y1334" s="120" t="str">
        <f t="shared" si="260"/>
        <v/>
      </c>
      <c r="Z1334" s="121" t="str">
        <f t="shared" si="261"/>
        <v/>
      </c>
      <c r="AA1334" s="122"/>
      <c r="AB1334" s="119" t="str">
        <f t="shared" si="257"/>
        <v/>
      </c>
    </row>
    <row r="1335" spans="1:28" x14ac:dyDescent="0.45">
      <c r="A1335" s="112">
        <f>IF(C1335="","",COUNTA($C$3:C1335))</f>
        <v>1333</v>
      </c>
      <c r="B1335" s="112" t="str">
        <f t="shared" si="262"/>
        <v>November</v>
      </c>
      <c r="C1335" s="113">
        <v>44891</v>
      </c>
      <c r="D1335" s="114" t="s">
        <v>931</v>
      </c>
      <c r="E1335" s="114"/>
      <c r="F1335" s="115">
        <v>44882</v>
      </c>
      <c r="G1335" s="116" t="s">
        <v>125</v>
      </c>
      <c r="H1335" s="152" t="s">
        <v>933</v>
      </c>
      <c r="I1335" s="116" t="s">
        <v>230</v>
      </c>
      <c r="J1335" s="116" t="s">
        <v>4</v>
      </c>
      <c r="K1335" s="117" t="str">
        <f t="shared" si="253"/>
        <v>Sqmt</v>
      </c>
      <c r="L1335" s="118">
        <v>9</v>
      </c>
      <c r="M1335" s="118"/>
      <c r="N1335" s="118">
        <v>7.53</v>
      </c>
      <c r="O1335" s="138">
        <f t="shared" si="263"/>
        <v>9.1866000000000003</v>
      </c>
      <c r="P1335" s="124">
        <v>4</v>
      </c>
      <c r="Q1335" s="118">
        <v>7</v>
      </c>
      <c r="R1335" s="118">
        <v>0</v>
      </c>
      <c r="S1335" s="151">
        <v>100</v>
      </c>
      <c r="T1335" s="119">
        <f t="shared" si="258"/>
        <v>2.1866000000000003</v>
      </c>
      <c r="U1335" s="119">
        <f t="shared" si="259"/>
        <v>3</v>
      </c>
      <c r="V1335" s="119">
        <f t="shared" si="254"/>
        <v>72.114810000000006</v>
      </c>
      <c r="W1335" s="119">
        <f t="shared" si="255"/>
        <v>23.549999999999997</v>
      </c>
      <c r="X1335" s="119">
        <f t="shared" si="256"/>
        <v>17.164810000000003</v>
      </c>
      <c r="Y1335" s="120">
        <f t="shared" si="260"/>
        <v>23.802059521476938</v>
      </c>
      <c r="Z1335" s="121">
        <f t="shared" si="261"/>
        <v>32.65626020508131</v>
      </c>
      <c r="AA1335" s="122"/>
      <c r="AB1335" s="119">
        <f t="shared" si="257"/>
        <v>17.164810000000003</v>
      </c>
    </row>
    <row r="1336" spans="1:28" x14ac:dyDescent="0.45">
      <c r="A1336" s="112">
        <f>IF(C1336="","",COUNTA($C$3:C1336))</f>
        <v>1334</v>
      </c>
      <c r="B1336" s="112" t="str">
        <f t="shared" si="262"/>
        <v>November</v>
      </c>
      <c r="C1336" s="113">
        <v>44891</v>
      </c>
      <c r="D1336" s="114" t="s">
        <v>931</v>
      </c>
      <c r="E1336" s="114"/>
      <c r="F1336" s="115">
        <v>44882</v>
      </c>
      <c r="G1336" s="116" t="s">
        <v>125</v>
      </c>
      <c r="H1336" s="152" t="s">
        <v>933</v>
      </c>
      <c r="I1336" s="116" t="s">
        <v>230</v>
      </c>
      <c r="J1336" s="116" t="s">
        <v>3</v>
      </c>
      <c r="K1336" s="117" t="str">
        <f t="shared" si="253"/>
        <v>Sqmt</v>
      </c>
      <c r="L1336" s="118">
        <v>1.9</v>
      </c>
      <c r="M1336" s="118"/>
      <c r="N1336" s="118">
        <v>1.6</v>
      </c>
      <c r="O1336" s="138">
        <f t="shared" si="263"/>
        <v>1.952</v>
      </c>
      <c r="P1336" s="124"/>
      <c r="Q1336" s="118">
        <v>1.55</v>
      </c>
      <c r="R1336" s="118"/>
      <c r="S1336" s="151"/>
      <c r="T1336" s="119">
        <f t="shared" si="258"/>
        <v>0.40199999999999991</v>
      </c>
      <c r="U1336" s="119">
        <f t="shared" si="259"/>
        <v>1.55</v>
      </c>
      <c r="V1336" s="119">
        <f t="shared" si="254"/>
        <v>12.258560000000001</v>
      </c>
      <c r="W1336" s="119">
        <f t="shared" si="255"/>
        <v>9.734</v>
      </c>
      <c r="X1336" s="119">
        <f t="shared" si="256"/>
        <v>2.5245599999999997</v>
      </c>
      <c r="Y1336" s="120">
        <f t="shared" si="260"/>
        <v>20.594262295081965</v>
      </c>
      <c r="Z1336" s="121">
        <f t="shared" si="261"/>
        <v>79.405737704918039</v>
      </c>
      <c r="AA1336" s="122"/>
      <c r="AB1336" s="119">
        <f t="shared" si="257"/>
        <v>2.5245599999999997</v>
      </c>
    </row>
    <row r="1337" spans="1:28" x14ac:dyDescent="0.45">
      <c r="A1337" s="112">
        <f>IF(C1337="","",COUNTA($C$3:C1337))</f>
        <v>1335</v>
      </c>
      <c r="B1337" s="112" t="str">
        <f t="shared" si="262"/>
        <v>November</v>
      </c>
      <c r="C1337" s="113">
        <v>44891</v>
      </c>
      <c r="D1337" s="114" t="s">
        <v>931</v>
      </c>
      <c r="E1337" s="114"/>
      <c r="F1337" s="115">
        <v>44882</v>
      </c>
      <c r="G1337" s="116" t="s">
        <v>125</v>
      </c>
      <c r="H1337" s="152" t="s">
        <v>933</v>
      </c>
      <c r="I1337" s="116" t="s">
        <v>25</v>
      </c>
      <c r="J1337" s="116" t="s">
        <v>455</v>
      </c>
      <c r="K1337" s="117" t="str">
        <f t="shared" si="253"/>
        <v>No's</v>
      </c>
      <c r="L1337" s="118">
        <v>144</v>
      </c>
      <c r="M1337" s="118"/>
      <c r="N1337" s="118"/>
      <c r="O1337" s="138">
        <f t="shared" si="263"/>
        <v>144</v>
      </c>
      <c r="P1337" s="124"/>
      <c r="Q1337" s="118"/>
      <c r="R1337" s="118"/>
      <c r="S1337" s="151"/>
      <c r="T1337" s="119" t="str">
        <f t="shared" si="258"/>
        <v/>
      </c>
      <c r="U1337" s="119" t="str">
        <f t="shared" si="259"/>
        <v/>
      </c>
      <c r="V1337" s="119">
        <f t="shared" si="254"/>
        <v>144</v>
      </c>
      <c r="W1337" s="119" t="str">
        <f t="shared" si="255"/>
        <v/>
      </c>
      <c r="X1337" s="119" t="str">
        <f t="shared" si="256"/>
        <v/>
      </c>
      <c r="Y1337" s="120" t="str">
        <f t="shared" si="260"/>
        <v/>
      </c>
      <c r="Z1337" s="121" t="str">
        <f t="shared" si="261"/>
        <v/>
      </c>
      <c r="AA1337" s="122"/>
      <c r="AB1337" s="119" t="str">
        <f t="shared" si="257"/>
        <v/>
      </c>
    </row>
    <row r="1338" spans="1:28" x14ac:dyDescent="0.45">
      <c r="A1338" s="112">
        <f>IF(C1338="","",COUNTA($C$3:C1338))</f>
        <v>1336</v>
      </c>
      <c r="B1338" s="112" t="str">
        <f t="shared" si="262"/>
        <v>November</v>
      </c>
      <c r="C1338" s="113">
        <v>44891</v>
      </c>
      <c r="D1338" s="114" t="s">
        <v>934</v>
      </c>
      <c r="E1338" s="114"/>
      <c r="F1338" s="115">
        <v>44890</v>
      </c>
      <c r="G1338" s="116" t="s">
        <v>125</v>
      </c>
      <c r="H1338" s="152" t="s">
        <v>935</v>
      </c>
      <c r="I1338" s="116" t="s">
        <v>457</v>
      </c>
      <c r="J1338" s="116" t="s">
        <v>2</v>
      </c>
      <c r="K1338" s="117" t="str">
        <f t="shared" si="253"/>
        <v>Sqmt</v>
      </c>
      <c r="L1338" s="118">
        <v>67.400000000000006</v>
      </c>
      <c r="M1338" s="118">
        <v>39.9</v>
      </c>
      <c r="N1338" s="118">
        <v>15.65</v>
      </c>
      <c r="O1338" s="138">
        <f t="shared" si="263"/>
        <v>67.771000000000001</v>
      </c>
      <c r="P1338" s="124">
        <v>57.2</v>
      </c>
      <c r="Q1338" s="118">
        <v>65</v>
      </c>
      <c r="R1338" s="118">
        <v>49</v>
      </c>
      <c r="S1338" s="151">
        <v>51</v>
      </c>
      <c r="T1338" s="119">
        <f t="shared" si="258"/>
        <v>2.7710000000000008</v>
      </c>
      <c r="U1338" s="119">
        <f t="shared" si="259"/>
        <v>7.7999999999999972</v>
      </c>
      <c r="V1338" s="119">
        <f t="shared" si="254"/>
        <v>319.20141000000001</v>
      </c>
      <c r="W1338" s="119">
        <f t="shared" si="255"/>
        <v>36.737999999999985</v>
      </c>
      <c r="X1338" s="119">
        <f t="shared" si="256"/>
        <v>13.051410000000004</v>
      </c>
      <c r="Y1338" s="120">
        <f t="shared" si="260"/>
        <v>4.088769532690975</v>
      </c>
      <c r="Z1338" s="121">
        <f t="shared" si="261"/>
        <v>11.509347656077079</v>
      </c>
      <c r="AA1338" s="122"/>
      <c r="AB1338" s="119">
        <f t="shared" si="257"/>
        <v>13.051410000000004</v>
      </c>
    </row>
    <row r="1339" spans="1:28" x14ac:dyDescent="0.45">
      <c r="A1339" s="112">
        <f>IF(C1339="","",COUNTA($C$3:C1339))</f>
        <v>1337</v>
      </c>
      <c r="B1339" s="112" t="str">
        <f t="shared" si="262"/>
        <v>November</v>
      </c>
      <c r="C1339" s="113">
        <v>44891</v>
      </c>
      <c r="D1339" s="114" t="s">
        <v>934</v>
      </c>
      <c r="E1339" s="114"/>
      <c r="F1339" s="115">
        <v>44890</v>
      </c>
      <c r="G1339" s="116" t="s">
        <v>125</v>
      </c>
      <c r="H1339" s="152" t="s">
        <v>935</v>
      </c>
      <c r="I1339" s="116" t="s">
        <v>457</v>
      </c>
      <c r="J1339" s="116" t="s">
        <v>3</v>
      </c>
      <c r="K1339" s="117" t="str">
        <f t="shared" si="253"/>
        <v>Sqmt</v>
      </c>
      <c r="L1339" s="118">
        <v>2.2999999999999998</v>
      </c>
      <c r="M1339" s="118"/>
      <c r="N1339" s="118">
        <v>1.91</v>
      </c>
      <c r="O1339" s="138">
        <f t="shared" si="263"/>
        <v>2.3302</v>
      </c>
      <c r="P1339" s="124">
        <v>1.5</v>
      </c>
      <c r="Q1339" s="118">
        <v>2</v>
      </c>
      <c r="R1339" s="118"/>
      <c r="S1339" s="151"/>
      <c r="T1339" s="119">
        <f t="shared" si="258"/>
        <v>0.33020000000000005</v>
      </c>
      <c r="U1339" s="119">
        <f t="shared" si="259"/>
        <v>0.5</v>
      </c>
      <c r="V1339" s="119">
        <f t="shared" si="254"/>
        <v>14.633656</v>
      </c>
      <c r="W1339" s="119">
        <f t="shared" si="255"/>
        <v>3.14</v>
      </c>
      <c r="X1339" s="119">
        <f t="shared" si="256"/>
        <v>2.0736560000000006</v>
      </c>
      <c r="Y1339" s="120">
        <f t="shared" si="260"/>
        <v>14.170457471461678</v>
      </c>
      <c r="Z1339" s="121">
        <f t="shared" si="261"/>
        <v>21.457385632134578</v>
      </c>
      <c r="AA1339" s="122"/>
      <c r="AB1339" s="119">
        <f t="shared" si="257"/>
        <v>2.0736560000000006</v>
      </c>
    </row>
    <row r="1340" spans="1:28" x14ac:dyDescent="0.45">
      <c r="A1340" s="112">
        <f>IF(C1340="","",COUNTA($C$3:C1340))</f>
        <v>1338</v>
      </c>
      <c r="B1340" s="112" t="str">
        <f t="shared" si="262"/>
        <v>November</v>
      </c>
      <c r="C1340" s="113">
        <v>44891</v>
      </c>
      <c r="D1340" s="114" t="s">
        <v>934</v>
      </c>
      <c r="E1340" s="114"/>
      <c r="F1340" s="115">
        <v>44890</v>
      </c>
      <c r="G1340" s="116" t="s">
        <v>125</v>
      </c>
      <c r="H1340" s="152" t="s">
        <v>935</v>
      </c>
      <c r="I1340" s="116" t="s">
        <v>368</v>
      </c>
      <c r="J1340" s="116" t="s">
        <v>2</v>
      </c>
      <c r="K1340" s="117" t="str">
        <f t="shared" si="253"/>
        <v>Sqmt</v>
      </c>
      <c r="L1340" s="118">
        <v>15</v>
      </c>
      <c r="M1340" s="118">
        <v>12.3</v>
      </c>
      <c r="N1340" s="118"/>
      <c r="O1340" s="138">
        <f t="shared" si="263"/>
        <v>15.006</v>
      </c>
      <c r="P1340" s="124">
        <v>15</v>
      </c>
      <c r="Q1340" s="118">
        <v>15</v>
      </c>
      <c r="R1340" s="118"/>
      <c r="S1340" s="151"/>
      <c r="T1340" s="119">
        <f t="shared" si="258"/>
        <v>6.0000000000002274E-3</v>
      </c>
      <c r="U1340" s="119">
        <f t="shared" si="259"/>
        <v>0</v>
      </c>
      <c r="V1340" s="119">
        <f t="shared" si="254"/>
        <v>70.678259999999995</v>
      </c>
      <c r="W1340" s="119">
        <f t="shared" si="255"/>
        <v>0</v>
      </c>
      <c r="X1340" s="119">
        <f t="shared" si="256"/>
        <v>2.8260000000001069E-2</v>
      </c>
      <c r="Y1340" s="120">
        <f t="shared" si="260"/>
        <v>3.9984006397442533E-2</v>
      </c>
      <c r="Z1340" s="121">
        <f t="shared" si="261"/>
        <v>0</v>
      </c>
      <c r="AA1340" s="122"/>
      <c r="AB1340" s="119">
        <f t="shared" si="257"/>
        <v>2.8260000000001069E-2</v>
      </c>
    </row>
    <row r="1341" spans="1:28" x14ac:dyDescent="0.45">
      <c r="A1341" s="112">
        <f>IF(C1341="","",COUNTA($C$3:C1341))</f>
        <v>1339</v>
      </c>
      <c r="B1341" s="112" t="str">
        <f t="shared" si="262"/>
        <v>November</v>
      </c>
      <c r="C1341" s="113">
        <v>44891</v>
      </c>
      <c r="D1341" s="114" t="s">
        <v>934</v>
      </c>
      <c r="E1341" s="114"/>
      <c r="F1341" s="115">
        <v>44890</v>
      </c>
      <c r="G1341" s="116" t="s">
        <v>125</v>
      </c>
      <c r="H1341" s="152" t="s">
        <v>935</v>
      </c>
      <c r="I1341" s="116" t="s">
        <v>25</v>
      </c>
      <c r="J1341" s="116" t="s">
        <v>455</v>
      </c>
      <c r="K1341" s="117" t="str">
        <f t="shared" si="253"/>
        <v>No's</v>
      </c>
      <c r="L1341" s="118">
        <v>456</v>
      </c>
      <c r="M1341" s="118"/>
      <c r="N1341" s="118"/>
      <c r="O1341" s="138">
        <f t="shared" si="263"/>
        <v>456</v>
      </c>
      <c r="P1341" s="124"/>
      <c r="Q1341" s="118"/>
      <c r="R1341" s="118"/>
      <c r="S1341" s="151"/>
      <c r="T1341" s="119" t="str">
        <f t="shared" si="258"/>
        <v/>
      </c>
      <c r="U1341" s="119" t="str">
        <f t="shared" si="259"/>
        <v/>
      </c>
      <c r="V1341" s="119">
        <f t="shared" si="254"/>
        <v>456</v>
      </c>
      <c r="W1341" s="119" t="str">
        <f t="shared" si="255"/>
        <v/>
      </c>
      <c r="X1341" s="119" t="str">
        <f t="shared" si="256"/>
        <v/>
      </c>
      <c r="Y1341" s="120" t="str">
        <f t="shared" si="260"/>
        <v/>
      </c>
      <c r="Z1341" s="121" t="str">
        <f t="shared" si="261"/>
        <v/>
      </c>
      <c r="AA1341" s="122"/>
      <c r="AB1341" s="119" t="str">
        <f t="shared" ref="AB1341:AB1394" si="264">IFERROR((X1341-AA1341),"")</f>
        <v/>
      </c>
    </row>
    <row r="1342" spans="1:28" x14ac:dyDescent="0.45">
      <c r="A1342" s="112">
        <f>IF(C1342="","",COUNTA($C$3:C1342))</f>
        <v>1340</v>
      </c>
      <c r="B1342" s="112" t="str">
        <f t="shared" si="262"/>
        <v>November</v>
      </c>
      <c r="C1342" s="113">
        <v>44891</v>
      </c>
      <c r="D1342" s="114" t="s">
        <v>934</v>
      </c>
      <c r="E1342" s="114"/>
      <c r="F1342" s="115">
        <v>44890</v>
      </c>
      <c r="G1342" s="116" t="s">
        <v>125</v>
      </c>
      <c r="H1342" s="152" t="s">
        <v>935</v>
      </c>
      <c r="I1342" s="116" t="s">
        <v>460</v>
      </c>
      <c r="J1342" s="116" t="s">
        <v>225</v>
      </c>
      <c r="K1342" s="117" t="str">
        <f t="shared" si="253"/>
        <v>Rmt</v>
      </c>
      <c r="L1342" s="118">
        <v>150</v>
      </c>
      <c r="M1342" s="118"/>
      <c r="N1342" s="118"/>
      <c r="O1342" s="138">
        <f t="shared" si="263"/>
        <v>150</v>
      </c>
      <c r="P1342" s="124"/>
      <c r="Q1342" s="118"/>
      <c r="R1342" s="118"/>
      <c r="S1342" s="151"/>
      <c r="T1342" s="119" t="str">
        <f t="shared" si="258"/>
        <v/>
      </c>
      <c r="U1342" s="119" t="str">
        <f t="shared" si="259"/>
        <v/>
      </c>
      <c r="V1342" s="119">
        <f t="shared" si="254"/>
        <v>150</v>
      </c>
      <c r="W1342" s="119" t="str">
        <f t="shared" si="255"/>
        <v/>
      </c>
      <c r="X1342" s="119" t="str">
        <f t="shared" si="256"/>
        <v/>
      </c>
      <c r="Y1342" s="120" t="str">
        <f t="shared" si="260"/>
        <v/>
      </c>
      <c r="Z1342" s="121" t="str">
        <f t="shared" si="261"/>
        <v/>
      </c>
      <c r="AA1342" s="122"/>
      <c r="AB1342" s="119" t="str">
        <f t="shared" si="264"/>
        <v/>
      </c>
    </row>
    <row r="1343" spans="1:28" x14ac:dyDescent="0.45">
      <c r="A1343" s="112">
        <f>IF(C1343="","",COUNTA($C$3:C1343))</f>
        <v>1341</v>
      </c>
      <c r="B1343" s="112" t="str">
        <f t="shared" si="262"/>
        <v>November</v>
      </c>
      <c r="C1343" s="113">
        <v>44891</v>
      </c>
      <c r="D1343" s="114" t="s">
        <v>934</v>
      </c>
      <c r="E1343" s="114"/>
      <c r="F1343" s="115">
        <v>44890</v>
      </c>
      <c r="G1343" s="116" t="s">
        <v>125</v>
      </c>
      <c r="H1343" s="152" t="s">
        <v>935</v>
      </c>
      <c r="I1343" s="116" t="s">
        <v>24</v>
      </c>
      <c r="J1343" s="116" t="s">
        <v>24</v>
      </c>
      <c r="K1343" s="117" t="str">
        <f t="shared" si="253"/>
        <v>No's</v>
      </c>
      <c r="L1343" s="118">
        <v>500</v>
      </c>
      <c r="M1343" s="118"/>
      <c r="N1343" s="118"/>
      <c r="O1343" s="138">
        <f t="shared" si="263"/>
        <v>500</v>
      </c>
      <c r="P1343" s="124"/>
      <c r="Q1343" s="118"/>
      <c r="R1343" s="118"/>
      <c r="S1343" s="151"/>
      <c r="T1343" s="119" t="str">
        <f t="shared" si="258"/>
        <v/>
      </c>
      <c r="U1343" s="119" t="str">
        <f t="shared" si="259"/>
        <v/>
      </c>
      <c r="V1343" s="119">
        <f t="shared" si="254"/>
        <v>500</v>
      </c>
      <c r="W1343" s="119" t="str">
        <f t="shared" si="255"/>
        <v/>
      </c>
      <c r="X1343" s="119" t="str">
        <f t="shared" si="256"/>
        <v/>
      </c>
      <c r="Y1343" s="120" t="str">
        <f t="shared" si="260"/>
        <v/>
      </c>
      <c r="Z1343" s="121" t="str">
        <f t="shared" si="261"/>
        <v/>
      </c>
      <c r="AA1343" s="122"/>
      <c r="AB1343" s="119" t="str">
        <f t="shared" si="264"/>
        <v/>
      </c>
    </row>
    <row r="1344" spans="1:28" x14ac:dyDescent="0.45">
      <c r="A1344" s="112">
        <f>IF(C1344="","",COUNTA($C$3:C1344))</f>
        <v>1342</v>
      </c>
      <c r="B1344" s="112" t="str">
        <f t="shared" si="262"/>
        <v>November</v>
      </c>
      <c r="C1344" s="113">
        <v>44891</v>
      </c>
      <c r="D1344" s="114" t="s">
        <v>934</v>
      </c>
      <c r="E1344" s="114"/>
      <c r="F1344" s="115">
        <v>44890</v>
      </c>
      <c r="G1344" s="116" t="s">
        <v>125</v>
      </c>
      <c r="H1344" s="152" t="s">
        <v>935</v>
      </c>
      <c r="I1344" s="116" t="s">
        <v>480</v>
      </c>
      <c r="J1344" s="116" t="s">
        <v>345</v>
      </c>
      <c r="K1344" s="117" t="str">
        <f t="shared" si="253"/>
        <v>Kg's</v>
      </c>
      <c r="L1344" s="118">
        <v>0.9</v>
      </c>
      <c r="M1344" s="118"/>
      <c r="N1344" s="118"/>
      <c r="O1344" s="138">
        <f t="shared" si="263"/>
        <v>0.9</v>
      </c>
      <c r="P1344" s="124"/>
      <c r="Q1344" s="118"/>
      <c r="R1344" s="118"/>
      <c r="S1344" s="151"/>
      <c r="T1344" s="119" t="str">
        <f t="shared" si="258"/>
        <v/>
      </c>
      <c r="U1344" s="119" t="str">
        <f t="shared" si="259"/>
        <v/>
      </c>
      <c r="V1344" s="119">
        <f t="shared" si="254"/>
        <v>0.9</v>
      </c>
      <c r="W1344" s="119" t="str">
        <f t="shared" si="255"/>
        <v/>
      </c>
      <c r="X1344" s="119" t="str">
        <f t="shared" si="256"/>
        <v/>
      </c>
      <c r="Y1344" s="120" t="str">
        <f t="shared" si="260"/>
        <v/>
      </c>
      <c r="Z1344" s="121" t="str">
        <f t="shared" si="261"/>
        <v/>
      </c>
      <c r="AA1344" s="122"/>
      <c r="AB1344" s="119" t="str">
        <f t="shared" si="264"/>
        <v/>
      </c>
    </row>
    <row r="1345" spans="1:28" x14ac:dyDescent="0.45">
      <c r="A1345" s="112">
        <f>IF(C1345="","",COUNTA($C$3:C1345))</f>
        <v>1343</v>
      </c>
      <c r="B1345" s="112" t="str">
        <f t="shared" si="262"/>
        <v>November</v>
      </c>
      <c r="C1345" s="113">
        <v>44891</v>
      </c>
      <c r="D1345" s="114" t="s">
        <v>934</v>
      </c>
      <c r="E1345" s="114"/>
      <c r="F1345" s="115">
        <v>44890</v>
      </c>
      <c r="G1345" s="116" t="s">
        <v>125</v>
      </c>
      <c r="H1345" s="152" t="s">
        <v>935</v>
      </c>
      <c r="I1345" s="116" t="s">
        <v>480</v>
      </c>
      <c r="J1345" s="116" t="s">
        <v>343</v>
      </c>
      <c r="K1345" s="117" t="str">
        <f t="shared" si="253"/>
        <v>No's</v>
      </c>
      <c r="L1345" s="118">
        <v>2</v>
      </c>
      <c r="M1345" s="118"/>
      <c r="N1345" s="118"/>
      <c r="O1345" s="138">
        <f t="shared" si="263"/>
        <v>2</v>
      </c>
      <c r="P1345" s="124"/>
      <c r="Q1345" s="118"/>
      <c r="R1345" s="118"/>
      <c r="S1345" s="151"/>
      <c r="T1345" s="119" t="str">
        <f t="shared" si="258"/>
        <v/>
      </c>
      <c r="U1345" s="119" t="str">
        <f t="shared" si="259"/>
        <v/>
      </c>
      <c r="V1345" s="119">
        <f t="shared" si="254"/>
        <v>2</v>
      </c>
      <c r="W1345" s="119" t="str">
        <f t="shared" si="255"/>
        <v/>
      </c>
      <c r="X1345" s="119" t="str">
        <f t="shared" si="256"/>
        <v/>
      </c>
      <c r="Y1345" s="120" t="str">
        <f t="shared" si="260"/>
        <v/>
      </c>
      <c r="Z1345" s="121" t="str">
        <f t="shared" si="261"/>
        <v/>
      </c>
      <c r="AA1345" s="122"/>
      <c r="AB1345" s="119" t="str">
        <f t="shared" si="264"/>
        <v/>
      </c>
    </row>
    <row r="1346" spans="1:28" x14ac:dyDescent="0.45">
      <c r="A1346" s="112">
        <f>IF(C1346="","",COUNTA($C$3:C1346))</f>
        <v>1344</v>
      </c>
      <c r="B1346" s="112" t="str">
        <f t="shared" si="262"/>
        <v>November</v>
      </c>
      <c r="C1346" s="113">
        <v>44891</v>
      </c>
      <c r="D1346" s="114" t="s">
        <v>934</v>
      </c>
      <c r="E1346" s="114"/>
      <c r="F1346" s="115">
        <v>44890</v>
      </c>
      <c r="G1346" s="116" t="s">
        <v>125</v>
      </c>
      <c r="H1346" s="152" t="s">
        <v>936</v>
      </c>
      <c r="I1346" s="116" t="s">
        <v>457</v>
      </c>
      <c r="J1346" s="116" t="s">
        <v>2</v>
      </c>
      <c r="K1346" s="117" t="str">
        <f t="shared" si="253"/>
        <v>Sqmt</v>
      </c>
      <c r="L1346" s="118">
        <v>41.1</v>
      </c>
      <c r="M1346" s="118">
        <v>16.48</v>
      </c>
      <c r="N1346" s="118">
        <v>17.52</v>
      </c>
      <c r="O1346" s="138">
        <f t="shared" si="263"/>
        <v>41.48</v>
      </c>
      <c r="P1346" s="124">
        <v>33</v>
      </c>
      <c r="Q1346" s="118">
        <v>38.5</v>
      </c>
      <c r="R1346" s="118">
        <v>38</v>
      </c>
      <c r="S1346" s="151">
        <v>62</v>
      </c>
      <c r="T1346" s="119">
        <f t="shared" si="258"/>
        <v>2.9799999999999969</v>
      </c>
      <c r="U1346" s="119">
        <f t="shared" si="259"/>
        <v>5.5</v>
      </c>
      <c r="V1346" s="119">
        <f t="shared" si="254"/>
        <v>195.37079999999997</v>
      </c>
      <c r="W1346" s="119">
        <f t="shared" si="255"/>
        <v>25.905000000000001</v>
      </c>
      <c r="X1346" s="119">
        <f t="shared" si="256"/>
        <v>14.035799999999986</v>
      </c>
      <c r="Y1346" s="120">
        <f t="shared" si="260"/>
        <v>7.1841851494696174</v>
      </c>
      <c r="Z1346" s="121">
        <f t="shared" si="261"/>
        <v>13.25940212150434</v>
      </c>
      <c r="AA1346" s="122"/>
      <c r="AB1346" s="119">
        <f t="shared" si="264"/>
        <v>14.035799999999986</v>
      </c>
    </row>
    <row r="1347" spans="1:28" x14ac:dyDescent="0.45">
      <c r="A1347" s="112">
        <f>IF(C1347="","",COUNTA($C$3:C1347))</f>
        <v>1345</v>
      </c>
      <c r="B1347" s="112" t="str">
        <f t="shared" si="262"/>
        <v>November</v>
      </c>
      <c r="C1347" s="113">
        <v>44891</v>
      </c>
      <c r="D1347" s="114" t="s">
        <v>934</v>
      </c>
      <c r="E1347" s="114"/>
      <c r="F1347" s="115">
        <v>44890</v>
      </c>
      <c r="G1347" s="116" t="s">
        <v>125</v>
      </c>
      <c r="H1347" s="152" t="s">
        <v>936</v>
      </c>
      <c r="I1347" s="116" t="s">
        <v>231</v>
      </c>
      <c r="J1347" s="116" t="s">
        <v>19</v>
      </c>
      <c r="K1347" s="117" t="str">
        <f t="shared" ref="K1347:K1410" si="265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347" s="118">
        <v>1.2</v>
      </c>
      <c r="M1347" s="118">
        <v>0.99</v>
      </c>
      <c r="N1347" s="118"/>
      <c r="O1347" s="138">
        <f t="shared" si="263"/>
        <v>1.2078</v>
      </c>
      <c r="P1347" s="124">
        <v>0.15</v>
      </c>
      <c r="Q1347" s="118">
        <v>1.2</v>
      </c>
      <c r="R1347" s="118"/>
      <c r="S1347" s="151"/>
      <c r="T1347" s="119">
        <f t="shared" si="258"/>
        <v>7.8000000000000291E-3</v>
      </c>
      <c r="U1347" s="119">
        <f t="shared" si="259"/>
        <v>1.05</v>
      </c>
      <c r="V1347" s="119">
        <f t="shared" ref="V1347:V1410" si="266">IF(ISNUMBER(SEARCH("26",J:J)),O1347*3.925,IF(ISNUMBER(SEARCH("24",J:J)),O1347*4.71,IF(ISNUMBER(SEARCH("22",J:J)),O1347*6.28,IF(ISNUMBER(SEARCH("20",J:J)),O1347*7.85,IF(ISNUMBER(SEARCH("18G",J:J)),O1347*9.42,IF(ISNUMBER(SEARCH("16G",J:J)),O1347*11.775,IF(ISNUMBER(SEARCH("Thermal",J:J)),O1347,IF(ISNUMBER(SEARCH("Acou",J:J)),O1347,IF(ISNUMBER(SEARCH("ss",J:J)),O1347,IF(ISNUMBER(SEARCH("0.8mm",J:J)),O1347*2.2,IF(ISNUMBER(SEARCH("1mm",J:J)),O1347*2.75,IF(ISNUMBER(SEARCH("1.2mm",J:J)),O1347*3.3,IF(ISNUMBER(SEARCH("Gasket",J:J)),O1347,IF(ISNUMBER(SEARCH("Cleats",J:J)),O1347,IF(ISNUMBER(SEARCH("Sealant",J:J)),O1347,IF(ISNUMBER(SEARCH("Bracket",J:J)),O1347,IF(ISNUMBER(SEARCH("Corner",J:J)),O1347,IF(ISNUMBER(SEARCH("Bubble",J:J)),O1347,""))))))))))))))))))</f>
        <v>5.6887379999999999</v>
      </c>
      <c r="W1347" s="119">
        <f t="shared" ref="W1347:W1410" si="267">IF(ISNUMBER(SEARCH("26",J:J)),U1347*3.925,IF(ISNUMBER(SEARCH("24",J:J)),U1347*4.71,IF(ISNUMBER(SEARCH("22",J:J)),U1347*6.28,IF(ISNUMBER(SEARCH("20",J:J)),U1347*7.85,IF(ISNUMBER(SEARCH("18G",J:J)),U1347*9.42,IF(ISNUMBER(SEARCH("16G",J:J)),U1347*11.775,IF(ISNUMBER(SEARCH("Thermal",J:J)),U1347,IF(ISNUMBER(SEARCH("Acou",J:J)),U1347,IF(ISNUMBER(SEARCH("ss",J:J)),U1347,IF(ISNUMBER(SEARCH("0.8mm",J:J)),U1347*2.2,IF(ISNUMBER(SEARCH("1mm",J:J)),U1347*2.75,IF(ISNUMBER(SEARCH("1.2mm",J:J)),U1347*3.3,IF(ISNUMBER(SEARCH("Gasket",J:J)),U1347,IF(ISNUMBER(SEARCH("Cleats",J:J)),U1347,IF(ISNUMBER(SEARCH("Sealant",J:J)),U1347,IF(ISNUMBER(SEARCH("Bracket",J:J)),U1347,IF(ISNUMBER(SEARCH("Corner",J:J)),U1347,IF(ISNUMBER(SEARCH("Bubble",J:J)),U1347,""))))))))))))))))))</f>
        <v>4.9455</v>
      </c>
      <c r="X1347" s="119">
        <f t="shared" ref="X1347:X1410" si="268">IF(ISNUMBER(SEARCH("26",J:J)),T1347*3.925,IF(ISNUMBER(SEARCH("24",J:J)),T1347*4.71,IF(ISNUMBER(SEARCH("22",J:J)),T1347*6.28,IF(ISNUMBER(SEARCH("20",J:J)),T1347*7.85,IF(ISNUMBER(SEARCH("18",J:J)),T1347*9.42,IF(ISNUMBER(SEARCH("16",J:J)),T1347*11.775,IF(ISNUMBER(SEARCH("Thermal",J:J)),"",IF(ISNUMBER(SEARCH("Acou",J:J)),"",IF(ISNUMBER(SEARCH("ss",J:J)),"",IF(ISNUMBER(SEARCH("0.8mm",J:J)),T1347*2.2,IF(ISNUMBER(SEARCH("1mm",J:J)),T1347*2.75,IF(ISNUMBER(SEARCH("1.2mm",J:J)),T1347*3.3,IF(ISNUMBER(SEARCH("Gasket",J:J)),"",IF(ISNUMBER(SEARCH("Cleats",J:J)),"",IF(ISNUMBER(SEARCH("Sealant",J:J)),"",IF(ISNUMBER(SEARCH("Bracket",J:J)),"",IF(ISNUMBER(SEARCH("Corner",J:J)),"",IF(ISNUMBER(SEARCH("Bubble",J:J)),"",""))))))))))))))))))</f>
        <v>3.6738000000000139E-2</v>
      </c>
      <c r="Y1347" s="120">
        <f t="shared" si="260"/>
        <v>0.64580228514654991</v>
      </c>
      <c r="Z1347" s="121">
        <f t="shared" si="261"/>
        <v>86.934923000496781</v>
      </c>
      <c r="AA1347" s="122"/>
      <c r="AB1347" s="119">
        <f t="shared" si="264"/>
        <v>3.6738000000000139E-2</v>
      </c>
    </row>
    <row r="1348" spans="1:28" x14ac:dyDescent="0.45">
      <c r="A1348" s="112">
        <f>IF(C1348="","",COUNTA($C$3:C1348))</f>
        <v>1346</v>
      </c>
      <c r="B1348" s="112" t="str">
        <f t="shared" si="262"/>
        <v>November</v>
      </c>
      <c r="C1348" s="113">
        <v>44891</v>
      </c>
      <c r="D1348" s="114" t="s">
        <v>934</v>
      </c>
      <c r="E1348" s="114"/>
      <c r="F1348" s="115">
        <v>44890</v>
      </c>
      <c r="G1348" s="116" t="s">
        <v>125</v>
      </c>
      <c r="H1348" s="152" t="s">
        <v>936</v>
      </c>
      <c r="I1348" s="116" t="s">
        <v>232</v>
      </c>
      <c r="J1348" s="116" t="s">
        <v>3</v>
      </c>
      <c r="K1348" s="117" t="str">
        <f t="shared" si="265"/>
        <v>Sqmt</v>
      </c>
      <c r="L1348" s="118">
        <v>3.9</v>
      </c>
      <c r="M1348" s="118"/>
      <c r="N1348" s="118">
        <v>1.39</v>
      </c>
      <c r="O1348" s="138">
        <f t="shared" si="263"/>
        <v>1.6957999999999998</v>
      </c>
      <c r="P1348" s="124">
        <v>2.8</v>
      </c>
      <c r="Q1348" s="118">
        <v>3.5</v>
      </c>
      <c r="R1348" s="118"/>
      <c r="S1348" s="151"/>
      <c r="T1348" s="119">
        <f t="shared" si="258"/>
        <v>-1.8042000000000002</v>
      </c>
      <c r="U1348" s="119">
        <f t="shared" si="259"/>
        <v>0.70000000000000018</v>
      </c>
      <c r="V1348" s="119">
        <f t="shared" si="266"/>
        <v>10.649623999999999</v>
      </c>
      <c r="W1348" s="119">
        <f t="shared" si="267"/>
        <v>4.3960000000000017</v>
      </c>
      <c r="X1348" s="119">
        <f t="shared" si="268"/>
        <v>-11.330376000000003</v>
      </c>
      <c r="Y1348" s="120">
        <f t="shared" si="260"/>
        <v>-106.39226323858948</v>
      </c>
      <c r="Z1348" s="121">
        <f t="shared" si="261"/>
        <v>41.278452647717906</v>
      </c>
      <c r="AA1348" s="122"/>
      <c r="AB1348" s="119">
        <f t="shared" si="264"/>
        <v>-11.330376000000003</v>
      </c>
    </row>
    <row r="1349" spans="1:28" x14ac:dyDescent="0.45">
      <c r="A1349" s="112">
        <f>IF(C1349="","",COUNTA($C$3:C1349))</f>
        <v>1347</v>
      </c>
      <c r="B1349" s="112" t="str">
        <f t="shared" si="262"/>
        <v>November</v>
      </c>
      <c r="C1349" s="113">
        <v>44891</v>
      </c>
      <c r="D1349" s="114" t="s">
        <v>934</v>
      </c>
      <c r="E1349" s="114"/>
      <c r="F1349" s="115">
        <v>44890</v>
      </c>
      <c r="G1349" s="116" t="s">
        <v>125</v>
      </c>
      <c r="H1349" s="152" t="s">
        <v>936</v>
      </c>
      <c r="I1349" s="116" t="s">
        <v>502</v>
      </c>
      <c r="J1349" s="116" t="s">
        <v>3</v>
      </c>
      <c r="K1349" s="117" t="str">
        <f t="shared" si="265"/>
        <v>Sqmt</v>
      </c>
      <c r="L1349" s="118">
        <v>0.4</v>
      </c>
      <c r="M1349" s="118">
        <v>0.33</v>
      </c>
      <c r="N1349" s="118"/>
      <c r="O1349" s="138">
        <f t="shared" si="263"/>
        <v>0.40260000000000001</v>
      </c>
      <c r="P1349" s="124"/>
      <c r="Q1349" s="118">
        <v>0.2</v>
      </c>
      <c r="R1349" s="118"/>
      <c r="S1349" s="151"/>
      <c r="T1349" s="119">
        <f t="shared" si="258"/>
        <v>0.2026</v>
      </c>
      <c r="U1349" s="119">
        <f t="shared" si="259"/>
        <v>0.2</v>
      </c>
      <c r="V1349" s="119">
        <f t="shared" si="266"/>
        <v>2.5283280000000001</v>
      </c>
      <c r="W1349" s="119">
        <f t="shared" si="267"/>
        <v>1.2560000000000002</v>
      </c>
      <c r="X1349" s="119">
        <f t="shared" si="268"/>
        <v>1.2723280000000001</v>
      </c>
      <c r="Y1349" s="120">
        <f t="shared" si="260"/>
        <v>50.322901142573272</v>
      </c>
      <c r="Z1349" s="121">
        <f t="shared" si="261"/>
        <v>49.677098857426728</v>
      </c>
      <c r="AA1349" s="122"/>
      <c r="AB1349" s="119">
        <f t="shared" si="264"/>
        <v>1.2723280000000001</v>
      </c>
    </row>
    <row r="1350" spans="1:28" x14ac:dyDescent="0.45">
      <c r="A1350" s="112">
        <f>IF(C1350="","",COUNTA($C$3:C1350))</f>
        <v>1348</v>
      </c>
      <c r="B1350" s="112" t="str">
        <f t="shared" si="262"/>
        <v>November</v>
      </c>
      <c r="C1350" s="113">
        <v>44891</v>
      </c>
      <c r="D1350" s="114" t="s">
        <v>934</v>
      </c>
      <c r="E1350" s="114"/>
      <c r="F1350" s="115">
        <v>44890</v>
      </c>
      <c r="G1350" s="116" t="s">
        <v>125</v>
      </c>
      <c r="H1350" s="152" t="s">
        <v>936</v>
      </c>
      <c r="I1350" s="116" t="s">
        <v>25</v>
      </c>
      <c r="J1350" s="116" t="s">
        <v>455</v>
      </c>
      <c r="K1350" s="117" t="str">
        <f t="shared" si="265"/>
        <v>No's</v>
      </c>
      <c r="L1350" s="118">
        <v>220</v>
      </c>
      <c r="M1350" s="118"/>
      <c r="N1350" s="118"/>
      <c r="O1350" s="138">
        <f t="shared" si="263"/>
        <v>220</v>
      </c>
      <c r="P1350" s="124"/>
      <c r="Q1350" s="118"/>
      <c r="R1350" s="118"/>
      <c r="S1350" s="151"/>
      <c r="T1350" s="119" t="str">
        <f t="shared" si="258"/>
        <v/>
      </c>
      <c r="U1350" s="119" t="str">
        <f t="shared" si="259"/>
        <v/>
      </c>
      <c r="V1350" s="119">
        <f t="shared" si="266"/>
        <v>220</v>
      </c>
      <c r="W1350" s="119" t="str">
        <f t="shared" si="267"/>
        <v/>
      </c>
      <c r="X1350" s="119" t="str">
        <f t="shared" si="268"/>
        <v/>
      </c>
      <c r="Y1350" s="120" t="str">
        <f t="shared" si="260"/>
        <v/>
      </c>
      <c r="Z1350" s="121" t="str">
        <f t="shared" si="261"/>
        <v/>
      </c>
      <c r="AA1350" s="122"/>
      <c r="AB1350" s="119" t="str">
        <f t="shared" si="264"/>
        <v/>
      </c>
    </row>
    <row r="1351" spans="1:28" x14ac:dyDescent="0.45">
      <c r="A1351" s="112">
        <f>IF(C1351="","",COUNTA($C$3:C1351))</f>
        <v>1349</v>
      </c>
      <c r="B1351" s="112" t="str">
        <f t="shared" si="262"/>
        <v>November</v>
      </c>
      <c r="C1351" s="113">
        <v>44891</v>
      </c>
      <c r="D1351" s="114" t="s">
        <v>934</v>
      </c>
      <c r="E1351" s="114"/>
      <c r="F1351" s="115">
        <v>44890</v>
      </c>
      <c r="G1351" s="116" t="s">
        <v>125</v>
      </c>
      <c r="H1351" s="152" t="s">
        <v>937</v>
      </c>
      <c r="I1351" s="116" t="s">
        <v>230</v>
      </c>
      <c r="J1351" s="116" t="s">
        <v>4</v>
      </c>
      <c r="K1351" s="117" t="str">
        <f t="shared" si="265"/>
        <v>Sqmt</v>
      </c>
      <c r="L1351" s="118">
        <v>4.3</v>
      </c>
      <c r="M1351" s="118"/>
      <c r="N1351" s="118">
        <v>3.6</v>
      </c>
      <c r="O1351" s="138">
        <f t="shared" si="263"/>
        <v>4.3920000000000003</v>
      </c>
      <c r="P1351" s="124">
        <v>1.2</v>
      </c>
      <c r="Q1351" s="118">
        <v>4</v>
      </c>
      <c r="R1351" s="118">
        <v>0</v>
      </c>
      <c r="S1351" s="151">
        <v>100</v>
      </c>
      <c r="T1351" s="119">
        <f t="shared" si="258"/>
        <v>0.39200000000000035</v>
      </c>
      <c r="U1351" s="119">
        <f t="shared" si="259"/>
        <v>2.8</v>
      </c>
      <c r="V1351" s="119">
        <f t="shared" si="266"/>
        <v>34.477200000000003</v>
      </c>
      <c r="W1351" s="119">
        <f t="shared" si="267"/>
        <v>21.979999999999997</v>
      </c>
      <c r="X1351" s="119">
        <f t="shared" si="268"/>
        <v>3.0772000000000026</v>
      </c>
      <c r="Y1351" s="120">
        <f t="shared" si="260"/>
        <v>8.9253187613843412</v>
      </c>
      <c r="Z1351" s="121">
        <f t="shared" si="261"/>
        <v>63.752276867030957</v>
      </c>
      <c r="AA1351" s="122"/>
      <c r="AB1351" s="119">
        <f t="shared" si="264"/>
        <v>3.0772000000000026</v>
      </c>
    </row>
    <row r="1352" spans="1:28" x14ac:dyDescent="0.45">
      <c r="A1352" s="112">
        <f>IF(C1352="","",COUNTA($C$3:C1352))</f>
        <v>1350</v>
      </c>
      <c r="B1352" s="112" t="str">
        <f t="shared" si="262"/>
        <v>November</v>
      </c>
      <c r="C1352" s="113">
        <v>44891</v>
      </c>
      <c r="D1352" s="114" t="s">
        <v>934</v>
      </c>
      <c r="E1352" s="114"/>
      <c r="F1352" s="115">
        <v>44890</v>
      </c>
      <c r="G1352" s="116" t="s">
        <v>125</v>
      </c>
      <c r="H1352" s="152" t="s">
        <v>937</v>
      </c>
      <c r="I1352" s="116" t="s">
        <v>230</v>
      </c>
      <c r="J1352" s="116" t="s">
        <v>3</v>
      </c>
      <c r="K1352" s="117" t="str">
        <f t="shared" si="265"/>
        <v>Sqmt</v>
      </c>
      <c r="L1352" s="118">
        <v>0.65</v>
      </c>
      <c r="M1352" s="118"/>
      <c r="N1352" s="118">
        <v>0.55000000000000004</v>
      </c>
      <c r="O1352" s="138">
        <f t="shared" si="263"/>
        <v>0.67100000000000004</v>
      </c>
      <c r="P1352" s="124"/>
      <c r="Q1352" s="118">
        <v>0.4</v>
      </c>
      <c r="R1352" s="118"/>
      <c r="S1352" s="151"/>
      <c r="T1352" s="119">
        <f t="shared" si="258"/>
        <v>0.27100000000000002</v>
      </c>
      <c r="U1352" s="119">
        <f t="shared" si="259"/>
        <v>0.4</v>
      </c>
      <c r="V1352" s="119">
        <f t="shared" si="266"/>
        <v>4.2138800000000005</v>
      </c>
      <c r="W1352" s="119">
        <f t="shared" si="267"/>
        <v>2.5120000000000005</v>
      </c>
      <c r="X1352" s="119">
        <f t="shared" si="268"/>
        <v>1.7018800000000003</v>
      </c>
      <c r="Y1352" s="120">
        <f t="shared" si="260"/>
        <v>40.387481371087929</v>
      </c>
      <c r="Z1352" s="121">
        <f t="shared" si="261"/>
        <v>59.612518628912071</v>
      </c>
      <c r="AA1352" s="122"/>
      <c r="AB1352" s="119">
        <f t="shared" si="264"/>
        <v>1.7018800000000003</v>
      </c>
    </row>
    <row r="1353" spans="1:28" x14ac:dyDescent="0.45">
      <c r="A1353" s="112">
        <f>IF(C1353="","",COUNTA($C$3:C1353))</f>
        <v>1351</v>
      </c>
      <c r="B1353" s="112" t="str">
        <f t="shared" si="262"/>
        <v>November</v>
      </c>
      <c r="C1353" s="113">
        <v>44891</v>
      </c>
      <c r="D1353" s="114" t="s">
        <v>934</v>
      </c>
      <c r="E1353" s="114"/>
      <c r="F1353" s="115">
        <v>44890</v>
      </c>
      <c r="G1353" s="116" t="s">
        <v>125</v>
      </c>
      <c r="H1353" s="152" t="s">
        <v>937</v>
      </c>
      <c r="I1353" s="116" t="s">
        <v>230</v>
      </c>
      <c r="J1353" s="116" t="s">
        <v>874</v>
      </c>
      <c r="K1353" s="117" t="str">
        <f t="shared" si="265"/>
        <v/>
      </c>
      <c r="L1353" s="118">
        <v>1.1299999999999999</v>
      </c>
      <c r="M1353" s="118"/>
      <c r="N1353" s="118"/>
      <c r="O1353" s="138" t="str">
        <f t="shared" si="263"/>
        <v/>
      </c>
      <c r="P1353" s="124"/>
      <c r="Q1353" s="118"/>
      <c r="R1353" s="118"/>
      <c r="S1353" s="151"/>
      <c r="T1353" s="119" t="str">
        <f t="shared" si="258"/>
        <v/>
      </c>
      <c r="U1353" s="119" t="str">
        <f t="shared" si="259"/>
        <v/>
      </c>
      <c r="V1353" s="119" t="str">
        <f t="shared" si="266"/>
        <v/>
      </c>
      <c r="W1353" s="119" t="str">
        <f t="shared" si="267"/>
        <v/>
      </c>
      <c r="X1353" s="119" t="str">
        <f t="shared" si="268"/>
        <v/>
      </c>
      <c r="Y1353" s="120" t="str">
        <f t="shared" si="260"/>
        <v/>
      </c>
      <c r="Z1353" s="121" t="str">
        <f t="shared" si="261"/>
        <v/>
      </c>
      <c r="AA1353" s="122"/>
      <c r="AB1353" s="119" t="str">
        <f t="shared" si="264"/>
        <v/>
      </c>
    </row>
    <row r="1354" spans="1:28" x14ac:dyDescent="0.45">
      <c r="A1354" s="112">
        <f>IF(C1354="","",COUNTA($C$3:C1354))</f>
        <v>1352</v>
      </c>
      <c r="B1354" s="112" t="str">
        <f t="shared" si="262"/>
        <v>November</v>
      </c>
      <c r="C1354" s="113">
        <v>44891</v>
      </c>
      <c r="D1354" s="114" t="s">
        <v>934</v>
      </c>
      <c r="E1354" s="114"/>
      <c r="F1354" s="115">
        <v>44890</v>
      </c>
      <c r="G1354" s="116" t="s">
        <v>125</v>
      </c>
      <c r="H1354" s="152" t="s">
        <v>937</v>
      </c>
      <c r="I1354" s="116" t="s">
        <v>25</v>
      </c>
      <c r="J1354" s="116" t="s">
        <v>455</v>
      </c>
      <c r="K1354" s="117" t="str">
        <f t="shared" si="265"/>
        <v>No's</v>
      </c>
      <c r="L1354" s="118">
        <v>48</v>
      </c>
      <c r="M1354" s="118"/>
      <c r="N1354" s="118"/>
      <c r="O1354" s="138">
        <f t="shared" si="263"/>
        <v>48</v>
      </c>
      <c r="P1354" s="124"/>
      <c r="Q1354" s="118"/>
      <c r="R1354" s="118"/>
      <c r="S1354" s="151"/>
      <c r="T1354" s="119" t="str">
        <f t="shared" si="258"/>
        <v/>
      </c>
      <c r="U1354" s="119" t="str">
        <f t="shared" si="259"/>
        <v/>
      </c>
      <c r="V1354" s="119">
        <f t="shared" si="266"/>
        <v>48</v>
      </c>
      <c r="W1354" s="119" t="str">
        <f t="shared" si="267"/>
        <v/>
      </c>
      <c r="X1354" s="119" t="str">
        <f t="shared" si="268"/>
        <v/>
      </c>
      <c r="Y1354" s="120" t="str">
        <f t="shared" si="260"/>
        <v/>
      </c>
      <c r="Z1354" s="121" t="str">
        <f t="shared" si="261"/>
        <v/>
      </c>
      <c r="AA1354" s="122"/>
      <c r="AB1354" s="119" t="str">
        <f t="shared" si="264"/>
        <v/>
      </c>
    </row>
    <row r="1355" spans="1:28" x14ac:dyDescent="0.45">
      <c r="A1355" s="112">
        <f>IF(C1355="","",COUNTA($C$3:C1355))</f>
        <v>1353</v>
      </c>
      <c r="B1355" s="112" t="str">
        <f t="shared" si="262"/>
        <v>November</v>
      </c>
      <c r="C1355" s="113">
        <v>44893</v>
      </c>
      <c r="D1355" s="114" t="s">
        <v>808</v>
      </c>
      <c r="E1355" s="114"/>
      <c r="F1355" s="115">
        <v>44848</v>
      </c>
      <c r="G1355" s="116" t="s">
        <v>125</v>
      </c>
      <c r="H1355" s="152" t="s">
        <v>955</v>
      </c>
      <c r="I1355" s="116" t="s">
        <v>457</v>
      </c>
      <c r="J1355" s="116" t="s">
        <v>2</v>
      </c>
      <c r="K1355" s="117" t="str">
        <f t="shared" si="265"/>
        <v>Sqmt</v>
      </c>
      <c r="L1355" s="118">
        <v>76.599999999999994</v>
      </c>
      <c r="M1355" s="118">
        <v>19.21</v>
      </c>
      <c r="N1355" s="118">
        <v>44.28</v>
      </c>
      <c r="O1355" s="138">
        <f t="shared" si="263"/>
        <v>77.457800000000006</v>
      </c>
      <c r="P1355" s="124">
        <v>62.9</v>
      </c>
      <c r="Q1355" s="118">
        <v>70.5</v>
      </c>
      <c r="R1355" s="118">
        <v>17</v>
      </c>
      <c r="S1355" s="151">
        <v>83</v>
      </c>
      <c r="T1355" s="119">
        <f t="shared" ref="T1355:T1405" si="269">(IF(K1355="Sqmt",(O1355-Q1355),""))</f>
        <v>6.957800000000006</v>
      </c>
      <c r="U1355" s="119">
        <f t="shared" ref="U1355:U1405" si="270">(IF(K1355="Sqmt",(O1355-P1355)-T1355,IF(K1355="Rmt","",IF(K1355="Kg's","",IF(K1355="No's","",IF(K1355="Roll","",""))))))</f>
        <v>7.6000000000000014</v>
      </c>
      <c r="V1355" s="119">
        <f t="shared" si="266"/>
        <v>364.82623800000005</v>
      </c>
      <c r="W1355" s="119">
        <f t="shared" si="267"/>
        <v>35.796000000000006</v>
      </c>
      <c r="X1355" s="119">
        <f t="shared" si="268"/>
        <v>32.771238000000025</v>
      </c>
      <c r="Y1355" s="120">
        <f t="shared" ref="Y1355:Y1405" si="271">IF(K1355="Sqmt",(T1355/O1355)*100,IF(K1355="Kg's","",IF(K1355="No's","",IF(K1355="Rmt","",IF(K1355="Roll","",IF(K1355="",""))))))</f>
        <v>8.9826976753793755</v>
      </c>
      <c r="Z1355" s="121">
        <f t="shared" ref="Z1355:Z1405" si="272">IF(K1355="Sqmt",(U1355/O1355)*100,IF(K1355="Kg's","",IF(K1355="No's","",IF(K1355="Rmt","",IF(K1355="Roll","",IF(K1355="",""))))))</f>
        <v>9.8117942931505944</v>
      </c>
      <c r="AA1355" s="122"/>
      <c r="AB1355" s="119">
        <f t="shared" si="264"/>
        <v>32.771238000000025</v>
      </c>
    </row>
    <row r="1356" spans="1:28" x14ac:dyDescent="0.45">
      <c r="A1356" s="112">
        <f>IF(C1356="","",COUNTA($C$3:C1356))</f>
        <v>1354</v>
      </c>
      <c r="B1356" s="112" t="str">
        <f t="shared" ref="B1356:B1406" si="273">IF(C1356="","",TEXT(C1356,"mmmm"))</f>
        <v>November</v>
      </c>
      <c r="C1356" s="113">
        <v>44893</v>
      </c>
      <c r="D1356" s="114" t="s">
        <v>808</v>
      </c>
      <c r="E1356" s="114"/>
      <c r="F1356" s="115">
        <v>44848</v>
      </c>
      <c r="G1356" s="116" t="s">
        <v>125</v>
      </c>
      <c r="H1356" s="152" t="s">
        <v>955</v>
      </c>
      <c r="I1356" s="116" t="s">
        <v>515</v>
      </c>
      <c r="J1356" s="116" t="s">
        <v>20</v>
      </c>
      <c r="K1356" s="117" t="str">
        <f t="shared" si="265"/>
        <v>Sqmt</v>
      </c>
      <c r="L1356" s="118">
        <v>1.5</v>
      </c>
      <c r="M1356" s="118">
        <v>1.23</v>
      </c>
      <c r="N1356" s="118"/>
      <c r="O1356" s="138">
        <f t="shared" si="263"/>
        <v>1.5005999999999999</v>
      </c>
      <c r="P1356" s="124">
        <v>1.4</v>
      </c>
      <c r="Q1356" s="118">
        <v>1.5</v>
      </c>
      <c r="R1356" s="118"/>
      <c r="S1356" s="151"/>
      <c r="T1356" s="119">
        <f t="shared" si="269"/>
        <v>5.9999999999993392E-4</v>
      </c>
      <c r="U1356" s="119">
        <f t="shared" si="270"/>
        <v>0.10000000000000009</v>
      </c>
      <c r="V1356" s="119">
        <f t="shared" si="266"/>
        <v>9.4237680000000008</v>
      </c>
      <c r="W1356" s="119">
        <f t="shared" si="267"/>
        <v>0.62800000000000056</v>
      </c>
      <c r="X1356" s="119">
        <f t="shared" si="268"/>
        <v>3.767999999999585E-3</v>
      </c>
      <c r="Y1356" s="120">
        <f t="shared" si="271"/>
        <v>3.9984006397436621E-2</v>
      </c>
      <c r="Z1356" s="121">
        <f t="shared" si="272"/>
        <v>6.6640010662401767</v>
      </c>
      <c r="AA1356" s="122"/>
      <c r="AB1356" s="119">
        <f t="shared" si="264"/>
        <v>3.767999999999585E-3</v>
      </c>
    </row>
    <row r="1357" spans="1:28" x14ac:dyDescent="0.45">
      <c r="A1357" s="112">
        <f>IF(C1357="","",COUNTA($C$3:C1357))</f>
        <v>1355</v>
      </c>
      <c r="B1357" s="112" t="str">
        <f t="shared" si="273"/>
        <v>November</v>
      </c>
      <c r="C1357" s="113">
        <v>44893</v>
      </c>
      <c r="D1357" s="114" t="s">
        <v>808</v>
      </c>
      <c r="E1357" s="114"/>
      <c r="F1357" s="115">
        <v>44848</v>
      </c>
      <c r="G1357" s="116" t="s">
        <v>125</v>
      </c>
      <c r="H1357" s="152" t="s">
        <v>955</v>
      </c>
      <c r="I1357" s="116" t="s">
        <v>368</v>
      </c>
      <c r="J1357" s="116" t="s">
        <v>2</v>
      </c>
      <c r="K1357" s="117" t="str">
        <f t="shared" si="265"/>
        <v>Sqmt</v>
      </c>
      <c r="L1357" s="118">
        <v>120</v>
      </c>
      <c r="M1357" s="118">
        <v>98.4</v>
      </c>
      <c r="N1357" s="118"/>
      <c r="O1357" s="138">
        <f t="shared" si="263"/>
        <v>120.048</v>
      </c>
      <c r="P1357" s="124">
        <v>120</v>
      </c>
      <c r="Q1357" s="118">
        <v>120</v>
      </c>
      <c r="R1357" s="118"/>
      <c r="S1357" s="151"/>
      <c r="T1357" s="119">
        <f t="shared" si="269"/>
        <v>4.8000000000001819E-2</v>
      </c>
      <c r="U1357" s="119">
        <f t="shared" si="270"/>
        <v>0</v>
      </c>
      <c r="V1357" s="119">
        <f t="shared" si="266"/>
        <v>565.42607999999996</v>
      </c>
      <c r="W1357" s="119">
        <f t="shared" si="267"/>
        <v>0</v>
      </c>
      <c r="X1357" s="119">
        <f t="shared" si="268"/>
        <v>0.22608000000000855</v>
      </c>
      <c r="Y1357" s="120">
        <f t="shared" si="271"/>
        <v>3.9984006397442533E-2</v>
      </c>
      <c r="Z1357" s="121">
        <f t="shared" si="272"/>
        <v>0</v>
      </c>
      <c r="AA1357" s="122"/>
      <c r="AB1357" s="119">
        <f t="shared" si="264"/>
        <v>0.22608000000000855</v>
      </c>
    </row>
    <row r="1358" spans="1:28" x14ac:dyDescent="0.45">
      <c r="A1358" s="112">
        <f>IF(C1358="","",COUNTA($C$3:C1358))</f>
        <v>1356</v>
      </c>
      <c r="B1358" s="112" t="str">
        <f t="shared" si="273"/>
        <v>November</v>
      </c>
      <c r="C1358" s="113">
        <v>44893</v>
      </c>
      <c r="D1358" s="114" t="s">
        <v>808</v>
      </c>
      <c r="E1358" s="114"/>
      <c r="F1358" s="115">
        <v>44848</v>
      </c>
      <c r="G1358" s="116" t="s">
        <v>125</v>
      </c>
      <c r="H1358" s="152" t="s">
        <v>955</v>
      </c>
      <c r="I1358" s="116" t="s">
        <v>368</v>
      </c>
      <c r="J1358" s="116" t="s">
        <v>3</v>
      </c>
      <c r="K1358" s="117" t="str">
        <f t="shared" si="265"/>
        <v>Sqmt</v>
      </c>
      <c r="L1358" s="118">
        <v>60</v>
      </c>
      <c r="M1358" s="118">
        <v>49.2</v>
      </c>
      <c r="N1358" s="118"/>
      <c r="O1358" s="138">
        <f t="shared" si="263"/>
        <v>60.024000000000001</v>
      </c>
      <c r="P1358" s="124">
        <v>60</v>
      </c>
      <c r="Q1358" s="118">
        <v>60</v>
      </c>
      <c r="R1358" s="118"/>
      <c r="S1358" s="151"/>
      <c r="T1358" s="119">
        <f t="shared" si="269"/>
        <v>2.4000000000000909E-2</v>
      </c>
      <c r="U1358" s="119">
        <f t="shared" si="270"/>
        <v>0</v>
      </c>
      <c r="V1358" s="119">
        <f t="shared" si="266"/>
        <v>376.95072000000005</v>
      </c>
      <c r="W1358" s="119">
        <f t="shared" si="267"/>
        <v>0</v>
      </c>
      <c r="X1358" s="119">
        <f t="shared" si="268"/>
        <v>0.15072000000000571</v>
      </c>
      <c r="Y1358" s="120">
        <f t="shared" si="271"/>
        <v>3.9984006397442533E-2</v>
      </c>
      <c r="Z1358" s="121">
        <f t="shared" si="272"/>
        <v>0</v>
      </c>
      <c r="AA1358" s="122"/>
      <c r="AB1358" s="119">
        <f t="shared" si="264"/>
        <v>0.15072000000000571</v>
      </c>
    </row>
    <row r="1359" spans="1:28" x14ac:dyDescent="0.45">
      <c r="A1359" s="112">
        <f>IF(C1359="","",COUNTA($C$3:C1359))</f>
        <v>1357</v>
      </c>
      <c r="B1359" s="112" t="str">
        <f t="shared" si="273"/>
        <v>November</v>
      </c>
      <c r="C1359" s="113">
        <v>44893</v>
      </c>
      <c r="D1359" s="114" t="s">
        <v>808</v>
      </c>
      <c r="E1359" s="114"/>
      <c r="F1359" s="115">
        <v>44848</v>
      </c>
      <c r="G1359" s="116" t="s">
        <v>125</v>
      </c>
      <c r="H1359" s="152" t="s">
        <v>955</v>
      </c>
      <c r="I1359" s="116" t="s">
        <v>25</v>
      </c>
      <c r="J1359" s="116" t="s">
        <v>455</v>
      </c>
      <c r="K1359" s="117" t="str">
        <f t="shared" si="265"/>
        <v>No's</v>
      </c>
      <c r="L1359" s="118">
        <v>296</v>
      </c>
      <c r="M1359" s="118"/>
      <c r="N1359" s="118"/>
      <c r="O1359" s="138">
        <f t="shared" si="263"/>
        <v>296</v>
      </c>
      <c r="P1359" s="124"/>
      <c r="Q1359" s="118"/>
      <c r="R1359" s="118"/>
      <c r="S1359" s="151"/>
      <c r="T1359" s="119" t="str">
        <f t="shared" si="269"/>
        <v/>
      </c>
      <c r="U1359" s="119" t="str">
        <f t="shared" si="270"/>
        <v/>
      </c>
      <c r="V1359" s="119">
        <f t="shared" si="266"/>
        <v>296</v>
      </c>
      <c r="W1359" s="119" t="str">
        <f t="shared" si="267"/>
        <v/>
      </c>
      <c r="X1359" s="119" t="str">
        <f t="shared" si="268"/>
        <v/>
      </c>
      <c r="Y1359" s="120" t="str">
        <f t="shared" si="271"/>
        <v/>
      </c>
      <c r="Z1359" s="121" t="str">
        <f t="shared" si="272"/>
        <v/>
      </c>
      <c r="AA1359" s="122"/>
      <c r="AB1359" s="119" t="str">
        <f t="shared" si="264"/>
        <v/>
      </c>
    </row>
    <row r="1360" spans="1:28" x14ac:dyDescent="0.45">
      <c r="A1360" s="112">
        <f>IF(C1360="","",COUNTA($C$3:C1360))</f>
        <v>1358</v>
      </c>
      <c r="B1360" s="112" t="str">
        <f t="shared" si="273"/>
        <v>November</v>
      </c>
      <c r="C1360" s="113">
        <v>44893</v>
      </c>
      <c r="D1360" s="114" t="s">
        <v>808</v>
      </c>
      <c r="E1360" s="114"/>
      <c r="F1360" s="115">
        <v>44848</v>
      </c>
      <c r="G1360" s="116" t="s">
        <v>125</v>
      </c>
      <c r="H1360" s="152" t="s">
        <v>955</v>
      </c>
      <c r="I1360" s="116" t="s">
        <v>460</v>
      </c>
      <c r="J1360" s="116" t="s">
        <v>225</v>
      </c>
      <c r="K1360" s="117" t="str">
        <f t="shared" si="265"/>
        <v>Rmt</v>
      </c>
      <c r="L1360" s="118">
        <v>370</v>
      </c>
      <c r="M1360" s="118"/>
      <c r="N1360" s="118"/>
      <c r="O1360" s="138">
        <f t="shared" si="263"/>
        <v>370</v>
      </c>
      <c r="P1360" s="124"/>
      <c r="Q1360" s="118"/>
      <c r="R1360" s="118"/>
      <c r="S1360" s="151"/>
      <c r="T1360" s="119" t="str">
        <f t="shared" si="269"/>
        <v/>
      </c>
      <c r="U1360" s="119" t="str">
        <f t="shared" si="270"/>
        <v/>
      </c>
      <c r="V1360" s="119">
        <f t="shared" si="266"/>
        <v>370</v>
      </c>
      <c r="W1360" s="119" t="str">
        <f t="shared" si="267"/>
        <v/>
      </c>
      <c r="X1360" s="119" t="str">
        <f t="shared" si="268"/>
        <v/>
      </c>
      <c r="Y1360" s="120" t="str">
        <f t="shared" si="271"/>
        <v/>
      </c>
      <c r="Z1360" s="121" t="str">
        <f t="shared" si="272"/>
        <v/>
      </c>
      <c r="AA1360" s="122"/>
      <c r="AB1360" s="119" t="str">
        <f t="shared" si="264"/>
        <v/>
      </c>
    </row>
    <row r="1361" spans="1:28" x14ac:dyDescent="0.45">
      <c r="A1361" s="112">
        <f>IF(C1361="","",COUNTA($C$3:C1361))</f>
        <v>1359</v>
      </c>
      <c r="B1361" s="112" t="str">
        <f t="shared" si="273"/>
        <v>November</v>
      </c>
      <c r="C1361" s="113">
        <v>44893</v>
      </c>
      <c r="D1361" s="114" t="s">
        <v>808</v>
      </c>
      <c r="E1361" s="114"/>
      <c r="F1361" s="115">
        <v>44848</v>
      </c>
      <c r="G1361" s="116" t="s">
        <v>125</v>
      </c>
      <c r="H1361" s="152" t="s">
        <v>955</v>
      </c>
      <c r="I1361" s="116" t="s">
        <v>480</v>
      </c>
      <c r="J1361" s="116" t="s">
        <v>345</v>
      </c>
      <c r="K1361" s="117" t="str">
        <f t="shared" si="265"/>
        <v>Kg's</v>
      </c>
      <c r="L1361" s="118">
        <v>0.6</v>
      </c>
      <c r="M1361" s="118"/>
      <c r="N1361" s="118"/>
      <c r="O1361" s="138">
        <f t="shared" si="263"/>
        <v>0.6</v>
      </c>
      <c r="P1361" s="124"/>
      <c r="Q1361" s="118"/>
      <c r="R1361" s="118"/>
      <c r="S1361" s="151"/>
      <c r="T1361" s="119" t="str">
        <f t="shared" si="269"/>
        <v/>
      </c>
      <c r="U1361" s="119" t="str">
        <f t="shared" si="270"/>
        <v/>
      </c>
      <c r="V1361" s="119">
        <f t="shared" si="266"/>
        <v>0.6</v>
      </c>
      <c r="W1361" s="119" t="str">
        <f t="shared" si="267"/>
        <v/>
      </c>
      <c r="X1361" s="119" t="str">
        <f t="shared" si="268"/>
        <v/>
      </c>
      <c r="Y1361" s="120" t="str">
        <f t="shared" si="271"/>
        <v/>
      </c>
      <c r="Z1361" s="121" t="str">
        <f t="shared" si="272"/>
        <v/>
      </c>
      <c r="AA1361" s="122"/>
      <c r="AB1361" s="119" t="str">
        <f t="shared" si="264"/>
        <v/>
      </c>
    </row>
    <row r="1362" spans="1:28" x14ac:dyDescent="0.45">
      <c r="A1362" s="112">
        <f>IF(C1362="","",COUNTA($C$3:C1362))</f>
        <v>1360</v>
      </c>
      <c r="B1362" s="112" t="str">
        <f t="shared" si="273"/>
        <v>November</v>
      </c>
      <c r="C1362" s="113">
        <v>44893</v>
      </c>
      <c r="D1362" s="114" t="s">
        <v>808</v>
      </c>
      <c r="E1362" s="114"/>
      <c r="F1362" s="115">
        <v>44848</v>
      </c>
      <c r="G1362" s="116" t="s">
        <v>125</v>
      </c>
      <c r="H1362" s="152" t="s">
        <v>955</v>
      </c>
      <c r="I1362" s="116" t="s">
        <v>480</v>
      </c>
      <c r="J1362" s="116" t="s">
        <v>343</v>
      </c>
      <c r="K1362" s="117" t="str">
        <f t="shared" si="265"/>
        <v>No's</v>
      </c>
      <c r="L1362" s="118">
        <v>6</v>
      </c>
      <c r="M1362" s="118"/>
      <c r="N1362" s="118"/>
      <c r="O1362" s="138">
        <f t="shared" si="263"/>
        <v>6</v>
      </c>
      <c r="P1362" s="124"/>
      <c r="Q1362" s="118"/>
      <c r="R1362" s="118"/>
      <c r="S1362" s="151"/>
      <c r="T1362" s="119" t="str">
        <f t="shared" si="269"/>
        <v/>
      </c>
      <c r="U1362" s="119" t="str">
        <f t="shared" si="270"/>
        <v/>
      </c>
      <c r="V1362" s="119">
        <f t="shared" si="266"/>
        <v>6</v>
      </c>
      <c r="W1362" s="119" t="str">
        <f t="shared" si="267"/>
        <v/>
      </c>
      <c r="X1362" s="119" t="str">
        <f t="shared" si="268"/>
        <v/>
      </c>
      <c r="Y1362" s="120" t="str">
        <f t="shared" si="271"/>
        <v/>
      </c>
      <c r="Z1362" s="121" t="str">
        <f t="shared" si="272"/>
        <v/>
      </c>
      <c r="AA1362" s="122"/>
      <c r="AB1362" s="119" t="str">
        <f t="shared" si="264"/>
        <v/>
      </c>
    </row>
    <row r="1363" spans="1:28" x14ac:dyDescent="0.45">
      <c r="A1363" s="112">
        <f>IF(C1363="","",COUNTA($C$3:C1363))</f>
        <v>1361</v>
      </c>
      <c r="B1363" s="112" t="str">
        <f t="shared" si="273"/>
        <v>November</v>
      </c>
      <c r="C1363" s="113">
        <v>44893</v>
      </c>
      <c r="D1363" s="114" t="s">
        <v>652</v>
      </c>
      <c r="E1363" s="114"/>
      <c r="F1363" s="115">
        <v>44792</v>
      </c>
      <c r="G1363" s="116" t="s">
        <v>125</v>
      </c>
      <c r="H1363" s="152" t="s">
        <v>956</v>
      </c>
      <c r="I1363" s="116" t="s">
        <v>231</v>
      </c>
      <c r="J1363" s="116" t="s">
        <v>2</v>
      </c>
      <c r="K1363" s="117" t="str">
        <f t="shared" si="265"/>
        <v>Sqmt</v>
      </c>
      <c r="L1363" s="118">
        <v>27.3</v>
      </c>
      <c r="M1363" s="118"/>
      <c r="N1363" s="118">
        <v>22.84</v>
      </c>
      <c r="O1363" s="138">
        <f t="shared" si="263"/>
        <v>27.864799999999999</v>
      </c>
      <c r="P1363" s="124">
        <v>22.1</v>
      </c>
      <c r="Q1363" s="118">
        <v>24.6</v>
      </c>
      <c r="R1363" s="118">
        <v>0</v>
      </c>
      <c r="S1363" s="151">
        <v>100</v>
      </c>
      <c r="T1363" s="119">
        <f t="shared" si="269"/>
        <v>3.2647999999999975</v>
      </c>
      <c r="U1363" s="119">
        <f t="shared" si="270"/>
        <v>2.5</v>
      </c>
      <c r="V1363" s="119">
        <f t="shared" si="266"/>
        <v>131.24320799999998</v>
      </c>
      <c r="W1363" s="119">
        <f t="shared" si="267"/>
        <v>11.775</v>
      </c>
      <c r="X1363" s="119">
        <f t="shared" si="268"/>
        <v>15.377207999999989</v>
      </c>
      <c r="Y1363" s="120">
        <f t="shared" si="271"/>
        <v>11.71657431598288</v>
      </c>
      <c r="Z1363" s="121">
        <f t="shared" si="272"/>
        <v>8.9718928540667804</v>
      </c>
      <c r="AA1363" s="122"/>
      <c r="AB1363" s="119">
        <f t="shared" si="264"/>
        <v>15.377207999999989</v>
      </c>
    </row>
    <row r="1364" spans="1:28" x14ac:dyDescent="0.45">
      <c r="A1364" s="112">
        <f>IF(C1364="","",COUNTA($C$3:C1364))</f>
        <v>1362</v>
      </c>
      <c r="B1364" s="112" t="str">
        <f t="shared" si="273"/>
        <v>November</v>
      </c>
      <c r="C1364" s="113">
        <v>44893</v>
      </c>
      <c r="D1364" s="114" t="s">
        <v>652</v>
      </c>
      <c r="E1364" s="114"/>
      <c r="F1364" s="115">
        <v>44792</v>
      </c>
      <c r="G1364" s="116" t="s">
        <v>125</v>
      </c>
      <c r="H1364" s="152" t="s">
        <v>956</v>
      </c>
      <c r="I1364" s="116" t="s">
        <v>231</v>
      </c>
      <c r="J1364" s="116" t="s">
        <v>19</v>
      </c>
      <c r="K1364" s="117" t="str">
        <f t="shared" si="265"/>
        <v>Sqmt</v>
      </c>
      <c r="L1364" s="118">
        <v>2.2999999999999998</v>
      </c>
      <c r="M1364" s="118">
        <v>1.9</v>
      </c>
      <c r="N1364" s="118"/>
      <c r="O1364" s="138">
        <f t="shared" si="263"/>
        <v>2.3180000000000001</v>
      </c>
      <c r="P1364" s="124"/>
      <c r="Q1364" s="118">
        <v>2.2999999999999998</v>
      </c>
      <c r="R1364" s="118"/>
      <c r="S1364" s="151"/>
      <c r="T1364" s="119">
        <f t="shared" si="269"/>
        <v>1.8000000000000238E-2</v>
      </c>
      <c r="U1364" s="119">
        <f t="shared" si="270"/>
        <v>2.2999999999999998</v>
      </c>
      <c r="V1364" s="119">
        <f t="shared" si="266"/>
        <v>10.91778</v>
      </c>
      <c r="W1364" s="119">
        <f t="shared" si="267"/>
        <v>10.832999999999998</v>
      </c>
      <c r="X1364" s="119">
        <f t="shared" si="268"/>
        <v>8.4780000000001118E-2</v>
      </c>
      <c r="Y1364" s="120">
        <f t="shared" si="271"/>
        <v>0.77653149266610166</v>
      </c>
      <c r="Z1364" s="121">
        <f t="shared" si="272"/>
        <v>99.223468507333905</v>
      </c>
      <c r="AA1364" s="122"/>
      <c r="AB1364" s="119">
        <f t="shared" si="264"/>
        <v>8.4780000000001118E-2</v>
      </c>
    </row>
    <row r="1365" spans="1:28" x14ac:dyDescent="0.45">
      <c r="A1365" s="112">
        <f>IF(C1365="","",COUNTA($C$3:C1365))</f>
        <v>1363</v>
      </c>
      <c r="B1365" s="112" t="str">
        <f t="shared" si="273"/>
        <v>November</v>
      </c>
      <c r="C1365" s="113">
        <v>44893</v>
      </c>
      <c r="D1365" s="114" t="s">
        <v>652</v>
      </c>
      <c r="E1365" s="114"/>
      <c r="F1365" s="115">
        <v>44792</v>
      </c>
      <c r="G1365" s="116" t="s">
        <v>125</v>
      </c>
      <c r="H1365" s="152" t="s">
        <v>956</v>
      </c>
      <c r="I1365" s="116" t="s">
        <v>368</v>
      </c>
      <c r="J1365" s="116" t="s">
        <v>2</v>
      </c>
      <c r="K1365" s="117" t="str">
        <f t="shared" si="265"/>
        <v>Sqmt</v>
      </c>
      <c r="L1365" s="118">
        <v>90</v>
      </c>
      <c r="M1365" s="118">
        <v>73.8</v>
      </c>
      <c r="N1365" s="118"/>
      <c r="O1365" s="138">
        <f t="shared" si="263"/>
        <v>90.036000000000001</v>
      </c>
      <c r="P1365" s="124">
        <v>90</v>
      </c>
      <c r="Q1365" s="118">
        <v>90</v>
      </c>
      <c r="R1365" s="118"/>
      <c r="S1365" s="151"/>
      <c r="T1365" s="119">
        <f t="shared" si="269"/>
        <v>3.6000000000001364E-2</v>
      </c>
      <c r="U1365" s="119">
        <f t="shared" si="270"/>
        <v>0</v>
      </c>
      <c r="V1365" s="119">
        <f t="shared" si="266"/>
        <v>424.06956000000002</v>
      </c>
      <c r="W1365" s="119">
        <f t="shared" si="267"/>
        <v>0</v>
      </c>
      <c r="X1365" s="119">
        <f t="shared" si="268"/>
        <v>0.16956000000000643</v>
      </c>
      <c r="Y1365" s="120">
        <f t="shared" si="271"/>
        <v>3.9984006397442533E-2</v>
      </c>
      <c r="Z1365" s="121">
        <f t="shared" si="272"/>
        <v>0</v>
      </c>
      <c r="AA1365" s="122"/>
      <c r="AB1365" s="119">
        <f t="shared" si="264"/>
        <v>0.16956000000000643</v>
      </c>
    </row>
    <row r="1366" spans="1:28" x14ac:dyDescent="0.45">
      <c r="A1366" s="112">
        <f>IF(C1366="","",COUNTA($C$3:C1366))</f>
        <v>1364</v>
      </c>
      <c r="B1366" s="112" t="str">
        <f t="shared" si="273"/>
        <v>November</v>
      </c>
      <c r="C1366" s="113">
        <v>44893</v>
      </c>
      <c r="D1366" s="114" t="s">
        <v>652</v>
      </c>
      <c r="E1366" s="114"/>
      <c r="F1366" s="115">
        <v>44792</v>
      </c>
      <c r="G1366" s="116" t="s">
        <v>125</v>
      </c>
      <c r="H1366" s="152" t="s">
        <v>956</v>
      </c>
      <c r="I1366" s="116" t="s">
        <v>25</v>
      </c>
      <c r="J1366" s="116" t="s">
        <v>455</v>
      </c>
      <c r="K1366" s="117" t="str">
        <f t="shared" si="265"/>
        <v>No's</v>
      </c>
      <c r="L1366" s="118">
        <v>450</v>
      </c>
      <c r="M1366" s="118"/>
      <c r="N1366" s="118"/>
      <c r="O1366" s="138">
        <f t="shared" si="263"/>
        <v>450</v>
      </c>
      <c r="P1366" s="124"/>
      <c r="Q1366" s="118"/>
      <c r="R1366" s="118"/>
      <c r="S1366" s="151"/>
      <c r="T1366" s="119" t="str">
        <f t="shared" si="269"/>
        <v/>
      </c>
      <c r="U1366" s="119" t="str">
        <f t="shared" si="270"/>
        <v/>
      </c>
      <c r="V1366" s="119">
        <f t="shared" si="266"/>
        <v>450</v>
      </c>
      <c r="W1366" s="119" t="str">
        <f t="shared" si="267"/>
        <v/>
      </c>
      <c r="X1366" s="119" t="str">
        <f t="shared" si="268"/>
        <v/>
      </c>
      <c r="Y1366" s="120" t="str">
        <f t="shared" si="271"/>
        <v/>
      </c>
      <c r="Z1366" s="121" t="str">
        <f t="shared" si="272"/>
        <v/>
      </c>
      <c r="AA1366" s="122"/>
      <c r="AB1366" s="119" t="str">
        <f t="shared" si="264"/>
        <v/>
      </c>
    </row>
    <row r="1367" spans="1:28" x14ac:dyDescent="0.45">
      <c r="A1367" s="112">
        <f>IF(C1367="","",COUNTA($C$3:C1367))</f>
        <v>1365</v>
      </c>
      <c r="B1367" s="112" t="str">
        <f t="shared" si="273"/>
        <v>November</v>
      </c>
      <c r="C1367" s="113">
        <v>44893</v>
      </c>
      <c r="D1367" s="114" t="s">
        <v>652</v>
      </c>
      <c r="E1367" s="114"/>
      <c r="F1367" s="115">
        <v>44792</v>
      </c>
      <c r="G1367" s="116" t="s">
        <v>125</v>
      </c>
      <c r="H1367" s="152" t="s">
        <v>956</v>
      </c>
      <c r="I1367" s="116" t="s">
        <v>460</v>
      </c>
      <c r="J1367" s="116" t="s">
        <v>225</v>
      </c>
      <c r="K1367" s="117" t="str">
        <f t="shared" si="265"/>
        <v>Rmt</v>
      </c>
      <c r="L1367" s="118">
        <v>160</v>
      </c>
      <c r="M1367" s="118"/>
      <c r="N1367" s="118"/>
      <c r="O1367" s="138">
        <f t="shared" si="263"/>
        <v>160</v>
      </c>
      <c r="P1367" s="124"/>
      <c r="Q1367" s="118"/>
      <c r="R1367" s="118"/>
      <c r="S1367" s="151"/>
      <c r="T1367" s="119" t="str">
        <f t="shared" si="269"/>
        <v/>
      </c>
      <c r="U1367" s="119" t="str">
        <f t="shared" si="270"/>
        <v/>
      </c>
      <c r="V1367" s="119">
        <f t="shared" si="266"/>
        <v>160</v>
      </c>
      <c r="W1367" s="119" t="str">
        <f t="shared" si="267"/>
        <v/>
      </c>
      <c r="X1367" s="119" t="str">
        <f t="shared" si="268"/>
        <v/>
      </c>
      <c r="Y1367" s="120" t="str">
        <f t="shared" si="271"/>
        <v/>
      </c>
      <c r="Z1367" s="121" t="str">
        <f t="shared" si="272"/>
        <v/>
      </c>
      <c r="AA1367" s="122"/>
      <c r="AB1367" s="119" t="str">
        <f t="shared" si="264"/>
        <v/>
      </c>
    </row>
    <row r="1368" spans="1:28" x14ac:dyDescent="0.45">
      <c r="A1368" s="112">
        <f>IF(C1368="","",COUNTA($C$3:C1368))</f>
        <v>1366</v>
      </c>
      <c r="B1368" s="112" t="str">
        <f t="shared" si="273"/>
        <v>November</v>
      </c>
      <c r="C1368" s="113">
        <v>44893</v>
      </c>
      <c r="D1368" s="114" t="s">
        <v>652</v>
      </c>
      <c r="E1368" s="114"/>
      <c r="F1368" s="115">
        <v>44792</v>
      </c>
      <c r="G1368" s="116" t="s">
        <v>125</v>
      </c>
      <c r="H1368" s="152" t="s">
        <v>956</v>
      </c>
      <c r="I1368" s="116" t="s">
        <v>24</v>
      </c>
      <c r="J1368" s="116" t="s">
        <v>24</v>
      </c>
      <c r="K1368" s="117" t="str">
        <f t="shared" si="265"/>
        <v>No's</v>
      </c>
      <c r="L1368" s="118">
        <v>600</v>
      </c>
      <c r="M1368" s="118"/>
      <c r="N1368" s="118"/>
      <c r="O1368" s="138">
        <f t="shared" si="263"/>
        <v>600</v>
      </c>
      <c r="P1368" s="124"/>
      <c r="Q1368" s="118"/>
      <c r="R1368" s="118"/>
      <c r="S1368" s="151"/>
      <c r="T1368" s="119" t="str">
        <f t="shared" si="269"/>
        <v/>
      </c>
      <c r="U1368" s="119" t="str">
        <f t="shared" si="270"/>
        <v/>
      </c>
      <c r="V1368" s="119">
        <f t="shared" si="266"/>
        <v>600</v>
      </c>
      <c r="W1368" s="119" t="str">
        <f t="shared" si="267"/>
        <v/>
      </c>
      <c r="X1368" s="119" t="str">
        <f t="shared" si="268"/>
        <v/>
      </c>
      <c r="Y1368" s="120" t="str">
        <f t="shared" si="271"/>
        <v/>
      </c>
      <c r="Z1368" s="121" t="str">
        <f t="shared" si="272"/>
        <v/>
      </c>
      <c r="AA1368" s="122"/>
      <c r="AB1368" s="119" t="str">
        <f t="shared" si="264"/>
        <v/>
      </c>
    </row>
    <row r="1369" spans="1:28" x14ac:dyDescent="0.45">
      <c r="A1369" s="112">
        <f>IF(C1369="","",COUNTA($C$3:C1369))</f>
        <v>1367</v>
      </c>
      <c r="B1369" s="112" t="str">
        <f t="shared" si="273"/>
        <v>November</v>
      </c>
      <c r="C1369" s="113">
        <v>44893</v>
      </c>
      <c r="D1369" s="114" t="s">
        <v>652</v>
      </c>
      <c r="E1369" s="114"/>
      <c r="F1369" s="115">
        <v>44792</v>
      </c>
      <c r="G1369" s="116" t="s">
        <v>125</v>
      </c>
      <c r="H1369" s="152" t="s">
        <v>956</v>
      </c>
      <c r="I1369" s="116" t="s">
        <v>480</v>
      </c>
      <c r="J1369" s="116" t="s">
        <v>343</v>
      </c>
      <c r="K1369" s="117" t="str">
        <f t="shared" si="265"/>
        <v>No's</v>
      </c>
      <c r="L1369" s="118">
        <v>3</v>
      </c>
      <c r="M1369" s="118"/>
      <c r="N1369" s="118"/>
      <c r="O1369" s="138">
        <f t="shared" si="263"/>
        <v>3</v>
      </c>
      <c r="P1369" s="124"/>
      <c r="Q1369" s="118"/>
      <c r="R1369" s="118"/>
      <c r="S1369" s="151"/>
      <c r="T1369" s="119" t="str">
        <f t="shared" si="269"/>
        <v/>
      </c>
      <c r="U1369" s="119" t="str">
        <f t="shared" si="270"/>
        <v/>
      </c>
      <c r="V1369" s="119">
        <f t="shared" si="266"/>
        <v>3</v>
      </c>
      <c r="W1369" s="119" t="str">
        <f t="shared" si="267"/>
        <v/>
      </c>
      <c r="X1369" s="119" t="str">
        <f t="shared" si="268"/>
        <v/>
      </c>
      <c r="Y1369" s="120" t="str">
        <f t="shared" si="271"/>
        <v/>
      </c>
      <c r="Z1369" s="121" t="str">
        <f t="shared" si="272"/>
        <v/>
      </c>
      <c r="AA1369" s="122"/>
      <c r="AB1369" s="119" t="str">
        <f t="shared" si="264"/>
        <v/>
      </c>
    </row>
    <row r="1370" spans="1:28" x14ac:dyDescent="0.45">
      <c r="A1370" s="112">
        <f>IF(C1370="","",COUNTA($C$3:C1370))</f>
        <v>1368</v>
      </c>
      <c r="B1370" s="112" t="str">
        <f t="shared" si="273"/>
        <v>November</v>
      </c>
      <c r="C1370" s="113">
        <v>44893</v>
      </c>
      <c r="D1370" s="114" t="s">
        <v>957</v>
      </c>
      <c r="E1370" s="114"/>
      <c r="F1370" s="115">
        <v>44894</v>
      </c>
      <c r="G1370" s="116" t="s">
        <v>125</v>
      </c>
      <c r="H1370" s="152" t="s">
        <v>958</v>
      </c>
      <c r="I1370" s="116" t="s">
        <v>458</v>
      </c>
      <c r="J1370" s="116" t="s">
        <v>21</v>
      </c>
      <c r="K1370" s="117" t="str">
        <f t="shared" si="265"/>
        <v>Sqmt</v>
      </c>
      <c r="L1370" s="118">
        <v>10</v>
      </c>
      <c r="M1370" s="118">
        <v>8.1999999999999993</v>
      </c>
      <c r="N1370" s="118"/>
      <c r="O1370" s="138">
        <f t="shared" ref="O1370:O1433" si="274">IF(ISNUMBER(SEARCH("gsm",J:J)),(M1370+N1370)*1.22,IF(ISNUMBER(SEARCH("Tape",J:J)),L1370,IF(ISNUMBER(SEARCH("Thermal",J:J)),L1370,IF(ISNUMBER(SEARCH("Acou",J:J)),L1370,IF(ISNUMBER(SEARCH("ss",J:J)),L1370,IF(ISNUMBER(SEARCH("Alu",J:J)),L1370,IF(ISNUMBER(SEARCH("Gasket",J:J)),L1370,IF(ISNUMBER(SEARCH("Cleats",J:J)),L1370,IF(ISNUMBER(SEARCH("Tube",J:J)),L1370,IF(ISNUMBER(SEARCH("Bracket",J:J)),L1370,IF(ISNUMBER(SEARCH("Corner",J:J)),L1370,IF(ISNUMBER(SEARCH("MS",J:J)),L1370,IF(ISNUMBER(SEARCH("Bucket",J:J)),L1370,IF(ISNUMBER(SEARCH("stretch",J:J)),L1370,IF(ISNUMBER(SEARCH("Bubble",J:J)),L1370,IF(ISNUMBER(SEARCH("JTR",J:J)),L1370,IF(ISNUMBER(SEARCH("Clamp",J:J)),"No's",IF(ISNUMBER(SEARCH("PIR",J:J)),"sqmt",""))))))))))))))))))</f>
        <v>10.004</v>
      </c>
      <c r="P1370" s="124">
        <v>8.75</v>
      </c>
      <c r="Q1370" s="118">
        <v>9</v>
      </c>
      <c r="R1370" s="118">
        <v>36</v>
      </c>
      <c r="S1370" s="151">
        <v>64</v>
      </c>
      <c r="T1370" s="119">
        <f t="shared" si="269"/>
        <v>1.0039999999999996</v>
      </c>
      <c r="U1370" s="119">
        <f t="shared" si="270"/>
        <v>0.25</v>
      </c>
      <c r="V1370" s="119">
        <f t="shared" si="266"/>
        <v>78.531399999999991</v>
      </c>
      <c r="W1370" s="119">
        <f t="shared" si="267"/>
        <v>1.9624999999999999</v>
      </c>
      <c r="X1370" s="119">
        <f t="shared" si="268"/>
        <v>7.8813999999999957</v>
      </c>
      <c r="Y1370" s="120">
        <f t="shared" si="271"/>
        <v>10.035985605757693</v>
      </c>
      <c r="Z1370" s="121">
        <f t="shared" si="272"/>
        <v>2.4990003998400638</v>
      </c>
      <c r="AA1370" s="122"/>
      <c r="AB1370" s="119">
        <f t="shared" si="264"/>
        <v>7.8813999999999957</v>
      </c>
    </row>
    <row r="1371" spans="1:28" x14ac:dyDescent="0.45">
      <c r="A1371" s="112">
        <f>IF(C1371="","",COUNTA($C$3:C1371))</f>
        <v>1369</v>
      </c>
      <c r="B1371" s="112" t="str">
        <f t="shared" si="273"/>
        <v>November</v>
      </c>
      <c r="C1371" s="113">
        <v>44893</v>
      </c>
      <c r="D1371" s="114" t="s">
        <v>957</v>
      </c>
      <c r="E1371" s="114"/>
      <c r="F1371" s="115">
        <v>44894</v>
      </c>
      <c r="G1371" s="116" t="s">
        <v>125</v>
      </c>
      <c r="H1371" s="152" t="s">
        <v>958</v>
      </c>
      <c r="I1371" s="116" t="s">
        <v>458</v>
      </c>
      <c r="J1371" s="116" t="s">
        <v>4</v>
      </c>
      <c r="K1371" s="117" t="str">
        <f t="shared" si="265"/>
        <v>Sqmt</v>
      </c>
      <c r="L1371" s="118">
        <v>3.5</v>
      </c>
      <c r="M1371" s="118"/>
      <c r="N1371" s="118">
        <v>2.9</v>
      </c>
      <c r="O1371" s="138">
        <f t="shared" si="274"/>
        <v>3.5379999999999998</v>
      </c>
      <c r="P1371" s="124">
        <v>1.4</v>
      </c>
      <c r="Q1371" s="118">
        <v>1.8</v>
      </c>
      <c r="R1371" s="118"/>
      <c r="S1371" s="151"/>
      <c r="T1371" s="119">
        <f t="shared" si="269"/>
        <v>1.7379999999999998</v>
      </c>
      <c r="U1371" s="119">
        <f t="shared" si="270"/>
        <v>0.40000000000000013</v>
      </c>
      <c r="V1371" s="119">
        <f t="shared" si="266"/>
        <v>27.773299999999999</v>
      </c>
      <c r="W1371" s="119">
        <f t="shared" si="267"/>
        <v>3.140000000000001</v>
      </c>
      <c r="X1371" s="119">
        <f t="shared" si="268"/>
        <v>13.643299999999998</v>
      </c>
      <c r="Y1371" s="120">
        <f t="shared" si="271"/>
        <v>49.12379875635952</v>
      </c>
      <c r="Z1371" s="121">
        <f t="shared" si="272"/>
        <v>11.305822498586776</v>
      </c>
      <c r="AA1371" s="122"/>
      <c r="AB1371" s="119">
        <f t="shared" si="264"/>
        <v>13.643299999999998</v>
      </c>
    </row>
    <row r="1372" spans="1:28" x14ac:dyDescent="0.45">
      <c r="A1372" s="112">
        <f>IF(C1372="","",COUNTA($C$3:C1372))</f>
        <v>1370</v>
      </c>
      <c r="B1372" s="112" t="str">
        <f t="shared" si="273"/>
        <v>November</v>
      </c>
      <c r="C1372" s="113">
        <v>44893</v>
      </c>
      <c r="D1372" s="114" t="s">
        <v>957</v>
      </c>
      <c r="E1372" s="114"/>
      <c r="F1372" s="115">
        <v>44894</v>
      </c>
      <c r="G1372" s="116" t="s">
        <v>125</v>
      </c>
      <c r="H1372" s="152" t="s">
        <v>958</v>
      </c>
      <c r="I1372" s="116" t="s">
        <v>514</v>
      </c>
      <c r="J1372" s="116" t="s">
        <v>21</v>
      </c>
      <c r="K1372" s="117" t="str">
        <f t="shared" si="265"/>
        <v>Sqmt</v>
      </c>
      <c r="L1372" s="118">
        <v>0.6</v>
      </c>
      <c r="M1372" s="118">
        <v>0.5</v>
      </c>
      <c r="N1372" s="118"/>
      <c r="O1372" s="138">
        <f t="shared" si="274"/>
        <v>0.61</v>
      </c>
      <c r="P1372" s="124">
        <v>0.5</v>
      </c>
      <c r="Q1372" s="118">
        <v>0.6</v>
      </c>
      <c r="R1372" s="118"/>
      <c r="S1372" s="151"/>
      <c r="T1372" s="119">
        <f t="shared" si="269"/>
        <v>1.0000000000000009E-2</v>
      </c>
      <c r="U1372" s="119">
        <f t="shared" si="270"/>
        <v>9.9999999999999978E-2</v>
      </c>
      <c r="V1372" s="119">
        <f t="shared" si="266"/>
        <v>4.7885</v>
      </c>
      <c r="W1372" s="119">
        <f t="shared" si="267"/>
        <v>0.78499999999999981</v>
      </c>
      <c r="X1372" s="119">
        <f t="shared" si="268"/>
        <v>7.850000000000007E-2</v>
      </c>
      <c r="Y1372" s="120">
        <f t="shared" si="271"/>
        <v>1.6393442622950833</v>
      </c>
      <c r="Z1372" s="121">
        <f t="shared" si="272"/>
        <v>16.393442622950815</v>
      </c>
      <c r="AA1372" s="122"/>
      <c r="AB1372" s="119">
        <f t="shared" si="264"/>
        <v>7.850000000000007E-2</v>
      </c>
    </row>
    <row r="1373" spans="1:28" x14ac:dyDescent="0.45">
      <c r="A1373" s="112">
        <f>IF(C1373="","",COUNTA($C$3:C1373))</f>
        <v>1371</v>
      </c>
      <c r="B1373" s="112" t="str">
        <f t="shared" si="273"/>
        <v>November</v>
      </c>
      <c r="C1373" s="113">
        <v>44893</v>
      </c>
      <c r="D1373" s="114" t="s">
        <v>957</v>
      </c>
      <c r="E1373" s="114"/>
      <c r="F1373" s="115">
        <v>44894</v>
      </c>
      <c r="G1373" s="116" t="s">
        <v>125</v>
      </c>
      <c r="H1373" s="152" t="s">
        <v>958</v>
      </c>
      <c r="I1373" s="116" t="s">
        <v>23</v>
      </c>
      <c r="J1373" s="116" t="s">
        <v>23</v>
      </c>
      <c r="K1373" s="117" t="str">
        <f t="shared" si="265"/>
        <v>No's</v>
      </c>
      <c r="L1373" s="118">
        <v>6</v>
      </c>
      <c r="M1373" s="118"/>
      <c r="N1373" s="118"/>
      <c r="O1373" s="138">
        <f t="shared" si="274"/>
        <v>6</v>
      </c>
      <c r="P1373" s="124">
        <v>6</v>
      </c>
      <c r="Q1373" s="118"/>
      <c r="R1373" s="118"/>
      <c r="S1373" s="151"/>
      <c r="T1373" s="119" t="str">
        <f t="shared" si="269"/>
        <v/>
      </c>
      <c r="U1373" s="119" t="str">
        <f t="shared" si="270"/>
        <v/>
      </c>
      <c r="V1373" s="119">
        <f t="shared" si="266"/>
        <v>6</v>
      </c>
      <c r="W1373" s="119" t="str">
        <f t="shared" si="267"/>
        <v/>
      </c>
      <c r="X1373" s="119" t="str">
        <f t="shared" si="268"/>
        <v/>
      </c>
      <c r="Y1373" s="120" t="str">
        <f t="shared" si="271"/>
        <v/>
      </c>
      <c r="Z1373" s="121" t="str">
        <f t="shared" si="272"/>
        <v/>
      </c>
      <c r="AA1373" s="122"/>
      <c r="AB1373" s="119" t="str">
        <f t="shared" si="264"/>
        <v/>
      </c>
    </row>
    <row r="1374" spans="1:28" x14ac:dyDescent="0.45">
      <c r="A1374" s="112">
        <f>IF(C1374="","",COUNTA($C$3:C1374))</f>
        <v>1372</v>
      </c>
      <c r="B1374" s="112" t="str">
        <f t="shared" si="273"/>
        <v>November</v>
      </c>
      <c r="C1374" s="113">
        <v>44893</v>
      </c>
      <c r="D1374" s="114" t="s">
        <v>957</v>
      </c>
      <c r="E1374" s="114"/>
      <c r="F1374" s="115">
        <v>44894</v>
      </c>
      <c r="G1374" s="116" t="s">
        <v>125</v>
      </c>
      <c r="H1374" s="152" t="s">
        <v>958</v>
      </c>
      <c r="I1374" s="116" t="s">
        <v>354</v>
      </c>
      <c r="J1374" s="116" t="s">
        <v>354</v>
      </c>
      <c r="K1374" s="117" t="str">
        <f t="shared" si="265"/>
        <v>No's</v>
      </c>
      <c r="L1374" s="118">
        <v>6</v>
      </c>
      <c r="M1374" s="118"/>
      <c r="N1374" s="118"/>
      <c r="O1374" s="138" t="str">
        <f t="shared" si="274"/>
        <v>No's</v>
      </c>
      <c r="P1374" s="124"/>
      <c r="Q1374" s="118"/>
      <c r="R1374" s="118"/>
      <c r="S1374" s="151"/>
      <c r="T1374" s="119" t="str">
        <f t="shared" si="269"/>
        <v/>
      </c>
      <c r="U1374" s="119" t="str">
        <f t="shared" si="270"/>
        <v/>
      </c>
      <c r="V1374" s="119" t="str">
        <f t="shared" si="266"/>
        <v/>
      </c>
      <c r="W1374" s="119" t="str">
        <f t="shared" si="267"/>
        <v/>
      </c>
      <c r="X1374" s="119" t="str">
        <f t="shared" si="268"/>
        <v/>
      </c>
      <c r="Y1374" s="120" t="str">
        <f t="shared" si="271"/>
        <v/>
      </c>
      <c r="Z1374" s="121" t="str">
        <f t="shared" si="272"/>
        <v/>
      </c>
      <c r="AA1374" s="122"/>
      <c r="AB1374" s="119" t="str">
        <f t="shared" si="264"/>
        <v/>
      </c>
    </row>
    <row r="1375" spans="1:28" x14ac:dyDescent="0.45">
      <c r="A1375" s="112">
        <f>IF(C1375="","",COUNTA($C$3:C1375))</f>
        <v>1373</v>
      </c>
      <c r="B1375" s="112" t="str">
        <f t="shared" si="273"/>
        <v>November</v>
      </c>
      <c r="C1375" s="113">
        <v>44893</v>
      </c>
      <c r="D1375" s="114" t="s">
        <v>957</v>
      </c>
      <c r="E1375" s="114"/>
      <c r="F1375" s="115">
        <v>44894</v>
      </c>
      <c r="G1375" s="116" t="s">
        <v>125</v>
      </c>
      <c r="H1375" s="152" t="s">
        <v>958</v>
      </c>
      <c r="I1375" s="116" t="s">
        <v>25</v>
      </c>
      <c r="J1375" s="116" t="s">
        <v>455</v>
      </c>
      <c r="K1375" s="117" t="str">
        <f t="shared" si="265"/>
        <v>No's</v>
      </c>
      <c r="L1375" s="118">
        <v>12</v>
      </c>
      <c r="M1375" s="118"/>
      <c r="N1375" s="118"/>
      <c r="O1375" s="138">
        <f t="shared" si="274"/>
        <v>12</v>
      </c>
      <c r="P1375" s="124"/>
      <c r="Q1375" s="118"/>
      <c r="R1375" s="118"/>
      <c r="S1375" s="151"/>
      <c r="T1375" s="119" t="str">
        <f t="shared" si="269"/>
        <v/>
      </c>
      <c r="U1375" s="119" t="str">
        <f t="shared" si="270"/>
        <v/>
      </c>
      <c r="V1375" s="119">
        <f t="shared" si="266"/>
        <v>12</v>
      </c>
      <c r="W1375" s="119" t="str">
        <f t="shared" si="267"/>
        <v/>
      </c>
      <c r="X1375" s="119" t="str">
        <f t="shared" si="268"/>
        <v/>
      </c>
      <c r="Y1375" s="120" t="str">
        <f t="shared" si="271"/>
        <v/>
      </c>
      <c r="Z1375" s="121" t="str">
        <f t="shared" si="272"/>
        <v/>
      </c>
      <c r="AA1375" s="122"/>
      <c r="AB1375" s="119" t="str">
        <f t="shared" si="264"/>
        <v/>
      </c>
    </row>
    <row r="1376" spans="1:28" x14ac:dyDescent="0.45">
      <c r="A1376" s="112">
        <f>IF(C1376="","",COUNTA($C$3:C1376))</f>
        <v>1374</v>
      </c>
      <c r="B1376" s="112" t="str">
        <f t="shared" si="273"/>
        <v>November</v>
      </c>
      <c r="C1376" s="113">
        <v>44893</v>
      </c>
      <c r="D1376" s="114" t="s">
        <v>808</v>
      </c>
      <c r="E1376" s="114"/>
      <c r="F1376" s="115">
        <v>44848</v>
      </c>
      <c r="G1376" s="116" t="s">
        <v>125</v>
      </c>
      <c r="H1376" s="152" t="s">
        <v>959</v>
      </c>
      <c r="I1376" s="116" t="s">
        <v>467</v>
      </c>
      <c r="J1376" s="116" t="s">
        <v>19</v>
      </c>
      <c r="K1376" s="117" t="str">
        <f t="shared" si="265"/>
        <v>Sqmt</v>
      </c>
      <c r="L1376" s="118">
        <v>76.5</v>
      </c>
      <c r="M1376" s="118">
        <v>62.8</v>
      </c>
      <c r="N1376" s="118"/>
      <c r="O1376" s="138">
        <f t="shared" si="274"/>
        <v>76.616</v>
      </c>
      <c r="P1376" s="124">
        <v>68.400000000000006</v>
      </c>
      <c r="Q1376" s="118">
        <v>70.599999999999994</v>
      </c>
      <c r="R1376" s="118">
        <v>31</v>
      </c>
      <c r="S1376" s="151">
        <v>69</v>
      </c>
      <c r="T1376" s="119">
        <f t="shared" si="269"/>
        <v>6.0160000000000053</v>
      </c>
      <c r="U1376" s="119">
        <f t="shared" si="270"/>
        <v>2.1999999999999886</v>
      </c>
      <c r="V1376" s="119">
        <f t="shared" si="266"/>
        <v>360.86135999999999</v>
      </c>
      <c r="W1376" s="119">
        <f t="shared" si="267"/>
        <v>10.361999999999947</v>
      </c>
      <c r="X1376" s="119">
        <f t="shared" si="268"/>
        <v>28.335360000000026</v>
      </c>
      <c r="Y1376" s="120">
        <f t="shared" si="271"/>
        <v>7.85214576589747</v>
      </c>
      <c r="Z1376" s="121">
        <f t="shared" si="272"/>
        <v>2.8714628798162116</v>
      </c>
      <c r="AA1376" s="122"/>
      <c r="AB1376" s="119">
        <f t="shared" si="264"/>
        <v>28.335360000000026</v>
      </c>
    </row>
    <row r="1377" spans="1:29" x14ac:dyDescent="0.45">
      <c r="A1377" s="112">
        <f>IF(C1377="","",COUNTA($C$3:C1377))</f>
        <v>1375</v>
      </c>
      <c r="B1377" s="112" t="str">
        <f t="shared" si="273"/>
        <v>November</v>
      </c>
      <c r="C1377" s="113">
        <v>44893</v>
      </c>
      <c r="D1377" s="114" t="s">
        <v>808</v>
      </c>
      <c r="E1377" s="114"/>
      <c r="F1377" s="115">
        <v>44848</v>
      </c>
      <c r="G1377" s="116" t="s">
        <v>125</v>
      </c>
      <c r="H1377" s="152" t="s">
        <v>959</v>
      </c>
      <c r="I1377" s="116" t="s">
        <v>467</v>
      </c>
      <c r="J1377" s="116" t="s">
        <v>2</v>
      </c>
      <c r="K1377" s="117" t="str">
        <f t="shared" si="265"/>
        <v>Sqmt</v>
      </c>
      <c r="L1377" s="118">
        <v>24.4</v>
      </c>
      <c r="M1377" s="118"/>
      <c r="N1377" s="118">
        <v>20.100000000000001</v>
      </c>
      <c r="O1377" s="138">
        <f t="shared" si="274"/>
        <v>24.522000000000002</v>
      </c>
      <c r="P1377" s="124">
        <v>17</v>
      </c>
      <c r="Q1377" s="118">
        <v>19.600000000000001</v>
      </c>
      <c r="R1377" s="118"/>
      <c r="S1377" s="151"/>
      <c r="T1377" s="119">
        <f t="shared" si="269"/>
        <v>4.9220000000000006</v>
      </c>
      <c r="U1377" s="119">
        <f t="shared" si="270"/>
        <v>2.6000000000000014</v>
      </c>
      <c r="V1377" s="119">
        <f t="shared" si="266"/>
        <v>115.49862</v>
      </c>
      <c r="W1377" s="119">
        <f t="shared" si="267"/>
        <v>12.246000000000006</v>
      </c>
      <c r="X1377" s="119">
        <f t="shared" si="268"/>
        <v>23.182620000000004</v>
      </c>
      <c r="Y1377" s="120">
        <f t="shared" si="271"/>
        <v>20.071772286110431</v>
      </c>
      <c r="Z1377" s="121">
        <f t="shared" si="272"/>
        <v>10.602724084495559</v>
      </c>
      <c r="AA1377" s="122"/>
      <c r="AB1377" s="119">
        <f t="shared" si="264"/>
        <v>23.182620000000004</v>
      </c>
    </row>
    <row r="1378" spans="1:29" x14ac:dyDescent="0.45">
      <c r="A1378" s="112">
        <f>IF(C1378="","",COUNTA($C$3:C1378))</f>
        <v>1376</v>
      </c>
      <c r="B1378" s="112" t="str">
        <f t="shared" si="273"/>
        <v>November</v>
      </c>
      <c r="C1378" s="113">
        <v>44893</v>
      </c>
      <c r="D1378" s="114" t="s">
        <v>808</v>
      </c>
      <c r="E1378" s="114"/>
      <c r="F1378" s="115">
        <v>44848</v>
      </c>
      <c r="G1378" s="116" t="s">
        <v>125</v>
      </c>
      <c r="H1378" s="152" t="s">
        <v>959</v>
      </c>
      <c r="I1378" s="116" t="s">
        <v>467</v>
      </c>
      <c r="J1378" s="116" t="s">
        <v>20</v>
      </c>
      <c r="K1378" s="117" t="str">
        <f t="shared" si="265"/>
        <v>Sqmt</v>
      </c>
      <c r="L1378" s="118">
        <v>163.85</v>
      </c>
      <c r="M1378" s="118">
        <v>135.1</v>
      </c>
      <c r="N1378" s="118"/>
      <c r="O1378" s="138">
        <f t="shared" si="274"/>
        <v>164.822</v>
      </c>
      <c r="P1378" s="124">
        <v>133.19999999999999</v>
      </c>
      <c r="Q1378" s="118">
        <v>136.5</v>
      </c>
      <c r="R1378" s="118"/>
      <c r="S1378" s="151"/>
      <c r="T1378" s="119">
        <f t="shared" si="269"/>
        <v>28.322000000000003</v>
      </c>
      <c r="U1378" s="119">
        <f t="shared" si="270"/>
        <v>3.3000000000000114</v>
      </c>
      <c r="V1378" s="119">
        <f t="shared" si="266"/>
        <v>1035.0821600000002</v>
      </c>
      <c r="W1378" s="119">
        <f t="shared" si="267"/>
        <v>20.724000000000071</v>
      </c>
      <c r="X1378" s="119">
        <f t="shared" si="268"/>
        <v>177.86216000000002</v>
      </c>
      <c r="Y1378" s="120">
        <f t="shared" si="271"/>
        <v>17.183385713072287</v>
      </c>
      <c r="Z1378" s="121">
        <f t="shared" si="272"/>
        <v>2.0021599058378201</v>
      </c>
      <c r="AA1378" s="122"/>
      <c r="AB1378" s="119">
        <f t="shared" si="264"/>
        <v>177.86216000000002</v>
      </c>
    </row>
    <row r="1379" spans="1:29" x14ac:dyDescent="0.45">
      <c r="A1379" s="112">
        <f>IF(C1379="","",COUNTA($C$3:C1379))</f>
        <v>1377</v>
      </c>
      <c r="B1379" s="112" t="str">
        <f t="shared" si="273"/>
        <v>November</v>
      </c>
      <c r="C1379" s="113">
        <v>44893</v>
      </c>
      <c r="D1379" s="114" t="s">
        <v>808</v>
      </c>
      <c r="E1379" s="114"/>
      <c r="F1379" s="115">
        <v>44848</v>
      </c>
      <c r="G1379" s="116" t="s">
        <v>125</v>
      </c>
      <c r="H1379" s="152" t="s">
        <v>959</v>
      </c>
      <c r="I1379" s="116" t="s">
        <v>467</v>
      </c>
      <c r="J1379" s="116" t="s">
        <v>3</v>
      </c>
      <c r="K1379" s="117" t="str">
        <f t="shared" si="265"/>
        <v>Sqmt</v>
      </c>
      <c r="L1379" s="118">
        <v>47.35</v>
      </c>
      <c r="M1379" s="118"/>
      <c r="N1379" s="118">
        <f>32.71+6.38+4.67</f>
        <v>43.760000000000005</v>
      </c>
      <c r="O1379" s="138">
        <f t="shared" si="274"/>
        <v>53.387200000000007</v>
      </c>
      <c r="P1379" s="124">
        <v>34.1</v>
      </c>
      <c r="Q1379" s="118">
        <v>35.9</v>
      </c>
      <c r="R1379" s="118"/>
      <c r="S1379" s="151"/>
      <c r="T1379" s="119">
        <f t="shared" si="269"/>
        <v>17.487200000000009</v>
      </c>
      <c r="U1379" s="119">
        <f t="shared" si="270"/>
        <v>1.7999999999999972</v>
      </c>
      <c r="V1379" s="119">
        <f t="shared" si="266"/>
        <v>335.27161600000005</v>
      </c>
      <c r="W1379" s="119">
        <f t="shared" si="267"/>
        <v>11.303999999999983</v>
      </c>
      <c r="X1379" s="119">
        <f t="shared" si="268"/>
        <v>109.81961600000005</v>
      </c>
      <c r="Y1379" s="120">
        <f t="shared" si="271"/>
        <v>32.75541702880092</v>
      </c>
      <c r="Z1379" s="121">
        <f t="shared" si="272"/>
        <v>3.3715946893637367</v>
      </c>
      <c r="AA1379" s="122"/>
      <c r="AB1379" s="119">
        <f t="shared" si="264"/>
        <v>109.81961600000005</v>
      </c>
    </row>
    <row r="1380" spans="1:29" x14ac:dyDescent="0.45">
      <c r="A1380" s="112">
        <f>IF(C1380="","",COUNTA($C$3:C1380))</f>
        <v>1378</v>
      </c>
      <c r="B1380" s="112" t="str">
        <f t="shared" si="273"/>
        <v>November</v>
      </c>
      <c r="C1380" s="113">
        <v>44893</v>
      </c>
      <c r="D1380" s="114" t="s">
        <v>808</v>
      </c>
      <c r="E1380" s="114"/>
      <c r="F1380" s="115">
        <v>44848</v>
      </c>
      <c r="G1380" s="116" t="s">
        <v>125</v>
      </c>
      <c r="H1380" s="152" t="s">
        <v>959</v>
      </c>
      <c r="I1380" s="116" t="s">
        <v>514</v>
      </c>
      <c r="J1380" s="116" t="s">
        <v>21</v>
      </c>
      <c r="K1380" s="117" t="str">
        <f t="shared" si="265"/>
        <v>Sqmt</v>
      </c>
      <c r="L1380" s="118">
        <v>9.5</v>
      </c>
      <c r="M1380" s="118">
        <v>7.8</v>
      </c>
      <c r="N1380" s="118"/>
      <c r="O1380" s="138">
        <f t="shared" si="274"/>
        <v>9.516</v>
      </c>
      <c r="P1380" s="124">
        <v>7.95</v>
      </c>
      <c r="Q1380" s="118">
        <v>9.5</v>
      </c>
      <c r="R1380" s="118"/>
      <c r="S1380" s="151"/>
      <c r="T1380" s="119">
        <f t="shared" si="269"/>
        <v>1.6000000000000014E-2</v>
      </c>
      <c r="U1380" s="119">
        <f t="shared" si="270"/>
        <v>1.5499999999999998</v>
      </c>
      <c r="V1380" s="119">
        <f t="shared" si="266"/>
        <v>74.700599999999994</v>
      </c>
      <c r="W1380" s="119">
        <f t="shared" si="267"/>
        <v>12.167499999999999</v>
      </c>
      <c r="X1380" s="119">
        <f t="shared" si="268"/>
        <v>0.1256000000000001</v>
      </c>
      <c r="Y1380" s="120">
        <f t="shared" si="271"/>
        <v>0.168137873055906</v>
      </c>
      <c r="Z1380" s="121">
        <f t="shared" si="272"/>
        <v>16.288356452290877</v>
      </c>
      <c r="AA1380" s="122"/>
      <c r="AB1380" s="119">
        <f t="shared" si="264"/>
        <v>0.1256000000000001</v>
      </c>
    </row>
    <row r="1381" spans="1:29" x14ac:dyDescent="0.45">
      <c r="A1381" s="112">
        <f>IF(C1381="","",COUNTA($C$3:C1381))</f>
        <v>1379</v>
      </c>
      <c r="B1381" s="112" t="str">
        <f t="shared" si="273"/>
        <v>November</v>
      </c>
      <c r="C1381" s="113">
        <v>44893</v>
      </c>
      <c r="D1381" s="114" t="s">
        <v>808</v>
      </c>
      <c r="E1381" s="114"/>
      <c r="F1381" s="115">
        <v>44848</v>
      </c>
      <c r="G1381" s="116" t="s">
        <v>125</v>
      </c>
      <c r="H1381" s="152" t="s">
        <v>959</v>
      </c>
      <c r="I1381" s="116" t="s">
        <v>23</v>
      </c>
      <c r="J1381" s="116" t="s">
        <v>23</v>
      </c>
      <c r="K1381" s="117" t="str">
        <f t="shared" si="265"/>
        <v>No's</v>
      </c>
      <c r="L1381" s="118">
        <v>112</v>
      </c>
      <c r="M1381" s="118"/>
      <c r="N1381" s="118"/>
      <c r="O1381" s="138">
        <f t="shared" si="274"/>
        <v>112</v>
      </c>
      <c r="P1381" s="124"/>
      <c r="Q1381" s="118"/>
      <c r="R1381" s="118"/>
      <c r="S1381" s="151"/>
      <c r="T1381" s="119" t="str">
        <f t="shared" si="269"/>
        <v/>
      </c>
      <c r="U1381" s="119" t="str">
        <f t="shared" si="270"/>
        <v/>
      </c>
      <c r="V1381" s="119">
        <f t="shared" si="266"/>
        <v>112</v>
      </c>
      <c r="W1381" s="119" t="str">
        <f t="shared" si="267"/>
        <v/>
      </c>
      <c r="X1381" s="119" t="str">
        <f t="shared" si="268"/>
        <v/>
      </c>
      <c r="Y1381" s="120" t="str">
        <f t="shared" si="271"/>
        <v/>
      </c>
      <c r="Z1381" s="121" t="str">
        <f t="shared" si="272"/>
        <v/>
      </c>
      <c r="AA1381" s="122"/>
      <c r="AB1381" s="119" t="str">
        <f t="shared" si="264"/>
        <v/>
      </c>
    </row>
    <row r="1382" spans="1:29" x14ac:dyDescent="0.45">
      <c r="A1382" s="112">
        <f>IF(C1382="","",COUNTA($C$3:C1382))</f>
        <v>1380</v>
      </c>
      <c r="B1382" s="112" t="str">
        <f t="shared" si="273"/>
        <v>November</v>
      </c>
      <c r="C1382" s="113">
        <v>44893</v>
      </c>
      <c r="D1382" s="114" t="s">
        <v>808</v>
      </c>
      <c r="E1382" s="114"/>
      <c r="F1382" s="115">
        <v>44848</v>
      </c>
      <c r="G1382" s="116" t="s">
        <v>125</v>
      </c>
      <c r="H1382" s="152" t="s">
        <v>959</v>
      </c>
      <c r="I1382" s="116" t="s">
        <v>25</v>
      </c>
      <c r="J1382" s="116" t="s">
        <v>455</v>
      </c>
      <c r="K1382" s="117" t="str">
        <f t="shared" si="265"/>
        <v>No's</v>
      </c>
      <c r="L1382" s="118">
        <v>68</v>
      </c>
      <c r="M1382" s="118"/>
      <c r="N1382" s="118"/>
      <c r="O1382" s="138">
        <f t="shared" si="274"/>
        <v>68</v>
      </c>
      <c r="P1382" s="124"/>
      <c r="Q1382" s="118"/>
      <c r="R1382" s="118"/>
      <c r="S1382" s="151"/>
      <c r="T1382" s="119" t="str">
        <f t="shared" si="269"/>
        <v/>
      </c>
      <c r="U1382" s="119" t="str">
        <f t="shared" si="270"/>
        <v/>
      </c>
      <c r="V1382" s="119">
        <f t="shared" si="266"/>
        <v>68</v>
      </c>
      <c r="W1382" s="119" t="str">
        <f t="shared" si="267"/>
        <v/>
      </c>
      <c r="X1382" s="119" t="str">
        <f t="shared" si="268"/>
        <v/>
      </c>
      <c r="Y1382" s="120" t="str">
        <f t="shared" si="271"/>
        <v/>
      </c>
      <c r="Z1382" s="121" t="str">
        <f t="shared" si="272"/>
        <v/>
      </c>
      <c r="AA1382" s="122"/>
      <c r="AB1382" s="119" t="str">
        <f t="shared" si="264"/>
        <v/>
      </c>
    </row>
    <row r="1383" spans="1:29" x14ac:dyDescent="0.45">
      <c r="A1383" s="112">
        <f>IF(C1383="","",COUNTA($C$3:C1383))</f>
        <v>1381</v>
      </c>
      <c r="B1383" s="112" t="str">
        <f t="shared" si="273"/>
        <v>November</v>
      </c>
      <c r="C1383" s="113">
        <v>44894</v>
      </c>
      <c r="D1383" s="114" t="s">
        <v>808</v>
      </c>
      <c r="E1383" s="114"/>
      <c r="F1383" s="115">
        <v>44848</v>
      </c>
      <c r="G1383" s="116" t="s">
        <v>125</v>
      </c>
      <c r="H1383" s="152" t="s">
        <v>960</v>
      </c>
      <c r="I1383" s="116" t="s">
        <v>457</v>
      </c>
      <c r="J1383" s="116" t="s">
        <v>2</v>
      </c>
      <c r="K1383" s="117" t="str">
        <f t="shared" si="265"/>
        <v>Sqmt</v>
      </c>
      <c r="L1383" s="118">
        <v>167.1</v>
      </c>
      <c r="M1383" s="118">
        <v>112.51</v>
      </c>
      <c r="N1383" s="118">
        <v>24.9</v>
      </c>
      <c r="O1383" s="138">
        <f t="shared" si="274"/>
        <v>167.64019999999999</v>
      </c>
      <c r="P1383" s="124">
        <v>144.1</v>
      </c>
      <c r="Q1383" s="118">
        <v>160.69999999999999</v>
      </c>
      <c r="R1383" s="118">
        <v>71</v>
      </c>
      <c r="S1383" s="151">
        <v>29</v>
      </c>
      <c r="T1383" s="119">
        <f t="shared" si="269"/>
        <v>6.9402000000000044</v>
      </c>
      <c r="U1383" s="119">
        <f t="shared" si="270"/>
        <v>16.599999999999994</v>
      </c>
      <c r="V1383" s="119">
        <f t="shared" si="266"/>
        <v>789.58534199999997</v>
      </c>
      <c r="W1383" s="119">
        <f t="shared" si="267"/>
        <v>78.185999999999979</v>
      </c>
      <c r="X1383" s="119">
        <f t="shared" si="268"/>
        <v>32.68834200000002</v>
      </c>
      <c r="Y1383" s="120">
        <f t="shared" si="271"/>
        <v>4.1399377953498053</v>
      </c>
      <c r="Z1383" s="121">
        <f t="shared" si="272"/>
        <v>9.9021595058941667</v>
      </c>
      <c r="AA1383" s="122"/>
      <c r="AB1383" s="119">
        <f t="shared" si="264"/>
        <v>32.68834200000002</v>
      </c>
    </row>
    <row r="1384" spans="1:29" x14ac:dyDescent="0.45">
      <c r="A1384" s="112">
        <f>IF(C1384="","",COUNTA($C$3:C1384))</f>
        <v>1382</v>
      </c>
      <c r="B1384" s="112" t="str">
        <f t="shared" si="273"/>
        <v>November</v>
      </c>
      <c r="C1384" s="113">
        <v>44894</v>
      </c>
      <c r="D1384" s="114" t="s">
        <v>808</v>
      </c>
      <c r="E1384" s="114"/>
      <c r="F1384" s="115">
        <v>44848</v>
      </c>
      <c r="G1384" s="116" t="s">
        <v>125</v>
      </c>
      <c r="H1384" s="152" t="s">
        <v>960</v>
      </c>
      <c r="I1384" s="116" t="s">
        <v>457</v>
      </c>
      <c r="J1384" s="116" t="s">
        <v>3</v>
      </c>
      <c r="K1384" s="117" t="str">
        <f t="shared" si="265"/>
        <v>Sqmt</v>
      </c>
      <c r="L1384" s="118">
        <v>53.7</v>
      </c>
      <c r="M1384" s="118">
        <v>37.659999999999997</v>
      </c>
      <c r="N1384" s="118">
        <v>6.51</v>
      </c>
      <c r="O1384" s="138">
        <f t="shared" si="274"/>
        <v>53.887399999999992</v>
      </c>
      <c r="P1384" s="124">
        <v>46.3</v>
      </c>
      <c r="Q1384" s="118">
        <v>52.4</v>
      </c>
      <c r="R1384" s="118"/>
      <c r="S1384" s="151"/>
      <c r="T1384" s="119">
        <f t="shared" si="269"/>
        <v>1.4873999999999938</v>
      </c>
      <c r="U1384" s="119">
        <f t="shared" si="270"/>
        <v>6.1000000000000014</v>
      </c>
      <c r="V1384" s="119">
        <f t="shared" si="266"/>
        <v>338.41287199999999</v>
      </c>
      <c r="W1384" s="119">
        <f t="shared" si="267"/>
        <v>38.308000000000007</v>
      </c>
      <c r="X1384" s="119">
        <f t="shared" si="268"/>
        <v>9.3408719999999619</v>
      </c>
      <c r="Y1384" s="120">
        <f t="shared" si="271"/>
        <v>2.7601999725353128</v>
      </c>
      <c r="Z1384" s="121">
        <f t="shared" si="272"/>
        <v>11.319900384876618</v>
      </c>
      <c r="AA1384" s="122"/>
      <c r="AB1384" s="119">
        <f t="shared" si="264"/>
        <v>9.3408719999999619</v>
      </c>
    </row>
    <row r="1385" spans="1:29" x14ac:dyDescent="0.45">
      <c r="A1385" s="112">
        <f>IF(C1385="","",COUNTA($C$3:C1385))</f>
        <v>1383</v>
      </c>
      <c r="B1385" s="112" t="str">
        <f t="shared" si="273"/>
        <v>November</v>
      </c>
      <c r="C1385" s="113">
        <v>44894</v>
      </c>
      <c r="D1385" s="114" t="s">
        <v>808</v>
      </c>
      <c r="E1385" s="114"/>
      <c r="F1385" s="115">
        <v>44848</v>
      </c>
      <c r="G1385" s="116" t="s">
        <v>125</v>
      </c>
      <c r="H1385" s="152" t="s">
        <v>960</v>
      </c>
      <c r="I1385" s="116" t="s">
        <v>25</v>
      </c>
      <c r="J1385" s="116" t="s">
        <v>455</v>
      </c>
      <c r="K1385" s="117" t="str">
        <f t="shared" si="265"/>
        <v>No's</v>
      </c>
      <c r="L1385" s="118">
        <v>780</v>
      </c>
      <c r="M1385" s="118"/>
      <c r="N1385" s="118"/>
      <c r="O1385" s="138">
        <f t="shared" si="274"/>
        <v>780</v>
      </c>
      <c r="P1385" s="124"/>
      <c r="Q1385" s="118"/>
      <c r="R1385" s="118"/>
      <c r="S1385" s="151"/>
      <c r="T1385" s="119" t="str">
        <f t="shared" si="269"/>
        <v/>
      </c>
      <c r="U1385" s="119" t="str">
        <f t="shared" si="270"/>
        <v/>
      </c>
      <c r="V1385" s="119">
        <f t="shared" si="266"/>
        <v>780</v>
      </c>
      <c r="W1385" s="119" t="str">
        <f t="shared" si="267"/>
        <v/>
      </c>
      <c r="X1385" s="119" t="str">
        <f t="shared" si="268"/>
        <v/>
      </c>
      <c r="Y1385" s="120" t="str">
        <f t="shared" si="271"/>
        <v/>
      </c>
      <c r="Z1385" s="121" t="str">
        <f t="shared" si="272"/>
        <v/>
      </c>
      <c r="AA1385" s="122"/>
      <c r="AB1385" s="119" t="str">
        <f t="shared" si="264"/>
        <v/>
      </c>
    </row>
    <row r="1386" spans="1:29" x14ac:dyDescent="0.45">
      <c r="A1386" s="112">
        <f>IF(C1386="","",COUNTA($C$3:C1386))</f>
        <v>1384</v>
      </c>
      <c r="B1386" s="112" t="str">
        <f t="shared" si="273"/>
        <v>November</v>
      </c>
      <c r="C1386" s="113">
        <v>44894</v>
      </c>
      <c r="D1386" s="114" t="s">
        <v>808</v>
      </c>
      <c r="E1386" s="114"/>
      <c r="F1386" s="115">
        <v>44848</v>
      </c>
      <c r="G1386" s="116" t="s">
        <v>125</v>
      </c>
      <c r="H1386" s="152" t="s">
        <v>960</v>
      </c>
      <c r="I1386" s="116" t="s">
        <v>460</v>
      </c>
      <c r="J1386" s="116" t="s">
        <v>225</v>
      </c>
      <c r="K1386" s="117" t="str">
        <f t="shared" si="265"/>
        <v>Rmt</v>
      </c>
      <c r="L1386" s="118">
        <v>230</v>
      </c>
      <c r="M1386" s="118"/>
      <c r="N1386" s="118"/>
      <c r="O1386" s="138">
        <f t="shared" si="274"/>
        <v>230</v>
      </c>
      <c r="P1386" s="124"/>
      <c r="Q1386" s="118"/>
      <c r="R1386" s="118"/>
      <c r="S1386" s="151"/>
      <c r="T1386" s="119" t="str">
        <f t="shared" si="269"/>
        <v/>
      </c>
      <c r="U1386" s="119" t="str">
        <f t="shared" si="270"/>
        <v/>
      </c>
      <c r="V1386" s="119">
        <f t="shared" si="266"/>
        <v>230</v>
      </c>
      <c r="W1386" s="119" t="str">
        <f t="shared" si="267"/>
        <v/>
      </c>
      <c r="X1386" s="119" t="str">
        <f t="shared" si="268"/>
        <v/>
      </c>
      <c r="Y1386" s="120" t="str">
        <f t="shared" si="271"/>
        <v/>
      </c>
      <c r="Z1386" s="121" t="str">
        <f t="shared" si="272"/>
        <v/>
      </c>
      <c r="AA1386" s="122"/>
      <c r="AB1386" s="119" t="str">
        <f t="shared" si="264"/>
        <v/>
      </c>
    </row>
    <row r="1387" spans="1:29" x14ac:dyDescent="0.45">
      <c r="A1387" s="112">
        <f>IF(C1387="","",COUNTA($C$3:C1387))</f>
        <v>1385</v>
      </c>
      <c r="B1387" s="112" t="str">
        <f t="shared" si="273"/>
        <v>November</v>
      </c>
      <c r="C1387" s="113">
        <v>44894</v>
      </c>
      <c r="D1387" s="114" t="s">
        <v>808</v>
      </c>
      <c r="E1387" s="114"/>
      <c r="F1387" s="115">
        <v>44848</v>
      </c>
      <c r="G1387" s="116" t="s">
        <v>125</v>
      </c>
      <c r="H1387" s="152" t="s">
        <v>960</v>
      </c>
      <c r="I1387" s="116" t="s">
        <v>24</v>
      </c>
      <c r="J1387" s="116" t="s">
        <v>24</v>
      </c>
      <c r="K1387" s="117" t="str">
        <f t="shared" si="265"/>
        <v>No's</v>
      </c>
      <c r="L1387" s="118">
        <v>1000</v>
      </c>
      <c r="M1387" s="118"/>
      <c r="N1387" s="118"/>
      <c r="O1387" s="138">
        <f t="shared" si="274"/>
        <v>1000</v>
      </c>
      <c r="P1387" s="124"/>
      <c r="Q1387" s="118"/>
      <c r="R1387" s="118"/>
      <c r="S1387" s="151"/>
      <c r="T1387" s="119" t="str">
        <f t="shared" si="269"/>
        <v/>
      </c>
      <c r="U1387" s="119" t="str">
        <f t="shared" si="270"/>
        <v/>
      </c>
      <c r="V1387" s="119">
        <f t="shared" si="266"/>
        <v>1000</v>
      </c>
      <c r="W1387" s="119" t="str">
        <f t="shared" si="267"/>
        <v/>
      </c>
      <c r="X1387" s="119" t="str">
        <f t="shared" si="268"/>
        <v/>
      </c>
      <c r="Y1387" s="120" t="str">
        <f t="shared" si="271"/>
        <v/>
      </c>
      <c r="Z1387" s="121" t="str">
        <f t="shared" si="272"/>
        <v/>
      </c>
      <c r="AA1387" s="122"/>
      <c r="AB1387" s="119" t="str">
        <f t="shared" si="264"/>
        <v/>
      </c>
    </row>
    <row r="1388" spans="1:29" x14ac:dyDescent="0.45">
      <c r="A1388" s="112">
        <f>IF(C1388="","",COUNTA($C$3:C1388))</f>
        <v>1386</v>
      </c>
      <c r="B1388" s="112" t="str">
        <f t="shared" si="273"/>
        <v>November</v>
      </c>
      <c r="C1388" s="113">
        <v>44894</v>
      </c>
      <c r="D1388" s="114" t="s">
        <v>808</v>
      </c>
      <c r="E1388" s="114"/>
      <c r="F1388" s="115">
        <v>44848</v>
      </c>
      <c r="G1388" s="116" t="s">
        <v>125</v>
      </c>
      <c r="H1388" s="152" t="s">
        <v>960</v>
      </c>
      <c r="I1388" s="116" t="s">
        <v>480</v>
      </c>
      <c r="J1388" s="116" t="s">
        <v>345</v>
      </c>
      <c r="K1388" s="117" t="str">
        <f t="shared" si="265"/>
        <v>Kg's</v>
      </c>
      <c r="L1388" s="118">
        <v>1.5</v>
      </c>
      <c r="M1388" s="118"/>
      <c r="N1388" s="118"/>
      <c r="O1388" s="138">
        <f t="shared" si="274"/>
        <v>1.5</v>
      </c>
      <c r="P1388" s="124"/>
      <c r="Q1388" s="118"/>
      <c r="R1388" s="118"/>
      <c r="S1388" s="151"/>
      <c r="T1388" s="119" t="str">
        <f t="shared" si="269"/>
        <v/>
      </c>
      <c r="U1388" s="119" t="str">
        <f t="shared" si="270"/>
        <v/>
      </c>
      <c r="V1388" s="119">
        <f t="shared" si="266"/>
        <v>1.5</v>
      </c>
      <c r="W1388" s="119" t="str">
        <f t="shared" si="267"/>
        <v/>
      </c>
      <c r="X1388" s="119" t="str">
        <f t="shared" si="268"/>
        <v/>
      </c>
      <c r="Y1388" s="120" t="str">
        <f t="shared" si="271"/>
        <v/>
      </c>
      <c r="Z1388" s="121" t="str">
        <f t="shared" si="272"/>
        <v/>
      </c>
      <c r="AA1388" s="122"/>
      <c r="AB1388" s="119" t="str">
        <f t="shared" si="264"/>
        <v/>
      </c>
    </row>
    <row r="1389" spans="1:29" x14ac:dyDescent="0.45">
      <c r="A1389" s="112">
        <f>IF(C1389="","",COUNTA($C$3:C1389))</f>
        <v>1387</v>
      </c>
      <c r="B1389" s="112" t="str">
        <f t="shared" si="273"/>
        <v>November</v>
      </c>
      <c r="C1389" s="113">
        <v>44894</v>
      </c>
      <c r="D1389" s="114" t="s">
        <v>808</v>
      </c>
      <c r="E1389" s="114"/>
      <c r="F1389" s="115">
        <v>44848</v>
      </c>
      <c r="G1389" s="116" t="s">
        <v>125</v>
      </c>
      <c r="H1389" s="152" t="s">
        <v>960</v>
      </c>
      <c r="I1389" s="116" t="s">
        <v>480</v>
      </c>
      <c r="J1389" s="116" t="s">
        <v>343</v>
      </c>
      <c r="K1389" s="117" t="str">
        <f t="shared" si="265"/>
        <v>No's</v>
      </c>
      <c r="L1389" s="118">
        <v>1</v>
      </c>
      <c r="M1389" s="118"/>
      <c r="N1389" s="118"/>
      <c r="O1389" s="138">
        <f t="shared" si="274"/>
        <v>1</v>
      </c>
      <c r="P1389" s="124"/>
      <c r="Q1389" s="118"/>
      <c r="R1389" s="118"/>
      <c r="S1389" s="151"/>
      <c r="T1389" s="119" t="str">
        <f t="shared" si="269"/>
        <v/>
      </c>
      <c r="U1389" s="119" t="str">
        <f t="shared" si="270"/>
        <v/>
      </c>
      <c r="V1389" s="119">
        <f t="shared" si="266"/>
        <v>1</v>
      </c>
      <c r="W1389" s="119" t="str">
        <f t="shared" si="267"/>
        <v/>
      </c>
      <c r="X1389" s="119" t="str">
        <f t="shared" si="268"/>
        <v/>
      </c>
      <c r="Y1389" s="120" t="str">
        <f t="shared" si="271"/>
        <v/>
      </c>
      <c r="Z1389" s="121" t="str">
        <f t="shared" si="272"/>
        <v/>
      </c>
      <c r="AA1389" s="122"/>
      <c r="AB1389" s="119" t="str">
        <f t="shared" si="264"/>
        <v/>
      </c>
    </row>
    <row r="1390" spans="1:29" x14ac:dyDescent="0.45">
      <c r="A1390" s="112">
        <f>IF(C1390="","",COUNTA($C$3:C1390))</f>
        <v>1388</v>
      </c>
      <c r="B1390" s="112" t="str">
        <f t="shared" si="273"/>
        <v>November</v>
      </c>
      <c r="C1390" s="113">
        <v>44894</v>
      </c>
      <c r="D1390" s="114" t="s">
        <v>808</v>
      </c>
      <c r="E1390" s="114"/>
      <c r="F1390" s="115">
        <v>44848</v>
      </c>
      <c r="G1390" s="116" t="s">
        <v>125</v>
      </c>
      <c r="H1390" s="152" t="s">
        <v>961</v>
      </c>
      <c r="I1390" s="116" t="s">
        <v>504</v>
      </c>
      <c r="J1390" s="116" t="s">
        <v>2</v>
      </c>
      <c r="K1390" s="117" t="str">
        <f t="shared" si="265"/>
        <v>Sqmt</v>
      </c>
      <c r="L1390" s="118">
        <v>173.7</v>
      </c>
      <c r="M1390" s="118"/>
      <c r="N1390" s="118">
        <v>145.13999999999999</v>
      </c>
      <c r="O1390" s="138">
        <f t="shared" si="274"/>
        <v>177.07079999999999</v>
      </c>
      <c r="P1390" s="124">
        <v>109.8</v>
      </c>
      <c r="Q1390" s="118">
        <v>121.2</v>
      </c>
      <c r="R1390" s="118">
        <v>0</v>
      </c>
      <c r="S1390" s="151">
        <v>100</v>
      </c>
      <c r="T1390" s="119">
        <f t="shared" si="269"/>
        <v>55.870799999999988</v>
      </c>
      <c r="U1390" s="119">
        <f t="shared" si="270"/>
        <v>11.400000000000006</v>
      </c>
      <c r="V1390" s="119">
        <f t="shared" si="266"/>
        <v>834.003468</v>
      </c>
      <c r="W1390" s="119">
        <f t="shared" si="267"/>
        <v>53.694000000000024</v>
      </c>
      <c r="X1390" s="119">
        <f t="shared" si="268"/>
        <v>263.15146799999997</v>
      </c>
      <c r="Y1390" s="120">
        <f t="shared" si="271"/>
        <v>31.552802607770445</v>
      </c>
      <c r="Z1390" s="121">
        <f t="shared" si="272"/>
        <v>6.4381027250116931</v>
      </c>
      <c r="AA1390" s="122"/>
      <c r="AB1390" s="119">
        <f t="shared" si="264"/>
        <v>263.15146799999997</v>
      </c>
    </row>
    <row r="1391" spans="1:29" x14ac:dyDescent="0.45">
      <c r="A1391" s="112">
        <f>IF(C1391="","",COUNTA($C$3:C1391))</f>
        <v>1389</v>
      </c>
      <c r="B1391" s="112" t="str">
        <f t="shared" si="273"/>
        <v>November</v>
      </c>
      <c r="C1391" s="113">
        <v>44895</v>
      </c>
      <c r="D1391" s="114" t="s">
        <v>962</v>
      </c>
      <c r="E1391" s="114"/>
      <c r="F1391" s="115">
        <v>44893</v>
      </c>
      <c r="G1391" s="116" t="s">
        <v>125</v>
      </c>
      <c r="H1391" s="152" t="s">
        <v>963</v>
      </c>
      <c r="I1391" s="116" t="s">
        <v>457</v>
      </c>
      <c r="J1391" s="116" t="s">
        <v>2</v>
      </c>
      <c r="K1391" s="117" t="str">
        <f t="shared" si="265"/>
        <v>Sqmt</v>
      </c>
      <c r="L1391" s="118">
        <v>100.2</v>
      </c>
      <c r="M1391" s="118">
        <v>14.54</v>
      </c>
      <c r="N1391" s="118">
        <v>68.77</v>
      </c>
      <c r="O1391" s="138">
        <f t="shared" si="274"/>
        <v>101.6382</v>
      </c>
      <c r="P1391" s="124">
        <v>74.8</v>
      </c>
      <c r="Q1391" s="118">
        <v>90.5</v>
      </c>
      <c r="R1391" s="118">
        <v>10</v>
      </c>
      <c r="S1391" s="151">
        <v>90</v>
      </c>
      <c r="T1391" s="119">
        <f t="shared" si="269"/>
        <v>11.138199999999998</v>
      </c>
      <c r="U1391" s="119">
        <f t="shared" si="270"/>
        <v>15.700000000000003</v>
      </c>
      <c r="V1391" s="119">
        <f t="shared" si="266"/>
        <v>478.71592199999998</v>
      </c>
      <c r="W1391" s="119">
        <f t="shared" si="267"/>
        <v>73.947000000000017</v>
      </c>
      <c r="X1391" s="119">
        <f t="shared" si="268"/>
        <v>52.460921999999989</v>
      </c>
      <c r="Y1391" s="120">
        <f t="shared" si="271"/>
        <v>10.958674986373232</v>
      </c>
      <c r="Z1391" s="121">
        <f t="shared" si="272"/>
        <v>15.446948096286636</v>
      </c>
      <c r="AA1391" s="122"/>
      <c r="AB1391" s="119">
        <f t="shared" si="264"/>
        <v>52.460921999999989</v>
      </c>
      <c r="AC1391" s="96" t="s">
        <v>629</v>
      </c>
    </row>
    <row r="1392" spans="1:29" x14ac:dyDescent="0.45">
      <c r="A1392" s="112">
        <f>IF(C1392="","",COUNTA($C$3:C1392))</f>
        <v>1390</v>
      </c>
      <c r="B1392" s="112" t="str">
        <f t="shared" si="273"/>
        <v>November</v>
      </c>
      <c r="C1392" s="113">
        <v>44895</v>
      </c>
      <c r="D1392" s="114" t="s">
        <v>962</v>
      </c>
      <c r="E1392" s="114"/>
      <c r="F1392" s="115">
        <v>44893</v>
      </c>
      <c r="G1392" s="116" t="s">
        <v>125</v>
      </c>
      <c r="H1392" s="152" t="s">
        <v>963</v>
      </c>
      <c r="I1392" s="116" t="s">
        <v>457</v>
      </c>
      <c r="J1392" s="116" t="s">
        <v>3</v>
      </c>
      <c r="K1392" s="117" t="str">
        <f t="shared" si="265"/>
        <v>Sqmt</v>
      </c>
      <c r="L1392" s="118">
        <v>5.0999999999999996</v>
      </c>
      <c r="M1392" s="118"/>
      <c r="N1392" s="118">
        <v>4.22</v>
      </c>
      <c r="O1392" s="138">
        <f t="shared" si="274"/>
        <v>5.1483999999999996</v>
      </c>
      <c r="P1392" s="124">
        <v>3.25</v>
      </c>
      <c r="Q1392" s="118">
        <v>4.0999999999999996</v>
      </c>
      <c r="R1392" s="118"/>
      <c r="S1392" s="151"/>
      <c r="T1392" s="119">
        <f t="shared" si="269"/>
        <v>1.0484</v>
      </c>
      <c r="U1392" s="119">
        <f t="shared" si="270"/>
        <v>0.84999999999999964</v>
      </c>
      <c r="V1392" s="119">
        <f t="shared" si="266"/>
        <v>32.331952000000001</v>
      </c>
      <c r="W1392" s="119">
        <f t="shared" si="267"/>
        <v>5.3379999999999983</v>
      </c>
      <c r="X1392" s="119">
        <f t="shared" si="268"/>
        <v>6.583952</v>
      </c>
      <c r="Y1392" s="120">
        <f t="shared" si="271"/>
        <v>20.363608111257868</v>
      </c>
      <c r="Z1392" s="121">
        <f t="shared" si="272"/>
        <v>16.509983684251413</v>
      </c>
      <c r="AA1392" s="122"/>
      <c r="AB1392" s="119">
        <f t="shared" si="264"/>
        <v>6.583952</v>
      </c>
    </row>
    <row r="1393" spans="1:28" x14ac:dyDescent="0.45">
      <c r="A1393" s="112">
        <f>IF(C1393="","",COUNTA($C$3:C1393))</f>
        <v>1391</v>
      </c>
      <c r="B1393" s="112" t="str">
        <f t="shared" si="273"/>
        <v>November</v>
      </c>
      <c r="C1393" s="113">
        <v>44895</v>
      </c>
      <c r="D1393" s="114" t="s">
        <v>962</v>
      </c>
      <c r="E1393" s="114"/>
      <c r="F1393" s="115">
        <v>44893</v>
      </c>
      <c r="G1393" s="116" t="s">
        <v>125</v>
      </c>
      <c r="H1393" s="152" t="s">
        <v>963</v>
      </c>
      <c r="I1393" s="116" t="s">
        <v>457</v>
      </c>
      <c r="J1393" s="116" t="s">
        <v>4</v>
      </c>
      <c r="K1393" s="117" t="str">
        <f t="shared" si="265"/>
        <v>Sqmt</v>
      </c>
      <c r="L1393" s="118">
        <v>14.1</v>
      </c>
      <c r="M1393" s="118">
        <v>3.49</v>
      </c>
      <c r="N1393" s="118">
        <v>8.26</v>
      </c>
      <c r="O1393" s="138">
        <f t="shared" si="274"/>
        <v>14.334999999999999</v>
      </c>
      <c r="P1393" s="124">
        <v>10</v>
      </c>
      <c r="Q1393" s="118">
        <v>10.6</v>
      </c>
      <c r="R1393" s="118"/>
      <c r="S1393" s="151"/>
      <c r="T1393" s="119">
        <f t="shared" si="269"/>
        <v>3.7349999999999994</v>
      </c>
      <c r="U1393" s="119">
        <f t="shared" si="270"/>
        <v>0.59999999999999964</v>
      </c>
      <c r="V1393" s="119">
        <f t="shared" si="266"/>
        <v>112.52974999999999</v>
      </c>
      <c r="W1393" s="119">
        <f t="shared" si="267"/>
        <v>4.7099999999999973</v>
      </c>
      <c r="X1393" s="119">
        <f t="shared" si="268"/>
        <v>29.319749999999996</v>
      </c>
      <c r="Y1393" s="120">
        <f t="shared" si="271"/>
        <v>26.055109870945238</v>
      </c>
      <c r="Z1393" s="121">
        <f t="shared" si="272"/>
        <v>4.1855598186257392</v>
      </c>
      <c r="AA1393" s="122"/>
      <c r="AB1393" s="119">
        <f t="shared" si="264"/>
        <v>29.319749999999996</v>
      </c>
    </row>
    <row r="1394" spans="1:28" x14ac:dyDescent="0.45">
      <c r="A1394" s="112">
        <f>IF(C1394="","",COUNTA($C$3:C1394))</f>
        <v>1392</v>
      </c>
      <c r="B1394" s="112" t="str">
        <f t="shared" si="273"/>
        <v>November</v>
      </c>
      <c r="C1394" s="113">
        <v>44895</v>
      </c>
      <c r="D1394" s="114" t="s">
        <v>962</v>
      </c>
      <c r="E1394" s="114"/>
      <c r="F1394" s="115">
        <v>44893</v>
      </c>
      <c r="G1394" s="116" t="s">
        <v>125</v>
      </c>
      <c r="H1394" s="152" t="s">
        <v>963</v>
      </c>
      <c r="I1394" s="116" t="s">
        <v>502</v>
      </c>
      <c r="J1394" s="116" t="s">
        <v>3</v>
      </c>
      <c r="K1394" s="117" t="str">
        <f t="shared" si="265"/>
        <v>Sqmt</v>
      </c>
      <c r="L1394" s="118">
        <v>2.2000000000000002</v>
      </c>
      <c r="M1394" s="118"/>
      <c r="N1394" s="118">
        <v>1.82</v>
      </c>
      <c r="O1394" s="138">
        <f t="shared" si="274"/>
        <v>2.2204000000000002</v>
      </c>
      <c r="P1394" s="124"/>
      <c r="Q1394" s="118">
        <v>1.4</v>
      </c>
      <c r="R1394" s="118"/>
      <c r="S1394" s="151"/>
      <c r="T1394" s="119">
        <f t="shared" si="269"/>
        <v>0.82040000000000024</v>
      </c>
      <c r="U1394" s="119">
        <f t="shared" si="270"/>
        <v>1.4</v>
      </c>
      <c r="V1394" s="119">
        <f t="shared" si="266"/>
        <v>13.944112000000002</v>
      </c>
      <c r="W1394" s="119">
        <f t="shared" si="267"/>
        <v>8.7919999999999998</v>
      </c>
      <c r="X1394" s="119">
        <f t="shared" si="268"/>
        <v>5.1521120000000016</v>
      </c>
      <c r="Y1394" s="120">
        <f t="shared" si="271"/>
        <v>36.948297604035318</v>
      </c>
      <c r="Z1394" s="121">
        <f t="shared" si="272"/>
        <v>63.051702395964682</v>
      </c>
      <c r="AA1394" s="122"/>
      <c r="AB1394" s="119">
        <f t="shared" si="264"/>
        <v>5.1521120000000016</v>
      </c>
    </row>
    <row r="1395" spans="1:28" x14ac:dyDescent="0.45">
      <c r="A1395" s="112">
        <f>IF(C1395="","",COUNTA($C$3:C1395))</f>
        <v>1393</v>
      </c>
      <c r="B1395" s="112" t="str">
        <f t="shared" si="273"/>
        <v>November</v>
      </c>
      <c r="C1395" s="113">
        <v>44895</v>
      </c>
      <c r="D1395" s="114" t="s">
        <v>962</v>
      </c>
      <c r="E1395" s="114"/>
      <c r="F1395" s="115">
        <v>44893</v>
      </c>
      <c r="G1395" s="116" t="s">
        <v>125</v>
      </c>
      <c r="H1395" s="152" t="s">
        <v>963</v>
      </c>
      <c r="I1395" s="116" t="s">
        <v>368</v>
      </c>
      <c r="J1395" s="116" t="s">
        <v>2</v>
      </c>
      <c r="K1395" s="117" t="str">
        <f t="shared" si="265"/>
        <v>Sqmt</v>
      </c>
      <c r="L1395" s="118">
        <v>18</v>
      </c>
      <c r="M1395" s="118">
        <v>14.8</v>
      </c>
      <c r="N1395" s="118"/>
      <c r="O1395" s="138">
        <f t="shared" si="274"/>
        <v>18.056000000000001</v>
      </c>
      <c r="P1395" s="124">
        <v>18</v>
      </c>
      <c r="Q1395" s="118">
        <v>18</v>
      </c>
      <c r="R1395" s="118"/>
      <c r="S1395" s="151"/>
      <c r="T1395" s="119">
        <f t="shared" si="269"/>
        <v>5.6000000000000938E-2</v>
      </c>
      <c r="U1395" s="119">
        <f t="shared" si="270"/>
        <v>0</v>
      </c>
      <c r="V1395" s="119">
        <f t="shared" si="266"/>
        <v>85.043760000000006</v>
      </c>
      <c r="W1395" s="119">
        <f t="shared" si="267"/>
        <v>0</v>
      </c>
      <c r="X1395" s="119">
        <f t="shared" si="268"/>
        <v>0.26376000000000444</v>
      </c>
      <c r="Y1395" s="120">
        <f t="shared" si="271"/>
        <v>0.31014621178556123</v>
      </c>
      <c r="Z1395" s="121">
        <f t="shared" si="272"/>
        <v>0</v>
      </c>
      <c r="AA1395" s="122"/>
      <c r="AB1395" s="119">
        <f t="shared" ref="AB1395:AB1447" si="275">IFERROR((X1395-AA1395),"")</f>
        <v>0.26376000000000444</v>
      </c>
    </row>
    <row r="1396" spans="1:28" x14ac:dyDescent="0.45">
      <c r="A1396" s="112">
        <f>IF(C1396="","",COUNTA($C$3:C1396))</f>
        <v>1394</v>
      </c>
      <c r="B1396" s="112" t="str">
        <f t="shared" si="273"/>
        <v>November</v>
      </c>
      <c r="C1396" s="113">
        <v>44895</v>
      </c>
      <c r="D1396" s="114" t="s">
        <v>962</v>
      </c>
      <c r="E1396" s="114"/>
      <c r="F1396" s="115">
        <v>44893</v>
      </c>
      <c r="G1396" s="116" t="s">
        <v>125</v>
      </c>
      <c r="H1396" s="152" t="s">
        <v>963</v>
      </c>
      <c r="I1396" s="116" t="s">
        <v>25</v>
      </c>
      <c r="J1396" s="116" t="s">
        <v>455</v>
      </c>
      <c r="K1396" s="117" t="str">
        <f t="shared" si="265"/>
        <v>No's</v>
      </c>
      <c r="L1396" s="118">
        <v>706</v>
      </c>
      <c r="M1396" s="118"/>
      <c r="N1396" s="118"/>
      <c r="O1396" s="138">
        <f t="shared" si="274"/>
        <v>706</v>
      </c>
      <c r="P1396" s="124"/>
      <c r="Q1396" s="118"/>
      <c r="R1396" s="118"/>
      <c r="S1396" s="151"/>
      <c r="T1396" s="119" t="str">
        <f t="shared" si="269"/>
        <v/>
      </c>
      <c r="U1396" s="119" t="str">
        <f t="shared" si="270"/>
        <v/>
      </c>
      <c r="V1396" s="119">
        <f t="shared" si="266"/>
        <v>706</v>
      </c>
      <c r="W1396" s="119" t="str">
        <f t="shared" si="267"/>
        <v/>
      </c>
      <c r="X1396" s="119" t="str">
        <f t="shared" si="268"/>
        <v/>
      </c>
      <c r="Y1396" s="120" t="str">
        <f t="shared" si="271"/>
        <v/>
      </c>
      <c r="Z1396" s="121" t="str">
        <f t="shared" si="272"/>
        <v/>
      </c>
      <c r="AA1396" s="122"/>
      <c r="AB1396" s="119" t="str">
        <f t="shared" si="275"/>
        <v/>
      </c>
    </row>
    <row r="1397" spans="1:28" x14ac:dyDescent="0.45">
      <c r="A1397" s="112">
        <f>IF(C1397="","",COUNTA($C$3:C1397))</f>
        <v>1395</v>
      </c>
      <c r="B1397" s="112" t="str">
        <f t="shared" si="273"/>
        <v>November</v>
      </c>
      <c r="C1397" s="113">
        <v>44895</v>
      </c>
      <c r="D1397" s="114" t="s">
        <v>962</v>
      </c>
      <c r="E1397" s="114"/>
      <c r="F1397" s="115">
        <v>44893</v>
      </c>
      <c r="G1397" s="116" t="s">
        <v>125</v>
      </c>
      <c r="H1397" s="152" t="s">
        <v>963</v>
      </c>
      <c r="I1397" s="116" t="s">
        <v>460</v>
      </c>
      <c r="J1397" s="116" t="s">
        <v>225</v>
      </c>
      <c r="K1397" s="117" t="str">
        <f t="shared" si="265"/>
        <v>Rmt</v>
      </c>
      <c r="L1397" s="118">
        <v>210</v>
      </c>
      <c r="M1397" s="118"/>
      <c r="N1397" s="118"/>
      <c r="O1397" s="138">
        <f t="shared" si="274"/>
        <v>210</v>
      </c>
      <c r="P1397" s="124"/>
      <c r="Q1397" s="118"/>
      <c r="R1397" s="118"/>
      <c r="S1397" s="151"/>
      <c r="T1397" s="119" t="str">
        <f t="shared" si="269"/>
        <v/>
      </c>
      <c r="U1397" s="119" t="str">
        <f t="shared" si="270"/>
        <v/>
      </c>
      <c r="V1397" s="119">
        <f t="shared" si="266"/>
        <v>210</v>
      </c>
      <c r="W1397" s="119" t="str">
        <f t="shared" si="267"/>
        <v/>
      </c>
      <c r="X1397" s="119" t="str">
        <f t="shared" si="268"/>
        <v/>
      </c>
      <c r="Y1397" s="120" t="str">
        <f t="shared" si="271"/>
        <v/>
      </c>
      <c r="Z1397" s="121" t="str">
        <f t="shared" si="272"/>
        <v/>
      </c>
      <c r="AA1397" s="122"/>
      <c r="AB1397" s="119" t="str">
        <f t="shared" si="275"/>
        <v/>
      </c>
    </row>
    <row r="1398" spans="1:28" x14ac:dyDescent="0.45">
      <c r="A1398" s="112">
        <f>IF(C1398="","",COUNTA($C$3:C1398))</f>
        <v>1396</v>
      </c>
      <c r="B1398" s="112" t="str">
        <f t="shared" si="273"/>
        <v>November</v>
      </c>
      <c r="C1398" s="113">
        <v>44895</v>
      </c>
      <c r="D1398" s="114" t="s">
        <v>962</v>
      </c>
      <c r="E1398" s="114"/>
      <c r="F1398" s="115">
        <v>44893</v>
      </c>
      <c r="G1398" s="116" t="s">
        <v>125</v>
      </c>
      <c r="H1398" s="152" t="s">
        <v>963</v>
      </c>
      <c r="I1398" s="116" t="s">
        <v>24</v>
      </c>
      <c r="J1398" s="116" t="s">
        <v>24</v>
      </c>
      <c r="K1398" s="117" t="str">
        <f t="shared" si="265"/>
        <v>No's</v>
      </c>
      <c r="L1398" s="118">
        <v>800</v>
      </c>
      <c r="M1398" s="118"/>
      <c r="N1398" s="118"/>
      <c r="O1398" s="138">
        <f t="shared" si="274"/>
        <v>800</v>
      </c>
      <c r="P1398" s="124"/>
      <c r="Q1398" s="118"/>
      <c r="R1398" s="118"/>
      <c r="S1398" s="151"/>
      <c r="T1398" s="119" t="str">
        <f t="shared" si="269"/>
        <v/>
      </c>
      <c r="U1398" s="119" t="str">
        <f t="shared" si="270"/>
        <v/>
      </c>
      <c r="V1398" s="119">
        <f t="shared" si="266"/>
        <v>800</v>
      </c>
      <c r="W1398" s="119" t="str">
        <f t="shared" si="267"/>
        <v/>
      </c>
      <c r="X1398" s="119" t="str">
        <f t="shared" si="268"/>
        <v/>
      </c>
      <c r="Y1398" s="120" t="str">
        <f t="shared" si="271"/>
        <v/>
      </c>
      <c r="Z1398" s="121" t="str">
        <f t="shared" si="272"/>
        <v/>
      </c>
      <c r="AA1398" s="122"/>
      <c r="AB1398" s="119" t="str">
        <f t="shared" si="275"/>
        <v/>
      </c>
    </row>
    <row r="1399" spans="1:28" x14ac:dyDescent="0.45">
      <c r="A1399" s="112">
        <f>IF(C1399="","",COUNTA($C$3:C1399))</f>
        <v>1397</v>
      </c>
      <c r="B1399" s="112" t="str">
        <f t="shared" si="273"/>
        <v>November</v>
      </c>
      <c r="C1399" s="113">
        <v>44895</v>
      </c>
      <c r="D1399" s="114" t="s">
        <v>962</v>
      </c>
      <c r="E1399" s="114"/>
      <c r="F1399" s="115">
        <v>44893</v>
      </c>
      <c r="G1399" s="116" t="s">
        <v>125</v>
      </c>
      <c r="H1399" s="152" t="s">
        <v>963</v>
      </c>
      <c r="I1399" s="116" t="s">
        <v>480</v>
      </c>
      <c r="J1399" s="116" t="s">
        <v>345</v>
      </c>
      <c r="K1399" s="117" t="str">
        <f t="shared" si="265"/>
        <v>Kg's</v>
      </c>
      <c r="L1399" s="118">
        <v>0.6</v>
      </c>
      <c r="M1399" s="118"/>
      <c r="N1399" s="118"/>
      <c r="O1399" s="138">
        <f t="shared" si="274"/>
        <v>0.6</v>
      </c>
      <c r="P1399" s="124"/>
      <c r="Q1399" s="118"/>
      <c r="R1399" s="118"/>
      <c r="S1399" s="151"/>
      <c r="T1399" s="119" t="str">
        <f t="shared" si="269"/>
        <v/>
      </c>
      <c r="U1399" s="119" t="str">
        <f t="shared" si="270"/>
        <v/>
      </c>
      <c r="V1399" s="119">
        <f t="shared" si="266"/>
        <v>0.6</v>
      </c>
      <c r="W1399" s="119" t="str">
        <f t="shared" si="267"/>
        <v/>
      </c>
      <c r="X1399" s="119" t="str">
        <f t="shared" si="268"/>
        <v/>
      </c>
      <c r="Y1399" s="120" t="str">
        <f t="shared" si="271"/>
        <v/>
      </c>
      <c r="Z1399" s="121" t="str">
        <f t="shared" si="272"/>
        <v/>
      </c>
      <c r="AA1399" s="122"/>
      <c r="AB1399" s="119" t="str">
        <f t="shared" si="275"/>
        <v/>
      </c>
    </row>
    <row r="1400" spans="1:28" x14ac:dyDescent="0.45">
      <c r="A1400" s="112">
        <f>IF(C1400="","",COUNTA($C$3:C1400))</f>
        <v>1398</v>
      </c>
      <c r="B1400" s="112" t="str">
        <f t="shared" si="273"/>
        <v>November</v>
      </c>
      <c r="C1400" s="113">
        <v>44895</v>
      </c>
      <c r="D1400" s="114" t="s">
        <v>962</v>
      </c>
      <c r="E1400" s="114"/>
      <c r="F1400" s="115">
        <v>44893</v>
      </c>
      <c r="G1400" s="116" t="s">
        <v>125</v>
      </c>
      <c r="H1400" s="152" t="s">
        <v>963</v>
      </c>
      <c r="I1400" s="116" t="s">
        <v>480</v>
      </c>
      <c r="J1400" s="116" t="s">
        <v>343</v>
      </c>
      <c r="K1400" s="117" t="str">
        <f t="shared" si="265"/>
        <v>No's</v>
      </c>
      <c r="L1400" s="118">
        <v>3</v>
      </c>
      <c r="M1400" s="118"/>
      <c r="N1400" s="118"/>
      <c r="O1400" s="138">
        <f t="shared" si="274"/>
        <v>3</v>
      </c>
      <c r="P1400" s="124"/>
      <c r="Q1400" s="118"/>
      <c r="R1400" s="118"/>
      <c r="S1400" s="151"/>
      <c r="T1400" s="119" t="str">
        <f t="shared" si="269"/>
        <v/>
      </c>
      <c r="U1400" s="119" t="str">
        <f t="shared" si="270"/>
        <v/>
      </c>
      <c r="V1400" s="119">
        <f t="shared" si="266"/>
        <v>3</v>
      </c>
      <c r="W1400" s="119" t="str">
        <f t="shared" si="267"/>
        <v/>
      </c>
      <c r="X1400" s="119" t="str">
        <f t="shared" si="268"/>
        <v/>
      </c>
      <c r="Y1400" s="120" t="str">
        <f t="shared" si="271"/>
        <v/>
      </c>
      <c r="Z1400" s="121" t="str">
        <f t="shared" si="272"/>
        <v/>
      </c>
      <c r="AA1400" s="122"/>
      <c r="AB1400" s="119" t="str">
        <f t="shared" si="275"/>
        <v/>
      </c>
    </row>
    <row r="1401" spans="1:28" x14ac:dyDescent="0.45">
      <c r="A1401" s="112">
        <f>IF(C1401="","",COUNTA($C$3:C1401))</f>
        <v>1399</v>
      </c>
      <c r="B1401" s="112" t="str">
        <f t="shared" si="273"/>
        <v>November</v>
      </c>
      <c r="C1401" s="113">
        <v>44895</v>
      </c>
      <c r="D1401" s="114" t="s">
        <v>962</v>
      </c>
      <c r="E1401" s="114"/>
      <c r="F1401" s="115">
        <v>44893</v>
      </c>
      <c r="G1401" s="116" t="s">
        <v>125</v>
      </c>
      <c r="H1401" s="152" t="s">
        <v>964</v>
      </c>
      <c r="I1401" s="116" t="s">
        <v>467</v>
      </c>
      <c r="J1401" s="116" t="s">
        <v>19</v>
      </c>
      <c r="K1401" s="117" t="str">
        <f t="shared" si="265"/>
        <v>Sqmt</v>
      </c>
      <c r="L1401" s="118">
        <v>83.7</v>
      </c>
      <c r="M1401" s="118">
        <v>68.8</v>
      </c>
      <c r="N1401" s="118"/>
      <c r="O1401" s="138">
        <f t="shared" si="274"/>
        <v>83.935999999999993</v>
      </c>
      <c r="P1401" s="124">
        <v>75.8</v>
      </c>
      <c r="Q1401" s="118">
        <v>78.25</v>
      </c>
      <c r="R1401" s="118">
        <v>43</v>
      </c>
      <c r="S1401" s="151">
        <v>57</v>
      </c>
      <c r="T1401" s="119">
        <f t="shared" si="269"/>
        <v>5.6859999999999928</v>
      </c>
      <c r="U1401" s="119">
        <f t="shared" si="270"/>
        <v>2.4500000000000028</v>
      </c>
      <c r="V1401" s="119">
        <f t="shared" si="266"/>
        <v>395.33855999999997</v>
      </c>
      <c r="W1401" s="119">
        <f t="shared" si="267"/>
        <v>11.539500000000013</v>
      </c>
      <c r="X1401" s="119">
        <f t="shared" si="268"/>
        <v>26.781059999999965</v>
      </c>
      <c r="Y1401" s="120">
        <f t="shared" si="271"/>
        <v>6.7742089210827219</v>
      </c>
      <c r="Z1401" s="121">
        <f t="shared" si="272"/>
        <v>2.9188905833015668</v>
      </c>
      <c r="AA1401" s="122"/>
      <c r="AB1401" s="119">
        <f t="shared" si="275"/>
        <v>26.781059999999965</v>
      </c>
    </row>
    <row r="1402" spans="1:28" x14ac:dyDescent="0.45">
      <c r="A1402" s="112">
        <f>IF(C1402="","",COUNTA($C$3:C1402))</f>
        <v>1400</v>
      </c>
      <c r="B1402" s="112" t="str">
        <f t="shared" si="273"/>
        <v>November</v>
      </c>
      <c r="C1402" s="113">
        <v>44895</v>
      </c>
      <c r="D1402" s="114" t="s">
        <v>962</v>
      </c>
      <c r="E1402" s="114"/>
      <c r="F1402" s="115">
        <v>44893</v>
      </c>
      <c r="G1402" s="116" t="s">
        <v>125</v>
      </c>
      <c r="H1402" s="152" t="s">
        <v>964</v>
      </c>
      <c r="I1402" s="116" t="s">
        <v>467</v>
      </c>
      <c r="J1402" s="116" t="s">
        <v>2</v>
      </c>
      <c r="K1402" s="117" t="str">
        <f t="shared" si="265"/>
        <v>Sqmt</v>
      </c>
      <c r="L1402" s="118">
        <v>10.4</v>
      </c>
      <c r="M1402" s="118"/>
      <c r="N1402" s="118">
        <v>8.64</v>
      </c>
      <c r="O1402" s="138">
        <f t="shared" si="274"/>
        <v>10.540800000000001</v>
      </c>
      <c r="P1402" s="124">
        <v>6.8</v>
      </c>
      <c r="Q1402" s="118">
        <v>8.3000000000000007</v>
      </c>
      <c r="R1402" s="118"/>
      <c r="S1402" s="151"/>
      <c r="T1402" s="119">
        <f t="shared" si="269"/>
        <v>2.2408000000000001</v>
      </c>
      <c r="U1402" s="119">
        <f t="shared" si="270"/>
        <v>1.5000000000000009</v>
      </c>
      <c r="V1402" s="119">
        <f t="shared" si="266"/>
        <v>49.647168000000001</v>
      </c>
      <c r="W1402" s="119">
        <f t="shared" si="267"/>
        <v>7.0650000000000039</v>
      </c>
      <c r="X1402" s="119">
        <f t="shared" si="268"/>
        <v>10.554168000000001</v>
      </c>
      <c r="Y1402" s="120">
        <f t="shared" si="271"/>
        <v>21.258348512446872</v>
      </c>
      <c r="Z1402" s="121">
        <f t="shared" si="272"/>
        <v>14.230418943533705</v>
      </c>
      <c r="AA1402" s="122"/>
      <c r="AB1402" s="119">
        <f t="shared" si="275"/>
        <v>10.554168000000001</v>
      </c>
    </row>
    <row r="1403" spans="1:28" x14ac:dyDescent="0.45">
      <c r="A1403" s="112">
        <f>IF(C1403="","",COUNTA($C$3:C1403))</f>
        <v>1401</v>
      </c>
      <c r="B1403" s="112" t="str">
        <f t="shared" si="273"/>
        <v>November</v>
      </c>
      <c r="C1403" s="113">
        <v>44895</v>
      </c>
      <c r="D1403" s="114" t="s">
        <v>962</v>
      </c>
      <c r="E1403" s="114"/>
      <c r="F1403" s="115">
        <v>44893</v>
      </c>
      <c r="G1403" s="116" t="s">
        <v>125</v>
      </c>
      <c r="H1403" s="152" t="s">
        <v>964</v>
      </c>
      <c r="I1403" s="116" t="s">
        <v>467</v>
      </c>
      <c r="J1403" s="116" t="s">
        <v>20</v>
      </c>
      <c r="K1403" s="117" t="str">
        <f t="shared" si="265"/>
        <v>Sqmt</v>
      </c>
      <c r="L1403" s="118">
        <v>30.5</v>
      </c>
      <c r="M1403" s="118">
        <v>25</v>
      </c>
      <c r="N1403" s="118"/>
      <c r="O1403" s="138">
        <f t="shared" si="274"/>
        <v>30.5</v>
      </c>
      <c r="P1403" s="124">
        <v>23.2</v>
      </c>
      <c r="Q1403" s="118">
        <v>23.8</v>
      </c>
      <c r="R1403" s="118"/>
      <c r="S1403" s="151"/>
      <c r="T1403" s="119">
        <f t="shared" si="269"/>
        <v>6.6999999999999993</v>
      </c>
      <c r="U1403" s="119">
        <f t="shared" si="270"/>
        <v>0.60000000000000142</v>
      </c>
      <c r="V1403" s="119">
        <f t="shared" si="266"/>
        <v>191.54000000000002</v>
      </c>
      <c r="W1403" s="119">
        <f t="shared" si="267"/>
        <v>3.7680000000000091</v>
      </c>
      <c r="X1403" s="119">
        <f t="shared" si="268"/>
        <v>42.076000000000001</v>
      </c>
      <c r="Y1403" s="120">
        <f t="shared" si="271"/>
        <v>21.967213114754099</v>
      </c>
      <c r="Z1403" s="121">
        <f t="shared" si="272"/>
        <v>1.967213114754103</v>
      </c>
      <c r="AA1403" s="122"/>
      <c r="AB1403" s="119">
        <f t="shared" si="275"/>
        <v>42.076000000000001</v>
      </c>
    </row>
    <row r="1404" spans="1:28" x14ac:dyDescent="0.45">
      <c r="A1404" s="112">
        <f>IF(C1404="","",COUNTA($C$3:C1404))</f>
        <v>1402</v>
      </c>
      <c r="B1404" s="112" t="str">
        <f t="shared" si="273"/>
        <v>November</v>
      </c>
      <c r="C1404" s="113">
        <v>44895</v>
      </c>
      <c r="D1404" s="114" t="s">
        <v>962</v>
      </c>
      <c r="E1404" s="114"/>
      <c r="F1404" s="115">
        <v>44893</v>
      </c>
      <c r="G1404" s="116" t="s">
        <v>125</v>
      </c>
      <c r="H1404" s="152" t="s">
        <v>964</v>
      </c>
      <c r="I1404" s="116" t="s">
        <v>467</v>
      </c>
      <c r="J1404" s="116" t="s">
        <v>3</v>
      </c>
      <c r="K1404" s="117" t="str">
        <f t="shared" si="265"/>
        <v>Sqmt</v>
      </c>
      <c r="L1404" s="118">
        <v>13.1</v>
      </c>
      <c r="M1404" s="118"/>
      <c r="N1404" s="118">
        <v>10.95</v>
      </c>
      <c r="O1404" s="138">
        <f t="shared" si="274"/>
        <v>13.358999999999998</v>
      </c>
      <c r="P1404" s="124">
        <v>8.8000000000000007</v>
      </c>
      <c r="Q1404" s="118">
        <v>10.4</v>
      </c>
      <c r="R1404" s="118"/>
      <c r="S1404" s="151"/>
      <c r="T1404" s="119">
        <f t="shared" si="269"/>
        <v>2.9589999999999979</v>
      </c>
      <c r="U1404" s="119">
        <f t="shared" si="270"/>
        <v>1.5999999999999996</v>
      </c>
      <c r="V1404" s="119">
        <f t="shared" si="266"/>
        <v>83.894519999999986</v>
      </c>
      <c r="W1404" s="119">
        <f t="shared" si="267"/>
        <v>10.047999999999998</v>
      </c>
      <c r="X1404" s="119">
        <f t="shared" si="268"/>
        <v>18.582519999999988</v>
      </c>
      <c r="Y1404" s="120">
        <f t="shared" si="271"/>
        <v>22.149861516580568</v>
      </c>
      <c r="Z1404" s="121">
        <f t="shared" si="272"/>
        <v>11.976944382064525</v>
      </c>
      <c r="AA1404" s="122"/>
      <c r="AB1404" s="119">
        <f t="shared" si="275"/>
        <v>18.582519999999988</v>
      </c>
    </row>
    <row r="1405" spans="1:28" x14ac:dyDescent="0.45">
      <c r="A1405" s="112">
        <f>IF(C1405="","",COUNTA($C$3:C1405))</f>
        <v>1403</v>
      </c>
      <c r="B1405" s="112" t="str">
        <f t="shared" si="273"/>
        <v>November</v>
      </c>
      <c r="C1405" s="113">
        <v>44895</v>
      </c>
      <c r="D1405" s="114" t="s">
        <v>962</v>
      </c>
      <c r="E1405" s="114"/>
      <c r="F1405" s="115">
        <v>44893</v>
      </c>
      <c r="G1405" s="116" t="s">
        <v>125</v>
      </c>
      <c r="H1405" s="152" t="s">
        <v>964</v>
      </c>
      <c r="I1405" s="116" t="s">
        <v>514</v>
      </c>
      <c r="J1405" s="116" t="s">
        <v>21</v>
      </c>
      <c r="K1405" s="117" t="str">
        <f t="shared" si="265"/>
        <v>Sqmt</v>
      </c>
      <c r="L1405" s="118">
        <v>5.0999999999999996</v>
      </c>
      <c r="M1405" s="118">
        <v>4.2</v>
      </c>
      <c r="N1405" s="118"/>
      <c r="O1405" s="138">
        <f t="shared" si="274"/>
        <v>5.1239999999999997</v>
      </c>
      <c r="P1405" s="124">
        <v>4.2</v>
      </c>
      <c r="Q1405" s="118">
        <v>5.0999999999999996</v>
      </c>
      <c r="R1405" s="118"/>
      <c r="S1405" s="151"/>
      <c r="T1405" s="119">
        <f t="shared" si="269"/>
        <v>2.4000000000000021E-2</v>
      </c>
      <c r="U1405" s="119">
        <f t="shared" si="270"/>
        <v>0.89999999999999947</v>
      </c>
      <c r="V1405" s="119">
        <f t="shared" si="266"/>
        <v>40.223399999999998</v>
      </c>
      <c r="W1405" s="119">
        <f t="shared" si="267"/>
        <v>7.0649999999999951</v>
      </c>
      <c r="X1405" s="119">
        <f t="shared" si="268"/>
        <v>0.18840000000000015</v>
      </c>
      <c r="Y1405" s="120">
        <f t="shared" si="271"/>
        <v>0.4683840749414524</v>
      </c>
      <c r="Z1405" s="121">
        <f t="shared" si="272"/>
        <v>17.56440281030444</v>
      </c>
      <c r="AA1405" s="122"/>
      <c r="AB1405" s="119">
        <f t="shared" si="275"/>
        <v>0.18840000000000015</v>
      </c>
    </row>
    <row r="1406" spans="1:28" x14ac:dyDescent="0.45">
      <c r="A1406" s="112">
        <f>IF(C1406="","",COUNTA($C$3:C1406))</f>
        <v>1404</v>
      </c>
      <c r="B1406" s="112" t="str">
        <f t="shared" si="273"/>
        <v>November</v>
      </c>
      <c r="C1406" s="113">
        <v>44895</v>
      </c>
      <c r="D1406" s="114" t="s">
        <v>962</v>
      </c>
      <c r="E1406" s="114"/>
      <c r="F1406" s="115">
        <v>44893</v>
      </c>
      <c r="G1406" s="116" t="s">
        <v>125</v>
      </c>
      <c r="H1406" s="152" t="s">
        <v>964</v>
      </c>
      <c r="I1406" s="116" t="s">
        <v>23</v>
      </c>
      <c r="J1406" s="116" t="s">
        <v>23</v>
      </c>
      <c r="K1406" s="117" t="str">
        <f t="shared" si="265"/>
        <v>No's</v>
      </c>
      <c r="L1406" s="118">
        <v>59</v>
      </c>
      <c r="M1406" s="118"/>
      <c r="N1406" s="118"/>
      <c r="O1406" s="138">
        <f t="shared" si="274"/>
        <v>59</v>
      </c>
      <c r="P1406" s="124">
        <v>59</v>
      </c>
      <c r="Q1406" s="118"/>
      <c r="R1406" s="118"/>
      <c r="S1406" s="151"/>
      <c r="T1406" s="119" t="str">
        <f t="shared" ref="T1406:T1459" si="276">(IF(K1406="Sqmt",(O1406-Q1406),""))</f>
        <v/>
      </c>
      <c r="U1406" s="119" t="str">
        <f t="shared" ref="U1406:U1459" si="277">(IF(K1406="Sqmt",(O1406-P1406)-T1406,IF(K1406="Rmt","",IF(K1406="Kg's","",IF(K1406="No's","",IF(K1406="Roll","",""))))))</f>
        <v/>
      </c>
      <c r="V1406" s="119">
        <f t="shared" si="266"/>
        <v>59</v>
      </c>
      <c r="W1406" s="119" t="str">
        <f t="shared" si="267"/>
        <v/>
      </c>
      <c r="X1406" s="119" t="str">
        <f t="shared" si="268"/>
        <v/>
      </c>
      <c r="Y1406" s="120" t="str">
        <f t="shared" ref="Y1406:Y1459" si="278">IF(K1406="Sqmt",(T1406/O1406)*100,IF(K1406="Kg's","",IF(K1406="No's","",IF(K1406="Rmt","",IF(K1406="Roll","",IF(K1406="",""))))))</f>
        <v/>
      </c>
      <c r="Z1406" s="121" t="str">
        <f t="shared" ref="Z1406:Z1459" si="279">IF(K1406="Sqmt",(U1406/O1406)*100,IF(K1406="Kg's","",IF(K1406="No's","",IF(K1406="Rmt","",IF(K1406="Roll","",IF(K1406="",""))))))</f>
        <v/>
      </c>
      <c r="AA1406" s="122"/>
      <c r="AB1406" s="119" t="str">
        <f t="shared" si="275"/>
        <v/>
      </c>
    </row>
    <row r="1407" spans="1:28" x14ac:dyDescent="0.45">
      <c r="A1407" s="112">
        <f>IF(C1407="","",COUNTA($C$3:C1407))</f>
        <v>1405</v>
      </c>
      <c r="B1407" s="112" t="str">
        <f t="shared" ref="B1407:B1460" si="280">IF(C1407="","",TEXT(C1407,"mmmm"))</f>
        <v>November</v>
      </c>
      <c r="C1407" s="113">
        <v>44895</v>
      </c>
      <c r="D1407" s="114" t="s">
        <v>962</v>
      </c>
      <c r="E1407" s="114"/>
      <c r="F1407" s="115">
        <v>44893</v>
      </c>
      <c r="G1407" s="116" t="s">
        <v>125</v>
      </c>
      <c r="H1407" s="152" t="s">
        <v>964</v>
      </c>
      <c r="I1407" s="116" t="s">
        <v>354</v>
      </c>
      <c r="J1407" s="116" t="s">
        <v>354</v>
      </c>
      <c r="K1407" s="117" t="str">
        <f t="shared" si="265"/>
        <v>No's</v>
      </c>
      <c r="L1407" s="118">
        <v>59</v>
      </c>
      <c r="M1407" s="118"/>
      <c r="N1407" s="118"/>
      <c r="O1407" s="138" t="str">
        <f t="shared" si="274"/>
        <v>No's</v>
      </c>
      <c r="P1407" s="124"/>
      <c r="Q1407" s="118"/>
      <c r="R1407" s="118"/>
      <c r="S1407" s="151"/>
      <c r="T1407" s="119" t="str">
        <f t="shared" si="276"/>
        <v/>
      </c>
      <c r="U1407" s="119" t="str">
        <f t="shared" si="277"/>
        <v/>
      </c>
      <c r="V1407" s="119" t="str">
        <f t="shared" si="266"/>
        <v/>
      </c>
      <c r="W1407" s="119" t="str">
        <f t="shared" si="267"/>
        <v/>
      </c>
      <c r="X1407" s="119" t="str">
        <f t="shared" si="268"/>
        <v/>
      </c>
      <c r="Y1407" s="120" t="str">
        <f t="shared" si="278"/>
        <v/>
      </c>
      <c r="Z1407" s="121" t="str">
        <f t="shared" si="279"/>
        <v/>
      </c>
      <c r="AA1407" s="122"/>
      <c r="AB1407" s="119" t="str">
        <f t="shared" si="275"/>
        <v/>
      </c>
    </row>
    <row r="1408" spans="1:28" x14ac:dyDescent="0.45">
      <c r="A1408" s="112">
        <f>IF(C1408="","",COUNTA($C$3:C1408))</f>
        <v>1406</v>
      </c>
      <c r="B1408" s="112" t="str">
        <f t="shared" si="280"/>
        <v>November</v>
      </c>
      <c r="C1408" s="113">
        <v>44895</v>
      </c>
      <c r="D1408" s="114" t="s">
        <v>962</v>
      </c>
      <c r="E1408" s="114"/>
      <c r="F1408" s="115">
        <v>44893</v>
      </c>
      <c r="G1408" s="116" t="s">
        <v>125</v>
      </c>
      <c r="H1408" s="152" t="s">
        <v>964</v>
      </c>
      <c r="I1408" s="116" t="s">
        <v>25</v>
      </c>
      <c r="J1408" s="116" t="s">
        <v>455</v>
      </c>
      <c r="K1408" s="117" t="str">
        <f t="shared" si="265"/>
        <v>No's</v>
      </c>
      <c r="L1408" s="118">
        <v>24</v>
      </c>
      <c r="M1408" s="118"/>
      <c r="N1408" s="118"/>
      <c r="O1408" s="138">
        <f t="shared" si="274"/>
        <v>24</v>
      </c>
      <c r="P1408" s="124"/>
      <c r="Q1408" s="118"/>
      <c r="R1408" s="118"/>
      <c r="S1408" s="151"/>
      <c r="T1408" s="119" t="str">
        <f t="shared" si="276"/>
        <v/>
      </c>
      <c r="U1408" s="119" t="str">
        <f t="shared" si="277"/>
        <v/>
      </c>
      <c r="V1408" s="119">
        <f t="shared" si="266"/>
        <v>24</v>
      </c>
      <c r="W1408" s="119" t="str">
        <f t="shared" si="267"/>
        <v/>
      </c>
      <c r="X1408" s="119" t="str">
        <f t="shared" si="268"/>
        <v/>
      </c>
      <c r="Y1408" s="120" t="str">
        <f t="shared" si="278"/>
        <v/>
      </c>
      <c r="Z1408" s="121" t="str">
        <f t="shared" si="279"/>
        <v/>
      </c>
      <c r="AA1408" s="122"/>
      <c r="AB1408" s="119" t="str">
        <f t="shared" si="275"/>
        <v/>
      </c>
    </row>
    <row r="1409" spans="1:29" x14ac:dyDescent="0.45">
      <c r="A1409" s="112">
        <f>IF(C1409="","",COUNTA($C$3:C1409))</f>
        <v>1407</v>
      </c>
      <c r="B1409" s="112" t="str">
        <f t="shared" si="280"/>
        <v>November</v>
      </c>
      <c r="C1409" s="113">
        <v>44895</v>
      </c>
      <c r="D1409" s="114" t="s">
        <v>962</v>
      </c>
      <c r="E1409" s="114"/>
      <c r="F1409" s="115">
        <v>44893</v>
      </c>
      <c r="G1409" s="116" t="s">
        <v>125</v>
      </c>
      <c r="H1409" s="152" t="s">
        <v>964</v>
      </c>
      <c r="I1409" s="116" t="s">
        <v>460</v>
      </c>
      <c r="J1409" s="116" t="s">
        <v>225</v>
      </c>
      <c r="K1409" s="117" t="str">
        <f t="shared" si="265"/>
        <v>Rmt</v>
      </c>
      <c r="L1409" s="118">
        <v>50</v>
      </c>
      <c r="M1409" s="118"/>
      <c r="N1409" s="118"/>
      <c r="O1409" s="138">
        <f t="shared" si="274"/>
        <v>50</v>
      </c>
      <c r="P1409" s="124"/>
      <c r="Q1409" s="118"/>
      <c r="R1409" s="118"/>
      <c r="S1409" s="151"/>
      <c r="T1409" s="119" t="str">
        <f t="shared" si="276"/>
        <v/>
      </c>
      <c r="U1409" s="119" t="str">
        <f t="shared" si="277"/>
        <v/>
      </c>
      <c r="V1409" s="119">
        <f t="shared" si="266"/>
        <v>50</v>
      </c>
      <c r="W1409" s="119" t="str">
        <f t="shared" si="267"/>
        <v/>
      </c>
      <c r="X1409" s="119" t="str">
        <f t="shared" si="268"/>
        <v/>
      </c>
      <c r="Y1409" s="120" t="str">
        <f t="shared" si="278"/>
        <v/>
      </c>
      <c r="Z1409" s="121" t="str">
        <f t="shared" si="279"/>
        <v/>
      </c>
      <c r="AA1409" s="122"/>
      <c r="AB1409" s="119" t="str">
        <f t="shared" si="275"/>
        <v/>
      </c>
    </row>
    <row r="1410" spans="1:29" x14ac:dyDescent="0.45">
      <c r="A1410" s="112">
        <f>IF(C1410="","",COUNTA($C$3:C1410))</f>
        <v>1408</v>
      </c>
      <c r="B1410" s="112" t="str">
        <f t="shared" si="280"/>
        <v>November</v>
      </c>
      <c r="C1410" s="113">
        <v>44895</v>
      </c>
      <c r="D1410" s="114" t="s">
        <v>962</v>
      </c>
      <c r="E1410" s="114"/>
      <c r="F1410" s="115">
        <v>44893</v>
      </c>
      <c r="G1410" s="116" t="s">
        <v>125</v>
      </c>
      <c r="H1410" s="152" t="s">
        <v>965</v>
      </c>
      <c r="I1410" s="116" t="s">
        <v>607</v>
      </c>
      <c r="J1410" s="116" t="s">
        <v>4</v>
      </c>
      <c r="K1410" s="117" t="str">
        <f t="shared" si="265"/>
        <v>Sqmt</v>
      </c>
      <c r="L1410" s="118">
        <v>8.25</v>
      </c>
      <c r="M1410" s="118"/>
      <c r="N1410" s="118">
        <v>6.9</v>
      </c>
      <c r="O1410" s="138">
        <f t="shared" si="274"/>
        <v>8.418000000000001</v>
      </c>
      <c r="P1410" s="124">
        <v>2.2999999999999998</v>
      </c>
      <c r="Q1410" s="118">
        <v>6.1</v>
      </c>
      <c r="R1410" s="118">
        <v>0</v>
      </c>
      <c r="S1410" s="151">
        <v>100</v>
      </c>
      <c r="T1410" s="119">
        <f t="shared" si="276"/>
        <v>2.3180000000000014</v>
      </c>
      <c r="U1410" s="119">
        <f t="shared" si="277"/>
        <v>3.8</v>
      </c>
      <c r="V1410" s="119">
        <f t="shared" si="266"/>
        <v>66.081299999999999</v>
      </c>
      <c r="W1410" s="119">
        <f t="shared" si="267"/>
        <v>29.83</v>
      </c>
      <c r="X1410" s="119">
        <f t="shared" si="268"/>
        <v>18.196300000000011</v>
      </c>
      <c r="Y1410" s="120">
        <f t="shared" si="278"/>
        <v>27.536231884057983</v>
      </c>
      <c r="Z1410" s="121">
        <f t="shared" si="279"/>
        <v>45.141363744357321</v>
      </c>
      <c r="AA1410" s="122"/>
      <c r="AB1410" s="119">
        <f t="shared" si="275"/>
        <v>18.196300000000011</v>
      </c>
      <c r="AC1410" s="96" t="s">
        <v>927</v>
      </c>
    </row>
    <row r="1411" spans="1:29" x14ac:dyDescent="0.45">
      <c r="A1411" s="112">
        <f>IF(C1411="","",COUNTA($C$3:C1411))</f>
        <v>1409</v>
      </c>
      <c r="B1411" s="112" t="str">
        <f t="shared" si="280"/>
        <v>December</v>
      </c>
      <c r="C1411" s="113">
        <v>44896</v>
      </c>
      <c r="D1411" s="114" t="s">
        <v>898</v>
      </c>
      <c r="E1411" s="114"/>
      <c r="F1411" s="115">
        <v>44872</v>
      </c>
      <c r="G1411" s="116" t="s">
        <v>125</v>
      </c>
      <c r="H1411" s="152" t="s">
        <v>966</v>
      </c>
      <c r="I1411" s="116" t="s">
        <v>230</v>
      </c>
      <c r="J1411" s="116" t="s">
        <v>4</v>
      </c>
      <c r="K1411" s="117" t="str">
        <f t="shared" ref="K1411:K1474" si="28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411" s="118">
        <v>8</v>
      </c>
      <c r="M1411" s="118"/>
      <c r="N1411" s="118">
        <v>6.73</v>
      </c>
      <c r="O1411" s="138">
        <f t="shared" si="274"/>
        <v>8.2105999999999995</v>
      </c>
      <c r="P1411" s="124">
        <v>4.5999999999999996</v>
      </c>
      <c r="Q1411" s="118">
        <v>6.6</v>
      </c>
      <c r="R1411" s="118">
        <v>0</v>
      </c>
      <c r="S1411" s="151">
        <v>100</v>
      </c>
      <c r="T1411" s="119">
        <f t="shared" si="276"/>
        <v>1.6105999999999998</v>
      </c>
      <c r="U1411" s="119">
        <f t="shared" si="277"/>
        <v>2</v>
      </c>
      <c r="V1411" s="119">
        <f t="shared" ref="V1411:V1474" si="282">IF(ISNUMBER(SEARCH("26",J:J)),O1411*3.925,IF(ISNUMBER(SEARCH("24",J:J)),O1411*4.71,IF(ISNUMBER(SEARCH("22",J:J)),O1411*6.28,IF(ISNUMBER(SEARCH("20",J:J)),O1411*7.85,IF(ISNUMBER(SEARCH("18G",J:J)),O1411*9.42,IF(ISNUMBER(SEARCH("16G",J:J)),O1411*11.775,IF(ISNUMBER(SEARCH("Thermal",J:J)),O1411,IF(ISNUMBER(SEARCH("Acou",J:J)),O1411,IF(ISNUMBER(SEARCH("ss",J:J)),O1411,IF(ISNUMBER(SEARCH("0.8mm",J:J)),O1411*2.2,IF(ISNUMBER(SEARCH("1mm",J:J)),O1411*2.75,IF(ISNUMBER(SEARCH("1.2mm",J:J)),O1411*3.3,IF(ISNUMBER(SEARCH("Gasket",J:J)),O1411,IF(ISNUMBER(SEARCH("Cleats",J:J)),O1411,IF(ISNUMBER(SEARCH("Sealant",J:J)),O1411,IF(ISNUMBER(SEARCH("Bracket",J:J)),O1411,IF(ISNUMBER(SEARCH("Corner",J:J)),O1411,IF(ISNUMBER(SEARCH("Bubble",J:J)),O1411,""))))))))))))))))))</f>
        <v>64.453209999999999</v>
      </c>
      <c r="W1411" s="119">
        <f t="shared" ref="W1411:W1474" si="283">IF(ISNUMBER(SEARCH("26",J:J)),U1411*3.925,IF(ISNUMBER(SEARCH("24",J:J)),U1411*4.71,IF(ISNUMBER(SEARCH("22",J:J)),U1411*6.28,IF(ISNUMBER(SEARCH("20",J:J)),U1411*7.85,IF(ISNUMBER(SEARCH("18G",J:J)),U1411*9.42,IF(ISNUMBER(SEARCH("16G",J:J)),U1411*11.775,IF(ISNUMBER(SEARCH("Thermal",J:J)),U1411,IF(ISNUMBER(SEARCH("Acou",J:J)),U1411,IF(ISNUMBER(SEARCH("ss",J:J)),U1411,IF(ISNUMBER(SEARCH("0.8mm",J:J)),U1411*2.2,IF(ISNUMBER(SEARCH("1mm",J:J)),U1411*2.75,IF(ISNUMBER(SEARCH("1.2mm",J:J)),U1411*3.3,IF(ISNUMBER(SEARCH("Gasket",J:J)),U1411,IF(ISNUMBER(SEARCH("Cleats",J:J)),U1411,IF(ISNUMBER(SEARCH("Sealant",J:J)),U1411,IF(ISNUMBER(SEARCH("Bracket",J:J)),U1411,IF(ISNUMBER(SEARCH("Corner",J:J)),U1411,IF(ISNUMBER(SEARCH("Bubble",J:J)),U1411,""))))))))))))))))))</f>
        <v>15.7</v>
      </c>
      <c r="X1411" s="119">
        <f t="shared" ref="X1411:X1474" si="284">IF(ISNUMBER(SEARCH("26",J:J)),T1411*3.925,IF(ISNUMBER(SEARCH("24",J:J)),T1411*4.71,IF(ISNUMBER(SEARCH("22",J:J)),T1411*6.28,IF(ISNUMBER(SEARCH("20",J:J)),T1411*7.85,IF(ISNUMBER(SEARCH("18",J:J)),T1411*9.42,IF(ISNUMBER(SEARCH("16",J:J)),T1411*11.775,IF(ISNUMBER(SEARCH("Thermal",J:J)),"",IF(ISNUMBER(SEARCH("Acou",J:J)),"",IF(ISNUMBER(SEARCH("ss",J:J)),"",IF(ISNUMBER(SEARCH("0.8mm",J:J)),T1411*2.2,IF(ISNUMBER(SEARCH("1mm",J:J)),T1411*2.75,IF(ISNUMBER(SEARCH("1.2mm",J:J)),T1411*3.3,IF(ISNUMBER(SEARCH("Gasket",J:J)),"",IF(ISNUMBER(SEARCH("Cleats",J:J)),"",IF(ISNUMBER(SEARCH("Sealant",J:J)),"",IF(ISNUMBER(SEARCH("Bracket",J:J)),"",IF(ISNUMBER(SEARCH("Corner",J:J)),"",IF(ISNUMBER(SEARCH("Bubble",J:J)),"",""))))))))))))))))))</f>
        <v>12.643209999999998</v>
      </c>
      <c r="Y1411" s="120">
        <f t="shared" si="278"/>
        <v>19.616106009305042</v>
      </c>
      <c r="Z1411" s="121">
        <f t="shared" si="279"/>
        <v>24.358755754756046</v>
      </c>
      <c r="AA1411" s="122"/>
      <c r="AB1411" s="119">
        <f t="shared" si="275"/>
        <v>12.643209999999998</v>
      </c>
    </row>
    <row r="1412" spans="1:29" x14ac:dyDescent="0.45">
      <c r="A1412" s="112">
        <f>IF(C1412="","",COUNTA($C$3:C1412))</f>
        <v>1410</v>
      </c>
      <c r="B1412" s="112" t="str">
        <f t="shared" si="280"/>
        <v>December</v>
      </c>
      <c r="C1412" s="113">
        <v>44896</v>
      </c>
      <c r="D1412" s="114" t="s">
        <v>898</v>
      </c>
      <c r="E1412" s="114"/>
      <c r="F1412" s="115">
        <v>44872</v>
      </c>
      <c r="G1412" s="116" t="s">
        <v>125</v>
      </c>
      <c r="H1412" s="152" t="s">
        <v>966</v>
      </c>
      <c r="I1412" s="116" t="s">
        <v>230</v>
      </c>
      <c r="J1412" s="116" t="s">
        <v>3</v>
      </c>
      <c r="K1412" s="117" t="str">
        <f t="shared" si="281"/>
        <v>Sqmt</v>
      </c>
      <c r="L1412" s="118">
        <v>1.8</v>
      </c>
      <c r="M1412" s="118"/>
      <c r="N1412" s="118">
        <v>1.51</v>
      </c>
      <c r="O1412" s="138">
        <f t="shared" si="274"/>
        <v>1.8422000000000001</v>
      </c>
      <c r="P1412" s="124"/>
      <c r="Q1412" s="118">
        <v>1.4</v>
      </c>
      <c r="R1412" s="118"/>
      <c r="S1412" s="151"/>
      <c r="T1412" s="119">
        <f t="shared" si="276"/>
        <v>0.44220000000000015</v>
      </c>
      <c r="U1412" s="119">
        <f t="shared" si="277"/>
        <v>1.4</v>
      </c>
      <c r="V1412" s="119">
        <f t="shared" si="282"/>
        <v>11.569016000000001</v>
      </c>
      <c r="W1412" s="119">
        <f t="shared" si="283"/>
        <v>8.7919999999999998</v>
      </c>
      <c r="X1412" s="119">
        <f t="shared" si="284"/>
        <v>2.777016000000001</v>
      </c>
      <c r="Y1412" s="120">
        <f t="shared" si="278"/>
        <v>24.003908370426672</v>
      </c>
      <c r="Z1412" s="121">
        <f t="shared" si="279"/>
        <v>75.996091629573328</v>
      </c>
      <c r="AA1412" s="122"/>
      <c r="AB1412" s="119">
        <f t="shared" si="275"/>
        <v>2.777016000000001</v>
      </c>
    </row>
    <row r="1413" spans="1:29" x14ac:dyDescent="0.45">
      <c r="A1413" s="112">
        <f>IF(C1413="","",COUNTA($C$3:C1413))</f>
        <v>1411</v>
      </c>
      <c r="B1413" s="112" t="str">
        <f t="shared" si="280"/>
        <v>December</v>
      </c>
      <c r="C1413" s="113">
        <v>44896</v>
      </c>
      <c r="D1413" s="114" t="s">
        <v>898</v>
      </c>
      <c r="E1413" s="114"/>
      <c r="F1413" s="115">
        <v>44872</v>
      </c>
      <c r="G1413" s="116" t="s">
        <v>125</v>
      </c>
      <c r="H1413" s="152" t="s">
        <v>966</v>
      </c>
      <c r="I1413" s="116" t="s">
        <v>25</v>
      </c>
      <c r="J1413" s="116" t="s">
        <v>455</v>
      </c>
      <c r="K1413" s="117" t="str">
        <f t="shared" si="281"/>
        <v>No's</v>
      </c>
      <c r="L1413" s="118">
        <v>184</v>
      </c>
      <c r="M1413" s="118"/>
      <c r="N1413" s="118"/>
      <c r="O1413" s="138">
        <f t="shared" si="274"/>
        <v>184</v>
      </c>
      <c r="P1413" s="124"/>
      <c r="Q1413" s="118"/>
      <c r="R1413" s="118"/>
      <c r="S1413" s="151"/>
      <c r="T1413" s="119" t="str">
        <f t="shared" si="276"/>
        <v/>
      </c>
      <c r="U1413" s="119" t="str">
        <f t="shared" si="277"/>
        <v/>
      </c>
      <c r="V1413" s="119">
        <f t="shared" si="282"/>
        <v>184</v>
      </c>
      <c r="W1413" s="119" t="str">
        <f t="shared" si="283"/>
        <v/>
      </c>
      <c r="X1413" s="119" t="str">
        <f t="shared" si="284"/>
        <v/>
      </c>
      <c r="Y1413" s="120" t="str">
        <f t="shared" si="278"/>
        <v/>
      </c>
      <c r="Z1413" s="121" t="str">
        <f t="shared" si="279"/>
        <v/>
      </c>
      <c r="AA1413" s="122"/>
      <c r="AB1413" s="119" t="str">
        <f t="shared" si="275"/>
        <v/>
      </c>
    </row>
    <row r="1414" spans="1:29" x14ac:dyDescent="0.45">
      <c r="A1414" s="112">
        <f>IF(C1414="","",COUNTA($C$3:C1414))</f>
        <v>1412</v>
      </c>
      <c r="B1414" s="112" t="str">
        <f t="shared" si="280"/>
        <v>December</v>
      </c>
      <c r="C1414" s="113">
        <v>44896</v>
      </c>
      <c r="D1414" s="114" t="s">
        <v>662</v>
      </c>
      <c r="E1414" s="114"/>
      <c r="F1414" s="115">
        <v>44793</v>
      </c>
      <c r="G1414" s="116" t="s">
        <v>125</v>
      </c>
      <c r="H1414" s="152" t="s">
        <v>967</v>
      </c>
      <c r="I1414" s="116" t="s">
        <v>457</v>
      </c>
      <c r="J1414" s="116" t="s">
        <v>2</v>
      </c>
      <c r="K1414" s="117" t="str">
        <f t="shared" si="281"/>
        <v>Sqmt</v>
      </c>
      <c r="L1414" s="118">
        <v>9.8000000000000007</v>
      </c>
      <c r="M1414" s="118"/>
      <c r="N1414" s="118">
        <v>8.18</v>
      </c>
      <c r="O1414" s="138">
        <f t="shared" si="274"/>
        <v>9.9795999999999996</v>
      </c>
      <c r="P1414" s="124">
        <v>6.7</v>
      </c>
      <c r="Q1414" s="118">
        <v>7.8</v>
      </c>
      <c r="R1414" s="118">
        <v>0</v>
      </c>
      <c r="S1414" s="151">
        <v>100</v>
      </c>
      <c r="T1414" s="119">
        <f t="shared" si="276"/>
        <v>2.1795999999999998</v>
      </c>
      <c r="U1414" s="119">
        <f t="shared" si="277"/>
        <v>1.0999999999999996</v>
      </c>
      <c r="V1414" s="119">
        <f t="shared" si="282"/>
        <v>47.003915999999997</v>
      </c>
      <c r="W1414" s="119">
        <f t="shared" si="283"/>
        <v>5.1809999999999983</v>
      </c>
      <c r="X1414" s="119">
        <f t="shared" si="284"/>
        <v>10.265915999999999</v>
      </c>
      <c r="Y1414" s="120">
        <f t="shared" si="278"/>
        <v>21.840554731652571</v>
      </c>
      <c r="Z1414" s="121">
        <f t="shared" si="279"/>
        <v>11.022485871177198</v>
      </c>
      <c r="AA1414" s="122"/>
      <c r="AB1414" s="119">
        <f t="shared" si="275"/>
        <v>10.265915999999999</v>
      </c>
      <c r="AC1414" s="96" t="s">
        <v>519</v>
      </c>
    </row>
    <row r="1415" spans="1:29" x14ac:dyDescent="0.45">
      <c r="A1415" s="112">
        <f>IF(C1415="","",COUNTA($C$3:C1415))</f>
        <v>1413</v>
      </c>
      <c r="B1415" s="112" t="str">
        <f t="shared" si="280"/>
        <v>December</v>
      </c>
      <c r="C1415" s="113">
        <v>44896</v>
      </c>
      <c r="D1415" s="114" t="s">
        <v>662</v>
      </c>
      <c r="E1415" s="114"/>
      <c r="F1415" s="115">
        <v>44793</v>
      </c>
      <c r="G1415" s="116" t="s">
        <v>125</v>
      </c>
      <c r="H1415" s="152" t="s">
        <v>967</v>
      </c>
      <c r="I1415" s="116" t="s">
        <v>25</v>
      </c>
      <c r="J1415" s="116" t="s">
        <v>455</v>
      </c>
      <c r="K1415" s="117" t="str">
        <f t="shared" si="281"/>
        <v>No's</v>
      </c>
      <c r="L1415" s="118">
        <v>12</v>
      </c>
      <c r="M1415" s="118"/>
      <c r="N1415" s="118"/>
      <c r="O1415" s="138">
        <f t="shared" si="274"/>
        <v>12</v>
      </c>
      <c r="P1415" s="124"/>
      <c r="Q1415" s="118"/>
      <c r="R1415" s="118"/>
      <c r="S1415" s="151"/>
      <c r="T1415" s="119" t="str">
        <f t="shared" si="276"/>
        <v/>
      </c>
      <c r="U1415" s="119" t="str">
        <f t="shared" si="277"/>
        <v/>
      </c>
      <c r="V1415" s="119">
        <f t="shared" si="282"/>
        <v>12</v>
      </c>
      <c r="W1415" s="119" t="str">
        <f t="shared" si="283"/>
        <v/>
      </c>
      <c r="X1415" s="119" t="str">
        <f t="shared" si="284"/>
        <v/>
      </c>
      <c r="Y1415" s="120" t="str">
        <f t="shared" si="278"/>
        <v/>
      </c>
      <c r="Z1415" s="121" t="str">
        <f t="shared" si="279"/>
        <v/>
      </c>
      <c r="AA1415" s="122"/>
      <c r="AB1415" s="119" t="str">
        <f t="shared" si="275"/>
        <v/>
      </c>
    </row>
    <row r="1416" spans="1:29" x14ac:dyDescent="0.45">
      <c r="A1416" s="112">
        <f>IF(C1416="","",COUNTA($C$3:C1416))</f>
        <v>1414</v>
      </c>
      <c r="B1416" s="112" t="str">
        <f t="shared" si="280"/>
        <v>December</v>
      </c>
      <c r="C1416" s="113">
        <v>44896</v>
      </c>
      <c r="D1416" s="114" t="s">
        <v>662</v>
      </c>
      <c r="E1416" s="114"/>
      <c r="F1416" s="115">
        <v>44793</v>
      </c>
      <c r="G1416" s="116" t="s">
        <v>125</v>
      </c>
      <c r="H1416" s="152" t="s">
        <v>967</v>
      </c>
      <c r="I1416" s="116" t="s">
        <v>460</v>
      </c>
      <c r="J1416" s="116" t="s">
        <v>225</v>
      </c>
      <c r="K1416" s="117" t="str">
        <f t="shared" si="281"/>
        <v>Rmt</v>
      </c>
      <c r="L1416" s="118">
        <v>20</v>
      </c>
      <c r="M1416" s="118"/>
      <c r="N1416" s="118"/>
      <c r="O1416" s="138">
        <f t="shared" si="274"/>
        <v>20</v>
      </c>
      <c r="P1416" s="124"/>
      <c r="Q1416" s="118"/>
      <c r="R1416" s="118"/>
      <c r="S1416" s="151"/>
      <c r="T1416" s="119" t="str">
        <f t="shared" si="276"/>
        <v/>
      </c>
      <c r="U1416" s="119" t="str">
        <f t="shared" si="277"/>
        <v/>
      </c>
      <c r="V1416" s="119">
        <f t="shared" si="282"/>
        <v>20</v>
      </c>
      <c r="W1416" s="119" t="str">
        <f t="shared" si="283"/>
        <v/>
      </c>
      <c r="X1416" s="119" t="str">
        <f t="shared" si="284"/>
        <v/>
      </c>
      <c r="Y1416" s="120" t="str">
        <f t="shared" si="278"/>
        <v/>
      </c>
      <c r="Z1416" s="121" t="str">
        <f t="shared" si="279"/>
        <v/>
      </c>
      <c r="AA1416" s="122"/>
      <c r="AB1416" s="119" t="str">
        <f t="shared" si="275"/>
        <v/>
      </c>
    </row>
    <row r="1417" spans="1:29" x14ac:dyDescent="0.45">
      <c r="A1417" s="112">
        <f>IF(C1417="","",COUNTA($C$3:C1417))</f>
        <v>1415</v>
      </c>
      <c r="B1417" s="112" t="str">
        <f t="shared" si="280"/>
        <v>December</v>
      </c>
      <c r="C1417" s="113">
        <v>44896</v>
      </c>
      <c r="D1417" s="114" t="s">
        <v>662</v>
      </c>
      <c r="E1417" s="114"/>
      <c r="F1417" s="115">
        <v>44793</v>
      </c>
      <c r="G1417" s="116" t="s">
        <v>125</v>
      </c>
      <c r="H1417" s="152" t="s">
        <v>967</v>
      </c>
      <c r="I1417" s="116" t="s">
        <v>24</v>
      </c>
      <c r="J1417" s="116" t="s">
        <v>24</v>
      </c>
      <c r="K1417" s="117" t="str">
        <f t="shared" si="281"/>
        <v>No's</v>
      </c>
      <c r="L1417" s="118">
        <v>50</v>
      </c>
      <c r="M1417" s="118"/>
      <c r="N1417" s="118"/>
      <c r="O1417" s="138">
        <f t="shared" si="274"/>
        <v>50</v>
      </c>
      <c r="P1417" s="124"/>
      <c r="Q1417" s="118"/>
      <c r="R1417" s="118"/>
      <c r="S1417" s="151"/>
      <c r="T1417" s="119" t="str">
        <f t="shared" si="276"/>
        <v/>
      </c>
      <c r="U1417" s="119" t="str">
        <f t="shared" si="277"/>
        <v/>
      </c>
      <c r="V1417" s="119">
        <f t="shared" si="282"/>
        <v>50</v>
      </c>
      <c r="W1417" s="119" t="str">
        <f t="shared" si="283"/>
        <v/>
      </c>
      <c r="X1417" s="119" t="str">
        <f t="shared" si="284"/>
        <v/>
      </c>
      <c r="Y1417" s="120" t="str">
        <f t="shared" si="278"/>
        <v/>
      </c>
      <c r="Z1417" s="121" t="str">
        <f t="shared" si="279"/>
        <v/>
      </c>
      <c r="AA1417" s="122"/>
      <c r="AB1417" s="119" t="str">
        <f t="shared" si="275"/>
        <v/>
      </c>
    </row>
    <row r="1418" spans="1:29" x14ac:dyDescent="0.45">
      <c r="A1418" s="112">
        <f>IF(C1418="","",COUNTA($C$3:C1418))</f>
        <v>1416</v>
      </c>
      <c r="B1418" s="112" t="str">
        <f t="shared" si="280"/>
        <v>December</v>
      </c>
      <c r="C1418" s="113">
        <v>44896</v>
      </c>
      <c r="D1418" s="114" t="s">
        <v>968</v>
      </c>
      <c r="E1418" s="114"/>
      <c r="F1418" s="115">
        <v>44896</v>
      </c>
      <c r="G1418" s="116" t="s">
        <v>125</v>
      </c>
      <c r="H1418" s="152" t="s">
        <v>969</v>
      </c>
      <c r="I1418" s="116" t="s">
        <v>457</v>
      </c>
      <c r="J1418" s="116" t="s">
        <v>2</v>
      </c>
      <c r="K1418" s="117" t="str">
        <f t="shared" si="281"/>
        <v>Sqmt</v>
      </c>
      <c r="L1418" s="118">
        <v>378.95</v>
      </c>
      <c r="M1418" s="118"/>
      <c r="N1418" s="118">
        <v>316.61</v>
      </c>
      <c r="O1418" s="138">
        <f t="shared" si="274"/>
        <v>386.26420000000002</v>
      </c>
      <c r="P1418" s="124">
        <v>296.2</v>
      </c>
      <c r="Q1418" s="118">
        <v>315.10000000000002</v>
      </c>
      <c r="R1418" s="118">
        <v>0</v>
      </c>
      <c r="S1418" s="151">
        <v>100</v>
      </c>
      <c r="T1418" s="119">
        <f t="shared" si="276"/>
        <v>71.164199999999994</v>
      </c>
      <c r="U1418" s="119">
        <f t="shared" si="277"/>
        <v>18.900000000000034</v>
      </c>
      <c r="V1418" s="119">
        <f t="shared" si="282"/>
        <v>1819.304382</v>
      </c>
      <c r="W1418" s="119">
        <f t="shared" si="283"/>
        <v>89.019000000000162</v>
      </c>
      <c r="X1418" s="119">
        <f t="shared" si="284"/>
        <v>335.18338199999999</v>
      </c>
      <c r="Y1418" s="120">
        <f t="shared" si="278"/>
        <v>18.423711024733848</v>
      </c>
      <c r="Z1418" s="121">
        <f t="shared" si="279"/>
        <v>4.8930239975643701</v>
      </c>
      <c r="AA1418" s="122"/>
      <c r="AB1418" s="119">
        <f t="shared" si="275"/>
        <v>335.18338199999999</v>
      </c>
    </row>
    <row r="1419" spans="1:29" x14ac:dyDescent="0.45">
      <c r="A1419" s="112">
        <f>IF(C1419="","",COUNTA($C$3:C1419))</f>
        <v>1417</v>
      </c>
      <c r="B1419" s="112" t="str">
        <f t="shared" si="280"/>
        <v>December</v>
      </c>
      <c r="C1419" s="113">
        <v>44896</v>
      </c>
      <c r="D1419" s="114" t="s">
        <v>968</v>
      </c>
      <c r="E1419" s="114"/>
      <c r="F1419" s="115">
        <v>44896</v>
      </c>
      <c r="G1419" s="116" t="s">
        <v>125</v>
      </c>
      <c r="H1419" s="152" t="s">
        <v>969</v>
      </c>
      <c r="I1419" s="116" t="s">
        <v>25</v>
      </c>
      <c r="J1419" s="116" t="s">
        <v>374</v>
      </c>
      <c r="K1419" s="117" t="str">
        <f t="shared" si="281"/>
        <v>No's</v>
      </c>
      <c r="L1419" s="118">
        <v>1152</v>
      </c>
      <c r="M1419" s="118"/>
      <c r="N1419" s="118"/>
      <c r="O1419" s="138">
        <f t="shared" si="274"/>
        <v>1152</v>
      </c>
      <c r="P1419" s="124"/>
      <c r="Q1419" s="118"/>
      <c r="R1419" s="118"/>
      <c r="S1419" s="151"/>
      <c r="T1419" s="119" t="str">
        <f t="shared" si="276"/>
        <v/>
      </c>
      <c r="U1419" s="119" t="str">
        <f t="shared" si="277"/>
        <v/>
      </c>
      <c r="V1419" s="119">
        <f t="shared" si="282"/>
        <v>1152</v>
      </c>
      <c r="W1419" s="119" t="str">
        <f t="shared" si="283"/>
        <v/>
      </c>
      <c r="X1419" s="119" t="str">
        <f t="shared" si="284"/>
        <v/>
      </c>
      <c r="Y1419" s="120" t="str">
        <f t="shared" si="278"/>
        <v/>
      </c>
      <c r="Z1419" s="121" t="str">
        <f t="shared" si="279"/>
        <v/>
      </c>
      <c r="AA1419" s="122"/>
      <c r="AB1419" s="119" t="str">
        <f t="shared" si="275"/>
        <v/>
      </c>
    </row>
    <row r="1420" spans="1:29" x14ac:dyDescent="0.45">
      <c r="A1420" s="112">
        <f>IF(C1420="","",COUNTA($C$3:C1420))</f>
        <v>1418</v>
      </c>
      <c r="B1420" s="112" t="str">
        <f t="shared" si="280"/>
        <v>December</v>
      </c>
      <c r="C1420" s="113">
        <v>44896</v>
      </c>
      <c r="D1420" s="114" t="s">
        <v>968</v>
      </c>
      <c r="E1420" s="114"/>
      <c r="F1420" s="115">
        <v>44896</v>
      </c>
      <c r="G1420" s="116" t="s">
        <v>125</v>
      </c>
      <c r="H1420" s="152" t="s">
        <v>969</v>
      </c>
      <c r="I1420" s="116" t="s">
        <v>460</v>
      </c>
      <c r="J1420" s="116" t="s">
        <v>225</v>
      </c>
      <c r="K1420" s="117" t="str">
        <f t="shared" si="281"/>
        <v>Rmt</v>
      </c>
      <c r="L1420" s="118">
        <v>230</v>
      </c>
      <c r="M1420" s="118"/>
      <c r="N1420" s="118"/>
      <c r="O1420" s="138">
        <f t="shared" si="274"/>
        <v>230</v>
      </c>
      <c r="P1420" s="124"/>
      <c r="Q1420" s="118"/>
      <c r="R1420" s="118"/>
      <c r="S1420" s="151"/>
      <c r="T1420" s="119" t="str">
        <f t="shared" si="276"/>
        <v/>
      </c>
      <c r="U1420" s="119" t="str">
        <f t="shared" si="277"/>
        <v/>
      </c>
      <c r="V1420" s="119">
        <f t="shared" si="282"/>
        <v>230</v>
      </c>
      <c r="W1420" s="119" t="str">
        <f t="shared" si="283"/>
        <v/>
      </c>
      <c r="X1420" s="119" t="str">
        <f t="shared" si="284"/>
        <v/>
      </c>
      <c r="Y1420" s="120" t="str">
        <f t="shared" si="278"/>
        <v/>
      </c>
      <c r="Z1420" s="121" t="str">
        <f t="shared" si="279"/>
        <v/>
      </c>
      <c r="AA1420" s="122"/>
      <c r="AB1420" s="119" t="str">
        <f t="shared" si="275"/>
        <v/>
      </c>
    </row>
    <row r="1421" spans="1:29" x14ac:dyDescent="0.45">
      <c r="A1421" s="112">
        <f>IF(C1421="","",COUNTA($C$3:C1421))</f>
        <v>1419</v>
      </c>
      <c r="B1421" s="112" t="str">
        <f t="shared" si="280"/>
        <v>December</v>
      </c>
      <c r="C1421" s="113">
        <v>44896</v>
      </c>
      <c r="D1421" s="114" t="s">
        <v>968</v>
      </c>
      <c r="E1421" s="114"/>
      <c r="F1421" s="115">
        <v>44896</v>
      </c>
      <c r="G1421" s="116" t="s">
        <v>125</v>
      </c>
      <c r="H1421" s="152" t="s">
        <v>969</v>
      </c>
      <c r="I1421" s="116" t="s">
        <v>24</v>
      </c>
      <c r="J1421" s="116" t="s">
        <v>24</v>
      </c>
      <c r="K1421" s="117" t="str">
        <f t="shared" si="281"/>
        <v>No's</v>
      </c>
      <c r="L1421" s="118">
        <v>1000</v>
      </c>
      <c r="M1421" s="118"/>
      <c r="N1421" s="118"/>
      <c r="O1421" s="138">
        <f t="shared" si="274"/>
        <v>1000</v>
      </c>
      <c r="P1421" s="124"/>
      <c r="Q1421" s="118"/>
      <c r="R1421" s="118"/>
      <c r="S1421" s="151"/>
      <c r="T1421" s="119" t="str">
        <f t="shared" si="276"/>
        <v/>
      </c>
      <c r="U1421" s="119" t="str">
        <f t="shared" si="277"/>
        <v/>
      </c>
      <c r="V1421" s="119">
        <f t="shared" si="282"/>
        <v>1000</v>
      </c>
      <c r="W1421" s="119" t="str">
        <f t="shared" si="283"/>
        <v/>
      </c>
      <c r="X1421" s="119" t="str">
        <f t="shared" si="284"/>
        <v/>
      </c>
      <c r="Y1421" s="120" t="str">
        <f t="shared" si="278"/>
        <v/>
      </c>
      <c r="Z1421" s="121" t="str">
        <f t="shared" si="279"/>
        <v/>
      </c>
      <c r="AA1421" s="122"/>
      <c r="AB1421" s="119" t="str">
        <f t="shared" si="275"/>
        <v/>
      </c>
    </row>
    <row r="1422" spans="1:29" x14ac:dyDescent="0.45">
      <c r="A1422" s="112">
        <f>IF(C1422="","",COUNTA($C$3:C1422))</f>
        <v>1420</v>
      </c>
      <c r="B1422" s="112" t="str">
        <f t="shared" si="280"/>
        <v>December</v>
      </c>
      <c r="C1422" s="113">
        <v>44896</v>
      </c>
      <c r="D1422" s="114" t="s">
        <v>968</v>
      </c>
      <c r="E1422" s="114"/>
      <c r="F1422" s="115">
        <v>44896</v>
      </c>
      <c r="G1422" s="116" t="s">
        <v>125</v>
      </c>
      <c r="H1422" s="152" t="s">
        <v>969</v>
      </c>
      <c r="I1422" s="116" t="s">
        <v>480</v>
      </c>
      <c r="J1422" s="116" t="s">
        <v>345</v>
      </c>
      <c r="K1422" s="117" t="str">
        <f t="shared" si="281"/>
        <v>Kg's</v>
      </c>
      <c r="L1422" s="118">
        <v>2.7</v>
      </c>
      <c r="M1422" s="118"/>
      <c r="N1422" s="118"/>
      <c r="O1422" s="138">
        <f t="shared" si="274"/>
        <v>2.7</v>
      </c>
      <c r="P1422" s="124"/>
      <c r="Q1422" s="118"/>
      <c r="R1422" s="118"/>
      <c r="S1422" s="151"/>
      <c r="T1422" s="119" t="str">
        <f t="shared" si="276"/>
        <v/>
      </c>
      <c r="U1422" s="119" t="str">
        <f t="shared" si="277"/>
        <v/>
      </c>
      <c r="V1422" s="119">
        <f t="shared" si="282"/>
        <v>2.7</v>
      </c>
      <c r="W1422" s="119" t="str">
        <f t="shared" si="283"/>
        <v/>
      </c>
      <c r="X1422" s="119" t="str">
        <f t="shared" si="284"/>
        <v/>
      </c>
      <c r="Y1422" s="120" t="str">
        <f t="shared" si="278"/>
        <v/>
      </c>
      <c r="Z1422" s="121" t="str">
        <f t="shared" si="279"/>
        <v/>
      </c>
      <c r="AA1422" s="122"/>
      <c r="AB1422" s="119" t="str">
        <f t="shared" si="275"/>
        <v/>
      </c>
    </row>
    <row r="1423" spans="1:29" x14ac:dyDescent="0.45">
      <c r="A1423" s="112">
        <f>IF(C1423="","",COUNTA($C$3:C1423))</f>
        <v>1421</v>
      </c>
      <c r="B1423" s="112" t="str">
        <f t="shared" si="280"/>
        <v>December</v>
      </c>
      <c r="C1423" s="113">
        <v>44896</v>
      </c>
      <c r="D1423" s="114" t="s">
        <v>968</v>
      </c>
      <c r="E1423" s="114"/>
      <c r="F1423" s="115">
        <v>44896</v>
      </c>
      <c r="G1423" s="116" t="s">
        <v>125</v>
      </c>
      <c r="H1423" s="152" t="s">
        <v>969</v>
      </c>
      <c r="I1423" s="116" t="s">
        <v>480</v>
      </c>
      <c r="J1423" s="116" t="s">
        <v>343</v>
      </c>
      <c r="K1423" s="117" t="str">
        <f t="shared" si="281"/>
        <v>No's</v>
      </c>
      <c r="L1423" s="118">
        <v>3</v>
      </c>
      <c r="M1423" s="118"/>
      <c r="N1423" s="118"/>
      <c r="O1423" s="138">
        <f t="shared" si="274"/>
        <v>3</v>
      </c>
      <c r="P1423" s="124"/>
      <c r="Q1423" s="118"/>
      <c r="R1423" s="118"/>
      <c r="S1423" s="151"/>
      <c r="T1423" s="119" t="str">
        <f t="shared" si="276"/>
        <v/>
      </c>
      <c r="U1423" s="119" t="str">
        <f t="shared" si="277"/>
        <v/>
      </c>
      <c r="V1423" s="119">
        <f t="shared" si="282"/>
        <v>3</v>
      </c>
      <c r="W1423" s="119" t="str">
        <f t="shared" si="283"/>
        <v/>
      </c>
      <c r="X1423" s="119" t="str">
        <f t="shared" si="284"/>
        <v/>
      </c>
      <c r="Y1423" s="120" t="str">
        <f t="shared" si="278"/>
        <v/>
      </c>
      <c r="Z1423" s="121" t="str">
        <f t="shared" si="279"/>
        <v/>
      </c>
      <c r="AA1423" s="122"/>
      <c r="AB1423" s="119" t="str">
        <f t="shared" si="275"/>
        <v/>
      </c>
    </row>
    <row r="1424" spans="1:29" x14ac:dyDescent="0.45">
      <c r="A1424" s="112">
        <f>IF(C1424="","",COUNTA($C$3:C1424))</f>
        <v>1422</v>
      </c>
      <c r="B1424" s="112" t="str">
        <f t="shared" si="280"/>
        <v>December</v>
      </c>
      <c r="C1424" s="113">
        <v>44897</v>
      </c>
      <c r="D1424" s="114" t="s">
        <v>968</v>
      </c>
      <c r="E1424" s="114"/>
      <c r="F1424" s="115">
        <v>44896</v>
      </c>
      <c r="G1424" s="116" t="s">
        <v>125</v>
      </c>
      <c r="H1424" s="152" t="s">
        <v>970</v>
      </c>
      <c r="I1424" s="116" t="s">
        <v>457</v>
      </c>
      <c r="J1424" s="116" t="s">
        <v>2</v>
      </c>
      <c r="K1424" s="117" t="str">
        <f t="shared" si="281"/>
        <v>Sqmt</v>
      </c>
      <c r="L1424" s="118">
        <v>45.3</v>
      </c>
      <c r="M1424" s="118">
        <v>8.5</v>
      </c>
      <c r="N1424" s="118">
        <f>29.15+1.85</f>
        <v>31</v>
      </c>
      <c r="O1424" s="138">
        <f t="shared" si="274"/>
        <v>48.19</v>
      </c>
      <c r="P1424" s="124">
        <v>39.799999999999997</v>
      </c>
      <c r="Q1424" s="118">
        <v>41.5</v>
      </c>
      <c r="R1424" s="118">
        <v>12</v>
      </c>
      <c r="S1424" s="151">
        <v>88</v>
      </c>
      <c r="T1424" s="119">
        <f t="shared" si="276"/>
        <v>6.6899999999999977</v>
      </c>
      <c r="U1424" s="119">
        <f t="shared" si="277"/>
        <v>1.7000000000000028</v>
      </c>
      <c r="V1424" s="119">
        <f t="shared" si="282"/>
        <v>226.97489999999999</v>
      </c>
      <c r="W1424" s="119">
        <f t="shared" si="283"/>
        <v>8.0070000000000139</v>
      </c>
      <c r="X1424" s="119">
        <f t="shared" si="284"/>
        <v>31.509899999999988</v>
      </c>
      <c r="Y1424" s="120">
        <f t="shared" si="278"/>
        <v>13.88254824652417</v>
      </c>
      <c r="Z1424" s="121">
        <f t="shared" si="279"/>
        <v>3.5277028429134738</v>
      </c>
      <c r="AA1424" s="122"/>
      <c r="AB1424" s="119">
        <f t="shared" si="275"/>
        <v>31.509899999999988</v>
      </c>
    </row>
    <row r="1425" spans="1:29" x14ac:dyDescent="0.45">
      <c r="A1425" s="112">
        <f>IF(C1425="","",COUNTA($C$3:C1425))</f>
        <v>1423</v>
      </c>
      <c r="B1425" s="112" t="str">
        <f t="shared" si="280"/>
        <v>December</v>
      </c>
      <c r="C1425" s="113">
        <v>44897</v>
      </c>
      <c r="D1425" s="114" t="s">
        <v>968</v>
      </c>
      <c r="E1425" s="114"/>
      <c r="F1425" s="115">
        <v>44896</v>
      </c>
      <c r="G1425" s="116" t="s">
        <v>125</v>
      </c>
      <c r="H1425" s="152" t="s">
        <v>970</v>
      </c>
      <c r="I1425" s="116" t="s">
        <v>457</v>
      </c>
      <c r="J1425" s="116" t="s">
        <v>3</v>
      </c>
      <c r="K1425" s="117" t="str">
        <f t="shared" si="281"/>
        <v>Sqmt</v>
      </c>
      <c r="L1425" s="118">
        <v>29</v>
      </c>
      <c r="M1425" s="118"/>
      <c r="N1425" s="118">
        <v>24.03</v>
      </c>
      <c r="O1425" s="138">
        <f t="shared" si="274"/>
        <v>29.316600000000001</v>
      </c>
      <c r="P1425" s="124">
        <v>23.5</v>
      </c>
      <c r="Q1425" s="118">
        <v>24.9</v>
      </c>
      <c r="R1425" s="118"/>
      <c r="S1425" s="151"/>
      <c r="T1425" s="119">
        <f t="shared" si="276"/>
        <v>4.4166000000000025</v>
      </c>
      <c r="U1425" s="119">
        <f t="shared" si="277"/>
        <v>1.3999999999999986</v>
      </c>
      <c r="V1425" s="119">
        <f t="shared" si="282"/>
        <v>184.108248</v>
      </c>
      <c r="W1425" s="119">
        <f t="shared" si="283"/>
        <v>8.7919999999999909</v>
      </c>
      <c r="X1425" s="119">
        <f t="shared" si="284"/>
        <v>27.736248000000018</v>
      </c>
      <c r="Y1425" s="120">
        <f t="shared" si="278"/>
        <v>15.065184912302254</v>
      </c>
      <c r="Z1425" s="121">
        <f t="shared" si="279"/>
        <v>4.7754514507139252</v>
      </c>
      <c r="AA1425" s="122"/>
      <c r="AB1425" s="119">
        <f t="shared" si="275"/>
        <v>27.736248000000018</v>
      </c>
      <c r="AC1425" s="96" t="s">
        <v>973</v>
      </c>
    </row>
    <row r="1426" spans="1:29" x14ac:dyDescent="0.45">
      <c r="A1426" s="112">
        <f>IF(C1426="","",COUNTA($C$3:C1426))</f>
        <v>1424</v>
      </c>
      <c r="B1426" s="112" t="str">
        <f t="shared" si="280"/>
        <v>December</v>
      </c>
      <c r="C1426" s="113">
        <v>44897</v>
      </c>
      <c r="D1426" s="114" t="s">
        <v>968</v>
      </c>
      <c r="E1426" s="114"/>
      <c r="F1426" s="115">
        <v>44896</v>
      </c>
      <c r="G1426" s="116" t="s">
        <v>125</v>
      </c>
      <c r="H1426" s="152" t="s">
        <v>970</v>
      </c>
      <c r="I1426" s="116" t="s">
        <v>356</v>
      </c>
      <c r="J1426" s="116" t="s">
        <v>19</v>
      </c>
      <c r="K1426" s="117" t="str">
        <f t="shared" si="281"/>
        <v>Sqmt</v>
      </c>
      <c r="L1426" s="118">
        <v>1.1000000000000001</v>
      </c>
      <c r="M1426" s="118">
        <v>0.9</v>
      </c>
      <c r="N1426" s="118"/>
      <c r="O1426" s="138">
        <f t="shared" si="274"/>
        <v>1.0980000000000001</v>
      </c>
      <c r="P1426" s="124">
        <v>1</v>
      </c>
      <c r="Q1426" s="118">
        <v>1.1000000000000001</v>
      </c>
      <c r="R1426" s="118"/>
      <c r="S1426" s="151"/>
      <c r="T1426" s="119">
        <f t="shared" si="276"/>
        <v>-2.0000000000000018E-3</v>
      </c>
      <c r="U1426" s="119">
        <f t="shared" si="277"/>
        <v>0.10000000000000009</v>
      </c>
      <c r="V1426" s="119">
        <f t="shared" si="282"/>
        <v>5.1715800000000005</v>
      </c>
      <c r="W1426" s="119">
        <f t="shared" si="283"/>
        <v>0.47100000000000042</v>
      </c>
      <c r="X1426" s="119">
        <f t="shared" si="284"/>
        <v>-9.4200000000000082E-3</v>
      </c>
      <c r="Y1426" s="120">
        <f t="shared" si="278"/>
        <v>-0.18214936247723149</v>
      </c>
      <c r="Z1426" s="121">
        <f t="shared" si="279"/>
        <v>9.1074681238615742</v>
      </c>
      <c r="AA1426" s="122"/>
      <c r="AB1426" s="119">
        <f t="shared" si="275"/>
        <v>-9.4200000000000082E-3</v>
      </c>
    </row>
    <row r="1427" spans="1:29" x14ac:dyDescent="0.45">
      <c r="A1427" s="112">
        <f>IF(C1427="","",COUNTA($C$3:C1427))</f>
        <v>1425</v>
      </c>
      <c r="B1427" s="112" t="str">
        <f t="shared" si="280"/>
        <v>December</v>
      </c>
      <c r="C1427" s="113">
        <v>44897</v>
      </c>
      <c r="D1427" s="114" t="s">
        <v>968</v>
      </c>
      <c r="E1427" s="114"/>
      <c r="F1427" s="115">
        <v>44896</v>
      </c>
      <c r="G1427" s="116" t="s">
        <v>125</v>
      </c>
      <c r="H1427" s="152" t="s">
        <v>970</v>
      </c>
      <c r="I1427" s="116" t="s">
        <v>25</v>
      </c>
      <c r="J1427" s="116" t="s">
        <v>374</v>
      </c>
      <c r="K1427" s="117" t="str">
        <f t="shared" si="281"/>
        <v>No's</v>
      </c>
      <c r="L1427" s="118">
        <v>308</v>
      </c>
      <c r="M1427" s="118"/>
      <c r="N1427" s="118"/>
      <c r="O1427" s="138">
        <f t="shared" si="274"/>
        <v>308</v>
      </c>
      <c r="P1427" s="124"/>
      <c r="Q1427" s="118"/>
      <c r="R1427" s="118"/>
      <c r="S1427" s="151"/>
      <c r="T1427" s="119" t="str">
        <f t="shared" si="276"/>
        <v/>
      </c>
      <c r="U1427" s="119" t="str">
        <f t="shared" si="277"/>
        <v/>
      </c>
      <c r="V1427" s="119">
        <f t="shared" si="282"/>
        <v>308</v>
      </c>
      <c r="W1427" s="119" t="str">
        <f t="shared" si="283"/>
        <v/>
      </c>
      <c r="X1427" s="119" t="str">
        <f t="shared" si="284"/>
        <v/>
      </c>
      <c r="Y1427" s="120" t="str">
        <f t="shared" si="278"/>
        <v/>
      </c>
      <c r="Z1427" s="121" t="str">
        <f t="shared" si="279"/>
        <v/>
      </c>
      <c r="AA1427" s="122"/>
      <c r="AB1427" s="119" t="str">
        <f t="shared" si="275"/>
        <v/>
      </c>
    </row>
    <row r="1428" spans="1:29" x14ac:dyDescent="0.45">
      <c r="A1428" s="112">
        <f>IF(C1428="","",COUNTA($C$3:C1428))</f>
        <v>1426</v>
      </c>
      <c r="B1428" s="112" t="str">
        <f t="shared" si="280"/>
        <v>December</v>
      </c>
      <c r="C1428" s="113">
        <v>44898</v>
      </c>
      <c r="D1428" s="114" t="s">
        <v>840</v>
      </c>
      <c r="E1428" s="114"/>
      <c r="F1428" s="115">
        <v>44863</v>
      </c>
      <c r="G1428" s="116" t="s">
        <v>125</v>
      </c>
      <c r="H1428" s="152" t="s">
        <v>971</v>
      </c>
      <c r="I1428" s="116" t="s">
        <v>457</v>
      </c>
      <c r="J1428" s="116" t="s">
        <v>2</v>
      </c>
      <c r="K1428" s="117" t="str">
        <f t="shared" si="281"/>
        <v>Sqmt</v>
      </c>
      <c r="L1428" s="118">
        <v>67.099999999999994</v>
      </c>
      <c r="M1428" s="118"/>
      <c r="N1428" s="118">
        <v>56.16</v>
      </c>
      <c r="O1428" s="138">
        <f t="shared" si="274"/>
        <v>68.515199999999993</v>
      </c>
      <c r="P1428" s="124">
        <v>46.8</v>
      </c>
      <c r="Q1428" s="118">
        <v>58.2</v>
      </c>
      <c r="R1428" s="118">
        <v>0</v>
      </c>
      <c r="S1428" s="151">
        <v>100</v>
      </c>
      <c r="T1428" s="119">
        <f t="shared" si="276"/>
        <v>10.31519999999999</v>
      </c>
      <c r="U1428" s="119">
        <f t="shared" si="277"/>
        <v>11.400000000000006</v>
      </c>
      <c r="V1428" s="119">
        <f t="shared" si="282"/>
        <v>322.70659199999994</v>
      </c>
      <c r="W1428" s="119">
        <f t="shared" si="283"/>
        <v>53.694000000000024</v>
      </c>
      <c r="X1428" s="119">
        <f t="shared" si="284"/>
        <v>48.584591999999951</v>
      </c>
      <c r="Y1428" s="120">
        <f t="shared" si="278"/>
        <v>15.055345383214222</v>
      </c>
      <c r="Z1428" s="121">
        <f t="shared" si="279"/>
        <v>16.638643687824025</v>
      </c>
      <c r="AA1428" s="122"/>
      <c r="AB1428" s="119">
        <f t="shared" si="275"/>
        <v>48.584591999999951</v>
      </c>
      <c r="AC1428" s="96" t="s">
        <v>519</v>
      </c>
    </row>
    <row r="1429" spans="1:29" x14ac:dyDescent="0.45">
      <c r="A1429" s="112">
        <f>IF(C1429="","",COUNTA($C$3:C1429))</f>
        <v>1427</v>
      </c>
      <c r="B1429" s="112" t="str">
        <f t="shared" si="280"/>
        <v>December</v>
      </c>
      <c r="C1429" s="113">
        <v>44898</v>
      </c>
      <c r="D1429" s="114" t="s">
        <v>840</v>
      </c>
      <c r="E1429" s="114"/>
      <c r="F1429" s="115">
        <v>44863</v>
      </c>
      <c r="G1429" s="116" t="s">
        <v>125</v>
      </c>
      <c r="H1429" s="152" t="s">
        <v>971</v>
      </c>
      <c r="I1429" s="116" t="s">
        <v>457</v>
      </c>
      <c r="J1429" s="116" t="s">
        <v>3</v>
      </c>
      <c r="K1429" s="117" t="str">
        <f t="shared" si="281"/>
        <v>Sqmt</v>
      </c>
      <c r="L1429" s="118">
        <v>9.8000000000000007</v>
      </c>
      <c r="M1429" s="118"/>
      <c r="N1429" s="118">
        <v>8.1999999999999993</v>
      </c>
      <c r="O1429" s="138">
        <f t="shared" si="274"/>
        <v>10.004</v>
      </c>
      <c r="P1429" s="124">
        <v>4.9000000000000004</v>
      </c>
      <c r="Q1429" s="118">
        <v>6</v>
      </c>
      <c r="R1429" s="118"/>
      <c r="S1429" s="151"/>
      <c r="T1429" s="119">
        <f t="shared" si="276"/>
        <v>4.0039999999999996</v>
      </c>
      <c r="U1429" s="119">
        <f t="shared" si="277"/>
        <v>1.0999999999999996</v>
      </c>
      <c r="V1429" s="119">
        <f t="shared" si="282"/>
        <v>62.825119999999998</v>
      </c>
      <c r="W1429" s="119">
        <f t="shared" si="283"/>
        <v>6.9079999999999977</v>
      </c>
      <c r="X1429" s="119">
        <f t="shared" si="284"/>
        <v>25.145119999999999</v>
      </c>
      <c r="Y1429" s="120">
        <f t="shared" si="278"/>
        <v>40.023990403838461</v>
      </c>
      <c r="Z1429" s="121">
        <f t="shared" si="279"/>
        <v>10.995601759296278</v>
      </c>
      <c r="AA1429" s="122"/>
      <c r="AB1429" s="119">
        <f t="shared" si="275"/>
        <v>25.145119999999999</v>
      </c>
    </row>
    <row r="1430" spans="1:29" x14ac:dyDescent="0.45">
      <c r="A1430" s="112">
        <f>IF(C1430="","",COUNTA($C$3:C1430))</f>
        <v>1428</v>
      </c>
      <c r="B1430" s="112" t="str">
        <f t="shared" si="280"/>
        <v>December</v>
      </c>
      <c r="C1430" s="113">
        <v>44898</v>
      </c>
      <c r="D1430" s="114" t="s">
        <v>840</v>
      </c>
      <c r="E1430" s="114"/>
      <c r="F1430" s="115">
        <v>44863</v>
      </c>
      <c r="G1430" s="116" t="s">
        <v>125</v>
      </c>
      <c r="H1430" s="152" t="s">
        <v>971</v>
      </c>
      <c r="I1430" s="116" t="s">
        <v>457</v>
      </c>
      <c r="J1430" s="116" t="s">
        <v>4</v>
      </c>
      <c r="K1430" s="117" t="str">
        <f t="shared" si="281"/>
        <v>Sqmt</v>
      </c>
      <c r="L1430" s="118">
        <v>2.5</v>
      </c>
      <c r="M1430" s="118"/>
      <c r="N1430" s="118">
        <v>2.15</v>
      </c>
      <c r="O1430" s="138">
        <f t="shared" si="274"/>
        <v>2.6229999999999998</v>
      </c>
      <c r="P1430" s="124">
        <v>1.8</v>
      </c>
      <c r="Q1430" s="118">
        <v>2.1</v>
      </c>
      <c r="R1430" s="118"/>
      <c r="S1430" s="151"/>
      <c r="T1430" s="119">
        <f t="shared" si="276"/>
        <v>0.52299999999999969</v>
      </c>
      <c r="U1430" s="119">
        <f t="shared" si="277"/>
        <v>0.30000000000000004</v>
      </c>
      <c r="V1430" s="119">
        <f t="shared" si="282"/>
        <v>20.590549999999997</v>
      </c>
      <c r="W1430" s="119">
        <f t="shared" si="283"/>
        <v>2.3550000000000004</v>
      </c>
      <c r="X1430" s="119">
        <f t="shared" si="284"/>
        <v>4.1055499999999974</v>
      </c>
      <c r="Y1430" s="120">
        <f t="shared" si="278"/>
        <v>19.939001143728543</v>
      </c>
      <c r="Z1430" s="121">
        <f t="shared" si="279"/>
        <v>11.437285550895924</v>
      </c>
      <c r="AA1430" s="122"/>
      <c r="AB1430" s="119">
        <f t="shared" si="275"/>
        <v>4.1055499999999974</v>
      </c>
    </row>
    <row r="1431" spans="1:29" x14ac:dyDescent="0.45">
      <c r="A1431" s="112">
        <f>IF(C1431="","",COUNTA($C$3:C1431))</f>
        <v>1429</v>
      </c>
      <c r="B1431" s="112" t="str">
        <f t="shared" si="280"/>
        <v>December</v>
      </c>
      <c r="C1431" s="113">
        <v>44898</v>
      </c>
      <c r="D1431" s="114" t="s">
        <v>840</v>
      </c>
      <c r="E1431" s="114"/>
      <c r="F1431" s="115">
        <v>44863</v>
      </c>
      <c r="G1431" s="116" t="s">
        <v>125</v>
      </c>
      <c r="H1431" s="152" t="s">
        <v>971</v>
      </c>
      <c r="I1431" s="116" t="s">
        <v>25</v>
      </c>
      <c r="J1431" s="116" t="s">
        <v>455</v>
      </c>
      <c r="K1431" s="117" t="str">
        <f t="shared" si="281"/>
        <v>No's</v>
      </c>
      <c r="L1431" s="118">
        <v>332</v>
      </c>
      <c r="M1431" s="118"/>
      <c r="N1431" s="118"/>
      <c r="O1431" s="138">
        <f t="shared" si="274"/>
        <v>332</v>
      </c>
      <c r="P1431" s="124"/>
      <c r="Q1431" s="118"/>
      <c r="R1431" s="118"/>
      <c r="S1431" s="151"/>
      <c r="T1431" s="119" t="str">
        <f t="shared" si="276"/>
        <v/>
      </c>
      <c r="U1431" s="119" t="str">
        <f t="shared" si="277"/>
        <v/>
      </c>
      <c r="V1431" s="119">
        <f t="shared" si="282"/>
        <v>332</v>
      </c>
      <c r="W1431" s="119" t="str">
        <f t="shared" si="283"/>
        <v/>
      </c>
      <c r="X1431" s="119" t="str">
        <f t="shared" si="284"/>
        <v/>
      </c>
      <c r="Y1431" s="120" t="str">
        <f t="shared" si="278"/>
        <v/>
      </c>
      <c r="Z1431" s="121" t="str">
        <f t="shared" si="279"/>
        <v/>
      </c>
      <c r="AA1431" s="122"/>
      <c r="AB1431" s="119" t="str">
        <f t="shared" si="275"/>
        <v/>
      </c>
    </row>
    <row r="1432" spans="1:29" x14ac:dyDescent="0.45">
      <c r="A1432" s="112">
        <f>IF(C1432="","",COUNTA($C$3:C1432))</f>
        <v>1430</v>
      </c>
      <c r="B1432" s="112" t="str">
        <f t="shared" si="280"/>
        <v>December</v>
      </c>
      <c r="C1432" s="113">
        <v>44898</v>
      </c>
      <c r="D1432" s="114" t="s">
        <v>840</v>
      </c>
      <c r="E1432" s="114"/>
      <c r="F1432" s="115">
        <v>44863</v>
      </c>
      <c r="G1432" s="116" t="s">
        <v>125</v>
      </c>
      <c r="H1432" s="152" t="s">
        <v>971</v>
      </c>
      <c r="I1432" s="116" t="s">
        <v>460</v>
      </c>
      <c r="J1432" s="116" t="s">
        <v>225</v>
      </c>
      <c r="K1432" s="117" t="str">
        <f t="shared" si="281"/>
        <v>Rmt</v>
      </c>
      <c r="L1432" s="118">
        <v>140</v>
      </c>
      <c r="M1432" s="118"/>
      <c r="N1432" s="118"/>
      <c r="O1432" s="138">
        <f t="shared" si="274"/>
        <v>140</v>
      </c>
      <c r="P1432" s="124"/>
      <c r="Q1432" s="118"/>
      <c r="R1432" s="118"/>
      <c r="S1432" s="151"/>
      <c r="T1432" s="119" t="str">
        <f t="shared" si="276"/>
        <v/>
      </c>
      <c r="U1432" s="119" t="str">
        <f t="shared" si="277"/>
        <v/>
      </c>
      <c r="V1432" s="119">
        <f t="shared" si="282"/>
        <v>140</v>
      </c>
      <c r="W1432" s="119" t="str">
        <f t="shared" si="283"/>
        <v/>
      </c>
      <c r="X1432" s="119" t="str">
        <f t="shared" si="284"/>
        <v/>
      </c>
      <c r="Y1432" s="120" t="str">
        <f t="shared" si="278"/>
        <v/>
      </c>
      <c r="Z1432" s="121" t="str">
        <f t="shared" si="279"/>
        <v/>
      </c>
      <c r="AA1432" s="122"/>
      <c r="AB1432" s="119" t="str">
        <f t="shared" si="275"/>
        <v/>
      </c>
    </row>
    <row r="1433" spans="1:29" x14ac:dyDescent="0.45">
      <c r="A1433" s="112">
        <f>IF(C1433="","",COUNTA($C$3:C1433))</f>
        <v>1431</v>
      </c>
      <c r="B1433" s="112" t="str">
        <f t="shared" si="280"/>
        <v>December</v>
      </c>
      <c r="C1433" s="113">
        <v>44898</v>
      </c>
      <c r="D1433" s="114" t="s">
        <v>840</v>
      </c>
      <c r="E1433" s="114"/>
      <c r="F1433" s="115">
        <v>44863</v>
      </c>
      <c r="G1433" s="116" t="s">
        <v>125</v>
      </c>
      <c r="H1433" s="152" t="s">
        <v>971</v>
      </c>
      <c r="I1433" s="116" t="s">
        <v>24</v>
      </c>
      <c r="J1433" s="116" t="s">
        <v>24</v>
      </c>
      <c r="K1433" s="117" t="str">
        <f t="shared" si="281"/>
        <v>No's</v>
      </c>
      <c r="L1433" s="118">
        <v>500</v>
      </c>
      <c r="M1433" s="118"/>
      <c r="N1433" s="118"/>
      <c r="O1433" s="138">
        <f t="shared" si="274"/>
        <v>500</v>
      </c>
      <c r="P1433" s="124"/>
      <c r="Q1433" s="118"/>
      <c r="R1433" s="118"/>
      <c r="S1433" s="151"/>
      <c r="T1433" s="119" t="str">
        <f t="shared" si="276"/>
        <v/>
      </c>
      <c r="U1433" s="119" t="str">
        <f t="shared" si="277"/>
        <v/>
      </c>
      <c r="V1433" s="119">
        <f t="shared" si="282"/>
        <v>500</v>
      </c>
      <c r="W1433" s="119" t="str">
        <f t="shared" si="283"/>
        <v/>
      </c>
      <c r="X1433" s="119" t="str">
        <f t="shared" si="284"/>
        <v/>
      </c>
      <c r="Y1433" s="120" t="str">
        <f t="shared" si="278"/>
        <v/>
      </c>
      <c r="Z1433" s="121" t="str">
        <f t="shared" si="279"/>
        <v/>
      </c>
      <c r="AA1433" s="122"/>
      <c r="AB1433" s="119" t="str">
        <f t="shared" si="275"/>
        <v/>
      </c>
    </row>
    <row r="1434" spans="1:29" x14ac:dyDescent="0.45">
      <c r="A1434" s="112">
        <f>IF(C1434="","",COUNTA($C$3:C1434))</f>
        <v>1432</v>
      </c>
      <c r="B1434" s="112" t="str">
        <f t="shared" si="280"/>
        <v>December</v>
      </c>
      <c r="C1434" s="113">
        <v>44898</v>
      </c>
      <c r="D1434" s="114" t="s">
        <v>840</v>
      </c>
      <c r="E1434" s="114"/>
      <c r="F1434" s="115">
        <v>44863</v>
      </c>
      <c r="G1434" s="116" t="s">
        <v>125</v>
      </c>
      <c r="H1434" s="152" t="s">
        <v>971</v>
      </c>
      <c r="I1434" s="116" t="s">
        <v>480</v>
      </c>
      <c r="J1434" s="116" t="s">
        <v>345</v>
      </c>
      <c r="K1434" s="117" t="str">
        <f t="shared" si="281"/>
        <v>Kg's</v>
      </c>
      <c r="L1434" s="118">
        <v>0.3</v>
      </c>
      <c r="M1434" s="118"/>
      <c r="N1434" s="118"/>
      <c r="O1434" s="138">
        <f t="shared" ref="O1434:O1442" si="285">IF(ISNUMBER(SEARCH("gsm",J:J)),(M1434+N1434)*1.22,IF(ISNUMBER(SEARCH("Tape",J:J)),L1434,IF(ISNUMBER(SEARCH("Thermal",J:J)),L1434,IF(ISNUMBER(SEARCH("Acou",J:J)),L1434,IF(ISNUMBER(SEARCH("ss",J:J)),L1434,IF(ISNUMBER(SEARCH("Alu",J:J)),L1434,IF(ISNUMBER(SEARCH("Gasket",J:J)),L1434,IF(ISNUMBER(SEARCH("Cleats",J:J)),L1434,IF(ISNUMBER(SEARCH("Tube",J:J)),L1434,IF(ISNUMBER(SEARCH("Bracket",J:J)),L1434,IF(ISNUMBER(SEARCH("Corner",J:J)),L1434,IF(ISNUMBER(SEARCH("MS",J:J)),L1434,IF(ISNUMBER(SEARCH("Bucket",J:J)),L1434,IF(ISNUMBER(SEARCH("stretch",J:J)),L1434,IF(ISNUMBER(SEARCH("Bubble",J:J)),L1434,IF(ISNUMBER(SEARCH("JTR",J:J)),L1434,IF(ISNUMBER(SEARCH("Clamp",J:J)),"No's",IF(ISNUMBER(SEARCH("PIR",J:J)),"sqmt",""))))))))))))))))))</f>
        <v>0.3</v>
      </c>
      <c r="P1434" s="124"/>
      <c r="Q1434" s="118"/>
      <c r="R1434" s="118"/>
      <c r="S1434" s="151"/>
      <c r="T1434" s="119" t="str">
        <f t="shared" si="276"/>
        <v/>
      </c>
      <c r="U1434" s="119" t="str">
        <f t="shared" si="277"/>
        <v/>
      </c>
      <c r="V1434" s="119">
        <f t="shared" si="282"/>
        <v>0.3</v>
      </c>
      <c r="W1434" s="119" t="str">
        <f t="shared" si="283"/>
        <v/>
      </c>
      <c r="X1434" s="119" t="str">
        <f t="shared" si="284"/>
        <v/>
      </c>
      <c r="Y1434" s="120" t="str">
        <f t="shared" si="278"/>
        <v/>
      </c>
      <c r="Z1434" s="121" t="str">
        <f t="shared" si="279"/>
        <v/>
      </c>
      <c r="AA1434" s="122"/>
      <c r="AB1434" s="119" t="str">
        <f t="shared" si="275"/>
        <v/>
      </c>
    </row>
    <row r="1435" spans="1:29" x14ac:dyDescent="0.45">
      <c r="A1435" s="112">
        <f>IF(C1435="","",COUNTA($C$3:C1435))</f>
        <v>1433</v>
      </c>
      <c r="B1435" s="112" t="str">
        <f t="shared" si="280"/>
        <v>December</v>
      </c>
      <c r="C1435" s="113">
        <v>44898</v>
      </c>
      <c r="D1435" s="114" t="s">
        <v>840</v>
      </c>
      <c r="E1435" s="114"/>
      <c r="F1435" s="115">
        <v>44863</v>
      </c>
      <c r="G1435" s="116" t="s">
        <v>125</v>
      </c>
      <c r="H1435" s="152" t="s">
        <v>971</v>
      </c>
      <c r="I1435" s="116" t="s">
        <v>480</v>
      </c>
      <c r="J1435" s="116" t="s">
        <v>343</v>
      </c>
      <c r="K1435" s="117" t="str">
        <f t="shared" si="281"/>
        <v>No's</v>
      </c>
      <c r="L1435" s="118">
        <v>1</v>
      </c>
      <c r="M1435" s="118"/>
      <c r="N1435" s="118"/>
      <c r="O1435" s="138">
        <f t="shared" si="285"/>
        <v>1</v>
      </c>
      <c r="P1435" s="124"/>
      <c r="Q1435" s="118"/>
      <c r="R1435" s="118"/>
      <c r="S1435" s="151"/>
      <c r="T1435" s="119" t="str">
        <f t="shared" si="276"/>
        <v/>
      </c>
      <c r="U1435" s="119" t="str">
        <f t="shared" si="277"/>
        <v/>
      </c>
      <c r="V1435" s="119">
        <f t="shared" si="282"/>
        <v>1</v>
      </c>
      <c r="W1435" s="119" t="str">
        <f t="shared" si="283"/>
        <v/>
      </c>
      <c r="X1435" s="119" t="str">
        <f t="shared" si="284"/>
        <v/>
      </c>
      <c r="Y1435" s="120" t="str">
        <f t="shared" si="278"/>
        <v/>
      </c>
      <c r="Z1435" s="121" t="str">
        <f t="shared" si="279"/>
        <v/>
      </c>
      <c r="AA1435" s="122"/>
      <c r="AB1435" s="119" t="str">
        <f t="shared" si="275"/>
        <v/>
      </c>
    </row>
    <row r="1436" spans="1:29" x14ac:dyDescent="0.45">
      <c r="A1436" s="112">
        <f>IF(C1436="","",COUNTA($C$3:C1436))</f>
        <v>1434</v>
      </c>
      <c r="B1436" s="112" t="str">
        <f t="shared" si="280"/>
        <v>December</v>
      </c>
      <c r="C1436" s="113">
        <v>44898</v>
      </c>
      <c r="D1436" s="114" t="s">
        <v>781</v>
      </c>
      <c r="E1436" s="114"/>
      <c r="F1436" s="115">
        <v>44841</v>
      </c>
      <c r="G1436" s="116" t="s">
        <v>125</v>
      </c>
      <c r="H1436" s="152" t="s">
        <v>972</v>
      </c>
      <c r="I1436" s="116" t="s">
        <v>232</v>
      </c>
      <c r="J1436" s="116" t="s">
        <v>3</v>
      </c>
      <c r="K1436" s="117" t="str">
        <f t="shared" si="281"/>
        <v>Sqmt</v>
      </c>
      <c r="L1436" s="118">
        <v>44.9</v>
      </c>
      <c r="M1436" s="118"/>
      <c r="N1436" s="118">
        <f>4.38+2.99+0.99+3.86+11.7+12.98</f>
        <v>36.9</v>
      </c>
      <c r="O1436" s="138">
        <f t="shared" si="285"/>
        <v>45.018000000000001</v>
      </c>
      <c r="P1436" s="124">
        <v>33.9</v>
      </c>
      <c r="Q1436" s="118">
        <v>41.9</v>
      </c>
      <c r="R1436" s="118">
        <v>0</v>
      </c>
      <c r="S1436" s="151">
        <v>100</v>
      </c>
      <c r="T1436" s="119">
        <f t="shared" si="276"/>
        <v>3.1180000000000021</v>
      </c>
      <c r="U1436" s="119">
        <f t="shared" si="277"/>
        <v>8</v>
      </c>
      <c r="V1436" s="119">
        <f t="shared" si="282"/>
        <v>282.71304000000003</v>
      </c>
      <c r="W1436" s="119">
        <f t="shared" si="283"/>
        <v>50.24</v>
      </c>
      <c r="X1436" s="119">
        <f t="shared" si="284"/>
        <v>19.581040000000012</v>
      </c>
      <c r="Y1436" s="120">
        <f t="shared" si="278"/>
        <v>6.9261184415122887</v>
      </c>
      <c r="Z1436" s="121">
        <f t="shared" si="279"/>
        <v>17.770669509973789</v>
      </c>
      <c r="AA1436" s="122"/>
      <c r="AB1436" s="119">
        <f t="shared" si="275"/>
        <v>19.581040000000012</v>
      </c>
    </row>
    <row r="1437" spans="1:29" x14ac:dyDescent="0.45">
      <c r="A1437" s="112">
        <f>IF(C1437="","",COUNTA($C$3:C1437))</f>
        <v>1435</v>
      </c>
      <c r="B1437" s="112" t="str">
        <f t="shared" si="280"/>
        <v>December</v>
      </c>
      <c r="C1437" s="113">
        <v>44898</v>
      </c>
      <c r="D1437" s="114" t="s">
        <v>781</v>
      </c>
      <c r="E1437" s="114"/>
      <c r="F1437" s="115">
        <v>44841</v>
      </c>
      <c r="G1437" s="116" t="s">
        <v>125</v>
      </c>
      <c r="H1437" s="152" t="s">
        <v>972</v>
      </c>
      <c r="I1437" s="116" t="s">
        <v>25</v>
      </c>
      <c r="J1437" s="116" t="s">
        <v>455</v>
      </c>
      <c r="K1437" s="117" t="str">
        <f t="shared" si="281"/>
        <v>No's</v>
      </c>
      <c r="L1437" s="118">
        <v>200</v>
      </c>
      <c r="M1437" s="118"/>
      <c r="N1437" s="118"/>
      <c r="O1437" s="138">
        <f t="shared" si="285"/>
        <v>200</v>
      </c>
      <c r="P1437" s="124">
        <v>200</v>
      </c>
      <c r="Q1437" s="118"/>
      <c r="R1437" s="118"/>
      <c r="S1437" s="151"/>
      <c r="T1437" s="119" t="str">
        <f t="shared" si="276"/>
        <v/>
      </c>
      <c r="U1437" s="119" t="str">
        <f t="shared" si="277"/>
        <v/>
      </c>
      <c r="V1437" s="119">
        <f t="shared" si="282"/>
        <v>200</v>
      </c>
      <c r="W1437" s="119" t="str">
        <f t="shared" si="283"/>
        <v/>
      </c>
      <c r="X1437" s="119" t="str">
        <f t="shared" si="284"/>
        <v/>
      </c>
      <c r="Y1437" s="120" t="str">
        <f t="shared" si="278"/>
        <v/>
      </c>
      <c r="Z1437" s="121" t="str">
        <f t="shared" si="279"/>
        <v/>
      </c>
      <c r="AA1437" s="122"/>
      <c r="AB1437" s="119" t="str">
        <f t="shared" si="275"/>
        <v/>
      </c>
      <c r="AC1437" s="96" t="s">
        <v>760</v>
      </c>
    </row>
    <row r="1438" spans="1:29" x14ac:dyDescent="0.45">
      <c r="A1438" s="112">
        <f>IF(C1438="","",COUNTA($C$3:C1438))</f>
        <v>1436</v>
      </c>
      <c r="B1438" s="112" t="str">
        <f t="shared" si="280"/>
        <v>December</v>
      </c>
      <c r="C1438" s="113">
        <v>44900</v>
      </c>
      <c r="D1438" s="114" t="s">
        <v>968</v>
      </c>
      <c r="E1438" s="114"/>
      <c r="F1438" s="115">
        <v>44896</v>
      </c>
      <c r="G1438" s="116" t="s">
        <v>125</v>
      </c>
      <c r="H1438" s="152" t="s">
        <v>974</v>
      </c>
      <c r="I1438" s="116" t="s">
        <v>457</v>
      </c>
      <c r="J1438" s="116" t="s">
        <v>2</v>
      </c>
      <c r="K1438" s="117" t="str">
        <f t="shared" si="281"/>
        <v>Sqmt</v>
      </c>
      <c r="L1438" s="118">
        <v>160</v>
      </c>
      <c r="M1438" s="118">
        <v>47.24</v>
      </c>
      <c r="N1438" s="118">
        <v>85.4</v>
      </c>
      <c r="O1438" s="138">
        <f t="shared" si="285"/>
        <v>161.82080000000002</v>
      </c>
      <c r="P1438" s="124">
        <v>134.5</v>
      </c>
      <c r="Q1438" s="118">
        <v>147.1</v>
      </c>
      <c r="R1438" s="118">
        <v>0</v>
      </c>
      <c r="S1438" s="151">
        <v>100</v>
      </c>
      <c r="T1438" s="119">
        <f t="shared" si="276"/>
        <v>14.720800000000025</v>
      </c>
      <c r="U1438" s="119">
        <f t="shared" si="277"/>
        <v>12.599999999999994</v>
      </c>
      <c r="V1438" s="119">
        <f t="shared" si="282"/>
        <v>762.17596800000013</v>
      </c>
      <c r="W1438" s="119">
        <f t="shared" si="283"/>
        <v>59.345999999999975</v>
      </c>
      <c r="X1438" s="119">
        <f t="shared" si="284"/>
        <v>69.334968000000117</v>
      </c>
      <c r="Y1438" s="120">
        <f t="shared" si="278"/>
        <v>9.0969764084716083</v>
      </c>
      <c r="Z1438" s="121">
        <f t="shared" si="279"/>
        <v>7.7863908718780239</v>
      </c>
      <c r="AA1438" s="122"/>
      <c r="AB1438" s="119">
        <f t="shared" si="275"/>
        <v>69.334968000000117</v>
      </c>
    </row>
    <row r="1439" spans="1:29" x14ac:dyDescent="0.45">
      <c r="A1439" s="112">
        <f>IF(C1439="","",COUNTA($C$3:C1439))</f>
        <v>1437</v>
      </c>
      <c r="B1439" s="112" t="str">
        <f t="shared" si="280"/>
        <v>December</v>
      </c>
      <c r="C1439" s="113">
        <v>44900</v>
      </c>
      <c r="D1439" s="114" t="s">
        <v>968</v>
      </c>
      <c r="E1439" s="114"/>
      <c r="F1439" s="115">
        <v>44896</v>
      </c>
      <c r="G1439" s="116" t="s">
        <v>125</v>
      </c>
      <c r="H1439" s="152" t="s">
        <v>974</v>
      </c>
      <c r="I1439" s="116" t="s">
        <v>356</v>
      </c>
      <c r="J1439" s="116" t="s">
        <v>19</v>
      </c>
      <c r="K1439" s="117" t="str">
        <f t="shared" si="281"/>
        <v>Sqmt</v>
      </c>
      <c r="L1439" s="118">
        <v>8.6999999999999993</v>
      </c>
      <c r="M1439" s="118">
        <v>7.2</v>
      </c>
      <c r="N1439" s="118"/>
      <c r="O1439" s="138">
        <f t="shared" si="285"/>
        <v>8.7840000000000007</v>
      </c>
      <c r="P1439" s="124">
        <v>8.4</v>
      </c>
      <c r="Q1439" s="118">
        <v>8.6999999999999993</v>
      </c>
      <c r="R1439" s="118"/>
      <c r="S1439" s="151"/>
      <c r="T1439" s="119">
        <f t="shared" si="276"/>
        <v>8.4000000000001407E-2</v>
      </c>
      <c r="U1439" s="119">
        <f t="shared" si="277"/>
        <v>0.29999999999999893</v>
      </c>
      <c r="V1439" s="119">
        <f t="shared" si="282"/>
        <v>41.372640000000004</v>
      </c>
      <c r="W1439" s="119">
        <f t="shared" si="283"/>
        <v>1.4129999999999949</v>
      </c>
      <c r="X1439" s="119">
        <f t="shared" si="284"/>
        <v>0.3956400000000066</v>
      </c>
      <c r="Y1439" s="120">
        <f t="shared" si="278"/>
        <v>0.95628415300548042</v>
      </c>
      <c r="Z1439" s="121">
        <f t="shared" si="279"/>
        <v>3.4153005464480755</v>
      </c>
      <c r="AA1439" s="122"/>
      <c r="AB1439" s="119">
        <f t="shared" si="275"/>
        <v>0.3956400000000066</v>
      </c>
    </row>
    <row r="1440" spans="1:29" x14ac:dyDescent="0.45">
      <c r="A1440" s="112">
        <f>IF(C1440="","",COUNTA($C$3:C1440))</f>
        <v>1438</v>
      </c>
      <c r="B1440" s="112" t="str">
        <f t="shared" si="280"/>
        <v>December</v>
      </c>
      <c r="C1440" s="113">
        <v>44900</v>
      </c>
      <c r="D1440" s="114" t="s">
        <v>968</v>
      </c>
      <c r="E1440" s="114"/>
      <c r="F1440" s="115">
        <v>44896</v>
      </c>
      <c r="G1440" s="116" t="s">
        <v>125</v>
      </c>
      <c r="H1440" s="152" t="s">
        <v>974</v>
      </c>
      <c r="I1440" s="116" t="s">
        <v>25</v>
      </c>
      <c r="J1440" s="116" t="s">
        <v>374</v>
      </c>
      <c r="K1440" s="117" t="str">
        <f t="shared" si="281"/>
        <v>No's</v>
      </c>
      <c r="L1440" s="118">
        <v>1524</v>
      </c>
      <c r="M1440" s="118"/>
      <c r="N1440" s="118"/>
      <c r="O1440" s="138">
        <f t="shared" si="285"/>
        <v>1524</v>
      </c>
      <c r="P1440" s="124"/>
      <c r="Q1440" s="118"/>
      <c r="R1440" s="118"/>
      <c r="S1440" s="151"/>
      <c r="T1440" s="119" t="str">
        <f t="shared" si="276"/>
        <v/>
      </c>
      <c r="U1440" s="119" t="str">
        <f t="shared" si="277"/>
        <v/>
      </c>
      <c r="V1440" s="119">
        <f t="shared" si="282"/>
        <v>1524</v>
      </c>
      <c r="W1440" s="119" t="str">
        <f t="shared" si="283"/>
        <v/>
      </c>
      <c r="X1440" s="119" t="str">
        <f t="shared" si="284"/>
        <v/>
      </c>
      <c r="Y1440" s="120" t="str">
        <f t="shared" si="278"/>
        <v/>
      </c>
      <c r="Z1440" s="121" t="str">
        <f t="shared" si="279"/>
        <v/>
      </c>
      <c r="AA1440" s="122"/>
      <c r="AB1440" s="119" t="str">
        <f t="shared" si="275"/>
        <v/>
      </c>
    </row>
    <row r="1441" spans="1:29" x14ac:dyDescent="0.45">
      <c r="A1441" s="112">
        <f>IF(C1441="","",COUNTA($C$3:C1441))</f>
        <v>1439</v>
      </c>
      <c r="B1441" s="112" t="str">
        <f t="shared" si="280"/>
        <v>December</v>
      </c>
      <c r="C1441" s="113">
        <v>44901</v>
      </c>
      <c r="D1441" s="114">
        <v>18</v>
      </c>
      <c r="E1441" s="114"/>
      <c r="F1441" s="115">
        <v>44887</v>
      </c>
      <c r="G1441" s="116" t="s">
        <v>200</v>
      </c>
      <c r="H1441" s="152" t="s">
        <v>975</v>
      </c>
      <c r="I1441" s="116" t="s">
        <v>457</v>
      </c>
      <c r="J1441" s="116" t="s">
        <v>2</v>
      </c>
      <c r="K1441" s="117" t="str">
        <f t="shared" si="281"/>
        <v>Sqmt</v>
      </c>
      <c r="L1441" s="118">
        <v>43.6</v>
      </c>
      <c r="M1441" s="118">
        <v>29.17</v>
      </c>
      <c r="N1441" s="118">
        <v>7.37</v>
      </c>
      <c r="O1441" s="138">
        <f t="shared" si="285"/>
        <v>44.578800000000001</v>
      </c>
      <c r="P1441" s="124">
        <v>37.5</v>
      </c>
      <c r="Q1441" s="118">
        <v>41.7</v>
      </c>
      <c r="R1441" s="118">
        <v>66</v>
      </c>
      <c r="S1441" s="151">
        <v>34</v>
      </c>
      <c r="T1441" s="119">
        <f t="shared" si="276"/>
        <v>2.8787999999999982</v>
      </c>
      <c r="U1441" s="119">
        <f t="shared" si="277"/>
        <v>4.2000000000000028</v>
      </c>
      <c r="V1441" s="119">
        <f t="shared" si="282"/>
        <v>209.966148</v>
      </c>
      <c r="W1441" s="119">
        <f t="shared" si="283"/>
        <v>19.782000000000014</v>
      </c>
      <c r="X1441" s="119">
        <f t="shared" si="284"/>
        <v>13.559147999999992</v>
      </c>
      <c r="Y1441" s="120">
        <f t="shared" si="278"/>
        <v>6.4577781366927738</v>
      </c>
      <c r="Z1441" s="121">
        <f t="shared" si="279"/>
        <v>9.4215187488223169</v>
      </c>
      <c r="AA1441" s="122"/>
      <c r="AB1441" s="119">
        <f t="shared" si="275"/>
        <v>13.559147999999992</v>
      </c>
    </row>
    <row r="1442" spans="1:29" x14ac:dyDescent="0.45">
      <c r="A1442" s="112">
        <f>IF(C1442="","",COUNTA($C$3:C1442))</f>
        <v>1440</v>
      </c>
      <c r="B1442" s="112" t="str">
        <f t="shared" si="280"/>
        <v>December</v>
      </c>
      <c r="C1442" s="113">
        <v>44901</v>
      </c>
      <c r="D1442" s="114">
        <v>18</v>
      </c>
      <c r="E1442" s="114"/>
      <c r="F1442" s="115">
        <v>44887</v>
      </c>
      <c r="G1442" s="116" t="s">
        <v>200</v>
      </c>
      <c r="H1442" s="152" t="s">
        <v>975</v>
      </c>
      <c r="I1442" s="116" t="s">
        <v>457</v>
      </c>
      <c r="J1442" s="116" t="s">
        <v>4</v>
      </c>
      <c r="K1442" s="117" t="str">
        <f t="shared" si="281"/>
        <v>Sqmt</v>
      </c>
      <c r="L1442" s="118">
        <v>70</v>
      </c>
      <c r="M1442" s="118">
        <v>31.24</v>
      </c>
      <c r="N1442" s="118">
        <v>26.69</v>
      </c>
      <c r="O1442" s="138">
        <f t="shared" si="285"/>
        <v>70.674599999999998</v>
      </c>
      <c r="P1442" s="124">
        <v>60.45</v>
      </c>
      <c r="Q1442" s="118">
        <v>60.55</v>
      </c>
      <c r="R1442" s="118"/>
      <c r="S1442" s="151"/>
      <c r="T1442" s="119">
        <f t="shared" si="276"/>
        <v>10.124600000000001</v>
      </c>
      <c r="U1442" s="119">
        <f t="shared" si="277"/>
        <v>9.9999999999994316E-2</v>
      </c>
      <c r="V1442" s="119">
        <f t="shared" si="282"/>
        <v>554.79561000000001</v>
      </c>
      <c r="W1442" s="119">
        <f t="shared" si="283"/>
        <v>0.78499999999995529</v>
      </c>
      <c r="X1442" s="119">
        <f t="shared" si="284"/>
        <v>79.478110000000001</v>
      </c>
      <c r="Y1442" s="120">
        <f t="shared" si="278"/>
        <v>14.325655893347825</v>
      </c>
      <c r="Z1442" s="121">
        <f t="shared" si="279"/>
        <v>0.14149354930907895</v>
      </c>
      <c r="AA1442" s="122"/>
      <c r="AB1442" s="119">
        <f t="shared" si="275"/>
        <v>79.478110000000001</v>
      </c>
    </row>
    <row r="1443" spans="1:29" x14ac:dyDescent="0.45">
      <c r="A1443" s="112">
        <f>IF(C1443="","",COUNTA($C$3:C1443))</f>
        <v>1441</v>
      </c>
      <c r="B1443" s="112" t="str">
        <f t="shared" si="280"/>
        <v>December</v>
      </c>
      <c r="C1443" s="113">
        <v>44901</v>
      </c>
      <c r="D1443" s="114">
        <v>18</v>
      </c>
      <c r="E1443" s="114"/>
      <c r="F1443" s="115">
        <v>44887</v>
      </c>
      <c r="G1443" s="116" t="s">
        <v>200</v>
      </c>
      <c r="H1443" s="152" t="s">
        <v>975</v>
      </c>
      <c r="I1443" s="116" t="s">
        <v>457</v>
      </c>
      <c r="J1443" s="116" t="s">
        <v>5</v>
      </c>
      <c r="K1443" s="117" t="str">
        <f t="shared" si="281"/>
        <v>Sqmt</v>
      </c>
      <c r="L1443" s="118">
        <v>162.19999999999999</v>
      </c>
      <c r="M1443" s="118">
        <v>76.790000000000006</v>
      </c>
      <c r="N1443" s="118">
        <v>54.55</v>
      </c>
      <c r="O1443" s="138">
        <f>IF(ISNUMBER(SEARCH("gsm",J:J)),(M1443+N1443)*1.25,IF(ISNUMBER(SEARCH("Tape",J:J)),L1443,IF(ISNUMBER(SEARCH("Thermal",J:J)),L1443,IF(ISNUMBER(SEARCH("Acou",J:J)),L1443,IF(ISNUMBER(SEARCH("ss",J:J)),L1443,IF(ISNUMBER(SEARCH("Alu",J:J)),L1443,IF(ISNUMBER(SEARCH("Gasket",J:J)),L1443,IF(ISNUMBER(SEARCH("Cleats",J:J)),L1443,IF(ISNUMBER(SEARCH("Tube",J:J)),L1443,IF(ISNUMBER(SEARCH("Bracket",J:J)),L1443,IF(ISNUMBER(SEARCH("Corner",J:J)),L1443,IF(ISNUMBER(SEARCH("MS",J:J)),L1443,IF(ISNUMBER(SEARCH("Bucket",J:J)),L1443,IF(ISNUMBER(SEARCH("stretch",J:J)),L1443,IF(ISNUMBER(SEARCH("Bubble",J:J)),L1443,IF(ISNUMBER(SEARCH("JTR",J:J)),L1443,IF(ISNUMBER(SEARCH("Clamp",J:J)),"No's",IF(ISNUMBER(SEARCH("PIR",J:J)),"sqmt",""))))))))))))))))))</f>
        <v>164.17500000000001</v>
      </c>
      <c r="P1443" s="124">
        <v>139</v>
      </c>
      <c r="Q1443" s="118">
        <v>152</v>
      </c>
      <c r="R1443" s="118"/>
      <c r="S1443" s="151"/>
      <c r="T1443" s="119">
        <f t="shared" si="276"/>
        <v>12.175000000000011</v>
      </c>
      <c r="U1443" s="119">
        <f t="shared" si="277"/>
        <v>13</v>
      </c>
      <c r="V1443" s="119">
        <f t="shared" si="282"/>
        <v>1288.7737500000001</v>
      </c>
      <c r="W1443" s="119">
        <f t="shared" si="283"/>
        <v>102.05</v>
      </c>
      <c r="X1443" s="119">
        <f t="shared" si="284"/>
        <v>95.573750000000089</v>
      </c>
      <c r="Y1443" s="120">
        <f t="shared" si="278"/>
        <v>7.415867214862196</v>
      </c>
      <c r="Z1443" s="121">
        <f t="shared" si="279"/>
        <v>7.9183797776762601</v>
      </c>
      <c r="AA1443" s="122"/>
      <c r="AB1443" s="119">
        <f t="shared" si="275"/>
        <v>95.573750000000089</v>
      </c>
      <c r="AC1443" s="96" t="s">
        <v>925</v>
      </c>
    </row>
    <row r="1444" spans="1:29" x14ac:dyDescent="0.45">
      <c r="A1444" s="112">
        <f>IF(C1444="","",COUNTA($C$3:C1444))</f>
        <v>1442</v>
      </c>
      <c r="B1444" s="112" t="str">
        <f t="shared" si="280"/>
        <v>December</v>
      </c>
      <c r="C1444" s="113">
        <v>44901</v>
      </c>
      <c r="D1444" s="114">
        <v>18</v>
      </c>
      <c r="E1444" s="114"/>
      <c r="F1444" s="115">
        <v>44887</v>
      </c>
      <c r="G1444" s="116" t="s">
        <v>200</v>
      </c>
      <c r="H1444" s="152" t="s">
        <v>975</v>
      </c>
      <c r="I1444" s="116" t="s">
        <v>25</v>
      </c>
      <c r="J1444" s="116" t="s">
        <v>455</v>
      </c>
      <c r="K1444" s="117" t="str">
        <f t="shared" si="281"/>
        <v>No's</v>
      </c>
      <c r="L1444" s="118">
        <v>392</v>
      </c>
      <c r="M1444" s="118"/>
      <c r="N1444" s="118"/>
      <c r="O1444" s="138">
        <f t="shared" ref="O1444:O1475" si="286">IF(ISNUMBER(SEARCH("gsm",J:J)),(M1444+N1444)*1.22,IF(ISNUMBER(SEARCH("Tape",J:J)),L1444,IF(ISNUMBER(SEARCH("Thermal",J:J)),L1444,IF(ISNUMBER(SEARCH("Acou",J:J)),L1444,IF(ISNUMBER(SEARCH("ss",J:J)),L1444,IF(ISNUMBER(SEARCH("Alu",J:J)),L1444,IF(ISNUMBER(SEARCH("Gasket",J:J)),L1444,IF(ISNUMBER(SEARCH("Cleats",J:J)),L1444,IF(ISNUMBER(SEARCH("Tube",J:J)),L1444,IF(ISNUMBER(SEARCH("Bracket",J:J)),L1444,IF(ISNUMBER(SEARCH("Corner",J:J)),L1444,IF(ISNUMBER(SEARCH("MS",J:J)),L1444,IF(ISNUMBER(SEARCH("Bucket",J:J)),L1444,IF(ISNUMBER(SEARCH("stretch",J:J)),L1444,IF(ISNUMBER(SEARCH("Bubble",J:J)),L1444,IF(ISNUMBER(SEARCH("JTR",J:J)),L1444,IF(ISNUMBER(SEARCH("Clamp",J:J)),"No's",IF(ISNUMBER(SEARCH("PIR",J:J)),"sqmt",""))))))))))))))))))</f>
        <v>392</v>
      </c>
      <c r="P1444" s="124"/>
      <c r="Q1444" s="118"/>
      <c r="R1444" s="118"/>
      <c r="S1444" s="151"/>
      <c r="T1444" s="119" t="str">
        <f t="shared" si="276"/>
        <v/>
      </c>
      <c r="U1444" s="119" t="str">
        <f t="shared" si="277"/>
        <v/>
      </c>
      <c r="V1444" s="119">
        <f t="shared" si="282"/>
        <v>392</v>
      </c>
      <c r="W1444" s="119" t="str">
        <f t="shared" si="283"/>
        <v/>
      </c>
      <c r="X1444" s="119" t="str">
        <f t="shared" si="284"/>
        <v/>
      </c>
      <c r="Y1444" s="120" t="str">
        <f t="shared" si="278"/>
        <v/>
      </c>
      <c r="Z1444" s="121" t="str">
        <f t="shared" si="279"/>
        <v/>
      </c>
      <c r="AA1444" s="122"/>
      <c r="AB1444" s="119" t="str">
        <f t="shared" si="275"/>
        <v/>
      </c>
      <c r="AC1444" s="96" t="s">
        <v>986</v>
      </c>
    </row>
    <row r="1445" spans="1:29" x14ac:dyDescent="0.45">
      <c r="A1445" s="112">
        <f>IF(C1445="","",COUNTA($C$3:C1445))</f>
        <v>1443</v>
      </c>
      <c r="B1445" s="112" t="str">
        <f t="shared" si="280"/>
        <v>December</v>
      </c>
      <c r="C1445" s="113">
        <v>44901</v>
      </c>
      <c r="D1445" s="114">
        <v>18</v>
      </c>
      <c r="E1445" s="114"/>
      <c r="F1445" s="115">
        <v>44887</v>
      </c>
      <c r="G1445" s="116" t="s">
        <v>200</v>
      </c>
      <c r="H1445" s="152" t="s">
        <v>975</v>
      </c>
      <c r="I1445" s="116" t="s">
        <v>460</v>
      </c>
      <c r="J1445" s="116" t="s">
        <v>225</v>
      </c>
      <c r="K1445" s="117" t="str">
        <f t="shared" si="281"/>
        <v>Rmt</v>
      </c>
      <c r="L1445" s="118">
        <v>230</v>
      </c>
      <c r="M1445" s="118"/>
      <c r="N1445" s="118"/>
      <c r="O1445" s="138">
        <f t="shared" si="286"/>
        <v>230</v>
      </c>
      <c r="P1445" s="124"/>
      <c r="Q1445" s="118"/>
      <c r="R1445" s="118"/>
      <c r="S1445" s="151"/>
      <c r="T1445" s="119" t="str">
        <f t="shared" si="276"/>
        <v/>
      </c>
      <c r="U1445" s="119" t="str">
        <f t="shared" si="277"/>
        <v/>
      </c>
      <c r="V1445" s="119">
        <f t="shared" si="282"/>
        <v>230</v>
      </c>
      <c r="W1445" s="119" t="str">
        <f t="shared" si="283"/>
        <v/>
      </c>
      <c r="X1445" s="119" t="str">
        <f t="shared" si="284"/>
        <v/>
      </c>
      <c r="Y1445" s="120" t="str">
        <f t="shared" si="278"/>
        <v/>
      </c>
      <c r="Z1445" s="121" t="str">
        <f t="shared" si="279"/>
        <v/>
      </c>
      <c r="AA1445" s="122"/>
      <c r="AB1445" s="119" t="str">
        <f t="shared" si="275"/>
        <v/>
      </c>
    </row>
    <row r="1446" spans="1:29" x14ac:dyDescent="0.45">
      <c r="A1446" s="112">
        <f>IF(C1446="","",COUNTA($C$3:C1446))</f>
        <v>1444</v>
      </c>
      <c r="B1446" s="112" t="str">
        <f t="shared" si="280"/>
        <v>December</v>
      </c>
      <c r="C1446" s="113">
        <v>44901</v>
      </c>
      <c r="D1446" s="114">
        <v>18</v>
      </c>
      <c r="E1446" s="114"/>
      <c r="F1446" s="115">
        <v>44887</v>
      </c>
      <c r="G1446" s="116" t="s">
        <v>200</v>
      </c>
      <c r="H1446" s="152" t="s">
        <v>975</v>
      </c>
      <c r="I1446" s="116" t="s">
        <v>24</v>
      </c>
      <c r="J1446" s="116" t="s">
        <v>24</v>
      </c>
      <c r="K1446" s="117" t="str">
        <f t="shared" si="281"/>
        <v>No's</v>
      </c>
      <c r="L1446" s="118">
        <v>1000</v>
      </c>
      <c r="M1446" s="118"/>
      <c r="N1446" s="118"/>
      <c r="O1446" s="138">
        <f t="shared" si="286"/>
        <v>1000</v>
      </c>
      <c r="P1446" s="124"/>
      <c r="Q1446" s="118"/>
      <c r="R1446" s="118"/>
      <c r="S1446" s="151"/>
      <c r="T1446" s="119" t="str">
        <f t="shared" si="276"/>
        <v/>
      </c>
      <c r="U1446" s="119" t="str">
        <f t="shared" si="277"/>
        <v/>
      </c>
      <c r="V1446" s="119">
        <f t="shared" si="282"/>
        <v>1000</v>
      </c>
      <c r="W1446" s="119" t="str">
        <f t="shared" si="283"/>
        <v/>
      </c>
      <c r="X1446" s="119" t="str">
        <f t="shared" si="284"/>
        <v/>
      </c>
      <c r="Y1446" s="120" t="str">
        <f t="shared" si="278"/>
        <v/>
      </c>
      <c r="Z1446" s="121" t="str">
        <f t="shared" si="279"/>
        <v/>
      </c>
      <c r="AA1446" s="122"/>
      <c r="AB1446" s="119" t="str">
        <f t="shared" si="275"/>
        <v/>
      </c>
    </row>
    <row r="1447" spans="1:29" x14ac:dyDescent="0.45">
      <c r="A1447" s="112">
        <f>IF(C1447="","",COUNTA($C$3:C1447))</f>
        <v>1445</v>
      </c>
      <c r="B1447" s="112" t="str">
        <f t="shared" si="280"/>
        <v>December</v>
      </c>
      <c r="C1447" s="113">
        <v>44901</v>
      </c>
      <c r="D1447" s="114">
        <v>18</v>
      </c>
      <c r="E1447" s="114"/>
      <c r="F1447" s="115">
        <v>44887</v>
      </c>
      <c r="G1447" s="116" t="s">
        <v>200</v>
      </c>
      <c r="H1447" s="152" t="s">
        <v>975</v>
      </c>
      <c r="I1447" s="116" t="s">
        <v>480</v>
      </c>
      <c r="J1447" s="116" t="s">
        <v>345</v>
      </c>
      <c r="K1447" s="117" t="str">
        <f t="shared" si="281"/>
        <v>Kg's</v>
      </c>
      <c r="L1447" s="118">
        <v>1.8</v>
      </c>
      <c r="M1447" s="118"/>
      <c r="N1447" s="118"/>
      <c r="O1447" s="138">
        <f t="shared" si="286"/>
        <v>1.8</v>
      </c>
      <c r="P1447" s="124"/>
      <c r="Q1447" s="118"/>
      <c r="R1447" s="118"/>
      <c r="S1447" s="151"/>
      <c r="T1447" s="119" t="str">
        <f t="shared" si="276"/>
        <v/>
      </c>
      <c r="U1447" s="119" t="str">
        <f t="shared" si="277"/>
        <v/>
      </c>
      <c r="V1447" s="119">
        <f t="shared" si="282"/>
        <v>1.8</v>
      </c>
      <c r="W1447" s="119" t="str">
        <f t="shared" si="283"/>
        <v/>
      </c>
      <c r="X1447" s="119" t="str">
        <f t="shared" si="284"/>
        <v/>
      </c>
      <c r="Y1447" s="120" t="str">
        <f t="shared" si="278"/>
        <v/>
      </c>
      <c r="Z1447" s="121" t="str">
        <f t="shared" si="279"/>
        <v/>
      </c>
      <c r="AA1447" s="122"/>
      <c r="AB1447" s="119" t="str">
        <f t="shared" si="275"/>
        <v/>
      </c>
    </row>
    <row r="1448" spans="1:29" x14ac:dyDescent="0.45">
      <c r="A1448" s="112">
        <f>IF(C1448="","",COUNTA($C$3:C1448))</f>
        <v>1446</v>
      </c>
      <c r="B1448" s="112" t="str">
        <f t="shared" si="280"/>
        <v>December</v>
      </c>
      <c r="C1448" s="113">
        <v>44901</v>
      </c>
      <c r="D1448" s="114">
        <v>18</v>
      </c>
      <c r="E1448" s="114"/>
      <c r="F1448" s="115">
        <v>44887</v>
      </c>
      <c r="G1448" s="116" t="s">
        <v>200</v>
      </c>
      <c r="H1448" s="152" t="s">
        <v>975</v>
      </c>
      <c r="I1448" s="116" t="s">
        <v>480</v>
      </c>
      <c r="J1448" s="116" t="s">
        <v>343</v>
      </c>
      <c r="K1448" s="117" t="str">
        <f t="shared" si="281"/>
        <v>No's</v>
      </c>
      <c r="L1448" s="118">
        <v>2</v>
      </c>
      <c r="M1448" s="118"/>
      <c r="N1448" s="118"/>
      <c r="O1448" s="138">
        <f t="shared" si="286"/>
        <v>2</v>
      </c>
      <c r="P1448" s="124"/>
      <c r="Q1448" s="118"/>
      <c r="R1448" s="118"/>
      <c r="S1448" s="151"/>
      <c r="T1448" s="119" t="str">
        <f t="shared" si="276"/>
        <v/>
      </c>
      <c r="U1448" s="119" t="str">
        <f t="shared" si="277"/>
        <v/>
      </c>
      <c r="V1448" s="119">
        <f t="shared" si="282"/>
        <v>2</v>
      </c>
      <c r="W1448" s="119" t="str">
        <f t="shared" si="283"/>
        <v/>
      </c>
      <c r="X1448" s="119" t="str">
        <f t="shared" si="284"/>
        <v/>
      </c>
      <c r="Y1448" s="120" t="str">
        <f t="shared" si="278"/>
        <v/>
      </c>
      <c r="Z1448" s="121" t="str">
        <f t="shared" si="279"/>
        <v/>
      </c>
      <c r="AA1448" s="122"/>
      <c r="AB1448" s="119" t="str">
        <f t="shared" ref="AB1448:AB1501" si="287">IFERROR((X1448-AA1448),"")</f>
        <v/>
      </c>
    </row>
    <row r="1449" spans="1:29" x14ac:dyDescent="0.45">
      <c r="A1449" s="112">
        <f>IF(C1449="","",COUNTA($C$3:C1449))</f>
        <v>1447</v>
      </c>
      <c r="B1449" s="112" t="str">
        <f t="shared" si="280"/>
        <v>December</v>
      </c>
      <c r="C1449" s="113">
        <v>44901</v>
      </c>
      <c r="D1449" s="114" t="s">
        <v>968</v>
      </c>
      <c r="E1449" s="114"/>
      <c r="F1449" s="115">
        <v>44896</v>
      </c>
      <c r="G1449" s="116" t="s">
        <v>125</v>
      </c>
      <c r="H1449" s="152" t="s">
        <v>976</v>
      </c>
      <c r="I1449" s="116" t="s">
        <v>457</v>
      </c>
      <c r="J1449" s="116" t="s">
        <v>2</v>
      </c>
      <c r="K1449" s="117" t="str">
        <f t="shared" si="281"/>
        <v>Sqmt</v>
      </c>
      <c r="L1449" s="118">
        <v>216.4</v>
      </c>
      <c r="M1449" s="118">
        <v>62.87</v>
      </c>
      <c r="N1449" s="118">
        <v>116.37</v>
      </c>
      <c r="O1449" s="138">
        <f t="shared" si="286"/>
        <v>218.6728</v>
      </c>
      <c r="P1449" s="124">
        <v>184.5</v>
      </c>
      <c r="Q1449" s="118">
        <v>199.5</v>
      </c>
      <c r="R1449" s="118">
        <v>0</v>
      </c>
      <c r="S1449" s="151">
        <v>100</v>
      </c>
      <c r="T1449" s="119">
        <f t="shared" si="276"/>
        <v>19.172799999999995</v>
      </c>
      <c r="U1449" s="119">
        <f t="shared" si="277"/>
        <v>15</v>
      </c>
      <c r="V1449" s="119">
        <f t="shared" si="282"/>
        <v>1029.9488879999999</v>
      </c>
      <c r="W1449" s="119">
        <f t="shared" si="283"/>
        <v>70.650000000000006</v>
      </c>
      <c r="X1449" s="119">
        <f t="shared" si="284"/>
        <v>90.303887999999972</v>
      </c>
      <c r="Y1449" s="120">
        <f t="shared" si="278"/>
        <v>8.7678028543101814</v>
      </c>
      <c r="Z1449" s="121">
        <f t="shared" si="279"/>
        <v>6.8595636951646481</v>
      </c>
      <c r="AA1449" s="122"/>
      <c r="AB1449" s="119">
        <f t="shared" si="287"/>
        <v>90.303887999999972</v>
      </c>
    </row>
    <row r="1450" spans="1:29" x14ac:dyDescent="0.45">
      <c r="A1450" s="112">
        <f>IF(C1450="","",COUNTA($C$3:C1450))</f>
        <v>1448</v>
      </c>
      <c r="B1450" s="112" t="str">
        <f t="shared" si="280"/>
        <v>December</v>
      </c>
      <c r="C1450" s="113">
        <v>44901</v>
      </c>
      <c r="D1450" s="114" t="s">
        <v>968</v>
      </c>
      <c r="E1450" s="114"/>
      <c r="F1450" s="115">
        <v>44896</v>
      </c>
      <c r="G1450" s="116" t="s">
        <v>125</v>
      </c>
      <c r="H1450" s="152" t="s">
        <v>976</v>
      </c>
      <c r="I1450" s="116" t="s">
        <v>356</v>
      </c>
      <c r="J1450" s="116" t="s">
        <v>19</v>
      </c>
      <c r="K1450" s="117" t="str">
        <f t="shared" si="281"/>
        <v>Sqmt</v>
      </c>
      <c r="L1450" s="118">
        <v>10.35</v>
      </c>
      <c r="M1450" s="118">
        <v>8.5</v>
      </c>
      <c r="N1450" s="118"/>
      <c r="O1450" s="138">
        <f t="shared" si="286"/>
        <v>10.37</v>
      </c>
      <c r="P1450" s="124">
        <v>9.9</v>
      </c>
      <c r="Q1450" s="118">
        <v>10.35</v>
      </c>
      <c r="R1450" s="118"/>
      <c r="S1450" s="151"/>
      <c r="T1450" s="119">
        <f t="shared" si="276"/>
        <v>1.9999999999999574E-2</v>
      </c>
      <c r="U1450" s="119">
        <f t="shared" si="277"/>
        <v>0.44999999999999929</v>
      </c>
      <c r="V1450" s="119">
        <f t="shared" si="282"/>
        <v>48.842699999999994</v>
      </c>
      <c r="W1450" s="119">
        <f t="shared" si="283"/>
        <v>2.1194999999999968</v>
      </c>
      <c r="X1450" s="119">
        <f t="shared" si="284"/>
        <v>9.4199999999997994E-2</v>
      </c>
      <c r="Y1450" s="120">
        <f t="shared" si="278"/>
        <v>0.19286403085824083</v>
      </c>
      <c r="Z1450" s="121">
        <f t="shared" si="279"/>
        <v>4.3394406943105048</v>
      </c>
      <c r="AA1450" s="122"/>
      <c r="AB1450" s="119">
        <f t="shared" si="287"/>
        <v>9.4199999999997994E-2</v>
      </c>
    </row>
    <row r="1451" spans="1:29" x14ac:dyDescent="0.45">
      <c r="A1451" s="112">
        <f>IF(C1451="","",COUNTA($C$3:C1451))</f>
        <v>1449</v>
      </c>
      <c r="B1451" s="112" t="str">
        <f t="shared" si="280"/>
        <v>December</v>
      </c>
      <c r="C1451" s="113">
        <v>44901</v>
      </c>
      <c r="D1451" s="114" t="s">
        <v>968</v>
      </c>
      <c r="E1451" s="114"/>
      <c r="F1451" s="115">
        <v>44896</v>
      </c>
      <c r="G1451" s="116" t="s">
        <v>125</v>
      </c>
      <c r="H1451" s="152" t="s">
        <v>976</v>
      </c>
      <c r="I1451" s="116" t="s">
        <v>25</v>
      </c>
      <c r="J1451" s="116" t="s">
        <v>374</v>
      </c>
      <c r="K1451" s="117" t="str">
        <f t="shared" si="281"/>
        <v>No's</v>
      </c>
      <c r="L1451" s="118">
        <v>2088</v>
      </c>
      <c r="M1451" s="118"/>
      <c r="N1451" s="118"/>
      <c r="O1451" s="138">
        <f t="shared" si="286"/>
        <v>2088</v>
      </c>
      <c r="P1451" s="124"/>
      <c r="Q1451" s="118"/>
      <c r="R1451" s="118"/>
      <c r="S1451" s="151"/>
      <c r="T1451" s="119" t="str">
        <f t="shared" si="276"/>
        <v/>
      </c>
      <c r="U1451" s="119" t="str">
        <f t="shared" si="277"/>
        <v/>
      </c>
      <c r="V1451" s="119">
        <f t="shared" si="282"/>
        <v>2088</v>
      </c>
      <c r="W1451" s="119" t="str">
        <f t="shared" si="283"/>
        <v/>
      </c>
      <c r="X1451" s="119" t="str">
        <f t="shared" si="284"/>
        <v/>
      </c>
      <c r="Y1451" s="120" t="str">
        <f t="shared" si="278"/>
        <v/>
      </c>
      <c r="Z1451" s="121" t="str">
        <f t="shared" si="279"/>
        <v/>
      </c>
      <c r="AA1451" s="122"/>
      <c r="AB1451" s="119" t="str">
        <f t="shared" si="287"/>
        <v/>
      </c>
    </row>
    <row r="1452" spans="1:29" x14ac:dyDescent="0.45">
      <c r="A1452" s="112">
        <f>IF(C1452="","",COUNTA($C$3:C1452))</f>
        <v>1450</v>
      </c>
      <c r="B1452" s="112" t="str">
        <f t="shared" si="280"/>
        <v>December</v>
      </c>
      <c r="C1452" s="113">
        <v>44901</v>
      </c>
      <c r="D1452" s="114" t="s">
        <v>968</v>
      </c>
      <c r="E1452" s="114"/>
      <c r="F1452" s="115">
        <v>44896</v>
      </c>
      <c r="G1452" s="116" t="s">
        <v>125</v>
      </c>
      <c r="H1452" s="152" t="s">
        <v>976</v>
      </c>
      <c r="I1452" s="116" t="s">
        <v>353</v>
      </c>
      <c r="J1452" s="116" t="s">
        <v>24</v>
      </c>
      <c r="K1452" s="117" t="str">
        <f t="shared" si="281"/>
        <v>No's</v>
      </c>
      <c r="L1452" s="118">
        <v>50</v>
      </c>
      <c r="M1452" s="118"/>
      <c r="N1452" s="118"/>
      <c r="O1452" s="138">
        <f t="shared" si="286"/>
        <v>50</v>
      </c>
      <c r="P1452" s="124"/>
      <c r="Q1452" s="118"/>
      <c r="R1452" s="118"/>
      <c r="S1452" s="151"/>
      <c r="T1452" s="119" t="str">
        <f t="shared" si="276"/>
        <v/>
      </c>
      <c r="U1452" s="119" t="str">
        <f t="shared" si="277"/>
        <v/>
      </c>
      <c r="V1452" s="119">
        <f t="shared" si="282"/>
        <v>50</v>
      </c>
      <c r="W1452" s="119" t="str">
        <f t="shared" si="283"/>
        <v/>
      </c>
      <c r="X1452" s="119" t="str">
        <f t="shared" si="284"/>
        <v/>
      </c>
      <c r="Y1452" s="120" t="str">
        <f t="shared" si="278"/>
        <v/>
      </c>
      <c r="Z1452" s="121" t="str">
        <f t="shared" si="279"/>
        <v/>
      </c>
      <c r="AA1452" s="122"/>
      <c r="AB1452" s="119" t="str">
        <f t="shared" si="287"/>
        <v/>
      </c>
    </row>
    <row r="1453" spans="1:29" x14ac:dyDescent="0.45">
      <c r="A1453" s="112">
        <f>IF(C1453="","",COUNTA($C$3:C1453))</f>
        <v>1451</v>
      </c>
      <c r="B1453" s="112" t="str">
        <f t="shared" si="280"/>
        <v>December</v>
      </c>
      <c r="C1453" s="113">
        <v>44901</v>
      </c>
      <c r="D1453" s="114" t="s">
        <v>968</v>
      </c>
      <c r="E1453" s="114"/>
      <c r="F1453" s="115">
        <v>44896</v>
      </c>
      <c r="G1453" s="116" t="s">
        <v>125</v>
      </c>
      <c r="H1453" s="152" t="s">
        <v>976</v>
      </c>
      <c r="I1453" s="116" t="s">
        <v>352</v>
      </c>
      <c r="J1453" s="116" t="s">
        <v>24</v>
      </c>
      <c r="K1453" s="117" t="str">
        <f t="shared" si="281"/>
        <v>No's</v>
      </c>
      <c r="L1453" s="118">
        <v>50</v>
      </c>
      <c r="M1453" s="118"/>
      <c r="N1453" s="118"/>
      <c r="O1453" s="138">
        <f t="shared" si="286"/>
        <v>50</v>
      </c>
      <c r="P1453" s="124"/>
      <c r="Q1453" s="118"/>
      <c r="R1453" s="118"/>
      <c r="S1453" s="151"/>
      <c r="T1453" s="119" t="str">
        <f t="shared" si="276"/>
        <v/>
      </c>
      <c r="U1453" s="119" t="str">
        <f t="shared" si="277"/>
        <v/>
      </c>
      <c r="V1453" s="119">
        <f t="shared" si="282"/>
        <v>50</v>
      </c>
      <c r="W1453" s="119" t="str">
        <f t="shared" si="283"/>
        <v/>
      </c>
      <c r="X1453" s="119" t="str">
        <f t="shared" si="284"/>
        <v/>
      </c>
      <c r="Y1453" s="120" t="str">
        <f t="shared" si="278"/>
        <v/>
      </c>
      <c r="Z1453" s="121" t="str">
        <f t="shared" si="279"/>
        <v/>
      </c>
      <c r="AA1453" s="122"/>
      <c r="AB1453" s="119" t="str">
        <f t="shared" si="287"/>
        <v/>
      </c>
    </row>
    <row r="1454" spans="1:29" x14ac:dyDescent="0.45">
      <c r="A1454" s="112">
        <f>IF(C1454="","",COUNTA($C$3:C1454))</f>
        <v>1452</v>
      </c>
      <c r="B1454" s="112" t="str">
        <f t="shared" si="280"/>
        <v>December</v>
      </c>
      <c r="C1454" s="113">
        <v>44902</v>
      </c>
      <c r="D1454" s="114" t="s">
        <v>977</v>
      </c>
      <c r="E1454" s="114"/>
      <c r="F1454" s="115">
        <v>44902</v>
      </c>
      <c r="G1454" s="116" t="s">
        <v>125</v>
      </c>
      <c r="H1454" s="152" t="s">
        <v>978</v>
      </c>
      <c r="I1454" s="116" t="s">
        <v>504</v>
      </c>
      <c r="J1454" s="116" t="s">
        <v>2</v>
      </c>
      <c r="K1454" s="117" t="str">
        <f t="shared" si="281"/>
        <v>Sqmt</v>
      </c>
      <c r="L1454" s="118">
        <v>466.6</v>
      </c>
      <c r="M1454" s="118"/>
      <c r="N1454" s="118">
        <v>389.32</v>
      </c>
      <c r="O1454" s="138">
        <f t="shared" si="286"/>
        <v>474.97039999999998</v>
      </c>
      <c r="P1454" s="124">
        <v>322.39999999999998</v>
      </c>
      <c r="Q1454" s="118">
        <v>363.6</v>
      </c>
      <c r="R1454" s="118">
        <v>0</v>
      </c>
      <c r="S1454" s="151">
        <v>100</v>
      </c>
      <c r="T1454" s="119">
        <f t="shared" si="276"/>
        <v>111.37039999999996</v>
      </c>
      <c r="U1454" s="119">
        <f t="shared" si="277"/>
        <v>41.200000000000045</v>
      </c>
      <c r="V1454" s="119">
        <f t="shared" si="282"/>
        <v>2237.110584</v>
      </c>
      <c r="W1454" s="119">
        <f t="shared" si="283"/>
        <v>194.05200000000022</v>
      </c>
      <c r="X1454" s="119">
        <f t="shared" si="284"/>
        <v>524.55458399999986</v>
      </c>
      <c r="Y1454" s="120">
        <f t="shared" si="278"/>
        <v>23.447861171980396</v>
      </c>
      <c r="Z1454" s="121">
        <f t="shared" si="279"/>
        <v>8.674224751689799</v>
      </c>
      <c r="AA1454" s="122"/>
      <c r="AB1454" s="119">
        <f t="shared" si="287"/>
        <v>524.55458399999986</v>
      </c>
    </row>
    <row r="1455" spans="1:29" x14ac:dyDescent="0.45">
      <c r="A1455" s="112">
        <f>IF(C1455="","",COUNTA($C$3:C1455))</f>
        <v>1453</v>
      </c>
      <c r="B1455" s="112" t="str">
        <f t="shared" si="280"/>
        <v>December</v>
      </c>
      <c r="C1455" s="113">
        <v>44903</v>
      </c>
      <c r="D1455" s="114" t="s">
        <v>979</v>
      </c>
      <c r="E1455" s="114"/>
      <c r="F1455" s="115">
        <v>44886</v>
      </c>
      <c r="G1455" s="116" t="s">
        <v>1076</v>
      </c>
      <c r="H1455" s="152" t="s">
        <v>980</v>
      </c>
      <c r="I1455" s="116" t="s">
        <v>458</v>
      </c>
      <c r="J1455" s="116" t="s">
        <v>19</v>
      </c>
      <c r="K1455" s="117" t="str">
        <f t="shared" si="281"/>
        <v>Sqmt</v>
      </c>
      <c r="L1455" s="118">
        <v>138.5</v>
      </c>
      <c r="M1455" s="118">
        <v>113.6</v>
      </c>
      <c r="N1455" s="118"/>
      <c r="O1455" s="138">
        <f t="shared" si="286"/>
        <v>138.59199999999998</v>
      </c>
      <c r="P1455" s="124">
        <v>126.6</v>
      </c>
      <c r="Q1455" s="118">
        <v>131.19999999999999</v>
      </c>
      <c r="R1455" s="118">
        <v>58</v>
      </c>
      <c r="S1455" s="151">
        <v>42</v>
      </c>
      <c r="T1455" s="119">
        <f t="shared" si="276"/>
        <v>7.3919999999999959</v>
      </c>
      <c r="U1455" s="119">
        <f t="shared" si="277"/>
        <v>4.5999999999999943</v>
      </c>
      <c r="V1455" s="119">
        <f t="shared" si="282"/>
        <v>652.7683199999999</v>
      </c>
      <c r="W1455" s="119">
        <f t="shared" si="283"/>
        <v>21.665999999999972</v>
      </c>
      <c r="X1455" s="119">
        <f t="shared" si="284"/>
        <v>34.816319999999983</v>
      </c>
      <c r="Y1455" s="120">
        <f t="shared" si="278"/>
        <v>5.3336411914107575</v>
      </c>
      <c r="Z1455" s="121">
        <f t="shared" si="279"/>
        <v>3.3190948972523628</v>
      </c>
      <c r="AA1455" s="122"/>
      <c r="AB1455" s="119">
        <f t="shared" si="287"/>
        <v>34.816319999999983</v>
      </c>
    </row>
    <row r="1456" spans="1:29" x14ac:dyDescent="0.45">
      <c r="A1456" s="112">
        <f>IF(C1456="","",COUNTA($C$3:C1456))</f>
        <v>1454</v>
      </c>
      <c r="B1456" s="112" t="str">
        <f t="shared" si="280"/>
        <v>December</v>
      </c>
      <c r="C1456" s="113">
        <v>44903</v>
      </c>
      <c r="D1456" s="114" t="s">
        <v>979</v>
      </c>
      <c r="E1456" s="114"/>
      <c r="F1456" s="115">
        <v>44886</v>
      </c>
      <c r="G1456" s="116" t="s">
        <v>1076</v>
      </c>
      <c r="H1456" s="152" t="s">
        <v>980</v>
      </c>
      <c r="I1456" s="116" t="s">
        <v>458</v>
      </c>
      <c r="J1456" s="116" t="s">
        <v>2</v>
      </c>
      <c r="K1456" s="117" t="str">
        <f t="shared" si="281"/>
        <v>Sqmt</v>
      </c>
      <c r="L1456" s="118">
        <v>13.2</v>
      </c>
      <c r="M1456" s="118"/>
      <c r="N1456" s="118">
        <v>10.96</v>
      </c>
      <c r="O1456" s="138">
        <f t="shared" si="286"/>
        <v>13.3712</v>
      </c>
      <c r="P1456" s="124">
        <v>10.6</v>
      </c>
      <c r="Q1456" s="118">
        <v>11.6</v>
      </c>
      <c r="R1456" s="118"/>
      <c r="S1456" s="151"/>
      <c r="T1456" s="119">
        <f t="shared" si="276"/>
        <v>1.7712000000000003</v>
      </c>
      <c r="U1456" s="119">
        <f t="shared" si="277"/>
        <v>1</v>
      </c>
      <c r="V1456" s="119">
        <f t="shared" si="282"/>
        <v>62.978352000000001</v>
      </c>
      <c r="W1456" s="119">
        <f t="shared" si="283"/>
        <v>4.71</v>
      </c>
      <c r="X1456" s="119">
        <f t="shared" si="284"/>
        <v>8.3423520000000018</v>
      </c>
      <c r="Y1456" s="120">
        <f t="shared" si="278"/>
        <v>13.246380280004788</v>
      </c>
      <c r="Z1456" s="121">
        <f t="shared" si="279"/>
        <v>7.4787603206892426</v>
      </c>
      <c r="AA1456" s="122"/>
      <c r="AB1456" s="119">
        <f t="shared" si="287"/>
        <v>8.3423520000000018</v>
      </c>
    </row>
    <row r="1457" spans="1:29" x14ac:dyDescent="0.45">
      <c r="A1457" s="112">
        <f>IF(C1457="","",COUNTA($C$3:C1457))</f>
        <v>1455</v>
      </c>
      <c r="B1457" s="112" t="str">
        <f t="shared" si="280"/>
        <v>December</v>
      </c>
      <c r="C1457" s="113">
        <v>44903</v>
      </c>
      <c r="D1457" s="114" t="s">
        <v>979</v>
      </c>
      <c r="E1457" s="114"/>
      <c r="F1457" s="115">
        <v>44886</v>
      </c>
      <c r="G1457" s="116" t="s">
        <v>1076</v>
      </c>
      <c r="H1457" s="152" t="s">
        <v>980</v>
      </c>
      <c r="I1457" s="116" t="s">
        <v>514</v>
      </c>
      <c r="J1457" s="116" t="s">
        <v>20</v>
      </c>
      <c r="K1457" s="117" t="str">
        <f t="shared" si="281"/>
        <v>Sqmt</v>
      </c>
      <c r="L1457" s="118">
        <v>6.5</v>
      </c>
      <c r="M1457" s="118">
        <v>5.33</v>
      </c>
      <c r="N1457" s="118"/>
      <c r="O1457" s="138">
        <f t="shared" si="286"/>
        <v>6.5026000000000002</v>
      </c>
      <c r="P1457" s="124">
        <v>5.4</v>
      </c>
      <c r="Q1457" s="118">
        <v>6.5</v>
      </c>
      <c r="R1457" s="118"/>
      <c r="S1457" s="151"/>
      <c r="T1457" s="119">
        <f t="shared" si="276"/>
        <v>2.6000000000001577E-3</v>
      </c>
      <c r="U1457" s="119">
        <f t="shared" si="277"/>
        <v>1.0999999999999996</v>
      </c>
      <c r="V1457" s="119">
        <f t="shared" si="282"/>
        <v>40.836328000000002</v>
      </c>
      <c r="W1457" s="119">
        <f t="shared" si="283"/>
        <v>6.9079999999999977</v>
      </c>
      <c r="X1457" s="119">
        <f t="shared" si="284"/>
        <v>1.6328000000000991E-2</v>
      </c>
      <c r="Y1457" s="120">
        <f t="shared" si="278"/>
        <v>3.9984006397443449E-2</v>
      </c>
      <c r="Z1457" s="121">
        <f t="shared" si="279"/>
        <v>16.91631039891735</v>
      </c>
      <c r="AA1457" s="122"/>
      <c r="AB1457" s="119">
        <f t="shared" si="287"/>
        <v>1.6328000000000991E-2</v>
      </c>
    </row>
    <row r="1458" spans="1:29" x14ac:dyDescent="0.45">
      <c r="A1458" s="112">
        <f>IF(C1458="","",COUNTA($C$3:C1458))</f>
        <v>1456</v>
      </c>
      <c r="B1458" s="112" t="str">
        <f t="shared" si="280"/>
        <v>December</v>
      </c>
      <c r="C1458" s="113">
        <v>44903</v>
      </c>
      <c r="D1458" s="114" t="s">
        <v>979</v>
      </c>
      <c r="E1458" s="114"/>
      <c r="F1458" s="115">
        <v>44886</v>
      </c>
      <c r="G1458" s="116" t="s">
        <v>1076</v>
      </c>
      <c r="H1458" s="152" t="s">
        <v>980</v>
      </c>
      <c r="I1458" s="116" t="s">
        <v>23</v>
      </c>
      <c r="J1458" s="116" t="s">
        <v>23</v>
      </c>
      <c r="K1458" s="117" t="str">
        <f t="shared" si="281"/>
        <v>No's</v>
      </c>
      <c r="L1458" s="118">
        <v>108</v>
      </c>
      <c r="M1458" s="118"/>
      <c r="N1458" s="118"/>
      <c r="O1458" s="138">
        <f t="shared" si="286"/>
        <v>108</v>
      </c>
      <c r="P1458" s="124">
        <v>108</v>
      </c>
      <c r="Q1458" s="118"/>
      <c r="R1458" s="118"/>
      <c r="S1458" s="151"/>
      <c r="T1458" s="119" t="str">
        <f t="shared" si="276"/>
        <v/>
      </c>
      <c r="U1458" s="119" t="str">
        <f t="shared" si="277"/>
        <v/>
      </c>
      <c r="V1458" s="119">
        <f t="shared" si="282"/>
        <v>108</v>
      </c>
      <c r="W1458" s="119" t="str">
        <f t="shared" si="283"/>
        <v/>
      </c>
      <c r="X1458" s="119" t="str">
        <f t="shared" si="284"/>
        <v/>
      </c>
      <c r="Y1458" s="120" t="str">
        <f t="shared" si="278"/>
        <v/>
      </c>
      <c r="Z1458" s="121" t="str">
        <f t="shared" si="279"/>
        <v/>
      </c>
      <c r="AA1458" s="122"/>
      <c r="AB1458" s="119" t="str">
        <f t="shared" si="287"/>
        <v/>
      </c>
    </row>
    <row r="1459" spans="1:29" x14ac:dyDescent="0.45">
      <c r="A1459" s="112">
        <f>IF(C1459="","",COUNTA($C$3:C1459))</f>
        <v>1457</v>
      </c>
      <c r="B1459" s="112" t="str">
        <f t="shared" si="280"/>
        <v>December</v>
      </c>
      <c r="C1459" s="113">
        <v>44903</v>
      </c>
      <c r="D1459" s="114" t="s">
        <v>979</v>
      </c>
      <c r="E1459" s="114"/>
      <c r="F1459" s="115">
        <v>44886</v>
      </c>
      <c r="G1459" s="116" t="s">
        <v>1076</v>
      </c>
      <c r="H1459" s="152" t="s">
        <v>980</v>
      </c>
      <c r="I1459" s="116" t="s">
        <v>354</v>
      </c>
      <c r="J1459" s="116" t="s">
        <v>354</v>
      </c>
      <c r="K1459" s="117" t="str">
        <f t="shared" si="281"/>
        <v>No's</v>
      </c>
      <c r="L1459" s="118">
        <v>108</v>
      </c>
      <c r="M1459" s="118"/>
      <c r="N1459" s="118"/>
      <c r="O1459" s="138" t="str">
        <f t="shared" si="286"/>
        <v>No's</v>
      </c>
      <c r="P1459" s="124"/>
      <c r="Q1459" s="118"/>
      <c r="R1459" s="118"/>
      <c r="S1459" s="151"/>
      <c r="T1459" s="119" t="str">
        <f t="shared" si="276"/>
        <v/>
      </c>
      <c r="U1459" s="119" t="str">
        <f t="shared" si="277"/>
        <v/>
      </c>
      <c r="V1459" s="119" t="str">
        <f t="shared" si="282"/>
        <v/>
      </c>
      <c r="W1459" s="119" t="str">
        <f t="shared" si="283"/>
        <v/>
      </c>
      <c r="X1459" s="119" t="str">
        <f t="shared" si="284"/>
        <v/>
      </c>
      <c r="Y1459" s="120" t="str">
        <f t="shared" si="278"/>
        <v/>
      </c>
      <c r="Z1459" s="121" t="str">
        <f t="shared" si="279"/>
        <v/>
      </c>
      <c r="AA1459" s="122"/>
      <c r="AB1459" s="119" t="str">
        <f t="shared" si="287"/>
        <v/>
      </c>
    </row>
    <row r="1460" spans="1:29" x14ac:dyDescent="0.45">
      <c r="A1460" s="112">
        <f>IF(C1460="","",COUNTA($C$3:C1460))</f>
        <v>1458</v>
      </c>
      <c r="B1460" s="112" t="str">
        <f t="shared" si="280"/>
        <v>December</v>
      </c>
      <c r="C1460" s="113">
        <v>44904</v>
      </c>
      <c r="D1460" s="114" t="s">
        <v>823</v>
      </c>
      <c r="E1460" s="114"/>
      <c r="F1460" s="115">
        <v>44851</v>
      </c>
      <c r="G1460" s="116" t="s">
        <v>125</v>
      </c>
      <c r="H1460" s="152" t="s">
        <v>981</v>
      </c>
      <c r="I1460" s="116" t="s">
        <v>457</v>
      </c>
      <c r="J1460" s="116" t="s">
        <v>2</v>
      </c>
      <c r="K1460" s="117" t="str">
        <f t="shared" si="281"/>
        <v>Sqmt</v>
      </c>
      <c r="L1460" s="118">
        <v>6.6</v>
      </c>
      <c r="M1460" s="118"/>
      <c r="N1460" s="118">
        <v>5.52</v>
      </c>
      <c r="O1460" s="138">
        <f t="shared" si="286"/>
        <v>6.7343999999999991</v>
      </c>
      <c r="P1460" s="124">
        <v>4.4000000000000004</v>
      </c>
      <c r="Q1460" s="118">
        <v>5</v>
      </c>
      <c r="R1460" s="118">
        <v>0</v>
      </c>
      <c r="S1460" s="151">
        <v>100</v>
      </c>
      <c r="T1460" s="119">
        <f t="shared" ref="T1460:T1512" si="288">(IF(K1460="Sqmt",(O1460-Q1460),""))</f>
        <v>1.7343999999999991</v>
      </c>
      <c r="U1460" s="119">
        <f t="shared" ref="U1460:U1512" si="289">(IF(K1460="Sqmt",(O1460-P1460)-T1460,IF(K1460="Rmt","",IF(K1460="Kg's","",IF(K1460="No's","",IF(K1460="Roll","",""))))))</f>
        <v>0.59999999999999964</v>
      </c>
      <c r="V1460" s="119">
        <f t="shared" si="282"/>
        <v>31.719023999999994</v>
      </c>
      <c r="W1460" s="119">
        <f t="shared" si="283"/>
        <v>2.8259999999999983</v>
      </c>
      <c r="X1460" s="119">
        <f t="shared" si="284"/>
        <v>8.169023999999995</v>
      </c>
      <c r="Y1460" s="120">
        <f t="shared" ref="Y1460:Y1512" si="290">IF(K1460="Sqmt",(T1460/O1460)*100,IF(K1460="Kg's","",IF(K1460="No's","",IF(K1460="Rmt","",IF(K1460="Roll","",IF(K1460="",""))))))</f>
        <v>25.754335946780699</v>
      </c>
      <c r="Z1460" s="121">
        <f t="shared" ref="Z1460:Z1512" si="291">IF(K1460="Sqmt",(U1460/O1460)*100,IF(K1460="Kg's","",IF(K1460="No's","",IF(K1460="Rmt","",IF(K1460="Roll","",IF(K1460="",""))))))</f>
        <v>8.9094796863863106</v>
      </c>
      <c r="AA1460" s="122"/>
      <c r="AB1460" s="119">
        <f t="shared" si="287"/>
        <v>8.169023999999995</v>
      </c>
      <c r="AC1460" s="96" t="s">
        <v>519</v>
      </c>
    </row>
    <row r="1461" spans="1:29" x14ac:dyDescent="0.45">
      <c r="A1461" s="112">
        <f>IF(C1461="","",COUNTA($C$3:C1461))</f>
        <v>1459</v>
      </c>
      <c r="B1461" s="112" t="str">
        <f t="shared" ref="B1461:B1512" si="292">IF(C1461="","",TEXT(C1461,"mmmm"))</f>
        <v>December</v>
      </c>
      <c r="C1461" s="113">
        <v>44904</v>
      </c>
      <c r="D1461" s="114" t="s">
        <v>823</v>
      </c>
      <c r="E1461" s="114"/>
      <c r="F1461" s="115">
        <v>44851</v>
      </c>
      <c r="G1461" s="116" t="s">
        <v>125</v>
      </c>
      <c r="H1461" s="152" t="s">
        <v>981</v>
      </c>
      <c r="I1461" s="116" t="s">
        <v>458</v>
      </c>
      <c r="J1461" s="116" t="s">
        <v>3</v>
      </c>
      <c r="K1461" s="117" t="str">
        <f t="shared" si="281"/>
        <v>Sqmt</v>
      </c>
      <c r="L1461" s="118">
        <v>5.6</v>
      </c>
      <c r="M1461" s="118"/>
      <c r="N1461" s="118">
        <v>4.6900000000000004</v>
      </c>
      <c r="O1461" s="138">
        <f t="shared" si="286"/>
        <v>5.7218</v>
      </c>
      <c r="P1461" s="124">
        <v>2.95</v>
      </c>
      <c r="Q1461" s="118">
        <v>3.65</v>
      </c>
      <c r="R1461" s="118"/>
      <c r="S1461" s="151"/>
      <c r="T1461" s="119">
        <f t="shared" si="288"/>
        <v>2.0718000000000001</v>
      </c>
      <c r="U1461" s="119">
        <f t="shared" si="289"/>
        <v>0.69999999999999973</v>
      </c>
      <c r="V1461" s="119">
        <f t="shared" si="282"/>
        <v>35.932904000000001</v>
      </c>
      <c r="W1461" s="119">
        <f t="shared" si="283"/>
        <v>4.3959999999999981</v>
      </c>
      <c r="X1461" s="119">
        <f t="shared" si="284"/>
        <v>13.010904000000002</v>
      </c>
      <c r="Y1461" s="120">
        <f t="shared" si="290"/>
        <v>36.208885315809717</v>
      </c>
      <c r="Z1461" s="121">
        <f t="shared" si="291"/>
        <v>12.233912405187173</v>
      </c>
      <c r="AA1461" s="122"/>
      <c r="AB1461" s="119">
        <f t="shared" si="287"/>
        <v>13.010904000000002</v>
      </c>
    </row>
    <row r="1462" spans="1:29" x14ac:dyDescent="0.45">
      <c r="A1462" s="112">
        <f>IF(C1462="","",COUNTA($C$3:C1462))</f>
        <v>1460</v>
      </c>
      <c r="B1462" s="112" t="str">
        <f t="shared" si="292"/>
        <v>December</v>
      </c>
      <c r="C1462" s="113">
        <v>44904</v>
      </c>
      <c r="D1462" s="114" t="s">
        <v>823</v>
      </c>
      <c r="E1462" s="114"/>
      <c r="F1462" s="115">
        <v>44851</v>
      </c>
      <c r="G1462" s="116" t="s">
        <v>125</v>
      </c>
      <c r="H1462" s="152" t="s">
        <v>981</v>
      </c>
      <c r="I1462" s="116" t="s">
        <v>457</v>
      </c>
      <c r="J1462" s="116" t="s">
        <v>4</v>
      </c>
      <c r="K1462" s="117" t="str">
        <f t="shared" si="281"/>
        <v>Sqmt</v>
      </c>
      <c r="L1462" s="118">
        <v>20.399999999999999</v>
      </c>
      <c r="M1462" s="118"/>
      <c r="N1462" s="118">
        <v>16.98</v>
      </c>
      <c r="O1462" s="138">
        <f t="shared" si="286"/>
        <v>20.715599999999998</v>
      </c>
      <c r="P1462" s="124">
        <v>15.5</v>
      </c>
      <c r="Q1462" s="118">
        <v>17.100000000000001</v>
      </c>
      <c r="R1462" s="118"/>
      <c r="S1462" s="151"/>
      <c r="T1462" s="119">
        <f t="shared" si="288"/>
        <v>3.615599999999997</v>
      </c>
      <c r="U1462" s="119">
        <f t="shared" si="289"/>
        <v>1.6000000000000014</v>
      </c>
      <c r="V1462" s="119">
        <f t="shared" si="282"/>
        <v>162.61745999999999</v>
      </c>
      <c r="W1462" s="119">
        <f t="shared" si="283"/>
        <v>12.560000000000011</v>
      </c>
      <c r="X1462" s="119">
        <f t="shared" si="284"/>
        <v>28.382459999999977</v>
      </c>
      <c r="Y1462" s="120">
        <f t="shared" si="290"/>
        <v>17.4535132943289</v>
      </c>
      <c r="Z1462" s="121">
        <f t="shared" si="291"/>
        <v>7.7236478788932086</v>
      </c>
      <c r="AA1462" s="122"/>
      <c r="AB1462" s="119">
        <f t="shared" si="287"/>
        <v>28.382459999999977</v>
      </c>
      <c r="AC1462" s="96" t="s">
        <v>987</v>
      </c>
    </row>
    <row r="1463" spans="1:29" x14ac:dyDescent="0.45">
      <c r="A1463" s="112">
        <f>IF(C1463="","",COUNTA($C$3:C1463))</f>
        <v>1461</v>
      </c>
      <c r="B1463" s="112" t="str">
        <f t="shared" si="292"/>
        <v>December</v>
      </c>
      <c r="C1463" s="113">
        <v>44904</v>
      </c>
      <c r="D1463" s="114" t="s">
        <v>823</v>
      </c>
      <c r="E1463" s="114"/>
      <c r="F1463" s="115">
        <v>44851</v>
      </c>
      <c r="G1463" s="116" t="s">
        <v>125</v>
      </c>
      <c r="H1463" s="152" t="s">
        <v>981</v>
      </c>
      <c r="I1463" s="116" t="s">
        <v>25</v>
      </c>
      <c r="J1463" s="116" t="s">
        <v>455</v>
      </c>
      <c r="K1463" s="117" t="str">
        <f t="shared" si="281"/>
        <v>No's</v>
      </c>
      <c r="L1463" s="118">
        <v>36</v>
      </c>
      <c r="M1463" s="118"/>
      <c r="N1463" s="118"/>
      <c r="O1463" s="138">
        <f t="shared" si="286"/>
        <v>36</v>
      </c>
      <c r="P1463" s="124"/>
      <c r="Q1463" s="118"/>
      <c r="R1463" s="118"/>
      <c r="S1463" s="151"/>
      <c r="T1463" s="119" t="str">
        <f t="shared" si="288"/>
        <v/>
      </c>
      <c r="U1463" s="119" t="str">
        <f t="shared" si="289"/>
        <v/>
      </c>
      <c r="V1463" s="119">
        <f t="shared" si="282"/>
        <v>36</v>
      </c>
      <c r="W1463" s="119" t="str">
        <f t="shared" si="283"/>
        <v/>
      </c>
      <c r="X1463" s="119" t="str">
        <f t="shared" si="284"/>
        <v/>
      </c>
      <c r="Y1463" s="120" t="str">
        <f t="shared" si="290"/>
        <v/>
      </c>
      <c r="Z1463" s="121" t="str">
        <f t="shared" si="291"/>
        <v/>
      </c>
      <c r="AA1463" s="122"/>
      <c r="AB1463" s="119" t="str">
        <f t="shared" si="287"/>
        <v/>
      </c>
    </row>
    <row r="1464" spans="1:29" x14ac:dyDescent="0.45">
      <c r="A1464" s="112">
        <f>IF(C1464="","",COUNTA($C$3:C1464))</f>
        <v>1462</v>
      </c>
      <c r="B1464" s="112" t="str">
        <f t="shared" si="292"/>
        <v>December</v>
      </c>
      <c r="C1464" s="113">
        <v>44904</v>
      </c>
      <c r="D1464" s="114" t="s">
        <v>823</v>
      </c>
      <c r="E1464" s="114"/>
      <c r="F1464" s="115">
        <v>44851</v>
      </c>
      <c r="G1464" s="116" t="s">
        <v>125</v>
      </c>
      <c r="H1464" s="152" t="s">
        <v>981</v>
      </c>
      <c r="I1464" s="116" t="s">
        <v>460</v>
      </c>
      <c r="J1464" s="116" t="s">
        <v>225</v>
      </c>
      <c r="K1464" s="117" t="str">
        <f t="shared" si="281"/>
        <v>Rmt</v>
      </c>
      <c r="L1464" s="118">
        <v>30</v>
      </c>
      <c r="M1464" s="118"/>
      <c r="N1464" s="118"/>
      <c r="O1464" s="138">
        <f t="shared" si="286"/>
        <v>30</v>
      </c>
      <c r="P1464" s="124"/>
      <c r="Q1464" s="118"/>
      <c r="R1464" s="118"/>
      <c r="S1464" s="151"/>
      <c r="T1464" s="119" t="str">
        <f t="shared" si="288"/>
        <v/>
      </c>
      <c r="U1464" s="119" t="str">
        <f t="shared" si="289"/>
        <v/>
      </c>
      <c r="V1464" s="119">
        <f t="shared" si="282"/>
        <v>30</v>
      </c>
      <c r="W1464" s="119" t="str">
        <f t="shared" si="283"/>
        <v/>
      </c>
      <c r="X1464" s="119" t="str">
        <f t="shared" si="284"/>
        <v/>
      </c>
      <c r="Y1464" s="120" t="str">
        <f t="shared" si="290"/>
        <v/>
      </c>
      <c r="Z1464" s="121" t="str">
        <f t="shared" si="291"/>
        <v/>
      </c>
      <c r="AA1464" s="122"/>
      <c r="AB1464" s="119" t="str">
        <f t="shared" si="287"/>
        <v/>
      </c>
    </row>
    <row r="1465" spans="1:29" x14ac:dyDescent="0.45">
      <c r="A1465" s="112">
        <f>IF(C1465="","",COUNTA($C$3:C1465))</f>
        <v>1463</v>
      </c>
      <c r="B1465" s="112" t="str">
        <f t="shared" si="292"/>
        <v>December</v>
      </c>
      <c r="C1465" s="113">
        <v>44904</v>
      </c>
      <c r="D1465" s="114" t="s">
        <v>823</v>
      </c>
      <c r="E1465" s="114"/>
      <c r="F1465" s="115">
        <v>44851</v>
      </c>
      <c r="G1465" s="116" t="s">
        <v>125</v>
      </c>
      <c r="H1465" s="152" t="s">
        <v>981</v>
      </c>
      <c r="I1465" s="116" t="s">
        <v>24</v>
      </c>
      <c r="J1465" s="116" t="s">
        <v>24</v>
      </c>
      <c r="K1465" s="117" t="str">
        <f t="shared" si="281"/>
        <v>No's</v>
      </c>
      <c r="L1465" s="118">
        <v>50</v>
      </c>
      <c r="M1465" s="118"/>
      <c r="N1465" s="118"/>
      <c r="O1465" s="138">
        <f t="shared" si="286"/>
        <v>50</v>
      </c>
      <c r="P1465" s="124"/>
      <c r="Q1465" s="118"/>
      <c r="R1465" s="118"/>
      <c r="S1465" s="151"/>
      <c r="T1465" s="119" t="str">
        <f t="shared" si="288"/>
        <v/>
      </c>
      <c r="U1465" s="119" t="str">
        <f t="shared" si="289"/>
        <v/>
      </c>
      <c r="V1465" s="119">
        <f t="shared" si="282"/>
        <v>50</v>
      </c>
      <c r="W1465" s="119" t="str">
        <f t="shared" si="283"/>
        <v/>
      </c>
      <c r="X1465" s="119" t="str">
        <f t="shared" si="284"/>
        <v/>
      </c>
      <c r="Y1465" s="120" t="str">
        <f t="shared" si="290"/>
        <v/>
      </c>
      <c r="Z1465" s="121" t="str">
        <f t="shared" si="291"/>
        <v/>
      </c>
      <c r="AA1465" s="122"/>
      <c r="AB1465" s="119" t="str">
        <f t="shared" si="287"/>
        <v/>
      </c>
    </row>
    <row r="1466" spans="1:29" x14ac:dyDescent="0.45">
      <c r="A1466" s="112">
        <f>IF(C1466="","",COUNTA($C$3:C1466))</f>
        <v>1464</v>
      </c>
      <c r="B1466" s="112" t="str">
        <f t="shared" si="292"/>
        <v>December</v>
      </c>
      <c r="C1466" s="113">
        <v>44904</v>
      </c>
      <c r="D1466" s="114">
        <v>106</v>
      </c>
      <c r="E1466" s="114"/>
      <c r="F1466" s="115">
        <v>44897</v>
      </c>
      <c r="G1466" s="116" t="s">
        <v>35</v>
      </c>
      <c r="H1466" s="152" t="s">
        <v>982</v>
      </c>
      <c r="I1466" s="116" t="s">
        <v>457</v>
      </c>
      <c r="J1466" s="116" t="s">
        <v>2</v>
      </c>
      <c r="K1466" s="117" t="str">
        <f t="shared" si="281"/>
        <v>Sqmt</v>
      </c>
      <c r="L1466" s="118">
        <v>161.4</v>
      </c>
      <c r="M1466" s="118">
        <v>90.57</v>
      </c>
      <c r="N1466" s="118">
        <v>42.49</v>
      </c>
      <c r="O1466" s="138">
        <f t="shared" si="286"/>
        <v>162.33320000000001</v>
      </c>
      <c r="P1466" s="124">
        <v>136.9</v>
      </c>
      <c r="Q1466" s="118">
        <v>155.4</v>
      </c>
      <c r="R1466" s="118">
        <v>52</v>
      </c>
      <c r="S1466" s="151">
        <v>48</v>
      </c>
      <c r="T1466" s="119">
        <f t="shared" si="288"/>
        <v>6.9331999999999994</v>
      </c>
      <c r="U1466" s="119">
        <f t="shared" si="289"/>
        <v>18.5</v>
      </c>
      <c r="V1466" s="119">
        <f t="shared" si="282"/>
        <v>764.58937200000003</v>
      </c>
      <c r="W1466" s="119">
        <f t="shared" si="283"/>
        <v>87.135000000000005</v>
      </c>
      <c r="X1466" s="119">
        <f t="shared" si="284"/>
        <v>32.655372</v>
      </c>
      <c r="Y1466" s="120">
        <f t="shared" si="290"/>
        <v>4.2709686003848866</v>
      </c>
      <c r="Z1466" s="121">
        <f t="shared" si="291"/>
        <v>11.396313261858941</v>
      </c>
      <c r="AA1466" s="122"/>
      <c r="AB1466" s="119">
        <f t="shared" si="287"/>
        <v>32.655372</v>
      </c>
    </row>
    <row r="1467" spans="1:29" x14ac:dyDescent="0.45">
      <c r="A1467" s="112">
        <f>IF(C1467="","",COUNTA($C$3:C1467))</f>
        <v>1465</v>
      </c>
      <c r="B1467" s="112" t="str">
        <f t="shared" si="292"/>
        <v>December</v>
      </c>
      <c r="C1467" s="113">
        <v>44904</v>
      </c>
      <c r="D1467" s="114">
        <v>106</v>
      </c>
      <c r="E1467" s="114"/>
      <c r="F1467" s="115">
        <v>44897</v>
      </c>
      <c r="G1467" s="116" t="s">
        <v>35</v>
      </c>
      <c r="H1467" s="152" t="s">
        <v>982</v>
      </c>
      <c r="I1467" s="116" t="s">
        <v>25</v>
      </c>
      <c r="J1467" s="116" t="s">
        <v>455</v>
      </c>
      <c r="K1467" s="117" t="str">
        <f t="shared" si="281"/>
        <v>No's</v>
      </c>
      <c r="L1467" s="118">
        <v>916</v>
      </c>
      <c r="M1467" s="118"/>
      <c r="N1467" s="118"/>
      <c r="O1467" s="138">
        <f t="shared" si="286"/>
        <v>916</v>
      </c>
      <c r="P1467" s="124"/>
      <c r="Q1467" s="118"/>
      <c r="R1467" s="118"/>
      <c r="S1467" s="151"/>
      <c r="T1467" s="119" t="str">
        <f t="shared" si="288"/>
        <v/>
      </c>
      <c r="U1467" s="119" t="str">
        <f t="shared" si="289"/>
        <v/>
      </c>
      <c r="V1467" s="119">
        <f t="shared" si="282"/>
        <v>916</v>
      </c>
      <c r="W1467" s="119" t="str">
        <f t="shared" si="283"/>
        <v/>
      </c>
      <c r="X1467" s="119" t="str">
        <f t="shared" si="284"/>
        <v/>
      </c>
      <c r="Y1467" s="120" t="str">
        <f t="shared" si="290"/>
        <v/>
      </c>
      <c r="Z1467" s="121" t="str">
        <f t="shared" si="291"/>
        <v/>
      </c>
      <c r="AA1467" s="122"/>
      <c r="AB1467" s="119" t="str">
        <f t="shared" si="287"/>
        <v/>
      </c>
    </row>
    <row r="1468" spans="1:29" x14ac:dyDescent="0.45">
      <c r="A1468" s="112">
        <f>IF(C1468="","",COUNTA($C$3:C1468))</f>
        <v>1466</v>
      </c>
      <c r="B1468" s="112" t="str">
        <f t="shared" si="292"/>
        <v>December</v>
      </c>
      <c r="C1468" s="113">
        <v>44904</v>
      </c>
      <c r="D1468" s="114">
        <v>106</v>
      </c>
      <c r="E1468" s="114"/>
      <c r="F1468" s="115">
        <v>44897</v>
      </c>
      <c r="G1468" s="116" t="s">
        <v>35</v>
      </c>
      <c r="H1468" s="152" t="s">
        <v>982</v>
      </c>
      <c r="I1468" s="116" t="s">
        <v>460</v>
      </c>
      <c r="J1468" s="116" t="s">
        <v>225</v>
      </c>
      <c r="K1468" s="117" t="str">
        <f t="shared" si="281"/>
        <v>Rmt</v>
      </c>
      <c r="L1468" s="118">
        <v>170</v>
      </c>
      <c r="M1468" s="118"/>
      <c r="N1468" s="118"/>
      <c r="O1468" s="138">
        <f t="shared" si="286"/>
        <v>170</v>
      </c>
      <c r="P1468" s="124"/>
      <c r="Q1468" s="118"/>
      <c r="R1468" s="118"/>
      <c r="S1468" s="151"/>
      <c r="T1468" s="119" t="str">
        <f t="shared" si="288"/>
        <v/>
      </c>
      <c r="U1468" s="119" t="str">
        <f t="shared" si="289"/>
        <v/>
      </c>
      <c r="V1468" s="119">
        <f t="shared" si="282"/>
        <v>170</v>
      </c>
      <c r="W1468" s="119" t="str">
        <f t="shared" si="283"/>
        <v/>
      </c>
      <c r="X1468" s="119" t="str">
        <f t="shared" si="284"/>
        <v/>
      </c>
      <c r="Y1468" s="120" t="str">
        <f t="shared" si="290"/>
        <v/>
      </c>
      <c r="Z1468" s="121" t="str">
        <f t="shared" si="291"/>
        <v/>
      </c>
      <c r="AA1468" s="122"/>
      <c r="AB1468" s="119" t="str">
        <f t="shared" si="287"/>
        <v/>
      </c>
    </row>
    <row r="1469" spans="1:29" x14ac:dyDescent="0.45">
      <c r="A1469" s="112">
        <f>IF(C1469="","",COUNTA($C$3:C1469))</f>
        <v>1467</v>
      </c>
      <c r="B1469" s="112" t="str">
        <f t="shared" si="292"/>
        <v>December</v>
      </c>
      <c r="C1469" s="113">
        <v>44904</v>
      </c>
      <c r="D1469" s="114">
        <v>106</v>
      </c>
      <c r="E1469" s="114"/>
      <c r="F1469" s="115">
        <v>44897</v>
      </c>
      <c r="G1469" s="116" t="s">
        <v>35</v>
      </c>
      <c r="H1469" s="152" t="s">
        <v>982</v>
      </c>
      <c r="I1469" s="116" t="s">
        <v>24</v>
      </c>
      <c r="J1469" s="116" t="s">
        <v>24</v>
      </c>
      <c r="K1469" s="117" t="str">
        <f t="shared" si="281"/>
        <v>No's</v>
      </c>
      <c r="L1469" s="118">
        <v>600</v>
      </c>
      <c r="M1469" s="118"/>
      <c r="N1469" s="118"/>
      <c r="O1469" s="138">
        <f t="shared" si="286"/>
        <v>600</v>
      </c>
      <c r="P1469" s="124"/>
      <c r="Q1469" s="118"/>
      <c r="R1469" s="118"/>
      <c r="S1469" s="151"/>
      <c r="T1469" s="119" t="str">
        <f t="shared" si="288"/>
        <v/>
      </c>
      <c r="U1469" s="119" t="str">
        <f t="shared" si="289"/>
        <v/>
      </c>
      <c r="V1469" s="119">
        <f t="shared" si="282"/>
        <v>600</v>
      </c>
      <c r="W1469" s="119" t="str">
        <f t="shared" si="283"/>
        <v/>
      </c>
      <c r="X1469" s="119" t="str">
        <f t="shared" si="284"/>
        <v/>
      </c>
      <c r="Y1469" s="120" t="str">
        <f t="shared" si="290"/>
        <v/>
      </c>
      <c r="Z1469" s="121" t="str">
        <f t="shared" si="291"/>
        <v/>
      </c>
      <c r="AA1469" s="122"/>
      <c r="AB1469" s="119" t="str">
        <f t="shared" si="287"/>
        <v/>
      </c>
    </row>
    <row r="1470" spans="1:29" x14ac:dyDescent="0.45">
      <c r="A1470" s="112">
        <f>IF(C1470="","",COUNTA($C$3:C1470))</f>
        <v>1468</v>
      </c>
      <c r="B1470" s="112" t="str">
        <f t="shared" si="292"/>
        <v>December</v>
      </c>
      <c r="C1470" s="113">
        <v>44904</v>
      </c>
      <c r="D1470" s="114">
        <v>106</v>
      </c>
      <c r="E1470" s="114"/>
      <c r="F1470" s="115">
        <v>44897</v>
      </c>
      <c r="G1470" s="116" t="s">
        <v>35</v>
      </c>
      <c r="H1470" s="152" t="s">
        <v>982</v>
      </c>
      <c r="I1470" s="116" t="s">
        <v>480</v>
      </c>
      <c r="J1470" s="116" t="s">
        <v>345</v>
      </c>
      <c r="K1470" s="117" t="str">
        <f t="shared" si="281"/>
        <v>Kg's</v>
      </c>
      <c r="L1470" s="118">
        <v>0.9</v>
      </c>
      <c r="M1470" s="118"/>
      <c r="N1470" s="118"/>
      <c r="O1470" s="138">
        <f t="shared" si="286"/>
        <v>0.9</v>
      </c>
      <c r="P1470" s="124"/>
      <c r="Q1470" s="118"/>
      <c r="R1470" s="118"/>
      <c r="S1470" s="151"/>
      <c r="T1470" s="119" t="str">
        <f t="shared" si="288"/>
        <v/>
      </c>
      <c r="U1470" s="119" t="str">
        <f t="shared" si="289"/>
        <v/>
      </c>
      <c r="V1470" s="119">
        <f t="shared" si="282"/>
        <v>0.9</v>
      </c>
      <c r="W1470" s="119" t="str">
        <f t="shared" si="283"/>
        <v/>
      </c>
      <c r="X1470" s="119" t="str">
        <f t="shared" si="284"/>
        <v/>
      </c>
      <c r="Y1470" s="120" t="str">
        <f t="shared" si="290"/>
        <v/>
      </c>
      <c r="Z1470" s="121" t="str">
        <f t="shared" si="291"/>
        <v/>
      </c>
      <c r="AA1470" s="122"/>
      <c r="AB1470" s="119" t="str">
        <f t="shared" si="287"/>
        <v/>
      </c>
    </row>
    <row r="1471" spans="1:29" x14ac:dyDescent="0.45">
      <c r="A1471" s="112">
        <f>IF(C1471="","",COUNTA($C$3:C1471))</f>
        <v>1469</v>
      </c>
      <c r="B1471" s="112" t="str">
        <f t="shared" si="292"/>
        <v>December</v>
      </c>
      <c r="C1471" s="113">
        <v>44904</v>
      </c>
      <c r="D1471" s="114">
        <v>106</v>
      </c>
      <c r="E1471" s="114"/>
      <c r="F1471" s="115">
        <v>44897</v>
      </c>
      <c r="G1471" s="116" t="s">
        <v>35</v>
      </c>
      <c r="H1471" s="152" t="s">
        <v>982</v>
      </c>
      <c r="I1471" s="116" t="s">
        <v>480</v>
      </c>
      <c r="J1471" s="116" t="s">
        <v>343</v>
      </c>
      <c r="K1471" s="117" t="str">
        <f t="shared" si="281"/>
        <v>No's</v>
      </c>
      <c r="L1471" s="118">
        <v>1</v>
      </c>
      <c r="M1471" s="118"/>
      <c r="N1471" s="118"/>
      <c r="O1471" s="138">
        <f t="shared" si="286"/>
        <v>1</v>
      </c>
      <c r="P1471" s="124"/>
      <c r="Q1471" s="118"/>
      <c r="R1471" s="118"/>
      <c r="S1471" s="151"/>
      <c r="T1471" s="119" t="str">
        <f t="shared" si="288"/>
        <v/>
      </c>
      <c r="U1471" s="119" t="str">
        <f t="shared" si="289"/>
        <v/>
      </c>
      <c r="V1471" s="119">
        <f t="shared" si="282"/>
        <v>1</v>
      </c>
      <c r="W1471" s="119" t="str">
        <f t="shared" si="283"/>
        <v/>
      </c>
      <c r="X1471" s="119" t="str">
        <f t="shared" si="284"/>
        <v/>
      </c>
      <c r="Y1471" s="120" t="str">
        <f t="shared" si="290"/>
        <v/>
      </c>
      <c r="Z1471" s="121" t="str">
        <f t="shared" si="291"/>
        <v/>
      </c>
      <c r="AA1471" s="122"/>
      <c r="AB1471" s="119" t="str">
        <f t="shared" si="287"/>
        <v/>
      </c>
    </row>
    <row r="1472" spans="1:29" x14ac:dyDescent="0.45">
      <c r="A1472" s="112">
        <f>IF(C1472="","",COUNTA($C$3:C1472))</f>
        <v>1470</v>
      </c>
      <c r="B1472" s="112" t="str">
        <f t="shared" si="292"/>
        <v>December</v>
      </c>
      <c r="C1472" s="113">
        <v>44905</v>
      </c>
      <c r="D1472" s="114">
        <v>358</v>
      </c>
      <c r="E1472" s="114"/>
      <c r="F1472" s="115">
        <v>44904</v>
      </c>
      <c r="G1472" s="116" t="s">
        <v>75</v>
      </c>
      <c r="H1472" s="152" t="s">
        <v>983</v>
      </c>
      <c r="I1472" s="116" t="s">
        <v>465</v>
      </c>
      <c r="J1472" s="116" t="s">
        <v>2</v>
      </c>
      <c r="K1472" s="117" t="str">
        <f t="shared" si="281"/>
        <v>Sqmt</v>
      </c>
      <c r="L1472" s="118">
        <v>60.6</v>
      </c>
      <c r="M1472" s="118">
        <v>42.61</v>
      </c>
      <c r="N1472" s="118">
        <v>7.12</v>
      </c>
      <c r="O1472" s="138">
        <f t="shared" si="286"/>
        <v>60.670599999999993</v>
      </c>
      <c r="P1472" s="124">
        <v>54</v>
      </c>
      <c r="Q1472" s="118">
        <v>59.3</v>
      </c>
      <c r="R1472" s="118">
        <v>60</v>
      </c>
      <c r="S1472" s="151">
        <v>40</v>
      </c>
      <c r="T1472" s="119">
        <f t="shared" si="288"/>
        <v>1.370599999999996</v>
      </c>
      <c r="U1472" s="119">
        <f t="shared" si="289"/>
        <v>5.2999999999999972</v>
      </c>
      <c r="V1472" s="119">
        <f t="shared" si="282"/>
        <v>285.75852599999996</v>
      </c>
      <c r="W1472" s="119">
        <f t="shared" si="283"/>
        <v>24.962999999999987</v>
      </c>
      <c r="X1472" s="119">
        <f t="shared" si="284"/>
        <v>6.4555259999999812</v>
      </c>
      <c r="Y1472" s="120">
        <f t="shared" si="290"/>
        <v>2.2590843011277228</v>
      </c>
      <c r="Z1472" s="121">
        <f t="shared" si="291"/>
        <v>8.7356973558857138</v>
      </c>
      <c r="AA1472" s="122"/>
      <c r="AB1472" s="119">
        <f t="shared" si="287"/>
        <v>6.4555259999999812</v>
      </c>
    </row>
    <row r="1473" spans="1:29" x14ac:dyDescent="0.45">
      <c r="A1473" s="112">
        <f>IF(C1473="","",COUNTA($C$3:C1473))</f>
        <v>1471</v>
      </c>
      <c r="B1473" s="112" t="str">
        <f t="shared" si="292"/>
        <v>December</v>
      </c>
      <c r="C1473" s="113">
        <v>44905</v>
      </c>
      <c r="D1473" s="114">
        <v>358</v>
      </c>
      <c r="E1473" s="114"/>
      <c r="F1473" s="115">
        <v>44904</v>
      </c>
      <c r="G1473" s="116" t="s">
        <v>75</v>
      </c>
      <c r="H1473" s="152" t="s">
        <v>983</v>
      </c>
      <c r="I1473" s="116" t="s">
        <v>353</v>
      </c>
      <c r="J1473" s="116" t="s">
        <v>24</v>
      </c>
      <c r="K1473" s="117" t="str">
        <f t="shared" si="281"/>
        <v>No's</v>
      </c>
      <c r="L1473" s="118">
        <v>100</v>
      </c>
      <c r="M1473" s="118"/>
      <c r="N1473" s="118"/>
      <c r="O1473" s="138">
        <f t="shared" si="286"/>
        <v>100</v>
      </c>
      <c r="P1473" s="124"/>
      <c r="Q1473" s="118"/>
      <c r="R1473" s="118"/>
      <c r="S1473" s="151"/>
      <c r="T1473" s="119" t="str">
        <f t="shared" si="288"/>
        <v/>
      </c>
      <c r="U1473" s="119" t="str">
        <f t="shared" si="289"/>
        <v/>
      </c>
      <c r="V1473" s="119">
        <f t="shared" si="282"/>
        <v>100</v>
      </c>
      <c r="W1473" s="119" t="str">
        <f t="shared" si="283"/>
        <v/>
      </c>
      <c r="X1473" s="119" t="str">
        <f t="shared" si="284"/>
        <v/>
      </c>
      <c r="Y1473" s="120" t="str">
        <f t="shared" si="290"/>
        <v/>
      </c>
      <c r="Z1473" s="121" t="str">
        <f t="shared" si="291"/>
        <v/>
      </c>
      <c r="AA1473" s="122"/>
      <c r="AB1473" s="119" t="str">
        <f t="shared" si="287"/>
        <v/>
      </c>
    </row>
    <row r="1474" spans="1:29" x14ac:dyDescent="0.45">
      <c r="A1474" s="112">
        <f>IF(C1474="","",COUNTA($C$3:C1474))</f>
        <v>1472</v>
      </c>
      <c r="B1474" s="112" t="str">
        <f t="shared" si="292"/>
        <v>December</v>
      </c>
      <c r="C1474" s="113">
        <v>44905</v>
      </c>
      <c r="D1474" s="114">
        <v>358</v>
      </c>
      <c r="E1474" s="114"/>
      <c r="F1474" s="115">
        <v>44904</v>
      </c>
      <c r="G1474" s="116" t="s">
        <v>75</v>
      </c>
      <c r="H1474" s="152" t="s">
        <v>983</v>
      </c>
      <c r="I1474" s="116" t="s">
        <v>352</v>
      </c>
      <c r="J1474" s="116" t="s">
        <v>24</v>
      </c>
      <c r="K1474" s="117" t="str">
        <f t="shared" si="281"/>
        <v>No's</v>
      </c>
      <c r="L1474" s="118">
        <v>150</v>
      </c>
      <c r="M1474" s="118"/>
      <c r="N1474" s="118"/>
      <c r="O1474" s="138">
        <f t="shared" si="286"/>
        <v>150</v>
      </c>
      <c r="P1474" s="124"/>
      <c r="Q1474" s="118"/>
      <c r="R1474" s="118"/>
      <c r="S1474" s="151"/>
      <c r="T1474" s="119" t="str">
        <f t="shared" si="288"/>
        <v/>
      </c>
      <c r="U1474" s="119" t="str">
        <f t="shared" si="289"/>
        <v/>
      </c>
      <c r="V1474" s="119">
        <f t="shared" si="282"/>
        <v>150</v>
      </c>
      <c r="W1474" s="119" t="str">
        <f t="shared" si="283"/>
        <v/>
      </c>
      <c r="X1474" s="119" t="str">
        <f t="shared" si="284"/>
        <v/>
      </c>
      <c r="Y1474" s="120" t="str">
        <f t="shared" si="290"/>
        <v/>
      </c>
      <c r="Z1474" s="121" t="str">
        <f t="shared" si="291"/>
        <v/>
      </c>
      <c r="AA1474" s="122"/>
      <c r="AB1474" s="119" t="str">
        <f t="shared" si="287"/>
        <v/>
      </c>
    </row>
    <row r="1475" spans="1:29" x14ac:dyDescent="0.45">
      <c r="A1475" s="112">
        <f>IF(C1475="","",COUNTA($C$3:C1475))</f>
        <v>1473</v>
      </c>
      <c r="B1475" s="112" t="str">
        <f t="shared" si="292"/>
        <v>December</v>
      </c>
      <c r="C1475" s="113">
        <v>44905</v>
      </c>
      <c r="D1475" s="114">
        <v>358</v>
      </c>
      <c r="E1475" s="114"/>
      <c r="F1475" s="115">
        <v>44904</v>
      </c>
      <c r="G1475" s="116" t="s">
        <v>75</v>
      </c>
      <c r="H1475" s="152" t="s">
        <v>983</v>
      </c>
      <c r="I1475" s="116" t="s">
        <v>480</v>
      </c>
      <c r="J1475" s="116" t="s">
        <v>343</v>
      </c>
      <c r="K1475" s="117" t="str">
        <f t="shared" ref="K1475:K1538" si="293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1475" s="118">
        <v>1</v>
      </c>
      <c r="M1475" s="118"/>
      <c r="N1475" s="118"/>
      <c r="O1475" s="138">
        <f t="shared" si="286"/>
        <v>1</v>
      </c>
      <c r="P1475" s="124"/>
      <c r="Q1475" s="118"/>
      <c r="R1475" s="118"/>
      <c r="S1475" s="151"/>
      <c r="T1475" s="119" t="str">
        <f t="shared" si="288"/>
        <v/>
      </c>
      <c r="U1475" s="119" t="str">
        <f t="shared" si="289"/>
        <v/>
      </c>
      <c r="V1475" s="119">
        <f t="shared" ref="V1475:V1538" si="294">IF(ISNUMBER(SEARCH("26",J:J)),O1475*3.925,IF(ISNUMBER(SEARCH("24",J:J)),O1475*4.71,IF(ISNUMBER(SEARCH("22",J:J)),O1475*6.28,IF(ISNUMBER(SEARCH("20",J:J)),O1475*7.85,IF(ISNUMBER(SEARCH("18G",J:J)),O1475*9.42,IF(ISNUMBER(SEARCH("16G",J:J)),O1475*11.775,IF(ISNUMBER(SEARCH("Thermal",J:J)),O1475,IF(ISNUMBER(SEARCH("Acou",J:J)),O1475,IF(ISNUMBER(SEARCH("ss",J:J)),O1475,IF(ISNUMBER(SEARCH("0.8mm",J:J)),O1475*2.2,IF(ISNUMBER(SEARCH("1mm",J:J)),O1475*2.75,IF(ISNUMBER(SEARCH("1.2mm",J:J)),O1475*3.3,IF(ISNUMBER(SEARCH("Gasket",J:J)),O1475,IF(ISNUMBER(SEARCH("Cleats",J:J)),O1475,IF(ISNUMBER(SEARCH("Sealant",J:J)),O1475,IF(ISNUMBER(SEARCH("Bracket",J:J)),O1475,IF(ISNUMBER(SEARCH("Corner",J:J)),O1475,IF(ISNUMBER(SEARCH("Bubble",J:J)),O1475,""))))))))))))))))))</f>
        <v>1</v>
      </c>
      <c r="W1475" s="119" t="str">
        <f t="shared" ref="W1475:W1538" si="295">IF(ISNUMBER(SEARCH("26",J:J)),U1475*3.925,IF(ISNUMBER(SEARCH("24",J:J)),U1475*4.71,IF(ISNUMBER(SEARCH("22",J:J)),U1475*6.28,IF(ISNUMBER(SEARCH("20",J:J)),U1475*7.85,IF(ISNUMBER(SEARCH("18G",J:J)),U1475*9.42,IF(ISNUMBER(SEARCH("16G",J:J)),U1475*11.775,IF(ISNUMBER(SEARCH("Thermal",J:J)),U1475,IF(ISNUMBER(SEARCH("Acou",J:J)),U1475,IF(ISNUMBER(SEARCH("ss",J:J)),U1475,IF(ISNUMBER(SEARCH("0.8mm",J:J)),U1475*2.2,IF(ISNUMBER(SEARCH("1mm",J:J)),U1475*2.75,IF(ISNUMBER(SEARCH("1.2mm",J:J)),U1475*3.3,IF(ISNUMBER(SEARCH("Gasket",J:J)),U1475,IF(ISNUMBER(SEARCH("Cleats",J:J)),U1475,IF(ISNUMBER(SEARCH("Sealant",J:J)),U1475,IF(ISNUMBER(SEARCH("Bracket",J:J)),U1475,IF(ISNUMBER(SEARCH("Corner",J:J)),U1475,IF(ISNUMBER(SEARCH("Bubble",J:J)),U1475,""))))))))))))))))))</f>
        <v/>
      </c>
      <c r="X1475" s="119" t="str">
        <f t="shared" ref="X1475:X1538" si="296">IF(ISNUMBER(SEARCH("26",J:J)),T1475*3.925,IF(ISNUMBER(SEARCH("24",J:J)),T1475*4.71,IF(ISNUMBER(SEARCH("22",J:J)),T1475*6.28,IF(ISNUMBER(SEARCH("20",J:J)),T1475*7.85,IF(ISNUMBER(SEARCH("18",J:J)),T1475*9.42,IF(ISNUMBER(SEARCH("16",J:J)),T1475*11.775,IF(ISNUMBER(SEARCH("Thermal",J:J)),"",IF(ISNUMBER(SEARCH("Acou",J:J)),"",IF(ISNUMBER(SEARCH("ss",J:J)),"",IF(ISNUMBER(SEARCH("0.8mm",J:J)),T1475*2.2,IF(ISNUMBER(SEARCH("1mm",J:J)),T1475*2.75,IF(ISNUMBER(SEARCH("1.2mm",J:J)),T1475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475" s="120" t="str">
        <f t="shared" si="290"/>
        <v/>
      </c>
      <c r="Z1475" s="121" t="str">
        <f t="shared" si="291"/>
        <v/>
      </c>
      <c r="AA1475" s="122"/>
      <c r="AB1475" s="119" t="str">
        <f t="shared" si="287"/>
        <v/>
      </c>
    </row>
    <row r="1476" spans="1:29" x14ac:dyDescent="0.45">
      <c r="A1476" s="112">
        <f>IF(C1476="","",COUNTA($C$3:C1476))</f>
        <v>1474</v>
      </c>
      <c r="B1476" s="112" t="str">
        <f t="shared" si="292"/>
        <v>December</v>
      </c>
      <c r="C1476" s="113">
        <v>44905</v>
      </c>
      <c r="D1476" s="114" t="s">
        <v>808</v>
      </c>
      <c r="E1476" s="114"/>
      <c r="F1476" s="115">
        <v>44909</v>
      </c>
      <c r="G1476" s="116" t="s">
        <v>125</v>
      </c>
      <c r="H1476" s="152" t="s">
        <v>984</v>
      </c>
      <c r="I1476" s="116" t="s">
        <v>231</v>
      </c>
      <c r="J1476" s="116" t="s">
        <v>2</v>
      </c>
      <c r="K1476" s="117" t="str">
        <f t="shared" si="293"/>
        <v>Sqmt</v>
      </c>
      <c r="L1476" s="118">
        <v>360.9</v>
      </c>
      <c r="M1476" s="118"/>
      <c r="N1476" s="118">
        <v>301.68</v>
      </c>
      <c r="O1476" s="138">
        <f t="shared" ref="O1476:O1507" si="297">IF(ISNUMBER(SEARCH("gsm",J:J)),(M1476+N1476)*1.22,IF(ISNUMBER(SEARCH("Tape",J:J)),L1476,IF(ISNUMBER(SEARCH("Thermal",J:J)),L1476,IF(ISNUMBER(SEARCH("Acou",J:J)),L1476,IF(ISNUMBER(SEARCH("ss",J:J)),L1476,IF(ISNUMBER(SEARCH("Alu",J:J)),L1476,IF(ISNUMBER(SEARCH("Gasket",J:J)),L1476,IF(ISNUMBER(SEARCH("Cleats",J:J)),L1476,IF(ISNUMBER(SEARCH("Tube",J:J)),L1476,IF(ISNUMBER(SEARCH("Bracket",J:J)),L1476,IF(ISNUMBER(SEARCH("Corner",J:J)),L1476,IF(ISNUMBER(SEARCH("MS",J:J)),L1476,IF(ISNUMBER(SEARCH("Bucket",J:J)),L1476,IF(ISNUMBER(SEARCH("stretch",J:J)),L1476,IF(ISNUMBER(SEARCH("Bubble",J:J)),L1476,IF(ISNUMBER(SEARCH("JTR",J:J)),L1476,IF(ISNUMBER(SEARCH("Clamp",J:J)),"No's",IF(ISNUMBER(SEARCH("PIR",J:J)),"sqmt",""))))))))))))))))))</f>
        <v>368.0496</v>
      </c>
      <c r="P1476" s="124">
        <v>322.5</v>
      </c>
      <c r="Q1476" s="118">
        <v>353.6</v>
      </c>
      <c r="R1476" s="118">
        <v>0</v>
      </c>
      <c r="S1476" s="151">
        <v>100</v>
      </c>
      <c r="T1476" s="119">
        <f t="shared" si="288"/>
        <v>14.449599999999975</v>
      </c>
      <c r="U1476" s="119">
        <f t="shared" si="289"/>
        <v>31.100000000000023</v>
      </c>
      <c r="V1476" s="119">
        <f t="shared" si="294"/>
        <v>1733.513616</v>
      </c>
      <c r="W1476" s="119">
        <f t="shared" si="295"/>
        <v>146.48100000000011</v>
      </c>
      <c r="X1476" s="119">
        <f t="shared" si="296"/>
        <v>68.057615999999882</v>
      </c>
      <c r="Y1476" s="120">
        <f t="shared" si="290"/>
        <v>3.9259925836082896</v>
      </c>
      <c r="Z1476" s="121">
        <f t="shared" si="291"/>
        <v>8.4499480504801596</v>
      </c>
      <c r="AA1476" s="122"/>
      <c r="AB1476" s="119">
        <f t="shared" si="287"/>
        <v>68.057615999999882</v>
      </c>
      <c r="AC1476" s="96" t="s">
        <v>985</v>
      </c>
    </row>
    <row r="1477" spans="1:29" x14ac:dyDescent="0.45">
      <c r="A1477" s="112">
        <f>IF(C1477="","",COUNTA($C$3:C1477))</f>
        <v>1475</v>
      </c>
      <c r="B1477" s="112" t="str">
        <f t="shared" si="292"/>
        <v>December</v>
      </c>
      <c r="C1477" s="113">
        <v>44908</v>
      </c>
      <c r="D1477" s="114" t="s">
        <v>988</v>
      </c>
      <c r="E1477" s="114"/>
      <c r="F1477" s="115">
        <v>44907</v>
      </c>
      <c r="G1477" s="116" t="s">
        <v>125</v>
      </c>
      <c r="H1477" s="152" t="s">
        <v>989</v>
      </c>
      <c r="I1477" s="116" t="s">
        <v>464</v>
      </c>
      <c r="J1477" s="116" t="s">
        <v>2</v>
      </c>
      <c r="K1477" s="117" t="str">
        <f t="shared" si="293"/>
        <v>Sqmt</v>
      </c>
      <c r="L1477" s="118">
        <v>6.8</v>
      </c>
      <c r="M1477" s="118"/>
      <c r="N1477" s="118">
        <v>5.69</v>
      </c>
      <c r="O1477" s="138">
        <f t="shared" si="297"/>
        <v>6.9418000000000006</v>
      </c>
      <c r="P1477" s="124">
        <v>4.5999999999999996</v>
      </c>
      <c r="Q1477" s="118">
        <v>5</v>
      </c>
      <c r="R1477" s="118">
        <v>0</v>
      </c>
      <c r="S1477" s="151">
        <v>100</v>
      </c>
      <c r="T1477" s="119">
        <f t="shared" si="288"/>
        <v>1.9418000000000006</v>
      </c>
      <c r="U1477" s="119">
        <f t="shared" si="289"/>
        <v>0.40000000000000036</v>
      </c>
      <c r="V1477" s="119">
        <f t="shared" si="294"/>
        <v>32.695878</v>
      </c>
      <c r="W1477" s="119">
        <f t="shared" si="295"/>
        <v>1.8840000000000017</v>
      </c>
      <c r="X1477" s="119">
        <f t="shared" si="296"/>
        <v>9.1458780000000033</v>
      </c>
      <c r="Y1477" s="120">
        <f t="shared" si="290"/>
        <v>27.972571955400621</v>
      </c>
      <c r="Z1477" s="121">
        <f t="shared" si="291"/>
        <v>5.7621942435679552</v>
      </c>
      <c r="AA1477" s="122"/>
      <c r="AB1477" s="119">
        <f t="shared" si="287"/>
        <v>9.1458780000000033</v>
      </c>
    </row>
    <row r="1478" spans="1:29" x14ac:dyDescent="0.45">
      <c r="A1478" s="112">
        <f>IF(C1478="","",COUNTA($C$3:C1478))</f>
        <v>1476</v>
      </c>
      <c r="B1478" s="112" t="str">
        <f t="shared" si="292"/>
        <v>December</v>
      </c>
      <c r="C1478" s="113">
        <v>44908</v>
      </c>
      <c r="D1478" s="114" t="s">
        <v>988</v>
      </c>
      <c r="E1478" s="114"/>
      <c r="F1478" s="115">
        <v>44907</v>
      </c>
      <c r="G1478" s="116" t="s">
        <v>125</v>
      </c>
      <c r="H1478" s="152" t="s">
        <v>989</v>
      </c>
      <c r="I1478" s="116" t="s">
        <v>464</v>
      </c>
      <c r="J1478" s="116" t="s">
        <v>3</v>
      </c>
      <c r="K1478" s="117" t="str">
        <f t="shared" si="293"/>
        <v>Sqmt</v>
      </c>
      <c r="L1478" s="118">
        <v>30.6</v>
      </c>
      <c r="M1478" s="118"/>
      <c r="N1478" s="118">
        <v>25.5</v>
      </c>
      <c r="O1478" s="138">
        <f t="shared" si="297"/>
        <v>31.11</v>
      </c>
      <c r="P1478" s="124">
        <v>22.6</v>
      </c>
      <c r="Q1478" s="118">
        <v>24.9</v>
      </c>
      <c r="R1478" s="118"/>
      <c r="S1478" s="151"/>
      <c r="T1478" s="119">
        <f t="shared" si="288"/>
        <v>6.2100000000000009</v>
      </c>
      <c r="U1478" s="119">
        <f t="shared" si="289"/>
        <v>2.2999999999999972</v>
      </c>
      <c r="V1478" s="119">
        <f t="shared" si="294"/>
        <v>195.3708</v>
      </c>
      <c r="W1478" s="119">
        <f t="shared" si="295"/>
        <v>14.443999999999983</v>
      </c>
      <c r="X1478" s="119">
        <f t="shared" si="296"/>
        <v>38.99880000000001</v>
      </c>
      <c r="Y1478" s="120">
        <f t="shared" si="290"/>
        <v>19.961427193828353</v>
      </c>
      <c r="Z1478" s="121">
        <f t="shared" si="291"/>
        <v>7.3931211828993799</v>
      </c>
      <c r="AA1478" s="122"/>
      <c r="AB1478" s="119">
        <f t="shared" si="287"/>
        <v>38.99880000000001</v>
      </c>
    </row>
    <row r="1479" spans="1:29" x14ac:dyDescent="0.45">
      <c r="A1479" s="112">
        <f>IF(C1479="","",COUNTA($C$3:C1479))</f>
        <v>1477</v>
      </c>
      <c r="B1479" s="112" t="str">
        <f t="shared" si="292"/>
        <v>December</v>
      </c>
      <c r="C1479" s="113">
        <v>44908</v>
      </c>
      <c r="D1479" s="114" t="s">
        <v>988</v>
      </c>
      <c r="E1479" s="114"/>
      <c r="F1479" s="115">
        <v>44907</v>
      </c>
      <c r="G1479" s="116" t="s">
        <v>125</v>
      </c>
      <c r="H1479" s="152" t="s">
        <v>989</v>
      </c>
      <c r="I1479" s="116" t="s">
        <v>480</v>
      </c>
      <c r="J1479" s="116" t="s">
        <v>345</v>
      </c>
      <c r="K1479" s="117" t="str">
        <f t="shared" si="293"/>
        <v>Kg's</v>
      </c>
      <c r="L1479" s="118">
        <v>0.15</v>
      </c>
      <c r="M1479" s="118"/>
      <c r="N1479" s="118"/>
      <c r="O1479" s="138">
        <f t="shared" si="297"/>
        <v>0.15</v>
      </c>
      <c r="P1479" s="124"/>
      <c r="Q1479" s="118"/>
      <c r="R1479" s="118"/>
      <c r="S1479" s="151"/>
      <c r="T1479" s="119" t="str">
        <f t="shared" si="288"/>
        <v/>
      </c>
      <c r="U1479" s="119" t="str">
        <f t="shared" si="289"/>
        <v/>
      </c>
      <c r="V1479" s="119">
        <f t="shared" si="294"/>
        <v>0.15</v>
      </c>
      <c r="W1479" s="119" t="str">
        <f t="shared" si="295"/>
        <v/>
      </c>
      <c r="X1479" s="119" t="str">
        <f t="shared" si="296"/>
        <v/>
      </c>
      <c r="Y1479" s="120" t="str">
        <f t="shared" si="290"/>
        <v/>
      </c>
      <c r="Z1479" s="121" t="str">
        <f t="shared" si="291"/>
        <v/>
      </c>
      <c r="AA1479" s="122"/>
      <c r="AB1479" s="119" t="str">
        <f t="shared" si="287"/>
        <v/>
      </c>
    </row>
    <row r="1480" spans="1:29" x14ac:dyDescent="0.45">
      <c r="A1480" s="112">
        <f>IF(C1480="","",COUNTA($C$3:C1480))</f>
        <v>1478</v>
      </c>
      <c r="B1480" s="112" t="str">
        <f t="shared" si="292"/>
        <v>December</v>
      </c>
      <c r="C1480" s="113">
        <v>44908</v>
      </c>
      <c r="D1480" s="114" t="s">
        <v>898</v>
      </c>
      <c r="E1480" s="114"/>
      <c r="F1480" s="115">
        <v>44872</v>
      </c>
      <c r="G1480" s="116" t="s">
        <v>125</v>
      </c>
      <c r="H1480" s="152" t="s">
        <v>990</v>
      </c>
      <c r="I1480" s="116" t="s">
        <v>457</v>
      </c>
      <c r="J1480" s="116" t="s">
        <v>2</v>
      </c>
      <c r="K1480" s="117" t="str">
        <f t="shared" si="293"/>
        <v>Sqmt</v>
      </c>
      <c r="L1480" s="118">
        <v>258</v>
      </c>
      <c r="M1480" s="118">
        <v>131.26</v>
      </c>
      <c r="N1480" s="118">
        <v>81.61</v>
      </c>
      <c r="O1480" s="138">
        <f t="shared" si="297"/>
        <v>259.70139999999998</v>
      </c>
      <c r="P1480" s="124">
        <v>214.5</v>
      </c>
      <c r="Q1480" s="118">
        <v>245.2</v>
      </c>
      <c r="R1480" s="118">
        <v>28</v>
      </c>
      <c r="S1480" s="151">
        <v>72</v>
      </c>
      <c r="T1480" s="119">
        <f t="shared" si="288"/>
        <v>14.50139999999999</v>
      </c>
      <c r="U1480" s="119">
        <f t="shared" si="289"/>
        <v>30.699999999999989</v>
      </c>
      <c r="V1480" s="119">
        <f t="shared" si="294"/>
        <v>1223.1935939999998</v>
      </c>
      <c r="W1480" s="119">
        <f t="shared" si="295"/>
        <v>144.59699999999995</v>
      </c>
      <c r="X1480" s="119">
        <f t="shared" si="296"/>
        <v>68.301593999999952</v>
      </c>
      <c r="Y1480" s="120">
        <f t="shared" si="290"/>
        <v>5.5838744034494967</v>
      </c>
      <c r="Z1480" s="121">
        <f t="shared" si="291"/>
        <v>11.821268579992248</v>
      </c>
      <c r="AA1480" s="122"/>
      <c r="AB1480" s="119">
        <f t="shared" si="287"/>
        <v>68.301593999999952</v>
      </c>
    </row>
    <row r="1481" spans="1:29" x14ac:dyDescent="0.45">
      <c r="A1481" s="112">
        <f>IF(C1481="","",COUNTA($C$3:C1481))</f>
        <v>1479</v>
      </c>
      <c r="B1481" s="112" t="str">
        <f t="shared" si="292"/>
        <v>December</v>
      </c>
      <c r="C1481" s="113">
        <v>44908</v>
      </c>
      <c r="D1481" s="114" t="s">
        <v>898</v>
      </c>
      <c r="E1481" s="114"/>
      <c r="F1481" s="115">
        <v>44872</v>
      </c>
      <c r="G1481" s="116" t="s">
        <v>125</v>
      </c>
      <c r="H1481" s="152" t="s">
        <v>990</v>
      </c>
      <c r="I1481" s="116" t="s">
        <v>25</v>
      </c>
      <c r="J1481" s="116" t="s">
        <v>455</v>
      </c>
      <c r="K1481" s="117" t="str">
        <f t="shared" si="293"/>
        <v>No's</v>
      </c>
      <c r="L1481" s="118">
        <v>1812</v>
      </c>
      <c r="M1481" s="118"/>
      <c r="N1481" s="118"/>
      <c r="O1481" s="138">
        <f t="shared" si="297"/>
        <v>1812</v>
      </c>
      <c r="P1481" s="124"/>
      <c r="Q1481" s="118"/>
      <c r="R1481" s="118"/>
      <c r="S1481" s="151"/>
      <c r="T1481" s="119" t="str">
        <f t="shared" si="288"/>
        <v/>
      </c>
      <c r="U1481" s="119" t="str">
        <f t="shared" si="289"/>
        <v/>
      </c>
      <c r="V1481" s="119">
        <f t="shared" si="294"/>
        <v>1812</v>
      </c>
      <c r="W1481" s="119" t="str">
        <f t="shared" si="295"/>
        <v/>
      </c>
      <c r="X1481" s="119" t="str">
        <f t="shared" si="296"/>
        <v/>
      </c>
      <c r="Y1481" s="120" t="str">
        <f t="shared" si="290"/>
        <v/>
      </c>
      <c r="Z1481" s="121" t="str">
        <f t="shared" si="291"/>
        <v/>
      </c>
      <c r="AA1481" s="122"/>
      <c r="AB1481" s="119" t="str">
        <f t="shared" si="287"/>
        <v/>
      </c>
    </row>
    <row r="1482" spans="1:29" x14ac:dyDescent="0.45">
      <c r="A1482" s="112">
        <f>IF(C1482="","",COUNTA($C$3:C1482))</f>
        <v>1480</v>
      </c>
      <c r="B1482" s="112" t="str">
        <f t="shared" si="292"/>
        <v>December</v>
      </c>
      <c r="C1482" s="113">
        <v>44908</v>
      </c>
      <c r="D1482" s="114" t="s">
        <v>898</v>
      </c>
      <c r="E1482" s="114"/>
      <c r="F1482" s="115">
        <v>44872</v>
      </c>
      <c r="G1482" s="116" t="s">
        <v>125</v>
      </c>
      <c r="H1482" s="152" t="s">
        <v>990</v>
      </c>
      <c r="I1482" s="116" t="s">
        <v>460</v>
      </c>
      <c r="J1482" s="116" t="s">
        <v>225</v>
      </c>
      <c r="K1482" s="117" t="str">
        <f t="shared" si="293"/>
        <v>Rmt</v>
      </c>
      <c r="L1482" s="118">
        <v>300</v>
      </c>
      <c r="M1482" s="118"/>
      <c r="N1482" s="118"/>
      <c r="O1482" s="138">
        <f t="shared" si="297"/>
        <v>300</v>
      </c>
      <c r="P1482" s="124"/>
      <c r="Q1482" s="118"/>
      <c r="R1482" s="118"/>
      <c r="S1482" s="151"/>
      <c r="T1482" s="119" t="str">
        <f t="shared" si="288"/>
        <v/>
      </c>
      <c r="U1482" s="119" t="str">
        <f t="shared" si="289"/>
        <v/>
      </c>
      <c r="V1482" s="119">
        <f t="shared" si="294"/>
        <v>300</v>
      </c>
      <c r="W1482" s="119" t="str">
        <f t="shared" si="295"/>
        <v/>
      </c>
      <c r="X1482" s="119" t="str">
        <f t="shared" si="296"/>
        <v/>
      </c>
      <c r="Y1482" s="120" t="str">
        <f t="shared" si="290"/>
        <v/>
      </c>
      <c r="Z1482" s="121" t="str">
        <f t="shared" si="291"/>
        <v/>
      </c>
      <c r="AA1482" s="122"/>
      <c r="AB1482" s="119" t="str">
        <f t="shared" si="287"/>
        <v/>
      </c>
    </row>
    <row r="1483" spans="1:29" x14ac:dyDescent="0.45">
      <c r="A1483" s="112">
        <f>IF(C1483="","",COUNTA($C$3:C1483))</f>
        <v>1481</v>
      </c>
      <c r="B1483" s="112" t="str">
        <f t="shared" si="292"/>
        <v>December</v>
      </c>
      <c r="C1483" s="113">
        <v>44908</v>
      </c>
      <c r="D1483" s="114" t="s">
        <v>898</v>
      </c>
      <c r="E1483" s="114"/>
      <c r="F1483" s="115">
        <v>44872</v>
      </c>
      <c r="G1483" s="116" t="s">
        <v>125</v>
      </c>
      <c r="H1483" s="152" t="s">
        <v>990</v>
      </c>
      <c r="I1483" s="116" t="s">
        <v>24</v>
      </c>
      <c r="J1483" s="116" t="s">
        <v>24</v>
      </c>
      <c r="K1483" s="117" t="str">
        <f t="shared" si="293"/>
        <v>No's</v>
      </c>
      <c r="L1483" s="118">
        <v>1000</v>
      </c>
      <c r="M1483" s="118"/>
      <c r="N1483" s="118"/>
      <c r="O1483" s="138">
        <f t="shared" si="297"/>
        <v>1000</v>
      </c>
      <c r="P1483" s="124"/>
      <c r="Q1483" s="118"/>
      <c r="R1483" s="118"/>
      <c r="S1483" s="151"/>
      <c r="T1483" s="119" t="str">
        <f t="shared" si="288"/>
        <v/>
      </c>
      <c r="U1483" s="119" t="str">
        <f t="shared" si="289"/>
        <v/>
      </c>
      <c r="V1483" s="119">
        <f t="shared" si="294"/>
        <v>1000</v>
      </c>
      <c r="W1483" s="119" t="str">
        <f t="shared" si="295"/>
        <v/>
      </c>
      <c r="X1483" s="119" t="str">
        <f t="shared" si="296"/>
        <v/>
      </c>
      <c r="Y1483" s="120" t="str">
        <f t="shared" si="290"/>
        <v/>
      </c>
      <c r="Z1483" s="121" t="str">
        <f t="shared" si="291"/>
        <v/>
      </c>
      <c r="AA1483" s="122"/>
      <c r="AB1483" s="119" t="str">
        <f t="shared" si="287"/>
        <v/>
      </c>
    </row>
    <row r="1484" spans="1:29" x14ac:dyDescent="0.45">
      <c r="A1484" s="112">
        <f>IF(C1484="","",COUNTA($C$3:C1484))</f>
        <v>1482</v>
      </c>
      <c r="B1484" s="112" t="str">
        <f t="shared" si="292"/>
        <v>December</v>
      </c>
      <c r="C1484" s="113">
        <v>44908</v>
      </c>
      <c r="D1484" s="114" t="s">
        <v>898</v>
      </c>
      <c r="E1484" s="114"/>
      <c r="F1484" s="115">
        <v>44872</v>
      </c>
      <c r="G1484" s="116" t="s">
        <v>125</v>
      </c>
      <c r="H1484" s="152" t="s">
        <v>990</v>
      </c>
      <c r="I1484" s="116" t="s">
        <v>480</v>
      </c>
      <c r="J1484" s="116" t="s">
        <v>345</v>
      </c>
      <c r="K1484" s="117" t="str">
        <f t="shared" si="293"/>
        <v>Kg's</v>
      </c>
      <c r="L1484" s="118">
        <v>1.5</v>
      </c>
      <c r="M1484" s="118"/>
      <c r="N1484" s="118"/>
      <c r="O1484" s="138">
        <f t="shared" si="297"/>
        <v>1.5</v>
      </c>
      <c r="P1484" s="124"/>
      <c r="Q1484" s="118"/>
      <c r="R1484" s="118"/>
      <c r="S1484" s="151"/>
      <c r="T1484" s="119" t="str">
        <f t="shared" si="288"/>
        <v/>
      </c>
      <c r="U1484" s="119" t="str">
        <f t="shared" si="289"/>
        <v/>
      </c>
      <c r="V1484" s="119">
        <f t="shared" si="294"/>
        <v>1.5</v>
      </c>
      <c r="W1484" s="119" t="str">
        <f t="shared" si="295"/>
        <v/>
      </c>
      <c r="X1484" s="119" t="str">
        <f t="shared" si="296"/>
        <v/>
      </c>
      <c r="Y1484" s="120" t="str">
        <f t="shared" si="290"/>
        <v/>
      </c>
      <c r="Z1484" s="121" t="str">
        <f t="shared" si="291"/>
        <v/>
      </c>
      <c r="AA1484" s="122"/>
      <c r="AB1484" s="119" t="str">
        <f t="shared" si="287"/>
        <v/>
      </c>
    </row>
    <row r="1485" spans="1:29" x14ac:dyDescent="0.45">
      <c r="A1485" s="112">
        <f>IF(C1485="","",COUNTA($C$3:C1485))</f>
        <v>1483</v>
      </c>
      <c r="B1485" s="112" t="str">
        <f t="shared" si="292"/>
        <v>December</v>
      </c>
      <c r="C1485" s="113">
        <v>44908</v>
      </c>
      <c r="D1485" s="114" t="s">
        <v>898</v>
      </c>
      <c r="E1485" s="114"/>
      <c r="F1485" s="115">
        <v>44872</v>
      </c>
      <c r="G1485" s="116" t="s">
        <v>125</v>
      </c>
      <c r="H1485" s="152" t="s">
        <v>990</v>
      </c>
      <c r="I1485" s="116" t="s">
        <v>480</v>
      </c>
      <c r="J1485" s="116" t="s">
        <v>343</v>
      </c>
      <c r="K1485" s="117" t="str">
        <f t="shared" si="293"/>
        <v>No's</v>
      </c>
      <c r="L1485" s="118">
        <v>3</v>
      </c>
      <c r="M1485" s="118"/>
      <c r="N1485" s="118"/>
      <c r="O1485" s="138">
        <f t="shared" si="297"/>
        <v>3</v>
      </c>
      <c r="P1485" s="124"/>
      <c r="Q1485" s="118"/>
      <c r="R1485" s="118"/>
      <c r="S1485" s="151"/>
      <c r="T1485" s="119" t="str">
        <f t="shared" si="288"/>
        <v/>
      </c>
      <c r="U1485" s="119" t="str">
        <f t="shared" si="289"/>
        <v/>
      </c>
      <c r="V1485" s="119">
        <f t="shared" si="294"/>
        <v>3</v>
      </c>
      <c r="W1485" s="119" t="str">
        <f t="shared" si="295"/>
        <v/>
      </c>
      <c r="X1485" s="119" t="str">
        <f t="shared" si="296"/>
        <v/>
      </c>
      <c r="Y1485" s="120" t="str">
        <f t="shared" si="290"/>
        <v/>
      </c>
      <c r="Z1485" s="121" t="str">
        <f t="shared" si="291"/>
        <v/>
      </c>
      <c r="AA1485" s="122"/>
      <c r="AB1485" s="119" t="str">
        <f t="shared" si="287"/>
        <v/>
      </c>
    </row>
    <row r="1486" spans="1:29" x14ac:dyDescent="0.45">
      <c r="A1486" s="112">
        <f>IF(C1486="","",COUNTA($C$3:C1486))</f>
        <v>1484</v>
      </c>
      <c r="B1486" s="112" t="str">
        <f t="shared" si="292"/>
        <v>December</v>
      </c>
      <c r="C1486" s="113">
        <v>44909</v>
      </c>
      <c r="D1486" s="114" t="s">
        <v>991</v>
      </c>
      <c r="E1486" s="114"/>
      <c r="F1486" s="115">
        <v>44910</v>
      </c>
      <c r="G1486" s="116" t="s">
        <v>125</v>
      </c>
      <c r="H1486" s="152" t="s">
        <v>992</v>
      </c>
      <c r="I1486" s="116" t="s">
        <v>457</v>
      </c>
      <c r="J1486" s="116" t="s">
        <v>2</v>
      </c>
      <c r="K1486" s="117" t="str">
        <f t="shared" si="293"/>
        <v>Sqmt</v>
      </c>
      <c r="L1486" s="118">
        <v>193.35</v>
      </c>
      <c r="M1486" s="118">
        <v>17.23</v>
      </c>
      <c r="N1486" s="118">
        <v>143.66999999999999</v>
      </c>
      <c r="O1486" s="138">
        <f t="shared" si="297"/>
        <v>196.29799999999997</v>
      </c>
      <c r="P1486" s="124">
        <v>166.5</v>
      </c>
      <c r="Q1486" s="118">
        <v>176.05</v>
      </c>
      <c r="R1486" s="118">
        <v>3</v>
      </c>
      <c r="S1486" s="151">
        <v>97</v>
      </c>
      <c r="T1486" s="119">
        <f t="shared" si="288"/>
        <v>20.247999999999962</v>
      </c>
      <c r="U1486" s="119">
        <f t="shared" si="289"/>
        <v>9.5500000000000114</v>
      </c>
      <c r="V1486" s="119">
        <f t="shared" si="294"/>
        <v>924.56357999999989</v>
      </c>
      <c r="W1486" s="119">
        <f t="shared" si="295"/>
        <v>44.980500000000056</v>
      </c>
      <c r="X1486" s="119">
        <f t="shared" si="296"/>
        <v>95.368079999999821</v>
      </c>
      <c r="Y1486" s="120">
        <f t="shared" si="290"/>
        <v>10.314929342122674</v>
      </c>
      <c r="Z1486" s="121">
        <f t="shared" si="291"/>
        <v>4.8650521146420305</v>
      </c>
      <c r="AA1486" s="122"/>
      <c r="AB1486" s="119">
        <f t="shared" si="287"/>
        <v>95.368079999999821</v>
      </c>
    </row>
    <row r="1487" spans="1:29" x14ac:dyDescent="0.45">
      <c r="A1487" s="112">
        <f>IF(C1487="","",COUNTA($C$3:C1487))</f>
        <v>1485</v>
      </c>
      <c r="B1487" s="112" t="str">
        <f t="shared" si="292"/>
        <v>December</v>
      </c>
      <c r="C1487" s="113">
        <v>44909</v>
      </c>
      <c r="D1487" s="114" t="s">
        <v>991</v>
      </c>
      <c r="E1487" s="114"/>
      <c r="F1487" s="115">
        <v>44910</v>
      </c>
      <c r="G1487" s="116" t="s">
        <v>125</v>
      </c>
      <c r="H1487" s="152" t="s">
        <v>992</v>
      </c>
      <c r="I1487" s="116" t="s">
        <v>457</v>
      </c>
      <c r="J1487" s="116" t="s">
        <v>3</v>
      </c>
      <c r="K1487" s="117" t="str">
        <f t="shared" si="293"/>
        <v>Sqmt</v>
      </c>
      <c r="L1487" s="118">
        <v>313.55</v>
      </c>
      <c r="M1487" s="118"/>
      <c r="N1487" s="118">
        <v>261.76</v>
      </c>
      <c r="O1487" s="138">
        <f t="shared" si="297"/>
        <v>319.34719999999999</v>
      </c>
      <c r="P1487" s="124">
        <v>245.7</v>
      </c>
      <c r="Q1487" s="118">
        <v>257.45</v>
      </c>
      <c r="R1487" s="118"/>
      <c r="S1487" s="151"/>
      <c r="T1487" s="119">
        <f t="shared" si="288"/>
        <v>61.897199999999998</v>
      </c>
      <c r="U1487" s="119">
        <f t="shared" si="289"/>
        <v>11.75</v>
      </c>
      <c r="V1487" s="119">
        <f t="shared" si="294"/>
        <v>2005.5004160000001</v>
      </c>
      <c r="W1487" s="119">
        <f t="shared" si="295"/>
        <v>73.790000000000006</v>
      </c>
      <c r="X1487" s="119">
        <f t="shared" si="296"/>
        <v>388.71441600000003</v>
      </c>
      <c r="Y1487" s="120">
        <f t="shared" si="290"/>
        <v>19.382415126858792</v>
      </c>
      <c r="Z1487" s="121">
        <f t="shared" si="291"/>
        <v>3.6793809371117079</v>
      </c>
      <c r="AA1487" s="122"/>
      <c r="AB1487" s="119">
        <f t="shared" si="287"/>
        <v>388.71441600000003</v>
      </c>
    </row>
    <row r="1488" spans="1:29" x14ac:dyDescent="0.45">
      <c r="A1488" s="112">
        <f>IF(C1488="","",COUNTA($C$3:C1488))</f>
        <v>1486</v>
      </c>
      <c r="B1488" s="112" t="str">
        <f t="shared" si="292"/>
        <v>December</v>
      </c>
      <c r="C1488" s="113">
        <v>44909</v>
      </c>
      <c r="D1488" s="114" t="s">
        <v>991</v>
      </c>
      <c r="E1488" s="114"/>
      <c r="F1488" s="115">
        <v>44910</v>
      </c>
      <c r="G1488" s="116" t="s">
        <v>125</v>
      </c>
      <c r="H1488" s="152" t="s">
        <v>992</v>
      </c>
      <c r="I1488" s="116" t="s">
        <v>368</v>
      </c>
      <c r="J1488" s="116" t="s">
        <v>2</v>
      </c>
      <c r="K1488" s="117" t="str">
        <f t="shared" si="293"/>
        <v>Sqmt</v>
      </c>
      <c r="L1488" s="118">
        <v>30</v>
      </c>
      <c r="M1488" s="118">
        <v>24.6</v>
      </c>
      <c r="N1488" s="118"/>
      <c r="O1488" s="138">
        <f t="shared" si="297"/>
        <v>30.012</v>
      </c>
      <c r="P1488" s="124">
        <v>30</v>
      </c>
      <c r="Q1488" s="118">
        <v>30</v>
      </c>
      <c r="R1488" s="118"/>
      <c r="S1488" s="151"/>
      <c r="T1488" s="119">
        <f t="shared" si="288"/>
        <v>1.2000000000000455E-2</v>
      </c>
      <c r="U1488" s="119">
        <f t="shared" si="289"/>
        <v>0</v>
      </c>
      <c r="V1488" s="119">
        <f t="shared" si="294"/>
        <v>141.35651999999999</v>
      </c>
      <c r="W1488" s="119">
        <f t="shared" si="295"/>
        <v>0</v>
      </c>
      <c r="X1488" s="119">
        <f t="shared" si="296"/>
        <v>5.6520000000002138E-2</v>
      </c>
      <c r="Y1488" s="120">
        <f t="shared" si="290"/>
        <v>3.9984006397442533E-2</v>
      </c>
      <c r="Z1488" s="121">
        <f t="shared" si="291"/>
        <v>0</v>
      </c>
      <c r="AA1488" s="122"/>
      <c r="AB1488" s="119">
        <f t="shared" si="287"/>
        <v>5.6520000000002138E-2</v>
      </c>
    </row>
    <row r="1489" spans="1:29" x14ac:dyDescent="0.45">
      <c r="A1489" s="112">
        <f>IF(C1489="","",COUNTA($C$3:C1489))</f>
        <v>1487</v>
      </c>
      <c r="B1489" s="112" t="str">
        <f t="shared" si="292"/>
        <v>December</v>
      </c>
      <c r="C1489" s="113">
        <v>44909</v>
      </c>
      <c r="D1489" s="114" t="s">
        <v>991</v>
      </c>
      <c r="E1489" s="114"/>
      <c r="F1489" s="115">
        <v>44910</v>
      </c>
      <c r="G1489" s="116" t="s">
        <v>125</v>
      </c>
      <c r="H1489" s="152" t="s">
        <v>992</v>
      </c>
      <c r="I1489" s="116" t="s">
        <v>25</v>
      </c>
      <c r="J1489" s="116" t="s">
        <v>374</v>
      </c>
      <c r="K1489" s="117" t="str">
        <f t="shared" si="293"/>
        <v>No's</v>
      </c>
      <c r="L1489" s="118">
        <v>968</v>
      </c>
      <c r="M1489" s="118"/>
      <c r="N1489" s="118"/>
      <c r="O1489" s="138">
        <f t="shared" si="297"/>
        <v>968</v>
      </c>
      <c r="P1489" s="124"/>
      <c r="Q1489" s="118"/>
      <c r="R1489" s="118"/>
      <c r="S1489" s="151"/>
      <c r="T1489" s="119" t="str">
        <f t="shared" si="288"/>
        <v/>
      </c>
      <c r="U1489" s="119" t="str">
        <f t="shared" si="289"/>
        <v/>
      </c>
      <c r="V1489" s="119">
        <f t="shared" si="294"/>
        <v>968</v>
      </c>
      <c r="W1489" s="119" t="str">
        <f t="shared" si="295"/>
        <v/>
      </c>
      <c r="X1489" s="119" t="str">
        <f t="shared" si="296"/>
        <v/>
      </c>
      <c r="Y1489" s="120" t="str">
        <f t="shared" si="290"/>
        <v/>
      </c>
      <c r="Z1489" s="121" t="str">
        <f t="shared" si="291"/>
        <v/>
      </c>
      <c r="AA1489" s="122"/>
      <c r="AB1489" s="119" t="str">
        <f t="shared" si="287"/>
        <v/>
      </c>
    </row>
    <row r="1490" spans="1:29" x14ac:dyDescent="0.45">
      <c r="A1490" s="112">
        <f>IF(C1490="","",COUNTA($C$3:C1490))</f>
        <v>1488</v>
      </c>
      <c r="B1490" s="112" t="str">
        <f t="shared" si="292"/>
        <v>December</v>
      </c>
      <c r="C1490" s="113">
        <v>44909</v>
      </c>
      <c r="D1490" s="114" t="s">
        <v>991</v>
      </c>
      <c r="E1490" s="114"/>
      <c r="F1490" s="115">
        <v>44910</v>
      </c>
      <c r="G1490" s="116" t="s">
        <v>125</v>
      </c>
      <c r="H1490" s="152" t="s">
        <v>992</v>
      </c>
      <c r="I1490" s="116" t="s">
        <v>460</v>
      </c>
      <c r="J1490" s="116" t="s">
        <v>225</v>
      </c>
      <c r="K1490" s="117" t="str">
        <f t="shared" si="293"/>
        <v>Rmt</v>
      </c>
      <c r="L1490" s="118">
        <v>700</v>
      </c>
      <c r="M1490" s="118"/>
      <c r="N1490" s="118"/>
      <c r="O1490" s="138">
        <f t="shared" si="297"/>
        <v>700</v>
      </c>
      <c r="P1490" s="124"/>
      <c r="Q1490" s="118"/>
      <c r="R1490" s="118"/>
      <c r="S1490" s="151"/>
      <c r="T1490" s="119" t="str">
        <f t="shared" si="288"/>
        <v/>
      </c>
      <c r="U1490" s="119" t="str">
        <f t="shared" si="289"/>
        <v/>
      </c>
      <c r="V1490" s="119">
        <f t="shared" si="294"/>
        <v>700</v>
      </c>
      <c r="W1490" s="119" t="str">
        <f t="shared" si="295"/>
        <v/>
      </c>
      <c r="X1490" s="119" t="str">
        <f t="shared" si="296"/>
        <v/>
      </c>
      <c r="Y1490" s="120" t="str">
        <f t="shared" si="290"/>
        <v/>
      </c>
      <c r="Z1490" s="121" t="str">
        <f t="shared" si="291"/>
        <v/>
      </c>
      <c r="AA1490" s="122"/>
      <c r="AB1490" s="119" t="str">
        <f t="shared" si="287"/>
        <v/>
      </c>
    </row>
    <row r="1491" spans="1:29" x14ac:dyDescent="0.45">
      <c r="A1491" s="112">
        <f>IF(C1491="","",COUNTA($C$3:C1491))</f>
        <v>1489</v>
      </c>
      <c r="B1491" s="112" t="str">
        <f t="shared" si="292"/>
        <v>December</v>
      </c>
      <c r="C1491" s="113">
        <v>44909</v>
      </c>
      <c r="D1491" s="114" t="s">
        <v>991</v>
      </c>
      <c r="E1491" s="114"/>
      <c r="F1491" s="115">
        <v>44910</v>
      </c>
      <c r="G1491" s="116" t="s">
        <v>125</v>
      </c>
      <c r="H1491" s="152" t="s">
        <v>992</v>
      </c>
      <c r="I1491" s="116" t="s">
        <v>24</v>
      </c>
      <c r="J1491" s="116" t="s">
        <v>24</v>
      </c>
      <c r="K1491" s="117" t="str">
        <f t="shared" si="293"/>
        <v>No's</v>
      </c>
      <c r="L1491" s="118">
        <v>2100</v>
      </c>
      <c r="M1491" s="118"/>
      <c r="N1491" s="118"/>
      <c r="O1491" s="138">
        <f t="shared" si="297"/>
        <v>2100</v>
      </c>
      <c r="P1491" s="124"/>
      <c r="Q1491" s="118"/>
      <c r="R1491" s="118"/>
      <c r="S1491" s="151"/>
      <c r="T1491" s="119" t="str">
        <f t="shared" si="288"/>
        <v/>
      </c>
      <c r="U1491" s="119" t="str">
        <f t="shared" si="289"/>
        <v/>
      </c>
      <c r="V1491" s="119">
        <f t="shared" si="294"/>
        <v>2100</v>
      </c>
      <c r="W1491" s="119" t="str">
        <f t="shared" si="295"/>
        <v/>
      </c>
      <c r="X1491" s="119" t="str">
        <f t="shared" si="296"/>
        <v/>
      </c>
      <c r="Y1491" s="120" t="str">
        <f t="shared" si="290"/>
        <v/>
      </c>
      <c r="Z1491" s="121" t="str">
        <f t="shared" si="291"/>
        <v/>
      </c>
      <c r="AA1491" s="122"/>
      <c r="AB1491" s="119" t="str">
        <f t="shared" si="287"/>
        <v/>
      </c>
    </row>
    <row r="1492" spans="1:29" x14ac:dyDescent="0.45">
      <c r="A1492" s="112">
        <f>IF(C1492="","",COUNTA($C$3:C1492))</f>
        <v>1490</v>
      </c>
      <c r="B1492" s="112" t="str">
        <f t="shared" si="292"/>
        <v>December</v>
      </c>
      <c r="C1492" s="113">
        <v>44909</v>
      </c>
      <c r="D1492" s="114" t="s">
        <v>991</v>
      </c>
      <c r="E1492" s="114"/>
      <c r="F1492" s="115">
        <v>44910</v>
      </c>
      <c r="G1492" s="116" t="s">
        <v>125</v>
      </c>
      <c r="H1492" s="152" t="s">
        <v>992</v>
      </c>
      <c r="I1492" s="116" t="s">
        <v>480</v>
      </c>
      <c r="J1492" s="116" t="s">
        <v>345</v>
      </c>
      <c r="K1492" s="117" t="str">
        <f t="shared" si="293"/>
        <v>Kg's</v>
      </c>
      <c r="L1492" s="118">
        <v>7.2</v>
      </c>
      <c r="M1492" s="118"/>
      <c r="N1492" s="118"/>
      <c r="O1492" s="138">
        <f t="shared" si="297"/>
        <v>7.2</v>
      </c>
      <c r="P1492" s="124"/>
      <c r="Q1492" s="118"/>
      <c r="R1492" s="118"/>
      <c r="S1492" s="151"/>
      <c r="T1492" s="119" t="str">
        <f t="shared" si="288"/>
        <v/>
      </c>
      <c r="U1492" s="119" t="str">
        <f t="shared" si="289"/>
        <v/>
      </c>
      <c r="V1492" s="119">
        <f t="shared" si="294"/>
        <v>7.2</v>
      </c>
      <c r="W1492" s="119" t="str">
        <f t="shared" si="295"/>
        <v/>
      </c>
      <c r="X1492" s="119" t="str">
        <f t="shared" si="296"/>
        <v/>
      </c>
      <c r="Y1492" s="120" t="str">
        <f t="shared" si="290"/>
        <v/>
      </c>
      <c r="Z1492" s="121" t="str">
        <f t="shared" si="291"/>
        <v/>
      </c>
      <c r="AA1492" s="122"/>
      <c r="AB1492" s="119" t="str">
        <f t="shared" si="287"/>
        <v/>
      </c>
    </row>
    <row r="1493" spans="1:29" x14ac:dyDescent="0.45">
      <c r="A1493" s="112">
        <f>IF(C1493="","",COUNTA($C$3:C1493))</f>
        <v>1491</v>
      </c>
      <c r="B1493" s="112" t="str">
        <f t="shared" si="292"/>
        <v>December</v>
      </c>
      <c r="C1493" s="113">
        <v>44909</v>
      </c>
      <c r="D1493" s="114" t="s">
        <v>991</v>
      </c>
      <c r="E1493" s="114"/>
      <c r="F1493" s="115">
        <v>44910</v>
      </c>
      <c r="G1493" s="116" t="s">
        <v>125</v>
      </c>
      <c r="H1493" s="152" t="s">
        <v>992</v>
      </c>
      <c r="I1493" s="116" t="s">
        <v>480</v>
      </c>
      <c r="J1493" s="116" t="s">
        <v>343</v>
      </c>
      <c r="K1493" s="117" t="str">
        <f t="shared" si="293"/>
        <v>No's</v>
      </c>
      <c r="L1493" s="118">
        <v>8</v>
      </c>
      <c r="M1493" s="118"/>
      <c r="N1493" s="118"/>
      <c r="O1493" s="138">
        <f t="shared" si="297"/>
        <v>8</v>
      </c>
      <c r="P1493" s="124"/>
      <c r="Q1493" s="118"/>
      <c r="R1493" s="118"/>
      <c r="S1493" s="151"/>
      <c r="T1493" s="119" t="str">
        <f t="shared" si="288"/>
        <v/>
      </c>
      <c r="U1493" s="119" t="str">
        <f t="shared" si="289"/>
        <v/>
      </c>
      <c r="V1493" s="119">
        <f t="shared" si="294"/>
        <v>8</v>
      </c>
      <c r="W1493" s="119" t="str">
        <f t="shared" si="295"/>
        <v/>
      </c>
      <c r="X1493" s="119" t="str">
        <f t="shared" si="296"/>
        <v/>
      </c>
      <c r="Y1493" s="120" t="str">
        <f t="shared" si="290"/>
        <v/>
      </c>
      <c r="Z1493" s="121" t="str">
        <f t="shared" si="291"/>
        <v/>
      </c>
      <c r="AA1493" s="122"/>
      <c r="AB1493" s="119" t="str">
        <f t="shared" si="287"/>
        <v/>
      </c>
    </row>
    <row r="1494" spans="1:29" x14ac:dyDescent="0.45">
      <c r="A1494" s="112">
        <f>IF(C1494="","",COUNTA($C$3:C1494))</f>
        <v>1492</v>
      </c>
      <c r="B1494" s="112" t="str">
        <f t="shared" si="292"/>
        <v>December</v>
      </c>
      <c r="C1494" s="113">
        <v>44910</v>
      </c>
      <c r="D1494" s="114">
        <v>106</v>
      </c>
      <c r="E1494" s="114"/>
      <c r="F1494" s="115">
        <v>44897</v>
      </c>
      <c r="G1494" s="116" t="s">
        <v>35</v>
      </c>
      <c r="H1494" s="152" t="s">
        <v>993</v>
      </c>
      <c r="I1494" s="116" t="s">
        <v>461</v>
      </c>
      <c r="J1494" s="116" t="s">
        <v>237</v>
      </c>
      <c r="K1494" s="117" t="str">
        <f t="shared" si="293"/>
        <v>Sqmt</v>
      </c>
      <c r="L1494" s="118">
        <v>331.25</v>
      </c>
      <c r="M1494" s="118">
        <v>73.78</v>
      </c>
      <c r="N1494" s="118">
        <v>197.74</v>
      </c>
      <c r="O1494" s="138">
        <f t="shared" si="297"/>
        <v>331.25</v>
      </c>
      <c r="P1494" s="124">
        <v>238.9</v>
      </c>
      <c r="Q1494" s="118">
        <v>286.8</v>
      </c>
      <c r="R1494" s="118">
        <v>21</v>
      </c>
      <c r="S1494" s="151">
        <v>79</v>
      </c>
      <c r="T1494" s="119">
        <f t="shared" si="288"/>
        <v>44.449999999999989</v>
      </c>
      <c r="U1494" s="119">
        <f t="shared" si="289"/>
        <v>47.900000000000006</v>
      </c>
      <c r="V1494" s="119">
        <f t="shared" si="294"/>
        <v>728.75000000000011</v>
      </c>
      <c r="W1494" s="119">
        <f t="shared" si="295"/>
        <v>105.38000000000002</v>
      </c>
      <c r="X1494" s="119">
        <f t="shared" si="296"/>
        <v>97.789999999999978</v>
      </c>
      <c r="Y1494" s="120">
        <f t="shared" si="290"/>
        <v>13.4188679245283</v>
      </c>
      <c r="Z1494" s="121">
        <f t="shared" si="291"/>
        <v>14.460377358490566</v>
      </c>
      <c r="AA1494" s="122"/>
      <c r="AB1494" s="119">
        <f t="shared" si="287"/>
        <v>97.789999999999978</v>
      </c>
    </row>
    <row r="1495" spans="1:29" x14ac:dyDescent="0.45">
      <c r="A1495" s="112">
        <f>IF(C1495="","",COUNTA($C$3:C1495))</f>
        <v>1493</v>
      </c>
      <c r="B1495" s="112" t="str">
        <f t="shared" si="292"/>
        <v>December</v>
      </c>
      <c r="C1495" s="113">
        <v>44910</v>
      </c>
      <c r="D1495" s="114">
        <v>106</v>
      </c>
      <c r="E1495" s="114"/>
      <c r="F1495" s="115">
        <v>44897</v>
      </c>
      <c r="G1495" s="116" t="s">
        <v>35</v>
      </c>
      <c r="H1495" s="152" t="s">
        <v>993</v>
      </c>
      <c r="I1495" s="116" t="s">
        <v>25</v>
      </c>
      <c r="J1495" s="116" t="s">
        <v>455</v>
      </c>
      <c r="K1495" s="117" t="str">
        <f t="shared" si="293"/>
        <v>No's</v>
      </c>
      <c r="L1495" s="118">
        <v>1616</v>
      </c>
      <c r="M1495" s="118"/>
      <c r="N1495" s="118"/>
      <c r="O1495" s="138">
        <f t="shared" si="297"/>
        <v>1616</v>
      </c>
      <c r="P1495" s="124"/>
      <c r="Q1495" s="118"/>
      <c r="R1495" s="118"/>
      <c r="S1495" s="151"/>
      <c r="T1495" s="119" t="str">
        <f t="shared" si="288"/>
        <v/>
      </c>
      <c r="U1495" s="119" t="str">
        <f t="shared" si="289"/>
        <v/>
      </c>
      <c r="V1495" s="119">
        <f t="shared" si="294"/>
        <v>1616</v>
      </c>
      <c r="W1495" s="119" t="str">
        <f t="shared" si="295"/>
        <v/>
      </c>
      <c r="X1495" s="119" t="str">
        <f t="shared" si="296"/>
        <v/>
      </c>
      <c r="Y1495" s="120" t="str">
        <f t="shared" si="290"/>
        <v/>
      </c>
      <c r="Z1495" s="121" t="str">
        <f t="shared" si="291"/>
        <v/>
      </c>
      <c r="AA1495" s="122"/>
      <c r="AB1495" s="119" t="str">
        <f t="shared" si="287"/>
        <v/>
      </c>
    </row>
    <row r="1496" spans="1:29" x14ac:dyDescent="0.45">
      <c r="A1496" s="112">
        <f>IF(C1496="","",COUNTA($C$3:C1496))</f>
        <v>1494</v>
      </c>
      <c r="B1496" s="112" t="str">
        <f t="shared" si="292"/>
        <v>December</v>
      </c>
      <c r="C1496" s="113">
        <v>44910</v>
      </c>
      <c r="D1496" s="114">
        <v>106</v>
      </c>
      <c r="E1496" s="114"/>
      <c r="F1496" s="115">
        <v>44897</v>
      </c>
      <c r="G1496" s="116" t="s">
        <v>35</v>
      </c>
      <c r="H1496" s="152" t="s">
        <v>993</v>
      </c>
      <c r="I1496" s="116" t="s">
        <v>460</v>
      </c>
      <c r="J1496" s="116" t="s">
        <v>225</v>
      </c>
      <c r="K1496" s="117" t="str">
        <f t="shared" si="293"/>
        <v>Rmt</v>
      </c>
      <c r="L1496" s="118">
        <v>370</v>
      </c>
      <c r="M1496" s="118"/>
      <c r="N1496" s="118"/>
      <c r="O1496" s="138">
        <f t="shared" si="297"/>
        <v>370</v>
      </c>
      <c r="P1496" s="124"/>
      <c r="Q1496" s="118"/>
      <c r="R1496" s="118"/>
      <c r="S1496" s="151"/>
      <c r="T1496" s="119" t="str">
        <f t="shared" si="288"/>
        <v/>
      </c>
      <c r="U1496" s="119" t="str">
        <f t="shared" si="289"/>
        <v/>
      </c>
      <c r="V1496" s="119">
        <f t="shared" si="294"/>
        <v>370</v>
      </c>
      <c r="W1496" s="119" t="str">
        <f t="shared" si="295"/>
        <v/>
      </c>
      <c r="X1496" s="119" t="str">
        <f t="shared" si="296"/>
        <v/>
      </c>
      <c r="Y1496" s="120" t="str">
        <f t="shared" si="290"/>
        <v/>
      </c>
      <c r="Z1496" s="121" t="str">
        <f t="shared" si="291"/>
        <v/>
      </c>
      <c r="AA1496" s="122"/>
      <c r="AB1496" s="119" t="str">
        <f t="shared" si="287"/>
        <v/>
      </c>
    </row>
    <row r="1497" spans="1:29" x14ac:dyDescent="0.45">
      <c r="A1497" s="112">
        <f>IF(C1497="","",COUNTA($C$3:C1497))</f>
        <v>1495</v>
      </c>
      <c r="B1497" s="112" t="str">
        <f t="shared" si="292"/>
        <v>December</v>
      </c>
      <c r="C1497" s="113">
        <v>44910</v>
      </c>
      <c r="D1497" s="114">
        <v>106</v>
      </c>
      <c r="E1497" s="114"/>
      <c r="F1497" s="115">
        <v>44897</v>
      </c>
      <c r="G1497" s="116" t="s">
        <v>35</v>
      </c>
      <c r="H1497" s="152" t="s">
        <v>993</v>
      </c>
      <c r="I1497" s="116" t="s">
        <v>24</v>
      </c>
      <c r="J1497" s="116" t="s">
        <v>24</v>
      </c>
      <c r="K1497" s="117" t="str">
        <f t="shared" si="293"/>
        <v>No's</v>
      </c>
      <c r="L1497" s="118">
        <v>1500</v>
      </c>
      <c r="M1497" s="118"/>
      <c r="N1497" s="118"/>
      <c r="O1497" s="138">
        <f t="shared" si="297"/>
        <v>1500</v>
      </c>
      <c r="P1497" s="124"/>
      <c r="Q1497" s="118"/>
      <c r="R1497" s="118"/>
      <c r="S1497" s="151"/>
      <c r="T1497" s="119" t="str">
        <f t="shared" si="288"/>
        <v/>
      </c>
      <c r="U1497" s="119" t="str">
        <f t="shared" si="289"/>
        <v/>
      </c>
      <c r="V1497" s="119">
        <f t="shared" si="294"/>
        <v>1500</v>
      </c>
      <c r="W1497" s="119" t="str">
        <f t="shared" si="295"/>
        <v/>
      </c>
      <c r="X1497" s="119" t="str">
        <f t="shared" si="296"/>
        <v/>
      </c>
      <c r="Y1497" s="120" t="str">
        <f t="shared" si="290"/>
        <v/>
      </c>
      <c r="Z1497" s="121" t="str">
        <f t="shared" si="291"/>
        <v/>
      </c>
      <c r="AA1497" s="122"/>
      <c r="AB1497" s="119" t="str">
        <f t="shared" si="287"/>
        <v/>
      </c>
    </row>
    <row r="1498" spans="1:29" x14ac:dyDescent="0.45">
      <c r="A1498" s="112">
        <f>IF(C1498="","",COUNTA($C$3:C1498))</f>
        <v>1496</v>
      </c>
      <c r="B1498" s="112" t="str">
        <f t="shared" si="292"/>
        <v>December</v>
      </c>
      <c r="C1498" s="113">
        <v>44910</v>
      </c>
      <c r="D1498" s="114">
        <v>106</v>
      </c>
      <c r="E1498" s="114"/>
      <c r="F1498" s="115">
        <v>44897</v>
      </c>
      <c r="G1498" s="116" t="s">
        <v>35</v>
      </c>
      <c r="H1498" s="152" t="s">
        <v>993</v>
      </c>
      <c r="I1498" s="116" t="s">
        <v>480</v>
      </c>
      <c r="J1498" s="116" t="s">
        <v>345</v>
      </c>
      <c r="K1498" s="117" t="str">
        <f t="shared" si="293"/>
        <v>Kg's</v>
      </c>
      <c r="L1498" s="118">
        <v>1.8</v>
      </c>
      <c r="M1498" s="118"/>
      <c r="N1498" s="118"/>
      <c r="O1498" s="138">
        <f t="shared" si="297"/>
        <v>1.8</v>
      </c>
      <c r="P1498" s="124"/>
      <c r="Q1498" s="118"/>
      <c r="R1498" s="118"/>
      <c r="S1498" s="151"/>
      <c r="T1498" s="119" t="str">
        <f t="shared" si="288"/>
        <v/>
      </c>
      <c r="U1498" s="119" t="str">
        <f t="shared" si="289"/>
        <v/>
      </c>
      <c r="V1498" s="119">
        <f t="shared" si="294"/>
        <v>1.8</v>
      </c>
      <c r="W1498" s="119" t="str">
        <f t="shared" si="295"/>
        <v/>
      </c>
      <c r="X1498" s="119" t="str">
        <f t="shared" si="296"/>
        <v/>
      </c>
      <c r="Y1498" s="120" t="str">
        <f t="shared" si="290"/>
        <v/>
      </c>
      <c r="Z1498" s="121" t="str">
        <f t="shared" si="291"/>
        <v/>
      </c>
      <c r="AA1498" s="122"/>
      <c r="AB1498" s="119" t="str">
        <f t="shared" si="287"/>
        <v/>
      </c>
    </row>
    <row r="1499" spans="1:29" x14ac:dyDescent="0.45">
      <c r="A1499" s="112">
        <f>IF(C1499="","",COUNTA($C$3:C1499))</f>
        <v>1497</v>
      </c>
      <c r="B1499" s="112" t="str">
        <f t="shared" si="292"/>
        <v>December</v>
      </c>
      <c r="C1499" s="113">
        <v>44910</v>
      </c>
      <c r="D1499" s="114">
        <v>106</v>
      </c>
      <c r="E1499" s="114"/>
      <c r="F1499" s="115">
        <v>44897</v>
      </c>
      <c r="G1499" s="116" t="s">
        <v>35</v>
      </c>
      <c r="H1499" s="152" t="s">
        <v>993</v>
      </c>
      <c r="I1499" s="116" t="s">
        <v>480</v>
      </c>
      <c r="J1499" s="116" t="s">
        <v>343</v>
      </c>
      <c r="K1499" s="117" t="str">
        <f t="shared" si="293"/>
        <v>No's</v>
      </c>
      <c r="L1499" s="118">
        <v>2</v>
      </c>
      <c r="M1499" s="118"/>
      <c r="N1499" s="118"/>
      <c r="O1499" s="138">
        <f t="shared" si="297"/>
        <v>2</v>
      </c>
      <c r="P1499" s="124"/>
      <c r="Q1499" s="118"/>
      <c r="R1499" s="118"/>
      <c r="S1499" s="151"/>
      <c r="T1499" s="119" t="str">
        <f t="shared" si="288"/>
        <v/>
      </c>
      <c r="U1499" s="119" t="str">
        <f t="shared" si="289"/>
        <v/>
      </c>
      <c r="V1499" s="119">
        <f t="shared" si="294"/>
        <v>2</v>
      </c>
      <c r="W1499" s="119" t="str">
        <f t="shared" si="295"/>
        <v/>
      </c>
      <c r="X1499" s="119" t="str">
        <f t="shared" si="296"/>
        <v/>
      </c>
      <c r="Y1499" s="120" t="str">
        <f t="shared" si="290"/>
        <v/>
      </c>
      <c r="Z1499" s="121" t="str">
        <f t="shared" si="291"/>
        <v/>
      </c>
      <c r="AA1499" s="122"/>
      <c r="AB1499" s="119" t="str">
        <f t="shared" si="287"/>
        <v/>
      </c>
    </row>
    <row r="1500" spans="1:29" x14ac:dyDescent="0.45">
      <c r="A1500" s="112">
        <f>IF(C1500="","",COUNTA($C$3:C1500))</f>
        <v>1498</v>
      </c>
      <c r="B1500" s="112" t="str">
        <f t="shared" si="292"/>
        <v>December</v>
      </c>
      <c r="C1500" s="113">
        <v>44910</v>
      </c>
      <c r="D1500" s="114" t="s">
        <v>994</v>
      </c>
      <c r="E1500" s="114"/>
      <c r="F1500" s="115">
        <v>44910</v>
      </c>
      <c r="G1500" s="116" t="s">
        <v>125</v>
      </c>
      <c r="H1500" s="152" t="s">
        <v>995</v>
      </c>
      <c r="I1500" s="116" t="s">
        <v>457</v>
      </c>
      <c r="J1500" s="116" t="s">
        <v>2</v>
      </c>
      <c r="K1500" s="117" t="str">
        <f t="shared" si="293"/>
        <v>Sqmt</v>
      </c>
      <c r="L1500" s="118">
        <v>71</v>
      </c>
      <c r="M1500" s="118">
        <v>40.9</v>
      </c>
      <c r="N1500" s="118">
        <v>17.64</v>
      </c>
      <c r="O1500" s="138">
        <f t="shared" si="297"/>
        <v>71.418800000000005</v>
      </c>
      <c r="P1500" s="124">
        <v>59.9</v>
      </c>
      <c r="Q1500" s="118">
        <v>67.7</v>
      </c>
      <c r="R1500" s="118">
        <v>35</v>
      </c>
      <c r="S1500" s="151">
        <v>65</v>
      </c>
      <c r="T1500" s="119">
        <f t="shared" si="288"/>
        <v>3.7188000000000017</v>
      </c>
      <c r="U1500" s="119">
        <f t="shared" si="289"/>
        <v>7.8000000000000043</v>
      </c>
      <c r="V1500" s="119">
        <f t="shared" si="294"/>
        <v>336.38254800000004</v>
      </c>
      <c r="W1500" s="119">
        <f t="shared" si="295"/>
        <v>36.738000000000021</v>
      </c>
      <c r="X1500" s="119">
        <f t="shared" si="296"/>
        <v>17.515548000000006</v>
      </c>
      <c r="Y1500" s="120">
        <f t="shared" si="290"/>
        <v>5.2070323220216546</v>
      </c>
      <c r="Z1500" s="121">
        <f t="shared" si="291"/>
        <v>10.921494060387467</v>
      </c>
      <c r="AA1500" s="122"/>
      <c r="AB1500" s="119">
        <f t="shared" si="287"/>
        <v>17.515548000000006</v>
      </c>
      <c r="AC1500" s="96" t="s">
        <v>629</v>
      </c>
    </row>
    <row r="1501" spans="1:29" x14ac:dyDescent="0.45">
      <c r="A1501" s="112">
        <f>IF(C1501="","",COUNTA($C$3:C1501))</f>
        <v>1499</v>
      </c>
      <c r="B1501" s="112" t="str">
        <f t="shared" si="292"/>
        <v>December</v>
      </c>
      <c r="C1501" s="113">
        <v>44910</v>
      </c>
      <c r="D1501" s="114" t="s">
        <v>994</v>
      </c>
      <c r="E1501" s="114"/>
      <c r="F1501" s="115">
        <v>44910</v>
      </c>
      <c r="G1501" s="116" t="s">
        <v>125</v>
      </c>
      <c r="H1501" s="152" t="s">
        <v>995</v>
      </c>
      <c r="I1501" s="116" t="s">
        <v>457</v>
      </c>
      <c r="J1501" s="116" t="s">
        <v>4</v>
      </c>
      <c r="K1501" s="117" t="str">
        <f t="shared" si="293"/>
        <v>Sqmt</v>
      </c>
      <c r="L1501" s="118">
        <v>63.3</v>
      </c>
      <c r="M1501" s="118"/>
      <c r="N1501" s="118">
        <v>52.95</v>
      </c>
      <c r="O1501" s="138">
        <f t="shared" si="297"/>
        <v>64.599000000000004</v>
      </c>
      <c r="P1501" s="124">
        <v>47.1</v>
      </c>
      <c r="Q1501" s="118">
        <v>51.8</v>
      </c>
      <c r="R1501" s="118"/>
      <c r="S1501" s="151"/>
      <c r="T1501" s="119">
        <f t="shared" si="288"/>
        <v>12.799000000000007</v>
      </c>
      <c r="U1501" s="119">
        <f t="shared" si="289"/>
        <v>4.6999999999999957</v>
      </c>
      <c r="V1501" s="119">
        <f t="shared" si="294"/>
        <v>507.10214999999999</v>
      </c>
      <c r="W1501" s="119">
        <f t="shared" si="295"/>
        <v>36.894999999999968</v>
      </c>
      <c r="X1501" s="119">
        <f t="shared" si="296"/>
        <v>100.47215000000004</v>
      </c>
      <c r="Y1501" s="120">
        <f t="shared" si="290"/>
        <v>19.813000201241515</v>
      </c>
      <c r="Z1501" s="121">
        <f t="shared" si="291"/>
        <v>7.2756544218950685</v>
      </c>
      <c r="AA1501" s="122"/>
      <c r="AB1501" s="119">
        <f t="shared" si="287"/>
        <v>100.47215000000004</v>
      </c>
    </row>
    <row r="1502" spans="1:29" x14ac:dyDescent="0.45">
      <c r="A1502" s="112">
        <f>IF(C1502="","",COUNTA($C$3:C1502))</f>
        <v>1500</v>
      </c>
      <c r="B1502" s="112" t="str">
        <f t="shared" si="292"/>
        <v>December</v>
      </c>
      <c r="C1502" s="113">
        <v>44910</v>
      </c>
      <c r="D1502" s="114" t="s">
        <v>994</v>
      </c>
      <c r="E1502" s="114"/>
      <c r="F1502" s="115">
        <v>44910</v>
      </c>
      <c r="G1502" s="116" t="s">
        <v>125</v>
      </c>
      <c r="H1502" s="152" t="s">
        <v>995</v>
      </c>
      <c r="I1502" s="116" t="s">
        <v>368</v>
      </c>
      <c r="J1502" s="116" t="s">
        <v>2</v>
      </c>
      <c r="K1502" s="117" t="str">
        <f t="shared" si="293"/>
        <v>Sqmt</v>
      </c>
      <c r="L1502" s="118">
        <v>18</v>
      </c>
      <c r="M1502" s="118">
        <v>14.75</v>
      </c>
      <c r="N1502" s="118"/>
      <c r="O1502" s="138">
        <f t="shared" si="297"/>
        <v>17.995000000000001</v>
      </c>
      <c r="P1502" s="124">
        <v>18</v>
      </c>
      <c r="Q1502" s="118">
        <v>18</v>
      </c>
      <c r="R1502" s="118"/>
      <c r="S1502" s="151"/>
      <c r="T1502" s="119">
        <f t="shared" si="288"/>
        <v>-4.9999999999990052E-3</v>
      </c>
      <c r="U1502" s="119">
        <f t="shared" si="289"/>
        <v>0</v>
      </c>
      <c r="V1502" s="119">
        <f t="shared" si="294"/>
        <v>84.756450000000001</v>
      </c>
      <c r="W1502" s="119">
        <f t="shared" si="295"/>
        <v>0</v>
      </c>
      <c r="X1502" s="119">
        <f t="shared" si="296"/>
        <v>-2.3549999999995314E-2</v>
      </c>
      <c r="Y1502" s="120">
        <f t="shared" si="290"/>
        <v>-2.7785495971097553E-2</v>
      </c>
      <c r="Z1502" s="121">
        <f t="shared" si="291"/>
        <v>0</v>
      </c>
      <c r="AA1502" s="122"/>
      <c r="AB1502" s="119">
        <f t="shared" ref="AB1502:AB1550" si="298">IFERROR((X1502-AA1502),"")</f>
        <v>-2.3549999999995314E-2</v>
      </c>
    </row>
    <row r="1503" spans="1:29" x14ac:dyDescent="0.45">
      <c r="A1503" s="112">
        <f>IF(C1503="","",COUNTA($C$3:C1503))</f>
        <v>1501</v>
      </c>
      <c r="B1503" s="112" t="str">
        <f t="shared" si="292"/>
        <v>December</v>
      </c>
      <c r="C1503" s="113">
        <v>44910</v>
      </c>
      <c r="D1503" s="114" t="s">
        <v>994</v>
      </c>
      <c r="E1503" s="114"/>
      <c r="F1503" s="115">
        <v>44910</v>
      </c>
      <c r="G1503" s="116" t="s">
        <v>125</v>
      </c>
      <c r="H1503" s="152" t="s">
        <v>995</v>
      </c>
      <c r="I1503" s="116" t="s">
        <v>25</v>
      </c>
      <c r="J1503" s="116" t="s">
        <v>455</v>
      </c>
      <c r="K1503" s="117" t="str">
        <f t="shared" si="293"/>
        <v>No's</v>
      </c>
      <c r="L1503" s="118">
        <v>496</v>
      </c>
      <c r="M1503" s="118"/>
      <c r="N1503" s="118"/>
      <c r="O1503" s="138">
        <f t="shared" si="297"/>
        <v>496</v>
      </c>
      <c r="P1503" s="124"/>
      <c r="Q1503" s="118"/>
      <c r="R1503" s="118"/>
      <c r="S1503" s="151"/>
      <c r="T1503" s="119" t="str">
        <f t="shared" si="288"/>
        <v/>
      </c>
      <c r="U1503" s="119" t="str">
        <f t="shared" si="289"/>
        <v/>
      </c>
      <c r="V1503" s="119">
        <f t="shared" si="294"/>
        <v>496</v>
      </c>
      <c r="W1503" s="119" t="str">
        <f t="shared" si="295"/>
        <v/>
      </c>
      <c r="X1503" s="119" t="str">
        <f t="shared" si="296"/>
        <v/>
      </c>
      <c r="Y1503" s="120" t="str">
        <f t="shared" si="290"/>
        <v/>
      </c>
      <c r="Z1503" s="121" t="str">
        <f t="shared" si="291"/>
        <v/>
      </c>
      <c r="AA1503" s="122"/>
      <c r="AB1503" s="119" t="str">
        <f t="shared" si="298"/>
        <v/>
      </c>
    </row>
    <row r="1504" spans="1:29" x14ac:dyDescent="0.45">
      <c r="A1504" s="112">
        <f>IF(C1504="","",COUNTA($C$3:C1504))</f>
        <v>1502</v>
      </c>
      <c r="B1504" s="112" t="str">
        <f t="shared" si="292"/>
        <v>December</v>
      </c>
      <c r="C1504" s="113">
        <v>44910</v>
      </c>
      <c r="D1504" s="114" t="s">
        <v>994</v>
      </c>
      <c r="E1504" s="114"/>
      <c r="F1504" s="115">
        <v>44910</v>
      </c>
      <c r="G1504" s="116" t="s">
        <v>125</v>
      </c>
      <c r="H1504" s="152" t="s">
        <v>995</v>
      </c>
      <c r="I1504" s="116" t="s">
        <v>460</v>
      </c>
      <c r="J1504" s="116" t="s">
        <v>225</v>
      </c>
      <c r="K1504" s="117" t="str">
        <f t="shared" si="293"/>
        <v>Rmt</v>
      </c>
      <c r="L1504" s="118">
        <v>150</v>
      </c>
      <c r="M1504" s="118"/>
      <c r="N1504" s="118"/>
      <c r="O1504" s="138">
        <f t="shared" si="297"/>
        <v>150</v>
      </c>
      <c r="P1504" s="124"/>
      <c r="Q1504" s="118"/>
      <c r="R1504" s="118"/>
      <c r="S1504" s="151"/>
      <c r="T1504" s="119" t="str">
        <f t="shared" si="288"/>
        <v/>
      </c>
      <c r="U1504" s="119" t="str">
        <f t="shared" si="289"/>
        <v/>
      </c>
      <c r="V1504" s="119">
        <f t="shared" si="294"/>
        <v>150</v>
      </c>
      <c r="W1504" s="119" t="str">
        <f t="shared" si="295"/>
        <v/>
      </c>
      <c r="X1504" s="119" t="str">
        <f t="shared" si="296"/>
        <v/>
      </c>
      <c r="Y1504" s="120" t="str">
        <f t="shared" si="290"/>
        <v/>
      </c>
      <c r="Z1504" s="121" t="str">
        <f t="shared" si="291"/>
        <v/>
      </c>
      <c r="AA1504" s="122"/>
      <c r="AB1504" s="119" t="str">
        <f t="shared" si="298"/>
        <v/>
      </c>
    </row>
    <row r="1505" spans="1:29" x14ac:dyDescent="0.45">
      <c r="A1505" s="112">
        <f>IF(C1505="","",COUNTA($C$3:C1505))</f>
        <v>1503</v>
      </c>
      <c r="B1505" s="112" t="str">
        <f t="shared" si="292"/>
        <v>December</v>
      </c>
      <c r="C1505" s="113">
        <v>44910</v>
      </c>
      <c r="D1505" s="114" t="s">
        <v>994</v>
      </c>
      <c r="E1505" s="114"/>
      <c r="F1505" s="115">
        <v>44910</v>
      </c>
      <c r="G1505" s="116" t="s">
        <v>125</v>
      </c>
      <c r="H1505" s="152" t="s">
        <v>995</v>
      </c>
      <c r="I1505" s="116" t="s">
        <v>24</v>
      </c>
      <c r="J1505" s="116" t="s">
        <v>24</v>
      </c>
      <c r="K1505" s="117" t="str">
        <f t="shared" si="293"/>
        <v>No's</v>
      </c>
      <c r="L1505" s="118">
        <v>500</v>
      </c>
      <c r="M1505" s="118"/>
      <c r="N1505" s="118"/>
      <c r="O1505" s="138">
        <f t="shared" si="297"/>
        <v>500</v>
      </c>
      <c r="P1505" s="124"/>
      <c r="Q1505" s="118"/>
      <c r="R1505" s="118"/>
      <c r="S1505" s="151"/>
      <c r="T1505" s="119" t="str">
        <f t="shared" si="288"/>
        <v/>
      </c>
      <c r="U1505" s="119" t="str">
        <f t="shared" si="289"/>
        <v/>
      </c>
      <c r="V1505" s="119">
        <f t="shared" si="294"/>
        <v>500</v>
      </c>
      <c r="W1505" s="119" t="str">
        <f t="shared" si="295"/>
        <v/>
      </c>
      <c r="X1505" s="119" t="str">
        <f t="shared" si="296"/>
        <v/>
      </c>
      <c r="Y1505" s="120" t="str">
        <f t="shared" si="290"/>
        <v/>
      </c>
      <c r="Z1505" s="121" t="str">
        <f t="shared" si="291"/>
        <v/>
      </c>
      <c r="AA1505" s="122"/>
      <c r="AB1505" s="119" t="str">
        <f t="shared" si="298"/>
        <v/>
      </c>
    </row>
    <row r="1506" spans="1:29" x14ac:dyDescent="0.45">
      <c r="A1506" s="112">
        <f>IF(C1506="","",COUNTA($C$3:C1506))</f>
        <v>1504</v>
      </c>
      <c r="B1506" s="112" t="str">
        <f t="shared" si="292"/>
        <v>December</v>
      </c>
      <c r="C1506" s="113">
        <v>44910</v>
      </c>
      <c r="D1506" s="114" t="s">
        <v>994</v>
      </c>
      <c r="E1506" s="114"/>
      <c r="F1506" s="115">
        <v>44910</v>
      </c>
      <c r="G1506" s="116" t="s">
        <v>125</v>
      </c>
      <c r="H1506" s="152" t="s">
        <v>995</v>
      </c>
      <c r="I1506" s="116" t="s">
        <v>480</v>
      </c>
      <c r="J1506" s="116" t="s">
        <v>345</v>
      </c>
      <c r="K1506" s="117" t="str">
        <f t="shared" si="293"/>
        <v>Kg's</v>
      </c>
      <c r="L1506" s="118">
        <v>0.6</v>
      </c>
      <c r="M1506" s="118"/>
      <c r="N1506" s="118"/>
      <c r="O1506" s="138">
        <f t="shared" si="297"/>
        <v>0.6</v>
      </c>
      <c r="P1506" s="124"/>
      <c r="Q1506" s="118"/>
      <c r="R1506" s="118"/>
      <c r="S1506" s="151"/>
      <c r="T1506" s="119" t="str">
        <f t="shared" si="288"/>
        <v/>
      </c>
      <c r="U1506" s="119" t="str">
        <f t="shared" si="289"/>
        <v/>
      </c>
      <c r="V1506" s="119">
        <f t="shared" si="294"/>
        <v>0.6</v>
      </c>
      <c r="W1506" s="119" t="str">
        <f t="shared" si="295"/>
        <v/>
      </c>
      <c r="X1506" s="119" t="str">
        <f t="shared" si="296"/>
        <v/>
      </c>
      <c r="Y1506" s="120" t="str">
        <f t="shared" si="290"/>
        <v/>
      </c>
      <c r="Z1506" s="121" t="str">
        <f t="shared" si="291"/>
        <v/>
      </c>
      <c r="AA1506" s="122"/>
      <c r="AB1506" s="119" t="str">
        <f t="shared" si="298"/>
        <v/>
      </c>
    </row>
    <row r="1507" spans="1:29" x14ac:dyDescent="0.45">
      <c r="A1507" s="112">
        <f>IF(C1507="","",COUNTA($C$3:C1507))</f>
        <v>1505</v>
      </c>
      <c r="B1507" s="112" t="str">
        <f t="shared" si="292"/>
        <v>December</v>
      </c>
      <c r="C1507" s="113">
        <v>44910</v>
      </c>
      <c r="D1507" s="114" t="s">
        <v>994</v>
      </c>
      <c r="E1507" s="114"/>
      <c r="F1507" s="115">
        <v>44910</v>
      </c>
      <c r="G1507" s="116" t="s">
        <v>125</v>
      </c>
      <c r="H1507" s="152" t="s">
        <v>995</v>
      </c>
      <c r="I1507" s="116" t="s">
        <v>480</v>
      </c>
      <c r="J1507" s="116" t="s">
        <v>343</v>
      </c>
      <c r="K1507" s="117" t="str">
        <f t="shared" si="293"/>
        <v>No's</v>
      </c>
      <c r="L1507" s="118">
        <v>2</v>
      </c>
      <c r="M1507" s="118"/>
      <c r="N1507" s="118"/>
      <c r="O1507" s="138">
        <f t="shared" si="297"/>
        <v>2</v>
      </c>
      <c r="P1507" s="124"/>
      <c r="Q1507" s="118"/>
      <c r="R1507" s="118"/>
      <c r="S1507" s="151"/>
      <c r="T1507" s="119" t="str">
        <f t="shared" si="288"/>
        <v/>
      </c>
      <c r="U1507" s="119" t="str">
        <f t="shared" si="289"/>
        <v/>
      </c>
      <c r="V1507" s="119">
        <f t="shared" si="294"/>
        <v>2</v>
      </c>
      <c r="W1507" s="119" t="str">
        <f t="shared" si="295"/>
        <v/>
      </c>
      <c r="X1507" s="119" t="str">
        <f t="shared" si="296"/>
        <v/>
      </c>
      <c r="Y1507" s="120" t="str">
        <f t="shared" si="290"/>
        <v/>
      </c>
      <c r="Z1507" s="121" t="str">
        <f t="shared" si="291"/>
        <v/>
      </c>
      <c r="AA1507" s="122"/>
      <c r="AB1507" s="119" t="str">
        <f t="shared" si="298"/>
        <v/>
      </c>
    </row>
    <row r="1508" spans="1:29" x14ac:dyDescent="0.45">
      <c r="A1508" s="112">
        <f>IF(C1508="","",COUNTA($C$3:C1508))</f>
        <v>1506</v>
      </c>
      <c r="B1508" s="112" t="str">
        <f t="shared" si="292"/>
        <v>December</v>
      </c>
      <c r="C1508" s="113">
        <v>44911</v>
      </c>
      <c r="D1508" s="114" t="s">
        <v>979</v>
      </c>
      <c r="E1508" s="114"/>
      <c r="F1508" s="115">
        <v>44886</v>
      </c>
      <c r="G1508" s="116" t="s">
        <v>1076</v>
      </c>
      <c r="H1508" s="152" t="s">
        <v>996</v>
      </c>
      <c r="I1508" s="116" t="s">
        <v>458</v>
      </c>
      <c r="J1508" s="116" t="s">
        <v>19</v>
      </c>
      <c r="K1508" s="117" t="str">
        <f t="shared" si="293"/>
        <v>Sqmt</v>
      </c>
      <c r="L1508" s="118">
        <v>12.5</v>
      </c>
      <c r="M1508" s="118">
        <v>10.25</v>
      </c>
      <c r="N1508" s="118"/>
      <c r="O1508" s="138">
        <f t="shared" ref="O1508:O1511" si="299">IF(ISNUMBER(SEARCH("gsm",J:J)),(M1508+N1508)*1.22,IF(ISNUMBER(SEARCH("Tape",J:J)),L1508,IF(ISNUMBER(SEARCH("Thermal",J:J)),L1508,IF(ISNUMBER(SEARCH("Acou",J:J)),L1508,IF(ISNUMBER(SEARCH("ss",J:J)),L1508,IF(ISNUMBER(SEARCH("Alu",J:J)),L1508,IF(ISNUMBER(SEARCH("Gasket",J:J)),L1508,IF(ISNUMBER(SEARCH("Cleats",J:J)),L1508,IF(ISNUMBER(SEARCH("Tube",J:J)),L1508,IF(ISNUMBER(SEARCH("Bracket",J:J)),L1508,IF(ISNUMBER(SEARCH("Corner",J:J)),L1508,IF(ISNUMBER(SEARCH("MS",J:J)),L1508,IF(ISNUMBER(SEARCH("Bucket",J:J)),L1508,IF(ISNUMBER(SEARCH("stretch",J:J)),L1508,IF(ISNUMBER(SEARCH("Bubble",J:J)),L1508,IF(ISNUMBER(SEARCH("JTR",J:J)),L1508,IF(ISNUMBER(SEARCH("Clamp",J:J)),"No's",IF(ISNUMBER(SEARCH("PIR",J:J)),"sqmt",""))))))))))))))))))</f>
        <v>12.504999999999999</v>
      </c>
      <c r="P1508" s="124">
        <v>11.2</v>
      </c>
      <c r="Q1508" s="118">
        <v>11.6</v>
      </c>
      <c r="R1508" s="118">
        <v>70</v>
      </c>
      <c r="S1508" s="151">
        <v>30</v>
      </c>
      <c r="T1508" s="119">
        <f t="shared" si="288"/>
        <v>0.90499999999999936</v>
      </c>
      <c r="U1508" s="119">
        <f t="shared" si="289"/>
        <v>0.40000000000000036</v>
      </c>
      <c r="V1508" s="119">
        <f t="shared" si="294"/>
        <v>58.898549999999993</v>
      </c>
      <c r="W1508" s="119">
        <f t="shared" si="295"/>
        <v>1.8840000000000017</v>
      </c>
      <c r="X1508" s="119">
        <f t="shared" si="296"/>
        <v>4.2625499999999974</v>
      </c>
      <c r="Y1508" s="120">
        <f t="shared" si="290"/>
        <v>7.2371051579368215</v>
      </c>
      <c r="Z1508" s="121">
        <f t="shared" si="291"/>
        <v>3.1987205117952846</v>
      </c>
      <c r="AA1508" s="122"/>
      <c r="AB1508" s="119">
        <f t="shared" si="298"/>
        <v>4.2625499999999974</v>
      </c>
    </row>
    <row r="1509" spans="1:29" x14ac:dyDescent="0.45">
      <c r="A1509" s="112">
        <f>IF(C1509="","",COUNTA($C$3:C1509))</f>
        <v>1507</v>
      </c>
      <c r="B1509" s="112" t="str">
        <f t="shared" si="292"/>
        <v>December</v>
      </c>
      <c r="C1509" s="113">
        <v>44911</v>
      </c>
      <c r="D1509" s="114" t="s">
        <v>979</v>
      </c>
      <c r="E1509" s="114"/>
      <c r="F1509" s="115">
        <v>44886</v>
      </c>
      <c r="G1509" s="116" t="s">
        <v>1076</v>
      </c>
      <c r="H1509" s="152" t="s">
        <v>996</v>
      </c>
      <c r="I1509" s="116" t="s">
        <v>514</v>
      </c>
      <c r="J1509" s="116" t="s">
        <v>20</v>
      </c>
      <c r="K1509" s="117" t="str">
        <f t="shared" si="293"/>
        <v>Sqmt</v>
      </c>
      <c r="L1509" s="118">
        <v>0.9</v>
      </c>
      <c r="M1509" s="118">
        <v>0.74</v>
      </c>
      <c r="N1509" s="118"/>
      <c r="O1509" s="138">
        <f t="shared" si="299"/>
        <v>0.90279999999999994</v>
      </c>
      <c r="P1509" s="124">
        <v>0.8</v>
      </c>
      <c r="Q1509" s="118">
        <v>0.9</v>
      </c>
      <c r="R1509" s="118"/>
      <c r="S1509" s="151"/>
      <c r="T1509" s="119">
        <f t="shared" si="288"/>
        <v>2.7999999999999137E-3</v>
      </c>
      <c r="U1509" s="119">
        <f t="shared" si="289"/>
        <v>9.9999999999999978E-2</v>
      </c>
      <c r="V1509" s="119">
        <f t="shared" si="294"/>
        <v>5.6695839999999995</v>
      </c>
      <c r="W1509" s="119">
        <f t="shared" si="295"/>
        <v>0.62799999999999989</v>
      </c>
      <c r="X1509" s="119">
        <f t="shared" si="296"/>
        <v>1.7583999999999458E-2</v>
      </c>
      <c r="Y1509" s="120">
        <f t="shared" si="290"/>
        <v>0.31014621178554652</v>
      </c>
      <c r="Z1509" s="121">
        <f t="shared" si="291"/>
        <v>11.076650420912715</v>
      </c>
      <c r="AA1509" s="122"/>
      <c r="AB1509" s="119">
        <f t="shared" si="298"/>
        <v>1.7583999999999458E-2</v>
      </c>
    </row>
    <row r="1510" spans="1:29" x14ac:dyDescent="0.45">
      <c r="A1510" s="112">
        <f>IF(C1510="","",COUNTA($C$3:C1510))</f>
        <v>1508</v>
      </c>
      <c r="B1510" s="112" t="str">
        <f t="shared" si="292"/>
        <v>December</v>
      </c>
      <c r="C1510" s="113">
        <v>44911</v>
      </c>
      <c r="D1510" s="114" t="s">
        <v>979</v>
      </c>
      <c r="E1510" s="114"/>
      <c r="F1510" s="115">
        <v>44886</v>
      </c>
      <c r="G1510" s="116" t="s">
        <v>1076</v>
      </c>
      <c r="H1510" s="152" t="s">
        <v>996</v>
      </c>
      <c r="I1510" s="116" t="s">
        <v>23</v>
      </c>
      <c r="J1510" s="116" t="s">
        <v>23</v>
      </c>
      <c r="K1510" s="117" t="str">
        <f t="shared" si="293"/>
        <v>No's</v>
      </c>
      <c r="L1510" s="118">
        <v>12</v>
      </c>
      <c r="M1510" s="118"/>
      <c r="N1510" s="118"/>
      <c r="O1510" s="138">
        <f t="shared" si="299"/>
        <v>12</v>
      </c>
      <c r="P1510" s="124">
        <v>12</v>
      </c>
      <c r="Q1510" s="118"/>
      <c r="R1510" s="118"/>
      <c r="S1510" s="151"/>
      <c r="T1510" s="119" t="str">
        <f t="shared" si="288"/>
        <v/>
      </c>
      <c r="U1510" s="119" t="str">
        <f t="shared" si="289"/>
        <v/>
      </c>
      <c r="V1510" s="119">
        <f t="shared" si="294"/>
        <v>12</v>
      </c>
      <c r="W1510" s="119" t="str">
        <f t="shared" si="295"/>
        <v/>
      </c>
      <c r="X1510" s="119" t="str">
        <f t="shared" si="296"/>
        <v/>
      </c>
      <c r="Y1510" s="120" t="str">
        <f t="shared" si="290"/>
        <v/>
      </c>
      <c r="Z1510" s="121" t="str">
        <f t="shared" si="291"/>
        <v/>
      </c>
      <c r="AA1510" s="122"/>
      <c r="AB1510" s="119" t="str">
        <f t="shared" si="298"/>
        <v/>
      </c>
    </row>
    <row r="1511" spans="1:29" x14ac:dyDescent="0.45">
      <c r="A1511" s="112">
        <f>IF(C1511="","",COUNTA($C$3:C1511))</f>
        <v>1509</v>
      </c>
      <c r="B1511" s="112" t="str">
        <f t="shared" si="292"/>
        <v>December</v>
      </c>
      <c r="C1511" s="113">
        <v>44911</v>
      </c>
      <c r="D1511" s="114" t="s">
        <v>979</v>
      </c>
      <c r="E1511" s="114"/>
      <c r="F1511" s="115">
        <v>44886</v>
      </c>
      <c r="G1511" s="116" t="s">
        <v>1076</v>
      </c>
      <c r="H1511" s="152" t="s">
        <v>996</v>
      </c>
      <c r="I1511" s="116" t="s">
        <v>354</v>
      </c>
      <c r="J1511" s="116" t="s">
        <v>354</v>
      </c>
      <c r="K1511" s="117" t="str">
        <f t="shared" si="293"/>
        <v>No's</v>
      </c>
      <c r="L1511" s="118">
        <v>12</v>
      </c>
      <c r="M1511" s="118"/>
      <c r="N1511" s="118"/>
      <c r="O1511" s="138" t="str">
        <f t="shared" si="299"/>
        <v>No's</v>
      </c>
      <c r="P1511" s="124"/>
      <c r="Q1511" s="118"/>
      <c r="R1511" s="118"/>
      <c r="S1511" s="151"/>
      <c r="T1511" s="119" t="str">
        <f t="shared" si="288"/>
        <v/>
      </c>
      <c r="U1511" s="119" t="str">
        <f t="shared" si="289"/>
        <v/>
      </c>
      <c r="V1511" s="119" t="str">
        <f t="shared" si="294"/>
        <v/>
      </c>
      <c r="W1511" s="119" t="str">
        <f t="shared" si="295"/>
        <v/>
      </c>
      <c r="X1511" s="119" t="str">
        <f t="shared" si="296"/>
        <v/>
      </c>
      <c r="Y1511" s="120" t="str">
        <f t="shared" si="290"/>
        <v/>
      </c>
      <c r="Z1511" s="121" t="str">
        <f t="shared" si="291"/>
        <v/>
      </c>
      <c r="AA1511" s="122"/>
      <c r="AB1511" s="119" t="str">
        <f t="shared" si="298"/>
        <v/>
      </c>
    </row>
    <row r="1512" spans="1:29" x14ac:dyDescent="0.45">
      <c r="A1512" s="112">
        <f>IF(C1512="","",COUNTA($C$3:C1512))</f>
        <v>1510</v>
      </c>
      <c r="B1512" s="112" t="str">
        <f t="shared" si="292"/>
        <v>December</v>
      </c>
      <c r="C1512" s="113">
        <v>44912</v>
      </c>
      <c r="D1512" s="114" t="s">
        <v>997</v>
      </c>
      <c r="E1512" s="114"/>
      <c r="F1512" s="115">
        <v>44903</v>
      </c>
      <c r="G1512" s="116" t="s">
        <v>125</v>
      </c>
      <c r="H1512" s="152" t="s">
        <v>998</v>
      </c>
      <c r="I1512" s="116" t="s">
        <v>457</v>
      </c>
      <c r="J1512" s="116" t="s">
        <v>5</v>
      </c>
      <c r="K1512" s="117" t="str">
        <f t="shared" si="293"/>
        <v>Sqmt</v>
      </c>
      <c r="L1512" s="118">
        <v>86.2</v>
      </c>
      <c r="M1512" s="118">
        <v>30.23</v>
      </c>
      <c r="N1512" s="118">
        <v>40.64</v>
      </c>
      <c r="O1512" s="138">
        <f>IF(ISNUMBER(SEARCH("gsm",J:J)),(M1512+N1512)*1.25,IF(ISNUMBER(SEARCH("Tape",J:J)),L1512,IF(ISNUMBER(SEARCH("Thermal",J:J)),L1512,IF(ISNUMBER(SEARCH("Acou",J:J)),L1512,IF(ISNUMBER(SEARCH("ss",J:J)),L1512,IF(ISNUMBER(SEARCH("Alu",J:J)),L1512,IF(ISNUMBER(SEARCH("Gasket",J:J)),L1512,IF(ISNUMBER(SEARCH("Cleats",J:J)),L1512,IF(ISNUMBER(SEARCH("Tube",J:J)),L1512,IF(ISNUMBER(SEARCH("Bracket",J:J)),L1512,IF(ISNUMBER(SEARCH("Corner",J:J)),L1512,IF(ISNUMBER(SEARCH("MS",J:J)),L1512,IF(ISNUMBER(SEARCH("Bucket",J:J)),L1512,IF(ISNUMBER(SEARCH("stretch",J:J)),L1512,IF(ISNUMBER(SEARCH("Bubble",J:J)),L1512,IF(ISNUMBER(SEARCH("JTR",J:J)),L1512,IF(ISNUMBER(SEARCH("Clamp",J:J)),"No's",IF(ISNUMBER(SEARCH("PIR",J:J)),"sqmt",""))))))))))))))))))</f>
        <v>88.587500000000006</v>
      </c>
      <c r="P1512" s="124">
        <v>66.25</v>
      </c>
      <c r="Q1512" s="118">
        <v>77.8</v>
      </c>
      <c r="R1512" s="118">
        <v>38</v>
      </c>
      <c r="S1512" s="151">
        <v>62</v>
      </c>
      <c r="T1512" s="119">
        <f t="shared" si="288"/>
        <v>10.787500000000009</v>
      </c>
      <c r="U1512" s="119">
        <f t="shared" si="289"/>
        <v>11.549999999999997</v>
      </c>
      <c r="V1512" s="119">
        <f t="shared" si="294"/>
        <v>695.41187500000001</v>
      </c>
      <c r="W1512" s="119">
        <f t="shared" si="295"/>
        <v>90.667499999999976</v>
      </c>
      <c r="X1512" s="119">
        <f t="shared" si="296"/>
        <v>84.681875000000062</v>
      </c>
      <c r="Y1512" s="120">
        <f t="shared" si="290"/>
        <v>12.177225906589539</v>
      </c>
      <c r="Z1512" s="121">
        <f t="shared" si="291"/>
        <v>13.037956822350779</v>
      </c>
      <c r="AA1512" s="122"/>
      <c r="AB1512" s="119">
        <f t="shared" si="298"/>
        <v>84.681875000000062</v>
      </c>
      <c r="AC1512" s="96" t="s">
        <v>1007</v>
      </c>
    </row>
    <row r="1513" spans="1:29" x14ac:dyDescent="0.45">
      <c r="A1513" s="112">
        <f>IF(C1513="","",COUNTA($C$3:C1513))</f>
        <v>1511</v>
      </c>
      <c r="B1513" s="112" t="str">
        <f t="shared" ref="B1513:B1562" si="300">IF(C1513="","",TEXT(C1513,"mmmm"))</f>
        <v>December</v>
      </c>
      <c r="C1513" s="113">
        <v>44912</v>
      </c>
      <c r="D1513" s="114" t="s">
        <v>997</v>
      </c>
      <c r="E1513" s="114"/>
      <c r="F1513" s="115">
        <v>44903</v>
      </c>
      <c r="G1513" s="116" t="s">
        <v>125</v>
      </c>
      <c r="H1513" s="152" t="s">
        <v>998</v>
      </c>
      <c r="I1513" s="116" t="s">
        <v>368</v>
      </c>
      <c r="J1513" s="116" t="s">
        <v>3</v>
      </c>
      <c r="K1513" s="117" t="str">
        <f t="shared" si="293"/>
        <v>Sqmt</v>
      </c>
      <c r="L1513" s="118">
        <v>75</v>
      </c>
      <c r="M1513" s="118">
        <v>61.5</v>
      </c>
      <c r="N1513" s="118"/>
      <c r="O1513" s="138">
        <f t="shared" ref="O1513:O1576" si="301">IF(ISNUMBER(SEARCH("gsm",J:J)),(M1513+N1513)*1.22,IF(ISNUMBER(SEARCH("Tape",J:J)),L1513,IF(ISNUMBER(SEARCH("Thermal",J:J)),L1513,IF(ISNUMBER(SEARCH("Acou",J:J)),L1513,IF(ISNUMBER(SEARCH("ss",J:J)),L1513,IF(ISNUMBER(SEARCH("Alu",J:J)),L1513,IF(ISNUMBER(SEARCH("Gasket",J:J)),L1513,IF(ISNUMBER(SEARCH("Cleats",J:J)),L1513,IF(ISNUMBER(SEARCH("Tube",J:J)),L1513,IF(ISNUMBER(SEARCH("Bracket",J:J)),L1513,IF(ISNUMBER(SEARCH("Corner",J:J)),L1513,IF(ISNUMBER(SEARCH("MS",J:J)),L1513,IF(ISNUMBER(SEARCH("Bucket",J:J)),L1513,IF(ISNUMBER(SEARCH("stretch",J:J)),L1513,IF(ISNUMBER(SEARCH("Bubble",J:J)),L1513,IF(ISNUMBER(SEARCH("JTR",J:J)),L1513,IF(ISNUMBER(SEARCH("Clamp",J:J)),"No's",IF(ISNUMBER(SEARCH("PIR",J:J)),"sqmt",""))))))))))))))))))</f>
        <v>75.03</v>
      </c>
      <c r="P1513" s="124">
        <v>75</v>
      </c>
      <c r="Q1513" s="118">
        <v>75</v>
      </c>
      <c r="R1513" s="118"/>
      <c r="S1513" s="151"/>
      <c r="T1513" s="119">
        <f t="shared" ref="T1513:T1561" si="302">(IF(K1513="Sqmt",(O1513-Q1513),""))</f>
        <v>3.0000000000001137E-2</v>
      </c>
      <c r="U1513" s="119">
        <f t="shared" ref="U1513:U1561" si="303">(IF(K1513="Sqmt",(O1513-P1513)-T1513,IF(K1513="Rmt","",IF(K1513="Kg's","",IF(K1513="No's","",IF(K1513="Roll","",""))))))</f>
        <v>0</v>
      </c>
      <c r="V1513" s="119">
        <f t="shared" si="294"/>
        <v>471.1884</v>
      </c>
      <c r="W1513" s="119">
        <f t="shared" si="295"/>
        <v>0</v>
      </c>
      <c r="X1513" s="119">
        <f t="shared" si="296"/>
        <v>0.18840000000000715</v>
      </c>
      <c r="Y1513" s="120">
        <f t="shared" ref="Y1513:Y1561" si="304">IF(K1513="Sqmt",(T1513/O1513)*100,IF(K1513="Kg's","",IF(K1513="No's","",IF(K1513="Rmt","",IF(K1513="Roll","",IF(K1513="",""))))))</f>
        <v>3.9984006397442533E-2</v>
      </c>
      <c r="Z1513" s="121">
        <f t="shared" ref="Z1513:Z1561" si="305">IF(K1513="Sqmt",(U1513/O1513)*100,IF(K1513="Kg's","",IF(K1513="No's","",IF(K1513="Rmt","",IF(K1513="Roll","",IF(K1513="",""))))))</f>
        <v>0</v>
      </c>
      <c r="AA1513" s="122"/>
      <c r="AB1513" s="119">
        <f t="shared" si="298"/>
        <v>0.18840000000000715</v>
      </c>
    </row>
    <row r="1514" spans="1:29" x14ac:dyDescent="0.45">
      <c r="A1514" s="112">
        <f>IF(C1514="","",COUNTA($C$3:C1514))</f>
        <v>1512</v>
      </c>
      <c r="B1514" s="112" t="str">
        <f t="shared" si="300"/>
        <v>December</v>
      </c>
      <c r="C1514" s="113">
        <v>44912</v>
      </c>
      <c r="D1514" s="114" t="s">
        <v>997</v>
      </c>
      <c r="E1514" s="114"/>
      <c r="F1514" s="115">
        <v>44903</v>
      </c>
      <c r="G1514" s="116" t="s">
        <v>125</v>
      </c>
      <c r="H1514" s="152" t="s">
        <v>998</v>
      </c>
      <c r="I1514" s="116" t="s">
        <v>25</v>
      </c>
      <c r="J1514" s="116" t="s">
        <v>455</v>
      </c>
      <c r="K1514" s="117" t="str">
        <f t="shared" si="293"/>
        <v>No's</v>
      </c>
      <c r="L1514" s="118">
        <v>740</v>
      </c>
      <c r="M1514" s="118"/>
      <c r="N1514" s="118"/>
      <c r="O1514" s="138">
        <f t="shared" si="301"/>
        <v>740</v>
      </c>
      <c r="P1514" s="124"/>
      <c r="Q1514" s="118"/>
      <c r="R1514" s="118"/>
      <c r="S1514" s="151"/>
      <c r="T1514" s="119" t="str">
        <f t="shared" si="302"/>
        <v/>
      </c>
      <c r="U1514" s="119" t="str">
        <f t="shared" si="303"/>
        <v/>
      </c>
      <c r="V1514" s="119">
        <f t="shared" si="294"/>
        <v>740</v>
      </c>
      <c r="W1514" s="119" t="str">
        <f t="shared" si="295"/>
        <v/>
      </c>
      <c r="X1514" s="119" t="str">
        <f t="shared" si="296"/>
        <v/>
      </c>
      <c r="Y1514" s="120" t="str">
        <f t="shared" si="304"/>
        <v/>
      </c>
      <c r="Z1514" s="121" t="str">
        <f t="shared" si="305"/>
        <v/>
      </c>
      <c r="AA1514" s="122"/>
      <c r="AB1514" s="119" t="str">
        <f t="shared" si="298"/>
        <v/>
      </c>
    </row>
    <row r="1515" spans="1:29" x14ac:dyDescent="0.45">
      <c r="A1515" s="112">
        <f>IF(C1515="","",COUNTA($C$3:C1515))</f>
        <v>1513</v>
      </c>
      <c r="B1515" s="112" t="str">
        <f t="shared" si="300"/>
        <v>December</v>
      </c>
      <c r="C1515" s="113">
        <v>44912</v>
      </c>
      <c r="D1515" s="114" t="s">
        <v>997</v>
      </c>
      <c r="E1515" s="114"/>
      <c r="F1515" s="115">
        <v>44903</v>
      </c>
      <c r="G1515" s="116" t="s">
        <v>125</v>
      </c>
      <c r="H1515" s="152" t="s">
        <v>998</v>
      </c>
      <c r="I1515" s="116" t="s">
        <v>460</v>
      </c>
      <c r="J1515" s="116" t="s">
        <v>225</v>
      </c>
      <c r="K1515" s="117" t="str">
        <f t="shared" si="293"/>
        <v>Rmt</v>
      </c>
      <c r="L1515" s="118">
        <v>220</v>
      </c>
      <c r="M1515" s="118"/>
      <c r="N1515" s="118"/>
      <c r="O1515" s="138">
        <f t="shared" si="301"/>
        <v>220</v>
      </c>
      <c r="P1515" s="124"/>
      <c r="Q1515" s="118"/>
      <c r="R1515" s="118"/>
      <c r="S1515" s="151"/>
      <c r="T1515" s="119" t="str">
        <f t="shared" si="302"/>
        <v/>
      </c>
      <c r="U1515" s="119" t="str">
        <f t="shared" si="303"/>
        <v/>
      </c>
      <c r="V1515" s="119">
        <f t="shared" si="294"/>
        <v>220</v>
      </c>
      <c r="W1515" s="119" t="str">
        <f t="shared" si="295"/>
        <v/>
      </c>
      <c r="X1515" s="119" t="str">
        <f t="shared" si="296"/>
        <v/>
      </c>
      <c r="Y1515" s="120" t="str">
        <f t="shared" si="304"/>
        <v/>
      </c>
      <c r="Z1515" s="121" t="str">
        <f t="shared" si="305"/>
        <v/>
      </c>
      <c r="AA1515" s="122"/>
      <c r="AB1515" s="119" t="str">
        <f t="shared" si="298"/>
        <v/>
      </c>
    </row>
    <row r="1516" spans="1:29" x14ac:dyDescent="0.45">
      <c r="A1516" s="112">
        <f>IF(C1516="","",COUNTA($C$3:C1516))</f>
        <v>1514</v>
      </c>
      <c r="B1516" s="112" t="str">
        <f t="shared" si="300"/>
        <v>December</v>
      </c>
      <c r="C1516" s="113">
        <v>44912</v>
      </c>
      <c r="D1516" s="114" t="s">
        <v>997</v>
      </c>
      <c r="E1516" s="114"/>
      <c r="F1516" s="115">
        <v>44903</v>
      </c>
      <c r="G1516" s="116" t="s">
        <v>125</v>
      </c>
      <c r="H1516" s="152" t="s">
        <v>998</v>
      </c>
      <c r="I1516" s="116" t="s">
        <v>24</v>
      </c>
      <c r="J1516" s="116" t="s">
        <v>24</v>
      </c>
      <c r="K1516" s="117" t="str">
        <f t="shared" si="293"/>
        <v>No's</v>
      </c>
      <c r="L1516" s="118">
        <v>800</v>
      </c>
      <c r="M1516" s="118"/>
      <c r="N1516" s="118"/>
      <c r="O1516" s="138">
        <f t="shared" si="301"/>
        <v>800</v>
      </c>
      <c r="P1516" s="124"/>
      <c r="Q1516" s="118"/>
      <c r="R1516" s="118"/>
      <c r="S1516" s="151"/>
      <c r="T1516" s="119" t="str">
        <f t="shared" si="302"/>
        <v/>
      </c>
      <c r="U1516" s="119" t="str">
        <f t="shared" si="303"/>
        <v/>
      </c>
      <c r="V1516" s="119">
        <f t="shared" si="294"/>
        <v>800</v>
      </c>
      <c r="W1516" s="119" t="str">
        <f t="shared" si="295"/>
        <v/>
      </c>
      <c r="X1516" s="119" t="str">
        <f t="shared" si="296"/>
        <v/>
      </c>
      <c r="Y1516" s="120" t="str">
        <f t="shared" si="304"/>
        <v/>
      </c>
      <c r="Z1516" s="121" t="str">
        <f t="shared" si="305"/>
        <v/>
      </c>
      <c r="AA1516" s="122"/>
      <c r="AB1516" s="119" t="str">
        <f t="shared" si="298"/>
        <v/>
      </c>
    </row>
    <row r="1517" spans="1:29" x14ac:dyDescent="0.45">
      <c r="A1517" s="112">
        <f>IF(C1517="","",COUNTA($C$3:C1517))</f>
        <v>1515</v>
      </c>
      <c r="B1517" s="112" t="str">
        <f t="shared" si="300"/>
        <v>December</v>
      </c>
      <c r="C1517" s="113">
        <v>44912</v>
      </c>
      <c r="D1517" s="114" t="s">
        <v>997</v>
      </c>
      <c r="E1517" s="114"/>
      <c r="F1517" s="115">
        <v>44903</v>
      </c>
      <c r="G1517" s="116" t="s">
        <v>125</v>
      </c>
      <c r="H1517" s="152" t="s">
        <v>998</v>
      </c>
      <c r="I1517" s="116" t="s">
        <v>480</v>
      </c>
      <c r="J1517" s="116" t="s">
        <v>345</v>
      </c>
      <c r="K1517" s="117" t="str">
        <f t="shared" si="293"/>
        <v>Kg's</v>
      </c>
      <c r="L1517" s="118">
        <v>0.3</v>
      </c>
      <c r="M1517" s="118"/>
      <c r="N1517" s="118"/>
      <c r="O1517" s="138">
        <f t="shared" si="301"/>
        <v>0.3</v>
      </c>
      <c r="P1517" s="124"/>
      <c r="Q1517" s="118"/>
      <c r="R1517" s="118"/>
      <c r="S1517" s="151"/>
      <c r="T1517" s="119" t="str">
        <f t="shared" si="302"/>
        <v/>
      </c>
      <c r="U1517" s="119" t="str">
        <f t="shared" si="303"/>
        <v/>
      </c>
      <c r="V1517" s="119">
        <f t="shared" si="294"/>
        <v>0.3</v>
      </c>
      <c r="W1517" s="119" t="str">
        <f t="shared" si="295"/>
        <v/>
      </c>
      <c r="X1517" s="119" t="str">
        <f t="shared" si="296"/>
        <v/>
      </c>
      <c r="Y1517" s="120" t="str">
        <f t="shared" si="304"/>
        <v/>
      </c>
      <c r="Z1517" s="121" t="str">
        <f t="shared" si="305"/>
        <v/>
      </c>
      <c r="AA1517" s="122"/>
      <c r="AB1517" s="119" t="str">
        <f t="shared" si="298"/>
        <v/>
      </c>
    </row>
    <row r="1518" spans="1:29" x14ac:dyDescent="0.45">
      <c r="A1518" s="112">
        <f>IF(C1518="","",COUNTA($C$3:C1518))</f>
        <v>1516</v>
      </c>
      <c r="B1518" s="112" t="str">
        <f t="shared" si="300"/>
        <v>December</v>
      </c>
      <c r="C1518" s="113">
        <v>44912</v>
      </c>
      <c r="D1518" s="114" t="s">
        <v>997</v>
      </c>
      <c r="E1518" s="114"/>
      <c r="F1518" s="115">
        <v>44903</v>
      </c>
      <c r="G1518" s="116" t="s">
        <v>125</v>
      </c>
      <c r="H1518" s="152" t="s">
        <v>998</v>
      </c>
      <c r="I1518" s="116" t="s">
        <v>480</v>
      </c>
      <c r="J1518" s="116" t="s">
        <v>343</v>
      </c>
      <c r="K1518" s="117" t="str">
        <f t="shared" si="293"/>
        <v>No's</v>
      </c>
      <c r="L1518" s="118">
        <v>3</v>
      </c>
      <c r="M1518" s="118"/>
      <c r="N1518" s="118"/>
      <c r="O1518" s="138">
        <f t="shared" si="301"/>
        <v>3</v>
      </c>
      <c r="P1518" s="124"/>
      <c r="Q1518" s="118"/>
      <c r="R1518" s="118"/>
      <c r="S1518" s="151"/>
      <c r="T1518" s="119" t="str">
        <f t="shared" si="302"/>
        <v/>
      </c>
      <c r="U1518" s="119" t="str">
        <f t="shared" si="303"/>
        <v/>
      </c>
      <c r="V1518" s="119">
        <f t="shared" si="294"/>
        <v>3</v>
      </c>
      <c r="W1518" s="119" t="str">
        <f t="shared" si="295"/>
        <v/>
      </c>
      <c r="X1518" s="119" t="str">
        <f t="shared" si="296"/>
        <v/>
      </c>
      <c r="Y1518" s="120" t="str">
        <f t="shared" si="304"/>
        <v/>
      </c>
      <c r="Z1518" s="121" t="str">
        <f t="shared" si="305"/>
        <v/>
      </c>
      <c r="AA1518" s="122"/>
      <c r="AB1518" s="119" t="str">
        <f t="shared" si="298"/>
        <v/>
      </c>
    </row>
    <row r="1519" spans="1:29" x14ac:dyDescent="0.45">
      <c r="A1519" s="112">
        <f>IF(C1519="","",COUNTA($C$3:C1519))</f>
        <v>1517</v>
      </c>
      <c r="B1519" s="112" t="str">
        <f t="shared" si="300"/>
        <v>December</v>
      </c>
      <c r="C1519" s="113">
        <v>44912</v>
      </c>
      <c r="D1519" s="114" t="s">
        <v>999</v>
      </c>
      <c r="E1519" s="114"/>
      <c r="F1519" s="115">
        <v>44903</v>
      </c>
      <c r="G1519" s="116" t="s">
        <v>125</v>
      </c>
      <c r="H1519" s="152" t="s">
        <v>1000</v>
      </c>
      <c r="I1519" s="116" t="s">
        <v>457</v>
      </c>
      <c r="J1519" s="116" t="s">
        <v>2</v>
      </c>
      <c r="K1519" s="117" t="str">
        <f t="shared" si="293"/>
        <v>Sqmt</v>
      </c>
      <c r="L1519" s="118">
        <v>34.1</v>
      </c>
      <c r="M1519" s="118">
        <v>20.096</v>
      </c>
      <c r="N1519" s="118">
        <v>8.02</v>
      </c>
      <c r="O1519" s="138">
        <f t="shared" si="301"/>
        <v>34.301519999999996</v>
      </c>
      <c r="P1519" s="124">
        <v>29.75</v>
      </c>
      <c r="Q1519" s="118">
        <v>32.9</v>
      </c>
      <c r="R1519" s="118">
        <v>63</v>
      </c>
      <c r="S1519" s="151">
        <v>37</v>
      </c>
      <c r="T1519" s="119">
        <f t="shared" si="302"/>
        <v>1.4015199999999979</v>
      </c>
      <c r="U1519" s="119">
        <f t="shared" si="303"/>
        <v>3.1499999999999986</v>
      </c>
      <c r="V1519" s="119">
        <f t="shared" si="294"/>
        <v>161.56015919999999</v>
      </c>
      <c r="W1519" s="119">
        <f t="shared" si="295"/>
        <v>14.836499999999994</v>
      </c>
      <c r="X1519" s="119">
        <f t="shared" si="296"/>
        <v>6.6011591999999899</v>
      </c>
      <c r="Y1519" s="120">
        <f t="shared" si="304"/>
        <v>4.0858830745692849</v>
      </c>
      <c r="Z1519" s="121">
        <f t="shared" si="305"/>
        <v>9.1832665141369798</v>
      </c>
      <c r="AA1519" s="122"/>
      <c r="AB1519" s="119">
        <f t="shared" si="298"/>
        <v>6.6011591999999899</v>
      </c>
      <c r="AC1519" s="96" t="s">
        <v>519</v>
      </c>
    </row>
    <row r="1520" spans="1:29" x14ac:dyDescent="0.45">
      <c r="A1520" s="112">
        <f>IF(C1520="","",COUNTA($C$3:C1520))</f>
        <v>1518</v>
      </c>
      <c r="B1520" s="112" t="str">
        <f t="shared" si="300"/>
        <v>December</v>
      </c>
      <c r="C1520" s="113">
        <v>44912</v>
      </c>
      <c r="D1520" s="114" t="s">
        <v>999</v>
      </c>
      <c r="E1520" s="114"/>
      <c r="F1520" s="115">
        <v>44903</v>
      </c>
      <c r="G1520" s="116" t="s">
        <v>125</v>
      </c>
      <c r="H1520" s="152" t="s">
        <v>1000</v>
      </c>
      <c r="I1520" s="116" t="s">
        <v>232</v>
      </c>
      <c r="J1520" s="116" t="s">
        <v>3</v>
      </c>
      <c r="K1520" s="117" t="str">
        <f t="shared" si="293"/>
        <v>Sqmt</v>
      </c>
      <c r="L1520" s="118">
        <v>1.1000000000000001</v>
      </c>
      <c r="M1520" s="118"/>
      <c r="N1520" s="118">
        <v>0.91</v>
      </c>
      <c r="O1520" s="138">
        <f t="shared" si="301"/>
        <v>1.1102000000000001</v>
      </c>
      <c r="P1520" s="124">
        <v>0.75</v>
      </c>
      <c r="Q1520" s="118">
        <v>1.05</v>
      </c>
      <c r="R1520" s="118"/>
      <c r="S1520" s="151"/>
      <c r="T1520" s="119">
        <f t="shared" si="302"/>
        <v>6.0200000000000031E-2</v>
      </c>
      <c r="U1520" s="119">
        <f t="shared" si="303"/>
        <v>0.30000000000000004</v>
      </c>
      <c r="V1520" s="119">
        <f t="shared" si="294"/>
        <v>6.9720560000000011</v>
      </c>
      <c r="W1520" s="119">
        <f t="shared" si="295"/>
        <v>1.8840000000000003</v>
      </c>
      <c r="X1520" s="119">
        <f t="shared" si="296"/>
        <v>0.37805600000000023</v>
      </c>
      <c r="Y1520" s="120">
        <f t="shared" si="304"/>
        <v>5.4224464060529654</v>
      </c>
      <c r="Z1520" s="121">
        <f t="shared" si="305"/>
        <v>27.022158169699157</v>
      </c>
      <c r="AA1520" s="122"/>
      <c r="AB1520" s="119">
        <f t="shared" si="298"/>
        <v>0.37805600000000023</v>
      </c>
    </row>
    <row r="1521" spans="1:29" x14ac:dyDescent="0.45">
      <c r="A1521" s="112">
        <f>IF(C1521="","",COUNTA($C$3:C1521))</f>
        <v>1519</v>
      </c>
      <c r="B1521" s="112" t="str">
        <f t="shared" si="300"/>
        <v>December</v>
      </c>
      <c r="C1521" s="113">
        <v>44912</v>
      </c>
      <c r="D1521" s="114" t="s">
        <v>999</v>
      </c>
      <c r="E1521" s="114"/>
      <c r="F1521" s="115">
        <v>44903</v>
      </c>
      <c r="G1521" s="116" t="s">
        <v>125</v>
      </c>
      <c r="H1521" s="152" t="s">
        <v>1000</v>
      </c>
      <c r="I1521" s="116" t="s">
        <v>368</v>
      </c>
      <c r="J1521" s="116" t="s">
        <v>2</v>
      </c>
      <c r="K1521" s="117" t="str">
        <f t="shared" si="293"/>
        <v>Sqmt</v>
      </c>
      <c r="L1521" s="118">
        <v>15</v>
      </c>
      <c r="M1521" s="118">
        <v>12.3</v>
      </c>
      <c r="N1521" s="118"/>
      <c r="O1521" s="138">
        <f t="shared" si="301"/>
        <v>15.006</v>
      </c>
      <c r="P1521" s="124">
        <v>15</v>
      </c>
      <c r="Q1521" s="118">
        <v>15</v>
      </c>
      <c r="R1521" s="118"/>
      <c r="S1521" s="151"/>
      <c r="T1521" s="119">
        <f t="shared" si="302"/>
        <v>6.0000000000002274E-3</v>
      </c>
      <c r="U1521" s="119">
        <f t="shared" si="303"/>
        <v>0</v>
      </c>
      <c r="V1521" s="119">
        <f t="shared" si="294"/>
        <v>70.678259999999995</v>
      </c>
      <c r="W1521" s="119">
        <f t="shared" si="295"/>
        <v>0</v>
      </c>
      <c r="X1521" s="119">
        <f t="shared" si="296"/>
        <v>2.8260000000001069E-2</v>
      </c>
      <c r="Y1521" s="120">
        <f t="shared" si="304"/>
        <v>3.9984006397442533E-2</v>
      </c>
      <c r="Z1521" s="121">
        <f t="shared" si="305"/>
        <v>0</v>
      </c>
      <c r="AA1521" s="122"/>
      <c r="AB1521" s="119">
        <f t="shared" si="298"/>
        <v>2.8260000000001069E-2</v>
      </c>
    </row>
    <row r="1522" spans="1:29" x14ac:dyDescent="0.45">
      <c r="A1522" s="112">
        <f>IF(C1522="","",COUNTA($C$3:C1522))</f>
        <v>1520</v>
      </c>
      <c r="B1522" s="112" t="str">
        <f t="shared" si="300"/>
        <v>December</v>
      </c>
      <c r="C1522" s="113">
        <v>44912</v>
      </c>
      <c r="D1522" s="114" t="s">
        <v>999</v>
      </c>
      <c r="E1522" s="114"/>
      <c r="F1522" s="115">
        <v>44903</v>
      </c>
      <c r="G1522" s="116" t="s">
        <v>125</v>
      </c>
      <c r="H1522" s="152" t="s">
        <v>1000</v>
      </c>
      <c r="I1522" s="116" t="s">
        <v>25</v>
      </c>
      <c r="J1522" s="116" t="s">
        <v>455</v>
      </c>
      <c r="K1522" s="117" t="str">
        <f t="shared" si="293"/>
        <v>No's</v>
      </c>
      <c r="L1522" s="118">
        <v>236</v>
      </c>
      <c r="M1522" s="118"/>
      <c r="N1522" s="118"/>
      <c r="O1522" s="138">
        <f t="shared" si="301"/>
        <v>236</v>
      </c>
      <c r="P1522" s="124"/>
      <c r="Q1522" s="118"/>
      <c r="R1522" s="118"/>
      <c r="S1522" s="151"/>
      <c r="T1522" s="119" t="str">
        <f t="shared" si="302"/>
        <v/>
      </c>
      <c r="U1522" s="119" t="str">
        <f t="shared" si="303"/>
        <v/>
      </c>
      <c r="V1522" s="119">
        <f t="shared" si="294"/>
        <v>236</v>
      </c>
      <c r="W1522" s="119" t="str">
        <f t="shared" si="295"/>
        <v/>
      </c>
      <c r="X1522" s="119" t="str">
        <f t="shared" si="296"/>
        <v/>
      </c>
      <c r="Y1522" s="120" t="str">
        <f t="shared" si="304"/>
        <v/>
      </c>
      <c r="Z1522" s="121" t="str">
        <f t="shared" si="305"/>
        <v/>
      </c>
      <c r="AA1522" s="122"/>
      <c r="AB1522" s="119" t="str">
        <f t="shared" si="298"/>
        <v/>
      </c>
    </row>
    <row r="1523" spans="1:29" x14ac:dyDescent="0.45">
      <c r="A1523" s="112">
        <f>IF(C1523="","",COUNTA($C$3:C1523))</f>
        <v>1521</v>
      </c>
      <c r="B1523" s="112" t="str">
        <f t="shared" si="300"/>
        <v>December</v>
      </c>
      <c r="C1523" s="113">
        <v>44912</v>
      </c>
      <c r="D1523" s="114" t="s">
        <v>999</v>
      </c>
      <c r="E1523" s="114"/>
      <c r="F1523" s="115">
        <v>44903</v>
      </c>
      <c r="G1523" s="116" t="s">
        <v>125</v>
      </c>
      <c r="H1523" s="152" t="s">
        <v>1000</v>
      </c>
      <c r="I1523" s="116" t="s">
        <v>460</v>
      </c>
      <c r="J1523" s="116" t="s">
        <v>225</v>
      </c>
      <c r="K1523" s="117" t="str">
        <f t="shared" si="293"/>
        <v>Rmt</v>
      </c>
      <c r="L1523" s="118">
        <v>70</v>
      </c>
      <c r="M1523" s="118"/>
      <c r="N1523" s="118"/>
      <c r="O1523" s="138">
        <f t="shared" si="301"/>
        <v>70</v>
      </c>
      <c r="P1523" s="124"/>
      <c r="Q1523" s="118"/>
      <c r="R1523" s="118"/>
      <c r="S1523" s="151"/>
      <c r="T1523" s="119" t="str">
        <f t="shared" si="302"/>
        <v/>
      </c>
      <c r="U1523" s="119" t="str">
        <f t="shared" si="303"/>
        <v/>
      </c>
      <c r="V1523" s="119">
        <f t="shared" si="294"/>
        <v>70</v>
      </c>
      <c r="W1523" s="119" t="str">
        <f t="shared" si="295"/>
        <v/>
      </c>
      <c r="X1523" s="119" t="str">
        <f t="shared" si="296"/>
        <v/>
      </c>
      <c r="Y1523" s="120" t="str">
        <f t="shared" si="304"/>
        <v/>
      </c>
      <c r="Z1523" s="121" t="str">
        <f t="shared" si="305"/>
        <v/>
      </c>
      <c r="AA1523" s="122"/>
      <c r="AB1523" s="119" t="str">
        <f t="shared" si="298"/>
        <v/>
      </c>
    </row>
    <row r="1524" spans="1:29" x14ac:dyDescent="0.45">
      <c r="A1524" s="112">
        <f>IF(C1524="","",COUNTA($C$3:C1524))</f>
        <v>1522</v>
      </c>
      <c r="B1524" s="112" t="str">
        <f t="shared" si="300"/>
        <v>December</v>
      </c>
      <c r="C1524" s="113">
        <v>44912</v>
      </c>
      <c r="D1524" s="114" t="s">
        <v>999</v>
      </c>
      <c r="E1524" s="114"/>
      <c r="F1524" s="115">
        <v>44903</v>
      </c>
      <c r="G1524" s="116" t="s">
        <v>125</v>
      </c>
      <c r="H1524" s="152" t="s">
        <v>1000</v>
      </c>
      <c r="I1524" s="116" t="s">
        <v>24</v>
      </c>
      <c r="J1524" s="116" t="s">
        <v>24</v>
      </c>
      <c r="K1524" s="117" t="str">
        <f t="shared" si="293"/>
        <v>No's</v>
      </c>
      <c r="L1524" s="118">
        <v>250</v>
      </c>
      <c r="M1524" s="118"/>
      <c r="N1524" s="118"/>
      <c r="O1524" s="138">
        <f t="shared" si="301"/>
        <v>250</v>
      </c>
      <c r="P1524" s="124"/>
      <c r="Q1524" s="118"/>
      <c r="R1524" s="118"/>
      <c r="S1524" s="151"/>
      <c r="T1524" s="119" t="str">
        <f t="shared" si="302"/>
        <v/>
      </c>
      <c r="U1524" s="119" t="str">
        <f t="shared" si="303"/>
        <v/>
      </c>
      <c r="V1524" s="119">
        <f t="shared" si="294"/>
        <v>250</v>
      </c>
      <c r="W1524" s="119" t="str">
        <f t="shared" si="295"/>
        <v/>
      </c>
      <c r="X1524" s="119" t="str">
        <f t="shared" si="296"/>
        <v/>
      </c>
      <c r="Y1524" s="120" t="str">
        <f t="shared" si="304"/>
        <v/>
      </c>
      <c r="Z1524" s="121" t="str">
        <f t="shared" si="305"/>
        <v/>
      </c>
      <c r="AA1524" s="122"/>
      <c r="AB1524" s="119" t="str">
        <f t="shared" si="298"/>
        <v/>
      </c>
    </row>
    <row r="1525" spans="1:29" x14ac:dyDescent="0.45">
      <c r="A1525" s="112">
        <f>IF(C1525="","",COUNTA($C$3:C1525))</f>
        <v>1523</v>
      </c>
      <c r="B1525" s="112" t="str">
        <f t="shared" si="300"/>
        <v>December</v>
      </c>
      <c r="C1525" s="113">
        <v>44912</v>
      </c>
      <c r="D1525" s="114" t="s">
        <v>999</v>
      </c>
      <c r="E1525" s="114"/>
      <c r="F1525" s="115">
        <v>44903</v>
      </c>
      <c r="G1525" s="116" t="s">
        <v>125</v>
      </c>
      <c r="H1525" s="152" t="s">
        <v>1000</v>
      </c>
      <c r="I1525" s="116" t="s">
        <v>480</v>
      </c>
      <c r="J1525" s="116" t="s">
        <v>345</v>
      </c>
      <c r="K1525" s="117" t="str">
        <f t="shared" si="293"/>
        <v>Kg's</v>
      </c>
      <c r="L1525" s="118">
        <v>0.3</v>
      </c>
      <c r="M1525" s="118"/>
      <c r="N1525" s="118"/>
      <c r="O1525" s="138">
        <f t="shared" si="301"/>
        <v>0.3</v>
      </c>
      <c r="P1525" s="124"/>
      <c r="Q1525" s="118"/>
      <c r="R1525" s="118"/>
      <c r="S1525" s="151"/>
      <c r="T1525" s="119" t="str">
        <f t="shared" si="302"/>
        <v/>
      </c>
      <c r="U1525" s="119" t="str">
        <f t="shared" si="303"/>
        <v/>
      </c>
      <c r="V1525" s="119">
        <f t="shared" si="294"/>
        <v>0.3</v>
      </c>
      <c r="W1525" s="119" t="str">
        <f t="shared" si="295"/>
        <v/>
      </c>
      <c r="X1525" s="119" t="str">
        <f t="shared" si="296"/>
        <v/>
      </c>
      <c r="Y1525" s="120" t="str">
        <f t="shared" si="304"/>
        <v/>
      </c>
      <c r="Z1525" s="121" t="str">
        <f t="shared" si="305"/>
        <v/>
      </c>
      <c r="AA1525" s="122"/>
      <c r="AB1525" s="119" t="str">
        <f t="shared" si="298"/>
        <v/>
      </c>
    </row>
    <row r="1526" spans="1:29" x14ac:dyDescent="0.45">
      <c r="A1526" s="112">
        <f>IF(C1526="","",COUNTA($C$3:C1526))</f>
        <v>1524</v>
      </c>
      <c r="B1526" s="112" t="str">
        <f t="shared" si="300"/>
        <v>December</v>
      </c>
      <c r="C1526" s="113">
        <v>44912</v>
      </c>
      <c r="D1526" s="114" t="s">
        <v>999</v>
      </c>
      <c r="E1526" s="114"/>
      <c r="F1526" s="115">
        <v>44903</v>
      </c>
      <c r="G1526" s="116" t="s">
        <v>125</v>
      </c>
      <c r="H1526" s="152" t="s">
        <v>1000</v>
      </c>
      <c r="I1526" s="116" t="s">
        <v>480</v>
      </c>
      <c r="J1526" s="116" t="s">
        <v>343</v>
      </c>
      <c r="K1526" s="117" t="str">
        <f t="shared" si="293"/>
        <v>No's</v>
      </c>
      <c r="L1526" s="118">
        <v>2</v>
      </c>
      <c r="M1526" s="118"/>
      <c r="N1526" s="118"/>
      <c r="O1526" s="138">
        <f t="shared" si="301"/>
        <v>2</v>
      </c>
      <c r="P1526" s="124"/>
      <c r="Q1526" s="118"/>
      <c r="R1526" s="118"/>
      <c r="S1526" s="151"/>
      <c r="T1526" s="119" t="str">
        <f t="shared" si="302"/>
        <v/>
      </c>
      <c r="U1526" s="119" t="str">
        <f t="shared" si="303"/>
        <v/>
      </c>
      <c r="V1526" s="119">
        <f t="shared" si="294"/>
        <v>2</v>
      </c>
      <c r="W1526" s="119" t="str">
        <f t="shared" si="295"/>
        <v/>
      </c>
      <c r="X1526" s="119" t="str">
        <f t="shared" si="296"/>
        <v/>
      </c>
      <c r="Y1526" s="120" t="str">
        <f t="shared" si="304"/>
        <v/>
      </c>
      <c r="Z1526" s="121" t="str">
        <f t="shared" si="305"/>
        <v/>
      </c>
      <c r="AA1526" s="122"/>
      <c r="AB1526" s="119" t="str">
        <f t="shared" si="298"/>
        <v/>
      </c>
    </row>
    <row r="1527" spans="1:29" x14ac:dyDescent="0.45">
      <c r="A1527" s="112">
        <f>IF(C1527="","",COUNTA($C$3:C1527))</f>
        <v>1525</v>
      </c>
      <c r="B1527" s="112" t="str">
        <f t="shared" si="300"/>
        <v>December</v>
      </c>
      <c r="C1527" s="113">
        <v>44912</v>
      </c>
      <c r="D1527" s="114" t="s">
        <v>999</v>
      </c>
      <c r="E1527" s="114"/>
      <c r="F1527" s="115">
        <v>44903</v>
      </c>
      <c r="G1527" s="116" t="s">
        <v>125</v>
      </c>
      <c r="H1527" s="152" t="s">
        <v>1001</v>
      </c>
      <c r="I1527" s="116" t="s">
        <v>230</v>
      </c>
      <c r="J1527" s="116" t="s">
        <v>4</v>
      </c>
      <c r="K1527" s="117" t="str">
        <f t="shared" si="293"/>
        <v>Sqmt</v>
      </c>
      <c r="L1527" s="118">
        <v>0.65</v>
      </c>
      <c r="M1527" s="118"/>
      <c r="N1527" s="118">
        <v>0.6</v>
      </c>
      <c r="O1527" s="138">
        <f t="shared" si="301"/>
        <v>0.73199999999999998</v>
      </c>
      <c r="P1527" s="124">
        <v>0.4</v>
      </c>
      <c r="Q1527" s="118">
        <v>0.6</v>
      </c>
      <c r="R1527" s="118">
        <v>0</v>
      </c>
      <c r="S1527" s="151">
        <v>100</v>
      </c>
      <c r="T1527" s="119">
        <f t="shared" si="302"/>
        <v>0.13200000000000001</v>
      </c>
      <c r="U1527" s="119">
        <f t="shared" si="303"/>
        <v>0.19999999999999996</v>
      </c>
      <c r="V1527" s="119">
        <f t="shared" si="294"/>
        <v>5.7462</v>
      </c>
      <c r="W1527" s="119">
        <f t="shared" si="295"/>
        <v>1.5699999999999996</v>
      </c>
      <c r="X1527" s="119">
        <f t="shared" si="296"/>
        <v>1.0362</v>
      </c>
      <c r="Y1527" s="120">
        <f t="shared" si="304"/>
        <v>18.032786885245901</v>
      </c>
      <c r="Z1527" s="121">
        <f t="shared" si="305"/>
        <v>27.322404371584696</v>
      </c>
      <c r="AA1527" s="122"/>
      <c r="AB1527" s="119">
        <f t="shared" si="298"/>
        <v>1.0362</v>
      </c>
    </row>
    <row r="1528" spans="1:29" x14ac:dyDescent="0.45">
      <c r="A1528" s="112">
        <f>IF(C1528="","",COUNTA($C$3:C1528))</f>
        <v>1526</v>
      </c>
      <c r="B1528" s="112" t="str">
        <f t="shared" si="300"/>
        <v>December</v>
      </c>
      <c r="C1528" s="113">
        <v>44912</v>
      </c>
      <c r="D1528" s="114" t="s">
        <v>999</v>
      </c>
      <c r="E1528" s="114"/>
      <c r="F1528" s="115">
        <v>44903</v>
      </c>
      <c r="G1528" s="116" t="s">
        <v>125</v>
      </c>
      <c r="H1528" s="152" t="s">
        <v>1001</v>
      </c>
      <c r="I1528" s="116" t="s">
        <v>230</v>
      </c>
      <c r="J1528" s="116" t="s">
        <v>3</v>
      </c>
      <c r="K1528" s="117" t="str">
        <f t="shared" si="293"/>
        <v>Sqmt</v>
      </c>
      <c r="L1528" s="118">
        <v>0.2</v>
      </c>
      <c r="M1528" s="118"/>
      <c r="N1528" s="118">
        <v>0.2</v>
      </c>
      <c r="O1528" s="138">
        <f t="shared" si="301"/>
        <v>0.24399999999999999</v>
      </c>
      <c r="P1528" s="124"/>
      <c r="Q1528" s="118">
        <v>0.1</v>
      </c>
      <c r="R1528" s="118"/>
      <c r="S1528" s="151"/>
      <c r="T1528" s="119">
        <f t="shared" si="302"/>
        <v>0.14399999999999999</v>
      </c>
      <c r="U1528" s="119">
        <f t="shared" si="303"/>
        <v>0.1</v>
      </c>
      <c r="V1528" s="119">
        <f t="shared" si="294"/>
        <v>1.5323200000000001</v>
      </c>
      <c r="W1528" s="119">
        <f t="shared" si="295"/>
        <v>0.62800000000000011</v>
      </c>
      <c r="X1528" s="119">
        <f t="shared" si="296"/>
        <v>0.90432000000000001</v>
      </c>
      <c r="Y1528" s="120">
        <f t="shared" si="304"/>
        <v>59.016393442622949</v>
      </c>
      <c r="Z1528" s="121">
        <f t="shared" si="305"/>
        <v>40.983606557377051</v>
      </c>
      <c r="AA1528" s="122"/>
      <c r="AB1528" s="119">
        <f t="shared" si="298"/>
        <v>0.90432000000000001</v>
      </c>
    </row>
    <row r="1529" spans="1:29" x14ac:dyDescent="0.45">
      <c r="A1529" s="112">
        <f>IF(C1529="","",COUNTA($C$3:C1529))</f>
        <v>1527</v>
      </c>
      <c r="B1529" s="112" t="str">
        <f t="shared" si="300"/>
        <v>December</v>
      </c>
      <c r="C1529" s="113">
        <v>44912</v>
      </c>
      <c r="D1529" s="114" t="s">
        <v>999</v>
      </c>
      <c r="E1529" s="114"/>
      <c r="F1529" s="115">
        <v>44903</v>
      </c>
      <c r="G1529" s="116" t="s">
        <v>125</v>
      </c>
      <c r="H1529" s="152" t="s">
        <v>1001</v>
      </c>
      <c r="I1529" s="116" t="s">
        <v>25</v>
      </c>
      <c r="J1529" s="116" t="s">
        <v>455</v>
      </c>
      <c r="K1529" s="117" t="str">
        <f t="shared" si="293"/>
        <v>No's</v>
      </c>
      <c r="L1529" s="118">
        <v>16</v>
      </c>
      <c r="M1529" s="118"/>
      <c r="N1529" s="118"/>
      <c r="O1529" s="138">
        <f t="shared" si="301"/>
        <v>16</v>
      </c>
      <c r="P1529" s="124"/>
      <c r="Q1529" s="118"/>
      <c r="R1529" s="118"/>
      <c r="S1529" s="151"/>
      <c r="T1529" s="119" t="str">
        <f t="shared" si="302"/>
        <v/>
      </c>
      <c r="U1529" s="119" t="str">
        <f t="shared" si="303"/>
        <v/>
      </c>
      <c r="V1529" s="119">
        <f t="shared" si="294"/>
        <v>16</v>
      </c>
      <c r="W1529" s="119" t="str">
        <f t="shared" si="295"/>
        <v/>
      </c>
      <c r="X1529" s="119" t="str">
        <f t="shared" si="296"/>
        <v/>
      </c>
      <c r="Y1529" s="120" t="str">
        <f t="shared" si="304"/>
        <v/>
      </c>
      <c r="Z1529" s="121" t="str">
        <f t="shared" si="305"/>
        <v/>
      </c>
      <c r="AA1529" s="122"/>
      <c r="AB1529" s="119" t="str">
        <f t="shared" si="298"/>
        <v/>
      </c>
    </row>
    <row r="1530" spans="1:29" x14ac:dyDescent="0.45">
      <c r="A1530" s="112">
        <f>IF(C1530="","",COUNTA($C$3:C1530))</f>
        <v>1528</v>
      </c>
      <c r="B1530" s="112" t="str">
        <f t="shared" si="300"/>
        <v>December</v>
      </c>
      <c r="C1530" s="113">
        <v>44914</v>
      </c>
      <c r="D1530" s="114" t="s">
        <v>1002</v>
      </c>
      <c r="E1530" s="114"/>
      <c r="F1530" s="115">
        <v>44905</v>
      </c>
      <c r="G1530" s="116" t="s">
        <v>125</v>
      </c>
      <c r="H1530" s="152" t="s">
        <v>1003</v>
      </c>
      <c r="I1530" s="116" t="s">
        <v>457</v>
      </c>
      <c r="J1530" s="116" t="s">
        <v>2</v>
      </c>
      <c r="K1530" s="117" t="str">
        <f t="shared" si="293"/>
        <v>Sqmt</v>
      </c>
      <c r="L1530" s="118">
        <v>131.19999999999999</v>
      </c>
      <c r="M1530" s="118">
        <v>76.849999999999994</v>
      </c>
      <c r="N1530" s="118">
        <v>31.26</v>
      </c>
      <c r="O1530" s="138">
        <f t="shared" si="301"/>
        <v>131.89419999999998</v>
      </c>
      <c r="P1530" s="124">
        <v>107.7</v>
      </c>
      <c r="Q1530" s="118">
        <v>124.9</v>
      </c>
      <c r="R1530" s="118">
        <v>45</v>
      </c>
      <c r="S1530" s="151">
        <v>55</v>
      </c>
      <c r="T1530" s="119">
        <f t="shared" si="302"/>
        <v>6.994199999999978</v>
      </c>
      <c r="U1530" s="119">
        <f t="shared" si="303"/>
        <v>17.200000000000003</v>
      </c>
      <c r="V1530" s="119">
        <f t="shared" si="294"/>
        <v>621.22168199999987</v>
      </c>
      <c r="W1530" s="119">
        <f t="shared" si="295"/>
        <v>81.012000000000015</v>
      </c>
      <c r="X1530" s="119">
        <f t="shared" si="296"/>
        <v>32.942681999999898</v>
      </c>
      <c r="Y1530" s="120">
        <f t="shared" si="304"/>
        <v>5.3028867076793214</v>
      </c>
      <c r="Z1530" s="121">
        <f t="shared" si="305"/>
        <v>13.040755393337996</v>
      </c>
      <c r="AA1530" s="122"/>
      <c r="AB1530" s="119">
        <f t="shared" si="298"/>
        <v>32.942681999999898</v>
      </c>
    </row>
    <row r="1531" spans="1:29" x14ac:dyDescent="0.45">
      <c r="A1531" s="112">
        <f>IF(C1531="","",COUNTA($C$3:C1531))</f>
        <v>1529</v>
      </c>
      <c r="B1531" s="112" t="str">
        <f t="shared" si="300"/>
        <v>December</v>
      </c>
      <c r="C1531" s="113">
        <v>44914</v>
      </c>
      <c r="D1531" s="114" t="s">
        <v>1002</v>
      </c>
      <c r="E1531" s="114"/>
      <c r="F1531" s="115">
        <v>44905</v>
      </c>
      <c r="G1531" s="116" t="s">
        <v>125</v>
      </c>
      <c r="H1531" s="152" t="s">
        <v>1003</v>
      </c>
      <c r="I1531" s="116" t="s">
        <v>457</v>
      </c>
      <c r="J1531" s="116" t="s">
        <v>3</v>
      </c>
      <c r="K1531" s="117" t="str">
        <f t="shared" si="293"/>
        <v>Sqmt</v>
      </c>
      <c r="L1531" s="118">
        <v>110.3</v>
      </c>
      <c r="M1531" s="118">
        <v>49.08</v>
      </c>
      <c r="N1531" s="118">
        <v>42.2</v>
      </c>
      <c r="O1531" s="138">
        <f t="shared" si="301"/>
        <v>111.3616</v>
      </c>
      <c r="P1531" s="124">
        <v>90.9</v>
      </c>
      <c r="Q1531" s="118">
        <v>103.4</v>
      </c>
      <c r="R1531" s="118"/>
      <c r="S1531" s="151"/>
      <c r="T1531" s="119">
        <f t="shared" si="302"/>
        <v>7.96159999999999</v>
      </c>
      <c r="U1531" s="119">
        <f t="shared" si="303"/>
        <v>12.5</v>
      </c>
      <c r="V1531" s="119">
        <f t="shared" si="294"/>
        <v>699.35084800000004</v>
      </c>
      <c r="W1531" s="119">
        <f t="shared" si="295"/>
        <v>78.5</v>
      </c>
      <c r="X1531" s="119">
        <f t="shared" si="296"/>
        <v>49.998847999999938</v>
      </c>
      <c r="Y1531" s="120">
        <f t="shared" si="304"/>
        <v>7.1493225672044858</v>
      </c>
      <c r="Z1531" s="121">
        <f t="shared" si="305"/>
        <v>11.22469504748495</v>
      </c>
      <c r="AA1531" s="122"/>
      <c r="AB1531" s="119">
        <f t="shared" si="298"/>
        <v>49.998847999999938</v>
      </c>
    </row>
    <row r="1532" spans="1:29" x14ac:dyDescent="0.45">
      <c r="A1532" s="112">
        <f>IF(C1532="","",COUNTA($C$3:C1532))</f>
        <v>1530</v>
      </c>
      <c r="B1532" s="112" t="str">
        <f t="shared" si="300"/>
        <v>December</v>
      </c>
      <c r="C1532" s="113">
        <v>44914</v>
      </c>
      <c r="D1532" s="114" t="s">
        <v>1002</v>
      </c>
      <c r="E1532" s="114"/>
      <c r="F1532" s="115">
        <v>44905</v>
      </c>
      <c r="G1532" s="116" t="s">
        <v>125</v>
      </c>
      <c r="H1532" s="152" t="s">
        <v>1003</v>
      </c>
      <c r="I1532" s="116" t="s">
        <v>25</v>
      </c>
      <c r="J1532" s="116" t="s">
        <v>455</v>
      </c>
      <c r="K1532" s="117" t="str">
        <f t="shared" si="293"/>
        <v>No's</v>
      </c>
      <c r="L1532" s="118">
        <v>984</v>
      </c>
      <c r="M1532" s="118"/>
      <c r="N1532" s="118"/>
      <c r="O1532" s="138">
        <f t="shared" si="301"/>
        <v>984</v>
      </c>
      <c r="P1532" s="124"/>
      <c r="Q1532" s="118"/>
      <c r="R1532" s="118"/>
      <c r="S1532" s="151"/>
      <c r="T1532" s="119" t="str">
        <f t="shared" si="302"/>
        <v/>
      </c>
      <c r="U1532" s="119" t="str">
        <f t="shared" si="303"/>
        <v/>
      </c>
      <c r="V1532" s="119">
        <f t="shared" si="294"/>
        <v>984</v>
      </c>
      <c r="W1532" s="119" t="str">
        <f t="shared" si="295"/>
        <v/>
      </c>
      <c r="X1532" s="119" t="str">
        <f t="shared" si="296"/>
        <v/>
      </c>
      <c r="Y1532" s="120" t="str">
        <f t="shared" si="304"/>
        <v/>
      </c>
      <c r="Z1532" s="121" t="str">
        <f t="shared" si="305"/>
        <v/>
      </c>
      <c r="AA1532" s="122"/>
      <c r="AB1532" s="119" t="str">
        <f t="shared" si="298"/>
        <v/>
      </c>
    </row>
    <row r="1533" spans="1:29" x14ac:dyDescent="0.45">
      <c r="A1533" s="112">
        <f>IF(C1533="","",COUNTA($C$3:C1533))</f>
        <v>1531</v>
      </c>
      <c r="B1533" s="112" t="str">
        <f t="shared" si="300"/>
        <v>December</v>
      </c>
      <c r="C1533" s="113">
        <v>44914</v>
      </c>
      <c r="D1533" s="114" t="s">
        <v>1002</v>
      </c>
      <c r="E1533" s="114"/>
      <c r="F1533" s="115">
        <v>44905</v>
      </c>
      <c r="G1533" s="116" t="s">
        <v>125</v>
      </c>
      <c r="H1533" s="152" t="s">
        <v>1004</v>
      </c>
      <c r="I1533" s="116" t="s">
        <v>457</v>
      </c>
      <c r="J1533" s="116" t="s">
        <v>2</v>
      </c>
      <c r="K1533" s="117" t="str">
        <f t="shared" si="293"/>
        <v>Sqmt</v>
      </c>
      <c r="L1533" s="118">
        <v>198.6</v>
      </c>
      <c r="M1533" s="118">
        <v>110.84</v>
      </c>
      <c r="N1533" s="118">
        <v>52.91</v>
      </c>
      <c r="O1533" s="138">
        <f t="shared" si="301"/>
        <v>199.77500000000001</v>
      </c>
      <c r="P1533" s="124">
        <v>168.3</v>
      </c>
      <c r="Q1533" s="118">
        <v>190.25</v>
      </c>
      <c r="R1533" s="118">
        <v>49</v>
      </c>
      <c r="S1533" s="151">
        <v>51</v>
      </c>
      <c r="T1533" s="119">
        <f t="shared" si="302"/>
        <v>9.5250000000000057</v>
      </c>
      <c r="U1533" s="119">
        <f t="shared" si="303"/>
        <v>21.949999999999989</v>
      </c>
      <c r="V1533" s="119">
        <f t="shared" si="294"/>
        <v>940.94024999999999</v>
      </c>
      <c r="W1533" s="119">
        <f t="shared" si="295"/>
        <v>103.38449999999995</v>
      </c>
      <c r="X1533" s="119">
        <f t="shared" si="296"/>
        <v>44.862750000000027</v>
      </c>
      <c r="Y1533" s="120">
        <f t="shared" si="304"/>
        <v>4.7678638468276837</v>
      </c>
      <c r="Z1533" s="121">
        <f t="shared" si="305"/>
        <v>10.987360780878483</v>
      </c>
      <c r="AA1533" s="122"/>
      <c r="AB1533" s="119">
        <f t="shared" si="298"/>
        <v>44.862750000000027</v>
      </c>
    </row>
    <row r="1534" spans="1:29" x14ac:dyDescent="0.45">
      <c r="A1534" s="112">
        <f>IF(C1534="","",COUNTA($C$3:C1534))</f>
        <v>1532</v>
      </c>
      <c r="B1534" s="112" t="str">
        <f t="shared" si="300"/>
        <v>December</v>
      </c>
      <c r="C1534" s="113">
        <v>44914</v>
      </c>
      <c r="D1534" s="114" t="s">
        <v>1002</v>
      </c>
      <c r="E1534" s="114"/>
      <c r="F1534" s="115">
        <v>44905</v>
      </c>
      <c r="G1534" s="116" t="s">
        <v>125</v>
      </c>
      <c r="H1534" s="152" t="s">
        <v>1004</v>
      </c>
      <c r="I1534" s="116" t="s">
        <v>457</v>
      </c>
      <c r="J1534" s="116" t="s">
        <v>3</v>
      </c>
      <c r="K1534" s="117" t="str">
        <f t="shared" si="293"/>
        <v>Sqmt</v>
      </c>
      <c r="L1534" s="118">
        <v>7.5</v>
      </c>
      <c r="M1534" s="118"/>
      <c r="N1534" s="118">
        <v>6.24</v>
      </c>
      <c r="O1534" s="138">
        <f t="shared" si="301"/>
        <v>7.6128</v>
      </c>
      <c r="P1534" s="124">
        <v>5.0999999999999996</v>
      </c>
      <c r="Q1534" s="118">
        <v>6</v>
      </c>
      <c r="R1534" s="118"/>
      <c r="S1534" s="151"/>
      <c r="T1534" s="119">
        <f t="shared" si="302"/>
        <v>1.6128</v>
      </c>
      <c r="U1534" s="119">
        <f t="shared" si="303"/>
        <v>0.90000000000000036</v>
      </c>
      <c r="V1534" s="119">
        <f t="shared" si="294"/>
        <v>47.808384000000004</v>
      </c>
      <c r="W1534" s="119">
        <f t="shared" si="295"/>
        <v>5.6520000000000028</v>
      </c>
      <c r="X1534" s="119">
        <f t="shared" si="296"/>
        <v>10.128384</v>
      </c>
      <c r="Y1534" s="120">
        <f t="shared" si="304"/>
        <v>21.185372005044137</v>
      </c>
      <c r="Z1534" s="121">
        <f t="shared" si="305"/>
        <v>11.822194199243384</v>
      </c>
      <c r="AA1534" s="122"/>
      <c r="AB1534" s="119">
        <f t="shared" si="298"/>
        <v>10.128384</v>
      </c>
    </row>
    <row r="1535" spans="1:29" x14ac:dyDescent="0.45">
      <c r="A1535" s="112">
        <f>IF(C1535="","",COUNTA($C$3:C1535))</f>
        <v>1533</v>
      </c>
      <c r="B1535" s="112" t="str">
        <f t="shared" si="300"/>
        <v>December</v>
      </c>
      <c r="C1535" s="113">
        <v>44914</v>
      </c>
      <c r="D1535" s="114" t="s">
        <v>1002</v>
      </c>
      <c r="E1535" s="114"/>
      <c r="F1535" s="115">
        <v>44905</v>
      </c>
      <c r="G1535" s="116" t="s">
        <v>125</v>
      </c>
      <c r="H1535" s="152" t="s">
        <v>1004</v>
      </c>
      <c r="I1535" s="116" t="s">
        <v>368</v>
      </c>
      <c r="J1535" s="116" t="s">
        <v>2</v>
      </c>
      <c r="K1535" s="117" t="str">
        <f t="shared" si="293"/>
        <v>Sqmt</v>
      </c>
      <c r="L1535" s="118">
        <v>30</v>
      </c>
      <c r="M1535" s="118">
        <v>24.6</v>
      </c>
      <c r="N1535" s="118"/>
      <c r="O1535" s="138">
        <f t="shared" si="301"/>
        <v>30.012</v>
      </c>
      <c r="P1535" s="124">
        <v>30</v>
      </c>
      <c r="Q1535" s="118">
        <v>30</v>
      </c>
      <c r="R1535" s="118"/>
      <c r="S1535" s="151"/>
      <c r="T1535" s="119">
        <f t="shared" si="302"/>
        <v>1.2000000000000455E-2</v>
      </c>
      <c r="U1535" s="119">
        <f t="shared" si="303"/>
        <v>0</v>
      </c>
      <c r="V1535" s="119">
        <f t="shared" si="294"/>
        <v>141.35651999999999</v>
      </c>
      <c r="W1535" s="119">
        <f t="shared" si="295"/>
        <v>0</v>
      </c>
      <c r="X1535" s="119">
        <f t="shared" si="296"/>
        <v>5.6520000000002138E-2</v>
      </c>
      <c r="Y1535" s="120">
        <f t="shared" si="304"/>
        <v>3.9984006397442533E-2</v>
      </c>
      <c r="Z1535" s="121">
        <f t="shared" si="305"/>
        <v>0</v>
      </c>
      <c r="AA1535" s="122"/>
      <c r="AB1535" s="119">
        <f t="shared" si="298"/>
        <v>5.6520000000002138E-2</v>
      </c>
    </row>
    <row r="1536" spans="1:29" x14ac:dyDescent="0.45">
      <c r="A1536" s="112">
        <f>IF(C1536="","",COUNTA($C$3:C1536))</f>
        <v>1534</v>
      </c>
      <c r="B1536" s="112" t="str">
        <f t="shared" si="300"/>
        <v>December</v>
      </c>
      <c r="C1536" s="113">
        <v>44914</v>
      </c>
      <c r="D1536" s="114" t="s">
        <v>1002</v>
      </c>
      <c r="E1536" s="114"/>
      <c r="F1536" s="115">
        <v>44905</v>
      </c>
      <c r="G1536" s="116" t="s">
        <v>125</v>
      </c>
      <c r="H1536" s="152" t="s">
        <v>1004</v>
      </c>
      <c r="I1536" s="116" t="s">
        <v>25</v>
      </c>
      <c r="J1536" s="116" t="s">
        <v>455</v>
      </c>
      <c r="K1536" s="117" t="str">
        <f t="shared" si="293"/>
        <v>No's</v>
      </c>
      <c r="L1536" s="118">
        <v>1200</v>
      </c>
      <c r="M1536" s="118"/>
      <c r="N1536" s="118"/>
      <c r="O1536" s="138">
        <f t="shared" si="301"/>
        <v>1200</v>
      </c>
      <c r="P1536" s="124">
        <v>100</v>
      </c>
      <c r="Q1536" s="118"/>
      <c r="R1536" s="118"/>
      <c r="S1536" s="151"/>
      <c r="T1536" s="119" t="str">
        <f t="shared" si="302"/>
        <v/>
      </c>
      <c r="U1536" s="119" t="str">
        <f t="shared" si="303"/>
        <v/>
      </c>
      <c r="V1536" s="119">
        <f t="shared" si="294"/>
        <v>1200</v>
      </c>
      <c r="W1536" s="119" t="str">
        <f t="shared" si="295"/>
        <v/>
      </c>
      <c r="X1536" s="119" t="str">
        <f t="shared" si="296"/>
        <v/>
      </c>
      <c r="Y1536" s="120" t="str">
        <f t="shared" si="304"/>
        <v/>
      </c>
      <c r="Z1536" s="121" t="str">
        <f t="shared" si="305"/>
        <v/>
      </c>
      <c r="AA1536" s="122"/>
      <c r="AB1536" s="119" t="str">
        <f t="shared" si="298"/>
        <v/>
      </c>
      <c r="AC1536" s="96" t="s">
        <v>928</v>
      </c>
    </row>
    <row r="1537" spans="1:29" x14ac:dyDescent="0.45">
      <c r="A1537" s="112">
        <f>IF(C1537="","",COUNTA($C$3:C1537))</f>
        <v>1535</v>
      </c>
      <c r="B1537" s="112" t="str">
        <f t="shared" si="300"/>
        <v>December</v>
      </c>
      <c r="C1537" s="113">
        <v>44914</v>
      </c>
      <c r="D1537" s="114" t="s">
        <v>1002</v>
      </c>
      <c r="E1537" s="114"/>
      <c r="F1537" s="115">
        <v>44905</v>
      </c>
      <c r="G1537" s="116" t="s">
        <v>125</v>
      </c>
      <c r="H1537" s="152" t="s">
        <v>1004</v>
      </c>
      <c r="I1537" s="116" t="s">
        <v>460</v>
      </c>
      <c r="J1537" s="116" t="s">
        <v>225</v>
      </c>
      <c r="K1537" s="117" t="str">
        <f t="shared" si="293"/>
        <v>Rmt</v>
      </c>
      <c r="L1537" s="118">
        <v>610</v>
      </c>
      <c r="M1537" s="118"/>
      <c r="N1537" s="118"/>
      <c r="O1537" s="138">
        <f t="shared" si="301"/>
        <v>610</v>
      </c>
      <c r="P1537" s="124">
        <v>50</v>
      </c>
      <c r="Q1537" s="118"/>
      <c r="R1537" s="118"/>
      <c r="S1537" s="151"/>
      <c r="T1537" s="119" t="str">
        <f t="shared" si="302"/>
        <v/>
      </c>
      <c r="U1537" s="119" t="str">
        <f t="shared" si="303"/>
        <v/>
      </c>
      <c r="V1537" s="119">
        <f t="shared" si="294"/>
        <v>610</v>
      </c>
      <c r="W1537" s="119" t="str">
        <f t="shared" si="295"/>
        <v/>
      </c>
      <c r="X1537" s="119" t="str">
        <f t="shared" si="296"/>
        <v/>
      </c>
      <c r="Y1537" s="120" t="str">
        <f t="shared" si="304"/>
        <v/>
      </c>
      <c r="Z1537" s="121" t="str">
        <f t="shared" si="305"/>
        <v/>
      </c>
      <c r="AA1537" s="122"/>
      <c r="AB1537" s="119" t="str">
        <f t="shared" si="298"/>
        <v/>
      </c>
      <c r="AC1537" s="96" t="s">
        <v>1027</v>
      </c>
    </row>
    <row r="1538" spans="1:29" x14ac:dyDescent="0.45">
      <c r="A1538" s="112">
        <f>IF(C1538="","",COUNTA($C$3:C1538))</f>
        <v>1536</v>
      </c>
      <c r="B1538" s="112" t="str">
        <f t="shared" si="300"/>
        <v>December</v>
      </c>
      <c r="C1538" s="113">
        <v>44914</v>
      </c>
      <c r="D1538" s="114" t="s">
        <v>1002</v>
      </c>
      <c r="E1538" s="114"/>
      <c r="F1538" s="115">
        <v>44905</v>
      </c>
      <c r="G1538" s="116" t="s">
        <v>125</v>
      </c>
      <c r="H1538" s="152" t="s">
        <v>1004</v>
      </c>
      <c r="I1538" s="116" t="s">
        <v>24</v>
      </c>
      <c r="J1538" s="116" t="s">
        <v>24</v>
      </c>
      <c r="K1538" s="117" t="str">
        <f t="shared" si="293"/>
        <v>No's</v>
      </c>
      <c r="L1538" s="118">
        <v>2000</v>
      </c>
      <c r="M1538" s="118"/>
      <c r="N1538" s="118"/>
      <c r="O1538" s="138">
        <f t="shared" si="301"/>
        <v>2000</v>
      </c>
      <c r="P1538" s="124"/>
      <c r="Q1538" s="118"/>
      <c r="R1538" s="118"/>
      <c r="S1538" s="151"/>
      <c r="T1538" s="119" t="str">
        <f t="shared" si="302"/>
        <v/>
      </c>
      <c r="U1538" s="119" t="str">
        <f t="shared" si="303"/>
        <v/>
      </c>
      <c r="V1538" s="119">
        <f t="shared" si="294"/>
        <v>2000</v>
      </c>
      <c r="W1538" s="119" t="str">
        <f t="shared" si="295"/>
        <v/>
      </c>
      <c r="X1538" s="119" t="str">
        <f t="shared" si="296"/>
        <v/>
      </c>
      <c r="Y1538" s="120" t="str">
        <f t="shared" si="304"/>
        <v/>
      </c>
      <c r="Z1538" s="121" t="str">
        <f t="shared" si="305"/>
        <v/>
      </c>
      <c r="AA1538" s="122"/>
      <c r="AB1538" s="119" t="str">
        <f t="shared" si="298"/>
        <v/>
      </c>
    </row>
    <row r="1539" spans="1:29" x14ac:dyDescent="0.45">
      <c r="A1539" s="112">
        <f>IF(C1539="","",COUNTA($C$3:C1539))</f>
        <v>1537</v>
      </c>
      <c r="B1539" s="112" t="str">
        <f t="shared" si="300"/>
        <v>December</v>
      </c>
      <c r="C1539" s="113">
        <v>44914</v>
      </c>
      <c r="D1539" s="114" t="s">
        <v>1002</v>
      </c>
      <c r="E1539" s="114"/>
      <c r="F1539" s="115">
        <v>44905</v>
      </c>
      <c r="G1539" s="116" t="s">
        <v>125</v>
      </c>
      <c r="H1539" s="152" t="s">
        <v>1004</v>
      </c>
      <c r="I1539" s="116" t="s">
        <v>480</v>
      </c>
      <c r="J1539" s="116" t="s">
        <v>345</v>
      </c>
      <c r="K1539" s="117" t="str">
        <f t="shared" ref="K1539:K1602" si="30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Kg's</v>
      </c>
      <c r="L1539" s="118">
        <v>2.4</v>
      </c>
      <c r="M1539" s="118"/>
      <c r="N1539" s="118"/>
      <c r="O1539" s="138">
        <f t="shared" si="301"/>
        <v>2.4</v>
      </c>
      <c r="P1539" s="124"/>
      <c r="Q1539" s="118"/>
      <c r="R1539" s="118"/>
      <c r="S1539" s="151"/>
      <c r="T1539" s="119" t="str">
        <f t="shared" si="302"/>
        <v/>
      </c>
      <c r="U1539" s="119" t="str">
        <f t="shared" si="303"/>
        <v/>
      </c>
      <c r="V1539" s="119">
        <f t="shared" ref="V1539:V1602" si="307">IF(ISNUMBER(SEARCH("26",J:J)),O1539*3.925,IF(ISNUMBER(SEARCH("24",J:J)),O1539*4.71,IF(ISNUMBER(SEARCH("22",J:J)),O1539*6.28,IF(ISNUMBER(SEARCH("20",J:J)),O1539*7.85,IF(ISNUMBER(SEARCH("18G",J:J)),O1539*9.42,IF(ISNUMBER(SEARCH("16G",J:J)),O1539*11.775,IF(ISNUMBER(SEARCH("Thermal",J:J)),O1539,IF(ISNUMBER(SEARCH("Acou",J:J)),O1539,IF(ISNUMBER(SEARCH("ss",J:J)),O1539,IF(ISNUMBER(SEARCH("0.8mm",J:J)),O1539*2.2,IF(ISNUMBER(SEARCH("1mm",J:J)),O1539*2.75,IF(ISNUMBER(SEARCH("1.2mm",J:J)),O1539*3.3,IF(ISNUMBER(SEARCH("Gasket",J:J)),O1539,IF(ISNUMBER(SEARCH("Cleats",J:J)),O1539,IF(ISNUMBER(SEARCH("Sealant",J:J)),O1539,IF(ISNUMBER(SEARCH("Bracket",J:J)),O1539,IF(ISNUMBER(SEARCH("Corner",J:J)),O1539,IF(ISNUMBER(SEARCH("Bubble",J:J)),O1539,""))))))))))))))))))</f>
        <v>2.4</v>
      </c>
      <c r="W1539" s="119" t="str">
        <f t="shared" ref="W1539:W1602" si="308">IF(ISNUMBER(SEARCH("26",J:J)),U1539*3.925,IF(ISNUMBER(SEARCH("24",J:J)),U1539*4.71,IF(ISNUMBER(SEARCH("22",J:J)),U1539*6.28,IF(ISNUMBER(SEARCH("20",J:J)),U1539*7.85,IF(ISNUMBER(SEARCH("18G",J:J)),U1539*9.42,IF(ISNUMBER(SEARCH("16G",J:J)),U1539*11.775,IF(ISNUMBER(SEARCH("Thermal",J:J)),U1539,IF(ISNUMBER(SEARCH("Acou",J:J)),U1539,IF(ISNUMBER(SEARCH("ss",J:J)),U1539,IF(ISNUMBER(SEARCH("0.8mm",J:J)),U1539*2.2,IF(ISNUMBER(SEARCH("1mm",J:J)),U1539*2.75,IF(ISNUMBER(SEARCH("1.2mm",J:J)),U1539*3.3,IF(ISNUMBER(SEARCH("Gasket",J:J)),U1539,IF(ISNUMBER(SEARCH("Cleats",J:J)),U1539,IF(ISNUMBER(SEARCH("Sealant",J:J)),U1539,IF(ISNUMBER(SEARCH("Bracket",J:J)),U1539,IF(ISNUMBER(SEARCH("Corner",J:J)),U1539,IF(ISNUMBER(SEARCH("Bubble",J:J)),U1539,""))))))))))))))))))</f>
        <v/>
      </c>
      <c r="X1539" s="119" t="str">
        <f t="shared" ref="X1539:X1602" si="309">IF(ISNUMBER(SEARCH("26",J:J)),T1539*3.925,IF(ISNUMBER(SEARCH("24",J:J)),T1539*4.71,IF(ISNUMBER(SEARCH("22",J:J)),T1539*6.28,IF(ISNUMBER(SEARCH("20",J:J)),T1539*7.85,IF(ISNUMBER(SEARCH("18",J:J)),T1539*9.42,IF(ISNUMBER(SEARCH("16",J:J)),T1539*11.775,IF(ISNUMBER(SEARCH("Thermal",J:J)),"",IF(ISNUMBER(SEARCH("Acou",J:J)),"",IF(ISNUMBER(SEARCH("ss",J:J)),"",IF(ISNUMBER(SEARCH("0.8mm",J:J)),T1539*2.2,IF(ISNUMBER(SEARCH("1mm",J:J)),T1539*2.75,IF(ISNUMBER(SEARCH("1.2mm",J:J)),T1539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539" s="120" t="str">
        <f t="shared" si="304"/>
        <v/>
      </c>
      <c r="Z1539" s="121" t="str">
        <f t="shared" si="305"/>
        <v/>
      </c>
      <c r="AA1539" s="122"/>
      <c r="AB1539" s="119" t="str">
        <f t="shared" si="298"/>
        <v/>
      </c>
    </row>
    <row r="1540" spans="1:29" x14ac:dyDescent="0.45">
      <c r="A1540" s="112">
        <f>IF(C1540="","",COUNTA($C$3:C1540))</f>
        <v>1538</v>
      </c>
      <c r="B1540" s="112" t="str">
        <f t="shared" si="300"/>
        <v>December</v>
      </c>
      <c r="C1540" s="113">
        <v>44914</v>
      </c>
      <c r="D1540" s="114" t="s">
        <v>1002</v>
      </c>
      <c r="E1540" s="114"/>
      <c r="F1540" s="115">
        <v>44905</v>
      </c>
      <c r="G1540" s="116" t="s">
        <v>125</v>
      </c>
      <c r="H1540" s="152" t="s">
        <v>1004</v>
      </c>
      <c r="I1540" s="116" t="s">
        <v>480</v>
      </c>
      <c r="J1540" s="116" t="s">
        <v>343</v>
      </c>
      <c r="K1540" s="117" t="str">
        <f t="shared" si="306"/>
        <v>No's</v>
      </c>
      <c r="L1540" s="118">
        <v>5</v>
      </c>
      <c r="M1540" s="118"/>
      <c r="N1540" s="118"/>
      <c r="O1540" s="138">
        <f t="shared" si="301"/>
        <v>5</v>
      </c>
      <c r="P1540" s="124"/>
      <c r="Q1540" s="118"/>
      <c r="R1540" s="118"/>
      <c r="S1540" s="151"/>
      <c r="T1540" s="119" t="str">
        <f t="shared" si="302"/>
        <v/>
      </c>
      <c r="U1540" s="119" t="str">
        <f t="shared" si="303"/>
        <v/>
      </c>
      <c r="V1540" s="119">
        <f t="shared" si="307"/>
        <v>5</v>
      </c>
      <c r="W1540" s="119" t="str">
        <f t="shared" si="308"/>
        <v/>
      </c>
      <c r="X1540" s="119" t="str">
        <f t="shared" si="309"/>
        <v/>
      </c>
      <c r="Y1540" s="120" t="str">
        <f t="shared" si="304"/>
        <v/>
      </c>
      <c r="Z1540" s="121" t="str">
        <f t="shared" si="305"/>
        <v/>
      </c>
      <c r="AA1540" s="122"/>
      <c r="AB1540" s="119" t="str">
        <f t="shared" si="298"/>
        <v/>
      </c>
    </row>
    <row r="1541" spans="1:29" x14ac:dyDescent="0.45">
      <c r="A1541" s="112">
        <f>IF(C1541="","",COUNTA($C$3:C1541))</f>
        <v>1539</v>
      </c>
      <c r="B1541" s="112" t="str">
        <f t="shared" si="300"/>
        <v>December</v>
      </c>
      <c r="C1541" s="113">
        <v>44914</v>
      </c>
      <c r="D1541" s="114" t="s">
        <v>808</v>
      </c>
      <c r="E1541" s="114"/>
      <c r="F1541" s="115">
        <v>44848</v>
      </c>
      <c r="G1541" s="116" t="s">
        <v>125</v>
      </c>
      <c r="H1541" s="152" t="s">
        <v>1005</v>
      </c>
      <c r="I1541" s="116" t="s">
        <v>231</v>
      </c>
      <c r="J1541" s="116" t="s">
        <v>2</v>
      </c>
      <c r="K1541" s="117" t="str">
        <f t="shared" si="306"/>
        <v>Sqmt</v>
      </c>
      <c r="L1541" s="118">
        <v>433.1</v>
      </c>
      <c r="M1541" s="118"/>
      <c r="N1541" s="118">
        <v>361.61</v>
      </c>
      <c r="O1541" s="138">
        <f t="shared" si="301"/>
        <v>441.16419999999999</v>
      </c>
      <c r="P1541" s="124">
        <v>387</v>
      </c>
      <c r="Q1541" s="118">
        <v>424.3</v>
      </c>
      <c r="R1541" s="118">
        <v>0</v>
      </c>
      <c r="S1541" s="151">
        <v>100</v>
      </c>
      <c r="T1541" s="119">
        <f t="shared" si="302"/>
        <v>16.864199999999983</v>
      </c>
      <c r="U1541" s="119">
        <f t="shared" si="303"/>
        <v>37.300000000000011</v>
      </c>
      <c r="V1541" s="119">
        <f t="shared" si="307"/>
        <v>2077.883382</v>
      </c>
      <c r="W1541" s="119">
        <f t="shared" si="308"/>
        <v>175.68300000000005</v>
      </c>
      <c r="X1541" s="119">
        <f t="shared" si="309"/>
        <v>79.430381999999923</v>
      </c>
      <c r="Y1541" s="120">
        <f t="shared" si="304"/>
        <v>3.8226583208700942</v>
      </c>
      <c r="Z1541" s="121">
        <f t="shared" si="305"/>
        <v>8.454901825669447</v>
      </c>
      <c r="AA1541" s="122"/>
      <c r="AB1541" s="119">
        <f t="shared" si="298"/>
        <v>79.430381999999923</v>
      </c>
    </row>
    <row r="1542" spans="1:29" x14ac:dyDescent="0.45">
      <c r="A1542" s="112">
        <f>IF(C1542="","",COUNTA($C$3:C1542))</f>
        <v>1540</v>
      </c>
      <c r="B1542" s="112" t="str">
        <f t="shared" si="300"/>
        <v>December</v>
      </c>
      <c r="C1542" s="113">
        <v>44914</v>
      </c>
      <c r="D1542" s="114" t="s">
        <v>808</v>
      </c>
      <c r="E1542" s="114"/>
      <c r="F1542" s="115">
        <v>44848</v>
      </c>
      <c r="G1542" s="116" t="s">
        <v>125</v>
      </c>
      <c r="H1542" s="152" t="s">
        <v>1006</v>
      </c>
      <c r="I1542" s="116" t="s">
        <v>467</v>
      </c>
      <c r="J1542" s="116" t="s">
        <v>19</v>
      </c>
      <c r="K1542" s="117" t="str">
        <f t="shared" si="306"/>
        <v>Sqmt</v>
      </c>
      <c r="L1542" s="118">
        <v>10</v>
      </c>
      <c r="M1542" s="118">
        <v>8.1999999999999993</v>
      </c>
      <c r="N1542" s="118"/>
      <c r="O1542" s="138">
        <f t="shared" si="301"/>
        <v>10.004</v>
      </c>
      <c r="P1542" s="124">
        <v>7.1</v>
      </c>
      <c r="Q1542" s="118">
        <v>7.5</v>
      </c>
      <c r="R1542" s="118">
        <v>12</v>
      </c>
      <c r="S1542" s="151">
        <v>88</v>
      </c>
      <c r="T1542" s="119">
        <f t="shared" si="302"/>
        <v>2.5039999999999996</v>
      </c>
      <c r="U1542" s="119">
        <f t="shared" si="303"/>
        <v>0.40000000000000036</v>
      </c>
      <c r="V1542" s="119">
        <f t="shared" si="307"/>
        <v>47.118839999999999</v>
      </c>
      <c r="W1542" s="119">
        <f t="shared" si="308"/>
        <v>1.8840000000000017</v>
      </c>
      <c r="X1542" s="119">
        <f t="shared" si="309"/>
        <v>11.793839999999998</v>
      </c>
      <c r="Y1542" s="120">
        <f t="shared" si="304"/>
        <v>25.029988004798078</v>
      </c>
      <c r="Z1542" s="121">
        <f t="shared" si="305"/>
        <v>3.9984006397441063</v>
      </c>
      <c r="AA1542" s="122"/>
      <c r="AB1542" s="119">
        <f t="shared" si="298"/>
        <v>11.793839999999998</v>
      </c>
      <c r="AC1542" s="96" t="s">
        <v>519</v>
      </c>
    </row>
    <row r="1543" spans="1:29" x14ac:dyDescent="0.45">
      <c r="A1543" s="112">
        <f>IF(C1543="","",COUNTA($C$3:C1543))</f>
        <v>1541</v>
      </c>
      <c r="B1543" s="112" t="str">
        <f t="shared" si="300"/>
        <v>December</v>
      </c>
      <c r="C1543" s="113">
        <v>44914</v>
      </c>
      <c r="D1543" s="114" t="s">
        <v>808</v>
      </c>
      <c r="E1543" s="114"/>
      <c r="F1543" s="115">
        <v>44848</v>
      </c>
      <c r="G1543" s="116" t="s">
        <v>125</v>
      </c>
      <c r="H1543" s="152" t="s">
        <v>1006</v>
      </c>
      <c r="I1543" s="116" t="s">
        <v>467</v>
      </c>
      <c r="J1543" s="116" t="s">
        <v>2</v>
      </c>
      <c r="K1543" s="117" t="str">
        <f t="shared" si="306"/>
        <v>Sqmt</v>
      </c>
      <c r="L1543" s="118">
        <v>11</v>
      </c>
      <c r="M1543" s="118"/>
      <c r="N1543" s="118">
        <v>9.2200000000000006</v>
      </c>
      <c r="O1543" s="138">
        <f t="shared" si="301"/>
        <v>11.2484</v>
      </c>
      <c r="P1543" s="124">
        <v>6.7</v>
      </c>
      <c r="Q1543" s="118">
        <v>9.3000000000000007</v>
      </c>
      <c r="R1543" s="118"/>
      <c r="S1543" s="151"/>
      <c r="T1543" s="119">
        <f t="shared" si="302"/>
        <v>1.9483999999999995</v>
      </c>
      <c r="U1543" s="119">
        <f t="shared" si="303"/>
        <v>2.6000000000000005</v>
      </c>
      <c r="V1543" s="119">
        <f t="shared" si="307"/>
        <v>52.979964000000002</v>
      </c>
      <c r="W1543" s="119">
        <f t="shared" si="308"/>
        <v>12.246000000000002</v>
      </c>
      <c r="X1543" s="119">
        <f t="shared" si="309"/>
        <v>9.1769639999999981</v>
      </c>
      <c r="Y1543" s="120">
        <f t="shared" si="304"/>
        <v>17.32157462394651</v>
      </c>
      <c r="Z1543" s="121">
        <f t="shared" si="305"/>
        <v>23.114398492230009</v>
      </c>
      <c r="AA1543" s="122"/>
      <c r="AB1543" s="119">
        <f t="shared" si="298"/>
        <v>9.1769639999999981</v>
      </c>
      <c r="AC1543" s="96" t="s">
        <v>1045</v>
      </c>
    </row>
    <row r="1544" spans="1:29" x14ac:dyDescent="0.45">
      <c r="A1544" s="112">
        <f>IF(C1544="","",COUNTA($C$3:C1544))</f>
        <v>1542</v>
      </c>
      <c r="B1544" s="112" t="str">
        <f t="shared" si="300"/>
        <v>December</v>
      </c>
      <c r="C1544" s="113">
        <v>44914</v>
      </c>
      <c r="D1544" s="114" t="s">
        <v>808</v>
      </c>
      <c r="E1544" s="114"/>
      <c r="F1544" s="115">
        <v>44848</v>
      </c>
      <c r="G1544" s="116" t="s">
        <v>125</v>
      </c>
      <c r="H1544" s="152" t="s">
        <v>1006</v>
      </c>
      <c r="I1544" s="116" t="s">
        <v>514</v>
      </c>
      <c r="J1544" s="116" t="s">
        <v>21</v>
      </c>
      <c r="K1544" s="117" t="str">
        <f t="shared" si="306"/>
        <v>Sqmt</v>
      </c>
      <c r="L1544" s="118">
        <v>0.4</v>
      </c>
      <c r="M1544" s="118">
        <v>0.33</v>
      </c>
      <c r="N1544" s="118"/>
      <c r="O1544" s="138">
        <f t="shared" si="301"/>
        <v>0.40260000000000001</v>
      </c>
      <c r="P1544" s="124">
        <v>0.35</v>
      </c>
      <c r="Q1544" s="118">
        <v>0.4</v>
      </c>
      <c r="R1544" s="118"/>
      <c r="S1544" s="151"/>
      <c r="T1544" s="119">
        <f t="shared" si="302"/>
        <v>2.5999999999999912E-3</v>
      </c>
      <c r="U1544" s="119">
        <f t="shared" si="303"/>
        <v>5.0000000000000044E-2</v>
      </c>
      <c r="V1544" s="119">
        <f t="shared" si="307"/>
        <v>3.1604100000000002</v>
      </c>
      <c r="W1544" s="119">
        <f t="shared" si="308"/>
        <v>0.39250000000000035</v>
      </c>
      <c r="X1544" s="119">
        <f t="shared" si="309"/>
        <v>2.0409999999999932E-2</v>
      </c>
      <c r="Y1544" s="120">
        <f t="shared" si="304"/>
        <v>0.64580228514654525</v>
      </c>
      <c r="Z1544" s="121">
        <f t="shared" si="305"/>
        <v>12.419274714356693</v>
      </c>
      <c r="AA1544" s="122"/>
      <c r="AB1544" s="119">
        <f t="shared" si="298"/>
        <v>2.0409999999999932E-2</v>
      </c>
    </row>
    <row r="1545" spans="1:29" x14ac:dyDescent="0.45">
      <c r="A1545" s="112">
        <f>IF(C1545="","",COUNTA($C$3:C1545))</f>
        <v>1543</v>
      </c>
      <c r="B1545" s="112" t="str">
        <f t="shared" si="300"/>
        <v>December</v>
      </c>
      <c r="C1545" s="113">
        <v>44914</v>
      </c>
      <c r="D1545" s="114" t="s">
        <v>808</v>
      </c>
      <c r="E1545" s="114"/>
      <c r="F1545" s="115">
        <v>44848</v>
      </c>
      <c r="G1545" s="116" t="s">
        <v>125</v>
      </c>
      <c r="H1545" s="152" t="s">
        <v>1006</v>
      </c>
      <c r="I1545" s="116" t="s">
        <v>23</v>
      </c>
      <c r="J1545" s="116" t="s">
        <v>23</v>
      </c>
      <c r="K1545" s="117" t="str">
        <f t="shared" si="306"/>
        <v>No's</v>
      </c>
      <c r="L1545" s="118">
        <v>4</v>
      </c>
      <c r="M1545" s="118"/>
      <c r="N1545" s="118"/>
      <c r="O1545" s="138">
        <f t="shared" si="301"/>
        <v>4</v>
      </c>
      <c r="P1545" s="124"/>
      <c r="Q1545" s="118"/>
      <c r="R1545" s="118"/>
      <c r="S1545" s="151"/>
      <c r="T1545" s="119" t="str">
        <f t="shared" si="302"/>
        <v/>
      </c>
      <c r="U1545" s="119" t="str">
        <f t="shared" si="303"/>
        <v/>
      </c>
      <c r="V1545" s="119">
        <f t="shared" si="307"/>
        <v>4</v>
      </c>
      <c r="W1545" s="119" t="str">
        <f t="shared" si="308"/>
        <v/>
      </c>
      <c r="X1545" s="119" t="str">
        <f t="shared" si="309"/>
        <v/>
      </c>
      <c r="Y1545" s="120" t="str">
        <f t="shared" si="304"/>
        <v/>
      </c>
      <c r="Z1545" s="121" t="str">
        <f t="shared" si="305"/>
        <v/>
      </c>
      <c r="AA1545" s="122"/>
      <c r="AB1545" s="119" t="str">
        <f t="shared" si="298"/>
        <v/>
      </c>
    </row>
    <row r="1546" spans="1:29" x14ac:dyDescent="0.45">
      <c r="A1546" s="112">
        <f>IF(C1546="","",COUNTA($C$3:C1546))</f>
        <v>1544</v>
      </c>
      <c r="B1546" s="112" t="str">
        <f t="shared" si="300"/>
        <v>December</v>
      </c>
      <c r="C1546" s="113">
        <v>44915</v>
      </c>
      <c r="D1546" s="114" t="s">
        <v>1008</v>
      </c>
      <c r="E1546" s="114"/>
      <c r="F1546" s="115">
        <v>44905</v>
      </c>
      <c r="G1546" s="116" t="s">
        <v>125</v>
      </c>
      <c r="H1546" s="152" t="s">
        <v>1009</v>
      </c>
      <c r="I1546" s="116" t="s">
        <v>468</v>
      </c>
      <c r="J1546" s="116" t="s">
        <v>19</v>
      </c>
      <c r="K1546" s="117" t="str">
        <f t="shared" si="306"/>
        <v>Sqmt</v>
      </c>
      <c r="L1546" s="118">
        <v>20.2</v>
      </c>
      <c r="M1546" s="118">
        <v>16.600000000000001</v>
      </c>
      <c r="N1546" s="118"/>
      <c r="O1546" s="138">
        <f t="shared" si="301"/>
        <v>20.252000000000002</v>
      </c>
      <c r="P1546" s="124">
        <v>16.8</v>
      </c>
      <c r="Q1546" s="118">
        <v>17.5</v>
      </c>
      <c r="R1546" s="118">
        <v>61</v>
      </c>
      <c r="S1546" s="151">
        <v>39</v>
      </c>
      <c r="T1546" s="119">
        <f t="shared" si="302"/>
        <v>2.7520000000000024</v>
      </c>
      <c r="U1546" s="119">
        <f t="shared" si="303"/>
        <v>0.69999999999999929</v>
      </c>
      <c r="V1546" s="119">
        <f t="shared" si="307"/>
        <v>95.386920000000018</v>
      </c>
      <c r="W1546" s="119">
        <f t="shared" si="308"/>
        <v>3.2969999999999966</v>
      </c>
      <c r="X1546" s="119">
        <f t="shared" si="309"/>
        <v>12.961920000000012</v>
      </c>
      <c r="Y1546" s="120">
        <f t="shared" si="304"/>
        <v>13.588781354927921</v>
      </c>
      <c r="Z1546" s="121">
        <f t="shared" si="305"/>
        <v>3.4564487458028799</v>
      </c>
      <c r="AA1546" s="122"/>
      <c r="AB1546" s="119">
        <f t="shared" si="298"/>
        <v>12.961920000000012</v>
      </c>
    </row>
    <row r="1547" spans="1:29" x14ac:dyDescent="0.45">
      <c r="A1547" s="112">
        <f>IF(C1547="","",COUNTA($C$3:C1547))</f>
        <v>1545</v>
      </c>
      <c r="B1547" s="112" t="str">
        <f t="shared" si="300"/>
        <v>December</v>
      </c>
      <c r="C1547" s="113">
        <v>44915</v>
      </c>
      <c r="D1547" s="114" t="s">
        <v>1008</v>
      </c>
      <c r="E1547" s="114"/>
      <c r="F1547" s="115">
        <v>44905</v>
      </c>
      <c r="G1547" s="116" t="s">
        <v>125</v>
      </c>
      <c r="H1547" s="152" t="s">
        <v>1009</v>
      </c>
      <c r="I1547" s="116" t="s">
        <v>515</v>
      </c>
      <c r="J1547" s="116" t="s">
        <v>20</v>
      </c>
      <c r="K1547" s="117" t="str">
        <f t="shared" si="306"/>
        <v>Sqmt</v>
      </c>
      <c r="L1547" s="118">
        <v>1</v>
      </c>
      <c r="M1547" s="118">
        <v>0.82</v>
      </c>
      <c r="N1547" s="118"/>
      <c r="O1547" s="138">
        <f t="shared" si="301"/>
        <v>1.0004</v>
      </c>
      <c r="P1547" s="124">
        <v>1</v>
      </c>
      <c r="Q1547" s="118">
        <v>1</v>
      </c>
      <c r="R1547" s="118"/>
      <c r="S1547" s="151"/>
      <c r="T1547" s="119">
        <f t="shared" si="302"/>
        <v>3.9999999999995595E-4</v>
      </c>
      <c r="U1547" s="119">
        <f t="shared" si="303"/>
        <v>0</v>
      </c>
      <c r="V1547" s="119">
        <f t="shared" si="307"/>
        <v>6.2825119999999997</v>
      </c>
      <c r="W1547" s="119">
        <f t="shared" si="308"/>
        <v>0</v>
      </c>
      <c r="X1547" s="119">
        <f t="shared" si="309"/>
        <v>2.5119999999997237E-3</v>
      </c>
      <c r="Y1547" s="120">
        <f t="shared" si="304"/>
        <v>3.9984006397436621E-2</v>
      </c>
      <c r="Z1547" s="121">
        <f t="shared" si="305"/>
        <v>0</v>
      </c>
      <c r="AA1547" s="122"/>
      <c r="AB1547" s="119">
        <f t="shared" si="298"/>
        <v>2.5119999999997237E-3</v>
      </c>
    </row>
    <row r="1548" spans="1:29" x14ac:dyDescent="0.45">
      <c r="A1548" s="112">
        <f>IF(C1548="","",COUNTA($C$3:C1548))</f>
        <v>1546</v>
      </c>
      <c r="B1548" s="112" t="str">
        <f t="shared" si="300"/>
        <v>December</v>
      </c>
      <c r="C1548" s="113">
        <v>44915</v>
      </c>
      <c r="D1548" s="114" t="s">
        <v>1008</v>
      </c>
      <c r="E1548" s="114"/>
      <c r="F1548" s="115">
        <v>44905</v>
      </c>
      <c r="G1548" s="116" t="s">
        <v>125</v>
      </c>
      <c r="H1548" s="152" t="s">
        <v>1009</v>
      </c>
      <c r="I1548" s="116" t="s">
        <v>457</v>
      </c>
      <c r="J1548" s="116" t="s">
        <v>2</v>
      </c>
      <c r="K1548" s="117" t="str">
        <f t="shared" si="306"/>
        <v>Sqmt</v>
      </c>
      <c r="L1548" s="118">
        <v>44.05</v>
      </c>
      <c r="M1548" s="118">
        <v>21.88</v>
      </c>
      <c r="N1548" s="118">
        <v>14.53</v>
      </c>
      <c r="O1548" s="138">
        <f t="shared" si="301"/>
        <v>44.420199999999994</v>
      </c>
      <c r="P1548" s="124">
        <v>36.4</v>
      </c>
      <c r="Q1548" s="118">
        <v>41</v>
      </c>
      <c r="R1548" s="118"/>
      <c r="S1548" s="151"/>
      <c r="T1548" s="119">
        <f t="shared" si="302"/>
        <v>3.4201999999999941</v>
      </c>
      <c r="U1548" s="119">
        <f t="shared" si="303"/>
        <v>4.6000000000000014</v>
      </c>
      <c r="V1548" s="119">
        <f t="shared" si="307"/>
        <v>209.21914199999998</v>
      </c>
      <c r="W1548" s="119">
        <f t="shared" si="308"/>
        <v>21.666000000000007</v>
      </c>
      <c r="X1548" s="119">
        <f t="shared" si="309"/>
        <v>16.109141999999974</v>
      </c>
      <c r="Y1548" s="120">
        <f t="shared" si="304"/>
        <v>7.6996501591618109</v>
      </c>
      <c r="Z1548" s="121">
        <f t="shared" si="305"/>
        <v>10.355649006533069</v>
      </c>
      <c r="AA1548" s="122"/>
      <c r="AB1548" s="119">
        <f t="shared" si="298"/>
        <v>16.109141999999974</v>
      </c>
    </row>
    <row r="1549" spans="1:29" x14ac:dyDescent="0.45">
      <c r="A1549" s="112">
        <f>IF(C1549="","",COUNTA($C$3:C1549))</f>
        <v>1547</v>
      </c>
      <c r="B1549" s="112" t="str">
        <f t="shared" si="300"/>
        <v>December</v>
      </c>
      <c r="C1549" s="113">
        <v>44915</v>
      </c>
      <c r="D1549" s="114" t="s">
        <v>1008</v>
      </c>
      <c r="E1549" s="114"/>
      <c r="F1549" s="115">
        <v>44905</v>
      </c>
      <c r="G1549" s="116" t="s">
        <v>125</v>
      </c>
      <c r="H1549" s="152" t="s">
        <v>1009</v>
      </c>
      <c r="I1549" s="116" t="s">
        <v>457</v>
      </c>
      <c r="J1549" s="116" t="s">
        <v>3</v>
      </c>
      <c r="K1549" s="117" t="str">
        <f t="shared" si="306"/>
        <v>Sqmt</v>
      </c>
      <c r="L1549" s="118">
        <v>226.4</v>
      </c>
      <c r="M1549" s="118">
        <v>123.81</v>
      </c>
      <c r="N1549" s="118">
        <v>62.88</v>
      </c>
      <c r="O1549" s="138">
        <f t="shared" si="301"/>
        <v>227.76179999999999</v>
      </c>
      <c r="P1549" s="124">
        <v>184.75</v>
      </c>
      <c r="Q1549" s="118">
        <v>209.35</v>
      </c>
      <c r="R1549" s="118"/>
      <c r="S1549" s="151"/>
      <c r="T1549" s="119">
        <f t="shared" si="302"/>
        <v>18.411799999999999</v>
      </c>
      <c r="U1549" s="119">
        <f t="shared" si="303"/>
        <v>24.599999999999994</v>
      </c>
      <c r="V1549" s="119">
        <f t="shared" si="307"/>
        <v>1430.344104</v>
      </c>
      <c r="W1549" s="119">
        <f t="shared" si="308"/>
        <v>154.48799999999997</v>
      </c>
      <c r="X1549" s="119">
        <f t="shared" si="309"/>
        <v>115.626104</v>
      </c>
      <c r="Y1549" s="120">
        <f t="shared" si="304"/>
        <v>8.0837963170294582</v>
      </c>
      <c r="Z1549" s="121">
        <f t="shared" si="305"/>
        <v>10.800757633633031</v>
      </c>
      <c r="AA1549" s="122"/>
      <c r="AB1549" s="119">
        <f t="shared" si="298"/>
        <v>115.626104</v>
      </c>
    </row>
    <row r="1550" spans="1:29" x14ac:dyDescent="0.45">
      <c r="A1550" s="112">
        <f>IF(C1550="","",COUNTA($C$3:C1550))</f>
        <v>1548</v>
      </c>
      <c r="B1550" s="112" t="str">
        <f t="shared" si="300"/>
        <v>December</v>
      </c>
      <c r="C1550" s="113">
        <v>44915</v>
      </c>
      <c r="D1550" s="114" t="s">
        <v>1008</v>
      </c>
      <c r="E1550" s="114"/>
      <c r="F1550" s="115">
        <v>44905</v>
      </c>
      <c r="G1550" s="116" t="s">
        <v>125</v>
      </c>
      <c r="H1550" s="152" t="s">
        <v>1009</v>
      </c>
      <c r="I1550" s="116" t="s">
        <v>25</v>
      </c>
      <c r="J1550" s="116" t="s">
        <v>455</v>
      </c>
      <c r="K1550" s="117" t="str">
        <f t="shared" si="306"/>
        <v>No's</v>
      </c>
      <c r="L1550" s="118">
        <v>592</v>
      </c>
      <c r="M1550" s="118"/>
      <c r="N1550" s="118"/>
      <c r="O1550" s="138">
        <f t="shared" si="301"/>
        <v>592</v>
      </c>
      <c r="P1550" s="124"/>
      <c r="Q1550" s="118"/>
      <c r="R1550" s="118"/>
      <c r="S1550" s="151"/>
      <c r="T1550" s="119" t="str">
        <f t="shared" si="302"/>
        <v/>
      </c>
      <c r="U1550" s="119" t="str">
        <f t="shared" si="303"/>
        <v/>
      </c>
      <c r="V1550" s="119">
        <f t="shared" si="307"/>
        <v>592</v>
      </c>
      <c r="W1550" s="119" t="str">
        <f t="shared" si="308"/>
        <v/>
      </c>
      <c r="X1550" s="119" t="str">
        <f t="shared" si="309"/>
        <v/>
      </c>
      <c r="Y1550" s="120" t="str">
        <f t="shared" si="304"/>
        <v/>
      </c>
      <c r="Z1550" s="121" t="str">
        <f t="shared" si="305"/>
        <v/>
      </c>
      <c r="AA1550" s="122"/>
      <c r="AB1550" s="119" t="str">
        <f t="shared" si="298"/>
        <v/>
      </c>
    </row>
    <row r="1551" spans="1:29" x14ac:dyDescent="0.45">
      <c r="A1551" s="112">
        <f>IF(C1551="","",COUNTA($C$3:C1551))</f>
        <v>1549</v>
      </c>
      <c r="B1551" s="112" t="str">
        <f t="shared" si="300"/>
        <v>December</v>
      </c>
      <c r="C1551" s="113">
        <v>44915</v>
      </c>
      <c r="D1551" s="114" t="s">
        <v>1008</v>
      </c>
      <c r="E1551" s="114"/>
      <c r="F1551" s="115">
        <v>44905</v>
      </c>
      <c r="G1551" s="116" t="s">
        <v>125</v>
      </c>
      <c r="H1551" s="152" t="s">
        <v>1009</v>
      </c>
      <c r="I1551" s="116" t="s">
        <v>460</v>
      </c>
      <c r="J1551" s="116" t="s">
        <v>225</v>
      </c>
      <c r="K1551" s="117" t="str">
        <f t="shared" si="306"/>
        <v>Rmt</v>
      </c>
      <c r="L1551" s="118">
        <v>250</v>
      </c>
      <c r="M1551" s="118"/>
      <c r="N1551" s="118"/>
      <c r="O1551" s="138">
        <f t="shared" si="301"/>
        <v>250</v>
      </c>
      <c r="P1551" s="124"/>
      <c r="Q1551" s="118"/>
      <c r="R1551" s="118"/>
      <c r="S1551" s="151"/>
      <c r="T1551" s="119" t="str">
        <f t="shared" si="302"/>
        <v/>
      </c>
      <c r="U1551" s="119" t="str">
        <f t="shared" si="303"/>
        <v/>
      </c>
      <c r="V1551" s="119">
        <f t="shared" si="307"/>
        <v>250</v>
      </c>
      <c r="W1551" s="119" t="str">
        <f t="shared" si="308"/>
        <v/>
      </c>
      <c r="X1551" s="119" t="str">
        <f t="shared" si="309"/>
        <v/>
      </c>
      <c r="Y1551" s="120" t="str">
        <f t="shared" si="304"/>
        <v/>
      </c>
      <c r="Z1551" s="121" t="str">
        <f t="shared" si="305"/>
        <v/>
      </c>
      <c r="AA1551" s="122"/>
      <c r="AB1551" s="119" t="str">
        <f t="shared" ref="AB1551:AB1601" si="310">IFERROR((X1551-AA1551),"")</f>
        <v/>
      </c>
    </row>
    <row r="1552" spans="1:29" x14ac:dyDescent="0.45">
      <c r="A1552" s="112">
        <f>IF(C1552="","",COUNTA($C$3:C1552))</f>
        <v>1550</v>
      </c>
      <c r="B1552" s="112" t="str">
        <f t="shared" si="300"/>
        <v>December</v>
      </c>
      <c r="C1552" s="113">
        <v>44915</v>
      </c>
      <c r="D1552" s="114" t="s">
        <v>1008</v>
      </c>
      <c r="E1552" s="114"/>
      <c r="F1552" s="115">
        <v>44905</v>
      </c>
      <c r="G1552" s="116" t="s">
        <v>125</v>
      </c>
      <c r="H1552" s="152" t="s">
        <v>1009</v>
      </c>
      <c r="I1552" s="116" t="s">
        <v>24</v>
      </c>
      <c r="J1552" s="116" t="s">
        <v>24</v>
      </c>
      <c r="K1552" s="117" t="str">
        <f t="shared" si="306"/>
        <v>No's</v>
      </c>
      <c r="L1552" s="118">
        <v>1000</v>
      </c>
      <c r="M1552" s="118"/>
      <c r="N1552" s="118"/>
      <c r="O1552" s="138">
        <f t="shared" si="301"/>
        <v>1000</v>
      </c>
      <c r="P1552" s="124"/>
      <c r="Q1552" s="118"/>
      <c r="R1552" s="118"/>
      <c r="S1552" s="151"/>
      <c r="T1552" s="119" t="str">
        <f t="shared" si="302"/>
        <v/>
      </c>
      <c r="U1552" s="119" t="str">
        <f t="shared" si="303"/>
        <v/>
      </c>
      <c r="V1552" s="119">
        <f t="shared" si="307"/>
        <v>1000</v>
      </c>
      <c r="W1552" s="119" t="str">
        <f t="shared" si="308"/>
        <v/>
      </c>
      <c r="X1552" s="119" t="str">
        <f t="shared" si="309"/>
        <v/>
      </c>
      <c r="Y1552" s="120" t="str">
        <f t="shared" si="304"/>
        <v/>
      </c>
      <c r="Z1552" s="121" t="str">
        <f t="shared" si="305"/>
        <v/>
      </c>
      <c r="AA1552" s="122"/>
      <c r="AB1552" s="119" t="str">
        <f t="shared" si="310"/>
        <v/>
      </c>
    </row>
    <row r="1553" spans="1:29" x14ac:dyDescent="0.45">
      <c r="A1553" s="112">
        <f>IF(C1553="","",COUNTA($C$3:C1553))</f>
        <v>1551</v>
      </c>
      <c r="B1553" s="112" t="str">
        <f t="shared" si="300"/>
        <v>December</v>
      </c>
      <c r="C1553" s="113">
        <v>44915</v>
      </c>
      <c r="D1553" s="114" t="s">
        <v>1008</v>
      </c>
      <c r="E1553" s="114"/>
      <c r="F1553" s="115">
        <v>44905</v>
      </c>
      <c r="G1553" s="116" t="s">
        <v>125</v>
      </c>
      <c r="H1553" s="152" t="s">
        <v>1009</v>
      </c>
      <c r="I1553" s="116" t="s">
        <v>480</v>
      </c>
      <c r="J1553" s="116" t="s">
        <v>345</v>
      </c>
      <c r="K1553" s="117" t="str">
        <f t="shared" si="306"/>
        <v>Kg's</v>
      </c>
      <c r="L1553" s="118">
        <v>1.8</v>
      </c>
      <c r="M1553" s="118"/>
      <c r="N1553" s="118"/>
      <c r="O1553" s="138">
        <f t="shared" si="301"/>
        <v>1.8</v>
      </c>
      <c r="P1553" s="124"/>
      <c r="Q1553" s="118"/>
      <c r="R1553" s="118"/>
      <c r="S1553" s="151"/>
      <c r="T1553" s="119" t="str">
        <f t="shared" si="302"/>
        <v/>
      </c>
      <c r="U1553" s="119" t="str">
        <f t="shared" si="303"/>
        <v/>
      </c>
      <c r="V1553" s="119">
        <f t="shared" si="307"/>
        <v>1.8</v>
      </c>
      <c r="W1553" s="119" t="str">
        <f t="shared" si="308"/>
        <v/>
      </c>
      <c r="X1553" s="119" t="str">
        <f t="shared" si="309"/>
        <v/>
      </c>
      <c r="Y1553" s="120" t="str">
        <f t="shared" si="304"/>
        <v/>
      </c>
      <c r="Z1553" s="121" t="str">
        <f t="shared" si="305"/>
        <v/>
      </c>
      <c r="AA1553" s="122"/>
      <c r="AB1553" s="119" t="str">
        <f t="shared" si="310"/>
        <v/>
      </c>
    </row>
    <row r="1554" spans="1:29" x14ac:dyDescent="0.45">
      <c r="A1554" s="112">
        <f>IF(C1554="","",COUNTA($C$3:C1554))</f>
        <v>1552</v>
      </c>
      <c r="B1554" s="112" t="str">
        <f t="shared" si="300"/>
        <v>December</v>
      </c>
      <c r="C1554" s="113">
        <v>44915</v>
      </c>
      <c r="D1554" s="114" t="s">
        <v>1008</v>
      </c>
      <c r="E1554" s="114"/>
      <c r="F1554" s="115">
        <v>44905</v>
      </c>
      <c r="G1554" s="116" t="s">
        <v>125</v>
      </c>
      <c r="H1554" s="152" t="s">
        <v>1009</v>
      </c>
      <c r="I1554" s="116" t="s">
        <v>480</v>
      </c>
      <c r="J1554" s="116" t="s">
        <v>343</v>
      </c>
      <c r="K1554" s="117" t="str">
        <f t="shared" si="306"/>
        <v>No's</v>
      </c>
      <c r="L1554" s="118">
        <v>4</v>
      </c>
      <c r="M1554" s="118"/>
      <c r="N1554" s="118"/>
      <c r="O1554" s="138">
        <f t="shared" si="301"/>
        <v>4</v>
      </c>
      <c r="P1554" s="124"/>
      <c r="Q1554" s="118"/>
      <c r="R1554" s="118"/>
      <c r="S1554" s="151"/>
      <c r="T1554" s="119" t="str">
        <f t="shared" si="302"/>
        <v/>
      </c>
      <c r="U1554" s="119" t="str">
        <f t="shared" si="303"/>
        <v/>
      </c>
      <c r="V1554" s="119">
        <f t="shared" si="307"/>
        <v>4</v>
      </c>
      <c r="W1554" s="119" t="str">
        <f t="shared" si="308"/>
        <v/>
      </c>
      <c r="X1554" s="119" t="str">
        <f t="shared" si="309"/>
        <v/>
      </c>
      <c r="Y1554" s="120" t="str">
        <f t="shared" si="304"/>
        <v/>
      </c>
      <c r="Z1554" s="121" t="str">
        <f t="shared" si="305"/>
        <v/>
      </c>
      <c r="AA1554" s="122"/>
      <c r="AB1554" s="119" t="str">
        <f t="shared" si="310"/>
        <v/>
      </c>
    </row>
    <row r="1555" spans="1:29" x14ac:dyDescent="0.45">
      <c r="A1555" s="112">
        <f>IF(C1555="","",COUNTA($C$3:C1555))</f>
        <v>1553</v>
      </c>
      <c r="B1555" s="112" t="str">
        <f t="shared" si="300"/>
        <v>December</v>
      </c>
      <c r="C1555" s="113">
        <v>44915</v>
      </c>
      <c r="D1555" s="114" t="s">
        <v>957</v>
      </c>
      <c r="E1555" s="114"/>
      <c r="F1555" s="115">
        <v>44894</v>
      </c>
      <c r="G1555" s="116" t="s">
        <v>125</v>
      </c>
      <c r="H1555" s="152" t="s">
        <v>1028</v>
      </c>
      <c r="I1555" s="116" t="s">
        <v>458</v>
      </c>
      <c r="J1555" s="116" t="s">
        <v>21</v>
      </c>
      <c r="K1555" s="117" t="str">
        <f t="shared" si="306"/>
        <v>Sqmt</v>
      </c>
      <c r="L1555" s="118">
        <v>2.2000000000000002</v>
      </c>
      <c r="M1555" s="118">
        <v>1.8</v>
      </c>
      <c r="N1555" s="118"/>
      <c r="O1555" s="138">
        <f t="shared" si="301"/>
        <v>2.1960000000000002</v>
      </c>
      <c r="P1555" s="124">
        <v>0.9</v>
      </c>
      <c r="Q1555" s="118">
        <v>0.95</v>
      </c>
      <c r="R1555" s="118">
        <v>90</v>
      </c>
      <c r="S1555" s="151">
        <v>10</v>
      </c>
      <c r="T1555" s="119">
        <f t="shared" si="302"/>
        <v>1.2460000000000002</v>
      </c>
      <c r="U1555" s="119">
        <f t="shared" si="303"/>
        <v>5.0000000000000044E-2</v>
      </c>
      <c r="V1555" s="119">
        <f t="shared" si="307"/>
        <v>17.238600000000002</v>
      </c>
      <c r="W1555" s="119">
        <f t="shared" si="308"/>
        <v>0.39250000000000035</v>
      </c>
      <c r="X1555" s="119">
        <f t="shared" si="309"/>
        <v>9.7811000000000021</v>
      </c>
      <c r="Y1555" s="120">
        <f t="shared" si="304"/>
        <v>56.739526411657558</v>
      </c>
      <c r="Z1555" s="121">
        <f t="shared" si="305"/>
        <v>2.2768670309653936</v>
      </c>
      <c r="AA1555" s="122"/>
      <c r="AB1555" s="119">
        <f t="shared" si="310"/>
        <v>9.7811000000000021</v>
      </c>
      <c r="AC1555" s="96" t="s">
        <v>1046</v>
      </c>
    </row>
    <row r="1556" spans="1:29" x14ac:dyDescent="0.45">
      <c r="A1556" s="112">
        <f>IF(C1556="","",COUNTA($C$3:C1556))</f>
        <v>1554</v>
      </c>
      <c r="B1556" s="112" t="str">
        <f t="shared" si="300"/>
        <v>December</v>
      </c>
      <c r="C1556" s="113">
        <v>44915</v>
      </c>
      <c r="D1556" s="114" t="s">
        <v>957</v>
      </c>
      <c r="E1556" s="114"/>
      <c r="F1556" s="115">
        <v>44894</v>
      </c>
      <c r="G1556" s="116" t="s">
        <v>125</v>
      </c>
      <c r="H1556" s="152" t="s">
        <v>1028</v>
      </c>
      <c r="I1556" s="116" t="s">
        <v>23</v>
      </c>
      <c r="J1556" s="116" t="s">
        <v>23</v>
      </c>
      <c r="K1556" s="117" t="str">
        <f t="shared" si="306"/>
        <v>No's</v>
      </c>
      <c r="L1556" s="118">
        <v>2</v>
      </c>
      <c r="M1556" s="118"/>
      <c r="N1556" s="118"/>
      <c r="O1556" s="138">
        <f t="shared" si="301"/>
        <v>2</v>
      </c>
      <c r="P1556" s="124">
        <v>2</v>
      </c>
      <c r="Q1556" s="118"/>
      <c r="R1556" s="118"/>
      <c r="S1556" s="151"/>
      <c r="T1556" s="119" t="str">
        <f t="shared" si="302"/>
        <v/>
      </c>
      <c r="U1556" s="119" t="str">
        <f t="shared" si="303"/>
        <v/>
      </c>
      <c r="V1556" s="119">
        <f t="shared" si="307"/>
        <v>2</v>
      </c>
      <c r="W1556" s="119" t="str">
        <f t="shared" si="308"/>
        <v/>
      </c>
      <c r="X1556" s="119" t="str">
        <f t="shared" si="309"/>
        <v/>
      </c>
      <c r="Y1556" s="120" t="str">
        <f t="shared" si="304"/>
        <v/>
      </c>
      <c r="Z1556" s="121" t="str">
        <f t="shared" si="305"/>
        <v/>
      </c>
      <c r="AA1556" s="122"/>
      <c r="AB1556" s="119" t="str">
        <f t="shared" si="310"/>
        <v/>
      </c>
    </row>
    <row r="1557" spans="1:29" x14ac:dyDescent="0.45">
      <c r="A1557" s="112">
        <f>IF(C1557="","",COUNTA($C$3:C1557))</f>
        <v>1555</v>
      </c>
      <c r="B1557" s="112" t="str">
        <f t="shared" si="300"/>
        <v>December</v>
      </c>
      <c r="C1557" s="113">
        <v>44915</v>
      </c>
      <c r="D1557" s="114" t="s">
        <v>957</v>
      </c>
      <c r="E1557" s="114"/>
      <c r="F1557" s="115">
        <v>44894</v>
      </c>
      <c r="G1557" s="116" t="s">
        <v>125</v>
      </c>
      <c r="H1557" s="152" t="s">
        <v>1028</v>
      </c>
      <c r="I1557" s="116" t="s">
        <v>354</v>
      </c>
      <c r="J1557" s="116" t="s">
        <v>354</v>
      </c>
      <c r="K1557" s="117" t="str">
        <f t="shared" si="306"/>
        <v>No's</v>
      </c>
      <c r="L1557" s="118">
        <v>2</v>
      </c>
      <c r="M1557" s="118"/>
      <c r="N1557" s="118"/>
      <c r="O1557" s="138" t="str">
        <f t="shared" si="301"/>
        <v>No's</v>
      </c>
      <c r="P1557" s="124"/>
      <c r="Q1557" s="118"/>
      <c r="R1557" s="118"/>
      <c r="S1557" s="151"/>
      <c r="T1557" s="119" t="str">
        <f t="shared" si="302"/>
        <v/>
      </c>
      <c r="U1557" s="119" t="str">
        <f t="shared" si="303"/>
        <v/>
      </c>
      <c r="V1557" s="119" t="str">
        <f t="shared" si="307"/>
        <v/>
      </c>
      <c r="W1557" s="119" t="str">
        <f t="shared" si="308"/>
        <v/>
      </c>
      <c r="X1557" s="119" t="str">
        <f t="shared" si="309"/>
        <v/>
      </c>
      <c r="Y1557" s="120" t="str">
        <f t="shared" si="304"/>
        <v/>
      </c>
      <c r="Z1557" s="121" t="str">
        <f t="shared" si="305"/>
        <v/>
      </c>
      <c r="AA1557" s="122"/>
      <c r="AB1557" s="119" t="str">
        <f t="shared" si="310"/>
        <v/>
      </c>
    </row>
    <row r="1558" spans="1:29" x14ac:dyDescent="0.45">
      <c r="A1558" s="112">
        <f>IF(C1558="","",COUNTA($C$3:C1558))</f>
        <v>1556</v>
      </c>
      <c r="B1558" s="112" t="str">
        <f t="shared" si="300"/>
        <v>December</v>
      </c>
      <c r="C1558" s="113">
        <v>44916</v>
      </c>
      <c r="D1558" s="114" t="s">
        <v>1010</v>
      </c>
      <c r="E1558" s="114"/>
      <c r="F1558" s="115">
        <v>44914</v>
      </c>
      <c r="G1558" s="116" t="s">
        <v>125</v>
      </c>
      <c r="H1558" s="152" t="s">
        <v>1011</v>
      </c>
      <c r="I1558" s="116" t="s">
        <v>457</v>
      </c>
      <c r="J1558" s="116" t="s">
        <v>2</v>
      </c>
      <c r="K1558" s="117" t="str">
        <f t="shared" si="306"/>
        <v>Sqmt</v>
      </c>
      <c r="L1558" s="118">
        <v>345.3</v>
      </c>
      <c r="M1558" s="118">
        <v>210.36</v>
      </c>
      <c r="N1558" s="118">
        <v>73.930000000000007</v>
      </c>
      <c r="O1558" s="138">
        <f t="shared" si="301"/>
        <v>346.8338</v>
      </c>
      <c r="P1558" s="124">
        <v>298.35000000000002</v>
      </c>
      <c r="Q1558" s="118">
        <v>335.8</v>
      </c>
      <c r="R1558" s="118">
        <v>39</v>
      </c>
      <c r="S1558" s="151">
        <v>61</v>
      </c>
      <c r="T1558" s="119">
        <f t="shared" si="302"/>
        <v>11.033799999999985</v>
      </c>
      <c r="U1558" s="119">
        <f t="shared" si="303"/>
        <v>37.449999999999989</v>
      </c>
      <c r="V1558" s="119">
        <f t="shared" si="307"/>
        <v>1633.5871979999999</v>
      </c>
      <c r="W1558" s="119">
        <f t="shared" si="308"/>
        <v>176.38949999999994</v>
      </c>
      <c r="X1558" s="119">
        <f t="shared" si="309"/>
        <v>51.969197999999928</v>
      </c>
      <c r="Y1558" s="120">
        <f t="shared" si="304"/>
        <v>3.1812931726953901</v>
      </c>
      <c r="Z1558" s="121">
        <f t="shared" si="305"/>
        <v>10.797678888274438</v>
      </c>
      <c r="AA1558" s="122"/>
      <c r="AB1558" s="119">
        <f t="shared" si="310"/>
        <v>51.969197999999928</v>
      </c>
    </row>
    <row r="1559" spans="1:29" x14ac:dyDescent="0.45">
      <c r="A1559" s="112">
        <f>IF(C1559="","",COUNTA($C$3:C1559))</f>
        <v>1557</v>
      </c>
      <c r="B1559" s="112" t="str">
        <f t="shared" si="300"/>
        <v>December</v>
      </c>
      <c r="C1559" s="113">
        <v>44916</v>
      </c>
      <c r="D1559" s="114" t="s">
        <v>1010</v>
      </c>
      <c r="E1559" s="114"/>
      <c r="F1559" s="115">
        <v>44914</v>
      </c>
      <c r="G1559" s="116" t="s">
        <v>125</v>
      </c>
      <c r="H1559" s="152" t="s">
        <v>1011</v>
      </c>
      <c r="I1559" s="116" t="s">
        <v>457</v>
      </c>
      <c r="J1559" s="116" t="s">
        <v>3</v>
      </c>
      <c r="K1559" s="117" t="str">
        <f t="shared" si="306"/>
        <v>Sqmt</v>
      </c>
      <c r="L1559" s="118">
        <v>87.3</v>
      </c>
      <c r="M1559" s="118">
        <v>32.770000000000003</v>
      </c>
      <c r="N1559" s="118">
        <v>39.5</v>
      </c>
      <c r="O1559" s="138">
        <f t="shared" si="301"/>
        <v>88.16940000000001</v>
      </c>
      <c r="P1559" s="124">
        <v>68.599999999999994</v>
      </c>
      <c r="Q1559" s="118">
        <v>78.900000000000006</v>
      </c>
      <c r="R1559" s="118"/>
      <c r="S1559" s="151"/>
      <c r="T1559" s="119">
        <f t="shared" si="302"/>
        <v>9.2694000000000045</v>
      </c>
      <c r="U1559" s="119">
        <f t="shared" si="303"/>
        <v>10.300000000000011</v>
      </c>
      <c r="V1559" s="119">
        <f t="shared" si="307"/>
        <v>553.70383200000003</v>
      </c>
      <c r="W1559" s="119">
        <f t="shared" si="308"/>
        <v>64.684000000000069</v>
      </c>
      <c r="X1559" s="119">
        <f t="shared" si="309"/>
        <v>58.21183200000003</v>
      </c>
      <c r="Y1559" s="120">
        <f t="shared" si="304"/>
        <v>10.513171236279257</v>
      </c>
      <c r="Z1559" s="121">
        <f t="shared" si="305"/>
        <v>11.682057493869767</v>
      </c>
      <c r="AA1559" s="122"/>
      <c r="AB1559" s="119">
        <f t="shared" si="310"/>
        <v>58.21183200000003</v>
      </c>
    </row>
    <row r="1560" spans="1:29" x14ac:dyDescent="0.45">
      <c r="A1560" s="112">
        <f>IF(C1560="","",COUNTA($C$3:C1560))</f>
        <v>1558</v>
      </c>
      <c r="B1560" s="112" t="str">
        <f t="shared" si="300"/>
        <v>December</v>
      </c>
      <c r="C1560" s="113">
        <v>44916</v>
      </c>
      <c r="D1560" s="114" t="s">
        <v>1010</v>
      </c>
      <c r="E1560" s="114"/>
      <c r="F1560" s="115">
        <v>44914</v>
      </c>
      <c r="G1560" s="116" t="s">
        <v>125</v>
      </c>
      <c r="H1560" s="152" t="s">
        <v>1011</v>
      </c>
      <c r="I1560" s="116" t="s">
        <v>25</v>
      </c>
      <c r="J1560" s="116" t="s">
        <v>455</v>
      </c>
      <c r="K1560" s="117" t="str">
        <f t="shared" si="306"/>
        <v>No's</v>
      </c>
      <c r="L1560" s="118">
        <v>2168</v>
      </c>
      <c r="M1560" s="118"/>
      <c r="N1560" s="118"/>
      <c r="O1560" s="138">
        <f t="shared" si="301"/>
        <v>2168</v>
      </c>
      <c r="P1560" s="124"/>
      <c r="Q1560" s="118"/>
      <c r="R1560" s="118"/>
      <c r="S1560" s="151"/>
      <c r="T1560" s="119" t="str">
        <f t="shared" si="302"/>
        <v/>
      </c>
      <c r="U1560" s="119" t="str">
        <f t="shared" si="303"/>
        <v/>
      </c>
      <c r="V1560" s="119">
        <f t="shared" si="307"/>
        <v>2168</v>
      </c>
      <c r="W1560" s="119" t="str">
        <f t="shared" si="308"/>
        <v/>
      </c>
      <c r="X1560" s="119" t="str">
        <f t="shared" si="309"/>
        <v/>
      </c>
      <c r="Y1560" s="120" t="str">
        <f t="shared" si="304"/>
        <v/>
      </c>
      <c r="Z1560" s="121" t="str">
        <f t="shared" si="305"/>
        <v/>
      </c>
      <c r="AA1560" s="122"/>
      <c r="AB1560" s="119" t="str">
        <f t="shared" si="310"/>
        <v/>
      </c>
    </row>
    <row r="1561" spans="1:29" x14ac:dyDescent="0.45">
      <c r="A1561" s="112">
        <f>IF(C1561="","",COUNTA($C$3:C1561))</f>
        <v>1559</v>
      </c>
      <c r="B1561" s="112" t="str">
        <f t="shared" si="300"/>
        <v>December</v>
      </c>
      <c r="C1561" s="113">
        <v>44916</v>
      </c>
      <c r="D1561" s="114" t="s">
        <v>1010</v>
      </c>
      <c r="E1561" s="114"/>
      <c r="F1561" s="115">
        <v>44914</v>
      </c>
      <c r="G1561" s="116" t="s">
        <v>125</v>
      </c>
      <c r="H1561" s="152" t="s">
        <v>1011</v>
      </c>
      <c r="I1561" s="116" t="s">
        <v>460</v>
      </c>
      <c r="J1561" s="116" t="s">
        <v>225</v>
      </c>
      <c r="K1561" s="117" t="str">
        <f t="shared" si="306"/>
        <v>Rmt</v>
      </c>
      <c r="L1561" s="118">
        <v>410</v>
      </c>
      <c r="M1561" s="118"/>
      <c r="N1561" s="118"/>
      <c r="O1561" s="138">
        <f t="shared" si="301"/>
        <v>410</v>
      </c>
      <c r="P1561" s="124"/>
      <c r="Q1561" s="118"/>
      <c r="R1561" s="118"/>
      <c r="S1561" s="151"/>
      <c r="T1561" s="119" t="str">
        <f t="shared" si="302"/>
        <v/>
      </c>
      <c r="U1561" s="119" t="str">
        <f t="shared" si="303"/>
        <v/>
      </c>
      <c r="V1561" s="119">
        <f t="shared" si="307"/>
        <v>410</v>
      </c>
      <c r="W1561" s="119" t="str">
        <f t="shared" si="308"/>
        <v/>
      </c>
      <c r="X1561" s="119" t="str">
        <f t="shared" si="309"/>
        <v/>
      </c>
      <c r="Y1561" s="120" t="str">
        <f t="shared" si="304"/>
        <v/>
      </c>
      <c r="Z1561" s="121" t="str">
        <f t="shared" si="305"/>
        <v/>
      </c>
      <c r="AA1561" s="122"/>
      <c r="AB1561" s="119" t="str">
        <f t="shared" si="310"/>
        <v/>
      </c>
    </row>
    <row r="1562" spans="1:29" x14ac:dyDescent="0.45">
      <c r="A1562" s="112">
        <f>IF(C1562="","",COUNTA($C$3:C1562))</f>
        <v>1560</v>
      </c>
      <c r="B1562" s="112" t="str">
        <f t="shared" si="300"/>
        <v>December</v>
      </c>
      <c r="C1562" s="113">
        <v>44916</v>
      </c>
      <c r="D1562" s="114" t="s">
        <v>1010</v>
      </c>
      <c r="E1562" s="114"/>
      <c r="F1562" s="115">
        <v>44914</v>
      </c>
      <c r="G1562" s="116" t="s">
        <v>125</v>
      </c>
      <c r="H1562" s="152" t="s">
        <v>1011</v>
      </c>
      <c r="I1562" s="116" t="s">
        <v>24</v>
      </c>
      <c r="J1562" s="116" t="s">
        <v>24</v>
      </c>
      <c r="K1562" s="117" t="str">
        <f t="shared" si="306"/>
        <v>No's</v>
      </c>
      <c r="L1562" s="118">
        <v>1500</v>
      </c>
      <c r="M1562" s="118"/>
      <c r="N1562" s="118"/>
      <c r="O1562" s="138">
        <f t="shared" si="301"/>
        <v>1500</v>
      </c>
      <c r="P1562" s="124"/>
      <c r="Q1562" s="118"/>
      <c r="R1562" s="118"/>
      <c r="S1562" s="151"/>
      <c r="T1562" s="119" t="str">
        <f t="shared" ref="T1562:T1613" si="311">(IF(K1562="Sqmt",(O1562-Q1562),""))</f>
        <v/>
      </c>
      <c r="U1562" s="119" t="str">
        <f t="shared" ref="U1562:U1613" si="312">(IF(K1562="Sqmt",(O1562-P1562)-T1562,IF(K1562="Rmt","",IF(K1562="Kg's","",IF(K1562="No's","",IF(K1562="Roll","",""))))))</f>
        <v/>
      </c>
      <c r="V1562" s="119">
        <f t="shared" si="307"/>
        <v>1500</v>
      </c>
      <c r="W1562" s="119" t="str">
        <f t="shared" si="308"/>
        <v/>
      </c>
      <c r="X1562" s="119" t="str">
        <f t="shared" si="309"/>
        <v/>
      </c>
      <c r="Y1562" s="120" t="str">
        <f t="shared" ref="Y1562:Y1613" si="313">IF(K1562="Sqmt",(T1562/O1562)*100,IF(K1562="Kg's","",IF(K1562="No's","",IF(K1562="Rmt","",IF(K1562="Roll","",IF(K1562="",""))))))</f>
        <v/>
      </c>
      <c r="Z1562" s="121" t="str">
        <f t="shared" ref="Z1562:Z1613" si="314">IF(K1562="Sqmt",(U1562/O1562)*100,IF(K1562="Kg's","",IF(K1562="No's","",IF(K1562="Rmt","",IF(K1562="Roll","",IF(K1562="",""))))))</f>
        <v/>
      </c>
      <c r="AA1562" s="122"/>
      <c r="AB1562" s="119" t="str">
        <f t="shared" si="310"/>
        <v/>
      </c>
    </row>
    <row r="1563" spans="1:29" x14ac:dyDescent="0.45">
      <c r="A1563" s="112">
        <f>IF(C1563="","",COUNTA($C$3:C1563))</f>
        <v>1561</v>
      </c>
      <c r="B1563" s="112" t="str">
        <f t="shared" ref="B1563:B1614" si="315">IF(C1563="","",TEXT(C1563,"mmmm"))</f>
        <v>December</v>
      </c>
      <c r="C1563" s="113">
        <v>44916</v>
      </c>
      <c r="D1563" s="114" t="s">
        <v>1010</v>
      </c>
      <c r="E1563" s="114"/>
      <c r="F1563" s="115">
        <v>44914</v>
      </c>
      <c r="G1563" s="116" t="s">
        <v>125</v>
      </c>
      <c r="H1563" s="152" t="s">
        <v>1011</v>
      </c>
      <c r="I1563" s="116" t="s">
        <v>480</v>
      </c>
      <c r="J1563" s="116" t="s">
        <v>345</v>
      </c>
      <c r="K1563" s="117" t="str">
        <f t="shared" si="306"/>
        <v>Kg's</v>
      </c>
      <c r="L1563" s="118">
        <v>2.4</v>
      </c>
      <c r="M1563" s="118"/>
      <c r="N1563" s="118"/>
      <c r="O1563" s="138">
        <f t="shared" si="301"/>
        <v>2.4</v>
      </c>
      <c r="P1563" s="124"/>
      <c r="Q1563" s="118"/>
      <c r="R1563" s="118"/>
      <c r="S1563" s="151"/>
      <c r="T1563" s="119" t="str">
        <f t="shared" si="311"/>
        <v/>
      </c>
      <c r="U1563" s="119" t="str">
        <f t="shared" si="312"/>
        <v/>
      </c>
      <c r="V1563" s="119">
        <f t="shared" si="307"/>
        <v>2.4</v>
      </c>
      <c r="W1563" s="119" t="str">
        <f t="shared" si="308"/>
        <v/>
      </c>
      <c r="X1563" s="119" t="str">
        <f t="shared" si="309"/>
        <v/>
      </c>
      <c r="Y1563" s="120" t="str">
        <f t="shared" si="313"/>
        <v/>
      </c>
      <c r="Z1563" s="121" t="str">
        <f t="shared" si="314"/>
        <v/>
      </c>
      <c r="AA1563" s="122"/>
      <c r="AB1563" s="119" t="str">
        <f t="shared" si="310"/>
        <v/>
      </c>
    </row>
    <row r="1564" spans="1:29" x14ac:dyDescent="0.45">
      <c r="A1564" s="112">
        <f>IF(C1564="","",COUNTA($C$3:C1564))</f>
        <v>1562</v>
      </c>
      <c r="B1564" s="112" t="str">
        <f t="shared" si="315"/>
        <v>December</v>
      </c>
      <c r="C1564" s="113">
        <v>44916</v>
      </c>
      <c r="D1564" s="114" t="s">
        <v>1010</v>
      </c>
      <c r="E1564" s="114"/>
      <c r="F1564" s="115">
        <v>44914</v>
      </c>
      <c r="G1564" s="116" t="s">
        <v>125</v>
      </c>
      <c r="H1564" s="152" t="s">
        <v>1011</v>
      </c>
      <c r="I1564" s="116" t="s">
        <v>480</v>
      </c>
      <c r="J1564" s="116" t="s">
        <v>343</v>
      </c>
      <c r="K1564" s="117" t="str">
        <f t="shared" si="306"/>
        <v>No's</v>
      </c>
      <c r="L1564" s="118">
        <v>3</v>
      </c>
      <c r="M1564" s="118"/>
      <c r="N1564" s="118"/>
      <c r="O1564" s="138">
        <f t="shared" si="301"/>
        <v>3</v>
      </c>
      <c r="P1564" s="124"/>
      <c r="Q1564" s="118"/>
      <c r="R1564" s="118"/>
      <c r="S1564" s="151"/>
      <c r="T1564" s="119" t="str">
        <f t="shared" si="311"/>
        <v/>
      </c>
      <c r="U1564" s="119" t="str">
        <f t="shared" si="312"/>
        <v/>
      </c>
      <c r="V1564" s="119">
        <f t="shared" si="307"/>
        <v>3</v>
      </c>
      <c r="W1564" s="119" t="str">
        <f t="shared" si="308"/>
        <v/>
      </c>
      <c r="X1564" s="119" t="str">
        <f t="shared" si="309"/>
        <v/>
      </c>
      <c r="Y1564" s="120" t="str">
        <f t="shared" si="313"/>
        <v/>
      </c>
      <c r="Z1564" s="121" t="str">
        <f t="shared" si="314"/>
        <v/>
      </c>
      <c r="AA1564" s="122"/>
      <c r="AB1564" s="119" t="str">
        <f t="shared" si="310"/>
        <v/>
      </c>
    </row>
    <row r="1565" spans="1:29" x14ac:dyDescent="0.45">
      <c r="A1565" s="112">
        <f>IF(C1565="","",COUNTA($C$3:C1565))</f>
        <v>1563</v>
      </c>
      <c r="B1565" s="112" t="str">
        <f t="shared" si="315"/>
        <v>December</v>
      </c>
      <c r="C1565" s="113">
        <v>44916</v>
      </c>
      <c r="D1565" s="114" t="s">
        <v>1010</v>
      </c>
      <c r="E1565" s="114"/>
      <c r="F1565" s="115">
        <v>44914</v>
      </c>
      <c r="G1565" s="116" t="s">
        <v>125</v>
      </c>
      <c r="H1565" s="152" t="s">
        <v>1023</v>
      </c>
      <c r="I1565" s="116" t="s">
        <v>230</v>
      </c>
      <c r="J1565" s="116" t="s">
        <v>4</v>
      </c>
      <c r="K1565" s="117" t="str">
        <f t="shared" si="306"/>
        <v>Sqmt</v>
      </c>
      <c r="L1565" s="118">
        <v>3.65</v>
      </c>
      <c r="M1565" s="118"/>
      <c r="N1565" s="118">
        <v>3.01</v>
      </c>
      <c r="O1565" s="138">
        <f t="shared" si="301"/>
        <v>3.6721999999999997</v>
      </c>
      <c r="P1565" s="124">
        <v>1.9</v>
      </c>
      <c r="Q1565" s="118">
        <v>3.1</v>
      </c>
      <c r="R1565" s="118">
        <v>0</v>
      </c>
      <c r="S1565" s="151">
        <v>100</v>
      </c>
      <c r="T1565" s="119">
        <f t="shared" si="311"/>
        <v>0.5721999999999996</v>
      </c>
      <c r="U1565" s="119">
        <f t="shared" si="312"/>
        <v>1.2000000000000002</v>
      </c>
      <c r="V1565" s="119">
        <f t="shared" si="307"/>
        <v>28.826769999999996</v>
      </c>
      <c r="W1565" s="119">
        <f t="shared" si="308"/>
        <v>9.4200000000000017</v>
      </c>
      <c r="X1565" s="119">
        <f t="shared" si="309"/>
        <v>4.4917699999999963</v>
      </c>
      <c r="Y1565" s="120">
        <f t="shared" si="313"/>
        <v>15.581939981482481</v>
      </c>
      <c r="Z1565" s="121">
        <f t="shared" si="314"/>
        <v>32.677958716845495</v>
      </c>
      <c r="AA1565" s="122"/>
      <c r="AB1565" s="119">
        <f t="shared" si="310"/>
        <v>4.4917699999999963</v>
      </c>
    </row>
    <row r="1566" spans="1:29" x14ac:dyDescent="0.45">
      <c r="A1566" s="112">
        <f>IF(C1566="","",COUNTA($C$3:C1566))</f>
        <v>1564</v>
      </c>
      <c r="B1566" s="112" t="str">
        <f t="shared" si="315"/>
        <v>December</v>
      </c>
      <c r="C1566" s="113">
        <v>44916</v>
      </c>
      <c r="D1566" s="114" t="s">
        <v>1010</v>
      </c>
      <c r="E1566" s="114"/>
      <c r="F1566" s="115">
        <v>44914</v>
      </c>
      <c r="G1566" s="116" t="s">
        <v>125</v>
      </c>
      <c r="H1566" s="152" t="s">
        <v>1023</v>
      </c>
      <c r="I1566" s="116" t="s">
        <v>230</v>
      </c>
      <c r="J1566" s="116" t="s">
        <v>3</v>
      </c>
      <c r="K1566" s="117" t="str">
        <f t="shared" si="306"/>
        <v>Sqmt</v>
      </c>
      <c r="L1566" s="118">
        <v>0.6</v>
      </c>
      <c r="M1566" s="118"/>
      <c r="N1566" s="118">
        <v>0.55000000000000004</v>
      </c>
      <c r="O1566" s="138">
        <f t="shared" si="301"/>
        <v>0.67100000000000004</v>
      </c>
      <c r="P1566" s="124"/>
      <c r="Q1566" s="118">
        <v>0.5</v>
      </c>
      <c r="R1566" s="118"/>
      <c r="S1566" s="151"/>
      <c r="T1566" s="119">
        <f t="shared" si="311"/>
        <v>0.17100000000000004</v>
      </c>
      <c r="U1566" s="119">
        <f t="shared" si="312"/>
        <v>0.5</v>
      </c>
      <c r="V1566" s="119">
        <f t="shared" si="307"/>
        <v>4.2138800000000005</v>
      </c>
      <c r="W1566" s="119">
        <f t="shared" si="308"/>
        <v>3.14</v>
      </c>
      <c r="X1566" s="119">
        <f t="shared" si="309"/>
        <v>1.0738800000000004</v>
      </c>
      <c r="Y1566" s="120">
        <f t="shared" si="313"/>
        <v>25.484351713859915</v>
      </c>
      <c r="Z1566" s="121">
        <f t="shared" si="314"/>
        <v>74.515648286140092</v>
      </c>
      <c r="AA1566" s="122"/>
      <c r="AB1566" s="119">
        <f t="shared" si="310"/>
        <v>1.0738800000000004</v>
      </c>
    </row>
    <row r="1567" spans="1:29" x14ac:dyDescent="0.45">
      <c r="A1567" s="112">
        <f>IF(C1567="","",COUNTA($C$3:C1567))</f>
        <v>1565</v>
      </c>
      <c r="B1567" s="112" t="str">
        <f t="shared" si="315"/>
        <v>December</v>
      </c>
      <c r="C1567" s="113">
        <v>44916</v>
      </c>
      <c r="D1567" s="114" t="s">
        <v>1010</v>
      </c>
      <c r="E1567" s="114"/>
      <c r="F1567" s="115">
        <v>44914</v>
      </c>
      <c r="G1567" s="116" t="s">
        <v>125</v>
      </c>
      <c r="H1567" s="152" t="s">
        <v>1023</v>
      </c>
      <c r="I1567" s="116" t="s">
        <v>25</v>
      </c>
      <c r="J1567" s="116" t="s">
        <v>455</v>
      </c>
      <c r="K1567" s="117" t="str">
        <f t="shared" si="306"/>
        <v>No's</v>
      </c>
      <c r="L1567" s="118">
        <v>56</v>
      </c>
      <c r="M1567" s="118"/>
      <c r="N1567" s="118"/>
      <c r="O1567" s="138">
        <f t="shared" si="301"/>
        <v>56</v>
      </c>
      <c r="P1567" s="124"/>
      <c r="Q1567" s="118"/>
      <c r="R1567" s="118"/>
      <c r="S1567" s="151"/>
      <c r="T1567" s="119" t="str">
        <f t="shared" si="311"/>
        <v/>
      </c>
      <c r="U1567" s="119" t="str">
        <f t="shared" si="312"/>
        <v/>
      </c>
      <c r="V1567" s="119">
        <f t="shared" si="307"/>
        <v>56</v>
      </c>
      <c r="W1567" s="119" t="str">
        <f t="shared" si="308"/>
        <v/>
      </c>
      <c r="X1567" s="119" t="str">
        <f t="shared" si="309"/>
        <v/>
      </c>
      <c r="Y1567" s="120" t="str">
        <f t="shared" si="313"/>
        <v/>
      </c>
      <c r="Z1567" s="121" t="str">
        <f t="shared" si="314"/>
        <v/>
      </c>
      <c r="AA1567" s="122"/>
      <c r="AB1567" s="119" t="str">
        <f t="shared" si="310"/>
        <v/>
      </c>
    </row>
    <row r="1568" spans="1:29" x14ac:dyDescent="0.45">
      <c r="A1568" s="112">
        <f>IF(C1568="","",COUNTA($C$3:C1568))</f>
        <v>1566</v>
      </c>
      <c r="B1568" s="112" t="str">
        <f t="shared" si="315"/>
        <v>December</v>
      </c>
      <c r="C1568" s="113">
        <v>44916</v>
      </c>
      <c r="D1568" s="114" t="s">
        <v>1012</v>
      </c>
      <c r="E1568" s="114"/>
      <c r="F1568" s="115">
        <v>44919</v>
      </c>
      <c r="G1568" s="116" t="s">
        <v>125</v>
      </c>
      <c r="H1568" s="152" t="s">
        <v>1013</v>
      </c>
      <c r="I1568" s="116" t="s">
        <v>458</v>
      </c>
      <c r="J1568" s="116" t="s">
        <v>19</v>
      </c>
      <c r="K1568" s="117" t="str">
        <f t="shared" si="306"/>
        <v>Sqmt</v>
      </c>
      <c r="L1568" s="118">
        <v>10.7</v>
      </c>
      <c r="M1568" s="118">
        <v>8.8000000000000007</v>
      </c>
      <c r="N1568" s="118"/>
      <c r="O1568" s="138">
        <f t="shared" si="301"/>
        <v>10.736000000000001</v>
      </c>
      <c r="P1568" s="124">
        <v>8.0500000000000007</v>
      </c>
      <c r="Q1568" s="118">
        <v>8.3000000000000007</v>
      </c>
      <c r="R1568" s="118">
        <v>10</v>
      </c>
      <c r="S1568" s="151">
        <v>90</v>
      </c>
      <c r="T1568" s="119">
        <f t="shared" si="311"/>
        <v>2.4359999999999999</v>
      </c>
      <c r="U1568" s="119">
        <f t="shared" si="312"/>
        <v>0.25</v>
      </c>
      <c r="V1568" s="119">
        <f t="shared" si="307"/>
        <v>50.566560000000003</v>
      </c>
      <c r="W1568" s="119">
        <f t="shared" si="308"/>
        <v>1.1775</v>
      </c>
      <c r="X1568" s="119">
        <f t="shared" si="309"/>
        <v>11.473559999999999</v>
      </c>
      <c r="Y1568" s="120">
        <f t="shared" si="313"/>
        <v>22.690014903129654</v>
      </c>
      <c r="Z1568" s="121">
        <f t="shared" si="314"/>
        <v>2.3286140089418779</v>
      </c>
      <c r="AA1568" s="122"/>
      <c r="AB1568" s="119">
        <f t="shared" si="310"/>
        <v>11.473559999999999</v>
      </c>
      <c r="AC1568" s="96" t="s">
        <v>519</v>
      </c>
    </row>
    <row r="1569" spans="1:28" x14ac:dyDescent="0.45">
      <c r="A1569" s="112">
        <f>IF(C1569="","",COUNTA($C$3:C1569))</f>
        <v>1567</v>
      </c>
      <c r="B1569" s="112" t="str">
        <f t="shared" si="315"/>
        <v>December</v>
      </c>
      <c r="C1569" s="113">
        <v>44916</v>
      </c>
      <c r="D1569" s="114" t="s">
        <v>1012</v>
      </c>
      <c r="E1569" s="114"/>
      <c r="F1569" s="115">
        <v>44919</v>
      </c>
      <c r="G1569" s="116" t="s">
        <v>125</v>
      </c>
      <c r="H1569" s="152" t="s">
        <v>1013</v>
      </c>
      <c r="I1569" s="116" t="s">
        <v>457</v>
      </c>
      <c r="J1569" s="116" t="s">
        <v>2</v>
      </c>
      <c r="K1569" s="117" t="str">
        <f t="shared" si="306"/>
        <v>Sqmt</v>
      </c>
      <c r="L1569" s="118">
        <v>35.200000000000003</v>
      </c>
      <c r="M1569" s="118"/>
      <c r="N1569" s="118">
        <v>29.42</v>
      </c>
      <c r="O1569" s="138">
        <f t="shared" si="301"/>
        <v>35.892400000000002</v>
      </c>
      <c r="P1569" s="124">
        <v>24.8</v>
      </c>
      <c r="Q1569" s="118">
        <v>29.6</v>
      </c>
      <c r="R1569" s="118"/>
      <c r="S1569" s="151"/>
      <c r="T1569" s="119">
        <f t="shared" si="311"/>
        <v>6.2924000000000007</v>
      </c>
      <c r="U1569" s="119">
        <f t="shared" si="312"/>
        <v>4.8000000000000007</v>
      </c>
      <c r="V1569" s="119">
        <f t="shared" si="307"/>
        <v>169.05320400000002</v>
      </c>
      <c r="W1569" s="119">
        <f t="shared" si="308"/>
        <v>22.608000000000004</v>
      </c>
      <c r="X1569" s="119">
        <f t="shared" si="309"/>
        <v>29.637204000000004</v>
      </c>
      <c r="Y1569" s="120">
        <f t="shared" si="313"/>
        <v>17.531287960682484</v>
      </c>
      <c r="Z1569" s="121">
        <f t="shared" si="314"/>
        <v>13.373304655024462</v>
      </c>
      <c r="AA1569" s="122"/>
      <c r="AB1569" s="119">
        <f t="shared" si="310"/>
        <v>29.637204000000004</v>
      </c>
    </row>
    <row r="1570" spans="1:28" x14ac:dyDescent="0.45">
      <c r="A1570" s="112">
        <f>IF(C1570="","",COUNTA($C$3:C1570))</f>
        <v>1568</v>
      </c>
      <c r="B1570" s="112" t="str">
        <f t="shared" si="315"/>
        <v>December</v>
      </c>
      <c r="C1570" s="113">
        <v>44916</v>
      </c>
      <c r="D1570" s="114" t="s">
        <v>1012</v>
      </c>
      <c r="E1570" s="114"/>
      <c r="F1570" s="115">
        <v>44919</v>
      </c>
      <c r="G1570" s="116" t="s">
        <v>125</v>
      </c>
      <c r="H1570" s="152" t="s">
        <v>1013</v>
      </c>
      <c r="I1570" s="116" t="s">
        <v>458</v>
      </c>
      <c r="J1570" s="116" t="s">
        <v>20</v>
      </c>
      <c r="K1570" s="117" t="str">
        <f t="shared" si="306"/>
        <v>Sqmt</v>
      </c>
      <c r="L1570" s="118">
        <v>4.9000000000000004</v>
      </c>
      <c r="M1570" s="118">
        <v>4.0999999999999996</v>
      </c>
      <c r="N1570" s="118"/>
      <c r="O1570" s="138">
        <f t="shared" si="301"/>
        <v>5.0019999999999998</v>
      </c>
      <c r="P1570" s="124">
        <v>3.8</v>
      </c>
      <c r="Q1570" s="118">
        <v>4</v>
      </c>
      <c r="R1570" s="118"/>
      <c r="S1570" s="151"/>
      <c r="T1570" s="119">
        <f t="shared" si="311"/>
        <v>1.0019999999999998</v>
      </c>
      <c r="U1570" s="119">
        <f t="shared" si="312"/>
        <v>0.20000000000000018</v>
      </c>
      <c r="V1570" s="119">
        <f t="shared" si="307"/>
        <v>31.412559999999999</v>
      </c>
      <c r="W1570" s="119">
        <f t="shared" si="308"/>
        <v>1.2560000000000011</v>
      </c>
      <c r="X1570" s="119">
        <f t="shared" si="309"/>
        <v>6.292559999999999</v>
      </c>
      <c r="Y1570" s="120">
        <f t="shared" si="313"/>
        <v>20.03198720511795</v>
      </c>
      <c r="Z1570" s="121">
        <f t="shared" si="314"/>
        <v>3.9984006397441063</v>
      </c>
      <c r="AA1570" s="122"/>
      <c r="AB1570" s="119">
        <f t="shared" si="310"/>
        <v>6.292559999999999</v>
      </c>
    </row>
    <row r="1571" spans="1:28" x14ac:dyDescent="0.45">
      <c r="A1571" s="112">
        <f>IF(C1571="","",COUNTA($C$3:C1571))</f>
        <v>1569</v>
      </c>
      <c r="B1571" s="112" t="str">
        <f t="shared" si="315"/>
        <v>December</v>
      </c>
      <c r="C1571" s="113">
        <v>44916</v>
      </c>
      <c r="D1571" s="114" t="s">
        <v>1012</v>
      </c>
      <c r="E1571" s="114"/>
      <c r="F1571" s="115">
        <v>44919</v>
      </c>
      <c r="G1571" s="116" t="s">
        <v>125</v>
      </c>
      <c r="H1571" s="152" t="s">
        <v>1013</v>
      </c>
      <c r="I1571" s="116" t="s">
        <v>458</v>
      </c>
      <c r="J1571" s="116" t="s">
        <v>3</v>
      </c>
      <c r="K1571" s="117" t="str">
        <f t="shared" si="306"/>
        <v>Sqmt</v>
      </c>
      <c r="L1571" s="118">
        <v>38.200000000000003</v>
      </c>
      <c r="M1571" s="118">
        <v>3.29</v>
      </c>
      <c r="N1571" s="118">
        <v>28.51</v>
      </c>
      <c r="O1571" s="138">
        <f t="shared" si="301"/>
        <v>38.795999999999999</v>
      </c>
      <c r="P1571" s="124">
        <v>26.1</v>
      </c>
      <c r="Q1571" s="118">
        <v>32</v>
      </c>
      <c r="R1571" s="118"/>
      <c r="S1571" s="151"/>
      <c r="T1571" s="119">
        <f t="shared" si="311"/>
        <v>6.7959999999999994</v>
      </c>
      <c r="U1571" s="119">
        <f t="shared" si="312"/>
        <v>5.8999999999999986</v>
      </c>
      <c r="V1571" s="119">
        <f t="shared" si="307"/>
        <v>243.63888</v>
      </c>
      <c r="W1571" s="119">
        <f t="shared" si="308"/>
        <v>37.051999999999992</v>
      </c>
      <c r="X1571" s="119">
        <f t="shared" si="309"/>
        <v>42.678879999999999</v>
      </c>
      <c r="Y1571" s="120">
        <f t="shared" si="313"/>
        <v>17.517269821631096</v>
      </c>
      <c r="Z1571" s="121">
        <f t="shared" si="314"/>
        <v>15.207753376636763</v>
      </c>
      <c r="AA1571" s="122"/>
      <c r="AB1571" s="119">
        <f t="shared" si="310"/>
        <v>42.678879999999999</v>
      </c>
    </row>
    <row r="1572" spans="1:28" x14ac:dyDescent="0.45">
      <c r="A1572" s="112">
        <f>IF(C1572="","",COUNTA($C$3:C1572))</f>
        <v>1570</v>
      </c>
      <c r="B1572" s="112" t="str">
        <f t="shared" si="315"/>
        <v>December</v>
      </c>
      <c r="C1572" s="113">
        <v>44916</v>
      </c>
      <c r="D1572" s="114" t="s">
        <v>1012</v>
      </c>
      <c r="E1572" s="114"/>
      <c r="F1572" s="115">
        <v>44919</v>
      </c>
      <c r="G1572" s="116" t="s">
        <v>125</v>
      </c>
      <c r="H1572" s="152" t="s">
        <v>1013</v>
      </c>
      <c r="I1572" s="116" t="s">
        <v>458</v>
      </c>
      <c r="J1572" s="116" t="s">
        <v>4</v>
      </c>
      <c r="K1572" s="117" t="str">
        <f t="shared" si="306"/>
        <v>Sqmt</v>
      </c>
      <c r="L1572" s="118">
        <v>5.0999999999999996</v>
      </c>
      <c r="M1572" s="118"/>
      <c r="N1572" s="118">
        <v>4.26</v>
      </c>
      <c r="O1572" s="138">
        <f t="shared" si="301"/>
        <v>5.1971999999999996</v>
      </c>
      <c r="P1572" s="124">
        <v>3.4</v>
      </c>
      <c r="Q1572" s="118">
        <v>3.5</v>
      </c>
      <c r="R1572" s="118"/>
      <c r="S1572" s="151"/>
      <c r="T1572" s="119">
        <f t="shared" si="311"/>
        <v>1.6971999999999996</v>
      </c>
      <c r="U1572" s="119">
        <f t="shared" si="312"/>
        <v>0.10000000000000009</v>
      </c>
      <c r="V1572" s="119">
        <f t="shared" si="307"/>
        <v>40.798019999999994</v>
      </c>
      <c r="W1572" s="119">
        <f t="shared" si="308"/>
        <v>0.7850000000000007</v>
      </c>
      <c r="X1572" s="119">
        <f t="shared" si="309"/>
        <v>13.323019999999996</v>
      </c>
      <c r="Y1572" s="120">
        <f t="shared" si="313"/>
        <v>32.656045562995459</v>
      </c>
      <c r="Z1572" s="121">
        <f t="shared" si="314"/>
        <v>1.9241129839144173</v>
      </c>
      <c r="AA1572" s="122"/>
      <c r="AB1572" s="119">
        <f t="shared" si="310"/>
        <v>13.323019999999996</v>
      </c>
    </row>
    <row r="1573" spans="1:28" x14ac:dyDescent="0.45">
      <c r="A1573" s="112">
        <f>IF(C1573="","",COUNTA($C$3:C1573))</f>
        <v>1571</v>
      </c>
      <c r="B1573" s="112" t="str">
        <f t="shared" si="315"/>
        <v>December</v>
      </c>
      <c r="C1573" s="113">
        <v>44916</v>
      </c>
      <c r="D1573" s="114" t="s">
        <v>1012</v>
      </c>
      <c r="E1573" s="114"/>
      <c r="F1573" s="115">
        <v>44919</v>
      </c>
      <c r="G1573" s="116" t="s">
        <v>125</v>
      </c>
      <c r="H1573" s="152" t="s">
        <v>1013</v>
      </c>
      <c r="I1573" s="116" t="s">
        <v>514</v>
      </c>
      <c r="J1573" s="116" t="s">
        <v>21</v>
      </c>
      <c r="K1573" s="117" t="str">
        <f t="shared" si="306"/>
        <v>Sqmt</v>
      </c>
      <c r="L1573" s="118">
        <v>0.9</v>
      </c>
      <c r="M1573" s="118">
        <v>0.75</v>
      </c>
      <c r="N1573" s="118"/>
      <c r="O1573" s="138">
        <f t="shared" si="301"/>
        <v>0.91500000000000004</v>
      </c>
      <c r="P1573" s="124">
        <v>0.75</v>
      </c>
      <c r="Q1573" s="118">
        <v>0.9</v>
      </c>
      <c r="R1573" s="118"/>
      <c r="S1573" s="151"/>
      <c r="T1573" s="119">
        <f t="shared" si="311"/>
        <v>1.5000000000000013E-2</v>
      </c>
      <c r="U1573" s="119">
        <f t="shared" si="312"/>
        <v>0.15000000000000002</v>
      </c>
      <c r="V1573" s="119">
        <f t="shared" si="307"/>
        <v>7.1827499999999995</v>
      </c>
      <c r="W1573" s="119">
        <f t="shared" si="308"/>
        <v>1.1775000000000002</v>
      </c>
      <c r="X1573" s="119">
        <f t="shared" si="309"/>
        <v>0.1177500000000001</v>
      </c>
      <c r="Y1573" s="120">
        <f t="shared" si="313"/>
        <v>1.6393442622950833</v>
      </c>
      <c r="Z1573" s="121">
        <f t="shared" si="314"/>
        <v>16.393442622950822</v>
      </c>
      <c r="AA1573" s="122"/>
      <c r="AB1573" s="119">
        <f t="shared" si="310"/>
        <v>0.1177500000000001</v>
      </c>
    </row>
    <row r="1574" spans="1:28" x14ac:dyDescent="0.45">
      <c r="A1574" s="112">
        <f>IF(C1574="","",COUNTA($C$3:C1574))</f>
        <v>1572</v>
      </c>
      <c r="B1574" s="112" t="str">
        <f t="shared" si="315"/>
        <v>December</v>
      </c>
      <c r="C1574" s="113">
        <v>44916</v>
      </c>
      <c r="D1574" s="114" t="s">
        <v>1012</v>
      </c>
      <c r="E1574" s="114"/>
      <c r="F1574" s="115">
        <v>44919</v>
      </c>
      <c r="G1574" s="116" t="s">
        <v>125</v>
      </c>
      <c r="H1574" s="152" t="s">
        <v>1013</v>
      </c>
      <c r="I1574" s="116" t="s">
        <v>23</v>
      </c>
      <c r="J1574" s="116" t="s">
        <v>23</v>
      </c>
      <c r="K1574" s="117" t="str">
        <f t="shared" si="306"/>
        <v>No's</v>
      </c>
      <c r="L1574" s="118">
        <v>10</v>
      </c>
      <c r="M1574" s="118"/>
      <c r="N1574" s="118"/>
      <c r="O1574" s="138">
        <f t="shared" si="301"/>
        <v>10</v>
      </c>
      <c r="P1574" s="124">
        <v>10</v>
      </c>
      <c r="Q1574" s="118"/>
      <c r="R1574" s="118"/>
      <c r="S1574" s="151"/>
      <c r="T1574" s="119" t="str">
        <f t="shared" si="311"/>
        <v/>
      </c>
      <c r="U1574" s="119" t="str">
        <f t="shared" si="312"/>
        <v/>
      </c>
      <c r="V1574" s="119">
        <f t="shared" si="307"/>
        <v>10</v>
      </c>
      <c r="W1574" s="119" t="str">
        <f t="shared" si="308"/>
        <v/>
      </c>
      <c r="X1574" s="119" t="str">
        <f t="shared" si="309"/>
        <v/>
      </c>
      <c r="Y1574" s="120" t="str">
        <f t="shared" si="313"/>
        <v/>
      </c>
      <c r="Z1574" s="121" t="str">
        <f t="shared" si="314"/>
        <v/>
      </c>
      <c r="AA1574" s="122"/>
      <c r="AB1574" s="119" t="str">
        <f t="shared" si="310"/>
        <v/>
      </c>
    </row>
    <row r="1575" spans="1:28" x14ac:dyDescent="0.45">
      <c r="A1575" s="112">
        <f>IF(C1575="","",COUNTA($C$3:C1575))</f>
        <v>1573</v>
      </c>
      <c r="B1575" s="112" t="str">
        <f t="shared" si="315"/>
        <v>December</v>
      </c>
      <c r="C1575" s="113">
        <v>44916</v>
      </c>
      <c r="D1575" s="114" t="s">
        <v>1012</v>
      </c>
      <c r="E1575" s="114"/>
      <c r="F1575" s="115">
        <v>44919</v>
      </c>
      <c r="G1575" s="116" t="s">
        <v>125</v>
      </c>
      <c r="H1575" s="152" t="s">
        <v>1013</v>
      </c>
      <c r="I1575" s="116" t="s">
        <v>354</v>
      </c>
      <c r="J1575" s="116" t="s">
        <v>354</v>
      </c>
      <c r="K1575" s="117" t="str">
        <f t="shared" si="306"/>
        <v>No's</v>
      </c>
      <c r="L1575" s="118">
        <v>10</v>
      </c>
      <c r="M1575" s="118"/>
      <c r="N1575" s="118"/>
      <c r="O1575" s="138" t="str">
        <f t="shared" si="301"/>
        <v>No's</v>
      </c>
      <c r="P1575" s="124"/>
      <c r="Q1575" s="118"/>
      <c r="R1575" s="118"/>
      <c r="S1575" s="151"/>
      <c r="T1575" s="119" t="str">
        <f t="shared" si="311"/>
        <v/>
      </c>
      <c r="U1575" s="119" t="str">
        <f t="shared" si="312"/>
        <v/>
      </c>
      <c r="V1575" s="119" t="str">
        <f t="shared" si="307"/>
        <v/>
      </c>
      <c r="W1575" s="119" t="str">
        <f t="shared" si="308"/>
        <v/>
      </c>
      <c r="X1575" s="119" t="str">
        <f t="shared" si="309"/>
        <v/>
      </c>
      <c r="Y1575" s="120" t="str">
        <f t="shared" si="313"/>
        <v/>
      </c>
      <c r="Z1575" s="121" t="str">
        <f t="shared" si="314"/>
        <v/>
      </c>
      <c r="AA1575" s="122"/>
      <c r="AB1575" s="119" t="str">
        <f t="shared" si="310"/>
        <v/>
      </c>
    </row>
    <row r="1576" spans="1:28" x14ac:dyDescent="0.45">
      <c r="A1576" s="112">
        <f>IF(C1576="","",COUNTA($C$3:C1576))</f>
        <v>1574</v>
      </c>
      <c r="B1576" s="112" t="str">
        <f t="shared" si="315"/>
        <v>December</v>
      </c>
      <c r="C1576" s="113">
        <v>44916</v>
      </c>
      <c r="D1576" s="114" t="s">
        <v>1012</v>
      </c>
      <c r="E1576" s="114"/>
      <c r="F1576" s="115">
        <v>44919</v>
      </c>
      <c r="G1576" s="116" t="s">
        <v>125</v>
      </c>
      <c r="H1576" s="152" t="s">
        <v>1013</v>
      </c>
      <c r="I1576" s="116" t="s">
        <v>25</v>
      </c>
      <c r="J1576" s="116" t="s">
        <v>455</v>
      </c>
      <c r="K1576" s="117" t="str">
        <f t="shared" si="306"/>
        <v>No's</v>
      </c>
      <c r="L1576" s="118">
        <v>208</v>
      </c>
      <c r="M1576" s="118"/>
      <c r="N1576" s="118"/>
      <c r="O1576" s="138">
        <f t="shared" si="301"/>
        <v>208</v>
      </c>
      <c r="P1576" s="124"/>
      <c r="Q1576" s="118"/>
      <c r="R1576" s="118"/>
      <c r="S1576" s="151"/>
      <c r="T1576" s="119" t="str">
        <f t="shared" si="311"/>
        <v/>
      </c>
      <c r="U1576" s="119" t="str">
        <f t="shared" si="312"/>
        <v/>
      </c>
      <c r="V1576" s="119">
        <f t="shared" si="307"/>
        <v>208</v>
      </c>
      <c r="W1576" s="119" t="str">
        <f t="shared" si="308"/>
        <v/>
      </c>
      <c r="X1576" s="119" t="str">
        <f t="shared" si="309"/>
        <v/>
      </c>
      <c r="Y1576" s="120" t="str">
        <f t="shared" si="313"/>
        <v/>
      </c>
      <c r="Z1576" s="121" t="str">
        <f t="shared" si="314"/>
        <v/>
      </c>
      <c r="AA1576" s="122"/>
      <c r="AB1576" s="119" t="str">
        <f t="shared" si="310"/>
        <v/>
      </c>
    </row>
    <row r="1577" spans="1:28" x14ac:dyDescent="0.45">
      <c r="A1577" s="112">
        <f>IF(C1577="","",COUNTA($C$3:C1577))</f>
        <v>1575</v>
      </c>
      <c r="B1577" s="112" t="str">
        <f t="shared" si="315"/>
        <v>December</v>
      </c>
      <c r="C1577" s="113">
        <v>44916</v>
      </c>
      <c r="D1577" s="114" t="s">
        <v>1012</v>
      </c>
      <c r="E1577" s="114"/>
      <c r="F1577" s="115">
        <v>44919</v>
      </c>
      <c r="G1577" s="116" t="s">
        <v>125</v>
      </c>
      <c r="H1577" s="152" t="s">
        <v>1013</v>
      </c>
      <c r="I1577" s="116" t="s">
        <v>480</v>
      </c>
      <c r="J1577" s="116" t="s">
        <v>345</v>
      </c>
      <c r="K1577" s="117" t="str">
        <f t="shared" si="306"/>
        <v>Kg's</v>
      </c>
      <c r="L1577" s="118">
        <v>0.3</v>
      </c>
      <c r="M1577" s="118"/>
      <c r="N1577" s="118"/>
      <c r="O1577" s="138">
        <f t="shared" ref="O1577:O1640" si="316">IF(ISNUMBER(SEARCH("gsm",J:J)),(M1577+N1577)*1.22,IF(ISNUMBER(SEARCH("Tape",J:J)),L1577,IF(ISNUMBER(SEARCH("Thermal",J:J)),L1577,IF(ISNUMBER(SEARCH("Acou",J:J)),L1577,IF(ISNUMBER(SEARCH("ss",J:J)),L1577,IF(ISNUMBER(SEARCH("Alu",J:J)),L1577,IF(ISNUMBER(SEARCH("Gasket",J:J)),L1577,IF(ISNUMBER(SEARCH("Cleats",J:J)),L1577,IF(ISNUMBER(SEARCH("Tube",J:J)),L1577,IF(ISNUMBER(SEARCH("Bracket",J:J)),L1577,IF(ISNUMBER(SEARCH("Corner",J:J)),L1577,IF(ISNUMBER(SEARCH("MS",J:J)),L1577,IF(ISNUMBER(SEARCH("Bucket",J:J)),L1577,IF(ISNUMBER(SEARCH("stretch",J:J)),L1577,IF(ISNUMBER(SEARCH("Bubble",J:J)),L1577,IF(ISNUMBER(SEARCH("JTR",J:J)),L1577,IF(ISNUMBER(SEARCH("Clamp",J:J)),"No's",IF(ISNUMBER(SEARCH("PIR",J:J)),"sqmt",""))))))))))))))))))</f>
        <v>0.3</v>
      </c>
      <c r="P1577" s="124"/>
      <c r="Q1577" s="118"/>
      <c r="R1577" s="118"/>
      <c r="S1577" s="151"/>
      <c r="T1577" s="119" t="str">
        <f t="shared" si="311"/>
        <v/>
      </c>
      <c r="U1577" s="119" t="str">
        <f t="shared" si="312"/>
        <v/>
      </c>
      <c r="V1577" s="119">
        <f t="shared" si="307"/>
        <v>0.3</v>
      </c>
      <c r="W1577" s="119" t="str">
        <f t="shared" si="308"/>
        <v/>
      </c>
      <c r="X1577" s="119" t="str">
        <f t="shared" si="309"/>
        <v/>
      </c>
      <c r="Y1577" s="120" t="str">
        <f t="shared" si="313"/>
        <v/>
      </c>
      <c r="Z1577" s="121" t="str">
        <f t="shared" si="314"/>
        <v/>
      </c>
      <c r="AA1577" s="122"/>
      <c r="AB1577" s="119" t="str">
        <f t="shared" si="310"/>
        <v/>
      </c>
    </row>
    <row r="1578" spans="1:28" x14ac:dyDescent="0.45">
      <c r="A1578" s="112">
        <f>IF(C1578="","",COUNTA($C$3:C1578))</f>
        <v>1576</v>
      </c>
      <c r="B1578" s="112" t="str">
        <f t="shared" si="315"/>
        <v>December</v>
      </c>
      <c r="C1578" s="113">
        <v>44917</v>
      </c>
      <c r="D1578" s="114" t="s">
        <v>1012</v>
      </c>
      <c r="E1578" s="114"/>
      <c r="F1578" s="115">
        <v>44919</v>
      </c>
      <c r="G1578" s="116" t="s">
        <v>125</v>
      </c>
      <c r="H1578" s="152" t="s">
        <v>1014</v>
      </c>
      <c r="I1578" s="116" t="s">
        <v>457</v>
      </c>
      <c r="J1578" s="116" t="s">
        <v>2</v>
      </c>
      <c r="K1578" s="117" t="str">
        <f t="shared" si="306"/>
        <v>Sqmt</v>
      </c>
      <c r="L1578" s="118">
        <v>114.9</v>
      </c>
      <c r="M1578" s="118">
        <v>77.188000000000002</v>
      </c>
      <c r="N1578" s="118">
        <v>17.25</v>
      </c>
      <c r="O1578" s="138">
        <f t="shared" si="316"/>
        <v>115.21436</v>
      </c>
      <c r="P1578" s="124">
        <v>101.6</v>
      </c>
      <c r="Q1578" s="118">
        <v>111.8</v>
      </c>
      <c r="R1578" s="118">
        <v>44</v>
      </c>
      <c r="S1578" s="151">
        <v>56</v>
      </c>
      <c r="T1578" s="119">
        <f t="shared" si="311"/>
        <v>3.4143600000000021</v>
      </c>
      <c r="U1578" s="119">
        <f t="shared" si="312"/>
        <v>10.200000000000003</v>
      </c>
      <c r="V1578" s="119">
        <f t="shared" si="307"/>
        <v>542.6596356</v>
      </c>
      <c r="W1578" s="119">
        <f t="shared" si="308"/>
        <v>48.042000000000016</v>
      </c>
      <c r="X1578" s="119">
        <f t="shared" si="309"/>
        <v>16.081635600000009</v>
      </c>
      <c r="Y1578" s="120">
        <f t="shared" si="313"/>
        <v>2.963484760059425</v>
      </c>
      <c r="Z1578" s="121">
        <f t="shared" si="314"/>
        <v>8.8530631077584445</v>
      </c>
      <c r="AA1578" s="122"/>
      <c r="AB1578" s="119">
        <f t="shared" si="310"/>
        <v>16.081635600000009</v>
      </c>
    </row>
    <row r="1579" spans="1:28" x14ac:dyDescent="0.45">
      <c r="A1579" s="112">
        <f>IF(C1579="","",COUNTA($C$3:C1579))</f>
        <v>1577</v>
      </c>
      <c r="B1579" s="112" t="str">
        <f t="shared" si="315"/>
        <v>December</v>
      </c>
      <c r="C1579" s="113">
        <v>44917</v>
      </c>
      <c r="D1579" s="114" t="s">
        <v>1012</v>
      </c>
      <c r="E1579" s="114"/>
      <c r="F1579" s="115">
        <v>44919</v>
      </c>
      <c r="G1579" s="116" t="s">
        <v>125</v>
      </c>
      <c r="H1579" s="152" t="s">
        <v>1014</v>
      </c>
      <c r="I1579" s="116" t="s">
        <v>457</v>
      </c>
      <c r="J1579" s="116" t="s">
        <v>3</v>
      </c>
      <c r="K1579" s="117" t="str">
        <f t="shared" si="306"/>
        <v>Sqmt</v>
      </c>
      <c r="L1579" s="118">
        <v>95.7</v>
      </c>
      <c r="M1579" s="118">
        <v>48.42</v>
      </c>
      <c r="N1579" s="118">
        <v>30.6</v>
      </c>
      <c r="O1579" s="138">
        <f t="shared" si="316"/>
        <v>96.40440000000001</v>
      </c>
      <c r="P1579" s="124">
        <v>77.7</v>
      </c>
      <c r="Q1579" s="118">
        <v>87.6</v>
      </c>
      <c r="R1579" s="118"/>
      <c r="S1579" s="151"/>
      <c r="T1579" s="119">
        <f t="shared" si="311"/>
        <v>8.8044000000000153</v>
      </c>
      <c r="U1579" s="119">
        <f t="shared" si="312"/>
        <v>9.8999999999999915</v>
      </c>
      <c r="V1579" s="119">
        <f t="shared" si="307"/>
        <v>605.41963200000009</v>
      </c>
      <c r="W1579" s="119">
        <f t="shared" si="308"/>
        <v>62.171999999999947</v>
      </c>
      <c r="X1579" s="119">
        <f t="shared" si="309"/>
        <v>55.291632000000099</v>
      </c>
      <c r="Y1579" s="120">
        <f t="shared" si="313"/>
        <v>9.1327781719506724</v>
      </c>
      <c r="Z1579" s="121">
        <f t="shared" si="314"/>
        <v>10.269240823032964</v>
      </c>
      <c r="AA1579" s="122"/>
      <c r="AB1579" s="119">
        <f t="shared" si="310"/>
        <v>55.291632000000099</v>
      </c>
    </row>
    <row r="1580" spans="1:28" x14ac:dyDescent="0.45">
      <c r="A1580" s="112">
        <f>IF(C1580="","",COUNTA($C$3:C1580))</f>
        <v>1578</v>
      </c>
      <c r="B1580" s="112" t="str">
        <f t="shared" si="315"/>
        <v>December</v>
      </c>
      <c r="C1580" s="113">
        <v>44917</v>
      </c>
      <c r="D1580" s="114" t="s">
        <v>1012</v>
      </c>
      <c r="E1580" s="114"/>
      <c r="F1580" s="115">
        <v>44919</v>
      </c>
      <c r="G1580" s="116" t="s">
        <v>125</v>
      </c>
      <c r="H1580" s="152" t="s">
        <v>1014</v>
      </c>
      <c r="I1580" s="116" t="s">
        <v>232</v>
      </c>
      <c r="J1580" s="116" t="s">
        <v>3</v>
      </c>
      <c r="K1580" s="117" t="str">
        <f t="shared" si="306"/>
        <v>Sqmt</v>
      </c>
      <c r="L1580" s="118">
        <v>9.6999999999999993</v>
      </c>
      <c r="M1580" s="118"/>
      <c r="N1580" s="118">
        <v>8</v>
      </c>
      <c r="O1580" s="138">
        <f t="shared" si="316"/>
        <v>9.76</v>
      </c>
      <c r="P1580" s="124">
        <v>6.8</v>
      </c>
      <c r="Q1580" s="118">
        <v>9.1</v>
      </c>
      <c r="R1580" s="118"/>
      <c r="S1580" s="151"/>
      <c r="T1580" s="119">
        <f t="shared" si="311"/>
        <v>0.66000000000000014</v>
      </c>
      <c r="U1580" s="119">
        <f t="shared" si="312"/>
        <v>2.2999999999999998</v>
      </c>
      <c r="V1580" s="119">
        <f t="shared" si="307"/>
        <v>61.2928</v>
      </c>
      <c r="W1580" s="119">
        <f t="shared" si="308"/>
        <v>14.443999999999999</v>
      </c>
      <c r="X1580" s="119">
        <f t="shared" si="309"/>
        <v>4.1448000000000009</v>
      </c>
      <c r="Y1580" s="120">
        <f t="shared" si="313"/>
        <v>6.7622950819672152</v>
      </c>
      <c r="Z1580" s="121">
        <f t="shared" si="314"/>
        <v>23.565573770491802</v>
      </c>
      <c r="AA1580" s="122"/>
      <c r="AB1580" s="119">
        <f t="shared" si="310"/>
        <v>4.1448000000000009</v>
      </c>
    </row>
    <row r="1581" spans="1:28" x14ac:dyDescent="0.45">
      <c r="A1581" s="112">
        <f>IF(C1581="","",COUNTA($C$3:C1581))</f>
        <v>1579</v>
      </c>
      <c r="B1581" s="112" t="str">
        <f t="shared" si="315"/>
        <v>December</v>
      </c>
      <c r="C1581" s="113">
        <v>44917</v>
      </c>
      <c r="D1581" s="114" t="s">
        <v>1012</v>
      </c>
      <c r="E1581" s="114"/>
      <c r="F1581" s="115">
        <v>44919</v>
      </c>
      <c r="G1581" s="116" t="s">
        <v>125</v>
      </c>
      <c r="H1581" s="152" t="s">
        <v>1014</v>
      </c>
      <c r="I1581" s="116" t="s">
        <v>25</v>
      </c>
      <c r="J1581" s="116" t="s">
        <v>455</v>
      </c>
      <c r="K1581" s="117" t="str">
        <f t="shared" si="306"/>
        <v>No's</v>
      </c>
      <c r="L1581" s="118">
        <v>632</v>
      </c>
      <c r="M1581" s="118"/>
      <c r="N1581" s="118"/>
      <c r="O1581" s="138">
        <f t="shared" si="316"/>
        <v>632</v>
      </c>
      <c r="P1581" s="124"/>
      <c r="Q1581" s="118"/>
      <c r="R1581" s="118"/>
      <c r="S1581" s="151"/>
      <c r="T1581" s="119" t="str">
        <f t="shared" si="311"/>
        <v/>
      </c>
      <c r="U1581" s="119" t="str">
        <f t="shared" si="312"/>
        <v/>
      </c>
      <c r="V1581" s="119">
        <f t="shared" si="307"/>
        <v>632</v>
      </c>
      <c r="W1581" s="119" t="str">
        <f t="shared" si="308"/>
        <v/>
      </c>
      <c r="X1581" s="119" t="str">
        <f t="shared" si="309"/>
        <v/>
      </c>
      <c r="Y1581" s="120" t="str">
        <f t="shared" si="313"/>
        <v/>
      </c>
      <c r="Z1581" s="121" t="str">
        <f t="shared" si="314"/>
        <v/>
      </c>
      <c r="AA1581" s="122"/>
      <c r="AB1581" s="119" t="str">
        <f t="shared" si="310"/>
        <v/>
      </c>
    </row>
    <row r="1582" spans="1:28" x14ac:dyDescent="0.45">
      <c r="A1582" s="112">
        <f>IF(C1582="","",COUNTA($C$3:C1582))</f>
        <v>1580</v>
      </c>
      <c r="B1582" s="112" t="str">
        <f t="shared" si="315"/>
        <v>December</v>
      </c>
      <c r="C1582" s="113">
        <v>44917</v>
      </c>
      <c r="D1582" s="114" t="s">
        <v>1012</v>
      </c>
      <c r="E1582" s="114"/>
      <c r="F1582" s="115">
        <v>44919</v>
      </c>
      <c r="G1582" s="116" t="s">
        <v>125</v>
      </c>
      <c r="H1582" s="152" t="s">
        <v>1014</v>
      </c>
      <c r="I1582" s="116" t="s">
        <v>460</v>
      </c>
      <c r="J1582" s="116" t="s">
        <v>225</v>
      </c>
      <c r="K1582" s="117" t="str">
        <f t="shared" si="306"/>
        <v>Rmt</v>
      </c>
      <c r="L1582" s="118">
        <v>250</v>
      </c>
      <c r="M1582" s="118"/>
      <c r="N1582" s="118"/>
      <c r="O1582" s="138">
        <f t="shared" si="316"/>
        <v>250</v>
      </c>
      <c r="P1582" s="124"/>
      <c r="Q1582" s="118"/>
      <c r="R1582" s="118"/>
      <c r="S1582" s="151"/>
      <c r="T1582" s="119" t="str">
        <f t="shared" si="311"/>
        <v/>
      </c>
      <c r="U1582" s="119" t="str">
        <f t="shared" si="312"/>
        <v/>
      </c>
      <c r="V1582" s="119">
        <f t="shared" si="307"/>
        <v>250</v>
      </c>
      <c r="W1582" s="119" t="str">
        <f t="shared" si="308"/>
        <v/>
      </c>
      <c r="X1582" s="119" t="str">
        <f t="shared" si="309"/>
        <v/>
      </c>
      <c r="Y1582" s="120" t="str">
        <f t="shared" si="313"/>
        <v/>
      </c>
      <c r="Z1582" s="121" t="str">
        <f t="shared" si="314"/>
        <v/>
      </c>
      <c r="AA1582" s="122"/>
      <c r="AB1582" s="119" t="str">
        <f t="shared" si="310"/>
        <v/>
      </c>
    </row>
    <row r="1583" spans="1:28" x14ac:dyDescent="0.45">
      <c r="A1583" s="112">
        <f>IF(C1583="","",COUNTA($C$3:C1583))</f>
        <v>1581</v>
      </c>
      <c r="B1583" s="112" t="str">
        <f t="shared" si="315"/>
        <v>December</v>
      </c>
      <c r="C1583" s="113">
        <v>44917</v>
      </c>
      <c r="D1583" s="114" t="s">
        <v>1012</v>
      </c>
      <c r="E1583" s="114"/>
      <c r="F1583" s="115">
        <v>44919</v>
      </c>
      <c r="G1583" s="116" t="s">
        <v>125</v>
      </c>
      <c r="H1583" s="152" t="s">
        <v>1014</v>
      </c>
      <c r="I1583" s="116" t="s">
        <v>24</v>
      </c>
      <c r="J1583" s="116" t="s">
        <v>24</v>
      </c>
      <c r="K1583" s="117" t="str">
        <f t="shared" si="306"/>
        <v>No's</v>
      </c>
      <c r="L1583" s="118">
        <v>1000</v>
      </c>
      <c r="M1583" s="118"/>
      <c r="N1583" s="118"/>
      <c r="O1583" s="138">
        <f t="shared" si="316"/>
        <v>1000</v>
      </c>
      <c r="P1583" s="124"/>
      <c r="Q1583" s="118"/>
      <c r="R1583" s="118"/>
      <c r="S1583" s="151"/>
      <c r="T1583" s="119" t="str">
        <f t="shared" si="311"/>
        <v/>
      </c>
      <c r="U1583" s="119" t="str">
        <f t="shared" si="312"/>
        <v/>
      </c>
      <c r="V1583" s="119">
        <f t="shared" si="307"/>
        <v>1000</v>
      </c>
      <c r="W1583" s="119" t="str">
        <f t="shared" si="308"/>
        <v/>
      </c>
      <c r="X1583" s="119" t="str">
        <f t="shared" si="309"/>
        <v/>
      </c>
      <c r="Y1583" s="120" t="str">
        <f t="shared" si="313"/>
        <v/>
      </c>
      <c r="Z1583" s="121" t="str">
        <f t="shared" si="314"/>
        <v/>
      </c>
      <c r="AA1583" s="122"/>
      <c r="AB1583" s="119" t="str">
        <f t="shared" si="310"/>
        <v/>
      </c>
    </row>
    <row r="1584" spans="1:28" x14ac:dyDescent="0.45">
      <c r="A1584" s="112">
        <f>IF(C1584="","",COUNTA($C$3:C1584))</f>
        <v>1582</v>
      </c>
      <c r="B1584" s="112" t="str">
        <f t="shared" si="315"/>
        <v>December</v>
      </c>
      <c r="C1584" s="113">
        <v>44917</v>
      </c>
      <c r="D1584" s="114" t="s">
        <v>1012</v>
      </c>
      <c r="E1584" s="114"/>
      <c r="F1584" s="115">
        <v>44919</v>
      </c>
      <c r="G1584" s="116" t="s">
        <v>125</v>
      </c>
      <c r="H1584" s="152" t="s">
        <v>1014</v>
      </c>
      <c r="I1584" s="116" t="s">
        <v>480</v>
      </c>
      <c r="J1584" s="116" t="s">
        <v>345</v>
      </c>
      <c r="K1584" s="117" t="str">
        <f t="shared" si="306"/>
        <v>Kg's</v>
      </c>
      <c r="L1584" s="118">
        <v>1.5</v>
      </c>
      <c r="M1584" s="118"/>
      <c r="N1584" s="118"/>
      <c r="O1584" s="138">
        <f t="shared" si="316"/>
        <v>1.5</v>
      </c>
      <c r="P1584" s="124"/>
      <c r="Q1584" s="118"/>
      <c r="R1584" s="118"/>
      <c r="S1584" s="151"/>
      <c r="T1584" s="119" t="str">
        <f t="shared" si="311"/>
        <v/>
      </c>
      <c r="U1584" s="119" t="str">
        <f t="shared" si="312"/>
        <v/>
      </c>
      <c r="V1584" s="119">
        <f t="shared" si="307"/>
        <v>1.5</v>
      </c>
      <c r="W1584" s="119" t="str">
        <f t="shared" si="308"/>
        <v/>
      </c>
      <c r="X1584" s="119" t="str">
        <f t="shared" si="309"/>
        <v/>
      </c>
      <c r="Y1584" s="120" t="str">
        <f t="shared" si="313"/>
        <v/>
      </c>
      <c r="Z1584" s="121" t="str">
        <f t="shared" si="314"/>
        <v/>
      </c>
      <c r="AA1584" s="122"/>
      <c r="AB1584" s="119" t="str">
        <f t="shared" si="310"/>
        <v/>
      </c>
    </row>
    <row r="1585" spans="1:28" x14ac:dyDescent="0.45">
      <c r="A1585" s="112">
        <f>IF(C1585="","",COUNTA($C$3:C1585))</f>
        <v>1583</v>
      </c>
      <c r="B1585" s="112" t="str">
        <f t="shared" si="315"/>
        <v>December</v>
      </c>
      <c r="C1585" s="113">
        <v>44917</v>
      </c>
      <c r="D1585" s="114" t="s">
        <v>1012</v>
      </c>
      <c r="E1585" s="114"/>
      <c r="F1585" s="115">
        <v>44919</v>
      </c>
      <c r="G1585" s="116" t="s">
        <v>125</v>
      </c>
      <c r="H1585" s="152" t="s">
        <v>1014</v>
      </c>
      <c r="I1585" s="116" t="s">
        <v>480</v>
      </c>
      <c r="J1585" s="116" t="s">
        <v>343</v>
      </c>
      <c r="K1585" s="117" t="str">
        <f t="shared" si="306"/>
        <v>No's</v>
      </c>
      <c r="L1585" s="118">
        <v>2</v>
      </c>
      <c r="M1585" s="118"/>
      <c r="N1585" s="118"/>
      <c r="O1585" s="138">
        <f t="shared" si="316"/>
        <v>2</v>
      </c>
      <c r="P1585" s="124"/>
      <c r="Q1585" s="118"/>
      <c r="R1585" s="118"/>
      <c r="S1585" s="151"/>
      <c r="T1585" s="119" t="str">
        <f t="shared" si="311"/>
        <v/>
      </c>
      <c r="U1585" s="119" t="str">
        <f t="shared" si="312"/>
        <v/>
      </c>
      <c r="V1585" s="119">
        <f t="shared" si="307"/>
        <v>2</v>
      </c>
      <c r="W1585" s="119" t="str">
        <f t="shared" si="308"/>
        <v/>
      </c>
      <c r="X1585" s="119" t="str">
        <f t="shared" si="309"/>
        <v/>
      </c>
      <c r="Y1585" s="120" t="str">
        <f t="shared" si="313"/>
        <v/>
      </c>
      <c r="Z1585" s="121" t="str">
        <f t="shared" si="314"/>
        <v/>
      </c>
      <c r="AA1585" s="122"/>
      <c r="AB1585" s="119" t="str">
        <f t="shared" si="310"/>
        <v/>
      </c>
    </row>
    <row r="1586" spans="1:28" x14ac:dyDescent="0.45">
      <c r="A1586" s="112">
        <f>IF(C1586="","",COUNTA($C$3:C1586))</f>
        <v>1584</v>
      </c>
      <c r="B1586" s="112" t="str">
        <f t="shared" si="315"/>
        <v>December</v>
      </c>
      <c r="C1586" s="113">
        <v>44917</v>
      </c>
      <c r="D1586" s="114" t="s">
        <v>1012</v>
      </c>
      <c r="E1586" s="114"/>
      <c r="F1586" s="115">
        <v>44919</v>
      </c>
      <c r="G1586" s="116" t="s">
        <v>125</v>
      </c>
      <c r="H1586" s="152" t="s">
        <v>1015</v>
      </c>
      <c r="I1586" s="116" t="s">
        <v>230</v>
      </c>
      <c r="J1586" s="116" t="s">
        <v>4</v>
      </c>
      <c r="K1586" s="117" t="str">
        <f t="shared" si="306"/>
        <v>Sqmt</v>
      </c>
      <c r="L1586" s="118">
        <v>2.2000000000000002</v>
      </c>
      <c r="M1586" s="118"/>
      <c r="N1586" s="118">
        <v>1.88</v>
      </c>
      <c r="O1586" s="138">
        <f t="shared" si="316"/>
        <v>2.2935999999999996</v>
      </c>
      <c r="P1586" s="124">
        <v>0.2</v>
      </c>
      <c r="Q1586" s="118">
        <v>0.5</v>
      </c>
      <c r="R1586" s="118">
        <v>0</v>
      </c>
      <c r="S1586" s="151">
        <v>100</v>
      </c>
      <c r="T1586" s="119">
        <f t="shared" si="311"/>
        <v>1.7935999999999996</v>
      </c>
      <c r="U1586" s="119">
        <f t="shared" si="312"/>
        <v>0.29999999999999982</v>
      </c>
      <c r="V1586" s="119">
        <f t="shared" si="307"/>
        <v>18.004759999999997</v>
      </c>
      <c r="W1586" s="119">
        <f t="shared" si="308"/>
        <v>2.3549999999999986</v>
      </c>
      <c r="X1586" s="119">
        <f t="shared" si="309"/>
        <v>14.079759999999997</v>
      </c>
      <c r="Y1586" s="120">
        <f t="shared" si="313"/>
        <v>78.200209277990922</v>
      </c>
      <c r="Z1586" s="121">
        <f t="shared" si="314"/>
        <v>13.079874433205434</v>
      </c>
      <c r="AA1586" s="122"/>
      <c r="AB1586" s="119">
        <f t="shared" si="310"/>
        <v>14.079759999999997</v>
      </c>
    </row>
    <row r="1587" spans="1:28" x14ac:dyDescent="0.45">
      <c r="A1587" s="112">
        <f>IF(C1587="","",COUNTA($C$3:C1587))</f>
        <v>1585</v>
      </c>
      <c r="B1587" s="112" t="str">
        <f t="shared" si="315"/>
        <v>December</v>
      </c>
      <c r="C1587" s="113">
        <v>44917</v>
      </c>
      <c r="D1587" s="114" t="s">
        <v>1012</v>
      </c>
      <c r="E1587" s="114"/>
      <c r="F1587" s="115">
        <v>44919</v>
      </c>
      <c r="G1587" s="116" t="s">
        <v>125</v>
      </c>
      <c r="H1587" s="152" t="s">
        <v>1015</v>
      </c>
      <c r="I1587" s="116" t="s">
        <v>230</v>
      </c>
      <c r="J1587" s="116" t="s">
        <v>3</v>
      </c>
      <c r="K1587" s="117" t="str">
        <f t="shared" si="306"/>
        <v>Sqmt</v>
      </c>
      <c r="L1587" s="118">
        <v>0.2</v>
      </c>
      <c r="M1587" s="118"/>
      <c r="N1587" s="118">
        <v>0.19</v>
      </c>
      <c r="O1587" s="138">
        <f t="shared" si="316"/>
        <v>0.23180000000000001</v>
      </c>
      <c r="P1587" s="124"/>
      <c r="Q1587" s="118">
        <v>0.1</v>
      </c>
      <c r="R1587" s="118"/>
      <c r="S1587" s="151"/>
      <c r="T1587" s="119">
        <f t="shared" si="311"/>
        <v>0.1318</v>
      </c>
      <c r="U1587" s="119">
        <f t="shared" si="312"/>
        <v>0.1</v>
      </c>
      <c r="V1587" s="119">
        <f t="shared" si="307"/>
        <v>1.4557040000000001</v>
      </c>
      <c r="W1587" s="119">
        <f t="shared" si="308"/>
        <v>0.62800000000000011</v>
      </c>
      <c r="X1587" s="119">
        <f t="shared" si="309"/>
        <v>0.827704</v>
      </c>
      <c r="Y1587" s="120">
        <f t="shared" si="313"/>
        <v>56.859361518550479</v>
      </c>
      <c r="Z1587" s="121">
        <f t="shared" si="314"/>
        <v>43.140638481449528</v>
      </c>
      <c r="AA1587" s="122"/>
      <c r="AB1587" s="119">
        <f t="shared" si="310"/>
        <v>0.827704</v>
      </c>
    </row>
    <row r="1588" spans="1:28" x14ac:dyDescent="0.45">
      <c r="A1588" s="112">
        <f>IF(C1588="","",COUNTA($C$3:C1588))</f>
        <v>1586</v>
      </c>
      <c r="B1588" s="112" t="str">
        <f t="shared" si="315"/>
        <v>December</v>
      </c>
      <c r="C1588" s="113">
        <v>44917</v>
      </c>
      <c r="D1588" s="114" t="s">
        <v>1012</v>
      </c>
      <c r="E1588" s="114"/>
      <c r="F1588" s="115">
        <v>44919</v>
      </c>
      <c r="G1588" s="116" t="s">
        <v>125</v>
      </c>
      <c r="H1588" s="152" t="s">
        <v>1015</v>
      </c>
      <c r="I1588" s="116" t="s">
        <v>25</v>
      </c>
      <c r="J1588" s="116" t="s">
        <v>455</v>
      </c>
      <c r="K1588" s="117" t="str">
        <f t="shared" si="306"/>
        <v>No's</v>
      </c>
      <c r="L1588" s="118">
        <v>8</v>
      </c>
      <c r="M1588" s="118"/>
      <c r="N1588" s="118"/>
      <c r="O1588" s="138">
        <f t="shared" si="316"/>
        <v>8</v>
      </c>
      <c r="P1588" s="124"/>
      <c r="Q1588" s="118"/>
      <c r="R1588" s="118"/>
      <c r="S1588" s="151"/>
      <c r="T1588" s="119" t="str">
        <f t="shared" si="311"/>
        <v/>
      </c>
      <c r="U1588" s="119" t="str">
        <f t="shared" si="312"/>
        <v/>
      </c>
      <c r="V1588" s="119">
        <f t="shared" si="307"/>
        <v>8</v>
      </c>
      <c r="W1588" s="119" t="str">
        <f t="shared" si="308"/>
        <v/>
      </c>
      <c r="X1588" s="119" t="str">
        <f t="shared" si="309"/>
        <v/>
      </c>
      <c r="Y1588" s="120" t="str">
        <f t="shared" si="313"/>
        <v/>
      </c>
      <c r="Z1588" s="121" t="str">
        <f t="shared" si="314"/>
        <v/>
      </c>
      <c r="AA1588" s="122"/>
      <c r="AB1588" s="119" t="str">
        <f t="shared" si="310"/>
        <v/>
      </c>
    </row>
    <row r="1589" spans="1:28" x14ac:dyDescent="0.45">
      <c r="A1589" s="112">
        <f>IF(C1589="","",COUNTA($C$3:C1589))</f>
        <v>1587</v>
      </c>
      <c r="B1589" s="112" t="str">
        <f t="shared" si="315"/>
        <v>December</v>
      </c>
      <c r="C1589" s="113">
        <v>44917</v>
      </c>
      <c r="D1589" s="114" t="s">
        <v>1016</v>
      </c>
      <c r="E1589" s="114"/>
      <c r="F1589" s="115">
        <v>44917</v>
      </c>
      <c r="G1589" s="116" t="s">
        <v>1017</v>
      </c>
      <c r="H1589" s="152" t="s">
        <v>1018</v>
      </c>
      <c r="I1589" s="116" t="s">
        <v>457</v>
      </c>
      <c r="J1589" s="116" t="s">
        <v>2</v>
      </c>
      <c r="K1589" s="117" t="str">
        <f t="shared" si="306"/>
        <v>Sqmt</v>
      </c>
      <c r="L1589" s="118">
        <v>7.2</v>
      </c>
      <c r="M1589" s="118">
        <v>4.2930000000000001</v>
      </c>
      <c r="N1589" s="118">
        <v>1.64</v>
      </c>
      <c r="O1589" s="138">
        <f t="shared" si="316"/>
        <v>7.2382599999999995</v>
      </c>
      <c r="P1589" s="124">
        <v>5.9</v>
      </c>
      <c r="Q1589" s="118">
        <v>6.7</v>
      </c>
      <c r="R1589" s="118">
        <v>50</v>
      </c>
      <c r="S1589" s="151">
        <v>50</v>
      </c>
      <c r="T1589" s="119">
        <f t="shared" si="311"/>
        <v>0.53825999999999929</v>
      </c>
      <c r="U1589" s="119">
        <f t="shared" si="312"/>
        <v>0.79999999999999982</v>
      </c>
      <c r="V1589" s="119">
        <f t="shared" si="307"/>
        <v>34.092204599999995</v>
      </c>
      <c r="W1589" s="119">
        <f t="shared" si="308"/>
        <v>3.7679999999999993</v>
      </c>
      <c r="X1589" s="119">
        <f t="shared" si="309"/>
        <v>2.5352045999999966</v>
      </c>
      <c r="Y1589" s="120">
        <f t="shared" si="313"/>
        <v>7.4363175680342977</v>
      </c>
      <c r="Z1589" s="121">
        <f t="shared" si="314"/>
        <v>11.052379991876499</v>
      </c>
      <c r="AA1589" s="122"/>
      <c r="AB1589" s="119">
        <f t="shared" si="310"/>
        <v>2.5352045999999966</v>
      </c>
    </row>
    <row r="1590" spans="1:28" x14ac:dyDescent="0.45">
      <c r="A1590" s="112">
        <f>IF(C1590="","",COUNTA($C$3:C1590))</f>
        <v>1588</v>
      </c>
      <c r="B1590" s="112" t="str">
        <f t="shared" si="315"/>
        <v>December</v>
      </c>
      <c r="C1590" s="113">
        <v>44917</v>
      </c>
      <c r="D1590" s="114" t="s">
        <v>1016</v>
      </c>
      <c r="E1590" s="114"/>
      <c r="F1590" s="115">
        <v>44917</v>
      </c>
      <c r="G1590" s="116" t="s">
        <v>1017</v>
      </c>
      <c r="H1590" s="152" t="s">
        <v>1018</v>
      </c>
      <c r="I1590" s="116" t="s">
        <v>25</v>
      </c>
      <c r="J1590" s="116" t="s">
        <v>455</v>
      </c>
      <c r="K1590" s="117" t="str">
        <f t="shared" si="306"/>
        <v>No's</v>
      </c>
      <c r="L1590" s="118">
        <v>36</v>
      </c>
      <c r="M1590" s="118"/>
      <c r="N1590" s="118"/>
      <c r="O1590" s="138">
        <f t="shared" si="316"/>
        <v>36</v>
      </c>
      <c r="P1590" s="124"/>
      <c r="Q1590" s="118"/>
      <c r="R1590" s="118"/>
      <c r="S1590" s="151"/>
      <c r="T1590" s="119" t="str">
        <f t="shared" si="311"/>
        <v/>
      </c>
      <c r="U1590" s="119" t="str">
        <f t="shared" si="312"/>
        <v/>
      </c>
      <c r="V1590" s="119">
        <f t="shared" si="307"/>
        <v>36</v>
      </c>
      <c r="W1590" s="119" t="str">
        <f t="shared" si="308"/>
        <v/>
      </c>
      <c r="X1590" s="119" t="str">
        <f t="shared" si="309"/>
        <v/>
      </c>
      <c r="Y1590" s="120" t="str">
        <f t="shared" si="313"/>
        <v/>
      </c>
      <c r="Z1590" s="121" t="str">
        <f t="shared" si="314"/>
        <v/>
      </c>
      <c r="AA1590" s="122"/>
      <c r="AB1590" s="119" t="str">
        <f t="shared" si="310"/>
        <v/>
      </c>
    </row>
    <row r="1591" spans="1:28" x14ac:dyDescent="0.45">
      <c r="A1591" s="112">
        <f>IF(C1591="","",COUNTA($C$3:C1591))</f>
        <v>1589</v>
      </c>
      <c r="B1591" s="112" t="str">
        <f t="shared" si="315"/>
        <v>December</v>
      </c>
      <c r="C1591" s="113">
        <v>44917</v>
      </c>
      <c r="D1591" s="114" t="s">
        <v>1016</v>
      </c>
      <c r="E1591" s="114"/>
      <c r="F1591" s="115">
        <v>44917</v>
      </c>
      <c r="G1591" s="116" t="s">
        <v>1017</v>
      </c>
      <c r="H1591" s="152" t="s">
        <v>1018</v>
      </c>
      <c r="I1591" s="116" t="s">
        <v>460</v>
      </c>
      <c r="J1591" s="116" t="s">
        <v>225</v>
      </c>
      <c r="K1591" s="117" t="str">
        <f t="shared" si="306"/>
        <v>Rmt</v>
      </c>
      <c r="L1591" s="118">
        <v>20</v>
      </c>
      <c r="M1591" s="118"/>
      <c r="N1591" s="118"/>
      <c r="O1591" s="138">
        <f t="shared" si="316"/>
        <v>20</v>
      </c>
      <c r="P1591" s="124"/>
      <c r="Q1591" s="118"/>
      <c r="R1591" s="118"/>
      <c r="S1591" s="151"/>
      <c r="T1591" s="119" t="str">
        <f t="shared" si="311"/>
        <v/>
      </c>
      <c r="U1591" s="119" t="str">
        <f t="shared" si="312"/>
        <v/>
      </c>
      <c r="V1591" s="119">
        <f t="shared" si="307"/>
        <v>20</v>
      </c>
      <c r="W1591" s="119" t="str">
        <f t="shared" si="308"/>
        <v/>
      </c>
      <c r="X1591" s="119" t="str">
        <f t="shared" si="309"/>
        <v/>
      </c>
      <c r="Y1591" s="120" t="str">
        <f t="shared" si="313"/>
        <v/>
      </c>
      <c r="Z1591" s="121" t="str">
        <f t="shared" si="314"/>
        <v/>
      </c>
      <c r="AA1591" s="122"/>
      <c r="AB1591" s="119" t="str">
        <f t="shared" si="310"/>
        <v/>
      </c>
    </row>
    <row r="1592" spans="1:28" x14ac:dyDescent="0.45">
      <c r="A1592" s="112">
        <f>IF(C1592="","",COUNTA($C$3:C1592))</f>
        <v>1590</v>
      </c>
      <c r="B1592" s="112" t="str">
        <f t="shared" si="315"/>
        <v>December</v>
      </c>
      <c r="C1592" s="113">
        <v>44917</v>
      </c>
      <c r="D1592" s="114" t="s">
        <v>1016</v>
      </c>
      <c r="E1592" s="114"/>
      <c r="F1592" s="115">
        <v>44917</v>
      </c>
      <c r="G1592" s="116" t="s">
        <v>1017</v>
      </c>
      <c r="H1592" s="152" t="s">
        <v>1018</v>
      </c>
      <c r="I1592" s="116" t="s">
        <v>24</v>
      </c>
      <c r="J1592" s="116" t="s">
        <v>24</v>
      </c>
      <c r="K1592" s="117" t="str">
        <f t="shared" si="306"/>
        <v>No's</v>
      </c>
      <c r="L1592" s="118">
        <v>30</v>
      </c>
      <c r="M1592" s="118"/>
      <c r="N1592" s="118"/>
      <c r="O1592" s="138">
        <f t="shared" si="316"/>
        <v>30</v>
      </c>
      <c r="P1592" s="124"/>
      <c r="Q1592" s="118"/>
      <c r="R1592" s="118"/>
      <c r="S1592" s="151"/>
      <c r="T1592" s="119" t="str">
        <f t="shared" si="311"/>
        <v/>
      </c>
      <c r="U1592" s="119" t="str">
        <f t="shared" si="312"/>
        <v/>
      </c>
      <c r="V1592" s="119">
        <f t="shared" si="307"/>
        <v>30</v>
      </c>
      <c r="W1592" s="119" t="str">
        <f t="shared" si="308"/>
        <v/>
      </c>
      <c r="X1592" s="119" t="str">
        <f t="shared" si="309"/>
        <v/>
      </c>
      <c r="Y1592" s="120" t="str">
        <f t="shared" si="313"/>
        <v/>
      </c>
      <c r="Z1592" s="121" t="str">
        <f t="shared" si="314"/>
        <v/>
      </c>
      <c r="AA1592" s="122"/>
      <c r="AB1592" s="119" t="str">
        <f t="shared" si="310"/>
        <v/>
      </c>
    </row>
    <row r="1593" spans="1:28" x14ac:dyDescent="0.45">
      <c r="A1593" s="112">
        <f>IF(C1593="","",COUNTA($C$3:C1593))</f>
        <v>1591</v>
      </c>
      <c r="B1593" s="112" t="str">
        <f t="shared" si="315"/>
        <v>December</v>
      </c>
      <c r="C1593" s="113">
        <v>44917</v>
      </c>
      <c r="D1593" s="114" t="s">
        <v>1019</v>
      </c>
      <c r="E1593" s="114"/>
      <c r="F1593" s="115">
        <v>44910</v>
      </c>
      <c r="G1593" s="116" t="s">
        <v>125</v>
      </c>
      <c r="H1593" s="152" t="s">
        <v>1020</v>
      </c>
      <c r="I1593" s="116" t="s">
        <v>457</v>
      </c>
      <c r="J1593" s="116" t="s">
        <v>2</v>
      </c>
      <c r="K1593" s="117" t="str">
        <f t="shared" si="306"/>
        <v>Sqmt</v>
      </c>
      <c r="L1593" s="118">
        <v>459.1</v>
      </c>
      <c r="M1593" s="118">
        <v>264.33</v>
      </c>
      <c r="N1593" s="118">
        <v>113.82</v>
      </c>
      <c r="O1593" s="138">
        <f t="shared" si="316"/>
        <v>461.34299999999996</v>
      </c>
      <c r="P1593" s="124">
        <v>378.6</v>
      </c>
      <c r="Q1593" s="118">
        <v>441.4</v>
      </c>
      <c r="R1593" s="118">
        <v>26</v>
      </c>
      <c r="S1593" s="151">
        <v>74</v>
      </c>
      <c r="T1593" s="119">
        <f t="shared" si="311"/>
        <v>19.942999999999984</v>
      </c>
      <c r="U1593" s="119">
        <f t="shared" si="312"/>
        <v>62.799999999999955</v>
      </c>
      <c r="V1593" s="119">
        <f t="shared" si="307"/>
        <v>2172.92553</v>
      </c>
      <c r="W1593" s="119">
        <f t="shared" si="308"/>
        <v>295.78799999999978</v>
      </c>
      <c r="X1593" s="119">
        <f t="shared" si="309"/>
        <v>93.931529999999924</v>
      </c>
      <c r="Y1593" s="120">
        <f t="shared" si="313"/>
        <v>4.3228140450814223</v>
      </c>
      <c r="Z1593" s="121">
        <f t="shared" si="314"/>
        <v>13.612431531420214</v>
      </c>
      <c r="AA1593" s="122"/>
      <c r="AB1593" s="119">
        <f t="shared" si="310"/>
        <v>93.931529999999924</v>
      </c>
    </row>
    <row r="1594" spans="1:28" x14ac:dyDescent="0.45">
      <c r="A1594" s="112">
        <f>IF(C1594="","",COUNTA($C$3:C1594))</f>
        <v>1592</v>
      </c>
      <c r="B1594" s="112" t="str">
        <f t="shared" si="315"/>
        <v>December</v>
      </c>
      <c r="C1594" s="113">
        <v>44917</v>
      </c>
      <c r="D1594" s="114" t="s">
        <v>1019</v>
      </c>
      <c r="E1594" s="114"/>
      <c r="F1594" s="115">
        <v>44910</v>
      </c>
      <c r="G1594" s="116" t="s">
        <v>125</v>
      </c>
      <c r="H1594" s="152" t="s">
        <v>1020</v>
      </c>
      <c r="I1594" s="116" t="s">
        <v>457</v>
      </c>
      <c r="J1594" s="116" t="s">
        <v>3</v>
      </c>
      <c r="K1594" s="117" t="str">
        <f t="shared" si="306"/>
        <v>Sqmt</v>
      </c>
      <c r="L1594" s="118">
        <v>455.1</v>
      </c>
      <c r="M1594" s="118">
        <v>271.20999999999998</v>
      </c>
      <c r="N1594" s="118">
        <v>103.5</v>
      </c>
      <c r="O1594" s="138">
        <f t="shared" si="316"/>
        <v>457.14619999999996</v>
      </c>
      <c r="P1594" s="124">
        <v>383</v>
      </c>
      <c r="Q1594" s="118">
        <v>429.3</v>
      </c>
      <c r="R1594" s="118"/>
      <c r="S1594" s="151"/>
      <c r="T1594" s="119">
        <f t="shared" si="311"/>
        <v>27.846199999999953</v>
      </c>
      <c r="U1594" s="119">
        <f t="shared" si="312"/>
        <v>46.300000000000011</v>
      </c>
      <c r="V1594" s="119">
        <f t="shared" si="307"/>
        <v>2870.8781359999998</v>
      </c>
      <c r="W1594" s="119">
        <f t="shared" si="308"/>
        <v>290.76400000000007</v>
      </c>
      <c r="X1594" s="119">
        <f t="shared" si="309"/>
        <v>174.87413599999971</v>
      </c>
      <c r="Y1594" s="120">
        <f t="shared" si="313"/>
        <v>6.0913117072831309</v>
      </c>
      <c r="Z1594" s="121">
        <f t="shared" si="314"/>
        <v>10.128050938627513</v>
      </c>
      <c r="AA1594" s="122"/>
      <c r="AB1594" s="119">
        <f t="shared" si="310"/>
        <v>174.87413599999971</v>
      </c>
    </row>
    <row r="1595" spans="1:28" x14ac:dyDescent="0.45">
      <c r="A1595" s="112">
        <f>IF(C1595="","",COUNTA($C$3:C1595))</f>
        <v>1593</v>
      </c>
      <c r="B1595" s="112" t="str">
        <f t="shared" si="315"/>
        <v>December</v>
      </c>
      <c r="C1595" s="113">
        <v>44917</v>
      </c>
      <c r="D1595" s="114" t="s">
        <v>1019</v>
      </c>
      <c r="E1595" s="114"/>
      <c r="F1595" s="115">
        <v>44910</v>
      </c>
      <c r="G1595" s="116" t="s">
        <v>125</v>
      </c>
      <c r="H1595" s="152" t="s">
        <v>1020</v>
      </c>
      <c r="I1595" s="116" t="s">
        <v>457</v>
      </c>
      <c r="J1595" s="116" t="s">
        <v>4</v>
      </c>
      <c r="K1595" s="117" t="str">
        <f t="shared" si="306"/>
        <v>Sqmt</v>
      </c>
      <c r="L1595" s="118">
        <v>122.3</v>
      </c>
      <c r="M1595" s="118">
        <v>63.84</v>
      </c>
      <c r="N1595" s="118">
        <v>37.090000000000003</v>
      </c>
      <c r="O1595" s="138">
        <f t="shared" si="316"/>
        <v>123.13460000000001</v>
      </c>
      <c r="P1595" s="124">
        <v>98.65</v>
      </c>
      <c r="Q1595" s="118">
        <v>110.6</v>
      </c>
      <c r="R1595" s="118"/>
      <c r="S1595" s="151"/>
      <c r="T1595" s="119">
        <f t="shared" si="311"/>
        <v>12.534600000000012</v>
      </c>
      <c r="U1595" s="119">
        <f t="shared" si="312"/>
        <v>11.949999999999989</v>
      </c>
      <c r="V1595" s="119">
        <f t="shared" si="307"/>
        <v>966.60661000000005</v>
      </c>
      <c r="W1595" s="119">
        <f t="shared" si="308"/>
        <v>93.807499999999905</v>
      </c>
      <c r="X1595" s="119">
        <f t="shared" si="309"/>
        <v>98.396610000000081</v>
      </c>
      <c r="Y1595" s="120">
        <f t="shared" si="313"/>
        <v>10.179592088657461</v>
      </c>
      <c r="Z1595" s="121">
        <f t="shared" si="314"/>
        <v>9.7048270754117762</v>
      </c>
      <c r="AA1595" s="122"/>
      <c r="AB1595" s="119">
        <f t="shared" si="310"/>
        <v>98.396610000000081</v>
      </c>
    </row>
    <row r="1596" spans="1:28" x14ac:dyDescent="0.45">
      <c r="A1596" s="112">
        <f>IF(C1596="","",COUNTA($C$3:C1596))</f>
        <v>1594</v>
      </c>
      <c r="B1596" s="112" t="str">
        <f t="shared" si="315"/>
        <v>December</v>
      </c>
      <c r="C1596" s="113">
        <v>44917</v>
      </c>
      <c r="D1596" s="114" t="s">
        <v>1019</v>
      </c>
      <c r="E1596" s="114"/>
      <c r="F1596" s="115">
        <v>44910</v>
      </c>
      <c r="G1596" s="116" t="s">
        <v>125</v>
      </c>
      <c r="H1596" s="152" t="s">
        <v>1020</v>
      </c>
      <c r="I1596" s="116" t="s">
        <v>25</v>
      </c>
      <c r="J1596" s="116" t="s">
        <v>455</v>
      </c>
      <c r="K1596" s="117" t="str">
        <f t="shared" si="306"/>
        <v>No's</v>
      </c>
      <c r="L1596" s="118">
        <v>3916</v>
      </c>
      <c r="M1596" s="118"/>
      <c r="N1596" s="118"/>
      <c r="O1596" s="138">
        <f t="shared" si="316"/>
        <v>3916</v>
      </c>
      <c r="P1596" s="124"/>
      <c r="Q1596" s="118"/>
      <c r="R1596" s="118"/>
      <c r="S1596" s="151"/>
      <c r="T1596" s="119" t="str">
        <f t="shared" si="311"/>
        <v/>
      </c>
      <c r="U1596" s="119" t="str">
        <f t="shared" si="312"/>
        <v/>
      </c>
      <c r="V1596" s="119">
        <f t="shared" si="307"/>
        <v>3916</v>
      </c>
      <c r="W1596" s="119" t="str">
        <f t="shared" si="308"/>
        <v/>
      </c>
      <c r="X1596" s="119" t="str">
        <f t="shared" si="309"/>
        <v/>
      </c>
      <c r="Y1596" s="120" t="str">
        <f t="shared" si="313"/>
        <v/>
      </c>
      <c r="Z1596" s="121" t="str">
        <f t="shared" si="314"/>
        <v/>
      </c>
      <c r="AA1596" s="122"/>
      <c r="AB1596" s="119" t="str">
        <f t="shared" si="310"/>
        <v/>
      </c>
    </row>
    <row r="1597" spans="1:28" x14ac:dyDescent="0.45">
      <c r="A1597" s="112">
        <f>IF(C1597="","",COUNTA($C$3:C1597))</f>
        <v>1595</v>
      </c>
      <c r="B1597" s="112" t="str">
        <f t="shared" si="315"/>
        <v>December</v>
      </c>
      <c r="C1597" s="113">
        <v>44917</v>
      </c>
      <c r="D1597" s="114" t="s">
        <v>1019</v>
      </c>
      <c r="E1597" s="114"/>
      <c r="F1597" s="115">
        <v>44910</v>
      </c>
      <c r="G1597" s="116" t="s">
        <v>125</v>
      </c>
      <c r="H1597" s="152" t="s">
        <v>1020</v>
      </c>
      <c r="I1597" s="116" t="s">
        <v>460</v>
      </c>
      <c r="J1597" s="116" t="s">
        <v>225</v>
      </c>
      <c r="K1597" s="117" t="str">
        <f t="shared" si="306"/>
        <v>Rmt</v>
      </c>
      <c r="L1597" s="118">
        <v>1000</v>
      </c>
      <c r="M1597" s="118"/>
      <c r="N1597" s="118"/>
      <c r="O1597" s="138">
        <f t="shared" si="316"/>
        <v>1000</v>
      </c>
      <c r="P1597" s="124"/>
      <c r="Q1597" s="118"/>
      <c r="R1597" s="118"/>
      <c r="S1597" s="151"/>
      <c r="T1597" s="119" t="str">
        <f t="shared" si="311"/>
        <v/>
      </c>
      <c r="U1597" s="119" t="str">
        <f t="shared" si="312"/>
        <v/>
      </c>
      <c r="V1597" s="119">
        <f t="shared" si="307"/>
        <v>1000</v>
      </c>
      <c r="W1597" s="119" t="str">
        <f t="shared" si="308"/>
        <v/>
      </c>
      <c r="X1597" s="119" t="str">
        <f t="shared" si="309"/>
        <v/>
      </c>
      <c r="Y1597" s="120" t="str">
        <f t="shared" si="313"/>
        <v/>
      </c>
      <c r="Z1597" s="121" t="str">
        <f t="shared" si="314"/>
        <v/>
      </c>
      <c r="AA1597" s="122"/>
      <c r="AB1597" s="119" t="str">
        <f t="shared" si="310"/>
        <v/>
      </c>
    </row>
    <row r="1598" spans="1:28" x14ac:dyDescent="0.45">
      <c r="A1598" s="112">
        <f>IF(C1598="","",COUNTA($C$3:C1598))</f>
        <v>1596</v>
      </c>
      <c r="B1598" s="112" t="str">
        <f t="shared" si="315"/>
        <v>December</v>
      </c>
      <c r="C1598" s="113">
        <v>44917</v>
      </c>
      <c r="D1598" s="114" t="s">
        <v>1019</v>
      </c>
      <c r="E1598" s="114"/>
      <c r="F1598" s="115">
        <v>44910</v>
      </c>
      <c r="G1598" s="116" t="s">
        <v>125</v>
      </c>
      <c r="H1598" s="152" t="s">
        <v>1020</v>
      </c>
      <c r="I1598" s="116" t="s">
        <v>24</v>
      </c>
      <c r="J1598" s="116" t="s">
        <v>24</v>
      </c>
      <c r="K1598" s="117" t="str">
        <f t="shared" si="306"/>
        <v>No's</v>
      </c>
      <c r="L1598" s="118">
        <v>4000</v>
      </c>
      <c r="M1598" s="118"/>
      <c r="N1598" s="118"/>
      <c r="O1598" s="138">
        <f t="shared" si="316"/>
        <v>4000</v>
      </c>
      <c r="P1598" s="124"/>
      <c r="Q1598" s="118"/>
      <c r="R1598" s="118"/>
      <c r="S1598" s="151"/>
      <c r="T1598" s="119" t="str">
        <f t="shared" si="311"/>
        <v/>
      </c>
      <c r="U1598" s="119" t="str">
        <f t="shared" si="312"/>
        <v/>
      </c>
      <c r="V1598" s="119">
        <f t="shared" si="307"/>
        <v>4000</v>
      </c>
      <c r="W1598" s="119" t="str">
        <f t="shared" si="308"/>
        <v/>
      </c>
      <c r="X1598" s="119" t="str">
        <f t="shared" si="309"/>
        <v/>
      </c>
      <c r="Y1598" s="120" t="str">
        <f t="shared" si="313"/>
        <v/>
      </c>
      <c r="Z1598" s="121" t="str">
        <f t="shared" si="314"/>
        <v/>
      </c>
      <c r="AA1598" s="122"/>
      <c r="AB1598" s="119" t="str">
        <f t="shared" si="310"/>
        <v/>
      </c>
    </row>
    <row r="1599" spans="1:28" x14ac:dyDescent="0.45">
      <c r="A1599" s="112">
        <f>IF(C1599="","",COUNTA($C$3:C1599))</f>
        <v>1597</v>
      </c>
      <c r="B1599" s="112" t="str">
        <f t="shared" si="315"/>
        <v>December</v>
      </c>
      <c r="C1599" s="113">
        <v>44917</v>
      </c>
      <c r="D1599" s="114" t="s">
        <v>1019</v>
      </c>
      <c r="E1599" s="114"/>
      <c r="F1599" s="115">
        <v>44910</v>
      </c>
      <c r="G1599" s="116" t="s">
        <v>125</v>
      </c>
      <c r="H1599" s="152" t="s">
        <v>1020</v>
      </c>
      <c r="I1599" s="116" t="s">
        <v>480</v>
      </c>
      <c r="J1599" s="116" t="s">
        <v>345</v>
      </c>
      <c r="K1599" s="117" t="str">
        <f t="shared" si="306"/>
        <v>Kg's</v>
      </c>
      <c r="L1599" s="118">
        <v>6</v>
      </c>
      <c r="M1599" s="118"/>
      <c r="N1599" s="118"/>
      <c r="O1599" s="138">
        <f t="shared" si="316"/>
        <v>6</v>
      </c>
      <c r="P1599" s="124"/>
      <c r="Q1599" s="118"/>
      <c r="R1599" s="118"/>
      <c r="S1599" s="151"/>
      <c r="T1599" s="119" t="str">
        <f t="shared" si="311"/>
        <v/>
      </c>
      <c r="U1599" s="119" t="str">
        <f t="shared" si="312"/>
        <v/>
      </c>
      <c r="V1599" s="119">
        <f t="shared" si="307"/>
        <v>6</v>
      </c>
      <c r="W1599" s="119" t="str">
        <f t="shared" si="308"/>
        <v/>
      </c>
      <c r="X1599" s="119" t="str">
        <f t="shared" si="309"/>
        <v/>
      </c>
      <c r="Y1599" s="120" t="str">
        <f t="shared" si="313"/>
        <v/>
      </c>
      <c r="Z1599" s="121" t="str">
        <f t="shared" si="314"/>
        <v/>
      </c>
      <c r="AA1599" s="122"/>
      <c r="AB1599" s="119" t="str">
        <f t="shared" si="310"/>
        <v/>
      </c>
    </row>
    <row r="1600" spans="1:28" x14ac:dyDescent="0.45">
      <c r="A1600" s="112">
        <f>IF(C1600="","",COUNTA($C$3:C1600))</f>
        <v>1598</v>
      </c>
      <c r="B1600" s="112" t="str">
        <f t="shared" si="315"/>
        <v>December</v>
      </c>
      <c r="C1600" s="113">
        <v>44917</v>
      </c>
      <c r="D1600" s="114" t="s">
        <v>1019</v>
      </c>
      <c r="E1600" s="114"/>
      <c r="F1600" s="115">
        <v>44910</v>
      </c>
      <c r="G1600" s="116" t="s">
        <v>125</v>
      </c>
      <c r="H1600" s="152" t="s">
        <v>1020</v>
      </c>
      <c r="I1600" s="116" t="s">
        <v>480</v>
      </c>
      <c r="J1600" s="116" t="s">
        <v>343</v>
      </c>
      <c r="K1600" s="117" t="str">
        <f t="shared" si="306"/>
        <v>No's</v>
      </c>
      <c r="L1600" s="118">
        <v>5</v>
      </c>
      <c r="M1600" s="118"/>
      <c r="N1600" s="118"/>
      <c r="O1600" s="138">
        <f t="shared" si="316"/>
        <v>5</v>
      </c>
      <c r="P1600" s="124"/>
      <c r="Q1600" s="118"/>
      <c r="R1600" s="118"/>
      <c r="S1600" s="151"/>
      <c r="T1600" s="119" t="str">
        <f t="shared" si="311"/>
        <v/>
      </c>
      <c r="U1600" s="119" t="str">
        <f t="shared" si="312"/>
        <v/>
      </c>
      <c r="V1600" s="119">
        <f t="shared" si="307"/>
        <v>5</v>
      </c>
      <c r="W1600" s="119" t="str">
        <f t="shared" si="308"/>
        <v/>
      </c>
      <c r="X1600" s="119" t="str">
        <f t="shared" si="309"/>
        <v/>
      </c>
      <c r="Y1600" s="120" t="str">
        <f t="shared" si="313"/>
        <v/>
      </c>
      <c r="Z1600" s="121" t="str">
        <f t="shared" si="314"/>
        <v/>
      </c>
      <c r="AA1600" s="122"/>
      <c r="AB1600" s="119" t="str">
        <f t="shared" si="310"/>
        <v/>
      </c>
    </row>
    <row r="1601" spans="1:29" x14ac:dyDescent="0.45">
      <c r="A1601" s="112">
        <f>IF(C1601="","",COUNTA($C$3:C1601))</f>
        <v>1599</v>
      </c>
      <c r="B1601" s="112" t="str">
        <f t="shared" si="315"/>
        <v>December</v>
      </c>
      <c r="C1601" s="113">
        <v>44918</v>
      </c>
      <c r="D1601" s="114" t="s">
        <v>755</v>
      </c>
      <c r="E1601" s="114"/>
      <c r="F1601" s="115">
        <v>44830</v>
      </c>
      <c r="G1601" s="116" t="s">
        <v>125</v>
      </c>
      <c r="H1601" s="152" t="s">
        <v>1021</v>
      </c>
      <c r="I1601" s="116" t="s">
        <v>457</v>
      </c>
      <c r="J1601" s="116" t="s">
        <v>2</v>
      </c>
      <c r="K1601" s="117" t="str">
        <f t="shared" si="306"/>
        <v>Sqmt</v>
      </c>
      <c r="L1601" s="118">
        <v>27.3</v>
      </c>
      <c r="M1601" s="118">
        <v>2.4</v>
      </c>
      <c r="N1601" s="118">
        <v>20.6</v>
      </c>
      <c r="O1601" s="138">
        <f t="shared" si="316"/>
        <v>28.06</v>
      </c>
      <c r="P1601" s="124">
        <v>18.3</v>
      </c>
      <c r="Q1601" s="118">
        <v>21.25</v>
      </c>
      <c r="R1601" s="118">
        <v>0</v>
      </c>
      <c r="S1601" s="151">
        <v>100</v>
      </c>
      <c r="T1601" s="119">
        <f t="shared" si="311"/>
        <v>6.8099999999999987</v>
      </c>
      <c r="U1601" s="119">
        <f t="shared" si="312"/>
        <v>2.9499999999999993</v>
      </c>
      <c r="V1601" s="119">
        <f t="shared" si="307"/>
        <v>132.1626</v>
      </c>
      <c r="W1601" s="119">
        <f t="shared" si="308"/>
        <v>13.894499999999997</v>
      </c>
      <c r="X1601" s="119">
        <f t="shared" si="309"/>
        <v>32.075099999999992</v>
      </c>
      <c r="Y1601" s="120">
        <f t="shared" si="313"/>
        <v>24.26942266571632</v>
      </c>
      <c r="Z1601" s="121">
        <f t="shared" si="314"/>
        <v>10.51318602993585</v>
      </c>
      <c r="AA1601" s="122"/>
      <c r="AB1601" s="119">
        <f t="shared" si="310"/>
        <v>32.075099999999992</v>
      </c>
      <c r="AC1601" s="96" t="s">
        <v>519</v>
      </c>
    </row>
    <row r="1602" spans="1:29" x14ac:dyDescent="0.45">
      <c r="A1602" s="112">
        <f>IF(C1602="","",COUNTA($C$3:C1602))</f>
        <v>1600</v>
      </c>
      <c r="B1602" s="112" t="str">
        <f t="shared" si="315"/>
        <v>December</v>
      </c>
      <c r="C1602" s="113">
        <v>44918</v>
      </c>
      <c r="D1602" s="114" t="s">
        <v>755</v>
      </c>
      <c r="E1602" s="114"/>
      <c r="F1602" s="115">
        <v>44830</v>
      </c>
      <c r="G1602" s="116" t="s">
        <v>125</v>
      </c>
      <c r="H1602" s="152" t="s">
        <v>1021</v>
      </c>
      <c r="I1602" s="116" t="s">
        <v>457</v>
      </c>
      <c r="J1602" s="116" t="s">
        <v>3</v>
      </c>
      <c r="K1602" s="117" t="str">
        <f t="shared" si="306"/>
        <v>Sqmt</v>
      </c>
      <c r="L1602" s="118">
        <v>39.700000000000003</v>
      </c>
      <c r="M1602" s="118"/>
      <c r="N1602" s="118">
        <v>33.19</v>
      </c>
      <c r="O1602" s="138">
        <f t="shared" si="316"/>
        <v>40.491799999999998</v>
      </c>
      <c r="P1602" s="124">
        <v>27.3</v>
      </c>
      <c r="Q1602" s="118">
        <v>30.8</v>
      </c>
      <c r="R1602" s="118"/>
      <c r="S1602" s="151"/>
      <c r="T1602" s="119">
        <f t="shared" si="311"/>
        <v>9.6917999999999971</v>
      </c>
      <c r="U1602" s="119">
        <f t="shared" si="312"/>
        <v>3.5</v>
      </c>
      <c r="V1602" s="119">
        <f t="shared" si="307"/>
        <v>254.28850399999999</v>
      </c>
      <c r="W1602" s="119">
        <f t="shared" si="308"/>
        <v>21.98</v>
      </c>
      <c r="X1602" s="119">
        <f t="shared" si="309"/>
        <v>60.864503999999982</v>
      </c>
      <c r="Y1602" s="120">
        <f t="shared" si="313"/>
        <v>23.935216512972989</v>
      </c>
      <c r="Z1602" s="121">
        <f t="shared" si="314"/>
        <v>8.6437253962530693</v>
      </c>
      <c r="AA1602" s="122"/>
      <c r="AB1602" s="119">
        <f t="shared" ref="AB1602:AB1654" si="317">IFERROR((X1602-AA1602),"")</f>
        <v>60.864503999999982</v>
      </c>
    </row>
    <row r="1603" spans="1:29" x14ac:dyDescent="0.45">
      <c r="A1603" s="112">
        <f>IF(C1603="","",COUNTA($C$3:C1603))</f>
        <v>1601</v>
      </c>
      <c r="B1603" s="112" t="str">
        <f t="shared" si="315"/>
        <v>December</v>
      </c>
      <c r="C1603" s="113">
        <v>44918</v>
      </c>
      <c r="D1603" s="114" t="s">
        <v>755</v>
      </c>
      <c r="E1603" s="114"/>
      <c r="F1603" s="115">
        <v>44830</v>
      </c>
      <c r="G1603" s="116" t="s">
        <v>125</v>
      </c>
      <c r="H1603" s="152" t="s">
        <v>1021</v>
      </c>
      <c r="I1603" s="116" t="s">
        <v>368</v>
      </c>
      <c r="J1603" s="116" t="s">
        <v>2</v>
      </c>
      <c r="K1603" s="117" t="str">
        <f t="shared" ref="K1603:K1666" si="318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603" s="118">
        <v>30</v>
      </c>
      <c r="M1603" s="118">
        <v>24.6</v>
      </c>
      <c r="N1603" s="118"/>
      <c r="O1603" s="138">
        <f t="shared" si="316"/>
        <v>30.012</v>
      </c>
      <c r="P1603" s="124">
        <v>30</v>
      </c>
      <c r="Q1603" s="118">
        <v>30</v>
      </c>
      <c r="R1603" s="118"/>
      <c r="S1603" s="151"/>
      <c r="T1603" s="119">
        <f t="shared" si="311"/>
        <v>1.2000000000000455E-2</v>
      </c>
      <c r="U1603" s="119">
        <f t="shared" si="312"/>
        <v>0</v>
      </c>
      <c r="V1603" s="119">
        <f t="shared" ref="V1603:V1666" si="319">IF(ISNUMBER(SEARCH("26",J:J)),O1603*3.925,IF(ISNUMBER(SEARCH("24",J:J)),O1603*4.71,IF(ISNUMBER(SEARCH("22",J:J)),O1603*6.28,IF(ISNUMBER(SEARCH("20",J:J)),O1603*7.85,IF(ISNUMBER(SEARCH("18G",J:J)),O1603*9.42,IF(ISNUMBER(SEARCH("16G",J:J)),O1603*11.775,IF(ISNUMBER(SEARCH("Thermal",J:J)),O1603,IF(ISNUMBER(SEARCH("Acou",J:J)),O1603,IF(ISNUMBER(SEARCH("ss",J:J)),O1603,IF(ISNUMBER(SEARCH("0.8mm",J:J)),O1603*2.2,IF(ISNUMBER(SEARCH("1mm",J:J)),O1603*2.75,IF(ISNUMBER(SEARCH("1.2mm",J:J)),O1603*3.3,IF(ISNUMBER(SEARCH("Gasket",J:J)),O1603,IF(ISNUMBER(SEARCH("Cleats",J:J)),O1603,IF(ISNUMBER(SEARCH("Sealant",J:J)),O1603,IF(ISNUMBER(SEARCH("Bracket",J:J)),O1603,IF(ISNUMBER(SEARCH("Corner",J:J)),O1603,IF(ISNUMBER(SEARCH("Bubble",J:J)),O1603,""))))))))))))))))))</f>
        <v>141.35651999999999</v>
      </c>
      <c r="W1603" s="119">
        <f t="shared" ref="W1603:W1666" si="320">IF(ISNUMBER(SEARCH("26",J:J)),U1603*3.925,IF(ISNUMBER(SEARCH("24",J:J)),U1603*4.71,IF(ISNUMBER(SEARCH("22",J:J)),U1603*6.28,IF(ISNUMBER(SEARCH("20",J:J)),U1603*7.85,IF(ISNUMBER(SEARCH("18G",J:J)),U1603*9.42,IF(ISNUMBER(SEARCH("16G",J:J)),U1603*11.775,IF(ISNUMBER(SEARCH("Thermal",J:J)),U1603,IF(ISNUMBER(SEARCH("Acou",J:J)),U1603,IF(ISNUMBER(SEARCH("ss",J:J)),U1603,IF(ISNUMBER(SEARCH("0.8mm",J:J)),U1603*2.2,IF(ISNUMBER(SEARCH("1mm",J:J)),U1603*2.75,IF(ISNUMBER(SEARCH("1.2mm",J:J)),U1603*3.3,IF(ISNUMBER(SEARCH("Gasket",J:J)),U1603,IF(ISNUMBER(SEARCH("Cleats",J:J)),U1603,IF(ISNUMBER(SEARCH("Sealant",J:J)),U1603,IF(ISNUMBER(SEARCH("Bracket",J:J)),U1603,IF(ISNUMBER(SEARCH("Corner",J:J)),U1603,IF(ISNUMBER(SEARCH("Bubble",J:J)),U1603,""))))))))))))))))))</f>
        <v>0</v>
      </c>
      <c r="X1603" s="119">
        <f t="shared" ref="X1603:X1666" si="321">IF(ISNUMBER(SEARCH("26",J:J)),T1603*3.925,IF(ISNUMBER(SEARCH("24",J:J)),T1603*4.71,IF(ISNUMBER(SEARCH("22",J:J)),T1603*6.28,IF(ISNUMBER(SEARCH("20",J:J)),T1603*7.85,IF(ISNUMBER(SEARCH("18",J:J)),T1603*9.42,IF(ISNUMBER(SEARCH("16",J:J)),T1603*11.775,IF(ISNUMBER(SEARCH("Thermal",J:J)),"",IF(ISNUMBER(SEARCH("Acou",J:J)),"",IF(ISNUMBER(SEARCH("ss",J:J)),"",IF(ISNUMBER(SEARCH("0.8mm",J:J)),T1603*2.2,IF(ISNUMBER(SEARCH("1mm",J:J)),T1603*2.75,IF(ISNUMBER(SEARCH("1.2mm",J:J)),T1603*3.3,IF(ISNUMBER(SEARCH("Gasket",J:J)),"",IF(ISNUMBER(SEARCH("Cleats",J:J)),"",IF(ISNUMBER(SEARCH("Sealant",J:J)),"",IF(ISNUMBER(SEARCH("Bracket",J:J)),"",IF(ISNUMBER(SEARCH("Corner",J:J)),"",IF(ISNUMBER(SEARCH("Bubble",J:J)),"",""))))))))))))))))))</f>
        <v>5.6520000000002138E-2</v>
      </c>
      <c r="Y1603" s="120">
        <f t="shared" si="313"/>
        <v>3.9984006397442533E-2</v>
      </c>
      <c r="Z1603" s="121">
        <f t="shared" si="314"/>
        <v>0</v>
      </c>
      <c r="AA1603" s="122"/>
      <c r="AB1603" s="119">
        <f t="shared" si="317"/>
        <v>5.6520000000002138E-2</v>
      </c>
    </row>
    <row r="1604" spans="1:29" x14ac:dyDescent="0.45">
      <c r="A1604" s="112">
        <f>IF(C1604="","",COUNTA($C$3:C1604))</f>
        <v>1602</v>
      </c>
      <c r="B1604" s="112" t="str">
        <f t="shared" si="315"/>
        <v>December</v>
      </c>
      <c r="C1604" s="113">
        <v>44918</v>
      </c>
      <c r="D1604" s="114" t="s">
        <v>755</v>
      </c>
      <c r="E1604" s="114"/>
      <c r="F1604" s="115">
        <v>44830</v>
      </c>
      <c r="G1604" s="116" t="s">
        <v>125</v>
      </c>
      <c r="H1604" s="152" t="s">
        <v>1021</v>
      </c>
      <c r="I1604" s="116" t="s">
        <v>25</v>
      </c>
      <c r="J1604" s="116" t="s">
        <v>455</v>
      </c>
      <c r="K1604" s="117" t="str">
        <f t="shared" si="318"/>
        <v>No's</v>
      </c>
      <c r="L1604" s="118">
        <v>328</v>
      </c>
      <c r="M1604" s="118"/>
      <c r="N1604" s="118"/>
      <c r="O1604" s="138">
        <f t="shared" si="316"/>
        <v>328</v>
      </c>
      <c r="P1604" s="124"/>
      <c r="Q1604" s="118"/>
      <c r="R1604" s="118"/>
      <c r="S1604" s="151"/>
      <c r="T1604" s="119" t="str">
        <f t="shared" si="311"/>
        <v/>
      </c>
      <c r="U1604" s="119" t="str">
        <f t="shared" si="312"/>
        <v/>
      </c>
      <c r="V1604" s="119">
        <f t="shared" si="319"/>
        <v>328</v>
      </c>
      <c r="W1604" s="119" t="str">
        <f t="shared" si="320"/>
        <v/>
      </c>
      <c r="X1604" s="119" t="str">
        <f t="shared" si="321"/>
        <v/>
      </c>
      <c r="Y1604" s="120" t="str">
        <f t="shared" si="313"/>
        <v/>
      </c>
      <c r="Z1604" s="121" t="str">
        <f t="shared" si="314"/>
        <v/>
      </c>
      <c r="AA1604" s="122"/>
      <c r="AB1604" s="119" t="str">
        <f t="shared" si="317"/>
        <v/>
      </c>
    </row>
    <row r="1605" spans="1:29" x14ac:dyDescent="0.45">
      <c r="A1605" s="112">
        <f>IF(C1605="","",COUNTA($C$3:C1605))</f>
        <v>1603</v>
      </c>
      <c r="B1605" s="112" t="str">
        <f t="shared" si="315"/>
        <v>December</v>
      </c>
      <c r="C1605" s="113">
        <v>44918</v>
      </c>
      <c r="D1605" s="114" t="s">
        <v>755</v>
      </c>
      <c r="E1605" s="114"/>
      <c r="F1605" s="115">
        <v>44830</v>
      </c>
      <c r="G1605" s="116" t="s">
        <v>125</v>
      </c>
      <c r="H1605" s="152" t="s">
        <v>1021</v>
      </c>
      <c r="I1605" s="116" t="s">
        <v>460</v>
      </c>
      <c r="J1605" s="116" t="s">
        <v>225</v>
      </c>
      <c r="K1605" s="117" t="str">
        <f t="shared" si="318"/>
        <v>Rmt</v>
      </c>
      <c r="L1605" s="118">
        <v>120</v>
      </c>
      <c r="M1605" s="118"/>
      <c r="N1605" s="118"/>
      <c r="O1605" s="138">
        <f t="shared" si="316"/>
        <v>120</v>
      </c>
      <c r="P1605" s="124"/>
      <c r="Q1605" s="118"/>
      <c r="R1605" s="118"/>
      <c r="S1605" s="151"/>
      <c r="T1605" s="119" t="str">
        <f t="shared" si="311"/>
        <v/>
      </c>
      <c r="U1605" s="119" t="str">
        <f t="shared" si="312"/>
        <v/>
      </c>
      <c r="V1605" s="119">
        <f t="shared" si="319"/>
        <v>120</v>
      </c>
      <c r="W1605" s="119" t="str">
        <f t="shared" si="320"/>
        <v/>
      </c>
      <c r="X1605" s="119" t="str">
        <f t="shared" si="321"/>
        <v/>
      </c>
      <c r="Y1605" s="120" t="str">
        <f t="shared" si="313"/>
        <v/>
      </c>
      <c r="Z1605" s="121" t="str">
        <f t="shared" si="314"/>
        <v/>
      </c>
      <c r="AA1605" s="122"/>
      <c r="AB1605" s="119" t="str">
        <f t="shared" si="317"/>
        <v/>
      </c>
    </row>
    <row r="1606" spans="1:29" x14ac:dyDescent="0.45">
      <c r="A1606" s="112">
        <f>IF(C1606="","",COUNTA($C$3:C1606))</f>
        <v>1604</v>
      </c>
      <c r="B1606" s="112" t="str">
        <f t="shared" si="315"/>
        <v>December</v>
      </c>
      <c r="C1606" s="113">
        <v>44918</v>
      </c>
      <c r="D1606" s="114" t="s">
        <v>755</v>
      </c>
      <c r="E1606" s="114"/>
      <c r="F1606" s="115">
        <v>44830</v>
      </c>
      <c r="G1606" s="116" t="s">
        <v>125</v>
      </c>
      <c r="H1606" s="152" t="s">
        <v>1021</v>
      </c>
      <c r="I1606" s="116" t="s">
        <v>24</v>
      </c>
      <c r="J1606" s="116" t="s">
        <v>24</v>
      </c>
      <c r="K1606" s="117" t="str">
        <f t="shared" si="318"/>
        <v>No's</v>
      </c>
      <c r="L1606" s="118">
        <v>500</v>
      </c>
      <c r="M1606" s="118"/>
      <c r="N1606" s="118"/>
      <c r="O1606" s="138">
        <f t="shared" si="316"/>
        <v>500</v>
      </c>
      <c r="P1606" s="124"/>
      <c r="Q1606" s="118"/>
      <c r="R1606" s="118"/>
      <c r="S1606" s="151"/>
      <c r="T1606" s="119" t="str">
        <f t="shared" si="311"/>
        <v/>
      </c>
      <c r="U1606" s="119" t="str">
        <f t="shared" si="312"/>
        <v/>
      </c>
      <c r="V1606" s="119">
        <f t="shared" si="319"/>
        <v>500</v>
      </c>
      <c r="W1606" s="119" t="str">
        <f t="shared" si="320"/>
        <v/>
      </c>
      <c r="X1606" s="119" t="str">
        <f t="shared" si="321"/>
        <v/>
      </c>
      <c r="Y1606" s="120" t="str">
        <f t="shared" si="313"/>
        <v/>
      </c>
      <c r="Z1606" s="121" t="str">
        <f t="shared" si="314"/>
        <v/>
      </c>
      <c r="AA1606" s="122"/>
      <c r="AB1606" s="119" t="str">
        <f t="shared" si="317"/>
        <v/>
      </c>
    </row>
    <row r="1607" spans="1:29" x14ac:dyDescent="0.45">
      <c r="A1607" s="112">
        <f>IF(C1607="","",COUNTA($C$3:C1607))</f>
        <v>1605</v>
      </c>
      <c r="B1607" s="112" t="str">
        <f t="shared" si="315"/>
        <v>December</v>
      </c>
      <c r="C1607" s="113">
        <v>44918</v>
      </c>
      <c r="D1607" s="114" t="s">
        <v>755</v>
      </c>
      <c r="E1607" s="114"/>
      <c r="F1607" s="115">
        <v>44830</v>
      </c>
      <c r="G1607" s="116" t="s">
        <v>125</v>
      </c>
      <c r="H1607" s="152" t="s">
        <v>1021</v>
      </c>
      <c r="I1607" s="116" t="s">
        <v>480</v>
      </c>
      <c r="J1607" s="116" t="s">
        <v>345</v>
      </c>
      <c r="K1607" s="117" t="str">
        <f t="shared" si="318"/>
        <v>Kg's</v>
      </c>
      <c r="L1607" s="118">
        <v>0.3</v>
      </c>
      <c r="M1607" s="118"/>
      <c r="N1607" s="118"/>
      <c r="O1607" s="138">
        <f t="shared" si="316"/>
        <v>0.3</v>
      </c>
      <c r="P1607" s="124"/>
      <c r="Q1607" s="118"/>
      <c r="R1607" s="118"/>
      <c r="S1607" s="151"/>
      <c r="T1607" s="119" t="str">
        <f t="shared" si="311"/>
        <v/>
      </c>
      <c r="U1607" s="119" t="str">
        <f t="shared" si="312"/>
        <v/>
      </c>
      <c r="V1607" s="119">
        <f t="shared" si="319"/>
        <v>0.3</v>
      </c>
      <c r="W1607" s="119" t="str">
        <f t="shared" si="320"/>
        <v/>
      </c>
      <c r="X1607" s="119" t="str">
        <f t="shared" si="321"/>
        <v/>
      </c>
      <c r="Y1607" s="120" t="str">
        <f t="shared" si="313"/>
        <v/>
      </c>
      <c r="Z1607" s="121" t="str">
        <f t="shared" si="314"/>
        <v/>
      </c>
      <c r="AA1607" s="122"/>
      <c r="AB1607" s="119" t="str">
        <f t="shared" si="317"/>
        <v/>
      </c>
    </row>
    <row r="1608" spans="1:29" x14ac:dyDescent="0.45">
      <c r="A1608" s="112">
        <f>IF(C1608="","",COUNTA($C$3:C1608))</f>
        <v>1606</v>
      </c>
      <c r="B1608" s="112" t="str">
        <f t="shared" si="315"/>
        <v>December</v>
      </c>
      <c r="C1608" s="113">
        <v>44918</v>
      </c>
      <c r="D1608" s="114" t="s">
        <v>755</v>
      </c>
      <c r="E1608" s="114"/>
      <c r="F1608" s="115">
        <v>44830</v>
      </c>
      <c r="G1608" s="116" t="s">
        <v>125</v>
      </c>
      <c r="H1608" s="152" t="s">
        <v>1021</v>
      </c>
      <c r="I1608" s="116" t="s">
        <v>480</v>
      </c>
      <c r="J1608" s="116" t="s">
        <v>343</v>
      </c>
      <c r="K1608" s="117" t="str">
        <f t="shared" si="318"/>
        <v>No's</v>
      </c>
      <c r="L1608" s="118">
        <v>2</v>
      </c>
      <c r="M1608" s="118"/>
      <c r="N1608" s="118"/>
      <c r="O1608" s="138">
        <f t="shared" si="316"/>
        <v>2</v>
      </c>
      <c r="P1608" s="124"/>
      <c r="Q1608" s="118"/>
      <c r="R1608" s="118"/>
      <c r="S1608" s="151"/>
      <c r="T1608" s="119" t="str">
        <f t="shared" si="311"/>
        <v/>
      </c>
      <c r="U1608" s="119" t="str">
        <f t="shared" si="312"/>
        <v/>
      </c>
      <c r="V1608" s="119">
        <f t="shared" si="319"/>
        <v>2</v>
      </c>
      <c r="W1608" s="119" t="str">
        <f t="shared" si="320"/>
        <v/>
      </c>
      <c r="X1608" s="119" t="str">
        <f t="shared" si="321"/>
        <v/>
      </c>
      <c r="Y1608" s="120" t="str">
        <f t="shared" si="313"/>
        <v/>
      </c>
      <c r="Z1608" s="121" t="str">
        <f t="shared" si="314"/>
        <v/>
      </c>
      <c r="AA1608" s="122"/>
      <c r="AB1608" s="119" t="str">
        <f t="shared" si="317"/>
        <v/>
      </c>
    </row>
    <row r="1609" spans="1:29" x14ac:dyDescent="0.45">
      <c r="A1609" s="112">
        <f>IF(C1609="","",COUNTA($C$3:C1609))</f>
        <v>1607</v>
      </c>
      <c r="B1609" s="112" t="str">
        <f t="shared" si="315"/>
        <v>December</v>
      </c>
      <c r="C1609" s="113">
        <v>44918</v>
      </c>
      <c r="D1609" s="114" t="s">
        <v>1010</v>
      </c>
      <c r="E1609" s="114"/>
      <c r="F1609" s="115">
        <v>44914</v>
      </c>
      <c r="G1609" s="116" t="s">
        <v>125</v>
      </c>
      <c r="H1609" s="152" t="s">
        <v>1022</v>
      </c>
      <c r="I1609" s="116" t="s">
        <v>457</v>
      </c>
      <c r="J1609" s="116" t="s">
        <v>2</v>
      </c>
      <c r="K1609" s="117" t="str">
        <f t="shared" si="318"/>
        <v>Sqmt</v>
      </c>
      <c r="L1609" s="118">
        <v>560.5</v>
      </c>
      <c r="M1609" s="118">
        <v>322.08999999999997</v>
      </c>
      <c r="N1609" s="118">
        <v>139.62</v>
      </c>
      <c r="O1609" s="138">
        <f t="shared" si="316"/>
        <v>563.28620000000001</v>
      </c>
      <c r="P1609" s="124">
        <v>482.55</v>
      </c>
      <c r="Q1609" s="118">
        <v>541.29999999999995</v>
      </c>
      <c r="R1609" s="118">
        <v>35</v>
      </c>
      <c r="S1609" s="151">
        <v>65</v>
      </c>
      <c r="T1609" s="119">
        <f t="shared" si="311"/>
        <v>21.986200000000053</v>
      </c>
      <c r="U1609" s="119">
        <f t="shared" si="312"/>
        <v>58.749999999999943</v>
      </c>
      <c r="V1609" s="119">
        <f t="shared" si="319"/>
        <v>2653.0780020000002</v>
      </c>
      <c r="W1609" s="119">
        <f t="shared" si="320"/>
        <v>276.71249999999975</v>
      </c>
      <c r="X1609" s="119">
        <f t="shared" si="321"/>
        <v>103.55500200000026</v>
      </c>
      <c r="Y1609" s="120">
        <f t="shared" si="313"/>
        <v>3.9032023152706476</v>
      </c>
      <c r="Z1609" s="121">
        <f t="shared" si="314"/>
        <v>10.4298667355955</v>
      </c>
      <c r="AA1609" s="122"/>
      <c r="AB1609" s="119">
        <f t="shared" si="317"/>
        <v>103.55500200000026</v>
      </c>
    </row>
    <row r="1610" spans="1:29" x14ac:dyDescent="0.45">
      <c r="A1610" s="112">
        <f>IF(C1610="","",COUNTA($C$3:C1610))</f>
        <v>1608</v>
      </c>
      <c r="B1610" s="112" t="str">
        <f t="shared" si="315"/>
        <v>December</v>
      </c>
      <c r="C1610" s="113">
        <v>44918</v>
      </c>
      <c r="D1610" s="114" t="s">
        <v>1010</v>
      </c>
      <c r="E1610" s="114"/>
      <c r="F1610" s="115">
        <v>44914</v>
      </c>
      <c r="G1610" s="116" t="s">
        <v>125</v>
      </c>
      <c r="H1610" s="152" t="s">
        <v>1022</v>
      </c>
      <c r="I1610" s="116" t="s">
        <v>457</v>
      </c>
      <c r="J1610" s="116" t="s">
        <v>3</v>
      </c>
      <c r="K1610" s="117" t="str">
        <f t="shared" si="318"/>
        <v>Sqmt</v>
      </c>
      <c r="L1610" s="118">
        <v>62.7</v>
      </c>
      <c r="M1610" s="118">
        <v>27.39</v>
      </c>
      <c r="N1610" s="118">
        <v>24.45</v>
      </c>
      <c r="O1610" s="138">
        <f t="shared" si="316"/>
        <v>63.244800000000005</v>
      </c>
      <c r="P1610" s="124">
        <v>48.3</v>
      </c>
      <c r="Q1610" s="118">
        <v>57.1</v>
      </c>
      <c r="R1610" s="118"/>
      <c r="S1610" s="151"/>
      <c r="T1610" s="119">
        <f t="shared" si="311"/>
        <v>6.1448000000000036</v>
      </c>
      <c r="U1610" s="119">
        <f t="shared" si="312"/>
        <v>8.8000000000000043</v>
      </c>
      <c r="V1610" s="119">
        <f t="shared" si="319"/>
        <v>397.17734400000006</v>
      </c>
      <c r="W1610" s="119">
        <f t="shared" si="320"/>
        <v>55.264000000000031</v>
      </c>
      <c r="X1610" s="119">
        <f t="shared" si="321"/>
        <v>38.589344000000025</v>
      </c>
      <c r="Y1610" s="120">
        <f t="shared" si="313"/>
        <v>9.7158975915806565</v>
      </c>
      <c r="Z1610" s="121">
        <f t="shared" si="314"/>
        <v>13.914187411455176</v>
      </c>
      <c r="AA1610" s="122"/>
      <c r="AB1610" s="119">
        <f t="shared" si="317"/>
        <v>38.589344000000025</v>
      </c>
    </row>
    <row r="1611" spans="1:29" x14ac:dyDescent="0.45">
      <c r="A1611" s="112">
        <f>IF(C1611="","",COUNTA($C$3:C1611))</f>
        <v>1609</v>
      </c>
      <c r="B1611" s="112" t="str">
        <f t="shared" si="315"/>
        <v>December</v>
      </c>
      <c r="C1611" s="113">
        <v>44918</v>
      </c>
      <c r="D1611" s="114" t="s">
        <v>1010</v>
      </c>
      <c r="E1611" s="114"/>
      <c r="F1611" s="115">
        <v>44914</v>
      </c>
      <c r="G1611" s="116" t="s">
        <v>125</v>
      </c>
      <c r="H1611" s="152" t="s">
        <v>1022</v>
      </c>
      <c r="I1611" s="116" t="s">
        <v>25</v>
      </c>
      <c r="J1611" s="116" t="s">
        <v>455</v>
      </c>
      <c r="K1611" s="117" t="str">
        <f t="shared" si="318"/>
        <v>No's</v>
      </c>
      <c r="L1611" s="118">
        <v>2992</v>
      </c>
      <c r="M1611" s="118"/>
      <c r="N1611" s="118"/>
      <c r="O1611" s="138">
        <f t="shared" si="316"/>
        <v>2992</v>
      </c>
      <c r="P1611" s="124"/>
      <c r="Q1611" s="118"/>
      <c r="R1611" s="118"/>
      <c r="S1611" s="151"/>
      <c r="T1611" s="119" t="str">
        <f t="shared" si="311"/>
        <v/>
      </c>
      <c r="U1611" s="119" t="str">
        <f t="shared" si="312"/>
        <v/>
      </c>
      <c r="V1611" s="119">
        <f t="shared" si="319"/>
        <v>2992</v>
      </c>
      <c r="W1611" s="119" t="str">
        <f t="shared" si="320"/>
        <v/>
      </c>
      <c r="X1611" s="119" t="str">
        <f t="shared" si="321"/>
        <v/>
      </c>
      <c r="Y1611" s="120" t="str">
        <f t="shared" si="313"/>
        <v/>
      </c>
      <c r="Z1611" s="121" t="str">
        <f t="shared" si="314"/>
        <v/>
      </c>
      <c r="AA1611" s="122"/>
      <c r="AB1611" s="119" t="str">
        <f t="shared" si="317"/>
        <v/>
      </c>
    </row>
    <row r="1612" spans="1:29" x14ac:dyDescent="0.45">
      <c r="A1612" s="112">
        <f>IF(C1612="","",COUNTA($C$3:C1612))</f>
        <v>1610</v>
      </c>
      <c r="B1612" s="112" t="str">
        <f t="shared" si="315"/>
        <v>December</v>
      </c>
      <c r="C1612" s="113">
        <v>44918</v>
      </c>
      <c r="D1612" s="114" t="s">
        <v>1010</v>
      </c>
      <c r="E1612" s="114"/>
      <c r="F1612" s="115">
        <v>44914</v>
      </c>
      <c r="G1612" s="116" t="s">
        <v>125</v>
      </c>
      <c r="H1612" s="152" t="s">
        <v>1022</v>
      </c>
      <c r="I1612" s="116" t="s">
        <v>460</v>
      </c>
      <c r="J1612" s="116" t="s">
        <v>225</v>
      </c>
      <c r="K1612" s="117" t="str">
        <f t="shared" si="318"/>
        <v>Rmt</v>
      </c>
      <c r="L1612" s="118">
        <v>590</v>
      </c>
      <c r="M1612" s="118"/>
      <c r="N1612" s="118"/>
      <c r="O1612" s="138">
        <f t="shared" si="316"/>
        <v>590</v>
      </c>
      <c r="P1612" s="124"/>
      <c r="Q1612" s="118"/>
      <c r="R1612" s="118"/>
      <c r="S1612" s="151"/>
      <c r="T1612" s="119" t="str">
        <f t="shared" si="311"/>
        <v/>
      </c>
      <c r="U1612" s="119" t="str">
        <f t="shared" si="312"/>
        <v/>
      </c>
      <c r="V1612" s="119">
        <f t="shared" si="319"/>
        <v>590</v>
      </c>
      <c r="W1612" s="119" t="str">
        <f t="shared" si="320"/>
        <v/>
      </c>
      <c r="X1612" s="119" t="str">
        <f t="shared" si="321"/>
        <v/>
      </c>
      <c r="Y1612" s="120" t="str">
        <f t="shared" si="313"/>
        <v/>
      </c>
      <c r="Z1612" s="121" t="str">
        <f t="shared" si="314"/>
        <v/>
      </c>
      <c r="AA1612" s="122"/>
      <c r="AB1612" s="119" t="str">
        <f t="shared" si="317"/>
        <v/>
      </c>
    </row>
    <row r="1613" spans="1:29" x14ac:dyDescent="0.45">
      <c r="A1613" s="112">
        <f>IF(C1613="","",COUNTA($C$3:C1613))</f>
        <v>1611</v>
      </c>
      <c r="B1613" s="112" t="str">
        <f t="shared" si="315"/>
        <v>December</v>
      </c>
      <c r="C1613" s="113">
        <v>44918</v>
      </c>
      <c r="D1613" s="114" t="s">
        <v>1010</v>
      </c>
      <c r="E1613" s="114"/>
      <c r="F1613" s="115">
        <v>44914</v>
      </c>
      <c r="G1613" s="116" t="s">
        <v>125</v>
      </c>
      <c r="H1613" s="152" t="s">
        <v>1022</v>
      </c>
      <c r="I1613" s="116" t="s">
        <v>24</v>
      </c>
      <c r="J1613" s="116" t="s">
        <v>24</v>
      </c>
      <c r="K1613" s="117" t="str">
        <f t="shared" si="318"/>
        <v>No's</v>
      </c>
      <c r="L1613" s="118">
        <v>2000</v>
      </c>
      <c r="M1613" s="118"/>
      <c r="N1613" s="118"/>
      <c r="O1613" s="138">
        <f t="shared" si="316"/>
        <v>2000</v>
      </c>
      <c r="P1613" s="124"/>
      <c r="Q1613" s="118"/>
      <c r="R1613" s="118"/>
      <c r="S1613" s="151"/>
      <c r="T1613" s="119" t="str">
        <f t="shared" si="311"/>
        <v/>
      </c>
      <c r="U1613" s="119" t="str">
        <f t="shared" si="312"/>
        <v/>
      </c>
      <c r="V1613" s="119">
        <f t="shared" si="319"/>
        <v>2000</v>
      </c>
      <c r="W1613" s="119" t="str">
        <f t="shared" si="320"/>
        <v/>
      </c>
      <c r="X1613" s="119" t="str">
        <f t="shared" si="321"/>
        <v/>
      </c>
      <c r="Y1613" s="120" t="str">
        <f t="shared" si="313"/>
        <v/>
      </c>
      <c r="Z1613" s="121" t="str">
        <f t="shared" si="314"/>
        <v/>
      </c>
      <c r="AA1613" s="122"/>
      <c r="AB1613" s="119" t="str">
        <f t="shared" si="317"/>
        <v/>
      </c>
    </row>
    <row r="1614" spans="1:29" x14ac:dyDescent="0.45">
      <c r="A1614" s="112">
        <f>IF(C1614="","",COUNTA($C$3:C1614))</f>
        <v>1612</v>
      </c>
      <c r="B1614" s="112" t="str">
        <f t="shared" si="315"/>
        <v>December</v>
      </c>
      <c r="C1614" s="113">
        <v>44918</v>
      </c>
      <c r="D1614" s="114" t="s">
        <v>1010</v>
      </c>
      <c r="E1614" s="114"/>
      <c r="F1614" s="115">
        <v>44914</v>
      </c>
      <c r="G1614" s="116" t="s">
        <v>125</v>
      </c>
      <c r="H1614" s="152" t="s">
        <v>1022</v>
      </c>
      <c r="I1614" s="116" t="s">
        <v>480</v>
      </c>
      <c r="J1614" s="116" t="s">
        <v>345</v>
      </c>
      <c r="K1614" s="117" t="str">
        <f t="shared" si="318"/>
        <v>Kg's</v>
      </c>
      <c r="L1614" s="118">
        <v>3.6</v>
      </c>
      <c r="M1614" s="118"/>
      <c r="N1614" s="118"/>
      <c r="O1614" s="138">
        <f t="shared" si="316"/>
        <v>3.6</v>
      </c>
      <c r="P1614" s="124"/>
      <c r="Q1614" s="118"/>
      <c r="R1614" s="118"/>
      <c r="S1614" s="151"/>
      <c r="T1614" s="119" t="str">
        <f t="shared" ref="T1614:T1669" si="322">(IF(K1614="Sqmt",(O1614-Q1614),""))</f>
        <v/>
      </c>
      <c r="U1614" s="119" t="str">
        <f t="shared" ref="U1614:U1669" si="323">(IF(K1614="Sqmt",(O1614-P1614)-T1614,IF(K1614="Rmt","",IF(K1614="Kg's","",IF(K1614="No's","",IF(K1614="Roll","",""))))))</f>
        <v/>
      </c>
      <c r="V1614" s="119">
        <f t="shared" si="319"/>
        <v>3.6</v>
      </c>
      <c r="W1614" s="119" t="str">
        <f t="shared" si="320"/>
        <v/>
      </c>
      <c r="X1614" s="119" t="str">
        <f t="shared" si="321"/>
        <v/>
      </c>
      <c r="Y1614" s="120" t="str">
        <f t="shared" ref="Y1614:Y1669" si="324">IF(K1614="Sqmt",(T1614/O1614)*100,IF(K1614="Kg's","",IF(K1614="No's","",IF(K1614="Rmt","",IF(K1614="Roll","",IF(K1614="",""))))))</f>
        <v/>
      </c>
      <c r="Z1614" s="121" t="str">
        <f t="shared" ref="Z1614:Z1669" si="325">IF(K1614="Sqmt",(U1614/O1614)*100,IF(K1614="Kg's","",IF(K1614="No's","",IF(K1614="Rmt","",IF(K1614="Roll","",IF(K1614="",""))))))</f>
        <v/>
      </c>
      <c r="AA1614" s="122"/>
      <c r="AB1614" s="119" t="str">
        <f t="shared" si="317"/>
        <v/>
      </c>
    </row>
    <row r="1615" spans="1:29" x14ac:dyDescent="0.45">
      <c r="A1615" s="112">
        <f>IF(C1615="","",COUNTA($C$3:C1615))</f>
        <v>1613</v>
      </c>
      <c r="B1615" s="112" t="str">
        <f t="shared" ref="B1615:B1670" si="326">IF(C1615="","",TEXT(C1615,"mmmm"))</f>
        <v>December</v>
      </c>
      <c r="C1615" s="113">
        <v>44918</v>
      </c>
      <c r="D1615" s="114" t="s">
        <v>1010</v>
      </c>
      <c r="E1615" s="114"/>
      <c r="F1615" s="115">
        <v>44914</v>
      </c>
      <c r="G1615" s="116" t="s">
        <v>125</v>
      </c>
      <c r="H1615" s="152" t="s">
        <v>1022</v>
      </c>
      <c r="I1615" s="116" t="s">
        <v>480</v>
      </c>
      <c r="J1615" s="116" t="s">
        <v>343</v>
      </c>
      <c r="K1615" s="117" t="str">
        <f t="shared" si="318"/>
        <v>No's</v>
      </c>
      <c r="L1615" s="118">
        <v>3</v>
      </c>
      <c r="M1615" s="118"/>
      <c r="N1615" s="118"/>
      <c r="O1615" s="138">
        <f t="shared" si="316"/>
        <v>3</v>
      </c>
      <c r="P1615" s="124"/>
      <c r="Q1615" s="118"/>
      <c r="R1615" s="118"/>
      <c r="S1615" s="151"/>
      <c r="T1615" s="119" t="str">
        <f t="shared" si="322"/>
        <v/>
      </c>
      <c r="U1615" s="119" t="str">
        <f t="shared" si="323"/>
        <v/>
      </c>
      <c r="V1615" s="119">
        <f t="shared" si="319"/>
        <v>3</v>
      </c>
      <c r="W1615" s="119" t="str">
        <f t="shared" si="320"/>
        <v/>
      </c>
      <c r="X1615" s="119" t="str">
        <f t="shared" si="321"/>
        <v/>
      </c>
      <c r="Y1615" s="120" t="str">
        <f t="shared" si="324"/>
        <v/>
      </c>
      <c r="Z1615" s="121" t="str">
        <f t="shared" si="325"/>
        <v/>
      </c>
      <c r="AA1615" s="122"/>
      <c r="AB1615" s="119" t="str">
        <f t="shared" si="317"/>
        <v/>
      </c>
    </row>
    <row r="1616" spans="1:29" x14ac:dyDescent="0.45">
      <c r="A1616" s="112">
        <f>IF(C1616="","",COUNTA($C$3:C1616))</f>
        <v>1614</v>
      </c>
      <c r="B1616" s="112" t="str">
        <f t="shared" si="326"/>
        <v>December</v>
      </c>
      <c r="C1616" s="113">
        <v>44918</v>
      </c>
      <c r="D1616" s="114" t="s">
        <v>1010</v>
      </c>
      <c r="E1616" s="114"/>
      <c r="F1616" s="115">
        <v>44914</v>
      </c>
      <c r="G1616" s="116" t="s">
        <v>125</v>
      </c>
      <c r="H1616" s="152" t="s">
        <v>1024</v>
      </c>
      <c r="I1616" s="116" t="s">
        <v>230</v>
      </c>
      <c r="J1616" s="116" t="s">
        <v>4</v>
      </c>
      <c r="K1616" s="117" t="str">
        <f t="shared" si="318"/>
        <v>Sqmt</v>
      </c>
      <c r="L1616" s="118">
        <v>5.2</v>
      </c>
      <c r="M1616" s="118"/>
      <c r="N1616" s="118">
        <v>4.34</v>
      </c>
      <c r="O1616" s="138">
        <f t="shared" si="316"/>
        <v>5.2947999999999995</v>
      </c>
      <c r="P1616" s="124">
        <v>2.1</v>
      </c>
      <c r="Q1616" s="118">
        <v>3.7</v>
      </c>
      <c r="R1616" s="118">
        <v>0</v>
      </c>
      <c r="S1616" s="151">
        <v>100</v>
      </c>
      <c r="T1616" s="119">
        <f t="shared" si="322"/>
        <v>1.5947999999999993</v>
      </c>
      <c r="U1616" s="119">
        <f t="shared" si="323"/>
        <v>1.6</v>
      </c>
      <c r="V1616" s="119">
        <f t="shared" si="319"/>
        <v>41.564179999999993</v>
      </c>
      <c r="W1616" s="119">
        <f t="shared" si="320"/>
        <v>12.56</v>
      </c>
      <c r="X1616" s="119">
        <f t="shared" si="321"/>
        <v>12.519179999999993</v>
      </c>
      <c r="Y1616" s="120">
        <f t="shared" si="324"/>
        <v>30.120117851476913</v>
      </c>
      <c r="Z1616" s="121">
        <f t="shared" si="325"/>
        <v>30.218327415577551</v>
      </c>
      <c r="AA1616" s="122"/>
      <c r="AB1616" s="119">
        <f t="shared" si="317"/>
        <v>12.519179999999993</v>
      </c>
    </row>
    <row r="1617" spans="1:28" x14ac:dyDescent="0.45">
      <c r="A1617" s="112">
        <f>IF(C1617="","",COUNTA($C$3:C1617))</f>
        <v>1615</v>
      </c>
      <c r="B1617" s="112" t="str">
        <f t="shared" si="326"/>
        <v>December</v>
      </c>
      <c r="C1617" s="113">
        <v>44918</v>
      </c>
      <c r="D1617" s="114" t="s">
        <v>1010</v>
      </c>
      <c r="E1617" s="114"/>
      <c r="F1617" s="115">
        <v>44914</v>
      </c>
      <c r="G1617" s="116" t="s">
        <v>125</v>
      </c>
      <c r="H1617" s="152" t="s">
        <v>1024</v>
      </c>
      <c r="I1617" s="116" t="s">
        <v>230</v>
      </c>
      <c r="J1617" s="116" t="s">
        <v>3</v>
      </c>
      <c r="K1617" s="117" t="str">
        <f t="shared" si="318"/>
        <v>Sqmt</v>
      </c>
      <c r="L1617" s="118">
        <v>0.8</v>
      </c>
      <c r="M1617" s="118"/>
      <c r="N1617" s="118">
        <v>0.69</v>
      </c>
      <c r="O1617" s="138">
        <f t="shared" si="316"/>
        <v>0.84179999999999988</v>
      </c>
      <c r="P1617" s="124"/>
      <c r="Q1617" s="118">
        <v>0.6</v>
      </c>
      <c r="R1617" s="118"/>
      <c r="S1617" s="151"/>
      <c r="T1617" s="119">
        <f t="shared" si="322"/>
        <v>0.2417999999999999</v>
      </c>
      <c r="U1617" s="119">
        <f t="shared" si="323"/>
        <v>0.6</v>
      </c>
      <c r="V1617" s="119">
        <f t="shared" si="319"/>
        <v>5.2865039999999999</v>
      </c>
      <c r="W1617" s="119">
        <f t="shared" si="320"/>
        <v>3.7679999999999998</v>
      </c>
      <c r="X1617" s="119">
        <f t="shared" si="321"/>
        <v>1.5185039999999994</v>
      </c>
      <c r="Y1617" s="120">
        <f t="shared" si="324"/>
        <v>28.724162508909473</v>
      </c>
      <c r="Z1617" s="121">
        <f t="shared" si="325"/>
        <v>71.275837491090527</v>
      </c>
      <c r="AA1617" s="122"/>
      <c r="AB1617" s="119">
        <f t="shared" si="317"/>
        <v>1.5185039999999994</v>
      </c>
    </row>
    <row r="1618" spans="1:28" x14ac:dyDescent="0.45">
      <c r="A1618" s="112">
        <f>IF(C1618="","",COUNTA($C$3:C1618))</f>
        <v>1616</v>
      </c>
      <c r="B1618" s="112" t="str">
        <f t="shared" si="326"/>
        <v>December</v>
      </c>
      <c r="C1618" s="113">
        <v>44918</v>
      </c>
      <c r="D1618" s="114" t="s">
        <v>1010</v>
      </c>
      <c r="E1618" s="114"/>
      <c r="F1618" s="115">
        <v>44914</v>
      </c>
      <c r="G1618" s="116" t="s">
        <v>125</v>
      </c>
      <c r="H1618" s="152" t="s">
        <v>1024</v>
      </c>
      <c r="I1618" s="116" t="s">
        <v>25</v>
      </c>
      <c r="J1618" s="116" t="s">
        <v>455</v>
      </c>
      <c r="K1618" s="117" t="str">
        <f t="shared" si="318"/>
        <v>No's</v>
      </c>
      <c r="L1618" s="118">
        <v>64</v>
      </c>
      <c r="M1618" s="118"/>
      <c r="N1618" s="118"/>
      <c r="O1618" s="138">
        <f t="shared" si="316"/>
        <v>64</v>
      </c>
      <c r="P1618" s="124"/>
      <c r="Q1618" s="118"/>
      <c r="R1618" s="118"/>
      <c r="S1618" s="151"/>
      <c r="T1618" s="119" t="str">
        <f t="shared" si="322"/>
        <v/>
      </c>
      <c r="U1618" s="119" t="str">
        <f t="shared" si="323"/>
        <v/>
      </c>
      <c r="V1618" s="119">
        <f t="shared" si="319"/>
        <v>64</v>
      </c>
      <c r="W1618" s="119" t="str">
        <f t="shared" si="320"/>
        <v/>
      </c>
      <c r="X1618" s="119" t="str">
        <f t="shared" si="321"/>
        <v/>
      </c>
      <c r="Y1618" s="120" t="str">
        <f t="shared" si="324"/>
        <v/>
      </c>
      <c r="Z1618" s="121" t="str">
        <f t="shared" si="325"/>
        <v/>
      </c>
      <c r="AA1618" s="122"/>
      <c r="AB1618" s="119" t="str">
        <f t="shared" si="317"/>
        <v/>
      </c>
    </row>
    <row r="1619" spans="1:28" x14ac:dyDescent="0.45">
      <c r="A1619" s="112">
        <f>IF(C1619="","",COUNTA($C$3:C1619))</f>
        <v>1617</v>
      </c>
      <c r="B1619" s="112" t="str">
        <f t="shared" si="326"/>
        <v>December</v>
      </c>
      <c r="C1619" s="113">
        <v>44919</v>
      </c>
      <c r="D1619" s="114" t="s">
        <v>1019</v>
      </c>
      <c r="E1619" s="114"/>
      <c r="F1619" s="115">
        <v>44910</v>
      </c>
      <c r="G1619" s="116" t="s">
        <v>125</v>
      </c>
      <c r="H1619" s="152" t="s">
        <v>1025</v>
      </c>
      <c r="I1619" s="116" t="s">
        <v>230</v>
      </c>
      <c r="J1619" s="116" t="s">
        <v>4</v>
      </c>
      <c r="K1619" s="117" t="str">
        <f t="shared" si="318"/>
        <v>Sqmt</v>
      </c>
      <c r="L1619" s="118">
        <v>8.5</v>
      </c>
      <c r="M1619" s="118"/>
      <c r="N1619" s="118">
        <v>7.1</v>
      </c>
      <c r="O1619" s="138">
        <f t="shared" si="316"/>
        <v>8.661999999999999</v>
      </c>
      <c r="P1619" s="124">
        <v>5.7</v>
      </c>
      <c r="Q1619" s="118">
        <v>7.4</v>
      </c>
      <c r="R1619" s="118">
        <v>0</v>
      </c>
      <c r="S1619" s="151">
        <v>100</v>
      </c>
      <c r="T1619" s="119">
        <f t="shared" si="322"/>
        <v>1.2619999999999987</v>
      </c>
      <c r="U1619" s="119">
        <f t="shared" si="323"/>
        <v>1.7000000000000002</v>
      </c>
      <c r="V1619" s="119">
        <f t="shared" si="319"/>
        <v>67.99669999999999</v>
      </c>
      <c r="W1619" s="119">
        <f t="shared" si="320"/>
        <v>13.345000000000001</v>
      </c>
      <c r="X1619" s="119">
        <f t="shared" si="321"/>
        <v>9.9066999999999883</v>
      </c>
      <c r="Y1619" s="120">
        <f t="shared" si="324"/>
        <v>14.569383514199941</v>
      </c>
      <c r="Z1619" s="121">
        <f t="shared" si="325"/>
        <v>19.62595243592704</v>
      </c>
      <c r="AA1619" s="122"/>
      <c r="AB1619" s="119">
        <f t="shared" si="317"/>
        <v>9.9066999999999883</v>
      </c>
    </row>
    <row r="1620" spans="1:28" x14ac:dyDescent="0.45">
      <c r="A1620" s="112">
        <f>IF(C1620="","",COUNTA($C$3:C1620))</f>
        <v>1618</v>
      </c>
      <c r="B1620" s="112" t="str">
        <f t="shared" si="326"/>
        <v>December</v>
      </c>
      <c r="C1620" s="113">
        <v>44919</v>
      </c>
      <c r="D1620" s="114" t="s">
        <v>1019</v>
      </c>
      <c r="E1620" s="114"/>
      <c r="F1620" s="115">
        <v>44910</v>
      </c>
      <c r="G1620" s="116" t="s">
        <v>125</v>
      </c>
      <c r="H1620" s="152" t="s">
        <v>1025</v>
      </c>
      <c r="I1620" s="116" t="s">
        <v>230</v>
      </c>
      <c r="J1620" s="116" t="s">
        <v>3</v>
      </c>
      <c r="K1620" s="117" t="str">
        <f t="shared" si="318"/>
        <v>Sqmt</v>
      </c>
      <c r="L1620" s="118">
        <v>1.8</v>
      </c>
      <c r="M1620" s="118"/>
      <c r="N1620" s="118">
        <v>1.5</v>
      </c>
      <c r="O1620" s="138">
        <f t="shared" si="316"/>
        <v>1.83</v>
      </c>
      <c r="P1620" s="124"/>
      <c r="Q1620" s="118">
        <v>1.4</v>
      </c>
      <c r="R1620" s="118"/>
      <c r="S1620" s="151"/>
      <c r="T1620" s="119">
        <f t="shared" si="322"/>
        <v>0.43000000000000016</v>
      </c>
      <c r="U1620" s="119">
        <f t="shared" si="323"/>
        <v>1.4</v>
      </c>
      <c r="V1620" s="119">
        <f t="shared" si="319"/>
        <v>11.492400000000002</v>
      </c>
      <c r="W1620" s="119">
        <f t="shared" si="320"/>
        <v>8.7919999999999998</v>
      </c>
      <c r="X1620" s="119">
        <f t="shared" si="321"/>
        <v>2.700400000000001</v>
      </c>
      <c r="Y1620" s="120">
        <f t="shared" si="324"/>
        <v>23.497267759562849</v>
      </c>
      <c r="Z1620" s="121">
        <f t="shared" si="325"/>
        <v>76.502732240437155</v>
      </c>
      <c r="AA1620" s="122"/>
      <c r="AB1620" s="119">
        <f t="shared" si="317"/>
        <v>2.700400000000001</v>
      </c>
    </row>
    <row r="1621" spans="1:28" x14ac:dyDescent="0.45">
      <c r="A1621" s="112">
        <f>IF(C1621="","",COUNTA($C$3:C1621))</f>
        <v>1619</v>
      </c>
      <c r="B1621" s="112" t="str">
        <f t="shared" si="326"/>
        <v>December</v>
      </c>
      <c r="C1621" s="113">
        <v>44919</v>
      </c>
      <c r="D1621" s="114" t="s">
        <v>1019</v>
      </c>
      <c r="E1621" s="114"/>
      <c r="F1621" s="115">
        <v>44910</v>
      </c>
      <c r="G1621" s="116" t="s">
        <v>125</v>
      </c>
      <c r="H1621" s="152" t="s">
        <v>1025</v>
      </c>
      <c r="I1621" s="116" t="s">
        <v>25</v>
      </c>
      <c r="J1621" s="116" t="s">
        <v>455</v>
      </c>
      <c r="K1621" s="117" t="str">
        <f t="shared" si="318"/>
        <v>No's</v>
      </c>
      <c r="L1621" s="118">
        <v>216</v>
      </c>
      <c r="M1621" s="118"/>
      <c r="N1621" s="118"/>
      <c r="O1621" s="138">
        <f t="shared" si="316"/>
        <v>216</v>
      </c>
      <c r="P1621" s="124"/>
      <c r="Q1621" s="118"/>
      <c r="R1621" s="118"/>
      <c r="S1621" s="151"/>
      <c r="T1621" s="119" t="str">
        <f t="shared" si="322"/>
        <v/>
      </c>
      <c r="U1621" s="119" t="str">
        <f t="shared" si="323"/>
        <v/>
      </c>
      <c r="V1621" s="119">
        <f t="shared" si="319"/>
        <v>216</v>
      </c>
      <c r="W1621" s="119" t="str">
        <f t="shared" si="320"/>
        <v/>
      </c>
      <c r="X1621" s="119" t="str">
        <f t="shared" si="321"/>
        <v/>
      </c>
      <c r="Y1621" s="120" t="str">
        <f t="shared" si="324"/>
        <v/>
      </c>
      <c r="Z1621" s="121" t="str">
        <f t="shared" si="325"/>
        <v/>
      </c>
      <c r="AA1621" s="122"/>
      <c r="AB1621" s="119" t="str">
        <f t="shared" si="317"/>
        <v/>
      </c>
    </row>
    <row r="1622" spans="1:28" x14ac:dyDescent="0.45">
      <c r="A1622" s="112">
        <f>IF(C1622="","",COUNTA($C$3:C1622))</f>
        <v>1620</v>
      </c>
      <c r="B1622" s="112" t="str">
        <f t="shared" si="326"/>
        <v>December</v>
      </c>
      <c r="C1622" s="113">
        <v>44919</v>
      </c>
      <c r="D1622" s="114" t="s">
        <v>808</v>
      </c>
      <c r="E1622" s="114"/>
      <c r="F1622" s="115">
        <v>44848</v>
      </c>
      <c r="G1622" s="116" t="s">
        <v>125</v>
      </c>
      <c r="H1622" s="152" t="s">
        <v>1026</v>
      </c>
      <c r="I1622" s="116" t="s">
        <v>231</v>
      </c>
      <c r="J1622" s="116" t="s">
        <v>2</v>
      </c>
      <c r="K1622" s="117" t="str">
        <f t="shared" si="318"/>
        <v>Sqmt</v>
      </c>
      <c r="L1622" s="118">
        <v>366.7</v>
      </c>
      <c r="M1622" s="118"/>
      <c r="N1622" s="118">
        <v>307.99</v>
      </c>
      <c r="O1622" s="138">
        <f t="shared" si="316"/>
        <v>375.74779999999998</v>
      </c>
      <c r="P1622" s="124">
        <v>327.7</v>
      </c>
      <c r="Q1622" s="118">
        <v>359.25</v>
      </c>
      <c r="R1622" s="118">
        <v>0</v>
      </c>
      <c r="S1622" s="151">
        <v>100</v>
      </c>
      <c r="T1622" s="119">
        <f t="shared" si="322"/>
        <v>16.497799999999984</v>
      </c>
      <c r="U1622" s="119">
        <f t="shared" si="323"/>
        <v>31.550000000000011</v>
      </c>
      <c r="V1622" s="119">
        <f t="shared" si="319"/>
        <v>1769.7721379999998</v>
      </c>
      <c r="W1622" s="119">
        <f t="shared" si="320"/>
        <v>148.60050000000004</v>
      </c>
      <c r="X1622" s="119">
        <f t="shared" si="321"/>
        <v>77.704637999999917</v>
      </c>
      <c r="Y1622" s="120">
        <f t="shared" si="324"/>
        <v>4.3906577763063375</v>
      </c>
      <c r="Z1622" s="121">
        <f t="shared" si="325"/>
        <v>8.3965894144955762</v>
      </c>
      <c r="AA1622" s="122"/>
      <c r="AB1622" s="119">
        <f t="shared" si="317"/>
        <v>77.704637999999917</v>
      </c>
    </row>
    <row r="1623" spans="1:28" x14ac:dyDescent="0.45">
      <c r="A1623" s="112">
        <f>IF(C1623="","",COUNTA($C$3:C1623))</f>
        <v>1621</v>
      </c>
      <c r="B1623" s="112" t="str">
        <f t="shared" si="326"/>
        <v>December</v>
      </c>
      <c r="C1623" s="113">
        <v>44921</v>
      </c>
      <c r="D1623" s="114" t="s">
        <v>977</v>
      </c>
      <c r="E1623" s="114"/>
      <c r="F1623" s="115">
        <v>44902</v>
      </c>
      <c r="G1623" s="116" t="s">
        <v>125</v>
      </c>
      <c r="H1623" s="152" t="s">
        <v>1029</v>
      </c>
      <c r="I1623" s="116" t="s">
        <v>457</v>
      </c>
      <c r="J1623" s="116" t="s">
        <v>2</v>
      </c>
      <c r="K1623" s="117" t="str">
        <f t="shared" si="318"/>
        <v>Sqmt</v>
      </c>
      <c r="L1623" s="118">
        <v>169.3</v>
      </c>
      <c r="M1623" s="118">
        <v>55.24</v>
      </c>
      <c r="N1623" s="118">
        <v>85.01</v>
      </c>
      <c r="O1623" s="138">
        <f t="shared" si="316"/>
        <v>171.10499999999999</v>
      </c>
      <c r="P1623" s="124">
        <v>151.85</v>
      </c>
      <c r="Q1623" s="118">
        <v>162.4</v>
      </c>
      <c r="R1623" s="118">
        <v>10</v>
      </c>
      <c r="S1623" s="151">
        <v>90</v>
      </c>
      <c r="T1623" s="119">
        <f t="shared" si="322"/>
        <v>8.7049999999999841</v>
      </c>
      <c r="U1623" s="119">
        <f t="shared" si="323"/>
        <v>10.550000000000011</v>
      </c>
      <c r="V1623" s="119">
        <f t="shared" si="319"/>
        <v>805.90454999999997</v>
      </c>
      <c r="W1623" s="119">
        <f t="shared" si="320"/>
        <v>49.69050000000005</v>
      </c>
      <c r="X1623" s="119">
        <f t="shared" si="321"/>
        <v>41.000549999999926</v>
      </c>
      <c r="Y1623" s="120">
        <f t="shared" si="324"/>
        <v>5.0875193594576338</v>
      </c>
      <c r="Z1623" s="121">
        <f t="shared" si="325"/>
        <v>6.1658046228923835</v>
      </c>
      <c r="AA1623" s="122"/>
      <c r="AB1623" s="119">
        <f t="shared" si="317"/>
        <v>41.000549999999926</v>
      </c>
    </row>
    <row r="1624" spans="1:28" x14ac:dyDescent="0.45">
      <c r="A1624" s="112">
        <f>IF(C1624="","",COUNTA($C$3:C1624))</f>
        <v>1622</v>
      </c>
      <c r="B1624" s="112" t="str">
        <f t="shared" si="326"/>
        <v>December</v>
      </c>
      <c r="C1624" s="113">
        <v>44921</v>
      </c>
      <c r="D1624" s="114" t="s">
        <v>977</v>
      </c>
      <c r="E1624" s="114"/>
      <c r="F1624" s="115">
        <v>44902</v>
      </c>
      <c r="G1624" s="116" t="s">
        <v>125</v>
      </c>
      <c r="H1624" s="152" t="s">
        <v>1029</v>
      </c>
      <c r="I1624" s="116" t="s">
        <v>457</v>
      </c>
      <c r="J1624" s="116" t="s">
        <v>3</v>
      </c>
      <c r="K1624" s="117" t="str">
        <f t="shared" si="318"/>
        <v>Sqmt</v>
      </c>
      <c r="L1624" s="118">
        <v>70.400000000000006</v>
      </c>
      <c r="M1624" s="118">
        <v>37.56</v>
      </c>
      <c r="N1624" s="118">
        <v>20.52</v>
      </c>
      <c r="O1624" s="138">
        <f t="shared" si="316"/>
        <v>70.857599999999991</v>
      </c>
      <c r="P1624" s="124">
        <v>57</v>
      </c>
      <c r="Q1624" s="118">
        <v>65.099999999999994</v>
      </c>
      <c r="R1624" s="118"/>
      <c r="S1624" s="151"/>
      <c r="T1624" s="119">
        <f t="shared" si="322"/>
        <v>5.7575999999999965</v>
      </c>
      <c r="U1624" s="119">
        <f t="shared" si="323"/>
        <v>8.0999999999999943</v>
      </c>
      <c r="V1624" s="119">
        <f t="shared" si="319"/>
        <v>444.98572799999994</v>
      </c>
      <c r="W1624" s="119">
        <f t="shared" si="320"/>
        <v>50.867999999999967</v>
      </c>
      <c r="X1624" s="119">
        <f t="shared" si="321"/>
        <v>36.157727999999977</v>
      </c>
      <c r="Y1624" s="120">
        <f t="shared" si="324"/>
        <v>8.1255927381113633</v>
      </c>
      <c r="Z1624" s="121">
        <f t="shared" si="325"/>
        <v>11.431377862078303</v>
      </c>
      <c r="AA1624" s="122"/>
      <c r="AB1624" s="119">
        <f t="shared" si="317"/>
        <v>36.157727999999977</v>
      </c>
    </row>
    <row r="1625" spans="1:28" x14ac:dyDescent="0.45">
      <c r="A1625" s="112">
        <f>IF(C1625="","",COUNTA($C$3:C1625))</f>
        <v>1623</v>
      </c>
      <c r="B1625" s="112" t="str">
        <f t="shared" si="326"/>
        <v>December</v>
      </c>
      <c r="C1625" s="113">
        <v>44921</v>
      </c>
      <c r="D1625" s="114" t="s">
        <v>977</v>
      </c>
      <c r="E1625" s="114"/>
      <c r="F1625" s="115">
        <v>44902</v>
      </c>
      <c r="G1625" s="116" t="s">
        <v>125</v>
      </c>
      <c r="H1625" s="152" t="s">
        <v>1029</v>
      </c>
      <c r="I1625" s="116" t="s">
        <v>515</v>
      </c>
      <c r="J1625" s="116" t="s">
        <v>20</v>
      </c>
      <c r="K1625" s="117" t="str">
        <f t="shared" si="318"/>
        <v>Sqmt</v>
      </c>
      <c r="L1625" s="118">
        <v>14.5</v>
      </c>
      <c r="M1625" s="118">
        <v>11.9</v>
      </c>
      <c r="N1625" s="118"/>
      <c r="O1625" s="138">
        <f t="shared" si="316"/>
        <v>14.518000000000001</v>
      </c>
      <c r="P1625" s="124">
        <v>14</v>
      </c>
      <c r="Q1625" s="118">
        <v>14.5</v>
      </c>
      <c r="R1625" s="118"/>
      <c r="S1625" s="151"/>
      <c r="T1625" s="119">
        <f t="shared" si="322"/>
        <v>1.8000000000000682E-2</v>
      </c>
      <c r="U1625" s="119">
        <f t="shared" si="323"/>
        <v>0.5</v>
      </c>
      <c r="V1625" s="119">
        <f t="shared" si="319"/>
        <v>91.173040000000015</v>
      </c>
      <c r="W1625" s="119">
        <f t="shared" si="320"/>
        <v>3.14</v>
      </c>
      <c r="X1625" s="119">
        <f t="shared" si="321"/>
        <v>0.11304000000000429</v>
      </c>
      <c r="Y1625" s="120">
        <f t="shared" si="324"/>
        <v>0.12398401983744786</v>
      </c>
      <c r="Z1625" s="121">
        <f t="shared" si="325"/>
        <v>3.4440005510400877</v>
      </c>
      <c r="AA1625" s="122"/>
      <c r="AB1625" s="119">
        <f t="shared" si="317"/>
        <v>0.11304000000000429</v>
      </c>
    </row>
    <row r="1626" spans="1:28" x14ac:dyDescent="0.45">
      <c r="A1626" s="112">
        <f>IF(C1626="","",COUNTA($C$3:C1626))</f>
        <v>1624</v>
      </c>
      <c r="B1626" s="112" t="str">
        <f t="shared" si="326"/>
        <v>December</v>
      </c>
      <c r="C1626" s="113">
        <v>44921</v>
      </c>
      <c r="D1626" s="114" t="s">
        <v>977</v>
      </c>
      <c r="E1626" s="114"/>
      <c r="F1626" s="115">
        <v>44902</v>
      </c>
      <c r="G1626" s="116" t="s">
        <v>125</v>
      </c>
      <c r="H1626" s="152" t="s">
        <v>1029</v>
      </c>
      <c r="I1626" s="116" t="s">
        <v>25</v>
      </c>
      <c r="J1626" s="116" t="s">
        <v>455</v>
      </c>
      <c r="K1626" s="117" t="str">
        <f t="shared" si="318"/>
        <v>No's</v>
      </c>
      <c r="L1626" s="118">
        <v>472</v>
      </c>
      <c r="M1626" s="118"/>
      <c r="N1626" s="118"/>
      <c r="O1626" s="138">
        <f t="shared" si="316"/>
        <v>472</v>
      </c>
      <c r="P1626" s="124"/>
      <c r="Q1626" s="118"/>
      <c r="R1626" s="118"/>
      <c r="S1626" s="151"/>
      <c r="T1626" s="119" t="str">
        <f t="shared" si="322"/>
        <v/>
      </c>
      <c r="U1626" s="119" t="str">
        <f t="shared" si="323"/>
        <v/>
      </c>
      <c r="V1626" s="119">
        <f t="shared" si="319"/>
        <v>472</v>
      </c>
      <c r="W1626" s="119" t="str">
        <f t="shared" si="320"/>
        <v/>
      </c>
      <c r="X1626" s="119" t="str">
        <f t="shared" si="321"/>
        <v/>
      </c>
      <c r="Y1626" s="120" t="str">
        <f t="shared" si="324"/>
        <v/>
      </c>
      <c r="Z1626" s="121" t="str">
        <f t="shared" si="325"/>
        <v/>
      </c>
      <c r="AA1626" s="122"/>
      <c r="AB1626" s="119" t="str">
        <f t="shared" si="317"/>
        <v/>
      </c>
    </row>
    <row r="1627" spans="1:28" x14ac:dyDescent="0.45">
      <c r="A1627" s="112">
        <f>IF(C1627="","",COUNTA($C$3:C1627))</f>
        <v>1625</v>
      </c>
      <c r="B1627" s="112" t="str">
        <f t="shared" si="326"/>
        <v>December</v>
      </c>
      <c r="C1627" s="113">
        <v>44921</v>
      </c>
      <c r="D1627" s="114" t="s">
        <v>977</v>
      </c>
      <c r="E1627" s="114"/>
      <c r="F1627" s="115">
        <v>44902</v>
      </c>
      <c r="G1627" s="116" t="s">
        <v>125</v>
      </c>
      <c r="H1627" s="152" t="s">
        <v>1029</v>
      </c>
      <c r="I1627" s="116" t="s">
        <v>460</v>
      </c>
      <c r="J1627" s="116" t="s">
        <v>225</v>
      </c>
      <c r="K1627" s="117" t="str">
        <f t="shared" si="318"/>
        <v>Rmt</v>
      </c>
      <c r="L1627" s="118">
        <v>150</v>
      </c>
      <c r="M1627" s="118"/>
      <c r="N1627" s="118"/>
      <c r="O1627" s="138">
        <f t="shared" si="316"/>
        <v>150</v>
      </c>
      <c r="P1627" s="124"/>
      <c r="Q1627" s="118"/>
      <c r="R1627" s="118"/>
      <c r="S1627" s="151"/>
      <c r="T1627" s="119" t="str">
        <f t="shared" si="322"/>
        <v/>
      </c>
      <c r="U1627" s="119" t="str">
        <f t="shared" si="323"/>
        <v/>
      </c>
      <c r="V1627" s="119">
        <f t="shared" si="319"/>
        <v>150</v>
      </c>
      <c r="W1627" s="119" t="str">
        <f t="shared" si="320"/>
        <v/>
      </c>
      <c r="X1627" s="119" t="str">
        <f t="shared" si="321"/>
        <v/>
      </c>
      <c r="Y1627" s="120" t="str">
        <f t="shared" si="324"/>
        <v/>
      </c>
      <c r="Z1627" s="121" t="str">
        <f t="shared" si="325"/>
        <v/>
      </c>
      <c r="AA1627" s="122"/>
      <c r="AB1627" s="119" t="str">
        <f t="shared" si="317"/>
        <v/>
      </c>
    </row>
    <row r="1628" spans="1:28" x14ac:dyDescent="0.45">
      <c r="A1628" s="112">
        <f>IF(C1628="","",COUNTA($C$3:C1628))</f>
        <v>1626</v>
      </c>
      <c r="B1628" s="112" t="str">
        <f t="shared" si="326"/>
        <v>December</v>
      </c>
      <c r="C1628" s="113">
        <v>44921</v>
      </c>
      <c r="D1628" s="114" t="s">
        <v>977</v>
      </c>
      <c r="E1628" s="114"/>
      <c r="F1628" s="115">
        <v>44902</v>
      </c>
      <c r="G1628" s="116" t="s">
        <v>125</v>
      </c>
      <c r="H1628" s="152" t="s">
        <v>1029</v>
      </c>
      <c r="I1628" s="116" t="s">
        <v>24</v>
      </c>
      <c r="J1628" s="116" t="s">
        <v>24</v>
      </c>
      <c r="K1628" s="117" t="str">
        <f t="shared" si="318"/>
        <v>No's</v>
      </c>
      <c r="L1628" s="118">
        <v>600</v>
      </c>
      <c r="M1628" s="118"/>
      <c r="N1628" s="118"/>
      <c r="O1628" s="138">
        <f t="shared" si="316"/>
        <v>600</v>
      </c>
      <c r="P1628" s="124"/>
      <c r="Q1628" s="118"/>
      <c r="R1628" s="118"/>
      <c r="S1628" s="151"/>
      <c r="T1628" s="119" t="str">
        <f t="shared" si="322"/>
        <v/>
      </c>
      <c r="U1628" s="119" t="str">
        <f t="shared" si="323"/>
        <v/>
      </c>
      <c r="V1628" s="119">
        <f t="shared" si="319"/>
        <v>600</v>
      </c>
      <c r="W1628" s="119" t="str">
        <f t="shared" si="320"/>
        <v/>
      </c>
      <c r="X1628" s="119" t="str">
        <f t="shared" si="321"/>
        <v/>
      </c>
      <c r="Y1628" s="120" t="str">
        <f t="shared" si="324"/>
        <v/>
      </c>
      <c r="Z1628" s="121" t="str">
        <f t="shared" si="325"/>
        <v/>
      </c>
      <c r="AA1628" s="122"/>
      <c r="AB1628" s="119" t="str">
        <f t="shared" si="317"/>
        <v/>
      </c>
    </row>
    <row r="1629" spans="1:28" x14ac:dyDescent="0.45">
      <c r="A1629" s="112">
        <f>IF(C1629="","",COUNTA($C$3:C1629))</f>
        <v>1627</v>
      </c>
      <c r="B1629" s="112" t="str">
        <f t="shared" si="326"/>
        <v>December</v>
      </c>
      <c r="C1629" s="113">
        <v>44921</v>
      </c>
      <c r="D1629" s="114" t="s">
        <v>977</v>
      </c>
      <c r="E1629" s="114"/>
      <c r="F1629" s="115">
        <v>44902</v>
      </c>
      <c r="G1629" s="116" t="s">
        <v>125</v>
      </c>
      <c r="H1629" s="152" t="s">
        <v>1029</v>
      </c>
      <c r="I1629" s="116" t="s">
        <v>480</v>
      </c>
      <c r="J1629" s="116" t="s">
        <v>345</v>
      </c>
      <c r="K1629" s="117" t="str">
        <f t="shared" si="318"/>
        <v>Kg's</v>
      </c>
      <c r="L1629" s="118">
        <v>0.9</v>
      </c>
      <c r="M1629" s="118"/>
      <c r="N1629" s="118"/>
      <c r="O1629" s="138">
        <f t="shared" si="316"/>
        <v>0.9</v>
      </c>
      <c r="P1629" s="124"/>
      <c r="Q1629" s="118"/>
      <c r="R1629" s="118"/>
      <c r="S1629" s="151"/>
      <c r="T1629" s="119" t="str">
        <f t="shared" si="322"/>
        <v/>
      </c>
      <c r="U1629" s="119" t="str">
        <f t="shared" si="323"/>
        <v/>
      </c>
      <c r="V1629" s="119">
        <f t="shared" si="319"/>
        <v>0.9</v>
      </c>
      <c r="W1629" s="119" t="str">
        <f t="shared" si="320"/>
        <v/>
      </c>
      <c r="X1629" s="119" t="str">
        <f t="shared" si="321"/>
        <v/>
      </c>
      <c r="Y1629" s="120" t="str">
        <f t="shared" si="324"/>
        <v/>
      </c>
      <c r="Z1629" s="121" t="str">
        <f t="shared" si="325"/>
        <v/>
      </c>
      <c r="AA1629" s="122"/>
      <c r="AB1629" s="119" t="str">
        <f t="shared" si="317"/>
        <v/>
      </c>
    </row>
    <row r="1630" spans="1:28" x14ac:dyDescent="0.45">
      <c r="A1630" s="112">
        <f>IF(C1630="","",COUNTA($C$3:C1630))</f>
        <v>1628</v>
      </c>
      <c r="B1630" s="112" t="str">
        <f t="shared" si="326"/>
        <v>December</v>
      </c>
      <c r="C1630" s="113">
        <v>44921</v>
      </c>
      <c r="D1630" s="114" t="s">
        <v>977</v>
      </c>
      <c r="E1630" s="114"/>
      <c r="F1630" s="115">
        <v>44902</v>
      </c>
      <c r="G1630" s="116" t="s">
        <v>125</v>
      </c>
      <c r="H1630" s="152" t="s">
        <v>1029</v>
      </c>
      <c r="I1630" s="116" t="s">
        <v>480</v>
      </c>
      <c r="J1630" s="116" t="s">
        <v>343</v>
      </c>
      <c r="K1630" s="117" t="str">
        <f t="shared" si="318"/>
        <v>No's</v>
      </c>
      <c r="L1630" s="118">
        <v>2</v>
      </c>
      <c r="M1630" s="118"/>
      <c r="N1630" s="118"/>
      <c r="O1630" s="138">
        <f t="shared" si="316"/>
        <v>2</v>
      </c>
      <c r="P1630" s="124"/>
      <c r="Q1630" s="118"/>
      <c r="R1630" s="118"/>
      <c r="S1630" s="151"/>
      <c r="T1630" s="119" t="str">
        <f t="shared" si="322"/>
        <v/>
      </c>
      <c r="U1630" s="119" t="str">
        <f t="shared" si="323"/>
        <v/>
      </c>
      <c r="V1630" s="119">
        <f t="shared" si="319"/>
        <v>2</v>
      </c>
      <c r="W1630" s="119" t="str">
        <f t="shared" si="320"/>
        <v/>
      </c>
      <c r="X1630" s="119" t="str">
        <f t="shared" si="321"/>
        <v/>
      </c>
      <c r="Y1630" s="120" t="str">
        <f t="shared" si="324"/>
        <v/>
      </c>
      <c r="Z1630" s="121" t="str">
        <f t="shared" si="325"/>
        <v/>
      </c>
      <c r="AA1630" s="122"/>
      <c r="AB1630" s="119" t="str">
        <f t="shared" si="317"/>
        <v/>
      </c>
    </row>
    <row r="1631" spans="1:28" x14ac:dyDescent="0.45">
      <c r="A1631" s="112">
        <f>IF(C1631="","",COUNTA($C$3:C1631))</f>
        <v>1629</v>
      </c>
      <c r="B1631" s="112" t="str">
        <f t="shared" si="326"/>
        <v>December</v>
      </c>
      <c r="C1631" s="113">
        <v>44921</v>
      </c>
      <c r="D1631" s="114" t="s">
        <v>977</v>
      </c>
      <c r="E1631" s="114"/>
      <c r="F1631" s="115">
        <v>44902</v>
      </c>
      <c r="G1631" s="116" t="s">
        <v>125</v>
      </c>
      <c r="H1631" s="152" t="s">
        <v>1030</v>
      </c>
      <c r="I1631" s="116" t="s">
        <v>457</v>
      </c>
      <c r="J1631" s="116" t="s">
        <v>2</v>
      </c>
      <c r="K1631" s="117" t="str">
        <f t="shared" si="318"/>
        <v>Sqmt</v>
      </c>
      <c r="L1631" s="118">
        <v>152.1</v>
      </c>
      <c r="M1631" s="118">
        <v>44.63</v>
      </c>
      <c r="N1631" s="118">
        <v>81.44</v>
      </c>
      <c r="O1631" s="138">
        <f t="shared" si="316"/>
        <v>153.80539999999999</v>
      </c>
      <c r="P1631" s="124">
        <v>135</v>
      </c>
      <c r="Q1631" s="118">
        <v>144.80000000000001</v>
      </c>
      <c r="R1631" s="118">
        <v>9</v>
      </c>
      <c r="S1631" s="151">
        <v>91</v>
      </c>
      <c r="T1631" s="119">
        <f t="shared" si="322"/>
        <v>9.0053999999999803</v>
      </c>
      <c r="U1631" s="119">
        <f t="shared" si="323"/>
        <v>9.8000000000000114</v>
      </c>
      <c r="V1631" s="119">
        <f t="shared" si="319"/>
        <v>724.42343399999993</v>
      </c>
      <c r="W1631" s="119">
        <f t="shared" si="320"/>
        <v>46.158000000000051</v>
      </c>
      <c r="X1631" s="119">
        <f t="shared" si="321"/>
        <v>42.415433999999905</v>
      </c>
      <c r="Y1631" s="120">
        <f t="shared" si="324"/>
        <v>5.8550610056603869</v>
      </c>
      <c r="Z1631" s="121">
        <f t="shared" si="325"/>
        <v>6.371687860114152</v>
      </c>
      <c r="AA1631" s="122"/>
      <c r="AB1631" s="119">
        <f t="shared" si="317"/>
        <v>42.415433999999905</v>
      </c>
    </row>
    <row r="1632" spans="1:28" x14ac:dyDescent="0.45">
      <c r="A1632" s="112">
        <f>IF(C1632="","",COUNTA($C$3:C1632))</f>
        <v>1630</v>
      </c>
      <c r="B1632" s="112" t="str">
        <f t="shared" si="326"/>
        <v>December</v>
      </c>
      <c r="C1632" s="113">
        <v>44921</v>
      </c>
      <c r="D1632" s="114" t="s">
        <v>977</v>
      </c>
      <c r="E1632" s="114"/>
      <c r="F1632" s="115">
        <v>44902</v>
      </c>
      <c r="G1632" s="116" t="s">
        <v>125</v>
      </c>
      <c r="H1632" s="152" t="s">
        <v>1030</v>
      </c>
      <c r="I1632" s="116" t="s">
        <v>457</v>
      </c>
      <c r="J1632" s="116" t="s">
        <v>3</v>
      </c>
      <c r="K1632" s="117" t="str">
        <f t="shared" si="318"/>
        <v>Sqmt</v>
      </c>
      <c r="L1632" s="118">
        <v>52.7</v>
      </c>
      <c r="M1632" s="118">
        <v>20.72</v>
      </c>
      <c r="N1632" s="118">
        <v>22.91</v>
      </c>
      <c r="O1632" s="138">
        <f t="shared" si="316"/>
        <v>53.228599999999993</v>
      </c>
      <c r="P1632" s="124">
        <v>43</v>
      </c>
      <c r="Q1632" s="118">
        <v>47.6</v>
      </c>
      <c r="R1632" s="118"/>
      <c r="S1632" s="151"/>
      <c r="T1632" s="119">
        <f t="shared" si="322"/>
        <v>5.6285999999999916</v>
      </c>
      <c r="U1632" s="119">
        <f t="shared" si="323"/>
        <v>4.6000000000000014</v>
      </c>
      <c r="V1632" s="119">
        <f t="shared" si="319"/>
        <v>334.27560799999998</v>
      </c>
      <c r="W1632" s="119">
        <f t="shared" si="320"/>
        <v>28.888000000000009</v>
      </c>
      <c r="X1632" s="119">
        <f t="shared" si="321"/>
        <v>35.347607999999951</v>
      </c>
      <c r="Y1632" s="120">
        <f t="shared" si="324"/>
        <v>10.574390459264366</v>
      </c>
      <c r="Z1632" s="121">
        <f t="shared" si="325"/>
        <v>8.6419706699030261</v>
      </c>
      <c r="AA1632" s="122"/>
      <c r="AB1632" s="119">
        <f t="shared" si="317"/>
        <v>35.347607999999951</v>
      </c>
    </row>
    <row r="1633" spans="1:29" x14ac:dyDescent="0.45">
      <c r="A1633" s="112">
        <f>IF(C1633="","",COUNTA($C$3:C1633))</f>
        <v>1631</v>
      </c>
      <c r="B1633" s="112" t="str">
        <f t="shared" si="326"/>
        <v>December</v>
      </c>
      <c r="C1633" s="113">
        <v>44921</v>
      </c>
      <c r="D1633" s="114" t="s">
        <v>977</v>
      </c>
      <c r="E1633" s="114"/>
      <c r="F1633" s="115">
        <v>44902</v>
      </c>
      <c r="G1633" s="116" t="s">
        <v>125</v>
      </c>
      <c r="H1633" s="152" t="s">
        <v>1030</v>
      </c>
      <c r="I1633" s="116" t="s">
        <v>515</v>
      </c>
      <c r="J1633" s="116" t="s">
        <v>20</v>
      </c>
      <c r="K1633" s="117" t="str">
        <f t="shared" si="318"/>
        <v>Sqmt</v>
      </c>
      <c r="L1633" s="118">
        <v>12.85</v>
      </c>
      <c r="M1633" s="118">
        <v>10.6</v>
      </c>
      <c r="N1633" s="118"/>
      <c r="O1633" s="138">
        <f t="shared" si="316"/>
        <v>12.931999999999999</v>
      </c>
      <c r="P1633" s="124">
        <v>12.4</v>
      </c>
      <c r="Q1633" s="118">
        <v>12.85</v>
      </c>
      <c r="R1633" s="118"/>
      <c r="S1633" s="151"/>
      <c r="T1633" s="119">
        <f t="shared" si="322"/>
        <v>8.1999999999998963E-2</v>
      </c>
      <c r="U1633" s="119">
        <f t="shared" si="323"/>
        <v>0.44999999999999929</v>
      </c>
      <c r="V1633" s="119">
        <f t="shared" si="319"/>
        <v>81.212959999999995</v>
      </c>
      <c r="W1633" s="119">
        <f t="shared" si="320"/>
        <v>2.8259999999999956</v>
      </c>
      <c r="X1633" s="119">
        <f t="shared" si="321"/>
        <v>0.51495999999999353</v>
      </c>
      <c r="Y1633" s="120">
        <f t="shared" si="324"/>
        <v>0.63408598824620299</v>
      </c>
      <c r="Z1633" s="121">
        <f t="shared" si="325"/>
        <v>3.4797401793999332</v>
      </c>
      <c r="AA1633" s="122"/>
      <c r="AB1633" s="119">
        <f t="shared" si="317"/>
        <v>0.51495999999999353</v>
      </c>
    </row>
    <row r="1634" spans="1:29" x14ac:dyDescent="0.45">
      <c r="A1634" s="112">
        <f>IF(C1634="","",COUNTA($C$3:C1634))</f>
        <v>1632</v>
      </c>
      <c r="B1634" s="112" t="str">
        <f t="shared" si="326"/>
        <v>December</v>
      </c>
      <c r="C1634" s="113">
        <v>44921</v>
      </c>
      <c r="D1634" s="114" t="s">
        <v>977</v>
      </c>
      <c r="E1634" s="114"/>
      <c r="F1634" s="115">
        <v>44902</v>
      </c>
      <c r="G1634" s="116" t="s">
        <v>125</v>
      </c>
      <c r="H1634" s="152" t="s">
        <v>1030</v>
      </c>
      <c r="I1634" s="116" t="s">
        <v>25</v>
      </c>
      <c r="J1634" s="116" t="s">
        <v>455</v>
      </c>
      <c r="K1634" s="117" t="str">
        <f t="shared" si="318"/>
        <v>No's</v>
      </c>
      <c r="L1634" s="118">
        <v>400</v>
      </c>
      <c r="M1634" s="118"/>
      <c r="N1634" s="118"/>
      <c r="O1634" s="138">
        <f t="shared" si="316"/>
        <v>400</v>
      </c>
      <c r="P1634" s="124"/>
      <c r="Q1634" s="118"/>
      <c r="R1634" s="118"/>
      <c r="S1634" s="151"/>
      <c r="T1634" s="119" t="str">
        <f t="shared" si="322"/>
        <v/>
      </c>
      <c r="U1634" s="119" t="str">
        <f t="shared" si="323"/>
        <v/>
      </c>
      <c r="V1634" s="119">
        <f t="shared" si="319"/>
        <v>400</v>
      </c>
      <c r="W1634" s="119" t="str">
        <f t="shared" si="320"/>
        <v/>
      </c>
      <c r="X1634" s="119" t="str">
        <f t="shared" si="321"/>
        <v/>
      </c>
      <c r="Y1634" s="120" t="str">
        <f t="shared" si="324"/>
        <v/>
      </c>
      <c r="Z1634" s="121" t="str">
        <f t="shared" si="325"/>
        <v/>
      </c>
      <c r="AA1634" s="122"/>
      <c r="AB1634" s="119" t="str">
        <f t="shared" si="317"/>
        <v/>
      </c>
    </row>
    <row r="1635" spans="1:29" x14ac:dyDescent="0.45">
      <c r="A1635" s="112">
        <f>IF(C1635="","",COUNTA($C$3:C1635))</f>
        <v>1633</v>
      </c>
      <c r="B1635" s="112" t="str">
        <f t="shared" si="326"/>
        <v>December</v>
      </c>
      <c r="C1635" s="113">
        <v>44921</v>
      </c>
      <c r="D1635" s="114" t="s">
        <v>977</v>
      </c>
      <c r="E1635" s="114"/>
      <c r="F1635" s="115">
        <v>44902</v>
      </c>
      <c r="G1635" s="116" t="s">
        <v>125</v>
      </c>
      <c r="H1635" s="152" t="s">
        <v>1030</v>
      </c>
      <c r="I1635" s="116" t="s">
        <v>460</v>
      </c>
      <c r="J1635" s="116" t="s">
        <v>225</v>
      </c>
      <c r="K1635" s="117" t="str">
        <f t="shared" si="318"/>
        <v>Rmt</v>
      </c>
      <c r="L1635" s="118">
        <v>140</v>
      </c>
      <c r="M1635" s="118"/>
      <c r="N1635" s="118"/>
      <c r="O1635" s="138">
        <f t="shared" si="316"/>
        <v>140</v>
      </c>
      <c r="P1635" s="124"/>
      <c r="Q1635" s="118"/>
      <c r="R1635" s="118"/>
      <c r="S1635" s="151"/>
      <c r="T1635" s="119" t="str">
        <f t="shared" si="322"/>
        <v/>
      </c>
      <c r="U1635" s="119" t="str">
        <f t="shared" si="323"/>
        <v/>
      </c>
      <c r="V1635" s="119">
        <f t="shared" si="319"/>
        <v>140</v>
      </c>
      <c r="W1635" s="119" t="str">
        <f t="shared" si="320"/>
        <v/>
      </c>
      <c r="X1635" s="119" t="str">
        <f t="shared" si="321"/>
        <v/>
      </c>
      <c r="Y1635" s="120" t="str">
        <f t="shared" si="324"/>
        <v/>
      </c>
      <c r="Z1635" s="121" t="str">
        <f t="shared" si="325"/>
        <v/>
      </c>
      <c r="AA1635" s="122"/>
      <c r="AB1635" s="119" t="str">
        <f t="shared" si="317"/>
        <v/>
      </c>
    </row>
    <row r="1636" spans="1:29" x14ac:dyDescent="0.45">
      <c r="A1636" s="112">
        <f>IF(C1636="","",COUNTA($C$3:C1636))</f>
        <v>1634</v>
      </c>
      <c r="B1636" s="112" t="str">
        <f t="shared" si="326"/>
        <v>December</v>
      </c>
      <c r="C1636" s="113">
        <v>44921</v>
      </c>
      <c r="D1636" s="114" t="s">
        <v>977</v>
      </c>
      <c r="E1636" s="114"/>
      <c r="F1636" s="115">
        <v>44902</v>
      </c>
      <c r="G1636" s="116" t="s">
        <v>125</v>
      </c>
      <c r="H1636" s="152" t="s">
        <v>1030</v>
      </c>
      <c r="I1636" s="116" t="s">
        <v>24</v>
      </c>
      <c r="J1636" s="116" t="s">
        <v>24</v>
      </c>
      <c r="K1636" s="117" t="str">
        <f t="shared" si="318"/>
        <v>No's</v>
      </c>
      <c r="L1636" s="118">
        <v>500</v>
      </c>
      <c r="M1636" s="118"/>
      <c r="N1636" s="118"/>
      <c r="O1636" s="138">
        <f t="shared" si="316"/>
        <v>500</v>
      </c>
      <c r="P1636" s="124"/>
      <c r="Q1636" s="118"/>
      <c r="R1636" s="118"/>
      <c r="S1636" s="151"/>
      <c r="T1636" s="119" t="str">
        <f t="shared" si="322"/>
        <v/>
      </c>
      <c r="U1636" s="119" t="str">
        <f t="shared" si="323"/>
        <v/>
      </c>
      <c r="V1636" s="119">
        <f t="shared" si="319"/>
        <v>500</v>
      </c>
      <c r="W1636" s="119" t="str">
        <f t="shared" si="320"/>
        <v/>
      </c>
      <c r="X1636" s="119" t="str">
        <f t="shared" si="321"/>
        <v/>
      </c>
      <c r="Y1636" s="120" t="str">
        <f t="shared" si="324"/>
        <v/>
      </c>
      <c r="Z1636" s="121" t="str">
        <f t="shared" si="325"/>
        <v/>
      </c>
      <c r="AA1636" s="122"/>
      <c r="AB1636" s="119" t="str">
        <f t="shared" si="317"/>
        <v/>
      </c>
    </row>
    <row r="1637" spans="1:29" x14ac:dyDescent="0.45">
      <c r="A1637" s="112">
        <f>IF(C1637="","",COUNTA($C$3:C1637))</f>
        <v>1635</v>
      </c>
      <c r="B1637" s="112" t="str">
        <f t="shared" si="326"/>
        <v>December</v>
      </c>
      <c r="C1637" s="113">
        <v>44921</v>
      </c>
      <c r="D1637" s="114" t="s">
        <v>977</v>
      </c>
      <c r="E1637" s="114"/>
      <c r="F1637" s="115">
        <v>44902</v>
      </c>
      <c r="G1637" s="116" t="s">
        <v>125</v>
      </c>
      <c r="H1637" s="152" t="s">
        <v>1030</v>
      </c>
      <c r="I1637" s="116" t="s">
        <v>480</v>
      </c>
      <c r="J1637" s="116" t="s">
        <v>345</v>
      </c>
      <c r="K1637" s="117" t="str">
        <f t="shared" si="318"/>
        <v>Kg's</v>
      </c>
      <c r="L1637" s="118">
        <v>0.6</v>
      </c>
      <c r="M1637" s="118"/>
      <c r="N1637" s="118"/>
      <c r="O1637" s="138">
        <f t="shared" si="316"/>
        <v>0.6</v>
      </c>
      <c r="P1637" s="124"/>
      <c r="Q1637" s="118"/>
      <c r="R1637" s="118"/>
      <c r="S1637" s="151"/>
      <c r="T1637" s="119" t="str">
        <f t="shared" si="322"/>
        <v/>
      </c>
      <c r="U1637" s="119" t="str">
        <f t="shared" si="323"/>
        <v/>
      </c>
      <c r="V1637" s="119">
        <f t="shared" si="319"/>
        <v>0.6</v>
      </c>
      <c r="W1637" s="119" t="str">
        <f t="shared" si="320"/>
        <v/>
      </c>
      <c r="X1637" s="119" t="str">
        <f t="shared" si="321"/>
        <v/>
      </c>
      <c r="Y1637" s="120" t="str">
        <f t="shared" si="324"/>
        <v/>
      </c>
      <c r="Z1637" s="121" t="str">
        <f t="shared" si="325"/>
        <v/>
      </c>
      <c r="AA1637" s="122"/>
      <c r="AB1637" s="119" t="str">
        <f t="shared" si="317"/>
        <v/>
      </c>
    </row>
    <row r="1638" spans="1:29" x14ac:dyDescent="0.45">
      <c r="A1638" s="112">
        <f>IF(C1638="","",COUNTA($C$3:C1638))</f>
        <v>1636</v>
      </c>
      <c r="B1638" s="112" t="str">
        <f t="shared" si="326"/>
        <v>December</v>
      </c>
      <c r="C1638" s="113">
        <v>44921</v>
      </c>
      <c r="D1638" s="114" t="s">
        <v>977</v>
      </c>
      <c r="E1638" s="114"/>
      <c r="F1638" s="115">
        <v>44902</v>
      </c>
      <c r="G1638" s="116" t="s">
        <v>125</v>
      </c>
      <c r="H1638" s="152" t="s">
        <v>1030</v>
      </c>
      <c r="I1638" s="116" t="s">
        <v>480</v>
      </c>
      <c r="J1638" s="116" t="s">
        <v>343</v>
      </c>
      <c r="K1638" s="117" t="str">
        <f t="shared" si="318"/>
        <v>No's</v>
      </c>
      <c r="L1638" s="118">
        <v>2</v>
      </c>
      <c r="M1638" s="118"/>
      <c r="N1638" s="118"/>
      <c r="O1638" s="138">
        <f t="shared" si="316"/>
        <v>2</v>
      </c>
      <c r="P1638" s="124"/>
      <c r="Q1638" s="118"/>
      <c r="R1638" s="118"/>
      <c r="S1638" s="151"/>
      <c r="T1638" s="119" t="str">
        <f t="shared" si="322"/>
        <v/>
      </c>
      <c r="U1638" s="119" t="str">
        <f t="shared" si="323"/>
        <v/>
      </c>
      <c r="V1638" s="119">
        <f t="shared" si="319"/>
        <v>2</v>
      </c>
      <c r="W1638" s="119" t="str">
        <f t="shared" si="320"/>
        <v/>
      </c>
      <c r="X1638" s="119" t="str">
        <f t="shared" si="321"/>
        <v/>
      </c>
      <c r="Y1638" s="120" t="str">
        <f t="shared" si="324"/>
        <v/>
      </c>
      <c r="Z1638" s="121" t="str">
        <f t="shared" si="325"/>
        <v/>
      </c>
      <c r="AA1638" s="122"/>
      <c r="AB1638" s="119" t="str">
        <f t="shared" si="317"/>
        <v/>
      </c>
    </row>
    <row r="1639" spans="1:29" x14ac:dyDescent="0.45">
      <c r="A1639" s="112">
        <f>IF(C1639="","",COUNTA($C$3:C1639))</f>
        <v>1637</v>
      </c>
      <c r="B1639" s="112" t="str">
        <f t="shared" si="326"/>
        <v>December</v>
      </c>
      <c r="C1639" s="113">
        <v>44922</v>
      </c>
      <c r="D1639" s="114" t="s">
        <v>1031</v>
      </c>
      <c r="E1639" s="114"/>
      <c r="F1639" s="115">
        <v>44923</v>
      </c>
      <c r="G1639" s="116" t="s">
        <v>125</v>
      </c>
      <c r="H1639" s="152" t="s">
        <v>1032</v>
      </c>
      <c r="I1639" s="116" t="s">
        <v>231</v>
      </c>
      <c r="J1639" s="116" t="s">
        <v>1</v>
      </c>
      <c r="K1639" s="117" t="str">
        <f t="shared" si="318"/>
        <v>Sqmt</v>
      </c>
      <c r="L1639" s="118">
        <v>17.899999999999999</v>
      </c>
      <c r="M1639" s="118"/>
      <c r="N1639" s="118">
        <v>14.82</v>
      </c>
      <c r="O1639" s="138">
        <f t="shared" si="316"/>
        <v>18.080400000000001</v>
      </c>
      <c r="P1639" s="124">
        <v>14.9</v>
      </c>
      <c r="Q1639" s="118">
        <v>16.600000000000001</v>
      </c>
      <c r="R1639" s="118">
        <v>35</v>
      </c>
      <c r="S1639" s="151">
        <v>65</v>
      </c>
      <c r="T1639" s="119">
        <f t="shared" si="322"/>
        <v>1.4803999999999995</v>
      </c>
      <c r="U1639" s="119">
        <f t="shared" si="323"/>
        <v>1.7000000000000011</v>
      </c>
      <c r="V1639" s="119">
        <f t="shared" si="319"/>
        <v>70.96557</v>
      </c>
      <c r="W1639" s="119">
        <f t="shared" si="320"/>
        <v>6.6725000000000039</v>
      </c>
      <c r="X1639" s="119">
        <f t="shared" si="321"/>
        <v>5.8105699999999976</v>
      </c>
      <c r="Y1639" s="120">
        <f t="shared" si="324"/>
        <v>8.1878719497356212</v>
      </c>
      <c r="Z1639" s="121">
        <f t="shared" si="325"/>
        <v>9.4024468485210555</v>
      </c>
      <c r="AA1639" s="122"/>
      <c r="AB1639" s="119">
        <f t="shared" si="317"/>
        <v>5.8105699999999976</v>
      </c>
    </row>
    <row r="1640" spans="1:29" x14ac:dyDescent="0.45">
      <c r="A1640" s="112">
        <f>IF(C1640="","",COUNTA($C$3:C1640))</f>
        <v>1638</v>
      </c>
      <c r="B1640" s="112" t="str">
        <f t="shared" si="326"/>
        <v>December</v>
      </c>
      <c r="C1640" s="113">
        <v>44922</v>
      </c>
      <c r="D1640" s="114" t="s">
        <v>1031</v>
      </c>
      <c r="E1640" s="114"/>
      <c r="F1640" s="115">
        <v>44923</v>
      </c>
      <c r="G1640" s="116" t="s">
        <v>125</v>
      </c>
      <c r="H1640" s="152" t="s">
        <v>1032</v>
      </c>
      <c r="I1640" s="116" t="s">
        <v>457</v>
      </c>
      <c r="J1640" s="116" t="s">
        <v>2</v>
      </c>
      <c r="K1640" s="117" t="str">
        <f t="shared" si="318"/>
        <v>Sqmt</v>
      </c>
      <c r="L1640" s="118">
        <v>85.6</v>
      </c>
      <c r="M1640" s="118">
        <v>47.64</v>
      </c>
      <c r="N1640" s="118">
        <v>22.95</v>
      </c>
      <c r="O1640" s="138">
        <f t="shared" si="316"/>
        <v>86.119799999999998</v>
      </c>
      <c r="P1640" s="124">
        <v>73.25</v>
      </c>
      <c r="Q1640" s="118">
        <v>82.4</v>
      </c>
      <c r="R1640" s="118"/>
      <c r="S1640" s="151"/>
      <c r="T1640" s="119">
        <f t="shared" si="322"/>
        <v>3.7197999999999922</v>
      </c>
      <c r="U1640" s="119">
        <f t="shared" si="323"/>
        <v>9.1500000000000057</v>
      </c>
      <c r="V1640" s="119">
        <f t="shared" si="319"/>
        <v>405.624258</v>
      </c>
      <c r="W1640" s="119">
        <f t="shared" si="320"/>
        <v>43.096500000000027</v>
      </c>
      <c r="X1640" s="119">
        <f t="shared" si="321"/>
        <v>17.520257999999963</v>
      </c>
      <c r="Y1640" s="120">
        <f t="shared" si="324"/>
        <v>4.319331907412689</v>
      </c>
      <c r="Z1640" s="121">
        <f t="shared" si="325"/>
        <v>10.624734381640465</v>
      </c>
      <c r="AA1640" s="122"/>
      <c r="AB1640" s="119">
        <f t="shared" si="317"/>
        <v>17.520257999999963</v>
      </c>
    </row>
    <row r="1641" spans="1:29" x14ac:dyDescent="0.45">
      <c r="A1641" s="112">
        <f>IF(C1641="","",COUNTA($C$3:C1641))</f>
        <v>1639</v>
      </c>
      <c r="B1641" s="112" t="str">
        <f t="shared" si="326"/>
        <v>December</v>
      </c>
      <c r="C1641" s="113">
        <v>44922</v>
      </c>
      <c r="D1641" s="114" t="s">
        <v>1031</v>
      </c>
      <c r="E1641" s="114"/>
      <c r="F1641" s="115">
        <v>44923</v>
      </c>
      <c r="G1641" s="116" t="s">
        <v>125</v>
      </c>
      <c r="H1641" s="152" t="s">
        <v>1032</v>
      </c>
      <c r="I1641" s="116" t="s">
        <v>457</v>
      </c>
      <c r="J1641" s="116" t="s">
        <v>3</v>
      </c>
      <c r="K1641" s="117" t="str">
        <f t="shared" si="318"/>
        <v>Sqmt</v>
      </c>
      <c r="L1641" s="118">
        <v>26.4</v>
      </c>
      <c r="M1641" s="118">
        <v>13.74</v>
      </c>
      <c r="N1641" s="118">
        <v>8.02</v>
      </c>
      <c r="O1641" s="138">
        <f t="shared" ref="O1641:O1704" si="327">IF(ISNUMBER(SEARCH("gsm",J:J)),(M1641+N1641)*1.22,IF(ISNUMBER(SEARCH("Tape",J:J)),L1641,IF(ISNUMBER(SEARCH("Thermal",J:J)),L1641,IF(ISNUMBER(SEARCH("Acou",J:J)),L1641,IF(ISNUMBER(SEARCH("ss",J:J)),L1641,IF(ISNUMBER(SEARCH("Alu",J:J)),L1641,IF(ISNUMBER(SEARCH("Gasket",J:J)),L1641,IF(ISNUMBER(SEARCH("Cleats",J:J)),L1641,IF(ISNUMBER(SEARCH("Tube",J:J)),L1641,IF(ISNUMBER(SEARCH("Bracket",J:J)),L1641,IF(ISNUMBER(SEARCH("Corner",J:J)),L1641,IF(ISNUMBER(SEARCH("MS",J:J)),L1641,IF(ISNUMBER(SEARCH("Bucket",J:J)),L1641,IF(ISNUMBER(SEARCH("stretch",J:J)),L1641,IF(ISNUMBER(SEARCH("Bubble",J:J)),L1641,IF(ISNUMBER(SEARCH("JTR",J:J)),L1641,IF(ISNUMBER(SEARCH("Clamp",J:J)),"No's",IF(ISNUMBER(SEARCH("PIR",J:J)),"sqmt",""))))))))))))))))))</f>
        <v>26.547199999999997</v>
      </c>
      <c r="P1641" s="124">
        <v>21.25</v>
      </c>
      <c r="Q1641" s="118">
        <v>24.1</v>
      </c>
      <c r="R1641" s="118"/>
      <c r="S1641" s="151"/>
      <c r="T1641" s="119">
        <f t="shared" si="322"/>
        <v>2.4471999999999952</v>
      </c>
      <c r="U1641" s="119">
        <f t="shared" si="323"/>
        <v>2.8500000000000014</v>
      </c>
      <c r="V1641" s="119">
        <f t="shared" si="319"/>
        <v>166.71641599999998</v>
      </c>
      <c r="W1641" s="119">
        <f t="shared" si="320"/>
        <v>17.89800000000001</v>
      </c>
      <c r="X1641" s="119">
        <f t="shared" si="321"/>
        <v>15.36841599999997</v>
      </c>
      <c r="Y1641" s="120">
        <f t="shared" si="324"/>
        <v>9.2182979749276583</v>
      </c>
      <c r="Z1641" s="121">
        <f t="shared" si="325"/>
        <v>10.735595467695282</v>
      </c>
      <c r="AA1641" s="122"/>
      <c r="AB1641" s="119">
        <f t="shared" si="317"/>
        <v>15.36841599999997</v>
      </c>
    </row>
    <row r="1642" spans="1:29" x14ac:dyDescent="0.45">
      <c r="A1642" s="112">
        <f>IF(C1642="","",COUNTA($C$3:C1642))</f>
        <v>1640</v>
      </c>
      <c r="B1642" s="112" t="str">
        <f t="shared" si="326"/>
        <v>December</v>
      </c>
      <c r="C1642" s="113">
        <v>44922</v>
      </c>
      <c r="D1642" s="114" t="s">
        <v>1031</v>
      </c>
      <c r="E1642" s="114"/>
      <c r="F1642" s="115">
        <v>44923</v>
      </c>
      <c r="G1642" s="116" t="s">
        <v>125</v>
      </c>
      <c r="H1642" s="152" t="s">
        <v>1032</v>
      </c>
      <c r="I1642" s="116" t="s">
        <v>232</v>
      </c>
      <c r="J1642" s="116" t="s">
        <v>3</v>
      </c>
      <c r="K1642" s="117" t="str">
        <f t="shared" si="318"/>
        <v>Sqmt</v>
      </c>
      <c r="L1642" s="118">
        <v>9.5</v>
      </c>
      <c r="M1642" s="118"/>
      <c r="N1642" s="118">
        <v>7.8</v>
      </c>
      <c r="O1642" s="138">
        <f t="shared" si="327"/>
        <v>9.516</v>
      </c>
      <c r="P1642" s="124">
        <v>6.45</v>
      </c>
      <c r="Q1642" s="118">
        <v>8.8000000000000007</v>
      </c>
      <c r="R1642" s="118"/>
      <c r="S1642" s="151"/>
      <c r="T1642" s="119">
        <f t="shared" si="322"/>
        <v>0.7159999999999993</v>
      </c>
      <c r="U1642" s="119">
        <f t="shared" si="323"/>
        <v>2.3500000000000005</v>
      </c>
      <c r="V1642" s="119">
        <f t="shared" si="319"/>
        <v>59.760480000000001</v>
      </c>
      <c r="W1642" s="119">
        <f t="shared" si="320"/>
        <v>14.758000000000004</v>
      </c>
      <c r="X1642" s="119">
        <f t="shared" si="321"/>
        <v>4.4964799999999956</v>
      </c>
      <c r="Y1642" s="120">
        <f t="shared" si="324"/>
        <v>7.524169819251779</v>
      </c>
      <c r="Z1642" s="121">
        <f t="shared" si="325"/>
        <v>24.695250105086174</v>
      </c>
      <c r="AA1642" s="122"/>
      <c r="AB1642" s="119">
        <f t="shared" si="317"/>
        <v>4.4964799999999956</v>
      </c>
    </row>
    <row r="1643" spans="1:29" x14ac:dyDescent="0.45">
      <c r="A1643" s="112">
        <f>IF(C1643="","",COUNTA($C$3:C1643))</f>
        <v>1641</v>
      </c>
      <c r="B1643" s="112" t="str">
        <f t="shared" si="326"/>
        <v>December</v>
      </c>
      <c r="C1643" s="113">
        <v>44922</v>
      </c>
      <c r="D1643" s="114" t="s">
        <v>1031</v>
      </c>
      <c r="E1643" s="114"/>
      <c r="F1643" s="115">
        <v>44923</v>
      </c>
      <c r="G1643" s="116" t="s">
        <v>125</v>
      </c>
      <c r="H1643" s="152" t="s">
        <v>1032</v>
      </c>
      <c r="I1643" s="116" t="s">
        <v>25</v>
      </c>
      <c r="J1643" s="116" t="s">
        <v>455</v>
      </c>
      <c r="K1643" s="117" t="str">
        <f t="shared" si="318"/>
        <v>No's</v>
      </c>
      <c r="L1643" s="118">
        <v>608</v>
      </c>
      <c r="M1643" s="118"/>
      <c r="N1643" s="118"/>
      <c r="O1643" s="138">
        <f t="shared" si="327"/>
        <v>608</v>
      </c>
      <c r="P1643" s="124"/>
      <c r="Q1643" s="118"/>
      <c r="R1643" s="118"/>
      <c r="S1643" s="151"/>
      <c r="T1643" s="119" t="str">
        <f t="shared" si="322"/>
        <v/>
      </c>
      <c r="U1643" s="119" t="str">
        <f t="shared" si="323"/>
        <v/>
      </c>
      <c r="V1643" s="119">
        <f t="shared" si="319"/>
        <v>608</v>
      </c>
      <c r="W1643" s="119" t="str">
        <f t="shared" si="320"/>
        <v/>
      </c>
      <c r="X1643" s="119" t="str">
        <f t="shared" si="321"/>
        <v/>
      </c>
      <c r="Y1643" s="120" t="str">
        <f t="shared" si="324"/>
        <v/>
      </c>
      <c r="Z1643" s="121" t="str">
        <f t="shared" si="325"/>
        <v/>
      </c>
      <c r="AA1643" s="122"/>
      <c r="AB1643" s="119" t="str">
        <f t="shared" si="317"/>
        <v/>
      </c>
    </row>
    <row r="1644" spans="1:29" x14ac:dyDescent="0.45">
      <c r="A1644" s="112">
        <f>IF(C1644="","",COUNTA($C$3:C1644))</f>
        <v>1642</v>
      </c>
      <c r="B1644" s="112" t="str">
        <f t="shared" si="326"/>
        <v>December</v>
      </c>
      <c r="C1644" s="113">
        <v>44922</v>
      </c>
      <c r="D1644" s="114" t="s">
        <v>1031</v>
      </c>
      <c r="E1644" s="114"/>
      <c r="F1644" s="115">
        <v>44923</v>
      </c>
      <c r="G1644" s="116" t="s">
        <v>125</v>
      </c>
      <c r="H1644" s="152" t="s">
        <v>1032</v>
      </c>
      <c r="I1644" s="116" t="s">
        <v>460</v>
      </c>
      <c r="J1644" s="116" t="s">
        <v>225</v>
      </c>
      <c r="K1644" s="117" t="str">
        <f t="shared" si="318"/>
        <v>Rmt</v>
      </c>
      <c r="L1644" s="118">
        <v>130</v>
      </c>
      <c r="M1644" s="118"/>
      <c r="N1644" s="118"/>
      <c r="O1644" s="138">
        <f t="shared" si="327"/>
        <v>130</v>
      </c>
      <c r="P1644" s="124"/>
      <c r="Q1644" s="118"/>
      <c r="R1644" s="118"/>
      <c r="S1644" s="151"/>
      <c r="T1644" s="119" t="str">
        <f t="shared" si="322"/>
        <v/>
      </c>
      <c r="U1644" s="119" t="str">
        <f t="shared" si="323"/>
        <v/>
      </c>
      <c r="V1644" s="119">
        <f t="shared" si="319"/>
        <v>130</v>
      </c>
      <c r="W1644" s="119" t="str">
        <f t="shared" si="320"/>
        <v/>
      </c>
      <c r="X1644" s="119" t="str">
        <f t="shared" si="321"/>
        <v/>
      </c>
      <c r="Y1644" s="120" t="str">
        <f t="shared" si="324"/>
        <v/>
      </c>
      <c r="Z1644" s="121" t="str">
        <f t="shared" si="325"/>
        <v/>
      </c>
      <c r="AA1644" s="122"/>
      <c r="AB1644" s="119" t="str">
        <f t="shared" si="317"/>
        <v/>
      </c>
    </row>
    <row r="1645" spans="1:29" x14ac:dyDescent="0.45">
      <c r="A1645" s="112">
        <f>IF(C1645="","",COUNTA($C$3:C1645))</f>
        <v>1643</v>
      </c>
      <c r="B1645" s="112" t="str">
        <f t="shared" si="326"/>
        <v>December</v>
      </c>
      <c r="C1645" s="113">
        <v>44922</v>
      </c>
      <c r="D1645" s="114" t="s">
        <v>1031</v>
      </c>
      <c r="E1645" s="114"/>
      <c r="F1645" s="115">
        <v>44923</v>
      </c>
      <c r="G1645" s="116" t="s">
        <v>125</v>
      </c>
      <c r="H1645" s="152" t="s">
        <v>1032</v>
      </c>
      <c r="I1645" s="116" t="s">
        <v>24</v>
      </c>
      <c r="J1645" s="116" t="s">
        <v>24</v>
      </c>
      <c r="K1645" s="117" t="str">
        <f t="shared" si="318"/>
        <v>No's</v>
      </c>
      <c r="L1645" s="118">
        <v>500</v>
      </c>
      <c r="M1645" s="118"/>
      <c r="N1645" s="118"/>
      <c r="O1645" s="138">
        <f t="shared" si="327"/>
        <v>500</v>
      </c>
      <c r="P1645" s="124"/>
      <c r="Q1645" s="118"/>
      <c r="R1645" s="118"/>
      <c r="S1645" s="151"/>
      <c r="T1645" s="119" t="str">
        <f t="shared" si="322"/>
        <v/>
      </c>
      <c r="U1645" s="119" t="str">
        <f t="shared" si="323"/>
        <v/>
      </c>
      <c r="V1645" s="119">
        <f t="shared" si="319"/>
        <v>500</v>
      </c>
      <c r="W1645" s="119" t="str">
        <f t="shared" si="320"/>
        <v/>
      </c>
      <c r="X1645" s="119" t="str">
        <f t="shared" si="321"/>
        <v/>
      </c>
      <c r="Y1645" s="120" t="str">
        <f t="shared" si="324"/>
        <v/>
      </c>
      <c r="Z1645" s="121" t="str">
        <f t="shared" si="325"/>
        <v/>
      </c>
      <c r="AA1645" s="122"/>
      <c r="AB1645" s="119" t="str">
        <f t="shared" si="317"/>
        <v/>
      </c>
    </row>
    <row r="1646" spans="1:29" x14ac:dyDescent="0.45">
      <c r="A1646" s="112">
        <f>IF(C1646="","",COUNTA($C$3:C1646))</f>
        <v>1644</v>
      </c>
      <c r="B1646" s="112" t="str">
        <f t="shared" si="326"/>
        <v>December</v>
      </c>
      <c r="C1646" s="113">
        <v>44922</v>
      </c>
      <c r="D1646" s="114" t="s">
        <v>1031</v>
      </c>
      <c r="E1646" s="114"/>
      <c r="F1646" s="115">
        <v>44923</v>
      </c>
      <c r="G1646" s="116" t="s">
        <v>125</v>
      </c>
      <c r="H1646" s="152" t="s">
        <v>1032</v>
      </c>
      <c r="I1646" s="116" t="s">
        <v>480</v>
      </c>
      <c r="J1646" s="116" t="s">
        <v>345</v>
      </c>
      <c r="K1646" s="117" t="str">
        <f t="shared" si="318"/>
        <v>Kg's</v>
      </c>
      <c r="L1646" s="118">
        <v>0.9</v>
      </c>
      <c r="M1646" s="118"/>
      <c r="N1646" s="118"/>
      <c r="O1646" s="138">
        <f t="shared" si="327"/>
        <v>0.9</v>
      </c>
      <c r="P1646" s="124"/>
      <c r="Q1646" s="118"/>
      <c r="R1646" s="118"/>
      <c r="S1646" s="151"/>
      <c r="T1646" s="119" t="str">
        <f t="shared" si="322"/>
        <v/>
      </c>
      <c r="U1646" s="119" t="str">
        <f t="shared" si="323"/>
        <v/>
      </c>
      <c r="V1646" s="119">
        <f t="shared" si="319"/>
        <v>0.9</v>
      </c>
      <c r="W1646" s="119" t="str">
        <f t="shared" si="320"/>
        <v/>
      </c>
      <c r="X1646" s="119" t="str">
        <f t="shared" si="321"/>
        <v/>
      </c>
      <c r="Y1646" s="120" t="str">
        <f t="shared" si="324"/>
        <v/>
      </c>
      <c r="Z1646" s="121" t="str">
        <f t="shared" si="325"/>
        <v/>
      </c>
      <c r="AA1646" s="122"/>
      <c r="AB1646" s="119" t="str">
        <f t="shared" si="317"/>
        <v/>
      </c>
    </row>
    <row r="1647" spans="1:29" x14ac:dyDescent="0.45">
      <c r="A1647" s="112">
        <f>IF(C1647="","",COUNTA($C$3:C1647))</f>
        <v>1645</v>
      </c>
      <c r="B1647" s="112" t="str">
        <f t="shared" si="326"/>
        <v>December</v>
      </c>
      <c r="C1647" s="113">
        <v>44922</v>
      </c>
      <c r="D1647" s="114" t="s">
        <v>1031</v>
      </c>
      <c r="E1647" s="114"/>
      <c r="F1647" s="115">
        <v>44923</v>
      </c>
      <c r="G1647" s="116" t="s">
        <v>125</v>
      </c>
      <c r="H1647" s="152" t="s">
        <v>1032</v>
      </c>
      <c r="I1647" s="116" t="s">
        <v>480</v>
      </c>
      <c r="J1647" s="116" t="s">
        <v>343</v>
      </c>
      <c r="K1647" s="117" t="str">
        <f t="shared" si="318"/>
        <v>No's</v>
      </c>
      <c r="L1647" s="118">
        <v>1</v>
      </c>
      <c r="M1647" s="118"/>
      <c r="N1647" s="118"/>
      <c r="O1647" s="138">
        <f t="shared" si="327"/>
        <v>1</v>
      </c>
      <c r="P1647" s="124"/>
      <c r="Q1647" s="118"/>
      <c r="R1647" s="118"/>
      <c r="S1647" s="151"/>
      <c r="T1647" s="119" t="str">
        <f t="shared" si="322"/>
        <v/>
      </c>
      <c r="U1647" s="119" t="str">
        <f t="shared" si="323"/>
        <v/>
      </c>
      <c r="V1647" s="119">
        <f t="shared" si="319"/>
        <v>1</v>
      </c>
      <c r="W1647" s="119" t="str">
        <f t="shared" si="320"/>
        <v/>
      </c>
      <c r="X1647" s="119" t="str">
        <f t="shared" si="321"/>
        <v/>
      </c>
      <c r="Y1647" s="120" t="str">
        <f t="shared" si="324"/>
        <v/>
      </c>
      <c r="Z1647" s="121" t="str">
        <f t="shared" si="325"/>
        <v/>
      </c>
      <c r="AA1647" s="122"/>
      <c r="AB1647" s="119" t="str">
        <f t="shared" si="317"/>
        <v/>
      </c>
    </row>
    <row r="1648" spans="1:29" x14ac:dyDescent="0.45">
      <c r="A1648" s="112">
        <f>IF(C1648="","",COUNTA($C$3:C1648))</f>
        <v>1646</v>
      </c>
      <c r="B1648" s="112" t="str">
        <f t="shared" si="326"/>
        <v>December</v>
      </c>
      <c r="C1648" s="113">
        <v>44922</v>
      </c>
      <c r="D1648" s="114" t="s">
        <v>1019</v>
      </c>
      <c r="E1648" s="114"/>
      <c r="F1648" s="115">
        <v>44910</v>
      </c>
      <c r="G1648" s="116" t="s">
        <v>125</v>
      </c>
      <c r="H1648" s="152" t="s">
        <v>1033</v>
      </c>
      <c r="I1648" s="116" t="s">
        <v>457</v>
      </c>
      <c r="J1648" s="116" t="s">
        <v>2</v>
      </c>
      <c r="K1648" s="117" t="str">
        <f t="shared" si="318"/>
        <v>Sqmt</v>
      </c>
      <c r="L1648" s="118">
        <v>13.2</v>
      </c>
      <c r="M1648" s="118"/>
      <c r="N1648" s="118">
        <v>11.02</v>
      </c>
      <c r="O1648" s="138">
        <f t="shared" si="327"/>
        <v>13.4444</v>
      </c>
      <c r="P1648" s="124">
        <v>7.75</v>
      </c>
      <c r="Q1648" s="118">
        <v>9.4</v>
      </c>
      <c r="R1648" s="118">
        <v>0</v>
      </c>
      <c r="S1648" s="151">
        <v>100</v>
      </c>
      <c r="T1648" s="119">
        <f t="shared" si="322"/>
        <v>4.0443999999999996</v>
      </c>
      <c r="U1648" s="119">
        <f t="shared" si="323"/>
        <v>1.6500000000000004</v>
      </c>
      <c r="V1648" s="119">
        <f t="shared" si="319"/>
        <v>63.323124</v>
      </c>
      <c r="W1648" s="119">
        <f t="shared" si="320"/>
        <v>7.7715000000000014</v>
      </c>
      <c r="X1648" s="119">
        <f t="shared" si="321"/>
        <v>19.049123999999999</v>
      </c>
      <c r="Y1648" s="120">
        <f t="shared" si="324"/>
        <v>30.0824134955818</v>
      </c>
      <c r="Z1648" s="121">
        <f t="shared" si="325"/>
        <v>12.272767843860644</v>
      </c>
      <c r="AA1648" s="122"/>
      <c r="AB1648" s="119">
        <f t="shared" si="317"/>
        <v>19.049123999999999</v>
      </c>
      <c r="AC1648" s="96" t="s">
        <v>519</v>
      </c>
    </row>
    <row r="1649" spans="1:28" x14ac:dyDescent="0.45">
      <c r="A1649" s="112">
        <f>IF(C1649="","",COUNTA($C$3:C1649))</f>
        <v>1647</v>
      </c>
      <c r="B1649" s="112" t="str">
        <f t="shared" si="326"/>
        <v>December</v>
      </c>
      <c r="C1649" s="113">
        <v>44922</v>
      </c>
      <c r="D1649" s="114" t="s">
        <v>1019</v>
      </c>
      <c r="E1649" s="114"/>
      <c r="F1649" s="115">
        <v>44910</v>
      </c>
      <c r="G1649" s="116" t="s">
        <v>125</v>
      </c>
      <c r="H1649" s="152" t="s">
        <v>1033</v>
      </c>
      <c r="I1649" s="116" t="s">
        <v>457</v>
      </c>
      <c r="J1649" s="116" t="s">
        <v>3</v>
      </c>
      <c r="K1649" s="117" t="str">
        <f t="shared" si="318"/>
        <v>Sqmt</v>
      </c>
      <c r="L1649" s="118">
        <v>8.1</v>
      </c>
      <c r="M1649" s="118"/>
      <c r="N1649" s="118">
        <v>6.8</v>
      </c>
      <c r="O1649" s="138">
        <f t="shared" si="327"/>
        <v>8.2959999999999994</v>
      </c>
      <c r="P1649" s="124">
        <v>4.55</v>
      </c>
      <c r="Q1649" s="118">
        <v>5.3</v>
      </c>
      <c r="R1649" s="118"/>
      <c r="S1649" s="151"/>
      <c r="T1649" s="119">
        <f t="shared" si="322"/>
        <v>2.9959999999999996</v>
      </c>
      <c r="U1649" s="119">
        <f t="shared" si="323"/>
        <v>0.75</v>
      </c>
      <c r="V1649" s="119">
        <f t="shared" si="319"/>
        <v>52.098880000000001</v>
      </c>
      <c r="W1649" s="119">
        <f t="shared" si="320"/>
        <v>4.71</v>
      </c>
      <c r="X1649" s="119">
        <f t="shared" si="321"/>
        <v>18.814879999999999</v>
      </c>
      <c r="Y1649" s="120">
        <f t="shared" si="324"/>
        <v>36.11378977820636</v>
      </c>
      <c r="Z1649" s="121">
        <f t="shared" si="325"/>
        <v>9.0405014464802331</v>
      </c>
      <c r="AA1649" s="122"/>
      <c r="AB1649" s="119">
        <f t="shared" si="317"/>
        <v>18.814879999999999</v>
      </c>
    </row>
    <row r="1650" spans="1:28" x14ac:dyDescent="0.45">
      <c r="A1650" s="112">
        <f>IF(C1650="","",COUNTA($C$3:C1650))</f>
        <v>1648</v>
      </c>
      <c r="B1650" s="112" t="str">
        <f t="shared" si="326"/>
        <v>December</v>
      </c>
      <c r="C1650" s="113">
        <v>44922</v>
      </c>
      <c r="D1650" s="114" t="s">
        <v>1019</v>
      </c>
      <c r="E1650" s="114"/>
      <c r="F1650" s="115">
        <v>44910</v>
      </c>
      <c r="G1650" s="116" t="s">
        <v>125</v>
      </c>
      <c r="H1650" s="152" t="s">
        <v>1033</v>
      </c>
      <c r="I1650" s="116" t="s">
        <v>457</v>
      </c>
      <c r="J1650" s="116" t="s">
        <v>4</v>
      </c>
      <c r="K1650" s="117" t="str">
        <f t="shared" si="318"/>
        <v>Sqmt</v>
      </c>
      <c r="L1650" s="118">
        <v>9.1999999999999993</v>
      </c>
      <c r="M1650" s="118"/>
      <c r="N1650" s="118">
        <v>7.74</v>
      </c>
      <c r="O1650" s="138">
        <f t="shared" si="327"/>
        <v>9.4428000000000001</v>
      </c>
      <c r="P1650" s="124">
        <v>4.9000000000000004</v>
      </c>
      <c r="Q1650" s="118">
        <v>5.65</v>
      </c>
      <c r="R1650" s="118"/>
      <c r="S1650" s="151"/>
      <c r="T1650" s="119">
        <f t="shared" si="322"/>
        <v>3.7927999999999997</v>
      </c>
      <c r="U1650" s="119">
        <f t="shared" si="323"/>
        <v>0.75</v>
      </c>
      <c r="V1650" s="119">
        <f t="shared" si="319"/>
        <v>74.125979999999998</v>
      </c>
      <c r="W1650" s="119">
        <f t="shared" si="320"/>
        <v>5.8874999999999993</v>
      </c>
      <c r="X1650" s="119">
        <f t="shared" si="321"/>
        <v>29.773479999999996</v>
      </c>
      <c r="Y1650" s="120">
        <f t="shared" si="324"/>
        <v>40.166052442072264</v>
      </c>
      <c r="Z1650" s="121">
        <f t="shared" si="325"/>
        <v>7.9425594103443897</v>
      </c>
      <c r="AA1650" s="122"/>
      <c r="AB1650" s="119">
        <f t="shared" si="317"/>
        <v>29.773479999999996</v>
      </c>
    </row>
    <row r="1651" spans="1:28" x14ac:dyDescent="0.45">
      <c r="A1651" s="112">
        <f>IF(C1651="","",COUNTA($C$3:C1651))</f>
        <v>1649</v>
      </c>
      <c r="B1651" s="112" t="str">
        <f t="shared" si="326"/>
        <v>December</v>
      </c>
      <c r="C1651" s="113">
        <v>44922</v>
      </c>
      <c r="D1651" s="114" t="s">
        <v>1019</v>
      </c>
      <c r="E1651" s="114"/>
      <c r="F1651" s="115">
        <v>44910</v>
      </c>
      <c r="G1651" s="116" t="s">
        <v>125</v>
      </c>
      <c r="H1651" s="152" t="s">
        <v>1033</v>
      </c>
      <c r="I1651" s="116" t="s">
        <v>25</v>
      </c>
      <c r="J1651" s="116" t="s">
        <v>455</v>
      </c>
      <c r="K1651" s="117" t="str">
        <f t="shared" si="318"/>
        <v>No's</v>
      </c>
      <c r="L1651" s="118">
        <v>104</v>
      </c>
      <c r="M1651" s="118"/>
      <c r="N1651" s="118"/>
      <c r="O1651" s="138">
        <f t="shared" si="327"/>
        <v>104</v>
      </c>
      <c r="P1651" s="124"/>
      <c r="Q1651" s="118"/>
      <c r="R1651" s="118"/>
      <c r="S1651" s="151"/>
      <c r="T1651" s="119" t="str">
        <f t="shared" si="322"/>
        <v/>
      </c>
      <c r="U1651" s="119" t="str">
        <f t="shared" si="323"/>
        <v/>
      </c>
      <c r="V1651" s="119">
        <f t="shared" si="319"/>
        <v>104</v>
      </c>
      <c r="W1651" s="119" t="str">
        <f t="shared" si="320"/>
        <v/>
      </c>
      <c r="X1651" s="119" t="str">
        <f t="shared" si="321"/>
        <v/>
      </c>
      <c r="Y1651" s="120" t="str">
        <f t="shared" si="324"/>
        <v/>
      </c>
      <c r="Z1651" s="121" t="str">
        <f t="shared" si="325"/>
        <v/>
      </c>
      <c r="AA1651" s="122"/>
      <c r="AB1651" s="119" t="str">
        <f t="shared" si="317"/>
        <v/>
      </c>
    </row>
    <row r="1652" spans="1:28" x14ac:dyDescent="0.45">
      <c r="A1652" s="112">
        <f>IF(C1652="","",COUNTA($C$3:C1652))</f>
        <v>1650</v>
      </c>
      <c r="B1652" s="112" t="str">
        <f t="shared" si="326"/>
        <v>December</v>
      </c>
      <c r="C1652" s="113">
        <v>44922</v>
      </c>
      <c r="D1652" s="114" t="s">
        <v>1019</v>
      </c>
      <c r="E1652" s="114"/>
      <c r="F1652" s="115">
        <v>44910</v>
      </c>
      <c r="G1652" s="116" t="s">
        <v>125</v>
      </c>
      <c r="H1652" s="152" t="s">
        <v>1033</v>
      </c>
      <c r="I1652" s="116" t="s">
        <v>460</v>
      </c>
      <c r="J1652" s="116" t="s">
        <v>225</v>
      </c>
      <c r="K1652" s="117" t="str">
        <f t="shared" si="318"/>
        <v>Rmt</v>
      </c>
      <c r="L1652" s="118">
        <v>50</v>
      </c>
      <c r="M1652" s="118"/>
      <c r="N1652" s="118"/>
      <c r="O1652" s="138">
        <f t="shared" si="327"/>
        <v>50</v>
      </c>
      <c r="P1652" s="124"/>
      <c r="Q1652" s="118"/>
      <c r="R1652" s="118"/>
      <c r="S1652" s="151"/>
      <c r="T1652" s="119" t="str">
        <f t="shared" si="322"/>
        <v/>
      </c>
      <c r="U1652" s="119" t="str">
        <f t="shared" si="323"/>
        <v/>
      </c>
      <c r="V1652" s="119">
        <f t="shared" si="319"/>
        <v>50</v>
      </c>
      <c r="W1652" s="119" t="str">
        <f t="shared" si="320"/>
        <v/>
      </c>
      <c r="X1652" s="119" t="str">
        <f t="shared" si="321"/>
        <v/>
      </c>
      <c r="Y1652" s="120" t="str">
        <f t="shared" si="324"/>
        <v/>
      </c>
      <c r="Z1652" s="121" t="str">
        <f t="shared" si="325"/>
        <v/>
      </c>
      <c r="AA1652" s="122"/>
      <c r="AB1652" s="119" t="str">
        <f t="shared" si="317"/>
        <v/>
      </c>
    </row>
    <row r="1653" spans="1:28" x14ac:dyDescent="0.45">
      <c r="A1653" s="112">
        <f>IF(C1653="","",COUNTA($C$3:C1653))</f>
        <v>1651</v>
      </c>
      <c r="B1653" s="112" t="str">
        <f t="shared" si="326"/>
        <v>December</v>
      </c>
      <c r="C1653" s="113">
        <v>44922</v>
      </c>
      <c r="D1653" s="114" t="s">
        <v>1019</v>
      </c>
      <c r="E1653" s="114"/>
      <c r="F1653" s="115">
        <v>44910</v>
      </c>
      <c r="G1653" s="116" t="s">
        <v>125</v>
      </c>
      <c r="H1653" s="152" t="s">
        <v>1033</v>
      </c>
      <c r="I1653" s="116" t="s">
        <v>24</v>
      </c>
      <c r="J1653" s="116" t="s">
        <v>24</v>
      </c>
      <c r="K1653" s="117" t="str">
        <f t="shared" si="318"/>
        <v>No's</v>
      </c>
      <c r="L1653" s="118">
        <v>200</v>
      </c>
      <c r="M1653" s="118"/>
      <c r="N1653" s="118"/>
      <c r="O1653" s="138">
        <f t="shared" si="327"/>
        <v>200</v>
      </c>
      <c r="P1653" s="124"/>
      <c r="Q1653" s="118"/>
      <c r="R1653" s="118"/>
      <c r="S1653" s="151"/>
      <c r="T1653" s="119" t="str">
        <f t="shared" si="322"/>
        <v/>
      </c>
      <c r="U1653" s="119" t="str">
        <f t="shared" si="323"/>
        <v/>
      </c>
      <c r="V1653" s="119">
        <f t="shared" si="319"/>
        <v>200</v>
      </c>
      <c r="W1653" s="119" t="str">
        <f t="shared" si="320"/>
        <v/>
      </c>
      <c r="X1653" s="119" t="str">
        <f t="shared" si="321"/>
        <v/>
      </c>
      <c r="Y1653" s="120" t="str">
        <f t="shared" si="324"/>
        <v/>
      </c>
      <c r="Z1653" s="121" t="str">
        <f t="shared" si="325"/>
        <v/>
      </c>
      <c r="AA1653" s="122"/>
      <c r="AB1653" s="119" t="str">
        <f t="shared" si="317"/>
        <v/>
      </c>
    </row>
    <row r="1654" spans="1:28" x14ac:dyDescent="0.45">
      <c r="A1654" s="112">
        <f>IF(C1654="","",COUNTA($C$3:C1654))</f>
        <v>1652</v>
      </c>
      <c r="B1654" s="112" t="str">
        <f t="shared" si="326"/>
        <v>December</v>
      </c>
      <c r="C1654" s="113">
        <v>44922</v>
      </c>
      <c r="D1654" s="114" t="s">
        <v>898</v>
      </c>
      <c r="E1654" s="114"/>
      <c r="F1654" s="115">
        <v>44872</v>
      </c>
      <c r="G1654" s="116" t="s">
        <v>125</v>
      </c>
      <c r="H1654" s="152" t="s">
        <v>1034</v>
      </c>
      <c r="I1654" s="116" t="s">
        <v>461</v>
      </c>
      <c r="J1654" s="116" t="s">
        <v>237</v>
      </c>
      <c r="K1654" s="117" t="str">
        <f t="shared" si="318"/>
        <v>Sqmt</v>
      </c>
      <c r="L1654" s="118">
        <v>856.18</v>
      </c>
      <c r="M1654" s="118">
        <v>440.6</v>
      </c>
      <c r="N1654" s="118">
        <v>261.19</v>
      </c>
      <c r="O1654" s="138">
        <f t="shared" si="327"/>
        <v>856.18</v>
      </c>
      <c r="P1654" s="124">
        <v>699.8</v>
      </c>
      <c r="Q1654" s="118">
        <v>803.7</v>
      </c>
      <c r="R1654" s="118">
        <v>49</v>
      </c>
      <c r="S1654" s="151">
        <v>51</v>
      </c>
      <c r="T1654" s="119">
        <f t="shared" si="322"/>
        <v>52.479999999999905</v>
      </c>
      <c r="U1654" s="119">
        <f t="shared" si="323"/>
        <v>103.90000000000009</v>
      </c>
      <c r="V1654" s="119">
        <f t="shared" si="319"/>
        <v>1883.596</v>
      </c>
      <c r="W1654" s="119">
        <f t="shared" si="320"/>
        <v>228.58000000000021</v>
      </c>
      <c r="X1654" s="119">
        <f t="shared" si="321"/>
        <v>115.4559999999998</v>
      </c>
      <c r="Y1654" s="120">
        <f t="shared" si="324"/>
        <v>6.1295521969679161</v>
      </c>
      <c r="Z1654" s="121">
        <f t="shared" si="325"/>
        <v>12.135298652152596</v>
      </c>
      <c r="AA1654" s="122"/>
      <c r="AB1654" s="119">
        <f t="shared" si="317"/>
        <v>115.4559999999998</v>
      </c>
    </row>
    <row r="1655" spans="1:28" x14ac:dyDescent="0.45">
      <c r="A1655" s="112">
        <f>IF(C1655="","",COUNTA($C$3:C1655))</f>
        <v>1653</v>
      </c>
      <c r="B1655" s="112" t="str">
        <f t="shared" si="326"/>
        <v>December</v>
      </c>
      <c r="C1655" s="113">
        <v>44922</v>
      </c>
      <c r="D1655" s="114" t="s">
        <v>898</v>
      </c>
      <c r="E1655" s="114"/>
      <c r="F1655" s="115">
        <v>44872</v>
      </c>
      <c r="G1655" s="116" t="s">
        <v>125</v>
      </c>
      <c r="H1655" s="152" t="s">
        <v>1034</v>
      </c>
      <c r="I1655" s="116" t="s">
        <v>461</v>
      </c>
      <c r="J1655" s="116" t="s">
        <v>236</v>
      </c>
      <c r="K1655" s="117" t="str">
        <f t="shared" si="318"/>
        <v>Sqmt</v>
      </c>
      <c r="L1655" s="118">
        <v>135.5</v>
      </c>
      <c r="M1655" s="118">
        <v>55.13</v>
      </c>
      <c r="N1655" s="118">
        <v>55.94</v>
      </c>
      <c r="O1655" s="138">
        <f t="shared" si="327"/>
        <v>135.5</v>
      </c>
      <c r="P1655" s="124">
        <v>107.95</v>
      </c>
      <c r="Q1655" s="118">
        <v>120.3</v>
      </c>
      <c r="R1655" s="118"/>
      <c r="S1655" s="151"/>
      <c r="T1655" s="119">
        <f t="shared" si="322"/>
        <v>15.200000000000003</v>
      </c>
      <c r="U1655" s="119">
        <f t="shared" si="323"/>
        <v>12.349999999999994</v>
      </c>
      <c r="V1655" s="119">
        <f t="shared" si="319"/>
        <v>372.625</v>
      </c>
      <c r="W1655" s="119">
        <f t="shared" si="320"/>
        <v>33.962499999999984</v>
      </c>
      <c r="X1655" s="119">
        <f t="shared" si="321"/>
        <v>41.800000000000011</v>
      </c>
      <c r="Y1655" s="120">
        <f t="shared" si="324"/>
        <v>11.217712177121774</v>
      </c>
      <c r="Z1655" s="121">
        <f t="shared" si="325"/>
        <v>9.1143911439114351</v>
      </c>
      <c r="AA1655" s="122"/>
      <c r="AB1655" s="119">
        <f t="shared" ref="AB1655:AB1717" si="328">IFERROR((X1655-AA1655),"")</f>
        <v>41.800000000000011</v>
      </c>
    </row>
    <row r="1656" spans="1:28" x14ac:dyDescent="0.45">
      <c r="A1656" s="112">
        <f>IF(C1656="","",COUNTA($C$3:C1656))</f>
        <v>1654</v>
      </c>
      <c r="B1656" s="112" t="str">
        <f t="shared" si="326"/>
        <v>December</v>
      </c>
      <c r="C1656" s="113">
        <v>44922</v>
      </c>
      <c r="D1656" s="114" t="s">
        <v>898</v>
      </c>
      <c r="E1656" s="114"/>
      <c r="F1656" s="115">
        <v>44872</v>
      </c>
      <c r="G1656" s="116" t="s">
        <v>125</v>
      </c>
      <c r="H1656" s="152" t="s">
        <v>1034</v>
      </c>
      <c r="I1656" s="116" t="s">
        <v>25</v>
      </c>
      <c r="J1656" s="116" t="s">
        <v>455</v>
      </c>
      <c r="K1656" s="117" t="str">
        <f t="shared" si="318"/>
        <v>No's</v>
      </c>
      <c r="L1656" s="118">
        <v>3328</v>
      </c>
      <c r="M1656" s="118"/>
      <c r="N1656" s="118"/>
      <c r="O1656" s="138">
        <f t="shared" si="327"/>
        <v>3328</v>
      </c>
      <c r="P1656" s="124"/>
      <c r="Q1656" s="118"/>
      <c r="R1656" s="118"/>
      <c r="S1656" s="151"/>
      <c r="T1656" s="119" t="str">
        <f t="shared" si="322"/>
        <v/>
      </c>
      <c r="U1656" s="119" t="str">
        <f t="shared" si="323"/>
        <v/>
      </c>
      <c r="V1656" s="119">
        <f t="shared" si="319"/>
        <v>3328</v>
      </c>
      <c r="W1656" s="119" t="str">
        <f t="shared" si="320"/>
        <v/>
      </c>
      <c r="X1656" s="119" t="str">
        <f t="shared" si="321"/>
        <v/>
      </c>
      <c r="Y1656" s="120" t="str">
        <f t="shared" si="324"/>
        <v/>
      </c>
      <c r="Z1656" s="121" t="str">
        <f t="shared" si="325"/>
        <v/>
      </c>
      <c r="AA1656" s="122"/>
      <c r="AB1656" s="119" t="str">
        <f t="shared" si="328"/>
        <v/>
      </c>
    </row>
    <row r="1657" spans="1:28" x14ac:dyDescent="0.45">
      <c r="A1657" s="112">
        <f>IF(C1657="","",COUNTA($C$3:C1657))</f>
        <v>1655</v>
      </c>
      <c r="B1657" s="112" t="str">
        <f t="shared" si="326"/>
        <v>December</v>
      </c>
      <c r="C1657" s="113">
        <v>44922</v>
      </c>
      <c r="D1657" s="114" t="s">
        <v>898</v>
      </c>
      <c r="E1657" s="114"/>
      <c r="F1657" s="115">
        <v>44872</v>
      </c>
      <c r="G1657" s="116" t="s">
        <v>125</v>
      </c>
      <c r="H1657" s="152" t="s">
        <v>1034</v>
      </c>
      <c r="I1657" s="116" t="s">
        <v>460</v>
      </c>
      <c r="J1657" s="116" t="s">
        <v>225</v>
      </c>
      <c r="K1657" s="117" t="str">
        <f t="shared" si="318"/>
        <v>Rmt</v>
      </c>
      <c r="L1657" s="118">
        <v>920</v>
      </c>
      <c r="M1657" s="118"/>
      <c r="N1657" s="118"/>
      <c r="O1657" s="138">
        <f t="shared" si="327"/>
        <v>920</v>
      </c>
      <c r="P1657" s="124"/>
      <c r="Q1657" s="118"/>
      <c r="R1657" s="118"/>
      <c r="S1657" s="151"/>
      <c r="T1657" s="119" t="str">
        <f t="shared" si="322"/>
        <v/>
      </c>
      <c r="U1657" s="119" t="str">
        <f t="shared" si="323"/>
        <v/>
      </c>
      <c r="V1657" s="119">
        <f t="shared" si="319"/>
        <v>920</v>
      </c>
      <c r="W1657" s="119" t="str">
        <f t="shared" si="320"/>
        <v/>
      </c>
      <c r="X1657" s="119" t="str">
        <f t="shared" si="321"/>
        <v/>
      </c>
      <c r="Y1657" s="120" t="str">
        <f t="shared" si="324"/>
        <v/>
      </c>
      <c r="Z1657" s="121" t="str">
        <f t="shared" si="325"/>
        <v/>
      </c>
      <c r="AA1657" s="122"/>
      <c r="AB1657" s="119" t="str">
        <f t="shared" si="328"/>
        <v/>
      </c>
    </row>
    <row r="1658" spans="1:28" x14ac:dyDescent="0.45">
      <c r="A1658" s="112">
        <f>IF(C1658="","",COUNTA($C$3:C1658))</f>
        <v>1656</v>
      </c>
      <c r="B1658" s="112" t="str">
        <f t="shared" si="326"/>
        <v>December</v>
      </c>
      <c r="C1658" s="113">
        <v>44922</v>
      </c>
      <c r="D1658" s="114" t="s">
        <v>898</v>
      </c>
      <c r="E1658" s="114"/>
      <c r="F1658" s="115">
        <v>44872</v>
      </c>
      <c r="G1658" s="116" t="s">
        <v>125</v>
      </c>
      <c r="H1658" s="152" t="s">
        <v>1034</v>
      </c>
      <c r="I1658" s="116" t="s">
        <v>24</v>
      </c>
      <c r="J1658" s="116" t="s">
        <v>24</v>
      </c>
      <c r="K1658" s="117" t="str">
        <f t="shared" si="318"/>
        <v>No's</v>
      </c>
      <c r="L1658" s="118">
        <v>3500</v>
      </c>
      <c r="M1658" s="118"/>
      <c r="N1658" s="118"/>
      <c r="O1658" s="138">
        <f t="shared" si="327"/>
        <v>3500</v>
      </c>
      <c r="P1658" s="124"/>
      <c r="Q1658" s="118"/>
      <c r="R1658" s="118"/>
      <c r="S1658" s="151"/>
      <c r="T1658" s="119" t="str">
        <f t="shared" si="322"/>
        <v/>
      </c>
      <c r="U1658" s="119" t="str">
        <f t="shared" si="323"/>
        <v/>
      </c>
      <c r="V1658" s="119">
        <f t="shared" si="319"/>
        <v>3500</v>
      </c>
      <c r="W1658" s="119" t="str">
        <f t="shared" si="320"/>
        <v/>
      </c>
      <c r="X1658" s="119" t="str">
        <f t="shared" si="321"/>
        <v/>
      </c>
      <c r="Y1658" s="120" t="str">
        <f t="shared" si="324"/>
        <v/>
      </c>
      <c r="Z1658" s="121" t="str">
        <f t="shared" si="325"/>
        <v/>
      </c>
      <c r="AA1658" s="122"/>
      <c r="AB1658" s="119" t="str">
        <f t="shared" si="328"/>
        <v/>
      </c>
    </row>
    <row r="1659" spans="1:28" x14ac:dyDescent="0.45">
      <c r="A1659" s="112">
        <f>IF(C1659="","",COUNTA($C$3:C1659))</f>
        <v>1657</v>
      </c>
      <c r="B1659" s="112" t="str">
        <f t="shared" si="326"/>
        <v>December</v>
      </c>
      <c r="C1659" s="113">
        <v>44922</v>
      </c>
      <c r="D1659" s="114" t="s">
        <v>898</v>
      </c>
      <c r="E1659" s="114"/>
      <c r="F1659" s="115">
        <v>44872</v>
      </c>
      <c r="G1659" s="116" t="s">
        <v>125</v>
      </c>
      <c r="H1659" s="152" t="s">
        <v>1034</v>
      </c>
      <c r="I1659" s="116" t="s">
        <v>480</v>
      </c>
      <c r="J1659" s="116" t="s">
        <v>345</v>
      </c>
      <c r="K1659" s="117" t="str">
        <f t="shared" si="318"/>
        <v>Kg's</v>
      </c>
      <c r="L1659" s="118">
        <v>5.4</v>
      </c>
      <c r="M1659" s="118"/>
      <c r="N1659" s="118"/>
      <c r="O1659" s="138">
        <f t="shared" si="327"/>
        <v>5.4</v>
      </c>
      <c r="P1659" s="124"/>
      <c r="Q1659" s="118"/>
      <c r="R1659" s="118"/>
      <c r="S1659" s="151"/>
      <c r="T1659" s="119" t="str">
        <f t="shared" si="322"/>
        <v/>
      </c>
      <c r="U1659" s="119" t="str">
        <f t="shared" si="323"/>
        <v/>
      </c>
      <c r="V1659" s="119">
        <f t="shared" si="319"/>
        <v>5.4</v>
      </c>
      <c r="W1659" s="119" t="str">
        <f t="shared" si="320"/>
        <v/>
      </c>
      <c r="X1659" s="119" t="str">
        <f t="shared" si="321"/>
        <v/>
      </c>
      <c r="Y1659" s="120" t="str">
        <f t="shared" si="324"/>
        <v/>
      </c>
      <c r="Z1659" s="121" t="str">
        <f t="shared" si="325"/>
        <v/>
      </c>
      <c r="AA1659" s="122"/>
      <c r="AB1659" s="119" t="str">
        <f t="shared" si="328"/>
        <v/>
      </c>
    </row>
    <row r="1660" spans="1:28" x14ac:dyDescent="0.45">
      <c r="A1660" s="112">
        <f>IF(C1660="","",COUNTA($C$3:C1660))</f>
        <v>1658</v>
      </c>
      <c r="B1660" s="112" t="str">
        <f t="shared" si="326"/>
        <v>December</v>
      </c>
      <c r="C1660" s="113">
        <v>44922</v>
      </c>
      <c r="D1660" s="114" t="s">
        <v>898</v>
      </c>
      <c r="E1660" s="114"/>
      <c r="F1660" s="115">
        <v>44872</v>
      </c>
      <c r="G1660" s="116" t="s">
        <v>125</v>
      </c>
      <c r="H1660" s="152" t="s">
        <v>1034</v>
      </c>
      <c r="I1660" s="116" t="s">
        <v>480</v>
      </c>
      <c r="J1660" s="116" t="s">
        <v>343</v>
      </c>
      <c r="K1660" s="117" t="str">
        <f t="shared" si="318"/>
        <v>No's</v>
      </c>
      <c r="L1660" s="118">
        <v>4</v>
      </c>
      <c r="M1660" s="118"/>
      <c r="N1660" s="118"/>
      <c r="O1660" s="138">
        <f t="shared" si="327"/>
        <v>4</v>
      </c>
      <c r="P1660" s="124"/>
      <c r="Q1660" s="118"/>
      <c r="R1660" s="118"/>
      <c r="S1660" s="151"/>
      <c r="T1660" s="119" t="str">
        <f t="shared" si="322"/>
        <v/>
      </c>
      <c r="U1660" s="119" t="str">
        <f t="shared" si="323"/>
        <v/>
      </c>
      <c r="V1660" s="119">
        <f t="shared" si="319"/>
        <v>4</v>
      </c>
      <c r="W1660" s="119" t="str">
        <f t="shared" si="320"/>
        <v/>
      </c>
      <c r="X1660" s="119" t="str">
        <f t="shared" si="321"/>
        <v/>
      </c>
      <c r="Y1660" s="120" t="str">
        <f t="shared" si="324"/>
        <v/>
      </c>
      <c r="Z1660" s="121" t="str">
        <f t="shared" si="325"/>
        <v/>
      </c>
      <c r="AA1660" s="122"/>
      <c r="AB1660" s="119" t="str">
        <f t="shared" si="328"/>
        <v/>
      </c>
    </row>
    <row r="1661" spans="1:28" x14ac:dyDescent="0.45">
      <c r="A1661" s="112">
        <f>IF(C1661="","",COUNTA($C$3:C1661))</f>
        <v>1659</v>
      </c>
      <c r="B1661" s="112" t="str">
        <f t="shared" si="326"/>
        <v>December</v>
      </c>
      <c r="C1661" s="113">
        <v>44922</v>
      </c>
      <c r="D1661" s="114" t="s">
        <v>898</v>
      </c>
      <c r="E1661" s="114"/>
      <c r="F1661" s="115">
        <v>44872</v>
      </c>
      <c r="G1661" s="116" t="s">
        <v>125</v>
      </c>
      <c r="H1661" s="152" t="s">
        <v>1035</v>
      </c>
      <c r="I1661" s="116" t="s">
        <v>230</v>
      </c>
      <c r="J1661" s="116" t="s">
        <v>236</v>
      </c>
      <c r="K1661" s="117" t="str">
        <f t="shared" si="318"/>
        <v>Sqmt</v>
      </c>
      <c r="L1661" s="118">
        <v>16.05</v>
      </c>
      <c r="M1661" s="118"/>
      <c r="N1661" s="118">
        <v>13.16</v>
      </c>
      <c r="O1661" s="138">
        <f t="shared" si="327"/>
        <v>16.05</v>
      </c>
      <c r="P1661" s="124">
        <v>6.8</v>
      </c>
      <c r="Q1661" s="118">
        <v>13</v>
      </c>
      <c r="R1661" s="118">
        <v>0</v>
      </c>
      <c r="S1661" s="151">
        <v>100</v>
      </c>
      <c r="T1661" s="119">
        <f t="shared" si="322"/>
        <v>3.0500000000000007</v>
      </c>
      <c r="U1661" s="119">
        <f t="shared" si="323"/>
        <v>6.1999999999999993</v>
      </c>
      <c r="V1661" s="119">
        <f t="shared" si="319"/>
        <v>44.137500000000003</v>
      </c>
      <c r="W1661" s="119">
        <f t="shared" si="320"/>
        <v>17.049999999999997</v>
      </c>
      <c r="X1661" s="119">
        <f t="shared" si="321"/>
        <v>8.3875000000000028</v>
      </c>
      <c r="Y1661" s="120">
        <f t="shared" si="324"/>
        <v>19.003115264797511</v>
      </c>
      <c r="Z1661" s="121">
        <f t="shared" si="325"/>
        <v>38.629283489096565</v>
      </c>
      <c r="AA1661" s="122"/>
      <c r="AB1661" s="119">
        <f t="shared" si="328"/>
        <v>8.3875000000000028</v>
      </c>
    </row>
    <row r="1662" spans="1:28" x14ac:dyDescent="0.45">
      <c r="A1662" s="112">
        <f>IF(C1662="","",COUNTA($C$3:C1662))</f>
        <v>1660</v>
      </c>
      <c r="B1662" s="112" t="str">
        <f t="shared" si="326"/>
        <v>December</v>
      </c>
      <c r="C1662" s="113">
        <v>44922</v>
      </c>
      <c r="D1662" s="114" t="s">
        <v>898</v>
      </c>
      <c r="E1662" s="114"/>
      <c r="F1662" s="115">
        <v>44872</v>
      </c>
      <c r="G1662" s="116" t="s">
        <v>125</v>
      </c>
      <c r="H1662" s="152" t="s">
        <v>1035</v>
      </c>
      <c r="I1662" s="116" t="s">
        <v>230</v>
      </c>
      <c r="J1662" s="116" t="s">
        <v>237</v>
      </c>
      <c r="K1662" s="117" t="str">
        <f t="shared" si="318"/>
        <v>Sqmt</v>
      </c>
      <c r="L1662" s="118">
        <v>2.82</v>
      </c>
      <c r="M1662" s="118"/>
      <c r="N1662" s="118">
        <v>2.31</v>
      </c>
      <c r="O1662" s="138">
        <f t="shared" si="327"/>
        <v>2.82</v>
      </c>
      <c r="P1662" s="124"/>
      <c r="Q1662" s="118">
        <v>2.2999999999999998</v>
      </c>
      <c r="R1662" s="118"/>
      <c r="S1662" s="151"/>
      <c r="T1662" s="119">
        <f t="shared" si="322"/>
        <v>0.52</v>
      </c>
      <c r="U1662" s="119">
        <f t="shared" si="323"/>
        <v>2.2999999999999998</v>
      </c>
      <c r="V1662" s="119">
        <f t="shared" si="319"/>
        <v>6.2039999999999997</v>
      </c>
      <c r="W1662" s="119">
        <f t="shared" si="320"/>
        <v>5.0599999999999996</v>
      </c>
      <c r="X1662" s="119">
        <f t="shared" si="321"/>
        <v>1.1440000000000001</v>
      </c>
      <c r="Y1662" s="120">
        <f t="shared" si="324"/>
        <v>18.439716312056738</v>
      </c>
      <c r="Z1662" s="121">
        <f t="shared" si="325"/>
        <v>81.560283687943254</v>
      </c>
      <c r="AA1662" s="122"/>
      <c r="AB1662" s="119">
        <f t="shared" si="328"/>
        <v>1.1440000000000001</v>
      </c>
    </row>
    <row r="1663" spans="1:28" x14ac:dyDescent="0.45">
      <c r="A1663" s="112">
        <f>IF(C1663="","",COUNTA($C$3:C1663))</f>
        <v>1661</v>
      </c>
      <c r="B1663" s="112" t="str">
        <f t="shared" si="326"/>
        <v>December</v>
      </c>
      <c r="C1663" s="113">
        <v>44922</v>
      </c>
      <c r="D1663" s="114" t="s">
        <v>898</v>
      </c>
      <c r="E1663" s="114"/>
      <c r="F1663" s="115">
        <v>44872</v>
      </c>
      <c r="G1663" s="116" t="s">
        <v>125</v>
      </c>
      <c r="H1663" s="152" t="s">
        <v>1035</v>
      </c>
      <c r="I1663" s="116" t="s">
        <v>25</v>
      </c>
      <c r="J1663" s="116" t="s">
        <v>455</v>
      </c>
      <c r="K1663" s="117" t="str">
        <f t="shared" si="318"/>
        <v>No's</v>
      </c>
      <c r="L1663" s="118">
        <v>256</v>
      </c>
      <c r="M1663" s="118"/>
      <c r="N1663" s="118"/>
      <c r="O1663" s="138">
        <f t="shared" si="327"/>
        <v>256</v>
      </c>
      <c r="P1663" s="124"/>
      <c r="Q1663" s="118"/>
      <c r="R1663" s="118"/>
      <c r="S1663" s="151"/>
      <c r="T1663" s="119" t="str">
        <f t="shared" si="322"/>
        <v/>
      </c>
      <c r="U1663" s="119" t="str">
        <f t="shared" si="323"/>
        <v/>
      </c>
      <c r="V1663" s="119">
        <f t="shared" si="319"/>
        <v>256</v>
      </c>
      <c r="W1663" s="119" t="str">
        <f t="shared" si="320"/>
        <v/>
      </c>
      <c r="X1663" s="119" t="str">
        <f t="shared" si="321"/>
        <v/>
      </c>
      <c r="Y1663" s="120" t="str">
        <f t="shared" si="324"/>
        <v/>
      </c>
      <c r="Z1663" s="121" t="str">
        <f t="shared" si="325"/>
        <v/>
      </c>
      <c r="AA1663" s="122"/>
      <c r="AB1663" s="119" t="str">
        <f t="shared" si="328"/>
        <v/>
      </c>
    </row>
    <row r="1664" spans="1:28" x14ac:dyDescent="0.45">
      <c r="A1664" s="112">
        <f>IF(C1664="","",COUNTA($C$3:C1664))</f>
        <v>1662</v>
      </c>
      <c r="B1664" s="112" t="str">
        <f t="shared" si="326"/>
        <v>December</v>
      </c>
      <c r="C1664" s="113">
        <v>44923</v>
      </c>
      <c r="D1664" s="114" t="s">
        <v>1019</v>
      </c>
      <c r="E1664" s="114"/>
      <c r="F1664" s="115">
        <v>44910</v>
      </c>
      <c r="G1664" s="116" t="s">
        <v>125</v>
      </c>
      <c r="H1664" s="152" t="s">
        <v>1036</v>
      </c>
      <c r="I1664" s="116" t="s">
        <v>230</v>
      </c>
      <c r="J1664" s="116" t="s">
        <v>4</v>
      </c>
      <c r="K1664" s="117" t="str">
        <f t="shared" si="318"/>
        <v>Sqmt</v>
      </c>
      <c r="L1664" s="118">
        <v>2.1</v>
      </c>
      <c r="M1664" s="118"/>
      <c r="N1664" s="118">
        <v>1.77</v>
      </c>
      <c r="O1664" s="138">
        <f t="shared" si="327"/>
        <v>2.1593999999999998</v>
      </c>
      <c r="P1664" s="124">
        <v>0.2</v>
      </c>
      <c r="Q1664" s="118">
        <v>0.4</v>
      </c>
      <c r="R1664" s="118">
        <v>0</v>
      </c>
      <c r="S1664" s="151">
        <v>100</v>
      </c>
      <c r="T1664" s="119">
        <f t="shared" si="322"/>
        <v>1.7593999999999999</v>
      </c>
      <c r="U1664" s="119">
        <f t="shared" si="323"/>
        <v>0.19999999999999996</v>
      </c>
      <c r="V1664" s="119">
        <f t="shared" si="319"/>
        <v>16.951289999999997</v>
      </c>
      <c r="W1664" s="119">
        <f t="shared" si="320"/>
        <v>1.5699999999999996</v>
      </c>
      <c r="X1664" s="119">
        <f t="shared" si="321"/>
        <v>13.811289999999998</v>
      </c>
      <c r="Y1664" s="120">
        <f t="shared" si="324"/>
        <v>81.476336019264622</v>
      </c>
      <c r="Z1664" s="121">
        <f t="shared" si="325"/>
        <v>9.2618319903676944</v>
      </c>
      <c r="AA1664" s="122"/>
      <c r="AB1664" s="119">
        <f t="shared" si="328"/>
        <v>13.811289999999998</v>
      </c>
    </row>
    <row r="1665" spans="1:28" x14ac:dyDescent="0.45">
      <c r="A1665" s="112">
        <f>IF(C1665="","",COUNTA($C$3:C1665))</f>
        <v>1663</v>
      </c>
      <c r="B1665" s="112" t="str">
        <f t="shared" si="326"/>
        <v>December</v>
      </c>
      <c r="C1665" s="113">
        <v>44923</v>
      </c>
      <c r="D1665" s="114" t="s">
        <v>1019</v>
      </c>
      <c r="E1665" s="114"/>
      <c r="F1665" s="115">
        <v>44910</v>
      </c>
      <c r="G1665" s="116" t="s">
        <v>125</v>
      </c>
      <c r="H1665" s="152" t="s">
        <v>1036</v>
      </c>
      <c r="I1665" s="116" t="s">
        <v>230</v>
      </c>
      <c r="J1665" s="116" t="s">
        <v>3</v>
      </c>
      <c r="K1665" s="117" t="str">
        <f t="shared" si="318"/>
        <v>Sqmt</v>
      </c>
      <c r="L1665" s="118">
        <v>0.2</v>
      </c>
      <c r="M1665" s="118"/>
      <c r="N1665" s="118">
        <v>0.188</v>
      </c>
      <c r="O1665" s="138">
        <f t="shared" si="327"/>
        <v>0.22936000000000001</v>
      </c>
      <c r="P1665" s="124"/>
      <c r="Q1665" s="118">
        <v>0.1</v>
      </c>
      <c r="R1665" s="118"/>
      <c r="S1665" s="151"/>
      <c r="T1665" s="119">
        <f t="shared" si="322"/>
        <v>0.12936</v>
      </c>
      <c r="U1665" s="119">
        <f t="shared" si="323"/>
        <v>0.1</v>
      </c>
      <c r="V1665" s="119">
        <f t="shared" si="319"/>
        <v>1.4403808</v>
      </c>
      <c r="W1665" s="119">
        <f t="shared" si="320"/>
        <v>0.62800000000000011</v>
      </c>
      <c r="X1665" s="119">
        <f t="shared" si="321"/>
        <v>0.81238080000000001</v>
      </c>
      <c r="Y1665" s="120">
        <f t="shared" si="324"/>
        <v>56.400418555981858</v>
      </c>
      <c r="Z1665" s="121">
        <f t="shared" si="325"/>
        <v>43.599581444018135</v>
      </c>
      <c r="AA1665" s="122"/>
      <c r="AB1665" s="119">
        <f t="shared" si="328"/>
        <v>0.81238080000000001</v>
      </c>
    </row>
    <row r="1666" spans="1:28" x14ac:dyDescent="0.45">
      <c r="A1666" s="112">
        <f>IF(C1666="","",COUNTA($C$3:C1666))</f>
        <v>1664</v>
      </c>
      <c r="B1666" s="112" t="str">
        <f t="shared" si="326"/>
        <v>December</v>
      </c>
      <c r="C1666" s="113">
        <v>44923</v>
      </c>
      <c r="D1666" s="114" t="s">
        <v>1019</v>
      </c>
      <c r="E1666" s="114"/>
      <c r="F1666" s="115">
        <v>44910</v>
      </c>
      <c r="G1666" s="116" t="s">
        <v>125</v>
      </c>
      <c r="H1666" s="152" t="s">
        <v>1036</v>
      </c>
      <c r="I1666" s="116" t="s">
        <v>25</v>
      </c>
      <c r="J1666" s="116" t="s">
        <v>455</v>
      </c>
      <c r="K1666" s="117" t="str">
        <f t="shared" si="318"/>
        <v>No's</v>
      </c>
      <c r="L1666" s="118">
        <v>8</v>
      </c>
      <c r="M1666" s="118"/>
      <c r="N1666" s="118"/>
      <c r="O1666" s="138">
        <f t="shared" si="327"/>
        <v>8</v>
      </c>
      <c r="P1666" s="124"/>
      <c r="Q1666" s="118"/>
      <c r="R1666" s="118"/>
      <c r="S1666" s="151"/>
      <c r="T1666" s="119" t="str">
        <f t="shared" si="322"/>
        <v/>
      </c>
      <c r="U1666" s="119" t="str">
        <f t="shared" si="323"/>
        <v/>
      </c>
      <c r="V1666" s="119">
        <f t="shared" si="319"/>
        <v>8</v>
      </c>
      <c r="W1666" s="119" t="str">
        <f t="shared" si="320"/>
        <v/>
      </c>
      <c r="X1666" s="119" t="str">
        <f t="shared" si="321"/>
        <v/>
      </c>
      <c r="Y1666" s="120" t="str">
        <f t="shared" si="324"/>
        <v/>
      </c>
      <c r="Z1666" s="121" t="str">
        <f t="shared" si="325"/>
        <v/>
      </c>
      <c r="AA1666" s="122"/>
      <c r="AB1666" s="119" t="str">
        <f t="shared" si="328"/>
        <v/>
      </c>
    </row>
    <row r="1667" spans="1:28" x14ac:dyDescent="0.45">
      <c r="A1667" s="112">
        <f>IF(C1667="","",COUNTA($C$3:C1667))</f>
        <v>1665</v>
      </c>
      <c r="B1667" s="112" t="str">
        <f t="shared" si="326"/>
        <v>December</v>
      </c>
      <c r="C1667" s="113">
        <v>44923</v>
      </c>
      <c r="D1667" s="114" t="s">
        <v>1037</v>
      </c>
      <c r="E1667" s="114"/>
      <c r="F1667" s="115">
        <v>44924</v>
      </c>
      <c r="G1667" s="116" t="s">
        <v>125</v>
      </c>
      <c r="H1667" s="152" t="s">
        <v>1038</v>
      </c>
      <c r="I1667" s="116" t="s">
        <v>461</v>
      </c>
      <c r="J1667" s="116" t="s">
        <v>237</v>
      </c>
      <c r="K1667" s="117" t="str">
        <f t="shared" ref="K1667:K1730" si="329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667" s="118">
        <v>114.03</v>
      </c>
      <c r="M1667" s="118">
        <v>78.709999999999994</v>
      </c>
      <c r="N1667" s="118">
        <v>14.76</v>
      </c>
      <c r="O1667" s="138">
        <f t="shared" si="327"/>
        <v>114.03</v>
      </c>
      <c r="P1667" s="124">
        <v>98.6</v>
      </c>
      <c r="Q1667" s="118">
        <v>111.2</v>
      </c>
      <c r="R1667" s="118">
        <v>77</v>
      </c>
      <c r="S1667" s="151">
        <v>23</v>
      </c>
      <c r="T1667" s="119">
        <f t="shared" si="322"/>
        <v>2.8299999999999983</v>
      </c>
      <c r="U1667" s="119">
        <f t="shared" si="323"/>
        <v>12.600000000000009</v>
      </c>
      <c r="V1667" s="119">
        <f t="shared" ref="V1667:V1730" si="330">IF(ISNUMBER(SEARCH("26",J:J)),O1667*3.925,IF(ISNUMBER(SEARCH("24",J:J)),O1667*4.71,IF(ISNUMBER(SEARCH("22",J:J)),O1667*6.28,IF(ISNUMBER(SEARCH("20",J:J)),O1667*7.85,IF(ISNUMBER(SEARCH("18G",J:J)),O1667*9.42,IF(ISNUMBER(SEARCH("16G",J:J)),O1667*11.775,IF(ISNUMBER(SEARCH("Thermal",J:J)),O1667,IF(ISNUMBER(SEARCH("Acou",J:J)),O1667,IF(ISNUMBER(SEARCH("ss",J:J)),O1667,IF(ISNUMBER(SEARCH("0.8mm",J:J)),O1667*2.2,IF(ISNUMBER(SEARCH("1mm",J:J)),O1667*2.75,IF(ISNUMBER(SEARCH("1.2mm",J:J)),O1667*3.3,IF(ISNUMBER(SEARCH("Gasket",J:J)),O1667,IF(ISNUMBER(SEARCH("Cleats",J:J)),O1667,IF(ISNUMBER(SEARCH("Sealant",J:J)),O1667,IF(ISNUMBER(SEARCH("Bracket",J:J)),O1667,IF(ISNUMBER(SEARCH("Corner",J:J)),O1667,IF(ISNUMBER(SEARCH("Bubble",J:J)),O1667,""))))))))))))))))))</f>
        <v>250.86600000000001</v>
      </c>
      <c r="W1667" s="119">
        <f t="shared" ref="W1667:W1730" si="331">IF(ISNUMBER(SEARCH("26",J:J)),U1667*3.925,IF(ISNUMBER(SEARCH("24",J:J)),U1667*4.71,IF(ISNUMBER(SEARCH("22",J:J)),U1667*6.28,IF(ISNUMBER(SEARCH("20",J:J)),U1667*7.85,IF(ISNUMBER(SEARCH("18G",J:J)),U1667*9.42,IF(ISNUMBER(SEARCH("16G",J:J)),U1667*11.775,IF(ISNUMBER(SEARCH("Thermal",J:J)),U1667,IF(ISNUMBER(SEARCH("Acou",J:J)),U1667,IF(ISNUMBER(SEARCH("ss",J:J)),U1667,IF(ISNUMBER(SEARCH("0.8mm",J:J)),U1667*2.2,IF(ISNUMBER(SEARCH("1mm",J:J)),U1667*2.75,IF(ISNUMBER(SEARCH("1.2mm",J:J)),U1667*3.3,IF(ISNUMBER(SEARCH("Gasket",J:J)),U1667,IF(ISNUMBER(SEARCH("Cleats",J:J)),U1667,IF(ISNUMBER(SEARCH("Sealant",J:J)),U1667,IF(ISNUMBER(SEARCH("Bracket",J:J)),U1667,IF(ISNUMBER(SEARCH("Corner",J:J)),U1667,IF(ISNUMBER(SEARCH("Bubble",J:J)),U1667,""))))))))))))))))))</f>
        <v>27.72000000000002</v>
      </c>
      <c r="X1667" s="119">
        <f t="shared" ref="X1667:X1730" si="332">IF(ISNUMBER(SEARCH("26",J:J)),T1667*3.925,IF(ISNUMBER(SEARCH("24",J:J)),T1667*4.71,IF(ISNUMBER(SEARCH("22",J:J)),T1667*6.28,IF(ISNUMBER(SEARCH("20",J:J)),T1667*7.85,IF(ISNUMBER(SEARCH("18",J:J)),T1667*9.42,IF(ISNUMBER(SEARCH("16",J:J)),T1667*11.775,IF(ISNUMBER(SEARCH("Thermal",J:J)),"",IF(ISNUMBER(SEARCH("Acou",J:J)),"",IF(ISNUMBER(SEARCH("ss",J:J)),"",IF(ISNUMBER(SEARCH("0.8mm",J:J)),T1667*2.2,IF(ISNUMBER(SEARCH("1mm",J:J)),T1667*2.75,IF(ISNUMBER(SEARCH("1.2mm",J:J)),T1667*3.3,IF(ISNUMBER(SEARCH("Gasket",J:J)),"",IF(ISNUMBER(SEARCH("Cleats",J:J)),"",IF(ISNUMBER(SEARCH("Sealant",J:J)),"",IF(ISNUMBER(SEARCH("Bracket",J:J)),"",IF(ISNUMBER(SEARCH("Corner",J:J)),"",IF(ISNUMBER(SEARCH("Bubble",J:J)),"",""))))))))))))))))))</f>
        <v>6.2259999999999964</v>
      </c>
      <c r="Y1667" s="120">
        <f t="shared" si="324"/>
        <v>2.4818030342892206</v>
      </c>
      <c r="Z1667" s="121">
        <f t="shared" si="325"/>
        <v>11.049723756906085</v>
      </c>
      <c r="AA1667" s="122"/>
      <c r="AB1667" s="119">
        <f t="shared" si="328"/>
        <v>6.2259999999999964</v>
      </c>
    </row>
    <row r="1668" spans="1:28" x14ac:dyDescent="0.45">
      <c r="A1668" s="112">
        <f>IF(C1668="","",COUNTA($C$3:C1668))</f>
        <v>1666</v>
      </c>
      <c r="B1668" s="112" t="str">
        <f t="shared" si="326"/>
        <v>December</v>
      </c>
      <c r="C1668" s="113">
        <v>44923</v>
      </c>
      <c r="D1668" s="114" t="s">
        <v>1037</v>
      </c>
      <c r="E1668" s="114"/>
      <c r="F1668" s="115">
        <v>44924</v>
      </c>
      <c r="G1668" s="116" t="s">
        <v>125</v>
      </c>
      <c r="H1668" s="152" t="s">
        <v>1038</v>
      </c>
      <c r="I1668" s="116" t="s">
        <v>461</v>
      </c>
      <c r="J1668" s="116" t="s">
        <v>236</v>
      </c>
      <c r="K1668" s="117" t="str">
        <f t="shared" si="329"/>
        <v>Sqmt</v>
      </c>
      <c r="L1668" s="118">
        <v>160.34</v>
      </c>
      <c r="M1668" s="118">
        <v>110.26</v>
      </c>
      <c r="N1668" s="118">
        <v>21.17</v>
      </c>
      <c r="O1668" s="138">
        <f t="shared" si="327"/>
        <v>160.34</v>
      </c>
      <c r="P1668" s="124">
        <v>136.9</v>
      </c>
      <c r="Q1668" s="118">
        <v>154.5</v>
      </c>
      <c r="R1668" s="118"/>
      <c r="S1668" s="151"/>
      <c r="T1668" s="119">
        <f t="shared" si="322"/>
        <v>5.8400000000000034</v>
      </c>
      <c r="U1668" s="119">
        <f t="shared" si="323"/>
        <v>17.599999999999994</v>
      </c>
      <c r="V1668" s="119">
        <f t="shared" si="330"/>
        <v>440.935</v>
      </c>
      <c r="W1668" s="119">
        <f t="shared" si="331"/>
        <v>48.399999999999984</v>
      </c>
      <c r="X1668" s="119">
        <f t="shared" si="332"/>
        <v>16.060000000000009</v>
      </c>
      <c r="Y1668" s="120">
        <f t="shared" si="324"/>
        <v>3.642260197081205</v>
      </c>
      <c r="Z1668" s="121">
        <f t="shared" si="325"/>
        <v>10.976674566546086</v>
      </c>
      <c r="AA1668" s="122"/>
      <c r="AB1668" s="119">
        <f t="shared" si="328"/>
        <v>16.060000000000009</v>
      </c>
    </row>
    <row r="1669" spans="1:28" x14ac:dyDescent="0.45">
      <c r="A1669" s="112">
        <f>IF(C1669="","",COUNTA($C$3:C1669))</f>
        <v>1667</v>
      </c>
      <c r="B1669" s="112" t="str">
        <f t="shared" si="326"/>
        <v>December</v>
      </c>
      <c r="C1669" s="113">
        <v>44923</v>
      </c>
      <c r="D1669" s="114" t="s">
        <v>1037</v>
      </c>
      <c r="E1669" s="114"/>
      <c r="F1669" s="115">
        <v>44924</v>
      </c>
      <c r="G1669" s="116" t="s">
        <v>125</v>
      </c>
      <c r="H1669" s="152" t="s">
        <v>1038</v>
      </c>
      <c r="I1669" s="116" t="s">
        <v>25</v>
      </c>
      <c r="J1669" s="116" t="s">
        <v>455</v>
      </c>
      <c r="K1669" s="117" t="str">
        <f t="shared" si="329"/>
        <v>No's</v>
      </c>
      <c r="L1669" s="118">
        <v>752</v>
      </c>
      <c r="M1669" s="118"/>
      <c r="N1669" s="118"/>
      <c r="O1669" s="138">
        <f t="shared" si="327"/>
        <v>752</v>
      </c>
      <c r="P1669" s="124"/>
      <c r="Q1669" s="118"/>
      <c r="R1669" s="118"/>
      <c r="S1669" s="151"/>
      <c r="T1669" s="119" t="str">
        <f t="shared" si="322"/>
        <v/>
      </c>
      <c r="U1669" s="119" t="str">
        <f t="shared" si="323"/>
        <v/>
      </c>
      <c r="V1669" s="119">
        <f t="shared" si="330"/>
        <v>752</v>
      </c>
      <c r="W1669" s="119" t="str">
        <f t="shared" si="331"/>
        <v/>
      </c>
      <c r="X1669" s="119" t="str">
        <f t="shared" si="332"/>
        <v/>
      </c>
      <c r="Y1669" s="120" t="str">
        <f t="shared" si="324"/>
        <v/>
      </c>
      <c r="Z1669" s="121" t="str">
        <f t="shared" si="325"/>
        <v/>
      </c>
      <c r="AA1669" s="122"/>
      <c r="AB1669" s="119" t="str">
        <f t="shared" si="328"/>
        <v/>
      </c>
    </row>
    <row r="1670" spans="1:28" x14ac:dyDescent="0.45">
      <c r="A1670" s="112">
        <f>IF(C1670="","",COUNTA($C$3:C1670))</f>
        <v>1668</v>
      </c>
      <c r="B1670" s="112" t="str">
        <f t="shared" si="326"/>
        <v>December</v>
      </c>
      <c r="C1670" s="113">
        <v>44923</v>
      </c>
      <c r="D1670" s="114" t="s">
        <v>1037</v>
      </c>
      <c r="E1670" s="114"/>
      <c r="F1670" s="115">
        <v>44924</v>
      </c>
      <c r="G1670" s="116" t="s">
        <v>125</v>
      </c>
      <c r="H1670" s="152" t="s">
        <v>1038</v>
      </c>
      <c r="I1670" s="116" t="s">
        <v>460</v>
      </c>
      <c r="J1670" s="116" t="s">
        <v>225</v>
      </c>
      <c r="K1670" s="117" t="str">
        <f t="shared" si="329"/>
        <v>Rmt</v>
      </c>
      <c r="L1670" s="118">
        <v>270</v>
      </c>
      <c r="M1670" s="118"/>
      <c r="N1670" s="118"/>
      <c r="O1670" s="138">
        <f t="shared" si="327"/>
        <v>270</v>
      </c>
      <c r="P1670" s="124"/>
      <c r="Q1670" s="118"/>
      <c r="R1670" s="118"/>
      <c r="S1670" s="151"/>
      <c r="T1670" s="119" t="str">
        <f t="shared" ref="T1670:T1732" si="333">(IF(K1670="Sqmt",(O1670-Q1670),""))</f>
        <v/>
      </c>
      <c r="U1670" s="119" t="str">
        <f t="shared" ref="U1670:U1732" si="334">(IF(K1670="Sqmt",(O1670-P1670)-T1670,IF(K1670="Rmt","",IF(K1670="Kg's","",IF(K1670="No's","",IF(K1670="Roll","",""))))))</f>
        <v/>
      </c>
      <c r="V1670" s="119">
        <f t="shared" si="330"/>
        <v>270</v>
      </c>
      <c r="W1670" s="119" t="str">
        <f t="shared" si="331"/>
        <v/>
      </c>
      <c r="X1670" s="119" t="str">
        <f t="shared" si="332"/>
        <v/>
      </c>
      <c r="Y1670" s="120" t="str">
        <f t="shared" ref="Y1670:Y1732" si="335">IF(K1670="Sqmt",(T1670/O1670)*100,IF(K1670="Kg's","",IF(K1670="No's","",IF(K1670="Rmt","",IF(K1670="Roll","",IF(K1670="",""))))))</f>
        <v/>
      </c>
      <c r="Z1670" s="121" t="str">
        <f t="shared" ref="Z1670:Z1732" si="336">IF(K1670="Sqmt",(U1670/O1670)*100,IF(K1670="Kg's","",IF(K1670="No's","",IF(K1670="Rmt","",IF(K1670="Roll","",IF(K1670="",""))))))</f>
        <v/>
      </c>
      <c r="AA1670" s="122"/>
      <c r="AB1670" s="119" t="str">
        <f t="shared" si="328"/>
        <v/>
      </c>
    </row>
    <row r="1671" spans="1:28" x14ac:dyDescent="0.45">
      <c r="A1671" s="112">
        <f>IF(C1671="","",COUNTA($C$3:C1671))</f>
        <v>1669</v>
      </c>
      <c r="B1671" s="112" t="str">
        <f t="shared" ref="B1671:B1733" si="337">IF(C1671="","",TEXT(C1671,"mmmm"))</f>
        <v>December</v>
      </c>
      <c r="C1671" s="113">
        <v>44923</v>
      </c>
      <c r="D1671" s="114" t="s">
        <v>1037</v>
      </c>
      <c r="E1671" s="114"/>
      <c r="F1671" s="115">
        <v>44924</v>
      </c>
      <c r="G1671" s="116" t="s">
        <v>125</v>
      </c>
      <c r="H1671" s="152" t="s">
        <v>1038</v>
      </c>
      <c r="I1671" s="116" t="s">
        <v>24</v>
      </c>
      <c r="J1671" s="116" t="s">
        <v>24</v>
      </c>
      <c r="K1671" s="117" t="str">
        <f t="shared" si="329"/>
        <v>No's</v>
      </c>
      <c r="L1671" s="118">
        <v>1000</v>
      </c>
      <c r="M1671" s="118"/>
      <c r="N1671" s="118"/>
      <c r="O1671" s="138">
        <f t="shared" si="327"/>
        <v>1000</v>
      </c>
      <c r="P1671" s="124"/>
      <c r="Q1671" s="118"/>
      <c r="R1671" s="118"/>
      <c r="S1671" s="151"/>
      <c r="T1671" s="119" t="str">
        <f t="shared" si="333"/>
        <v/>
      </c>
      <c r="U1671" s="119" t="str">
        <f t="shared" si="334"/>
        <v/>
      </c>
      <c r="V1671" s="119">
        <f t="shared" si="330"/>
        <v>1000</v>
      </c>
      <c r="W1671" s="119" t="str">
        <f t="shared" si="331"/>
        <v/>
      </c>
      <c r="X1671" s="119" t="str">
        <f t="shared" si="332"/>
        <v/>
      </c>
      <c r="Y1671" s="120" t="str">
        <f t="shared" si="335"/>
        <v/>
      </c>
      <c r="Z1671" s="121" t="str">
        <f t="shared" si="336"/>
        <v/>
      </c>
      <c r="AA1671" s="122"/>
      <c r="AB1671" s="119" t="str">
        <f t="shared" si="328"/>
        <v/>
      </c>
    </row>
    <row r="1672" spans="1:28" x14ac:dyDescent="0.45">
      <c r="A1672" s="112">
        <f>IF(C1672="","",COUNTA($C$3:C1672))</f>
        <v>1670</v>
      </c>
      <c r="B1672" s="112" t="str">
        <f t="shared" si="337"/>
        <v>December</v>
      </c>
      <c r="C1672" s="113">
        <v>44923</v>
      </c>
      <c r="D1672" s="114" t="s">
        <v>1037</v>
      </c>
      <c r="E1672" s="114"/>
      <c r="F1672" s="115">
        <v>44924</v>
      </c>
      <c r="G1672" s="116" t="s">
        <v>125</v>
      </c>
      <c r="H1672" s="152" t="s">
        <v>1038</v>
      </c>
      <c r="I1672" s="116" t="s">
        <v>480</v>
      </c>
      <c r="J1672" s="116" t="s">
        <v>345</v>
      </c>
      <c r="K1672" s="117" t="str">
        <f t="shared" si="329"/>
        <v>Kg's</v>
      </c>
      <c r="L1672" s="118">
        <v>1.8</v>
      </c>
      <c r="M1672" s="118"/>
      <c r="N1672" s="118"/>
      <c r="O1672" s="138">
        <f t="shared" si="327"/>
        <v>1.8</v>
      </c>
      <c r="P1672" s="124"/>
      <c r="Q1672" s="118"/>
      <c r="R1672" s="118"/>
      <c r="S1672" s="151"/>
      <c r="T1672" s="119" t="str">
        <f t="shared" si="333"/>
        <v/>
      </c>
      <c r="U1672" s="119" t="str">
        <f t="shared" si="334"/>
        <v/>
      </c>
      <c r="V1672" s="119">
        <f t="shared" si="330"/>
        <v>1.8</v>
      </c>
      <c r="W1672" s="119" t="str">
        <f t="shared" si="331"/>
        <v/>
      </c>
      <c r="X1672" s="119" t="str">
        <f t="shared" si="332"/>
        <v/>
      </c>
      <c r="Y1672" s="120" t="str">
        <f t="shared" si="335"/>
        <v/>
      </c>
      <c r="Z1672" s="121" t="str">
        <f t="shared" si="336"/>
        <v/>
      </c>
      <c r="AA1672" s="122"/>
      <c r="AB1672" s="119" t="str">
        <f t="shared" si="328"/>
        <v/>
      </c>
    </row>
    <row r="1673" spans="1:28" x14ac:dyDescent="0.45">
      <c r="A1673" s="112">
        <f>IF(C1673="","",COUNTA($C$3:C1673))</f>
        <v>1671</v>
      </c>
      <c r="B1673" s="112" t="str">
        <f t="shared" si="337"/>
        <v>December</v>
      </c>
      <c r="C1673" s="113">
        <v>44923</v>
      </c>
      <c r="D1673" s="114" t="s">
        <v>1037</v>
      </c>
      <c r="E1673" s="114"/>
      <c r="F1673" s="115">
        <v>44924</v>
      </c>
      <c r="G1673" s="116" t="s">
        <v>125</v>
      </c>
      <c r="H1673" s="152" t="s">
        <v>1038</v>
      </c>
      <c r="I1673" s="116" t="s">
        <v>480</v>
      </c>
      <c r="J1673" s="116" t="s">
        <v>343</v>
      </c>
      <c r="K1673" s="117" t="str">
        <f t="shared" si="329"/>
        <v>No's</v>
      </c>
      <c r="L1673" s="118">
        <v>2</v>
      </c>
      <c r="M1673" s="118"/>
      <c r="N1673" s="118"/>
      <c r="O1673" s="138">
        <f t="shared" si="327"/>
        <v>2</v>
      </c>
      <c r="P1673" s="124"/>
      <c r="Q1673" s="118"/>
      <c r="R1673" s="118"/>
      <c r="S1673" s="151"/>
      <c r="T1673" s="119" t="str">
        <f t="shared" si="333"/>
        <v/>
      </c>
      <c r="U1673" s="119" t="str">
        <f t="shared" si="334"/>
        <v/>
      </c>
      <c r="V1673" s="119">
        <f t="shared" si="330"/>
        <v>2</v>
      </c>
      <c r="W1673" s="119" t="str">
        <f t="shared" si="331"/>
        <v/>
      </c>
      <c r="X1673" s="119" t="str">
        <f t="shared" si="332"/>
        <v/>
      </c>
      <c r="Y1673" s="120" t="str">
        <f t="shared" si="335"/>
        <v/>
      </c>
      <c r="Z1673" s="121" t="str">
        <f t="shared" si="336"/>
        <v/>
      </c>
      <c r="AA1673" s="122"/>
      <c r="AB1673" s="119" t="str">
        <f t="shared" si="328"/>
        <v/>
      </c>
    </row>
    <row r="1674" spans="1:28" x14ac:dyDescent="0.45">
      <c r="A1674" s="112">
        <f>IF(C1674="","",COUNTA($C$3:C1674))</f>
        <v>1672</v>
      </c>
      <c r="B1674" s="112" t="str">
        <f t="shared" si="337"/>
        <v>December</v>
      </c>
      <c r="C1674" s="113">
        <v>44923</v>
      </c>
      <c r="D1674" s="114" t="s">
        <v>808</v>
      </c>
      <c r="E1674" s="114"/>
      <c r="F1674" s="115">
        <v>44848</v>
      </c>
      <c r="G1674" s="116" t="s">
        <v>125</v>
      </c>
      <c r="H1674" s="152" t="s">
        <v>1039</v>
      </c>
      <c r="I1674" s="116" t="s">
        <v>327</v>
      </c>
      <c r="J1674" s="116" t="s">
        <v>2</v>
      </c>
      <c r="K1674" s="117" t="str">
        <f t="shared" si="329"/>
        <v>Sqmt</v>
      </c>
      <c r="L1674" s="118">
        <v>184</v>
      </c>
      <c r="M1674" s="118"/>
      <c r="N1674" s="118">
        <v>153.4</v>
      </c>
      <c r="O1674" s="138">
        <f t="shared" si="327"/>
        <v>187.148</v>
      </c>
      <c r="P1674" s="124">
        <v>143.44999999999999</v>
      </c>
      <c r="Q1674" s="118">
        <v>156.69999999999999</v>
      </c>
      <c r="R1674" s="118">
        <v>0</v>
      </c>
      <c r="S1674" s="151">
        <v>100</v>
      </c>
      <c r="T1674" s="119">
        <f t="shared" si="333"/>
        <v>30.448000000000008</v>
      </c>
      <c r="U1674" s="119">
        <f t="shared" si="334"/>
        <v>13.25</v>
      </c>
      <c r="V1674" s="119">
        <f t="shared" si="330"/>
        <v>881.46708000000001</v>
      </c>
      <c r="W1674" s="119">
        <f t="shared" si="331"/>
        <v>62.407499999999999</v>
      </c>
      <c r="X1674" s="119">
        <f t="shared" si="332"/>
        <v>143.41008000000002</v>
      </c>
      <c r="Y1674" s="120">
        <f t="shared" si="335"/>
        <v>16.269476564002826</v>
      </c>
      <c r="Z1674" s="121">
        <f t="shared" si="336"/>
        <v>7.0799581080214589</v>
      </c>
      <c r="AA1674" s="122"/>
      <c r="AB1674" s="119">
        <f t="shared" si="328"/>
        <v>143.41008000000002</v>
      </c>
    </row>
    <row r="1675" spans="1:28" x14ac:dyDescent="0.45">
      <c r="A1675" s="112">
        <f>IF(C1675="","",COUNTA($C$3:C1675))</f>
        <v>1673</v>
      </c>
      <c r="B1675" s="112" t="str">
        <f t="shared" ref="B1675" si="338">IF(C1675="","",TEXT(C1675,"mmmm"))</f>
        <v>December</v>
      </c>
      <c r="C1675" s="113">
        <v>44923</v>
      </c>
      <c r="D1675" s="114" t="s">
        <v>808</v>
      </c>
      <c r="E1675" s="114"/>
      <c r="F1675" s="115">
        <v>44848</v>
      </c>
      <c r="G1675" s="116" t="s">
        <v>125</v>
      </c>
      <c r="H1675" s="152" t="s">
        <v>1039</v>
      </c>
      <c r="I1675" s="116" t="s">
        <v>369</v>
      </c>
      <c r="J1675" s="116" t="s">
        <v>382</v>
      </c>
      <c r="K1675" s="117" t="str">
        <f t="shared" si="329"/>
        <v>Sqmt</v>
      </c>
      <c r="L1675" s="118">
        <v>140</v>
      </c>
      <c r="M1675" s="118"/>
      <c r="N1675" s="118"/>
      <c r="O1675" s="138">
        <f t="shared" si="327"/>
        <v>140</v>
      </c>
      <c r="P1675" s="124">
        <v>136</v>
      </c>
      <c r="Q1675" s="118">
        <v>136</v>
      </c>
      <c r="R1675" s="118"/>
      <c r="S1675" s="151"/>
      <c r="T1675" s="119">
        <f t="shared" si="333"/>
        <v>4</v>
      </c>
      <c r="U1675" s="119">
        <f t="shared" si="334"/>
        <v>0</v>
      </c>
      <c r="V1675" s="119">
        <f t="shared" si="330"/>
        <v>140</v>
      </c>
      <c r="W1675" s="119">
        <f t="shared" si="331"/>
        <v>0</v>
      </c>
      <c r="X1675" s="119" t="str">
        <f t="shared" si="332"/>
        <v/>
      </c>
      <c r="Y1675" s="120">
        <f t="shared" si="335"/>
        <v>2.8571428571428572</v>
      </c>
      <c r="Z1675" s="121">
        <f t="shared" si="336"/>
        <v>0</v>
      </c>
      <c r="AA1675" s="122"/>
      <c r="AB1675" s="119" t="str">
        <f t="shared" si="328"/>
        <v/>
      </c>
    </row>
    <row r="1676" spans="1:28" x14ac:dyDescent="0.45">
      <c r="A1676" s="112">
        <f>IF(C1676="","",COUNTA($C$3:C1676))</f>
        <v>1674</v>
      </c>
      <c r="B1676" s="112" t="str">
        <f t="shared" si="337"/>
        <v>December</v>
      </c>
      <c r="C1676" s="113">
        <v>44923</v>
      </c>
      <c r="D1676" s="114" t="s">
        <v>808</v>
      </c>
      <c r="E1676" s="114"/>
      <c r="F1676" s="115">
        <v>44848</v>
      </c>
      <c r="G1676" s="116" t="s">
        <v>125</v>
      </c>
      <c r="H1676" s="152" t="s">
        <v>1039</v>
      </c>
      <c r="I1676" s="116" t="s">
        <v>25</v>
      </c>
      <c r="J1676" s="116" t="s">
        <v>374</v>
      </c>
      <c r="K1676" s="117" t="str">
        <f t="shared" si="329"/>
        <v>No's</v>
      </c>
      <c r="L1676" s="118">
        <v>48</v>
      </c>
      <c r="M1676" s="118"/>
      <c r="N1676" s="118"/>
      <c r="O1676" s="138">
        <f t="shared" si="327"/>
        <v>48</v>
      </c>
      <c r="P1676" s="124"/>
      <c r="Q1676" s="118"/>
      <c r="R1676" s="118"/>
      <c r="S1676" s="151"/>
      <c r="T1676" s="119" t="str">
        <f t="shared" si="333"/>
        <v/>
      </c>
      <c r="U1676" s="119" t="str">
        <f t="shared" si="334"/>
        <v/>
      </c>
      <c r="V1676" s="119">
        <f t="shared" si="330"/>
        <v>48</v>
      </c>
      <c r="W1676" s="119" t="str">
        <f t="shared" si="331"/>
        <v/>
      </c>
      <c r="X1676" s="119" t="str">
        <f t="shared" si="332"/>
        <v/>
      </c>
      <c r="Y1676" s="120" t="str">
        <f t="shared" si="335"/>
        <v/>
      </c>
      <c r="Z1676" s="121" t="str">
        <f t="shared" si="336"/>
        <v/>
      </c>
      <c r="AA1676" s="122"/>
      <c r="AB1676" s="119" t="str">
        <f t="shared" si="328"/>
        <v/>
      </c>
    </row>
    <row r="1677" spans="1:28" x14ac:dyDescent="0.45">
      <c r="A1677" s="112">
        <f>IF(C1677="","",COUNTA($C$3:C1677))</f>
        <v>1675</v>
      </c>
      <c r="B1677" s="112" t="str">
        <f t="shared" si="337"/>
        <v>December</v>
      </c>
      <c r="C1677" s="113">
        <v>44923</v>
      </c>
      <c r="D1677" s="114" t="s">
        <v>823</v>
      </c>
      <c r="E1677" s="114"/>
      <c r="F1677" s="115">
        <v>44851</v>
      </c>
      <c r="G1677" s="116" t="s">
        <v>125</v>
      </c>
      <c r="H1677" s="152" t="s">
        <v>1040</v>
      </c>
      <c r="I1677" s="116" t="s">
        <v>458</v>
      </c>
      <c r="J1677" s="116" t="s">
        <v>19</v>
      </c>
      <c r="K1677" s="117" t="str">
        <f t="shared" si="329"/>
        <v>Sqmt</v>
      </c>
      <c r="L1677" s="118">
        <v>9.8000000000000007</v>
      </c>
      <c r="M1677" s="118">
        <v>8.0500000000000007</v>
      </c>
      <c r="N1677" s="118"/>
      <c r="O1677" s="138">
        <f t="shared" si="327"/>
        <v>9.8210000000000015</v>
      </c>
      <c r="P1677" s="124">
        <v>6.4</v>
      </c>
      <c r="Q1677" s="118">
        <v>6.6</v>
      </c>
      <c r="R1677" s="118">
        <v>13</v>
      </c>
      <c r="S1677" s="151">
        <v>87</v>
      </c>
      <c r="T1677" s="119">
        <f t="shared" si="333"/>
        <v>3.2210000000000019</v>
      </c>
      <c r="U1677" s="119">
        <f t="shared" si="334"/>
        <v>0.19999999999999929</v>
      </c>
      <c r="V1677" s="119">
        <f t="shared" si="330"/>
        <v>46.256910000000005</v>
      </c>
      <c r="W1677" s="119">
        <f t="shared" si="331"/>
        <v>0.94199999999999662</v>
      </c>
      <c r="X1677" s="119">
        <f t="shared" si="332"/>
        <v>15.170910000000008</v>
      </c>
      <c r="Y1677" s="120">
        <f t="shared" si="335"/>
        <v>32.797067508400382</v>
      </c>
      <c r="Z1677" s="121">
        <f t="shared" si="336"/>
        <v>2.0364524997454359</v>
      </c>
      <c r="AA1677" s="122"/>
      <c r="AB1677" s="119">
        <f t="shared" si="328"/>
        <v>15.170910000000008</v>
      </c>
    </row>
    <row r="1678" spans="1:28" x14ac:dyDescent="0.45">
      <c r="A1678" s="112">
        <f>IF(C1678="","",COUNTA($C$3:C1678))</f>
        <v>1676</v>
      </c>
      <c r="B1678" s="112" t="str">
        <f t="shared" si="337"/>
        <v>December</v>
      </c>
      <c r="C1678" s="113">
        <v>44923</v>
      </c>
      <c r="D1678" s="114" t="s">
        <v>823</v>
      </c>
      <c r="E1678" s="114"/>
      <c r="F1678" s="115">
        <v>44851</v>
      </c>
      <c r="G1678" s="116" t="s">
        <v>125</v>
      </c>
      <c r="H1678" s="152" t="s">
        <v>1040</v>
      </c>
      <c r="I1678" s="116" t="s">
        <v>458</v>
      </c>
      <c r="J1678" s="116" t="s">
        <v>2</v>
      </c>
      <c r="K1678" s="117" t="str">
        <f t="shared" si="329"/>
        <v>Sqmt</v>
      </c>
      <c r="L1678" s="118">
        <v>13.7</v>
      </c>
      <c r="M1678" s="118"/>
      <c r="N1678" s="118">
        <v>11.44</v>
      </c>
      <c r="O1678" s="138">
        <f t="shared" si="327"/>
        <v>13.956799999999999</v>
      </c>
      <c r="P1678" s="124">
        <v>9.5</v>
      </c>
      <c r="Q1678" s="118">
        <v>10.9</v>
      </c>
      <c r="R1678" s="118"/>
      <c r="S1678" s="151"/>
      <c r="T1678" s="119">
        <f t="shared" si="333"/>
        <v>3.0567999999999991</v>
      </c>
      <c r="U1678" s="119">
        <f t="shared" si="334"/>
        <v>1.4000000000000004</v>
      </c>
      <c r="V1678" s="119">
        <f t="shared" si="330"/>
        <v>65.736527999999993</v>
      </c>
      <c r="W1678" s="119">
        <f t="shared" si="331"/>
        <v>6.5940000000000012</v>
      </c>
      <c r="X1678" s="119">
        <f t="shared" si="332"/>
        <v>14.397527999999996</v>
      </c>
      <c r="Y1678" s="120">
        <f t="shared" si="335"/>
        <v>21.901868623180093</v>
      </c>
      <c r="Z1678" s="121">
        <f t="shared" si="336"/>
        <v>10.030952653903476</v>
      </c>
      <c r="AA1678" s="122"/>
      <c r="AB1678" s="119">
        <f t="shared" si="328"/>
        <v>14.397527999999996</v>
      </c>
    </row>
    <row r="1679" spans="1:28" x14ac:dyDescent="0.45">
      <c r="A1679" s="112">
        <f>IF(C1679="","",COUNTA($C$3:C1679))</f>
        <v>1677</v>
      </c>
      <c r="B1679" s="112" t="str">
        <f t="shared" si="337"/>
        <v>December</v>
      </c>
      <c r="C1679" s="113">
        <v>44923</v>
      </c>
      <c r="D1679" s="114" t="s">
        <v>823</v>
      </c>
      <c r="E1679" s="114"/>
      <c r="F1679" s="115">
        <v>44851</v>
      </c>
      <c r="G1679" s="116" t="s">
        <v>125</v>
      </c>
      <c r="H1679" s="152" t="s">
        <v>1040</v>
      </c>
      <c r="I1679" s="116" t="s">
        <v>514</v>
      </c>
      <c r="J1679" s="116" t="s">
        <v>21</v>
      </c>
      <c r="K1679" s="117" t="str">
        <f t="shared" si="329"/>
        <v>Sqmt</v>
      </c>
      <c r="L1679" s="118">
        <v>0.6</v>
      </c>
      <c r="M1679" s="118">
        <v>0.5</v>
      </c>
      <c r="N1679" s="118"/>
      <c r="O1679" s="138">
        <f t="shared" si="327"/>
        <v>0.61</v>
      </c>
      <c r="P1679" s="124">
        <v>0.5</v>
      </c>
      <c r="Q1679" s="118">
        <v>0.6</v>
      </c>
      <c r="R1679" s="118"/>
      <c r="S1679" s="151"/>
      <c r="T1679" s="119">
        <f t="shared" si="333"/>
        <v>1.0000000000000009E-2</v>
      </c>
      <c r="U1679" s="119">
        <f t="shared" si="334"/>
        <v>9.9999999999999978E-2</v>
      </c>
      <c r="V1679" s="119">
        <f t="shared" si="330"/>
        <v>4.7885</v>
      </c>
      <c r="W1679" s="119">
        <f t="shared" si="331"/>
        <v>0.78499999999999981</v>
      </c>
      <c r="X1679" s="119">
        <f t="shared" si="332"/>
        <v>7.850000000000007E-2</v>
      </c>
      <c r="Y1679" s="120">
        <f t="shared" si="335"/>
        <v>1.6393442622950833</v>
      </c>
      <c r="Z1679" s="121">
        <f t="shared" si="336"/>
        <v>16.393442622950815</v>
      </c>
      <c r="AA1679" s="122"/>
      <c r="AB1679" s="119">
        <f t="shared" si="328"/>
        <v>7.850000000000007E-2</v>
      </c>
    </row>
    <row r="1680" spans="1:28" x14ac:dyDescent="0.45">
      <c r="A1680" s="112">
        <f>IF(C1680="","",COUNTA($C$3:C1680))</f>
        <v>1678</v>
      </c>
      <c r="B1680" s="112" t="str">
        <f t="shared" ref="B1680" si="339">IF(C1680="","",TEXT(C1680,"mmmm"))</f>
        <v>December</v>
      </c>
      <c r="C1680" s="113">
        <v>44923</v>
      </c>
      <c r="D1680" s="114" t="s">
        <v>823</v>
      </c>
      <c r="E1680" s="114"/>
      <c r="F1680" s="115">
        <v>44851</v>
      </c>
      <c r="G1680" s="116" t="s">
        <v>125</v>
      </c>
      <c r="H1680" s="152" t="s">
        <v>1040</v>
      </c>
      <c r="I1680" s="116" t="s">
        <v>369</v>
      </c>
      <c r="J1680" s="116" t="s">
        <v>453</v>
      </c>
      <c r="K1680" s="117" t="str">
        <f t="shared" si="329"/>
        <v>Sqmt</v>
      </c>
      <c r="L1680" s="118">
        <v>2.2000000000000002</v>
      </c>
      <c r="M1680" s="118"/>
      <c r="N1680" s="118"/>
      <c r="O1680" s="138">
        <f t="shared" si="327"/>
        <v>2.2000000000000002</v>
      </c>
      <c r="P1680" s="124">
        <v>2.2000000000000002</v>
      </c>
      <c r="Q1680" s="118">
        <v>2.2000000000000002</v>
      </c>
      <c r="R1680" s="118"/>
      <c r="S1680" s="151"/>
      <c r="T1680" s="119">
        <f t="shared" si="333"/>
        <v>0</v>
      </c>
      <c r="U1680" s="119">
        <f t="shared" si="334"/>
        <v>0</v>
      </c>
      <c r="V1680" s="119">
        <f t="shared" si="330"/>
        <v>2.2000000000000002</v>
      </c>
      <c r="W1680" s="119">
        <f t="shared" si="331"/>
        <v>0</v>
      </c>
      <c r="X1680" s="119" t="str">
        <f t="shared" si="332"/>
        <v/>
      </c>
      <c r="Y1680" s="120">
        <f t="shared" si="335"/>
        <v>0</v>
      </c>
      <c r="Z1680" s="121">
        <f t="shared" si="336"/>
        <v>0</v>
      </c>
      <c r="AA1680" s="122"/>
      <c r="AB1680" s="119" t="str">
        <f t="shared" si="328"/>
        <v/>
      </c>
    </row>
    <row r="1681" spans="1:29" x14ac:dyDescent="0.45">
      <c r="A1681" s="112">
        <f>IF(C1681="","",COUNTA($C$3:C1681))</f>
        <v>1679</v>
      </c>
      <c r="B1681" s="112" t="str">
        <f t="shared" si="337"/>
        <v>December</v>
      </c>
      <c r="C1681" s="113">
        <v>44923</v>
      </c>
      <c r="D1681" s="114" t="s">
        <v>823</v>
      </c>
      <c r="E1681" s="114"/>
      <c r="F1681" s="115">
        <v>44851</v>
      </c>
      <c r="G1681" s="116" t="s">
        <v>125</v>
      </c>
      <c r="H1681" s="152" t="s">
        <v>1040</v>
      </c>
      <c r="I1681" s="116" t="s">
        <v>23</v>
      </c>
      <c r="J1681" s="116" t="s">
        <v>23</v>
      </c>
      <c r="K1681" s="117" t="str">
        <f t="shared" si="329"/>
        <v>No's</v>
      </c>
      <c r="L1681" s="118">
        <v>6</v>
      </c>
      <c r="M1681" s="118"/>
      <c r="N1681" s="118"/>
      <c r="O1681" s="138">
        <f t="shared" si="327"/>
        <v>6</v>
      </c>
      <c r="P1681" s="124"/>
      <c r="Q1681" s="118"/>
      <c r="R1681" s="118"/>
      <c r="S1681" s="151"/>
      <c r="T1681" s="119" t="str">
        <f t="shared" si="333"/>
        <v/>
      </c>
      <c r="U1681" s="119" t="str">
        <f t="shared" si="334"/>
        <v/>
      </c>
      <c r="V1681" s="119">
        <f t="shared" si="330"/>
        <v>6</v>
      </c>
      <c r="W1681" s="119" t="str">
        <f t="shared" si="331"/>
        <v/>
      </c>
      <c r="X1681" s="119" t="str">
        <f t="shared" si="332"/>
        <v/>
      </c>
      <c r="Y1681" s="120" t="str">
        <f t="shared" si="335"/>
        <v/>
      </c>
      <c r="Z1681" s="121" t="str">
        <f t="shared" si="336"/>
        <v/>
      </c>
      <c r="AA1681" s="122"/>
      <c r="AB1681" s="119" t="str">
        <f t="shared" si="328"/>
        <v/>
      </c>
    </row>
    <row r="1682" spans="1:29" x14ac:dyDescent="0.45">
      <c r="A1682" s="112">
        <f>IF(C1682="","",COUNTA($C$3:C1682))</f>
        <v>1680</v>
      </c>
      <c r="B1682" s="112" t="str">
        <f t="shared" si="337"/>
        <v>December</v>
      </c>
      <c r="C1682" s="113">
        <v>44923</v>
      </c>
      <c r="D1682" s="114" t="s">
        <v>823</v>
      </c>
      <c r="E1682" s="114"/>
      <c r="F1682" s="115">
        <v>44851</v>
      </c>
      <c r="G1682" s="116" t="s">
        <v>125</v>
      </c>
      <c r="H1682" s="152" t="s">
        <v>1040</v>
      </c>
      <c r="I1682" s="116" t="s">
        <v>368</v>
      </c>
      <c r="J1682" s="116" t="s">
        <v>2</v>
      </c>
      <c r="K1682" s="117" t="str">
        <f t="shared" si="329"/>
        <v>Sqmt</v>
      </c>
      <c r="L1682" s="118">
        <v>60</v>
      </c>
      <c r="M1682" s="118">
        <v>49.2</v>
      </c>
      <c r="N1682" s="118"/>
      <c r="O1682" s="138">
        <f t="shared" si="327"/>
        <v>60.024000000000001</v>
      </c>
      <c r="P1682" s="124"/>
      <c r="Q1682" s="118"/>
      <c r="R1682" s="118"/>
      <c r="S1682" s="151"/>
      <c r="T1682" s="119">
        <f t="shared" si="333"/>
        <v>60.024000000000001</v>
      </c>
      <c r="U1682" s="119">
        <f t="shared" si="334"/>
        <v>0</v>
      </c>
      <c r="V1682" s="119">
        <f t="shared" si="330"/>
        <v>282.71303999999998</v>
      </c>
      <c r="W1682" s="119">
        <f t="shared" si="331"/>
        <v>0</v>
      </c>
      <c r="X1682" s="119">
        <f t="shared" si="332"/>
        <v>282.71303999999998</v>
      </c>
      <c r="Y1682" s="120">
        <f t="shared" si="335"/>
        <v>100</v>
      </c>
      <c r="Z1682" s="121">
        <f t="shared" si="336"/>
        <v>0</v>
      </c>
      <c r="AA1682" s="122"/>
      <c r="AB1682" s="119">
        <f t="shared" si="328"/>
        <v>282.71303999999998</v>
      </c>
    </row>
    <row r="1683" spans="1:29" x14ac:dyDescent="0.45">
      <c r="A1683" s="112">
        <f>IF(C1683="","",COUNTA($C$3:C1683))</f>
        <v>1681</v>
      </c>
      <c r="B1683" s="112" t="str">
        <f t="shared" si="337"/>
        <v>December</v>
      </c>
      <c r="C1683" s="113">
        <v>44923</v>
      </c>
      <c r="D1683" s="114" t="s">
        <v>823</v>
      </c>
      <c r="E1683" s="114"/>
      <c r="F1683" s="115">
        <v>44851</v>
      </c>
      <c r="G1683" s="116" t="s">
        <v>125</v>
      </c>
      <c r="H1683" s="152" t="s">
        <v>1040</v>
      </c>
      <c r="I1683" s="116" t="s">
        <v>25</v>
      </c>
      <c r="J1683" s="116" t="s">
        <v>455</v>
      </c>
      <c r="K1683" s="117" t="str">
        <f t="shared" si="329"/>
        <v>No's</v>
      </c>
      <c r="L1683" s="118">
        <v>366</v>
      </c>
      <c r="M1683" s="118"/>
      <c r="N1683" s="118"/>
      <c r="O1683" s="138">
        <f t="shared" si="327"/>
        <v>366</v>
      </c>
      <c r="P1683" s="124"/>
      <c r="Q1683" s="118"/>
      <c r="R1683" s="118"/>
      <c r="S1683" s="151"/>
      <c r="T1683" s="119" t="str">
        <f t="shared" si="333"/>
        <v/>
      </c>
      <c r="U1683" s="119" t="str">
        <f t="shared" si="334"/>
        <v/>
      </c>
      <c r="V1683" s="119">
        <f t="shared" si="330"/>
        <v>366</v>
      </c>
      <c r="W1683" s="119" t="str">
        <f t="shared" si="331"/>
        <v/>
      </c>
      <c r="X1683" s="119" t="str">
        <f t="shared" si="332"/>
        <v/>
      </c>
      <c r="Y1683" s="120" t="str">
        <f t="shared" si="335"/>
        <v/>
      </c>
      <c r="Z1683" s="121" t="str">
        <f t="shared" si="336"/>
        <v/>
      </c>
      <c r="AA1683" s="122"/>
      <c r="AB1683" s="119" t="str">
        <f t="shared" si="328"/>
        <v/>
      </c>
    </row>
    <row r="1684" spans="1:29" x14ac:dyDescent="0.45">
      <c r="A1684" s="112">
        <f>IF(C1684="","",COUNTA($C$3:C1684))</f>
        <v>1682</v>
      </c>
      <c r="B1684" s="112" t="str">
        <f t="shared" si="337"/>
        <v>December</v>
      </c>
      <c r="C1684" s="113">
        <v>44923</v>
      </c>
      <c r="D1684" s="114" t="s">
        <v>823</v>
      </c>
      <c r="E1684" s="114"/>
      <c r="F1684" s="115">
        <v>44851</v>
      </c>
      <c r="G1684" s="116" t="s">
        <v>125</v>
      </c>
      <c r="H1684" s="152" t="s">
        <v>1040</v>
      </c>
      <c r="I1684" s="116" t="s">
        <v>460</v>
      </c>
      <c r="J1684" s="116" t="s">
        <v>225</v>
      </c>
      <c r="K1684" s="117" t="str">
        <f t="shared" si="329"/>
        <v>Rmt</v>
      </c>
      <c r="L1684" s="118">
        <v>120</v>
      </c>
      <c r="M1684" s="118"/>
      <c r="N1684" s="118"/>
      <c r="O1684" s="138">
        <f t="shared" si="327"/>
        <v>120</v>
      </c>
      <c r="P1684" s="124"/>
      <c r="Q1684" s="118"/>
      <c r="R1684" s="118"/>
      <c r="S1684" s="151"/>
      <c r="T1684" s="119" t="str">
        <f t="shared" si="333"/>
        <v/>
      </c>
      <c r="U1684" s="119" t="str">
        <f t="shared" si="334"/>
        <v/>
      </c>
      <c r="V1684" s="119">
        <f t="shared" si="330"/>
        <v>120</v>
      </c>
      <c r="W1684" s="119" t="str">
        <f t="shared" si="331"/>
        <v/>
      </c>
      <c r="X1684" s="119" t="str">
        <f t="shared" si="332"/>
        <v/>
      </c>
      <c r="Y1684" s="120" t="str">
        <f t="shared" si="335"/>
        <v/>
      </c>
      <c r="Z1684" s="121" t="str">
        <f t="shared" si="336"/>
        <v/>
      </c>
      <c r="AA1684" s="122"/>
      <c r="AB1684" s="119" t="str">
        <f t="shared" si="328"/>
        <v/>
      </c>
    </row>
    <row r="1685" spans="1:29" x14ac:dyDescent="0.45">
      <c r="A1685" s="112">
        <f>IF(C1685="","",COUNTA($C$3:C1685))</f>
        <v>1683</v>
      </c>
      <c r="B1685" s="112" t="str">
        <f t="shared" si="337"/>
        <v>December</v>
      </c>
      <c r="C1685" s="113">
        <v>44923</v>
      </c>
      <c r="D1685" s="114" t="s">
        <v>823</v>
      </c>
      <c r="E1685" s="114"/>
      <c r="F1685" s="115">
        <v>44851</v>
      </c>
      <c r="G1685" s="116" t="s">
        <v>125</v>
      </c>
      <c r="H1685" s="152" t="s">
        <v>1040</v>
      </c>
      <c r="I1685" s="116" t="s">
        <v>24</v>
      </c>
      <c r="J1685" s="116" t="s">
        <v>24</v>
      </c>
      <c r="K1685" s="117" t="str">
        <f t="shared" si="329"/>
        <v>No's</v>
      </c>
      <c r="L1685" s="118">
        <v>500</v>
      </c>
      <c r="M1685" s="118"/>
      <c r="N1685" s="118"/>
      <c r="O1685" s="138">
        <f t="shared" si="327"/>
        <v>500</v>
      </c>
      <c r="P1685" s="124"/>
      <c r="Q1685" s="118"/>
      <c r="R1685" s="118"/>
      <c r="S1685" s="151"/>
      <c r="T1685" s="119" t="str">
        <f t="shared" si="333"/>
        <v/>
      </c>
      <c r="U1685" s="119" t="str">
        <f t="shared" si="334"/>
        <v/>
      </c>
      <c r="V1685" s="119">
        <f t="shared" si="330"/>
        <v>500</v>
      </c>
      <c r="W1685" s="119" t="str">
        <f t="shared" si="331"/>
        <v/>
      </c>
      <c r="X1685" s="119" t="str">
        <f t="shared" si="332"/>
        <v/>
      </c>
      <c r="Y1685" s="120" t="str">
        <f t="shared" si="335"/>
        <v/>
      </c>
      <c r="Z1685" s="121" t="str">
        <f t="shared" si="336"/>
        <v/>
      </c>
      <c r="AA1685" s="122"/>
      <c r="AB1685" s="119" t="str">
        <f t="shared" si="328"/>
        <v/>
      </c>
    </row>
    <row r="1686" spans="1:29" x14ac:dyDescent="0.45">
      <c r="A1686" s="112">
        <f>IF(C1686="","",COUNTA($C$3:C1686))</f>
        <v>1684</v>
      </c>
      <c r="B1686" s="112" t="str">
        <f t="shared" si="337"/>
        <v>December</v>
      </c>
      <c r="C1686" s="113">
        <v>44923</v>
      </c>
      <c r="D1686" s="114" t="s">
        <v>823</v>
      </c>
      <c r="E1686" s="114"/>
      <c r="F1686" s="115">
        <v>44851</v>
      </c>
      <c r="G1686" s="116" t="s">
        <v>125</v>
      </c>
      <c r="H1686" s="152" t="s">
        <v>1040</v>
      </c>
      <c r="I1686" s="116" t="s">
        <v>480</v>
      </c>
      <c r="J1686" s="116" t="s">
        <v>345</v>
      </c>
      <c r="K1686" s="117" t="str">
        <f t="shared" si="329"/>
        <v>Kg's</v>
      </c>
      <c r="L1686" s="118">
        <v>0.3</v>
      </c>
      <c r="M1686" s="118"/>
      <c r="N1686" s="118"/>
      <c r="O1686" s="138">
        <f t="shared" si="327"/>
        <v>0.3</v>
      </c>
      <c r="P1686" s="124"/>
      <c r="Q1686" s="118"/>
      <c r="R1686" s="118"/>
      <c r="S1686" s="151"/>
      <c r="T1686" s="119" t="str">
        <f t="shared" si="333"/>
        <v/>
      </c>
      <c r="U1686" s="119" t="str">
        <f t="shared" si="334"/>
        <v/>
      </c>
      <c r="V1686" s="119">
        <f t="shared" si="330"/>
        <v>0.3</v>
      </c>
      <c r="W1686" s="119" t="str">
        <f t="shared" si="331"/>
        <v/>
      </c>
      <c r="X1686" s="119" t="str">
        <f t="shared" si="332"/>
        <v/>
      </c>
      <c r="Y1686" s="120" t="str">
        <f t="shared" si="335"/>
        <v/>
      </c>
      <c r="Z1686" s="121" t="str">
        <f t="shared" si="336"/>
        <v/>
      </c>
      <c r="AA1686" s="122"/>
      <c r="AB1686" s="119" t="str">
        <f t="shared" si="328"/>
        <v/>
      </c>
    </row>
    <row r="1687" spans="1:29" x14ac:dyDescent="0.45">
      <c r="A1687" s="112">
        <f>IF(C1687="","",COUNTA($C$3:C1687))</f>
        <v>1685</v>
      </c>
      <c r="B1687" s="112" t="str">
        <f t="shared" si="337"/>
        <v>December</v>
      </c>
      <c r="C1687" s="113">
        <v>44923</v>
      </c>
      <c r="D1687" s="114" t="s">
        <v>823</v>
      </c>
      <c r="E1687" s="114"/>
      <c r="F1687" s="115">
        <v>44851</v>
      </c>
      <c r="G1687" s="116" t="s">
        <v>125</v>
      </c>
      <c r="H1687" s="152" t="s">
        <v>1040</v>
      </c>
      <c r="I1687" s="116" t="s">
        <v>480</v>
      </c>
      <c r="J1687" s="116" t="s">
        <v>343</v>
      </c>
      <c r="K1687" s="117" t="str">
        <f t="shared" si="329"/>
        <v>No's</v>
      </c>
      <c r="L1687" s="118">
        <v>2</v>
      </c>
      <c r="M1687" s="118"/>
      <c r="N1687" s="118"/>
      <c r="O1687" s="138">
        <f t="shared" si="327"/>
        <v>2</v>
      </c>
      <c r="P1687" s="124"/>
      <c r="Q1687" s="118"/>
      <c r="R1687" s="118"/>
      <c r="S1687" s="151"/>
      <c r="T1687" s="119" t="str">
        <f t="shared" si="333"/>
        <v/>
      </c>
      <c r="U1687" s="119" t="str">
        <f t="shared" si="334"/>
        <v/>
      </c>
      <c r="V1687" s="119">
        <f t="shared" si="330"/>
        <v>2</v>
      </c>
      <c r="W1687" s="119" t="str">
        <f t="shared" si="331"/>
        <v/>
      </c>
      <c r="X1687" s="119" t="str">
        <f t="shared" si="332"/>
        <v/>
      </c>
      <c r="Y1687" s="120" t="str">
        <f t="shared" si="335"/>
        <v/>
      </c>
      <c r="Z1687" s="121" t="str">
        <f t="shared" si="336"/>
        <v/>
      </c>
      <c r="AA1687" s="122"/>
      <c r="AB1687" s="119" t="str">
        <f t="shared" si="328"/>
        <v/>
      </c>
    </row>
    <row r="1688" spans="1:29" x14ac:dyDescent="0.45">
      <c r="A1688" s="112">
        <f>IF(C1688="","",COUNTA($C$3:C1688))</f>
        <v>1686</v>
      </c>
      <c r="B1688" s="112" t="str">
        <f t="shared" si="337"/>
        <v>December</v>
      </c>
      <c r="C1688" s="113">
        <v>44923</v>
      </c>
      <c r="D1688" s="114" t="s">
        <v>823</v>
      </c>
      <c r="E1688" s="114"/>
      <c r="F1688" s="115">
        <v>44851</v>
      </c>
      <c r="G1688" s="116" t="s">
        <v>125</v>
      </c>
      <c r="H1688" s="152" t="s">
        <v>1047</v>
      </c>
      <c r="I1688" s="116" t="s">
        <v>607</v>
      </c>
      <c r="J1688" s="116" t="s">
        <v>4</v>
      </c>
      <c r="K1688" s="117" t="str">
        <f t="shared" si="329"/>
        <v>Sqmt</v>
      </c>
      <c r="L1688" s="118">
        <v>1.6</v>
      </c>
      <c r="M1688" s="118"/>
      <c r="N1688" s="118">
        <v>1.31</v>
      </c>
      <c r="O1688" s="138">
        <f t="shared" si="327"/>
        <v>1.5982000000000001</v>
      </c>
      <c r="P1688" s="124">
        <v>0.2</v>
      </c>
      <c r="Q1688" s="118">
        <v>0.3</v>
      </c>
      <c r="R1688" s="118">
        <v>0</v>
      </c>
      <c r="S1688" s="151">
        <v>100</v>
      </c>
      <c r="T1688" s="119">
        <f t="shared" si="333"/>
        <v>1.2982</v>
      </c>
      <c r="U1688" s="119">
        <f t="shared" si="334"/>
        <v>0.10000000000000009</v>
      </c>
      <c r="V1688" s="119">
        <f t="shared" si="330"/>
        <v>12.545870000000001</v>
      </c>
      <c r="W1688" s="119">
        <f t="shared" si="331"/>
        <v>0.7850000000000007</v>
      </c>
      <c r="X1688" s="119">
        <f t="shared" si="332"/>
        <v>10.19087</v>
      </c>
      <c r="Y1688" s="120">
        <f t="shared" si="335"/>
        <v>81.228882492804402</v>
      </c>
      <c r="Z1688" s="121">
        <f t="shared" si="336"/>
        <v>6.2570391690652034</v>
      </c>
      <c r="AA1688" s="122"/>
      <c r="AB1688" s="119">
        <f t="shared" si="328"/>
        <v>10.19087</v>
      </c>
      <c r="AC1688" s="96" t="s">
        <v>927</v>
      </c>
    </row>
    <row r="1689" spans="1:29" x14ac:dyDescent="0.45">
      <c r="A1689" s="112">
        <f>IF(C1689="","",COUNTA($C$3:C1689))</f>
        <v>1687</v>
      </c>
      <c r="B1689" s="112" t="str">
        <f t="shared" si="337"/>
        <v>December</v>
      </c>
      <c r="C1689" s="113">
        <v>44924</v>
      </c>
      <c r="D1689" s="114" t="s">
        <v>994</v>
      </c>
      <c r="E1689" s="114"/>
      <c r="F1689" s="115">
        <v>44910</v>
      </c>
      <c r="G1689" s="116" t="s">
        <v>125</v>
      </c>
      <c r="H1689" s="152" t="s">
        <v>1041</v>
      </c>
      <c r="I1689" s="116" t="s">
        <v>457</v>
      </c>
      <c r="J1689" s="116" t="s">
        <v>2</v>
      </c>
      <c r="K1689" s="117" t="str">
        <f t="shared" si="329"/>
        <v>Sqmt</v>
      </c>
      <c r="L1689" s="118">
        <v>120.5</v>
      </c>
      <c r="M1689" s="118">
        <v>91.18</v>
      </c>
      <c r="N1689" s="118">
        <v>7.77</v>
      </c>
      <c r="O1689" s="138">
        <f t="shared" si="327"/>
        <v>120.71899999999999</v>
      </c>
      <c r="P1689" s="124">
        <v>107.5</v>
      </c>
      <c r="Q1689" s="118">
        <v>119.1</v>
      </c>
      <c r="R1689" s="118">
        <v>56</v>
      </c>
      <c r="S1689" s="151">
        <v>44</v>
      </c>
      <c r="T1689" s="119">
        <f t="shared" si="333"/>
        <v>1.6189999999999998</v>
      </c>
      <c r="U1689" s="119">
        <f t="shared" si="334"/>
        <v>11.599999999999994</v>
      </c>
      <c r="V1689" s="119">
        <f t="shared" si="330"/>
        <v>568.58648999999991</v>
      </c>
      <c r="W1689" s="119">
        <f t="shared" si="331"/>
        <v>54.635999999999974</v>
      </c>
      <c r="X1689" s="119">
        <f t="shared" si="332"/>
        <v>7.6254899999999992</v>
      </c>
      <c r="Y1689" s="120">
        <f t="shared" si="335"/>
        <v>1.3411310564202816</v>
      </c>
      <c r="Z1689" s="121">
        <f t="shared" si="336"/>
        <v>9.6090921892991119</v>
      </c>
      <c r="AA1689" s="122"/>
      <c r="AB1689" s="119">
        <f t="shared" si="328"/>
        <v>7.6254899999999992</v>
      </c>
      <c r="AC1689" s="96" t="s">
        <v>519</v>
      </c>
    </row>
    <row r="1690" spans="1:29" x14ac:dyDescent="0.45">
      <c r="A1690" s="112">
        <f>IF(C1690="","",COUNTA($C$3:C1690))</f>
        <v>1688</v>
      </c>
      <c r="B1690" s="112" t="str">
        <f t="shared" si="337"/>
        <v>December</v>
      </c>
      <c r="C1690" s="113">
        <v>44924</v>
      </c>
      <c r="D1690" s="114" t="s">
        <v>994</v>
      </c>
      <c r="E1690" s="114"/>
      <c r="F1690" s="115">
        <v>44910</v>
      </c>
      <c r="G1690" s="116" t="s">
        <v>125</v>
      </c>
      <c r="H1690" s="152" t="s">
        <v>1041</v>
      </c>
      <c r="I1690" s="116" t="s">
        <v>457</v>
      </c>
      <c r="J1690" s="116" t="s">
        <v>3</v>
      </c>
      <c r="K1690" s="117" t="str">
        <f t="shared" si="329"/>
        <v>Sqmt</v>
      </c>
      <c r="L1690" s="118">
        <v>26.8</v>
      </c>
      <c r="M1690" s="118">
        <v>3.91</v>
      </c>
      <c r="N1690" s="118">
        <v>18.420000000000002</v>
      </c>
      <c r="O1690" s="138">
        <f t="shared" si="327"/>
        <v>27.242600000000003</v>
      </c>
      <c r="P1690" s="124">
        <v>21</v>
      </c>
      <c r="Q1690" s="118">
        <v>22.8</v>
      </c>
      <c r="R1690" s="118"/>
      <c r="S1690" s="151"/>
      <c r="T1690" s="119">
        <f t="shared" si="333"/>
        <v>4.4426000000000023</v>
      </c>
      <c r="U1690" s="119">
        <f t="shared" si="334"/>
        <v>1.8000000000000007</v>
      </c>
      <c r="V1690" s="119">
        <f t="shared" si="330"/>
        <v>171.08352800000003</v>
      </c>
      <c r="W1690" s="119">
        <f t="shared" si="331"/>
        <v>11.304000000000006</v>
      </c>
      <c r="X1690" s="119">
        <f t="shared" si="332"/>
        <v>27.899528000000014</v>
      </c>
      <c r="Y1690" s="120">
        <f t="shared" si="335"/>
        <v>16.307547737734289</v>
      </c>
      <c r="Z1690" s="121">
        <f t="shared" si="336"/>
        <v>6.6072988628104525</v>
      </c>
      <c r="AA1690" s="122"/>
      <c r="AB1690" s="119">
        <f t="shared" si="328"/>
        <v>27.899528000000014</v>
      </c>
    </row>
    <row r="1691" spans="1:29" x14ac:dyDescent="0.45">
      <c r="A1691" s="112">
        <f>IF(C1691="","",COUNTA($C$3:C1691))</f>
        <v>1689</v>
      </c>
      <c r="B1691" s="112" t="str">
        <f t="shared" si="337"/>
        <v>December</v>
      </c>
      <c r="C1691" s="113">
        <v>44924</v>
      </c>
      <c r="D1691" s="114" t="s">
        <v>994</v>
      </c>
      <c r="E1691" s="114"/>
      <c r="F1691" s="115">
        <v>44910</v>
      </c>
      <c r="G1691" s="116" t="s">
        <v>125</v>
      </c>
      <c r="H1691" s="152" t="s">
        <v>1041</v>
      </c>
      <c r="I1691" s="116" t="s">
        <v>457</v>
      </c>
      <c r="J1691" s="116" t="s">
        <v>4</v>
      </c>
      <c r="K1691" s="117" t="str">
        <f t="shared" si="329"/>
        <v>Sqmt</v>
      </c>
      <c r="L1691" s="118">
        <v>169.6</v>
      </c>
      <c r="M1691" s="118">
        <v>23.84</v>
      </c>
      <c r="N1691" s="118">
        <v>117.57</v>
      </c>
      <c r="O1691" s="138">
        <f t="shared" si="327"/>
        <v>172.52019999999999</v>
      </c>
      <c r="P1691" s="124">
        <v>131</v>
      </c>
      <c r="Q1691" s="118">
        <v>147.5</v>
      </c>
      <c r="R1691" s="118"/>
      <c r="S1691" s="151"/>
      <c r="T1691" s="119">
        <f t="shared" si="333"/>
        <v>25.020199999999988</v>
      </c>
      <c r="U1691" s="119">
        <f t="shared" si="334"/>
        <v>16.5</v>
      </c>
      <c r="V1691" s="119">
        <f t="shared" si="330"/>
        <v>1354.2835699999998</v>
      </c>
      <c r="W1691" s="119">
        <f t="shared" si="331"/>
        <v>129.52500000000001</v>
      </c>
      <c r="X1691" s="119">
        <f t="shared" si="332"/>
        <v>196.40856999999991</v>
      </c>
      <c r="Y1691" s="120">
        <f t="shared" si="335"/>
        <v>14.502765473260517</v>
      </c>
      <c r="Z1691" s="121">
        <f t="shared" si="336"/>
        <v>9.5640974216352639</v>
      </c>
      <c r="AA1691" s="122"/>
      <c r="AB1691" s="119">
        <f t="shared" si="328"/>
        <v>196.40856999999991</v>
      </c>
    </row>
    <row r="1692" spans="1:29" x14ac:dyDescent="0.45">
      <c r="A1692" s="112">
        <f>IF(C1692="","",COUNTA($C$3:C1692))</f>
        <v>1690</v>
      </c>
      <c r="B1692" s="112" t="str">
        <f t="shared" si="337"/>
        <v>December</v>
      </c>
      <c r="C1692" s="113">
        <v>44924</v>
      </c>
      <c r="D1692" s="114" t="s">
        <v>994</v>
      </c>
      <c r="E1692" s="114"/>
      <c r="F1692" s="115">
        <v>44910</v>
      </c>
      <c r="G1692" s="116" t="s">
        <v>125</v>
      </c>
      <c r="H1692" s="152" t="s">
        <v>1041</v>
      </c>
      <c r="I1692" s="116" t="s">
        <v>502</v>
      </c>
      <c r="J1692" s="116" t="s">
        <v>5</v>
      </c>
      <c r="K1692" s="117" t="str">
        <f t="shared" si="329"/>
        <v>Sqmt</v>
      </c>
      <c r="L1692" s="118">
        <v>4.0999999999999996</v>
      </c>
      <c r="M1692" s="118"/>
      <c r="N1692" s="118">
        <v>3.45</v>
      </c>
      <c r="O1692" s="138">
        <f t="shared" si="327"/>
        <v>4.2090000000000005</v>
      </c>
      <c r="P1692" s="124"/>
      <c r="Q1692" s="118">
        <v>2.9</v>
      </c>
      <c r="R1692" s="118"/>
      <c r="S1692" s="151"/>
      <c r="T1692" s="119">
        <f t="shared" si="333"/>
        <v>1.3090000000000006</v>
      </c>
      <c r="U1692" s="119">
        <f t="shared" si="334"/>
        <v>2.9</v>
      </c>
      <c r="V1692" s="119">
        <f t="shared" si="330"/>
        <v>33.040649999999999</v>
      </c>
      <c r="W1692" s="119">
        <f t="shared" si="331"/>
        <v>22.764999999999997</v>
      </c>
      <c r="X1692" s="119">
        <f t="shared" si="332"/>
        <v>10.275650000000004</v>
      </c>
      <c r="Y1692" s="120">
        <f t="shared" si="335"/>
        <v>31.100023758612505</v>
      </c>
      <c r="Z1692" s="121">
        <f t="shared" si="336"/>
        <v>68.899976241387492</v>
      </c>
      <c r="AA1692" s="122"/>
      <c r="AB1692" s="119">
        <f t="shared" si="328"/>
        <v>10.275650000000004</v>
      </c>
    </row>
    <row r="1693" spans="1:29" x14ac:dyDescent="0.45">
      <c r="A1693" s="112">
        <f>IF(C1693="","",COUNTA($C$3:C1693))</f>
        <v>1691</v>
      </c>
      <c r="B1693" s="112" t="str">
        <f t="shared" ref="B1693" si="340">IF(C1693="","",TEXT(C1693,"mmmm"))</f>
        <v>December</v>
      </c>
      <c r="C1693" s="113">
        <v>44924</v>
      </c>
      <c r="D1693" s="114" t="s">
        <v>994</v>
      </c>
      <c r="E1693" s="114"/>
      <c r="F1693" s="115">
        <v>44910</v>
      </c>
      <c r="G1693" s="116" t="s">
        <v>125</v>
      </c>
      <c r="H1693" s="152" t="s">
        <v>1041</v>
      </c>
      <c r="I1693" s="116" t="s">
        <v>369</v>
      </c>
      <c r="J1693" s="116" t="s">
        <v>400</v>
      </c>
      <c r="K1693" s="117" t="str">
        <f t="shared" si="329"/>
        <v>Sqmt</v>
      </c>
      <c r="L1693" s="118">
        <v>147</v>
      </c>
      <c r="M1693" s="118"/>
      <c r="N1693" s="118"/>
      <c r="O1693" s="138">
        <f t="shared" si="327"/>
        <v>147</v>
      </c>
      <c r="P1693" s="124">
        <v>144.1</v>
      </c>
      <c r="Q1693" s="118">
        <v>144.1</v>
      </c>
      <c r="R1693" s="118"/>
      <c r="S1693" s="151"/>
      <c r="T1693" s="119">
        <f t="shared" si="333"/>
        <v>2.9000000000000057</v>
      </c>
      <c r="U1693" s="119">
        <f t="shared" ref="U1693" si="341">(IF(K1693="Sqmt",(O1693-P1693)-T1693,IF(K1693="Rmt","",IF(K1693="Kg's","",IF(K1693="No's","",IF(K1693="Roll","",""))))))</f>
        <v>0</v>
      </c>
      <c r="V1693" s="119">
        <f t="shared" si="330"/>
        <v>147</v>
      </c>
      <c r="W1693" s="119">
        <f t="shared" si="331"/>
        <v>0</v>
      </c>
      <c r="X1693" s="119" t="str">
        <f t="shared" si="332"/>
        <v/>
      </c>
      <c r="Y1693" s="120">
        <f t="shared" si="335"/>
        <v>1.9727891156462625</v>
      </c>
      <c r="Z1693" s="121">
        <f t="shared" ref="Z1693" si="342">IF(K1693="Sqmt",(U1693/O1693)*100,IF(K1693="Kg's","",IF(K1693="No's","",IF(K1693="Rmt","",IF(K1693="Roll","",IF(K1693="",""))))))</f>
        <v>0</v>
      </c>
      <c r="AA1693" s="122"/>
      <c r="AB1693" s="119" t="str">
        <f t="shared" ref="AB1693" si="343">IFERROR((X1693-AA1693),"")</f>
        <v/>
      </c>
    </row>
    <row r="1694" spans="1:29" x14ac:dyDescent="0.45">
      <c r="A1694" s="112">
        <f>IF(C1694="","",COUNTA($C$3:C1694))</f>
        <v>1692</v>
      </c>
      <c r="B1694" s="112" t="str">
        <f t="shared" si="337"/>
        <v>December</v>
      </c>
      <c r="C1694" s="113">
        <v>44924</v>
      </c>
      <c r="D1694" s="114" t="s">
        <v>994</v>
      </c>
      <c r="E1694" s="114"/>
      <c r="F1694" s="115">
        <v>44910</v>
      </c>
      <c r="G1694" s="116" t="s">
        <v>125</v>
      </c>
      <c r="H1694" s="152" t="s">
        <v>1041</v>
      </c>
      <c r="I1694" s="116" t="s">
        <v>25</v>
      </c>
      <c r="J1694" s="116" t="s">
        <v>455</v>
      </c>
      <c r="K1694" s="117" t="str">
        <f t="shared" si="329"/>
        <v>No's</v>
      </c>
      <c r="L1694" s="118">
        <v>640</v>
      </c>
      <c r="M1694" s="118"/>
      <c r="N1694" s="118"/>
      <c r="O1694" s="138">
        <f t="shared" si="327"/>
        <v>640</v>
      </c>
      <c r="P1694" s="124"/>
      <c r="Q1694" s="118"/>
      <c r="R1694" s="118"/>
      <c r="S1694" s="151"/>
      <c r="T1694" s="119" t="str">
        <f t="shared" si="333"/>
        <v/>
      </c>
      <c r="U1694" s="119" t="str">
        <f t="shared" si="334"/>
        <v/>
      </c>
      <c r="V1694" s="119">
        <f t="shared" si="330"/>
        <v>640</v>
      </c>
      <c r="W1694" s="119" t="str">
        <f t="shared" si="331"/>
        <v/>
      </c>
      <c r="X1694" s="119" t="str">
        <f t="shared" si="332"/>
        <v/>
      </c>
      <c r="Y1694" s="120" t="str">
        <f t="shared" si="335"/>
        <v/>
      </c>
      <c r="Z1694" s="121" t="str">
        <f t="shared" si="336"/>
        <v/>
      </c>
      <c r="AA1694" s="122"/>
      <c r="AB1694" s="119" t="str">
        <f t="shared" si="328"/>
        <v/>
      </c>
    </row>
    <row r="1695" spans="1:29" x14ac:dyDescent="0.45">
      <c r="A1695" s="112">
        <f>IF(C1695="","",COUNTA($C$3:C1695))</f>
        <v>1693</v>
      </c>
      <c r="B1695" s="112" t="str">
        <f t="shared" si="337"/>
        <v>December</v>
      </c>
      <c r="C1695" s="113">
        <v>44924</v>
      </c>
      <c r="D1695" s="114" t="s">
        <v>994</v>
      </c>
      <c r="E1695" s="114"/>
      <c r="F1695" s="115">
        <v>44910</v>
      </c>
      <c r="G1695" s="116" t="s">
        <v>125</v>
      </c>
      <c r="H1695" s="152" t="s">
        <v>1041</v>
      </c>
      <c r="I1695" s="116" t="s">
        <v>460</v>
      </c>
      <c r="J1695" s="116" t="s">
        <v>225</v>
      </c>
      <c r="K1695" s="117" t="str">
        <f t="shared" si="329"/>
        <v>Rmt</v>
      </c>
      <c r="L1695" s="118">
        <v>320</v>
      </c>
      <c r="M1695" s="118"/>
      <c r="N1695" s="118"/>
      <c r="O1695" s="138">
        <f t="shared" si="327"/>
        <v>320</v>
      </c>
      <c r="P1695" s="124"/>
      <c r="Q1695" s="118"/>
      <c r="R1695" s="118"/>
      <c r="S1695" s="151"/>
      <c r="T1695" s="119" t="str">
        <f t="shared" si="333"/>
        <v/>
      </c>
      <c r="U1695" s="119" t="str">
        <f t="shared" si="334"/>
        <v/>
      </c>
      <c r="V1695" s="119">
        <f t="shared" si="330"/>
        <v>320</v>
      </c>
      <c r="W1695" s="119" t="str">
        <f t="shared" si="331"/>
        <v/>
      </c>
      <c r="X1695" s="119" t="str">
        <f t="shared" si="332"/>
        <v/>
      </c>
      <c r="Y1695" s="120" t="str">
        <f t="shared" si="335"/>
        <v/>
      </c>
      <c r="Z1695" s="121" t="str">
        <f t="shared" si="336"/>
        <v/>
      </c>
      <c r="AA1695" s="122"/>
      <c r="AB1695" s="119" t="str">
        <f t="shared" si="328"/>
        <v/>
      </c>
    </row>
    <row r="1696" spans="1:29" x14ac:dyDescent="0.45">
      <c r="A1696" s="112">
        <f>IF(C1696="","",COUNTA($C$3:C1696))</f>
        <v>1694</v>
      </c>
      <c r="B1696" s="112" t="str">
        <f t="shared" si="337"/>
        <v>December</v>
      </c>
      <c r="C1696" s="113">
        <v>44924</v>
      </c>
      <c r="D1696" s="114" t="s">
        <v>994</v>
      </c>
      <c r="E1696" s="114"/>
      <c r="F1696" s="115">
        <v>44910</v>
      </c>
      <c r="G1696" s="116" t="s">
        <v>125</v>
      </c>
      <c r="H1696" s="152" t="s">
        <v>1041</v>
      </c>
      <c r="I1696" s="116" t="s">
        <v>24</v>
      </c>
      <c r="J1696" s="116" t="s">
        <v>24</v>
      </c>
      <c r="K1696" s="117" t="str">
        <f t="shared" si="329"/>
        <v>No's</v>
      </c>
      <c r="L1696" s="118">
        <v>1200</v>
      </c>
      <c r="M1696" s="118"/>
      <c r="N1696" s="118"/>
      <c r="O1696" s="138">
        <f t="shared" si="327"/>
        <v>1200</v>
      </c>
      <c r="P1696" s="124"/>
      <c r="Q1696" s="118"/>
      <c r="R1696" s="118"/>
      <c r="S1696" s="151"/>
      <c r="T1696" s="119" t="str">
        <f t="shared" si="333"/>
        <v/>
      </c>
      <c r="U1696" s="119" t="str">
        <f t="shared" si="334"/>
        <v/>
      </c>
      <c r="V1696" s="119">
        <f t="shared" si="330"/>
        <v>1200</v>
      </c>
      <c r="W1696" s="119" t="str">
        <f t="shared" si="331"/>
        <v/>
      </c>
      <c r="X1696" s="119" t="str">
        <f t="shared" si="332"/>
        <v/>
      </c>
      <c r="Y1696" s="120" t="str">
        <f t="shared" si="335"/>
        <v/>
      </c>
      <c r="Z1696" s="121" t="str">
        <f t="shared" si="336"/>
        <v/>
      </c>
      <c r="AA1696" s="122"/>
      <c r="AB1696" s="119" t="str">
        <f t="shared" si="328"/>
        <v/>
      </c>
    </row>
    <row r="1697" spans="1:29" x14ac:dyDescent="0.45">
      <c r="A1697" s="112">
        <f>IF(C1697="","",COUNTA($C$3:C1697))</f>
        <v>1695</v>
      </c>
      <c r="B1697" s="112" t="str">
        <f t="shared" si="337"/>
        <v>December</v>
      </c>
      <c r="C1697" s="113">
        <v>44924</v>
      </c>
      <c r="D1697" s="114" t="s">
        <v>994</v>
      </c>
      <c r="E1697" s="114"/>
      <c r="F1697" s="115">
        <v>44910</v>
      </c>
      <c r="G1697" s="116" t="s">
        <v>125</v>
      </c>
      <c r="H1697" s="152" t="s">
        <v>1041</v>
      </c>
      <c r="I1697" s="116" t="s">
        <v>480</v>
      </c>
      <c r="J1697" s="116" t="s">
        <v>345</v>
      </c>
      <c r="K1697" s="117" t="str">
        <f t="shared" si="329"/>
        <v>Kg's</v>
      </c>
      <c r="L1697" s="118">
        <v>1.8</v>
      </c>
      <c r="M1697" s="118"/>
      <c r="N1697" s="118"/>
      <c r="O1697" s="138">
        <f t="shared" si="327"/>
        <v>1.8</v>
      </c>
      <c r="P1697" s="124"/>
      <c r="Q1697" s="118"/>
      <c r="R1697" s="118"/>
      <c r="S1697" s="151"/>
      <c r="T1697" s="119" t="str">
        <f t="shared" si="333"/>
        <v/>
      </c>
      <c r="U1697" s="119" t="str">
        <f t="shared" si="334"/>
        <v/>
      </c>
      <c r="V1697" s="119">
        <f t="shared" si="330"/>
        <v>1.8</v>
      </c>
      <c r="W1697" s="119" t="str">
        <f t="shared" si="331"/>
        <v/>
      </c>
      <c r="X1697" s="119" t="str">
        <f t="shared" si="332"/>
        <v/>
      </c>
      <c r="Y1697" s="120" t="str">
        <f t="shared" si="335"/>
        <v/>
      </c>
      <c r="Z1697" s="121" t="str">
        <f t="shared" si="336"/>
        <v/>
      </c>
      <c r="AA1697" s="122"/>
      <c r="AB1697" s="119" t="str">
        <f t="shared" si="328"/>
        <v/>
      </c>
    </row>
    <row r="1698" spans="1:29" x14ac:dyDescent="0.45">
      <c r="A1698" s="112">
        <f>IF(C1698="","",COUNTA($C$3:C1698))</f>
        <v>1696</v>
      </c>
      <c r="B1698" s="112" t="str">
        <f t="shared" si="337"/>
        <v>December</v>
      </c>
      <c r="C1698" s="113">
        <v>44924</v>
      </c>
      <c r="D1698" s="114" t="s">
        <v>994</v>
      </c>
      <c r="E1698" s="114"/>
      <c r="F1698" s="115">
        <v>44910</v>
      </c>
      <c r="G1698" s="116" t="s">
        <v>125</v>
      </c>
      <c r="H1698" s="152" t="s">
        <v>1041</v>
      </c>
      <c r="I1698" s="116" t="s">
        <v>480</v>
      </c>
      <c r="J1698" s="116" t="s">
        <v>343</v>
      </c>
      <c r="K1698" s="117" t="str">
        <f t="shared" si="329"/>
        <v>No's</v>
      </c>
      <c r="L1698" s="118">
        <v>3</v>
      </c>
      <c r="M1698" s="118"/>
      <c r="N1698" s="118"/>
      <c r="O1698" s="138">
        <f t="shared" si="327"/>
        <v>3</v>
      </c>
      <c r="P1698" s="124"/>
      <c r="Q1698" s="118"/>
      <c r="R1698" s="118"/>
      <c r="S1698" s="151"/>
      <c r="T1698" s="119" t="str">
        <f t="shared" si="333"/>
        <v/>
      </c>
      <c r="U1698" s="119" t="str">
        <f t="shared" si="334"/>
        <v/>
      </c>
      <c r="V1698" s="119">
        <f t="shared" si="330"/>
        <v>3</v>
      </c>
      <c r="W1698" s="119" t="str">
        <f t="shared" si="331"/>
        <v/>
      </c>
      <c r="X1698" s="119" t="str">
        <f t="shared" si="332"/>
        <v/>
      </c>
      <c r="Y1698" s="120" t="str">
        <f t="shared" si="335"/>
        <v/>
      </c>
      <c r="Z1698" s="121" t="str">
        <f t="shared" si="336"/>
        <v/>
      </c>
      <c r="AA1698" s="122"/>
      <c r="AB1698" s="119" t="str">
        <f t="shared" si="328"/>
        <v/>
      </c>
    </row>
    <row r="1699" spans="1:29" x14ac:dyDescent="0.45">
      <c r="A1699" s="112">
        <f>IF(C1699="","",COUNTA($C$3:C1699))</f>
        <v>1697</v>
      </c>
      <c r="B1699" s="112" t="str">
        <f t="shared" si="337"/>
        <v>December</v>
      </c>
      <c r="C1699" s="113">
        <v>44924</v>
      </c>
      <c r="D1699" s="114" t="s">
        <v>994</v>
      </c>
      <c r="E1699" s="114"/>
      <c r="F1699" s="115">
        <v>44910</v>
      </c>
      <c r="G1699" s="116" t="s">
        <v>125</v>
      </c>
      <c r="H1699" s="152" t="s">
        <v>1042</v>
      </c>
      <c r="I1699" s="116" t="s">
        <v>457</v>
      </c>
      <c r="J1699" s="116" t="s">
        <v>2</v>
      </c>
      <c r="K1699" s="117" t="str">
        <f t="shared" si="329"/>
        <v>Sqmt</v>
      </c>
      <c r="L1699" s="118">
        <v>10.8</v>
      </c>
      <c r="M1699" s="118">
        <v>4.0599999999999996</v>
      </c>
      <c r="N1699" s="118">
        <v>4.8899999999999997</v>
      </c>
      <c r="O1699" s="138">
        <f t="shared" si="327"/>
        <v>10.918999999999999</v>
      </c>
      <c r="P1699" s="124">
        <v>8.1</v>
      </c>
      <c r="Q1699" s="118">
        <v>8.75</v>
      </c>
      <c r="R1699" s="118">
        <v>8</v>
      </c>
      <c r="S1699" s="151">
        <v>92</v>
      </c>
      <c r="T1699" s="119">
        <f t="shared" si="333"/>
        <v>2.1689999999999987</v>
      </c>
      <c r="U1699" s="119">
        <f t="shared" si="334"/>
        <v>0.65000000000000036</v>
      </c>
      <c r="V1699" s="119">
        <f t="shared" si="330"/>
        <v>51.428489999999996</v>
      </c>
      <c r="W1699" s="119">
        <f t="shared" si="331"/>
        <v>3.0615000000000014</v>
      </c>
      <c r="X1699" s="119">
        <f t="shared" si="332"/>
        <v>10.215989999999994</v>
      </c>
      <c r="Y1699" s="120">
        <f t="shared" si="335"/>
        <v>19.864456452056039</v>
      </c>
      <c r="Z1699" s="121">
        <f t="shared" si="336"/>
        <v>5.9529260921329836</v>
      </c>
      <c r="AA1699" s="122"/>
      <c r="AB1699" s="119">
        <f t="shared" si="328"/>
        <v>10.215989999999994</v>
      </c>
      <c r="AC1699" s="96" t="s">
        <v>519</v>
      </c>
    </row>
    <row r="1700" spans="1:29" x14ac:dyDescent="0.45">
      <c r="A1700" s="112">
        <f>IF(C1700="","",COUNTA($C$3:C1700))</f>
        <v>1698</v>
      </c>
      <c r="B1700" s="112" t="str">
        <f t="shared" si="337"/>
        <v>December</v>
      </c>
      <c r="C1700" s="113">
        <v>44924</v>
      </c>
      <c r="D1700" s="114" t="s">
        <v>994</v>
      </c>
      <c r="E1700" s="114"/>
      <c r="F1700" s="115">
        <v>44910</v>
      </c>
      <c r="G1700" s="116" t="s">
        <v>125</v>
      </c>
      <c r="H1700" s="152" t="s">
        <v>1042</v>
      </c>
      <c r="I1700" s="116" t="s">
        <v>457</v>
      </c>
      <c r="J1700" s="116" t="s">
        <v>3</v>
      </c>
      <c r="K1700" s="117" t="str">
        <f t="shared" si="329"/>
        <v>Sqmt</v>
      </c>
      <c r="L1700" s="118">
        <v>37.6</v>
      </c>
      <c r="M1700" s="118"/>
      <c r="N1700" s="118">
        <v>31.79</v>
      </c>
      <c r="O1700" s="138">
        <f t="shared" si="327"/>
        <v>38.783799999999999</v>
      </c>
      <c r="P1700" s="124">
        <v>24.5</v>
      </c>
      <c r="Q1700" s="118">
        <v>27.3</v>
      </c>
      <c r="R1700" s="118"/>
      <c r="S1700" s="151"/>
      <c r="T1700" s="119">
        <f t="shared" si="333"/>
        <v>11.483799999999999</v>
      </c>
      <c r="U1700" s="119">
        <f t="shared" si="334"/>
        <v>2.8000000000000007</v>
      </c>
      <c r="V1700" s="119">
        <f t="shared" si="330"/>
        <v>243.562264</v>
      </c>
      <c r="W1700" s="119">
        <f t="shared" si="331"/>
        <v>17.584000000000007</v>
      </c>
      <c r="X1700" s="119">
        <f t="shared" si="332"/>
        <v>72.118263999999996</v>
      </c>
      <c r="Y1700" s="120">
        <f t="shared" si="335"/>
        <v>29.609785529009532</v>
      </c>
      <c r="Z1700" s="121">
        <f t="shared" si="336"/>
        <v>7.2195091765118447</v>
      </c>
      <c r="AA1700" s="122"/>
      <c r="AB1700" s="119">
        <f t="shared" si="328"/>
        <v>72.118263999999996</v>
      </c>
    </row>
    <row r="1701" spans="1:29" x14ac:dyDescent="0.45">
      <c r="A1701" s="112">
        <f>IF(C1701="","",COUNTA($C$3:C1701))</f>
        <v>1699</v>
      </c>
      <c r="B1701" s="112" t="str">
        <f t="shared" si="337"/>
        <v>December</v>
      </c>
      <c r="C1701" s="113">
        <v>44924</v>
      </c>
      <c r="D1701" s="114" t="s">
        <v>994</v>
      </c>
      <c r="E1701" s="114"/>
      <c r="F1701" s="115">
        <v>44910</v>
      </c>
      <c r="G1701" s="116" t="s">
        <v>125</v>
      </c>
      <c r="H1701" s="152" t="s">
        <v>1042</v>
      </c>
      <c r="I1701" s="116" t="s">
        <v>457</v>
      </c>
      <c r="J1701" s="116" t="s">
        <v>4</v>
      </c>
      <c r="K1701" s="117" t="str">
        <f t="shared" si="329"/>
        <v>Sqmt</v>
      </c>
      <c r="L1701" s="118">
        <v>16.899999999999999</v>
      </c>
      <c r="M1701" s="118"/>
      <c r="N1701" s="118">
        <v>14.12</v>
      </c>
      <c r="O1701" s="138">
        <f t="shared" si="327"/>
        <v>17.226399999999998</v>
      </c>
      <c r="P1701" s="124">
        <v>12.3</v>
      </c>
      <c r="Q1701" s="118">
        <v>15</v>
      </c>
      <c r="R1701" s="118"/>
      <c r="S1701" s="151"/>
      <c r="T1701" s="119">
        <f t="shared" si="333"/>
        <v>2.2263999999999982</v>
      </c>
      <c r="U1701" s="119">
        <f t="shared" si="334"/>
        <v>2.6999999999999993</v>
      </c>
      <c r="V1701" s="119">
        <f t="shared" si="330"/>
        <v>135.22723999999997</v>
      </c>
      <c r="W1701" s="119">
        <f t="shared" si="331"/>
        <v>21.194999999999993</v>
      </c>
      <c r="X1701" s="119">
        <f t="shared" si="332"/>
        <v>17.477239999999984</v>
      </c>
      <c r="Y1701" s="120">
        <f t="shared" si="335"/>
        <v>12.924348674128073</v>
      </c>
      <c r="Z1701" s="121">
        <f t="shared" si="336"/>
        <v>15.673617238656941</v>
      </c>
      <c r="AA1701" s="122"/>
      <c r="AB1701" s="119">
        <f t="shared" si="328"/>
        <v>17.477239999999984</v>
      </c>
    </row>
    <row r="1702" spans="1:29" x14ac:dyDescent="0.45">
      <c r="A1702" s="112">
        <f>IF(C1702="","",COUNTA($C$3:C1702))</f>
        <v>1700</v>
      </c>
      <c r="B1702" s="112" t="str">
        <f t="shared" ref="B1702:B1703" si="344">IF(C1702="","",TEXT(C1702,"mmmm"))</f>
        <v>December</v>
      </c>
      <c r="C1702" s="113">
        <v>44924</v>
      </c>
      <c r="D1702" s="114" t="s">
        <v>994</v>
      </c>
      <c r="E1702" s="114"/>
      <c r="F1702" s="115">
        <v>44910</v>
      </c>
      <c r="G1702" s="116" t="s">
        <v>125</v>
      </c>
      <c r="H1702" s="152" t="s">
        <v>1042</v>
      </c>
      <c r="I1702" s="116" t="s">
        <v>369</v>
      </c>
      <c r="J1702" s="116" t="s">
        <v>408</v>
      </c>
      <c r="K1702" s="117" t="str">
        <f t="shared" si="329"/>
        <v>Sqmt</v>
      </c>
      <c r="L1702" s="118">
        <v>6.6</v>
      </c>
      <c r="M1702" s="118"/>
      <c r="N1702" s="118"/>
      <c r="O1702" s="138">
        <f t="shared" si="327"/>
        <v>6.6</v>
      </c>
      <c r="P1702" s="124">
        <v>6.4</v>
      </c>
      <c r="Q1702" s="118">
        <v>6.4</v>
      </c>
      <c r="R1702" s="118"/>
      <c r="S1702" s="151"/>
      <c r="T1702" s="119">
        <f t="shared" ref="T1702:T1703" si="345">(IF(K1702="Sqmt",(O1702-Q1702),""))</f>
        <v>0.19999999999999929</v>
      </c>
      <c r="U1702" s="119">
        <f t="shared" ref="U1702:U1703" si="346">(IF(K1702="Sqmt",(O1702-P1702)-T1702,IF(K1702="Rmt","",IF(K1702="Kg's","",IF(K1702="No's","",IF(K1702="Roll","",""))))))</f>
        <v>0</v>
      </c>
      <c r="V1702" s="119">
        <f t="shared" si="330"/>
        <v>6.6</v>
      </c>
      <c r="W1702" s="119">
        <f t="shared" si="331"/>
        <v>0</v>
      </c>
      <c r="X1702" s="119" t="str">
        <f t="shared" si="332"/>
        <v/>
      </c>
      <c r="Y1702" s="120">
        <f t="shared" ref="Y1702:Y1703" si="347">IF(K1702="Sqmt",(T1702/O1702)*100,IF(K1702="Kg's","",IF(K1702="No's","",IF(K1702="Rmt","",IF(K1702="Roll","",IF(K1702="",""))))))</f>
        <v>3.0303030303030196</v>
      </c>
      <c r="Z1702" s="121">
        <f t="shared" ref="Z1702:Z1703" si="348">IF(K1702="Sqmt",(U1702/O1702)*100,IF(K1702="Kg's","",IF(K1702="No's","",IF(K1702="Rmt","",IF(K1702="Roll","",IF(K1702="",""))))))</f>
        <v>0</v>
      </c>
      <c r="AA1702" s="122"/>
      <c r="AB1702" s="119" t="str">
        <f t="shared" si="328"/>
        <v/>
      </c>
    </row>
    <row r="1703" spans="1:29" x14ac:dyDescent="0.45">
      <c r="A1703" s="112">
        <f>IF(C1703="","",COUNTA($C$3:C1703))</f>
        <v>1701</v>
      </c>
      <c r="B1703" s="112" t="str">
        <f t="shared" si="344"/>
        <v>December</v>
      </c>
      <c r="C1703" s="113">
        <v>44924</v>
      </c>
      <c r="D1703" s="114" t="s">
        <v>994</v>
      </c>
      <c r="E1703" s="114"/>
      <c r="F1703" s="115">
        <v>44910</v>
      </c>
      <c r="G1703" s="116" t="s">
        <v>125</v>
      </c>
      <c r="H1703" s="152" t="s">
        <v>1042</v>
      </c>
      <c r="I1703" s="116" t="s">
        <v>369</v>
      </c>
      <c r="J1703" s="116" t="s">
        <v>400</v>
      </c>
      <c r="K1703" s="117" t="str">
        <f t="shared" si="329"/>
        <v>Sqmt</v>
      </c>
      <c r="L1703" s="118">
        <v>40</v>
      </c>
      <c r="M1703" s="118"/>
      <c r="N1703" s="118"/>
      <c r="O1703" s="138">
        <f t="shared" si="327"/>
        <v>40</v>
      </c>
      <c r="P1703" s="124">
        <v>38.6</v>
      </c>
      <c r="Q1703" s="118">
        <v>38.6</v>
      </c>
      <c r="R1703" s="118"/>
      <c r="S1703" s="151"/>
      <c r="T1703" s="119">
        <f t="shared" si="345"/>
        <v>1.3999999999999986</v>
      </c>
      <c r="U1703" s="119">
        <f t="shared" si="346"/>
        <v>0</v>
      </c>
      <c r="V1703" s="119">
        <f t="shared" si="330"/>
        <v>40</v>
      </c>
      <c r="W1703" s="119">
        <f t="shared" si="331"/>
        <v>0</v>
      </c>
      <c r="X1703" s="119" t="str">
        <f t="shared" si="332"/>
        <v/>
      </c>
      <c r="Y1703" s="120">
        <f t="shared" si="347"/>
        <v>3.499999999999996</v>
      </c>
      <c r="Z1703" s="121">
        <f t="shared" si="348"/>
        <v>0</v>
      </c>
      <c r="AA1703" s="122"/>
      <c r="AB1703" s="119" t="str">
        <f t="shared" si="328"/>
        <v/>
      </c>
    </row>
    <row r="1704" spans="1:29" x14ac:dyDescent="0.45">
      <c r="A1704" s="112">
        <f>IF(C1704="","",COUNTA($C$3:C1704))</f>
        <v>1702</v>
      </c>
      <c r="B1704" s="112" t="str">
        <f t="shared" si="337"/>
        <v>December</v>
      </c>
      <c r="C1704" s="113">
        <v>44924</v>
      </c>
      <c r="D1704" s="114" t="s">
        <v>994</v>
      </c>
      <c r="E1704" s="114"/>
      <c r="F1704" s="115">
        <v>44910</v>
      </c>
      <c r="G1704" s="116" t="s">
        <v>125</v>
      </c>
      <c r="H1704" s="152" t="s">
        <v>1042</v>
      </c>
      <c r="I1704" s="116" t="s">
        <v>25</v>
      </c>
      <c r="J1704" s="116" t="s">
        <v>455</v>
      </c>
      <c r="K1704" s="117" t="str">
        <f t="shared" si="329"/>
        <v>No's</v>
      </c>
      <c r="L1704" s="118">
        <v>144</v>
      </c>
      <c r="M1704" s="118"/>
      <c r="N1704" s="118"/>
      <c r="O1704" s="138">
        <f t="shared" si="327"/>
        <v>144</v>
      </c>
      <c r="P1704" s="124"/>
      <c r="Q1704" s="118"/>
      <c r="R1704" s="118"/>
      <c r="S1704" s="151"/>
      <c r="T1704" s="119" t="str">
        <f t="shared" si="333"/>
        <v/>
      </c>
      <c r="U1704" s="119" t="str">
        <f t="shared" si="334"/>
        <v/>
      </c>
      <c r="V1704" s="119">
        <f t="shared" si="330"/>
        <v>144</v>
      </c>
      <c r="W1704" s="119" t="str">
        <f t="shared" si="331"/>
        <v/>
      </c>
      <c r="X1704" s="119" t="str">
        <f t="shared" si="332"/>
        <v/>
      </c>
      <c r="Y1704" s="120" t="str">
        <f t="shared" si="335"/>
        <v/>
      </c>
      <c r="Z1704" s="121" t="str">
        <f t="shared" si="336"/>
        <v/>
      </c>
      <c r="AA1704" s="122"/>
      <c r="AB1704" s="119" t="str">
        <f t="shared" si="328"/>
        <v/>
      </c>
    </row>
    <row r="1705" spans="1:29" x14ac:dyDescent="0.45">
      <c r="A1705" s="112">
        <f>IF(C1705="","",COUNTA($C$3:C1705))</f>
        <v>1703</v>
      </c>
      <c r="B1705" s="112" t="str">
        <f t="shared" si="337"/>
        <v>December</v>
      </c>
      <c r="C1705" s="113">
        <v>44926</v>
      </c>
      <c r="D1705" s="114" t="s">
        <v>1043</v>
      </c>
      <c r="E1705" s="114"/>
      <c r="F1705" s="115">
        <v>44292</v>
      </c>
      <c r="G1705" s="116" t="s">
        <v>125</v>
      </c>
      <c r="H1705" s="152" t="s">
        <v>1044</v>
      </c>
      <c r="I1705" s="116" t="s">
        <v>457</v>
      </c>
      <c r="J1705" s="116" t="s">
        <v>2</v>
      </c>
      <c r="K1705" s="117" t="str">
        <f t="shared" si="329"/>
        <v>Sqmt</v>
      </c>
      <c r="L1705" s="118">
        <v>14.7</v>
      </c>
      <c r="M1705" s="118"/>
      <c r="N1705" s="118">
        <v>12.05</v>
      </c>
      <c r="O1705" s="138">
        <f t="shared" ref="O1705:O1768" si="349">IF(ISNUMBER(SEARCH("gsm",J:J)),(M1705+N1705)*1.22,IF(ISNUMBER(SEARCH("Tape",J:J)),L1705,IF(ISNUMBER(SEARCH("Thermal",J:J)),L1705,IF(ISNUMBER(SEARCH("Acou",J:J)),L1705,IF(ISNUMBER(SEARCH("ss",J:J)),L1705,IF(ISNUMBER(SEARCH("Alu",J:J)),L1705,IF(ISNUMBER(SEARCH("Gasket",J:J)),L1705,IF(ISNUMBER(SEARCH("Cleats",J:J)),L1705,IF(ISNUMBER(SEARCH("Tube",J:J)),L1705,IF(ISNUMBER(SEARCH("Bracket",J:J)),L1705,IF(ISNUMBER(SEARCH("Corner",J:J)),L1705,IF(ISNUMBER(SEARCH("MS",J:J)),L1705,IF(ISNUMBER(SEARCH("Bucket",J:J)),L1705,IF(ISNUMBER(SEARCH("stretch",J:J)),L1705,IF(ISNUMBER(SEARCH("Bubble",J:J)),L1705,IF(ISNUMBER(SEARCH("JTR",J:J)),L1705,IF(ISNUMBER(SEARCH("Clamp",J:J)),"No's",IF(ISNUMBER(SEARCH("PIR",J:J)),"sqmt",""))))))))))))))))))</f>
        <v>14.701000000000001</v>
      </c>
      <c r="P1705" s="124">
        <v>13.7</v>
      </c>
      <c r="Q1705" s="118">
        <v>14.2</v>
      </c>
      <c r="R1705" s="118">
        <v>0</v>
      </c>
      <c r="S1705" s="151">
        <v>100</v>
      </c>
      <c r="T1705" s="119">
        <f t="shared" si="333"/>
        <v>0.50100000000000122</v>
      </c>
      <c r="U1705" s="119">
        <f t="shared" si="334"/>
        <v>0.5</v>
      </c>
      <c r="V1705" s="119">
        <f t="shared" si="330"/>
        <v>69.241709999999998</v>
      </c>
      <c r="W1705" s="119">
        <f t="shared" si="331"/>
        <v>2.355</v>
      </c>
      <c r="X1705" s="119">
        <f t="shared" si="332"/>
        <v>2.3597100000000055</v>
      </c>
      <c r="Y1705" s="120">
        <f t="shared" si="335"/>
        <v>3.4079314332358424</v>
      </c>
      <c r="Z1705" s="121">
        <f t="shared" si="336"/>
        <v>3.4011291748860617</v>
      </c>
      <c r="AA1705" s="122"/>
      <c r="AB1705" s="119">
        <f t="shared" si="328"/>
        <v>2.3597100000000055</v>
      </c>
      <c r="AC1705" s="96" t="s">
        <v>519</v>
      </c>
    </row>
    <row r="1706" spans="1:29" x14ac:dyDescent="0.45">
      <c r="A1706" s="112">
        <f>IF(C1706="","",COUNTA($C$3:C1706))</f>
        <v>1704</v>
      </c>
      <c r="B1706" s="112" t="str">
        <f t="shared" si="337"/>
        <v>December</v>
      </c>
      <c r="C1706" s="113">
        <v>44926</v>
      </c>
      <c r="D1706" s="114" t="s">
        <v>1043</v>
      </c>
      <c r="E1706" s="114"/>
      <c r="F1706" s="115">
        <v>44292</v>
      </c>
      <c r="G1706" s="116" t="s">
        <v>125</v>
      </c>
      <c r="H1706" s="152" t="s">
        <v>1044</v>
      </c>
      <c r="I1706" s="116" t="s">
        <v>25</v>
      </c>
      <c r="J1706" s="116" t="s">
        <v>374</v>
      </c>
      <c r="K1706" s="117" t="str">
        <f t="shared" si="329"/>
        <v>No's</v>
      </c>
      <c r="L1706" s="118">
        <v>16</v>
      </c>
      <c r="M1706" s="118"/>
      <c r="N1706" s="118"/>
      <c r="O1706" s="138">
        <f t="shared" si="349"/>
        <v>16</v>
      </c>
      <c r="P1706" s="124"/>
      <c r="Q1706" s="118"/>
      <c r="R1706" s="118"/>
      <c r="S1706" s="151"/>
      <c r="T1706" s="119" t="str">
        <f t="shared" si="333"/>
        <v/>
      </c>
      <c r="U1706" s="119" t="str">
        <f t="shared" si="334"/>
        <v/>
      </c>
      <c r="V1706" s="119">
        <f t="shared" si="330"/>
        <v>16</v>
      </c>
      <c r="W1706" s="119" t="str">
        <f t="shared" si="331"/>
        <v/>
      </c>
      <c r="X1706" s="119" t="str">
        <f t="shared" si="332"/>
        <v/>
      </c>
      <c r="Y1706" s="120" t="str">
        <f t="shared" si="335"/>
        <v/>
      </c>
      <c r="Z1706" s="121" t="str">
        <f t="shared" si="336"/>
        <v/>
      </c>
      <c r="AA1706" s="122"/>
      <c r="AB1706" s="119" t="str">
        <f t="shared" si="328"/>
        <v/>
      </c>
    </row>
    <row r="1707" spans="1:29" x14ac:dyDescent="0.45">
      <c r="A1707" s="112">
        <f>IF(C1707="","",COUNTA($C$3:C1707))</f>
        <v>1705</v>
      </c>
      <c r="B1707" s="112" t="str">
        <f t="shared" si="337"/>
        <v>December</v>
      </c>
      <c r="C1707" s="113">
        <v>44926</v>
      </c>
      <c r="D1707" s="114" t="s">
        <v>1043</v>
      </c>
      <c r="E1707" s="114"/>
      <c r="F1707" s="115">
        <v>44292</v>
      </c>
      <c r="G1707" s="116" t="s">
        <v>125</v>
      </c>
      <c r="H1707" s="152" t="s">
        <v>1044</v>
      </c>
      <c r="I1707" s="116" t="s">
        <v>480</v>
      </c>
      <c r="J1707" s="116" t="s">
        <v>343</v>
      </c>
      <c r="K1707" s="117" t="str">
        <f t="shared" si="329"/>
        <v>No's</v>
      </c>
      <c r="L1707" s="118">
        <v>50</v>
      </c>
      <c r="M1707" s="118"/>
      <c r="N1707" s="118"/>
      <c r="O1707" s="138">
        <f t="shared" si="349"/>
        <v>50</v>
      </c>
      <c r="P1707" s="124">
        <v>50</v>
      </c>
      <c r="Q1707" s="118"/>
      <c r="R1707" s="118"/>
      <c r="S1707" s="151"/>
      <c r="T1707" s="119" t="str">
        <f t="shared" si="333"/>
        <v/>
      </c>
      <c r="U1707" s="119" t="str">
        <f t="shared" si="334"/>
        <v/>
      </c>
      <c r="V1707" s="119">
        <f t="shared" si="330"/>
        <v>50</v>
      </c>
      <c r="W1707" s="119" t="str">
        <f t="shared" si="331"/>
        <v/>
      </c>
      <c r="X1707" s="119" t="str">
        <f t="shared" si="332"/>
        <v/>
      </c>
      <c r="Y1707" s="120" t="str">
        <f t="shared" si="335"/>
        <v/>
      </c>
      <c r="Z1707" s="121" t="str">
        <f t="shared" si="336"/>
        <v/>
      </c>
      <c r="AA1707" s="122"/>
      <c r="AB1707" s="119" t="str">
        <f t="shared" si="328"/>
        <v/>
      </c>
      <c r="AC1707" s="96" t="s">
        <v>700</v>
      </c>
    </row>
    <row r="1708" spans="1:29" x14ac:dyDescent="0.45">
      <c r="A1708" s="112">
        <f>IF(C1708="","",COUNTA($C$3:C1708))</f>
        <v>1706</v>
      </c>
      <c r="B1708" s="112" t="str">
        <f t="shared" si="337"/>
        <v>January</v>
      </c>
      <c r="C1708" s="113">
        <v>44928</v>
      </c>
      <c r="D1708" s="114" t="s">
        <v>1079</v>
      </c>
      <c r="E1708" s="114"/>
      <c r="F1708" s="115">
        <v>44928</v>
      </c>
      <c r="G1708" s="116" t="s">
        <v>125</v>
      </c>
      <c r="H1708" s="152" t="s">
        <v>1080</v>
      </c>
      <c r="I1708" s="116" t="s">
        <v>457</v>
      </c>
      <c r="J1708" s="116" t="s">
        <v>2</v>
      </c>
      <c r="K1708" s="117" t="str">
        <f t="shared" si="329"/>
        <v>Sqmt</v>
      </c>
      <c r="L1708" s="118">
        <v>239.7</v>
      </c>
      <c r="M1708" s="118">
        <v>146.684</v>
      </c>
      <c r="N1708" s="118">
        <v>50.65</v>
      </c>
      <c r="O1708" s="138">
        <f t="shared" si="349"/>
        <v>240.74748</v>
      </c>
      <c r="P1708" s="124">
        <v>203.6</v>
      </c>
      <c r="Q1708" s="118">
        <v>231.9</v>
      </c>
      <c r="R1708" s="118">
        <v>40</v>
      </c>
      <c r="S1708" s="151">
        <v>60</v>
      </c>
      <c r="T1708" s="119">
        <f t="shared" si="333"/>
        <v>8.8474799999999902</v>
      </c>
      <c r="U1708" s="119">
        <f t="shared" si="334"/>
        <v>28.300000000000011</v>
      </c>
      <c r="V1708" s="119">
        <f t="shared" si="330"/>
        <v>1133.9206308</v>
      </c>
      <c r="W1708" s="119">
        <f t="shared" si="331"/>
        <v>133.29300000000006</v>
      </c>
      <c r="X1708" s="119">
        <f t="shared" si="332"/>
        <v>41.671630799999953</v>
      </c>
      <c r="Y1708" s="120">
        <f t="shared" si="335"/>
        <v>3.6750041994208997</v>
      </c>
      <c r="Z1708" s="121">
        <f t="shared" si="336"/>
        <v>11.75505554616813</v>
      </c>
      <c r="AA1708" s="122"/>
      <c r="AB1708" s="119">
        <f t="shared" si="328"/>
        <v>41.671630799999953</v>
      </c>
    </row>
    <row r="1709" spans="1:29" x14ac:dyDescent="0.45">
      <c r="A1709" s="112">
        <f>IF(C1709="","",COUNTA($C$3:C1709))</f>
        <v>1707</v>
      </c>
      <c r="B1709" s="112" t="str">
        <f t="shared" si="337"/>
        <v>January</v>
      </c>
      <c r="C1709" s="113">
        <v>44928</v>
      </c>
      <c r="D1709" s="114" t="s">
        <v>1079</v>
      </c>
      <c r="E1709" s="114"/>
      <c r="F1709" s="115">
        <v>44928</v>
      </c>
      <c r="G1709" s="116" t="s">
        <v>125</v>
      </c>
      <c r="H1709" s="152" t="s">
        <v>1080</v>
      </c>
      <c r="I1709" s="116" t="s">
        <v>369</v>
      </c>
      <c r="J1709" s="116"/>
      <c r="K1709" s="117" t="str">
        <f t="shared" si="329"/>
        <v/>
      </c>
      <c r="L1709" s="118"/>
      <c r="M1709" s="118"/>
      <c r="N1709" s="118"/>
      <c r="O1709" s="138" t="str">
        <f t="shared" si="349"/>
        <v/>
      </c>
      <c r="P1709" s="124">
        <v>201.6</v>
      </c>
      <c r="Q1709" s="118">
        <v>201.6</v>
      </c>
      <c r="R1709" s="118"/>
      <c r="S1709" s="151"/>
      <c r="T1709" s="119" t="str">
        <f t="shared" si="333"/>
        <v/>
      </c>
      <c r="U1709" s="119" t="str">
        <f t="shared" si="334"/>
        <v/>
      </c>
      <c r="V1709" s="119" t="str">
        <f t="shared" si="330"/>
        <v/>
      </c>
      <c r="W1709" s="119" t="str">
        <f t="shared" si="331"/>
        <v/>
      </c>
      <c r="X1709" s="119" t="str">
        <f t="shared" si="332"/>
        <v/>
      </c>
      <c r="Y1709" s="120" t="str">
        <f t="shared" si="335"/>
        <v/>
      </c>
      <c r="Z1709" s="121" t="str">
        <f t="shared" si="336"/>
        <v/>
      </c>
      <c r="AA1709" s="122"/>
      <c r="AB1709" s="119" t="str">
        <f t="shared" si="328"/>
        <v/>
      </c>
    </row>
    <row r="1710" spans="1:29" x14ac:dyDescent="0.45">
      <c r="A1710" s="112">
        <f>IF(C1710="","",COUNTA($C$3:C1710))</f>
        <v>1708</v>
      </c>
      <c r="B1710" s="112" t="str">
        <f t="shared" si="337"/>
        <v>January</v>
      </c>
      <c r="C1710" s="113">
        <v>44928</v>
      </c>
      <c r="D1710" s="114" t="s">
        <v>1079</v>
      </c>
      <c r="E1710" s="114"/>
      <c r="F1710" s="115">
        <v>44928</v>
      </c>
      <c r="G1710" s="116" t="s">
        <v>125</v>
      </c>
      <c r="H1710" s="152" t="s">
        <v>1080</v>
      </c>
      <c r="I1710" s="116" t="s">
        <v>368</v>
      </c>
      <c r="J1710" s="116" t="s">
        <v>2</v>
      </c>
      <c r="K1710" s="117" t="str">
        <f t="shared" si="329"/>
        <v>Sqmt</v>
      </c>
      <c r="L1710" s="118">
        <v>75</v>
      </c>
      <c r="M1710" s="118">
        <v>61.5</v>
      </c>
      <c r="N1710" s="118"/>
      <c r="O1710" s="138">
        <f t="shared" si="349"/>
        <v>75.03</v>
      </c>
      <c r="P1710" s="124">
        <v>75</v>
      </c>
      <c r="Q1710" s="118">
        <v>75</v>
      </c>
      <c r="R1710" s="118"/>
      <c r="S1710" s="151"/>
      <c r="T1710" s="119">
        <f t="shared" si="333"/>
        <v>3.0000000000001137E-2</v>
      </c>
      <c r="U1710" s="119">
        <f t="shared" si="334"/>
        <v>0</v>
      </c>
      <c r="V1710" s="119">
        <f t="shared" si="330"/>
        <v>353.3913</v>
      </c>
      <c r="W1710" s="119">
        <f t="shared" si="331"/>
        <v>0</v>
      </c>
      <c r="X1710" s="119">
        <f t="shared" si="332"/>
        <v>0.14130000000000537</v>
      </c>
      <c r="Y1710" s="120">
        <f t="shared" si="335"/>
        <v>3.9984006397442533E-2</v>
      </c>
      <c r="Z1710" s="121">
        <f t="shared" si="336"/>
        <v>0</v>
      </c>
      <c r="AA1710" s="122"/>
      <c r="AB1710" s="119">
        <f t="shared" si="328"/>
        <v>0.14130000000000537</v>
      </c>
    </row>
    <row r="1711" spans="1:29" x14ac:dyDescent="0.45">
      <c r="A1711" s="112">
        <f>IF(C1711="","",COUNTA($C$3:C1711))</f>
        <v>1709</v>
      </c>
      <c r="B1711" s="112" t="str">
        <f t="shared" si="337"/>
        <v>January</v>
      </c>
      <c r="C1711" s="113">
        <v>44928</v>
      </c>
      <c r="D1711" s="114" t="s">
        <v>1079</v>
      </c>
      <c r="E1711" s="114"/>
      <c r="F1711" s="115">
        <v>44928</v>
      </c>
      <c r="G1711" s="116" t="s">
        <v>125</v>
      </c>
      <c r="H1711" s="152" t="s">
        <v>1080</v>
      </c>
      <c r="I1711" s="116" t="s">
        <v>368</v>
      </c>
      <c r="J1711" s="116" t="s">
        <v>3</v>
      </c>
      <c r="K1711" s="117" t="str">
        <f t="shared" si="329"/>
        <v>Sqmt</v>
      </c>
      <c r="L1711" s="118">
        <v>60</v>
      </c>
      <c r="M1711" s="118">
        <v>49.2</v>
      </c>
      <c r="N1711" s="118"/>
      <c r="O1711" s="138">
        <f t="shared" si="349"/>
        <v>60.024000000000001</v>
      </c>
      <c r="P1711" s="124">
        <v>60</v>
      </c>
      <c r="Q1711" s="118">
        <v>60</v>
      </c>
      <c r="R1711" s="118"/>
      <c r="S1711" s="151"/>
      <c r="T1711" s="119">
        <f t="shared" si="333"/>
        <v>2.4000000000000909E-2</v>
      </c>
      <c r="U1711" s="119">
        <f t="shared" si="334"/>
        <v>0</v>
      </c>
      <c r="V1711" s="119">
        <f t="shared" si="330"/>
        <v>376.95072000000005</v>
      </c>
      <c r="W1711" s="119">
        <f t="shared" si="331"/>
        <v>0</v>
      </c>
      <c r="X1711" s="119">
        <f t="shared" si="332"/>
        <v>0.15072000000000571</v>
      </c>
      <c r="Y1711" s="120">
        <f t="shared" si="335"/>
        <v>3.9984006397442533E-2</v>
      </c>
      <c r="Z1711" s="121">
        <f t="shared" si="336"/>
        <v>0</v>
      </c>
      <c r="AA1711" s="122"/>
      <c r="AB1711" s="119">
        <f t="shared" si="328"/>
        <v>0.15072000000000571</v>
      </c>
    </row>
    <row r="1712" spans="1:29" x14ac:dyDescent="0.45">
      <c r="A1712" s="112">
        <f>IF(C1712="","",COUNTA($C$3:C1712))</f>
        <v>1710</v>
      </c>
      <c r="B1712" s="112" t="str">
        <f t="shared" si="337"/>
        <v>January</v>
      </c>
      <c r="C1712" s="113">
        <v>44928</v>
      </c>
      <c r="D1712" s="114" t="s">
        <v>1079</v>
      </c>
      <c r="E1712" s="114"/>
      <c r="F1712" s="115">
        <v>44928</v>
      </c>
      <c r="G1712" s="116" t="s">
        <v>125</v>
      </c>
      <c r="H1712" s="152" t="s">
        <v>1080</v>
      </c>
      <c r="I1712" s="116" t="s">
        <v>513</v>
      </c>
      <c r="J1712" s="116" t="s">
        <v>407</v>
      </c>
      <c r="K1712" s="117" t="str">
        <f t="shared" si="329"/>
        <v>Sqmt</v>
      </c>
      <c r="L1712" s="118">
        <v>90</v>
      </c>
      <c r="M1712" s="118"/>
      <c r="N1712" s="118"/>
      <c r="O1712" s="138">
        <f t="shared" si="349"/>
        <v>90</v>
      </c>
      <c r="P1712" s="124">
        <v>90</v>
      </c>
      <c r="Q1712" s="118">
        <v>90</v>
      </c>
      <c r="R1712" s="118"/>
      <c r="S1712" s="151"/>
      <c r="T1712" s="119">
        <f t="shared" si="333"/>
        <v>0</v>
      </c>
      <c r="U1712" s="119">
        <f t="shared" si="334"/>
        <v>0</v>
      </c>
      <c r="V1712" s="119">
        <f t="shared" si="330"/>
        <v>90</v>
      </c>
      <c r="W1712" s="119">
        <f t="shared" si="331"/>
        <v>0</v>
      </c>
      <c r="X1712" s="119" t="str">
        <f t="shared" si="332"/>
        <v/>
      </c>
      <c r="Y1712" s="120">
        <f t="shared" si="335"/>
        <v>0</v>
      </c>
      <c r="Z1712" s="121">
        <f t="shared" si="336"/>
        <v>0</v>
      </c>
      <c r="AA1712" s="122"/>
      <c r="AB1712" s="119" t="str">
        <f t="shared" si="328"/>
        <v/>
      </c>
    </row>
    <row r="1713" spans="1:29" x14ac:dyDescent="0.45">
      <c r="A1713" s="112">
        <f>IF(C1713="","",COUNTA($C$3:C1713))</f>
        <v>1711</v>
      </c>
      <c r="B1713" s="112" t="str">
        <f t="shared" si="337"/>
        <v>January</v>
      </c>
      <c r="C1713" s="113">
        <v>44928</v>
      </c>
      <c r="D1713" s="114" t="s">
        <v>1079</v>
      </c>
      <c r="E1713" s="114"/>
      <c r="F1713" s="115">
        <v>44928</v>
      </c>
      <c r="G1713" s="116" t="s">
        <v>125</v>
      </c>
      <c r="H1713" s="152" t="s">
        <v>1080</v>
      </c>
      <c r="I1713" s="116" t="s">
        <v>513</v>
      </c>
      <c r="J1713" s="116" t="s">
        <v>708</v>
      </c>
      <c r="K1713" s="117" t="str">
        <f t="shared" si="329"/>
        <v>Sqmt</v>
      </c>
      <c r="L1713" s="118">
        <v>50</v>
      </c>
      <c r="M1713" s="118"/>
      <c r="N1713" s="118"/>
      <c r="O1713" s="138">
        <f t="shared" si="349"/>
        <v>50</v>
      </c>
      <c r="P1713" s="124">
        <v>50</v>
      </c>
      <c r="Q1713" s="118">
        <v>50</v>
      </c>
      <c r="R1713" s="118"/>
      <c r="S1713" s="151"/>
      <c r="T1713" s="119">
        <f t="shared" si="333"/>
        <v>0</v>
      </c>
      <c r="U1713" s="119">
        <f t="shared" si="334"/>
        <v>0</v>
      </c>
      <c r="V1713" s="119">
        <f t="shared" si="330"/>
        <v>50</v>
      </c>
      <c r="W1713" s="119">
        <f t="shared" si="331"/>
        <v>0</v>
      </c>
      <c r="X1713" s="119" t="str">
        <f t="shared" si="332"/>
        <v/>
      </c>
      <c r="Y1713" s="120">
        <f t="shared" si="335"/>
        <v>0</v>
      </c>
      <c r="Z1713" s="121">
        <f t="shared" si="336"/>
        <v>0</v>
      </c>
      <c r="AA1713" s="122"/>
      <c r="AB1713" s="119" t="str">
        <f t="shared" si="328"/>
        <v/>
      </c>
    </row>
    <row r="1714" spans="1:29" x14ac:dyDescent="0.45">
      <c r="A1714" s="112">
        <f>IF(C1714="","",COUNTA($C$3:C1714))</f>
        <v>1712</v>
      </c>
      <c r="B1714" s="112" t="str">
        <f t="shared" si="337"/>
        <v>January</v>
      </c>
      <c r="C1714" s="113">
        <v>44928</v>
      </c>
      <c r="D1714" s="114" t="s">
        <v>1079</v>
      </c>
      <c r="E1714" s="114"/>
      <c r="F1714" s="115">
        <v>44928</v>
      </c>
      <c r="G1714" s="116" t="s">
        <v>125</v>
      </c>
      <c r="H1714" s="152" t="s">
        <v>1080</v>
      </c>
      <c r="I1714" s="116" t="s">
        <v>25</v>
      </c>
      <c r="J1714" s="116" t="s">
        <v>455</v>
      </c>
      <c r="K1714" s="117" t="str">
        <f t="shared" si="329"/>
        <v>No's</v>
      </c>
      <c r="L1714" s="118">
        <v>2090</v>
      </c>
      <c r="M1714" s="118"/>
      <c r="N1714" s="118"/>
      <c r="O1714" s="138">
        <f t="shared" si="349"/>
        <v>2090</v>
      </c>
      <c r="P1714" s="124"/>
      <c r="Q1714" s="118"/>
      <c r="R1714" s="118"/>
      <c r="S1714" s="151"/>
      <c r="T1714" s="119" t="str">
        <f t="shared" si="333"/>
        <v/>
      </c>
      <c r="U1714" s="119" t="str">
        <f t="shared" si="334"/>
        <v/>
      </c>
      <c r="V1714" s="119">
        <f t="shared" si="330"/>
        <v>2090</v>
      </c>
      <c r="W1714" s="119" t="str">
        <f t="shared" si="331"/>
        <v/>
      </c>
      <c r="X1714" s="119" t="str">
        <f t="shared" si="332"/>
        <v/>
      </c>
      <c r="Y1714" s="120" t="str">
        <f t="shared" si="335"/>
        <v/>
      </c>
      <c r="Z1714" s="121" t="str">
        <f t="shared" si="336"/>
        <v/>
      </c>
      <c r="AA1714" s="122"/>
      <c r="AB1714" s="119" t="str">
        <f t="shared" si="328"/>
        <v/>
      </c>
    </row>
    <row r="1715" spans="1:29" x14ac:dyDescent="0.45">
      <c r="A1715" s="112">
        <f>IF(C1715="","",COUNTA($C$3:C1715))</f>
        <v>1713</v>
      </c>
      <c r="B1715" s="112" t="str">
        <f t="shared" si="337"/>
        <v>January</v>
      </c>
      <c r="C1715" s="113">
        <v>44928</v>
      </c>
      <c r="D1715" s="114" t="s">
        <v>1079</v>
      </c>
      <c r="E1715" s="114"/>
      <c r="F1715" s="115">
        <v>44928</v>
      </c>
      <c r="G1715" s="116" t="s">
        <v>125</v>
      </c>
      <c r="H1715" s="152" t="s">
        <v>1080</v>
      </c>
      <c r="I1715" s="116" t="s">
        <v>460</v>
      </c>
      <c r="J1715" s="116" t="s">
        <v>225</v>
      </c>
      <c r="K1715" s="117" t="str">
        <f t="shared" si="329"/>
        <v>Rmt</v>
      </c>
      <c r="L1715" s="118">
        <v>460</v>
      </c>
      <c r="M1715" s="118"/>
      <c r="N1715" s="118"/>
      <c r="O1715" s="138">
        <f t="shared" si="349"/>
        <v>460</v>
      </c>
      <c r="P1715" s="124"/>
      <c r="Q1715" s="118"/>
      <c r="R1715" s="118"/>
      <c r="S1715" s="151"/>
      <c r="T1715" s="119" t="str">
        <f t="shared" si="333"/>
        <v/>
      </c>
      <c r="U1715" s="119" t="str">
        <f t="shared" si="334"/>
        <v/>
      </c>
      <c r="V1715" s="119">
        <f t="shared" si="330"/>
        <v>460</v>
      </c>
      <c r="W1715" s="119" t="str">
        <f t="shared" si="331"/>
        <v/>
      </c>
      <c r="X1715" s="119" t="str">
        <f t="shared" si="332"/>
        <v/>
      </c>
      <c r="Y1715" s="120" t="str">
        <f t="shared" si="335"/>
        <v/>
      </c>
      <c r="Z1715" s="121" t="str">
        <f t="shared" si="336"/>
        <v/>
      </c>
      <c r="AA1715" s="122"/>
      <c r="AB1715" s="119" t="str">
        <f t="shared" si="328"/>
        <v/>
      </c>
    </row>
    <row r="1716" spans="1:29" x14ac:dyDescent="0.45">
      <c r="A1716" s="112">
        <f>IF(C1716="","",COUNTA($C$3:C1716))</f>
        <v>1714</v>
      </c>
      <c r="B1716" s="112" t="str">
        <f t="shared" si="337"/>
        <v>January</v>
      </c>
      <c r="C1716" s="113">
        <v>44928</v>
      </c>
      <c r="D1716" s="114" t="s">
        <v>1079</v>
      </c>
      <c r="E1716" s="114"/>
      <c r="F1716" s="115">
        <v>44928</v>
      </c>
      <c r="G1716" s="116" t="s">
        <v>125</v>
      </c>
      <c r="H1716" s="152" t="s">
        <v>1080</v>
      </c>
      <c r="I1716" s="116" t="s">
        <v>24</v>
      </c>
      <c r="J1716" s="116" t="s">
        <v>24</v>
      </c>
      <c r="K1716" s="117" t="str">
        <f t="shared" si="329"/>
        <v>No's</v>
      </c>
      <c r="L1716" s="118">
        <v>1500</v>
      </c>
      <c r="M1716" s="118"/>
      <c r="N1716" s="118"/>
      <c r="O1716" s="138">
        <f t="shared" si="349"/>
        <v>1500</v>
      </c>
      <c r="P1716" s="124"/>
      <c r="Q1716" s="118"/>
      <c r="R1716" s="118"/>
      <c r="S1716" s="151"/>
      <c r="T1716" s="119" t="str">
        <f t="shared" si="333"/>
        <v/>
      </c>
      <c r="U1716" s="119" t="str">
        <f t="shared" si="334"/>
        <v/>
      </c>
      <c r="V1716" s="119">
        <f t="shared" si="330"/>
        <v>1500</v>
      </c>
      <c r="W1716" s="119" t="str">
        <f t="shared" si="331"/>
        <v/>
      </c>
      <c r="X1716" s="119" t="str">
        <f t="shared" si="332"/>
        <v/>
      </c>
      <c r="Y1716" s="120" t="str">
        <f t="shared" si="335"/>
        <v/>
      </c>
      <c r="Z1716" s="121" t="str">
        <f t="shared" si="336"/>
        <v/>
      </c>
      <c r="AA1716" s="122"/>
      <c r="AB1716" s="119" t="str">
        <f t="shared" si="328"/>
        <v/>
      </c>
    </row>
    <row r="1717" spans="1:29" x14ac:dyDescent="0.45">
      <c r="A1717" s="112">
        <f>IF(C1717="","",COUNTA($C$3:C1717))</f>
        <v>1715</v>
      </c>
      <c r="B1717" s="112" t="str">
        <f t="shared" si="337"/>
        <v>January</v>
      </c>
      <c r="C1717" s="113">
        <v>44928</v>
      </c>
      <c r="D1717" s="114" t="s">
        <v>1079</v>
      </c>
      <c r="E1717" s="114"/>
      <c r="F1717" s="115">
        <v>44928</v>
      </c>
      <c r="G1717" s="116" t="s">
        <v>125</v>
      </c>
      <c r="H1717" s="152" t="s">
        <v>1080</v>
      </c>
      <c r="I1717" s="116" t="s">
        <v>480</v>
      </c>
      <c r="J1717" s="116" t="s">
        <v>345</v>
      </c>
      <c r="K1717" s="117" t="str">
        <f t="shared" si="329"/>
        <v>Kg's</v>
      </c>
      <c r="L1717" s="118">
        <v>1.5</v>
      </c>
      <c r="M1717" s="118"/>
      <c r="N1717" s="118"/>
      <c r="O1717" s="138">
        <f t="shared" si="349"/>
        <v>1.5</v>
      </c>
      <c r="P1717" s="124"/>
      <c r="Q1717" s="118"/>
      <c r="R1717" s="118"/>
      <c r="S1717" s="151"/>
      <c r="T1717" s="119" t="str">
        <f t="shared" si="333"/>
        <v/>
      </c>
      <c r="U1717" s="119" t="str">
        <f t="shared" si="334"/>
        <v/>
      </c>
      <c r="V1717" s="119">
        <f t="shared" si="330"/>
        <v>1.5</v>
      </c>
      <c r="W1717" s="119" t="str">
        <f t="shared" si="331"/>
        <v/>
      </c>
      <c r="X1717" s="119" t="str">
        <f t="shared" si="332"/>
        <v/>
      </c>
      <c r="Y1717" s="120" t="str">
        <f t="shared" si="335"/>
        <v/>
      </c>
      <c r="Z1717" s="121" t="str">
        <f t="shared" si="336"/>
        <v/>
      </c>
      <c r="AA1717" s="122"/>
      <c r="AB1717" s="119" t="str">
        <f t="shared" si="328"/>
        <v/>
      </c>
    </row>
    <row r="1718" spans="1:29" x14ac:dyDescent="0.45">
      <c r="A1718" s="112">
        <f>IF(C1718="","",COUNTA($C$3:C1718))</f>
        <v>1716</v>
      </c>
      <c r="B1718" s="112" t="str">
        <f t="shared" si="337"/>
        <v>January</v>
      </c>
      <c r="C1718" s="113">
        <v>44928</v>
      </c>
      <c r="D1718" s="114" t="s">
        <v>1079</v>
      </c>
      <c r="E1718" s="114"/>
      <c r="F1718" s="115">
        <v>44928</v>
      </c>
      <c r="G1718" s="116" t="s">
        <v>125</v>
      </c>
      <c r="H1718" s="152" t="s">
        <v>1080</v>
      </c>
      <c r="I1718" s="116" t="s">
        <v>480</v>
      </c>
      <c r="J1718" s="116" t="s">
        <v>343</v>
      </c>
      <c r="K1718" s="117" t="str">
        <f t="shared" si="329"/>
        <v>No's</v>
      </c>
      <c r="L1718" s="118">
        <v>5</v>
      </c>
      <c r="M1718" s="118"/>
      <c r="N1718" s="118"/>
      <c r="O1718" s="138">
        <f t="shared" si="349"/>
        <v>5</v>
      </c>
      <c r="P1718" s="124"/>
      <c r="Q1718" s="118"/>
      <c r="R1718" s="118"/>
      <c r="S1718" s="151"/>
      <c r="T1718" s="119" t="str">
        <f t="shared" si="333"/>
        <v/>
      </c>
      <c r="U1718" s="119" t="str">
        <f t="shared" si="334"/>
        <v/>
      </c>
      <c r="V1718" s="119">
        <f t="shared" si="330"/>
        <v>5</v>
      </c>
      <c r="W1718" s="119" t="str">
        <f t="shared" si="331"/>
        <v/>
      </c>
      <c r="X1718" s="119" t="str">
        <f t="shared" si="332"/>
        <v/>
      </c>
      <c r="Y1718" s="120" t="str">
        <f t="shared" si="335"/>
        <v/>
      </c>
      <c r="Z1718" s="121" t="str">
        <f t="shared" si="336"/>
        <v/>
      </c>
      <c r="AA1718" s="122"/>
      <c r="AB1718" s="119" t="str">
        <f t="shared" ref="AB1718:AB1779" si="350">IFERROR((X1718-AA1718),"")</f>
        <v/>
      </c>
    </row>
    <row r="1719" spans="1:29" x14ac:dyDescent="0.45">
      <c r="A1719" s="112">
        <f>IF(C1719="","",COUNTA($C$3:C1719))</f>
        <v>1717</v>
      </c>
      <c r="B1719" s="112" t="str">
        <f t="shared" si="337"/>
        <v>January</v>
      </c>
      <c r="C1719" s="113">
        <v>44928</v>
      </c>
      <c r="D1719" s="114" t="s">
        <v>1079</v>
      </c>
      <c r="E1719" s="114"/>
      <c r="F1719" s="115">
        <v>44928</v>
      </c>
      <c r="G1719" s="116" t="s">
        <v>125</v>
      </c>
      <c r="H1719" s="152" t="s">
        <v>1081</v>
      </c>
      <c r="I1719" s="116" t="s">
        <v>457</v>
      </c>
      <c r="J1719" s="116" t="s">
        <v>2</v>
      </c>
      <c r="K1719" s="117" t="str">
        <f t="shared" si="329"/>
        <v>Sqmt</v>
      </c>
      <c r="L1719" s="118">
        <v>3</v>
      </c>
      <c r="M1719" s="118"/>
      <c r="N1719" s="118">
        <v>2.5</v>
      </c>
      <c r="O1719" s="138">
        <f t="shared" si="349"/>
        <v>3.05</v>
      </c>
      <c r="P1719" s="124">
        <v>2</v>
      </c>
      <c r="Q1719" s="118">
        <v>2.1</v>
      </c>
      <c r="R1719" s="118">
        <v>67</v>
      </c>
      <c r="S1719" s="151">
        <v>33</v>
      </c>
      <c r="T1719" s="119">
        <f t="shared" si="333"/>
        <v>0.94999999999999973</v>
      </c>
      <c r="U1719" s="119">
        <f t="shared" si="334"/>
        <v>0.10000000000000009</v>
      </c>
      <c r="V1719" s="119">
        <f t="shared" si="330"/>
        <v>14.365499999999999</v>
      </c>
      <c r="W1719" s="119">
        <f t="shared" si="331"/>
        <v>0.47100000000000042</v>
      </c>
      <c r="X1719" s="119">
        <f t="shared" si="332"/>
        <v>4.474499999999999</v>
      </c>
      <c r="Y1719" s="120">
        <f t="shared" si="335"/>
        <v>31.147540983606554</v>
      </c>
      <c r="Z1719" s="121">
        <f t="shared" si="336"/>
        <v>3.2786885245901667</v>
      </c>
      <c r="AA1719" s="122"/>
      <c r="AB1719" s="119">
        <f t="shared" si="350"/>
        <v>4.474499999999999</v>
      </c>
    </row>
    <row r="1720" spans="1:29" x14ac:dyDescent="0.45">
      <c r="A1720" s="112">
        <f>IF(C1720="","",COUNTA($C$3:C1720))</f>
        <v>1718</v>
      </c>
      <c r="B1720" s="112" t="str">
        <f t="shared" si="337"/>
        <v>January</v>
      </c>
      <c r="C1720" s="113">
        <v>44928</v>
      </c>
      <c r="D1720" s="114" t="s">
        <v>1079</v>
      </c>
      <c r="E1720" s="114"/>
      <c r="F1720" s="115">
        <v>44928</v>
      </c>
      <c r="G1720" s="116" t="s">
        <v>125</v>
      </c>
      <c r="H1720" s="152" t="s">
        <v>1081</v>
      </c>
      <c r="I1720" s="116" t="s">
        <v>457</v>
      </c>
      <c r="J1720" s="116" t="s">
        <v>3</v>
      </c>
      <c r="K1720" s="117" t="str">
        <f t="shared" si="329"/>
        <v>Sqmt</v>
      </c>
      <c r="L1720" s="118">
        <v>16.2</v>
      </c>
      <c r="M1720" s="118">
        <v>11.16</v>
      </c>
      <c r="N1720" s="118">
        <v>2.2000000000000002</v>
      </c>
      <c r="O1720" s="138">
        <f t="shared" si="349"/>
        <v>16.299199999999999</v>
      </c>
      <c r="P1720" s="124">
        <v>13.6</v>
      </c>
      <c r="Q1720" s="118">
        <v>15.4</v>
      </c>
      <c r="R1720" s="118"/>
      <c r="S1720" s="151"/>
      <c r="T1720" s="119">
        <f t="shared" si="333"/>
        <v>0.89919999999999867</v>
      </c>
      <c r="U1720" s="119">
        <f t="shared" si="334"/>
        <v>1.8000000000000007</v>
      </c>
      <c r="V1720" s="119">
        <f t="shared" si="330"/>
        <v>102.358976</v>
      </c>
      <c r="W1720" s="119">
        <f t="shared" si="331"/>
        <v>11.304000000000006</v>
      </c>
      <c r="X1720" s="119">
        <f t="shared" si="332"/>
        <v>5.6469759999999916</v>
      </c>
      <c r="Y1720" s="120">
        <f t="shared" si="335"/>
        <v>5.5168351820948187</v>
      </c>
      <c r="Z1720" s="121">
        <f t="shared" si="336"/>
        <v>11.043486796898012</v>
      </c>
      <c r="AA1720" s="122"/>
      <c r="AB1720" s="119">
        <f t="shared" si="350"/>
        <v>5.6469759999999916</v>
      </c>
    </row>
    <row r="1721" spans="1:29" x14ac:dyDescent="0.45">
      <c r="A1721" s="112">
        <f>IF(C1721="","",COUNTA($C$3:C1721))</f>
        <v>1719</v>
      </c>
      <c r="B1721" s="112" t="str">
        <f t="shared" si="337"/>
        <v>January</v>
      </c>
      <c r="C1721" s="113">
        <v>44928</v>
      </c>
      <c r="D1721" s="114" t="s">
        <v>1079</v>
      </c>
      <c r="E1721" s="114"/>
      <c r="F1721" s="115">
        <v>44928</v>
      </c>
      <c r="G1721" s="116" t="s">
        <v>125</v>
      </c>
      <c r="H1721" s="152" t="s">
        <v>1081</v>
      </c>
      <c r="I1721" s="116" t="s">
        <v>369</v>
      </c>
      <c r="J1721" s="116"/>
      <c r="K1721" s="117" t="str">
        <f t="shared" si="329"/>
        <v/>
      </c>
      <c r="L1721" s="118"/>
      <c r="M1721" s="118"/>
      <c r="N1721" s="118"/>
      <c r="O1721" s="138" t="str">
        <f t="shared" si="349"/>
        <v/>
      </c>
      <c r="P1721" s="124"/>
      <c r="Q1721" s="118"/>
      <c r="R1721" s="118"/>
      <c r="S1721" s="151"/>
      <c r="T1721" s="119" t="str">
        <f t="shared" si="333"/>
        <v/>
      </c>
      <c r="U1721" s="119" t="str">
        <f t="shared" si="334"/>
        <v/>
      </c>
      <c r="V1721" s="119" t="str">
        <f t="shared" si="330"/>
        <v/>
      </c>
      <c r="W1721" s="119" t="str">
        <f t="shared" si="331"/>
        <v/>
      </c>
      <c r="X1721" s="119" t="str">
        <f t="shared" si="332"/>
        <v/>
      </c>
      <c r="Y1721" s="120" t="str">
        <f t="shared" si="335"/>
        <v/>
      </c>
      <c r="Z1721" s="121" t="str">
        <f t="shared" si="336"/>
        <v/>
      </c>
      <c r="AA1721" s="122"/>
      <c r="AB1721" s="119" t="str">
        <f t="shared" si="350"/>
        <v/>
      </c>
    </row>
    <row r="1722" spans="1:29" x14ac:dyDescent="0.45">
      <c r="A1722" s="112">
        <f>IF(C1722="","",COUNTA($C$3:C1722))</f>
        <v>1720</v>
      </c>
      <c r="B1722" s="112" t="str">
        <f t="shared" si="337"/>
        <v>January</v>
      </c>
      <c r="C1722" s="113">
        <v>44928</v>
      </c>
      <c r="D1722" s="114" t="s">
        <v>1079</v>
      </c>
      <c r="E1722" s="114"/>
      <c r="F1722" s="115">
        <v>44928</v>
      </c>
      <c r="G1722" s="116" t="s">
        <v>125</v>
      </c>
      <c r="H1722" s="152" t="s">
        <v>1081</v>
      </c>
      <c r="I1722" s="116" t="s">
        <v>25</v>
      </c>
      <c r="J1722" s="116" t="s">
        <v>455</v>
      </c>
      <c r="K1722" s="117" t="str">
        <f t="shared" si="329"/>
        <v>No's</v>
      </c>
      <c r="L1722" s="118">
        <v>48</v>
      </c>
      <c r="M1722" s="118"/>
      <c r="N1722" s="118"/>
      <c r="O1722" s="138">
        <f t="shared" si="349"/>
        <v>48</v>
      </c>
      <c r="P1722" s="124"/>
      <c r="Q1722" s="118"/>
      <c r="R1722" s="118"/>
      <c r="S1722" s="151"/>
      <c r="T1722" s="119" t="str">
        <f t="shared" si="333"/>
        <v/>
      </c>
      <c r="U1722" s="119" t="str">
        <f t="shared" si="334"/>
        <v/>
      </c>
      <c r="V1722" s="119">
        <f t="shared" si="330"/>
        <v>48</v>
      </c>
      <c r="W1722" s="119" t="str">
        <f t="shared" si="331"/>
        <v/>
      </c>
      <c r="X1722" s="119" t="str">
        <f t="shared" si="332"/>
        <v/>
      </c>
      <c r="Y1722" s="120" t="str">
        <f t="shared" si="335"/>
        <v/>
      </c>
      <c r="Z1722" s="121" t="str">
        <f t="shared" si="336"/>
        <v/>
      </c>
      <c r="AA1722" s="122"/>
      <c r="AB1722" s="119" t="str">
        <f t="shared" si="350"/>
        <v/>
      </c>
    </row>
    <row r="1723" spans="1:29" x14ac:dyDescent="0.45">
      <c r="A1723" s="112">
        <f>IF(C1723="","",COUNTA($C$3:C1723))</f>
        <v>1721</v>
      </c>
      <c r="B1723" s="112" t="str">
        <f t="shared" si="337"/>
        <v>January</v>
      </c>
      <c r="C1723" s="113">
        <v>44928</v>
      </c>
      <c r="D1723" s="114" t="s">
        <v>979</v>
      </c>
      <c r="E1723" s="114"/>
      <c r="F1723" s="115">
        <v>44886</v>
      </c>
      <c r="G1723" s="116" t="s">
        <v>1076</v>
      </c>
      <c r="H1723" s="152" t="s">
        <v>1082</v>
      </c>
      <c r="I1723" s="116" t="s">
        <v>458</v>
      </c>
      <c r="J1723" s="116" t="s">
        <v>2</v>
      </c>
      <c r="K1723" s="117" t="str">
        <f t="shared" si="329"/>
        <v>Sqmt</v>
      </c>
      <c r="L1723" s="118">
        <v>1.6</v>
      </c>
      <c r="M1723" s="118"/>
      <c r="N1723" s="118">
        <v>1.31</v>
      </c>
      <c r="O1723" s="138">
        <f t="shared" si="349"/>
        <v>1.5982000000000001</v>
      </c>
      <c r="P1723" s="124">
        <v>0.9</v>
      </c>
      <c r="Q1723" s="118">
        <v>1</v>
      </c>
      <c r="R1723" s="118">
        <v>0</v>
      </c>
      <c r="S1723" s="151">
        <v>100</v>
      </c>
      <c r="T1723" s="119">
        <f t="shared" si="333"/>
        <v>0.59820000000000007</v>
      </c>
      <c r="U1723" s="119">
        <f t="shared" si="334"/>
        <v>9.9999999999999978E-2</v>
      </c>
      <c r="V1723" s="119">
        <f t="shared" si="330"/>
        <v>7.5275220000000003</v>
      </c>
      <c r="W1723" s="119">
        <f t="shared" si="331"/>
        <v>0.47099999999999992</v>
      </c>
      <c r="X1723" s="119">
        <f t="shared" si="332"/>
        <v>2.8175220000000003</v>
      </c>
      <c r="Y1723" s="120">
        <f t="shared" si="335"/>
        <v>37.429608309348019</v>
      </c>
      <c r="Z1723" s="121">
        <f t="shared" si="336"/>
        <v>6.2570391690651972</v>
      </c>
      <c r="AA1723" s="122"/>
      <c r="AB1723" s="119">
        <f t="shared" si="350"/>
        <v>2.8175220000000003</v>
      </c>
    </row>
    <row r="1724" spans="1:29" x14ac:dyDescent="0.45">
      <c r="A1724" s="112">
        <f>IF(C1724="","",COUNTA($C$3:C1724))</f>
        <v>1722</v>
      </c>
      <c r="B1724" s="112" t="str">
        <f t="shared" si="337"/>
        <v>January</v>
      </c>
      <c r="C1724" s="113">
        <v>44928</v>
      </c>
      <c r="D1724" s="114" t="s">
        <v>979</v>
      </c>
      <c r="E1724" s="114"/>
      <c r="F1724" s="115">
        <v>44886</v>
      </c>
      <c r="G1724" s="116" t="s">
        <v>1076</v>
      </c>
      <c r="H1724" s="152" t="s">
        <v>1082</v>
      </c>
      <c r="I1724" s="116" t="s">
        <v>369</v>
      </c>
      <c r="J1724" s="116" t="s">
        <v>408</v>
      </c>
      <c r="K1724" s="117" t="str">
        <f t="shared" si="329"/>
        <v>Sqmt</v>
      </c>
      <c r="L1724" s="118">
        <v>0.9</v>
      </c>
      <c r="M1724" s="118"/>
      <c r="N1724" s="118"/>
      <c r="O1724" s="138">
        <f t="shared" si="349"/>
        <v>0.9</v>
      </c>
      <c r="P1724" s="124">
        <v>0.9</v>
      </c>
      <c r="Q1724" s="118">
        <v>0.9</v>
      </c>
      <c r="R1724" s="118"/>
      <c r="S1724" s="151"/>
      <c r="T1724" s="119">
        <f t="shared" si="333"/>
        <v>0</v>
      </c>
      <c r="U1724" s="119">
        <f t="shared" si="334"/>
        <v>0</v>
      </c>
      <c r="V1724" s="119">
        <f t="shared" si="330"/>
        <v>0.9</v>
      </c>
      <c r="W1724" s="119">
        <f t="shared" si="331"/>
        <v>0</v>
      </c>
      <c r="X1724" s="119" t="str">
        <f t="shared" si="332"/>
        <v/>
      </c>
      <c r="Y1724" s="120">
        <f t="shared" si="335"/>
        <v>0</v>
      </c>
      <c r="Z1724" s="121">
        <f t="shared" si="336"/>
        <v>0</v>
      </c>
      <c r="AA1724" s="122"/>
      <c r="AB1724" s="119" t="str">
        <f t="shared" si="350"/>
        <v/>
      </c>
    </row>
    <row r="1725" spans="1:29" x14ac:dyDescent="0.45">
      <c r="A1725" s="112">
        <f>IF(C1725="","",COUNTA($C$3:C1725))</f>
        <v>1723</v>
      </c>
      <c r="B1725" s="112" t="str">
        <f t="shared" si="337"/>
        <v>January</v>
      </c>
      <c r="C1725" s="113">
        <v>44929</v>
      </c>
      <c r="D1725" s="114" t="s">
        <v>840</v>
      </c>
      <c r="E1725" s="114"/>
      <c r="F1725" s="115">
        <v>44863</v>
      </c>
      <c r="G1725" s="116" t="s">
        <v>125</v>
      </c>
      <c r="H1725" s="152" t="s">
        <v>1083</v>
      </c>
      <c r="I1725" s="116" t="s">
        <v>457</v>
      </c>
      <c r="J1725" s="116" t="s">
        <v>2</v>
      </c>
      <c r="K1725" s="117" t="str">
        <f t="shared" si="329"/>
        <v>Sqmt</v>
      </c>
      <c r="L1725" s="118">
        <v>40.4</v>
      </c>
      <c r="M1725" s="118">
        <v>3.99</v>
      </c>
      <c r="N1725" s="118">
        <v>29.65</v>
      </c>
      <c r="O1725" s="138">
        <f t="shared" si="349"/>
        <v>41.040799999999997</v>
      </c>
      <c r="P1725" s="124">
        <v>26.8</v>
      </c>
      <c r="Q1725" s="118">
        <v>34.700000000000003</v>
      </c>
      <c r="R1725" s="118">
        <v>7</v>
      </c>
      <c r="S1725" s="151">
        <v>93</v>
      </c>
      <c r="T1725" s="119">
        <f t="shared" si="333"/>
        <v>6.3407999999999944</v>
      </c>
      <c r="U1725" s="119">
        <f t="shared" si="334"/>
        <v>7.9000000000000021</v>
      </c>
      <c r="V1725" s="119">
        <f t="shared" si="330"/>
        <v>193.30216799999999</v>
      </c>
      <c r="W1725" s="119">
        <f t="shared" si="331"/>
        <v>37.20900000000001</v>
      </c>
      <c r="X1725" s="119">
        <f t="shared" si="332"/>
        <v>29.865167999999972</v>
      </c>
      <c r="Y1725" s="120">
        <f t="shared" si="335"/>
        <v>15.449991228241153</v>
      </c>
      <c r="Z1725" s="121">
        <f t="shared" si="336"/>
        <v>19.249137443714552</v>
      </c>
      <c r="AA1725" s="122"/>
      <c r="AB1725" s="119">
        <f t="shared" si="350"/>
        <v>29.865167999999972</v>
      </c>
      <c r="AC1725" s="96" t="s">
        <v>519</v>
      </c>
    </row>
    <row r="1726" spans="1:29" x14ac:dyDescent="0.45">
      <c r="A1726" s="112">
        <f>IF(C1726="","",COUNTA($C$3:C1726))</f>
        <v>1724</v>
      </c>
      <c r="B1726" s="112" t="str">
        <f t="shared" si="337"/>
        <v>January</v>
      </c>
      <c r="C1726" s="113">
        <v>44929</v>
      </c>
      <c r="D1726" s="114" t="s">
        <v>840</v>
      </c>
      <c r="E1726" s="114"/>
      <c r="F1726" s="115">
        <v>44863</v>
      </c>
      <c r="G1726" s="116" t="s">
        <v>125</v>
      </c>
      <c r="H1726" s="152" t="s">
        <v>1083</v>
      </c>
      <c r="I1726" s="116" t="s">
        <v>457</v>
      </c>
      <c r="J1726" s="116" t="s">
        <v>3</v>
      </c>
      <c r="K1726" s="117" t="str">
        <f t="shared" si="329"/>
        <v>Sqmt</v>
      </c>
      <c r="L1726" s="118">
        <v>17.55</v>
      </c>
      <c r="M1726" s="118"/>
      <c r="N1726" s="118">
        <v>14.68</v>
      </c>
      <c r="O1726" s="138">
        <f t="shared" si="349"/>
        <v>17.909599999999998</v>
      </c>
      <c r="P1726" s="124">
        <v>12.3</v>
      </c>
      <c r="Q1726" s="118">
        <v>13.1</v>
      </c>
      <c r="R1726" s="118"/>
      <c r="S1726" s="151"/>
      <c r="T1726" s="119">
        <f t="shared" si="333"/>
        <v>4.8095999999999979</v>
      </c>
      <c r="U1726" s="119">
        <f t="shared" si="334"/>
        <v>0.79999999999999893</v>
      </c>
      <c r="V1726" s="119">
        <f t="shared" si="330"/>
        <v>112.47228799999999</v>
      </c>
      <c r="W1726" s="119">
        <f t="shared" si="331"/>
        <v>5.0239999999999938</v>
      </c>
      <c r="X1726" s="119">
        <f t="shared" si="332"/>
        <v>30.204287999999988</v>
      </c>
      <c r="Y1726" s="120">
        <f t="shared" si="335"/>
        <v>26.854871130566838</v>
      </c>
      <c r="Z1726" s="121">
        <f t="shared" si="336"/>
        <v>4.4668780988966761</v>
      </c>
      <c r="AA1726" s="122"/>
      <c r="AB1726" s="119">
        <f t="shared" si="350"/>
        <v>30.204287999999988</v>
      </c>
    </row>
    <row r="1727" spans="1:29" x14ac:dyDescent="0.45">
      <c r="A1727" s="112">
        <f>IF(C1727="","",COUNTA($C$3:C1727))</f>
        <v>1725</v>
      </c>
      <c r="B1727" s="112" t="str">
        <f t="shared" si="337"/>
        <v>January</v>
      </c>
      <c r="C1727" s="113">
        <v>44929</v>
      </c>
      <c r="D1727" s="114" t="s">
        <v>840</v>
      </c>
      <c r="E1727" s="114"/>
      <c r="F1727" s="115">
        <v>44863</v>
      </c>
      <c r="G1727" s="116" t="s">
        <v>125</v>
      </c>
      <c r="H1727" s="152" t="s">
        <v>1083</v>
      </c>
      <c r="I1727" s="116" t="s">
        <v>513</v>
      </c>
      <c r="J1727" s="116" t="s">
        <v>397</v>
      </c>
      <c r="K1727" s="117" t="str">
        <f t="shared" si="329"/>
        <v>Sqmt</v>
      </c>
      <c r="L1727" s="118">
        <v>48</v>
      </c>
      <c r="M1727" s="118"/>
      <c r="N1727" s="118"/>
      <c r="O1727" s="138">
        <f t="shared" si="349"/>
        <v>48</v>
      </c>
      <c r="P1727" s="124">
        <v>48</v>
      </c>
      <c r="Q1727" s="118">
        <v>48</v>
      </c>
      <c r="R1727" s="118"/>
      <c r="S1727" s="151"/>
      <c r="T1727" s="119">
        <f t="shared" si="333"/>
        <v>0</v>
      </c>
      <c r="U1727" s="119">
        <f t="shared" si="334"/>
        <v>0</v>
      </c>
      <c r="V1727" s="119">
        <f t="shared" si="330"/>
        <v>48</v>
      </c>
      <c r="W1727" s="119">
        <f t="shared" si="331"/>
        <v>0</v>
      </c>
      <c r="X1727" s="119" t="str">
        <f t="shared" si="332"/>
        <v/>
      </c>
      <c r="Y1727" s="120">
        <f t="shared" si="335"/>
        <v>0</v>
      </c>
      <c r="Z1727" s="121">
        <f t="shared" si="336"/>
        <v>0</v>
      </c>
      <c r="AA1727" s="122"/>
      <c r="AB1727" s="119" t="str">
        <f t="shared" si="350"/>
        <v/>
      </c>
    </row>
    <row r="1728" spans="1:29" x14ac:dyDescent="0.45">
      <c r="A1728" s="112">
        <f>IF(C1728="","",COUNTA($C$3:C1728))</f>
        <v>1726</v>
      </c>
      <c r="B1728" s="112" t="str">
        <f t="shared" si="337"/>
        <v>January</v>
      </c>
      <c r="C1728" s="113">
        <v>44929</v>
      </c>
      <c r="D1728" s="114" t="s">
        <v>840</v>
      </c>
      <c r="E1728" s="114"/>
      <c r="F1728" s="115">
        <v>44863</v>
      </c>
      <c r="G1728" s="116" t="s">
        <v>125</v>
      </c>
      <c r="H1728" s="152" t="s">
        <v>1083</v>
      </c>
      <c r="I1728" s="116" t="s">
        <v>25</v>
      </c>
      <c r="J1728" s="116" t="s">
        <v>455</v>
      </c>
      <c r="K1728" s="117" t="str">
        <f t="shared" si="329"/>
        <v>No's</v>
      </c>
      <c r="L1728" s="118">
        <v>280</v>
      </c>
      <c r="M1728" s="118"/>
      <c r="N1728" s="118"/>
      <c r="O1728" s="138">
        <f t="shared" si="349"/>
        <v>280</v>
      </c>
      <c r="P1728" s="124"/>
      <c r="Q1728" s="118"/>
      <c r="R1728" s="118"/>
      <c r="S1728" s="151"/>
      <c r="T1728" s="119" t="str">
        <f t="shared" si="333"/>
        <v/>
      </c>
      <c r="U1728" s="119" t="str">
        <f t="shared" si="334"/>
        <v/>
      </c>
      <c r="V1728" s="119">
        <f t="shared" si="330"/>
        <v>280</v>
      </c>
      <c r="W1728" s="119" t="str">
        <f t="shared" si="331"/>
        <v/>
      </c>
      <c r="X1728" s="119" t="str">
        <f t="shared" si="332"/>
        <v/>
      </c>
      <c r="Y1728" s="120" t="str">
        <f t="shared" si="335"/>
        <v/>
      </c>
      <c r="Z1728" s="121" t="str">
        <f t="shared" si="336"/>
        <v/>
      </c>
      <c r="AA1728" s="122"/>
      <c r="AB1728" s="119" t="str">
        <f t="shared" si="350"/>
        <v/>
      </c>
    </row>
    <row r="1729" spans="1:29" x14ac:dyDescent="0.45">
      <c r="A1729" s="112">
        <f>IF(C1729="","",COUNTA($C$3:C1729))</f>
        <v>1727</v>
      </c>
      <c r="B1729" s="112" t="str">
        <f t="shared" si="337"/>
        <v>January</v>
      </c>
      <c r="C1729" s="113">
        <v>44929</v>
      </c>
      <c r="D1729" s="114" t="s">
        <v>840</v>
      </c>
      <c r="E1729" s="114"/>
      <c r="F1729" s="115">
        <v>44863</v>
      </c>
      <c r="G1729" s="116" t="s">
        <v>125</v>
      </c>
      <c r="H1729" s="152" t="s">
        <v>1083</v>
      </c>
      <c r="I1729" s="116" t="s">
        <v>460</v>
      </c>
      <c r="J1729" s="116" t="s">
        <v>225</v>
      </c>
      <c r="K1729" s="117" t="str">
        <f t="shared" si="329"/>
        <v>Rmt</v>
      </c>
      <c r="L1729" s="118">
        <v>100</v>
      </c>
      <c r="M1729" s="118"/>
      <c r="N1729" s="118"/>
      <c r="O1729" s="138">
        <f t="shared" si="349"/>
        <v>100</v>
      </c>
      <c r="P1729" s="124"/>
      <c r="Q1729" s="118"/>
      <c r="R1729" s="118"/>
      <c r="S1729" s="151"/>
      <c r="T1729" s="119" t="str">
        <f t="shared" si="333"/>
        <v/>
      </c>
      <c r="U1729" s="119" t="str">
        <f t="shared" si="334"/>
        <v/>
      </c>
      <c r="V1729" s="119">
        <f t="shared" si="330"/>
        <v>100</v>
      </c>
      <c r="W1729" s="119" t="str">
        <f t="shared" si="331"/>
        <v/>
      </c>
      <c r="X1729" s="119" t="str">
        <f t="shared" si="332"/>
        <v/>
      </c>
      <c r="Y1729" s="120" t="str">
        <f t="shared" si="335"/>
        <v/>
      </c>
      <c r="Z1729" s="121" t="str">
        <f t="shared" si="336"/>
        <v/>
      </c>
      <c r="AA1729" s="122"/>
      <c r="AB1729" s="119" t="str">
        <f t="shared" si="350"/>
        <v/>
      </c>
    </row>
    <row r="1730" spans="1:29" x14ac:dyDescent="0.45">
      <c r="A1730" s="112">
        <f>IF(C1730="","",COUNTA($C$3:C1730))</f>
        <v>1728</v>
      </c>
      <c r="B1730" s="112" t="str">
        <f t="shared" si="337"/>
        <v>January</v>
      </c>
      <c r="C1730" s="113">
        <v>44929</v>
      </c>
      <c r="D1730" s="114" t="s">
        <v>840</v>
      </c>
      <c r="E1730" s="114"/>
      <c r="F1730" s="115">
        <v>44863</v>
      </c>
      <c r="G1730" s="116" t="s">
        <v>125</v>
      </c>
      <c r="H1730" s="152" t="s">
        <v>1083</v>
      </c>
      <c r="I1730" s="116" t="s">
        <v>24</v>
      </c>
      <c r="J1730" s="116" t="s">
        <v>24</v>
      </c>
      <c r="K1730" s="117" t="str">
        <f t="shared" si="329"/>
        <v>No's</v>
      </c>
      <c r="L1730" s="118">
        <v>400</v>
      </c>
      <c r="M1730" s="118"/>
      <c r="N1730" s="118"/>
      <c r="O1730" s="138">
        <f t="shared" si="349"/>
        <v>400</v>
      </c>
      <c r="P1730" s="124"/>
      <c r="Q1730" s="118"/>
      <c r="R1730" s="118"/>
      <c r="S1730" s="151"/>
      <c r="T1730" s="119" t="str">
        <f t="shared" si="333"/>
        <v/>
      </c>
      <c r="U1730" s="119" t="str">
        <f t="shared" si="334"/>
        <v/>
      </c>
      <c r="V1730" s="119">
        <f t="shared" si="330"/>
        <v>400</v>
      </c>
      <c r="W1730" s="119" t="str">
        <f t="shared" si="331"/>
        <v/>
      </c>
      <c r="X1730" s="119" t="str">
        <f t="shared" si="332"/>
        <v/>
      </c>
      <c r="Y1730" s="120" t="str">
        <f t="shared" si="335"/>
        <v/>
      </c>
      <c r="Z1730" s="121" t="str">
        <f t="shared" si="336"/>
        <v/>
      </c>
      <c r="AA1730" s="122"/>
      <c r="AB1730" s="119" t="str">
        <f t="shared" si="350"/>
        <v/>
      </c>
    </row>
    <row r="1731" spans="1:29" x14ac:dyDescent="0.45">
      <c r="A1731" s="112">
        <f>IF(C1731="","",COUNTA($C$3:C1731))</f>
        <v>1729</v>
      </c>
      <c r="B1731" s="112" t="str">
        <f t="shared" si="337"/>
        <v>January</v>
      </c>
      <c r="C1731" s="113">
        <v>44929</v>
      </c>
      <c r="D1731" s="114" t="s">
        <v>840</v>
      </c>
      <c r="E1731" s="114"/>
      <c r="F1731" s="115">
        <v>44863</v>
      </c>
      <c r="G1731" s="116" t="s">
        <v>125</v>
      </c>
      <c r="H1731" s="152" t="s">
        <v>1083</v>
      </c>
      <c r="I1731" s="116" t="s">
        <v>480</v>
      </c>
      <c r="J1731" s="116" t="s">
        <v>345</v>
      </c>
      <c r="K1731" s="117" t="str">
        <f t="shared" ref="K1731:K1794" si="35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Kg's</v>
      </c>
      <c r="L1731" s="118">
        <v>0.6</v>
      </c>
      <c r="M1731" s="118"/>
      <c r="N1731" s="118"/>
      <c r="O1731" s="138">
        <f t="shared" si="349"/>
        <v>0.6</v>
      </c>
      <c r="P1731" s="124"/>
      <c r="Q1731" s="118"/>
      <c r="R1731" s="118"/>
      <c r="S1731" s="151"/>
      <c r="T1731" s="119" t="str">
        <f t="shared" si="333"/>
        <v/>
      </c>
      <c r="U1731" s="119" t="str">
        <f t="shared" si="334"/>
        <v/>
      </c>
      <c r="V1731" s="119">
        <f t="shared" ref="V1731:V1794" si="352">IF(ISNUMBER(SEARCH("26",J:J)),O1731*3.925,IF(ISNUMBER(SEARCH("24",J:J)),O1731*4.71,IF(ISNUMBER(SEARCH("22",J:J)),O1731*6.28,IF(ISNUMBER(SEARCH("20",J:J)),O1731*7.85,IF(ISNUMBER(SEARCH("18G",J:J)),O1731*9.42,IF(ISNUMBER(SEARCH("16G",J:J)),O1731*11.775,IF(ISNUMBER(SEARCH("Thermal",J:J)),O1731,IF(ISNUMBER(SEARCH("Acou",J:J)),O1731,IF(ISNUMBER(SEARCH("ss",J:J)),O1731,IF(ISNUMBER(SEARCH("0.8mm",J:J)),O1731*2.2,IF(ISNUMBER(SEARCH("1mm",J:J)),O1731*2.75,IF(ISNUMBER(SEARCH("1.2mm",J:J)),O1731*3.3,IF(ISNUMBER(SEARCH("Gasket",J:J)),O1731,IF(ISNUMBER(SEARCH("Cleats",J:J)),O1731,IF(ISNUMBER(SEARCH("Sealant",J:J)),O1731,IF(ISNUMBER(SEARCH("Bracket",J:J)),O1731,IF(ISNUMBER(SEARCH("Corner",J:J)),O1731,IF(ISNUMBER(SEARCH("Bubble",J:J)),O1731,""))))))))))))))))))</f>
        <v>0.6</v>
      </c>
      <c r="W1731" s="119" t="str">
        <f t="shared" ref="W1731:W1794" si="353">IF(ISNUMBER(SEARCH("26",J:J)),U1731*3.925,IF(ISNUMBER(SEARCH("24",J:J)),U1731*4.71,IF(ISNUMBER(SEARCH("22",J:J)),U1731*6.28,IF(ISNUMBER(SEARCH("20",J:J)),U1731*7.85,IF(ISNUMBER(SEARCH("18G",J:J)),U1731*9.42,IF(ISNUMBER(SEARCH("16G",J:J)),U1731*11.775,IF(ISNUMBER(SEARCH("Thermal",J:J)),U1731,IF(ISNUMBER(SEARCH("Acou",J:J)),U1731,IF(ISNUMBER(SEARCH("ss",J:J)),U1731,IF(ISNUMBER(SEARCH("0.8mm",J:J)),U1731*2.2,IF(ISNUMBER(SEARCH("1mm",J:J)),U1731*2.75,IF(ISNUMBER(SEARCH("1.2mm",J:J)),U1731*3.3,IF(ISNUMBER(SEARCH("Gasket",J:J)),U1731,IF(ISNUMBER(SEARCH("Cleats",J:J)),U1731,IF(ISNUMBER(SEARCH("Sealant",J:J)),U1731,IF(ISNUMBER(SEARCH("Bracket",J:J)),U1731,IF(ISNUMBER(SEARCH("Corner",J:J)),U1731,IF(ISNUMBER(SEARCH("Bubble",J:J)),U1731,""))))))))))))))))))</f>
        <v/>
      </c>
      <c r="X1731" s="119" t="str">
        <f t="shared" ref="X1731:X1794" si="354">IF(ISNUMBER(SEARCH("26",J:J)),T1731*3.925,IF(ISNUMBER(SEARCH("24",J:J)),T1731*4.71,IF(ISNUMBER(SEARCH("22",J:J)),T1731*6.28,IF(ISNUMBER(SEARCH("20",J:J)),T1731*7.85,IF(ISNUMBER(SEARCH("18",J:J)),T1731*9.42,IF(ISNUMBER(SEARCH("16",J:J)),T1731*11.775,IF(ISNUMBER(SEARCH("Thermal",J:J)),"",IF(ISNUMBER(SEARCH("Acou",J:J)),"",IF(ISNUMBER(SEARCH("ss",J:J)),"",IF(ISNUMBER(SEARCH("0.8mm",J:J)),T1731*2.2,IF(ISNUMBER(SEARCH("1mm",J:J)),T1731*2.75,IF(ISNUMBER(SEARCH("1.2mm",J:J)),T1731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731" s="120" t="str">
        <f t="shared" si="335"/>
        <v/>
      </c>
      <c r="Z1731" s="121" t="str">
        <f t="shared" si="336"/>
        <v/>
      </c>
      <c r="AA1731" s="122"/>
      <c r="AB1731" s="119" t="str">
        <f t="shared" si="350"/>
        <v/>
      </c>
    </row>
    <row r="1732" spans="1:29" x14ac:dyDescent="0.45">
      <c r="A1732" s="112">
        <f>IF(C1732="","",COUNTA($C$3:C1732))</f>
        <v>1730</v>
      </c>
      <c r="B1732" s="112" t="str">
        <f t="shared" si="337"/>
        <v>January</v>
      </c>
      <c r="C1732" s="113">
        <v>44929</v>
      </c>
      <c r="D1732" s="114" t="s">
        <v>840</v>
      </c>
      <c r="E1732" s="114"/>
      <c r="F1732" s="115">
        <v>44863</v>
      </c>
      <c r="G1732" s="116" t="s">
        <v>125</v>
      </c>
      <c r="H1732" s="152" t="s">
        <v>1083</v>
      </c>
      <c r="I1732" s="116" t="s">
        <v>480</v>
      </c>
      <c r="J1732" s="116" t="s">
        <v>343</v>
      </c>
      <c r="K1732" s="117" t="str">
        <f t="shared" si="351"/>
        <v>No's</v>
      </c>
      <c r="L1732" s="118">
        <v>1</v>
      </c>
      <c r="M1732" s="118"/>
      <c r="N1732" s="118"/>
      <c r="O1732" s="138">
        <f t="shared" si="349"/>
        <v>1</v>
      </c>
      <c r="P1732" s="124"/>
      <c r="Q1732" s="118"/>
      <c r="R1732" s="118"/>
      <c r="S1732" s="151"/>
      <c r="T1732" s="119" t="str">
        <f t="shared" si="333"/>
        <v/>
      </c>
      <c r="U1732" s="119" t="str">
        <f t="shared" si="334"/>
        <v/>
      </c>
      <c r="V1732" s="119">
        <f t="shared" si="352"/>
        <v>1</v>
      </c>
      <c r="W1732" s="119" t="str">
        <f t="shared" si="353"/>
        <v/>
      </c>
      <c r="X1732" s="119" t="str">
        <f t="shared" si="354"/>
        <v/>
      </c>
      <c r="Y1732" s="120" t="str">
        <f t="shared" si="335"/>
        <v/>
      </c>
      <c r="Z1732" s="121" t="str">
        <f t="shared" si="336"/>
        <v/>
      </c>
      <c r="AA1732" s="122"/>
      <c r="AB1732" s="119" t="str">
        <f t="shared" si="350"/>
        <v/>
      </c>
    </row>
    <row r="1733" spans="1:29" x14ac:dyDescent="0.45">
      <c r="A1733" s="112">
        <f>IF(C1733="","",COUNTA($C$3:C1733))</f>
        <v>1731</v>
      </c>
      <c r="B1733" s="112" t="str">
        <f t="shared" si="337"/>
        <v>January</v>
      </c>
      <c r="C1733" s="113">
        <v>44929</v>
      </c>
      <c r="D1733" s="114" t="s">
        <v>840</v>
      </c>
      <c r="E1733" s="114"/>
      <c r="F1733" s="115">
        <v>44863</v>
      </c>
      <c r="G1733" s="116" t="s">
        <v>125</v>
      </c>
      <c r="H1733" s="152" t="s">
        <v>1084</v>
      </c>
      <c r="I1733" s="116" t="s">
        <v>457</v>
      </c>
      <c r="J1733" s="116" t="s">
        <v>2</v>
      </c>
      <c r="K1733" s="117" t="str">
        <f t="shared" si="351"/>
        <v>Sqmt</v>
      </c>
      <c r="L1733" s="118">
        <v>21.95</v>
      </c>
      <c r="M1733" s="118">
        <v>10.68</v>
      </c>
      <c r="N1733" s="118">
        <v>8</v>
      </c>
      <c r="O1733" s="138">
        <f t="shared" si="349"/>
        <v>22.7896</v>
      </c>
      <c r="P1733" s="124">
        <v>16.8</v>
      </c>
      <c r="Q1733" s="118">
        <v>20</v>
      </c>
      <c r="R1733" s="118">
        <v>37</v>
      </c>
      <c r="S1733" s="151">
        <v>63</v>
      </c>
      <c r="T1733" s="119">
        <f t="shared" ref="T1733:T1796" si="355">(IF(K1733="Sqmt",(O1733-Q1733),""))</f>
        <v>2.7896000000000001</v>
      </c>
      <c r="U1733" s="119">
        <f t="shared" ref="U1733:U1796" si="356">(IF(K1733="Sqmt",(O1733-P1733)-T1733,IF(K1733="Rmt","",IF(K1733="Kg's","",IF(K1733="No's","",IF(K1733="Roll","",""))))))</f>
        <v>3.1999999999999993</v>
      </c>
      <c r="V1733" s="119">
        <f t="shared" si="352"/>
        <v>107.339016</v>
      </c>
      <c r="W1733" s="119">
        <f t="shared" si="353"/>
        <v>15.071999999999997</v>
      </c>
      <c r="X1733" s="119">
        <f t="shared" si="354"/>
        <v>13.139016</v>
      </c>
      <c r="Y1733" s="120">
        <f t="shared" ref="Y1733:Y1796" si="357">IF(K1733="Sqmt",(T1733/O1733)*100,IF(K1733="Kg's","",IF(K1733="No's","",IF(K1733="Rmt","",IF(K1733="Roll","",IF(K1733="",""))))))</f>
        <v>12.240671183346791</v>
      </c>
      <c r="Z1733" s="121">
        <f t="shared" ref="Z1733:Z1796" si="358">IF(K1733="Sqmt",(U1733/O1733)*100,IF(K1733="Kg's","",IF(K1733="No's","",IF(K1733="Rmt","",IF(K1733="Roll","",IF(K1733="",""))))))</f>
        <v>14.041492610664511</v>
      </c>
      <c r="AA1733" s="122"/>
      <c r="AB1733" s="119">
        <f t="shared" si="350"/>
        <v>13.139016</v>
      </c>
      <c r="AC1733" s="96" t="s">
        <v>519</v>
      </c>
    </row>
    <row r="1734" spans="1:29" x14ac:dyDescent="0.45">
      <c r="A1734" s="112">
        <f>IF(C1734="","",COUNTA($C$3:C1734))</f>
        <v>1732</v>
      </c>
      <c r="B1734" s="112" t="str">
        <f t="shared" ref="B1734:B1797" si="359">IF(C1734="","",TEXT(C1734,"mmmm"))</f>
        <v>January</v>
      </c>
      <c r="C1734" s="113">
        <v>44929</v>
      </c>
      <c r="D1734" s="114" t="s">
        <v>840</v>
      </c>
      <c r="E1734" s="114"/>
      <c r="F1734" s="115">
        <v>44863</v>
      </c>
      <c r="G1734" s="116" t="s">
        <v>125</v>
      </c>
      <c r="H1734" s="152" t="s">
        <v>1084</v>
      </c>
      <c r="I1734" s="116" t="s">
        <v>369</v>
      </c>
      <c r="J1734" s="116"/>
      <c r="K1734" s="117" t="str">
        <f t="shared" si="351"/>
        <v/>
      </c>
      <c r="L1734" s="118"/>
      <c r="M1734" s="118"/>
      <c r="N1734" s="118"/>
      <c r="O1734" s="138" t="str">
        <f t="shared" si="349"/>
        <v/>
      </c>
      <c r="P1734" s="124">
        <v>6</v>
      </c>
      <c r="Q1734" s="118">
        <v>6</v>
      </c>
      <c r="R1734" s="118"/>
      <c r="S1734" s="151"/>
      <c r="T1734" s="119" t="str">
        <f t="shared" si="355"/>
        <v/>
      </c>
      <c r="U1734" s="119" t="str">
        <f t="shared" si="356"/>
        <v/>
      </c>
      <c r="V1734" s="119" t="str">
        <f t="shared" si="352"/>
        <v/>
      </c>
      <c r="W1734" s="119" t="str">
        <f t="shared" si="353"/>
        <v/>
      </c>
      <c r="X1734" s="119" t="str">
        <f t="shared" si="354"/>
        <v/>
      </c>
      <c r="Y1734" s="120" t="str">
        <f t="shared" si="357"/>
        <v/>
      </c>
      <c r="Z1734" s="121" t="str">
        <f t="shared" si="358"/>
        <v/>
      </c>
      <c r="AA1734" s="122"/>
      <c r="AB1734" s="119" t="str">
        <f t="shared" si="350"/>
        <v/>
      </c>
    </row>
    <row r="1735" spans="1:29" x14ac:dyDescent="0.45">
      <c r="A1735" s="112">
        <f>IF(C1735="","",COUNTA($C$3:C1735))</f>
        <v>1733</v>
      </c>
      <c r="B1735" s="112" t="str">
        <f t="shared" si="359"/>
        <v>January</v>
      </c>
      <c r="C1735" s="113">
        <v>44929</v>
      </c>
      <c r="D1735" s="114" t="s">
        <v>840</v>
      </c>
      <c r="E1735" s="114"/>
      <c r="F1735" s="115">
        <v>44863</v>
      </c>
      <c r="G1735" s="116" t="s">
        <v>125</v>
      </c>
      <c r="H1735" s="152" t="s">
        <v>1084</v>
      </c>
      <c r="I1735" s="116" t="s">
        <v>369</v>
      </c>
      <c r="J1735" s="116"/>
      <c r="K1735" s="117" t="str">
        <f t="shared" si="351"/>
        <v/>
      </c>
      <c r="L1735" s="118"/>
      <c r="M1735" s="118"/>
      <c r="N1735" s="118"/>
      <c r="O1735" s="138" t="str">
        <f t="shared" si="349"/>
        <v/>
      </c>
      <c r="P1735" s="124">
        <v>1.6</v>
      </c>
      <c r="Q1735" s="118">
        <v>1.6</v>
      </c>
      <c r="R1735" s="118"/>
      <c r="S1735" s="151"/>
      <c r="T1735" s="119" t="str">
        <f t="shared" si="355"/>
        <v/>
      </c>
      <c r="U1735" s="119" t="str">
        <f t="shared" si="356"/>
        <v/>
      </c>
      <c r="V1735" s="119" t="str">
        <f t="shared" si="352"/>
        <v/>
      </c>
      <c r="W1735" s="119" t="str">
        <f t="shared" si="353"/>
        <v/>
      </c>
      <c r="X1735" s="119" t="str">
        <f t="shared" si="354"/>
        <v/>
      </c>
      <c r="Y1735" s="120" t="str">
        <f t="shared" si="357"/>
        <v/>
      </c>
      <c r="Z1735" s="121" t="str">
        <f t="shared" si="358"/>
        <v/>
      </c>
      <c r="AA1735" s="122"/>
      <c r="AB1735" s="119" t="str">
        <f t="shared" si="350"/>
        <v/>
      </c>
    </row>
    <row r="1736" spans="1:29" x14ac:dyDescent="0.45">
      <c r="A1736" s="112">
        <f>IF(C1736="","",COUNTA($C$3:C1736))</f>
        <v>1734</v>
      </c>
      <c r="B1736" s="112" t="str">
        <f t="shared" si="359"/>
        <v>January</v>
      </c>
      <c r="C1736" s="113">
        <v>44929</v>
      </c>
      <c r="D1736" s="114" t="s">
        <v>840</v>
      </c>
      <c r="E1736" s="114"/>
      <c r="F1736" s="115">
        <v>44863</v>
      </c>
      <c r="G1736" s="116" t="s">
        <v>125</v>
      </c>
      <c r="H1736" s="152" t="s">
        <v>1084</v>
      </c>
      <c r="I1736" s="116" t="s">
        <v>25</v>
      </c>
      <c r="J1736" s="116" t="s">
        <v>455</v>
      </c>
      <c r="K1736" s="117" t="str">
        <f t="shared" si="351"/>
        <v>No's</v>
      </c>
      <c r="L1736" s="118">
        <v>196</v>
      </c>
      <c r="M1736" s="118"/>
      <c r="N1736" s="118"/>
      <c r="O1736" s="138">
        <f t="shared" si="349"/>
        <v>196</v>
      </c>
      <c r="P1736" s="124"/>
      <c r="Q1736" s="118"/>
      <c r="R1736" s="118"/>
      <c r="S1736" s="151"/>
      <c r="T1736" s="119" t="str">
        <f t="shared" si="355"/>
        <v/>
      </c>
      <c r="U1736" s="119" t="str">
        <f t="shared" si="356"/>
        <v/>
      </c>
      <c r="V1736" s="119">
        <f t="shared" si="352"/>
        <v>196</v>
      </c>
      <c r="W1736" s="119" t="str">
        <f t="shared" si="353"/>
        <v/>
      </c>
      <c r="X1736" s="119" t="str">
        <f t="shared" si="354"/>
        <v/>
      </c>
      <c r="Y1736" s="120" t="str">
        <f t="shared" si="357"/>
        <v/>
      </c>
      <c r="Z1736" s="121" t="str">
        <f t="shared" si="358"/>
        <v/>
      </c>
      <c r="AA1736" s="122"/>
      <c r="AB1736" s="119" t="str">
        <f t="shared" si="350"/>
        <v/>
      </c>
    </row>
    <row r="1737" spans="1:29" x14ac:dyDescent="0.45">
      <c r="A1737" s="112">
        <f>IF(C1737="","",COUNTA($C$3:C1737))</f>
        <v>1735</v>
      </c>
      <c r="B1737" s="112" t="str">
        <f t="shared" si="359"/>
        <v>January</v>
      </c>
      <c r="C1737" s="113">
        <v>44929</v>
      </c>
      <c r="D1737" s="114" t="s">
        <v>977</v>
      </c>
      <c r="E1737" s="114"/>
      <c r="F1737" s="115">
        <v>44902</v>
      </c>
      <c r="G1737" s="116" t="s">
        <v>125</v>
      </c>
      <c r="H1737" s="152" t="s">
        <v>1085</v>
      </c>
      <c r="I1737" s="116" t="s">
        <v>457</v>
      </c>
      <c r="J1737" s="116" t="s">
        <v>2</v>
      </c>
      <c r="K1737" s="117" t="str">
        <f t="shared" si="351"/>
        <v>Sqmt</v>
      </c>
      <c r="L1737" s="118">
        <v>165.7</v>
      </c>
      <c r="M1737" s="118">
        <v>53.125999999999998</v>
      </c>
      <c r="N1737" s="118">
        <v>84.18</v>
      </c>
      <c r="O1737" s="138">
        <f t="shared" si="349"/>
        <v>167.51332000000002</v>
      </c>
      <c r="P1737" s="124">
        <v>151</v>
      </c>
      <c r="Q1737" s="118">
        <v>158.69999999999999</v>
      </c>
      <c r="R1737" s="118">
        <v>9</v>
      </c>
      <c r="S1737" s="151">
        <v>91</v>
      </c>
      <c r="T1737" s="119">
        <f t="shared" si="355"/>
        <v>8.8133200000000329</v>
      </c>
      <c r="U1737" s="119">
        <f t="shared" si="356"/>
        <v>7.6999999999999886</v>
      </c>
      <c r="V1737" s="119">
        <f t="shared" si="352"/>
        <v>788.98773720000008</v>
      </c>
      <c r="W1737" s="119">
        <f t="shared" si="353"/>
        <v>36.266999999999946</v>
      </c>
      <c r="X1737" s="119">
        <f t="shared" si="354"/>
        <v>41.510737200000158</v>
      </c>
      <c r="Y1737" s="120">
        <f t="shared" si="357"/>
        <v>5.2612651937171515</v>
      </c>
      <c r="Z1737" s="121">
        <f t="shared" si="358"/>
        <v>4.5966493888366537</v>
      </c>
      <c r="AA1737" s="122"/>
      <c r="AB1737" s="119">
        <f t="shared" si="350"/>
        <v>41.510737200000158</v>
      </c>
    </row>
    <row r="1738" spans="1:29" x14ac:dyDescent="0.45">
      <c r="A1738" s="112">
        <f>IF(C1738="","",COUNTA($C$3:C1738))</f>
        <v>1736</v>
      </c>
      <c r="B1738" s="112" t="str">
        <f t="shared" si="359"/>
        <v>January</v>
      </c>
      <c r="C1738" s="113">
        <v>44929</v>
      </c>
      <c r="D1738" s="114" t="s">
        <v>977</v>
      </c>
      <c r="E1738" s="114"/>
      <c r="F1738" s="115">
        <v>44902</v>
      </c>
      <c r="G1738" s="116" t="s">
        <v>125</v>
      </c>
      <c r="H1738" s="152" t="s">
        <v>1085</v>
      </c>
      <c r="I1738" s="116" t="s">
        <v>457</v>
      </c>
      <c r="J1738" s="116" t="s">
        <v>3</v>
      </c>
      <c r="K1738" s="117" t="str">
        <f t="shared" si="351"/>
        <v>Sqmt</v>
      </c>
      <c r="L1738" s="118">
        <v>64.400000000000006</v>
      </c>
      <c r="M1738" s="118">
        <v>29.39</v>
      </c>
      <c r="N1738" s="118">
        <v>23.77</v>
      </c>
      <c r="O1738" s="138">
        <f t="shared" si="349"/>
        <v>64.855199999999996</v>
      </c>
      <c r="P1738" s="124">
        <v>52.6</v>
      </c>
      <c r="Q1738" s="118">
        <v>58.2</v>
      </c>
      <c r="R1738" s="118"/>
      <c r="S1738" s="151"/>
      <c r="T1738" s="119">
        <f t="shared" si="355"/>
        <v>6.6551999999999936</v>
      </c>
      <c r="U1738" s="119">
        <f t="shared" si="356"/>
        <v>5.6000000000000014</v>
      </c>
      <c r="V1738" s="119">
        <f t="shared" si="352"/>
        <v>407.29065600000001</v>
      </c>
      <c r="W1738" s="119">
        <f t="shared" si="353"/>
        <v>35.168000000000013</v>
      </c>
      <c r="X1738" s="119">
        <f t="shared" si="354"/>
        <v>41.794655999999961</v>
      </c>
      <c r="Y1738" s="120">
        <f t="shared" si="357"/>
        <v>10.261628982718415</v>
      </c>
      <c r="Z1738" s="121">
        <f t="shared" si="358"/>
        <v>8.6346198916971986</v>
      </c>
      <c r="AA1738" s="122"/>
      <c r="AB1738" s="119">
        <f t="shared" si="350"/>
        <v>41.794655999999961</v>
      </c>
    </row>
    <row r="1739" spans="1:29" x14ac:dyDescent="0.45">
      <c r="A1739" s="112">
        <f>IF(C1739="","",COUNTA($C$3:C1739))</f>
        <v>1737</v>
      </c>
      <c r="B1739" s="112" t="str">
        <f t="shared" si="359"/>
        <v>January</v>
      </c>
      <c r="C1739" s="113">
        <v>44929</v>
      </c>
      <c r="D1739" s="114" t="s">
        <v>977</v>
      </c>
      <c r="E1739" s="114"/>
      <c r="F1739" s="115">
        <v>44902</v>
      </c>
      <c r="G1739" s="116" t="s">
        <v>125</v>
      </c>
      <c r="H1739" s="152" t="s">
        <v>1085</v>
      </c>
      <c r="I1739" s="116" t="s">
        <v>515</v>
      </c>
      <c r="J1739" s="116" t="s">
        <v>20</v>
      </c>
      <c r="K1739" s="117" t="str">
        <f t="shared" si="351"/>
        <v>Sqmt</v>
      </c>
      <c r="L1739" s="118">
        <v>14.6</v>
      </c>
      <c r="M1739" s="118">
        <v>12</v>
      </c>
      <c r="N1739" s="118"/>
      <c r="O1739" s="138">
        <f t="shared" si="349"/>
        <v>14.64</v>
      </c>
      <c r="P1739" s="124">
        <v>14.1</v>
      </c>
      <c r="Q1739" s="118">
        <v>14.6</v>
      </c>
      <c r="R1739" s="118"/>
      <c r="S1739" s="151"/>
      <c r="T1739" s="119">
        <f t="shared" si="355"/>
        <v>4.0000000000000924E-2</v>
      </c>
      <c r="U1739" s="119">
        <f t="shared" si="356"/>
        <v>0.5</v>
      </c>
      <c r="V1739" s="119">
        <f t="shared" si="352"/>
        <v>91.939200000000014</v>
      </c>
      <c r="W1739" s="119">
        <f t="shared" si="353"/>
        <v>3.14</v>
      </c>
      <c r="X1739" s="119">
        <f t="shared" si="354"/>
        <v>0.25120000000000581</v>
      </c>
      <c r="Y1739" s="120">
        <f t="shared" si="357"/>
        <v>0.27322404371585329</v>
      </c>
      <c r="Z1739" s="121">
        <f t="shared" si="358"/>
        <v>3.415300546448087</v>
      </c>
      <c r="AA1739" s="122"/>
      <c r="AB1739" s="119">
        <f t="shared" si="350"/>
        <v>0.25120000000000581</v>
      </c>
    </row>
    <row r="1740" spans="1:29" x14ac:dyDescent="0.45">
      <c r="A1740" s="112">
        <f>IF(C1740="","",COUNTA($C$3:C1740))</f>
        <v>1738</v>
      </c>
      <c r="B1740" s="112" t="str">
        <f t="shared" si="359"/>
        <v>January</v>
      </c>
      <c r="C1740" s="113">
        <v>44929</v>
      </c>
      <c r="D1740" s="114" t="s">
        <v>977</v>
      </c>
      <c r="E1740" s="114"/>
      <c r="F1740" s="115">
        <v>44902</v>
      </c>
      <c r="G1740" s="116" t="s">
        <v>125</v>
      </c>
      <c r="H1740" s="152" t="s">
        <v>1085</v>
      </c>
      <c r="I1740" s="116" t="s">
        <v>369</v>
      </c>
      <c r="J1740" s="116" t="s">
        <v>397</v>
      </c>
      <c r="K1740" s="117" t="str">
        <f t="shared" si="351"/>
        <v>Sqmt</v>
      </c>
      <c r="L1740" s="118">
        <v>102</v>
      </c>
      <c r="M1740" s="118"/>
      <c r="N1740" s="118"/>
      <c r="O1740" s="138">
        <f t="shared" si="349"/>
        <v>102</v>
      </c>
      <c r="P1740" s="124">
        <v>99.6</v>
      </c>
      <c r="Q1740" s="118">
        <v>99.6</v>
      </c>
      <c r="R1740" s="118"/>
      <c r="S1740" s="151"/>
      <c r="T1740" s="119">
        <f t="shared" si="355"/>
        <v>2.4000000000000057</v>
      </c>
      <c r="U1740" s="119">
        <f t="shared" si="356"/>
        <v>0</v>
      </c>
      <c r="V1740" s="119">
        <f t="shared" si="352"/>
        <v>102</v>
      </c>
      <c r="W1740" s="119">
        <f t="shared" si="353"/>
        <v>0</v>
      </c>
      <c r="X1740" s="119" t="str">
        <f t="shared" si="354"/>
        <v/>
      </c>
      <c r="Y1740" s="120">
        <f t="shared" si="357"/>
        <v>2.3529411764705936</v>
      </c>
      <c r="Z1740" s="121">
        <f t="shared" si="358"/>
        <v>0</v>
      </c>
      <c r="AA1740" s="122"/>
      <c r="AB1740" s="119" t="str">
        <f t="shared" si="350"/>
        <v/>
      </c>
    </row>
    <row r="1741" spans="1:29" x14ac:dyDescent="0.45">
      <c r="A1741" s="112">
        <f>IF(C1741="","",COUNTA($C$3:C1741))</f>
        <v>1739</v>
      </c>
      <c r="B1741" s="112" t="str">
        <f t="shared" si="359"/>
        <v>January</v>
      </c>
      <c r="C1741" s="113">
        <v>44929</v>
      </c>
      <c r="D1741" s="114" t="s">
        <v>977</v>
      </c>
      <c r="E1741" s="114"/>
      <c r="F1741" s="115">
        <v>44902</v>
      </c>
      <c r="G1741" s="116" t="s">
        <v>125</v>
      </c>
      <c r="H1741" s="152" t="s">
        <v>1085</v>
      </c>
      <c r="I1741" s="116" t="s">
        <v>369</v>
      </c>
      <c r="J1741" s="116"/>
      <c r="K1741" s="117" t="str">
        <f t="shared" si="351"/>
        <v/>
      </c>
      <c r="L1741" s="118"/>
      <c r="M1741" s="118"/>
      <c r="N1741" s="118"/>
      <c r="O1741" s="138" t="str">
        <f t="shared" si="349"/>
        <v/>
      </c>
      <c r="P1741" s="124">
        <v>102.3</v>
      </c>
      <c r="Q1741" s="118">
        <v>102.3</v>
      </c>
      <c r="R1741" s="118"/>
      <c r="S1741" s="151"/>
      <c r="T1741" s="119" t="str">
        <f t="shared" si="355"/>
        <v/>
      </c>
      <c r="U1741" s="119" t="str">
        <f t="shared" si="356"/>
        <v/>
      </c>
      <c r="V1741" s="119" t="str">
        <f t="shared" si="352"/>
        <v/>
      </c>
      <c r="W1741" s="119" t="str">
        <f t="shared" si="353"/>
        <v/>
      </c>
      <c r="X1741" s="119" t="str">
        <f t="shared" si="354"/>
        <v/>
      </c>
      <c r="Y1741" s="120" t="str">
        <f t="shared" si="357"/>
        <v/>
      </c>
      <c r="Z1741" s="121" t="str">
        <f t="shared" si="358"/>
        <v/>
      </c>
      <c r="AA1741" s="122"/>
      <c r="AB1741" s="119" t="str">
        <f t="shared" si="350"/>
        <v/>
      </c>
    </row>
    <row r="1742" spans="1:29" x14ac:dyDescent="0.45">
      <c r="A1742" s="112">
        <f>IF(C1742="","",COUNTA($C$3:C1742))</f>
        <v>1740</v>
      </c>
      <c r="B1742" s="112" t="str">
        <f t="shared" si="359"/>
        <v>January</v>
      </c>
      <c r="C1742" s="113">
        <v>44929</v>
      </c>
      <c r="D1742" s="114" t="s">
        <v>977</v>
      </c>
      <c r="E1742" s="114"/>
      <c r="F1742" s="115">
        <v>44902</v>
      </c>
      <c r="G1742" s="116" t="s">
        <v>125</v>
      </c>
      <c r="H1742" s="152" t="s">
        <v>1085</v>
      </c>
      <c r="I1742" s="116" t="s">
        <v>25</v>
      </c>
      <c r="J1742" s="116" t="s">
        <v>455</v>
      </c>
      <c r="K1742" s="117" t="str">
        <f t="shared" si="351"/>
        <v>No's</v>
      </c>
      <c r="L1742" s="118">
        <v>412</v>
      </c>
      <c r="M1742" s="118"/>
      <c r="N1742" s="118"/>
      <c r="O1742" s="138">
        <f t="shared" si="349"/>
        <v>412</v>
      </c>
      <c r="P1742" s="124"/>
      <c r="Q1742" s="118"/>
      <c r="R1742" s="118"/>
      <c r="S1742" s="151"/>
      <c r="T1742" s="119" t="str">
        <f t="shared" si="355"/>
        <v/>
      </c>
      <c r="U1742" s="119" t="str">
        <f t="shared" si="356"/>
        <v/>
      </c>
      <c r="V1742" s="119">
        <f t="shared" si="352"/>
        <v>412</v>
      </c>
      <c r="W1742" s="119" t="str">
        <f t="shared" si="353"/>
        <v/>
      </c>
      <c r="X1742" s="119" t="str">
        <f t="shared" si="354"/>
        <v/>
      </c>
      <c r="Y1742" s="120" t="str">
        <f t="shared" si="357"/>
        <v/>
      </c>
      <c r="Z1742" s="121" t="str">
        <f t="shared" si="358"/>
        <v/>
      </c>
      <c r="AA1742" s="122"/>
      <c r="AB1742" s="119" t="str">
        <f t="shared" si="350"/>
        <v/>
      </c>
    </row>
    <row r="1743" spans="1:29" x14ac:dyDescent="0.45">
      <c r="A1743" s="112">
        <f>IF(C1743="","",COUNTA($C$3:C1743))</f>
        <v>1741</v>
      </c>
      <c r="B1743" s="112" t="str">
        <f t="shared" si="359"/>
        <v>January</v>
      </c>
      <c r="C1743" s="113">
        <v>44929</v>
      </c>
      <c r="D1743" s="114" t="s">
        <v>977</v>
      </c>
      <c r="E1743" s="114"/>
      <c r="F1743" s="115">
        <v>44902</v>
      </c>
      <c r="G1743" s="116" t="s">
        <v>125</v>
      </c>
      <c r="H1743" s="152" t="s">
        <v>1085</v>
      </c>
      <c r="I1743" s="116" t="s">
        <v>460</v>
      </c>
      <c r="J1743" s="116" t="s">
        <v>225</v>
      </c>
      <c r="K1743" s="117" t="str">
        <f t="shared" si="351"/>
        <v>Rmt</v>
      </c>
      <c r="L1743" s="118">
        <v>140</v>
      </c>
      <c r="M1743" s="118"/>
      <c r="N1743" s="118"/>
      <c r="O1743" s="138">
        <f t="shared" si="349"/>
        <v>140</v>
      </c>
      <c r="P1743" s="124"/>
      <c r="Q1743" s="118"/>
      <c r="R1743" s="118"/>
      <c r="S1743" s="151"/>
      <c r="T1743" s="119" t="str">
        <f t="shared" si="355"/>
        <v/>
      </c>
      <c r="U1743" s="119" t="str">
        <f t="shared" si="356"/>
        <v/>
      </c>
      <c r="V1743" s="119">
        <f t="shared" si="352"/>
        <v>140</v>
      </c>
      <c r="W1743" s="119" t="str">
        <f t="shared" si="353"/>
        <v/>
      </c>
      <c r="X1743" s="119" t="str">
        <f t="shared" si="354"/>
        <v/>
      </c>
      <c r="Y1743" s="120" t="str">
        <f t="shared" si="357"/>
        <v/>
      </c>
      <c r="Z1743" s="121" t="str">
        <f t="shared" si="358"/>
        <v/>
      </c>
      <c r="AA1743" s="122"/>
      <c r="AB1743" s="119" t="str">
        <f t="shared" si="350"/>
        <v/>
      </c>
    </row>
    <row r="1744" spans="1:29" x14ac:dyDescent="0.45">
      <c r="A1744" s="112">
        <f>IF(C1744="","",COUNTA($C$3:C1744))</f>
        <v>1742</v>
      </c>
      <c r="B1744" s="112" t="str">
        <f t="shared" si="359"/>
        <v>January</v>
      </c>
      <c r="C1744" s="113">
        <v>44929</v>
      </c>
      <c r="D1744" s="114" t="s">
        <v>977</v>
      </c>
      <c r="E1744" s="114"/>
      <c r="F1744" s="115">
        <v>44902</v>
      </c>
      <c r="G1744" s="116" t="s">
        <v>125</v>
      </c>
      <c r="H1744" s="152" t="s">
        <v>1085</v>
      </c>
      <c r="I1744" s="116" t="s">
        <v>24</v>
      </c>
      <c r="J1744" s="116" t="s">
        <v>24</v>
      </c>
      <c r="K1744" s="117" t="str">
        <f t="shared" si="351"/>
        <v>No's</v>
      </c>
      <c r="L1744" s="118">
        <v>500</v>
      </c>
      <c r="M1744" s="118"/>
      <c r="N1744" s="118"/>
      <c r="O1744" s="138">
        <f t="shared" si="349"/>
        <v>500</v>
      </c>
      <c r="P1744" s="124"/>
      <c r="Q1744" s="118"/>
      <c r="R1744" s="118"/>
      <c r="S1744" s="151"/>
      <c r="T1744" s="119" t="str">
        <f t="shared" si="355"/>
        <v/>
      </c>
      <c r="U1744" s="119" t="str">
        <f t="shared" si="356"/>
        <v/>
      </c>
      <c r="V1744" s="119">
        <f t="shared" si="352"/>
        <v>500</v>
      </c>
      <c r="W1744" s="119" t="str">
        <f t="shared" si="353"/>
        <v/>
      </c>
      <c r="X1744" s="119" t="str">
        <f t="shared" si="354"/>
        <v/>
      </c>
      <c r="Y1744" s="120" t="str">
        <f t="shared" si="357"/>
        <v/>
      </c>
      <c r="Z1744" s="121" t="str">
        <f t="shared" si="358"/>
        <v/>
      </c>
      <c r="AA1744" s="122"/>
      <c r="AB1744" s="119" t="str">
        <f t="shared" si="350"/>
        <v/>
      </c>
    </row>
    <row r="1745" spans="1:29" x14ac:dyDescent="0.45">
      <c r="A1745" s="112">
        <f>IF(C1745="","",COUNTA($C$3:C1745))</f>
        <v>1743</v>
      </c>
      <c r="B1745" s="112" t="str">
        <f t="shared" si="359"/>
        <v>January</v>
      </c>
      <c r="C1745" s="113">
        <v>44929</v>
      </c>
      <c r="D1745" s="114" t="s">
        <v>977</v>
      </c>
      <c r="E1745" s="114"/>
      <c r="F1745" s="115">
        <v>44902</v>
      </c>
      <c r="G1745" s="116" t="s">
        <v>125</v>
      </c>
      <c r="H1745" s="152" t="s">
        <v>1085</v>
      </c>
      <c r="I1745" s="116" t="s">
        <v>480</v>
      </c>
      <c r="J1745" s="116" t="s">
        <v>345</v>
      </c>
      <c r="K1745" s="117" t="str">
        <f t="shared" si="351"/>
        <v>Kg's</v>
      </c>
      <c r="L1745" s="118">
        <v>0.9</v>
      </c>
      <c r="M1745" s="118"/>
      <c r="N1745" s="118"/>
      <c r="O1745" s="138">
        <f t="shared" si="349"/>
        <v>0.9</v>
      </c>
      <c r="P1745" s="124"/>
      <c r="Q1745" s="118"/>
      <c r="R1745" s="118"/>
      <c r="S1745" s="151"/>
      <c r="T1745" s="119" t="str">
        <f t="shared" si="355"/>
        <v/>
      </c>
      <c r="U1745" s="119" t="str">
        <f t="shared" si="356"/>
        <v/>
      </c>
      <c r="V1745" s="119">
        <f t="shared" si="352"/>
        <v>0.9</v>
      </c>
      <c r="W1745" s="119" t="str">
        <f t="shared" si="353"/>
        <v/>
      </c>
      <c r="X1745" s="119" t="str">
        <f t="shared" si="354"/>
        <v/>
      </c>
      <c r="Y1745" s="120" t="str">
        <f t="shared" si="357"/>
        <v/>
      </c>
      <c r="Z1745" s="121" t="str">
        <f t="shared" si="358"/>
        <v/>
      </c>
      <c r="AA1745" s="122"/>
      <c r="AB1745" s="119" t="str">
        <f t="shared" si="350"/>
        <v/>
      </c>
    </row>
    <row r="1746" spans="1:29" x14ac:dyDescent="0.45">
      <c r="A1746" s="112">
        <f>IF(C1746="","",COUNTA($C$3:C1746))</f>
        <v>1744</v>
      </c>
      <c r="B1746" s="112" t="str">
        <f t="shared" si="359"/>
        <v>January</v>
      </c>
      <c r="C1746" s="113">
        <v>44929</v>
      </c>
      <c r="D1746" s="114" t="s">
        <v>977</v>
      </c>
      <c r="E1746" s="114"/>
      <c r="F1746" s="115">
        <v>44902</v>
      </c>
      <c r="G1746" s="116" t="s">
        <v>125</v>
      </c>
      <c r="H1746" s="152" t="s">
        <v>1085</v>
      </c>
      <c r="I1746" s="116" t="s">
        <v>480</v>
      </c>
      <c r="J1746" s="116" t="s">
        <v>343</v>
      </c>
      <c r="K1746" s="117" t="str">
        <f t="shared" si="351"/>
        <v>No's</v>
      </c>
      <c r="L1746" s="118">
        <v>2</v>
      </c>
      <c r="M1746" s="118"/>
      <c r="N1746" s="118"/>
      <c r="O1746" s="138">
        <f t="shared" si="349"/>
        <v>2</v>
      </c>
      <c r="P1746" s="124"/>
      <c r="Q1746" s="118"/>
      <c r="R1746" s="118"/>
      <c r="S1746" s="151"/>
      <c r="T1746" s="119" t="str">
        <f t="shared" si="355"/>
        <v/>
      </c>
      <c r="U1746" s="119" t="str">
        <f t="shared" si="356"/>
        <v/>
      </c>
      <c r="V1746" s="119">
        <f t="shared" si="352"/>
        <v>2</v>
      </c>
      <c r="W1746" s="119" t="str">
        <f t="shared" si="353"/>
        <v/>
      </c>
      <c r="X1746" s="119" t="str">
        <f t="shared" si="354"/>
        <v/>
      </c>
      <c r="Y1746" s="120" t="str">
        <f t="shared" si="357"/>
        <v/>
      </c>
      <c r="Z1746" s="121" t="str">
        <f t="shared" si="358"/>
        <v/>
      </c>
      <c r="AA1746" s="122"/>
      <c r="AB1746" s="119" t="str">
        <f t="shared" si="350"/>
        <v/>
      </c>
    </row>
    <row r="1747" spans="1:29" x14ac:dyDescent="0.45">
      <c r="A1747" s="112">
        <f>IF(C1747="","",COUNTA($C$3:C1747))</f>
        <v>1745</v>
      </c>
      <c r="B1747" s="112" t="str">
        <f t="shared" si="359"/>
        <v>January</v>
      </c>
      <c r="C1747" s="113">
        <v>44929</v>
      </c>
      <c r="D1747" s="114" t="s">
        <v>977</v>
      </c>
      <c r="E1747" s="114"/>
      <c r="F1747" s="115">
        <v>44902</v>
      </c>
      <c r="G1747" s="116" t="s">
        <v>125</v>
      </c>
      <c r="H1747" s="152" t="s">
        <v>1086</v>
      </c>
      <c r="I1747" s="116" t="s">
        <v>457</v>
      </c>
      <c r="J1747" s="116" t="s">
        <v>2</v>
      </c>
      <c r="K1747" s="117" t="str">
        <f t="shared" si="351"/>
        <v>Sqmt</v>
      </c>
      <c r="L1747" s="118">
        <v>173.3</v>
      </c>
      <c r="M1747" s="118">
        <v>66.099999999999994</v>
      </c>
      <c r="N1747" s="118">
        <v>77.31</v>
      </c>
      <c r="O1747" s="138">
        <f t="shared" si="349"/>
        <v>174.96019999999999</v>
      </c>
      <c r="P1747" s="124">
        <v>155.4</v>
      </c>
      <c r="Q1747" s="118">
        <v>166.8</v>
      </c>
      <c r="R1747" s="118">
        <v>11</v>
      </c>
      <c r="S1747" s="151">
        <v>89</v>
      </c>
      <c r="T1747" s="119">
        <f t="shared" si="355"/>
        <v>8.1601999999999748</v>
      </c>
      <c r="U1747" s="119">
        <f t="shared" si="356"/>
        <v>11.400000000000006</v>
      </c>
      <c r="V1747" s="119">
        <f t="shared" si="352"/>
        <v>824.06254199999989</v>
      </c>
      <c r="W1747" s="119">
        <f t="shared" si="353"/>
        <v>53.694000000000024</v>
      </c>
      <c r="X1747" s="119">
        <f t="shared" si="354"/>
        <v>38.43454199999988</v>
      </c>
      <c r="Y1747" s="120">
        <f t="shared" si="357"/>
        <v>4.6640321627432844</v>
      </c>
      <c r="Z1747" s="121">
        <f t="shared" si="358"/>
        <v>6.515767585999563</v>
      </c>
      <c r="AA1747" s="122"/>
      <c r="AB1747" s="119">
        <f t="shared" si="350"/>
        <v>38.43454199999988</v>
      </c>
    </row>
    <row r="1748" spans="1:29" x14ac:dyDescent="0.45">
      <c r="A1748" s="112">
        <f>IF(C1748="","",COUNTA($C$3:C1748))</f>
        <v>1746</v>
      </c>
      <c r="B1748" s="112" t="str">
        <f t="shared" si="359"/>
        <v>January</v>
      </c>
      <c r="C1748" s="113">
        <v>44929</v>
      </c>
      <c r="D1748" s="114" t="s">
        <v>977</v>
      </c>
      <c r="E1748" s="114"/>
      <c r="F1748" s="115">
        <v>44902</v>
      </c>
      <c r="G1748" s="116" t="s">
        <v>125</v>
      </c>
      <c r="H1748" s="152" t="s">
        <v>1086</v>
      </c>
      <c r="I1748" s="116" t="s">
        <v>457</v>
      </c>
      <c r="J1748" s="116" t="s">
        <v>3</v>
      </c>
      <c r="K1748" s="117" t="str">
        <f t="shared" si="351"/>
        <v>Sqmt</v>
      </c>
      <c r="L1748" s="118">
        <v>49.4</v>
      </c>
      <c r="M1748" s="118">
        <v>24.41</v>
      </c>
      <c r="N1748" s="118">
        <v>17.37</v>
      </c>
      <c r="O1748" s="138">
        <f t="shared" si="349"/>
        <v>50.971600000000002</v>
      </c>
      <c r="P1748" s="124">
        <v>42.1</v>
      </c>
      <c r="Q1748" s="118">
        <v>46.1</v>
      </c>
      <c r="R1748" s="118"/>
      <c r="S1748" s="151"/>
      <c r="T1748" s="119">
        <f t="shared" si="355"/>
        <v>4.8716000000000008</v>
      </c>
      <c r="U1748" s="119">
        <f t="shared" si="356"/>
        <v>4</v>
      </c>
      <c r="V1748" s="119">
        <f t="shared" si="352"/>
        <v>320.10164800000001</v>
      </c>
      <c r="W1748" s="119">
        <f t="shared" si="353"/>
        <v>25.12</v>
      </c>
      <c r="X1748" s="119">
        <f t="shared" si="354"/>
        <v>30.593648000000005</v>
      </c>
      <c r="Y1748" s="120">
        <f t="shared" si="357"/>
        <v>9.5574790667744409</v>
      </c>
      <c r="Z1748" s="121">
        <f t="shared" si="358"/>
        <v>7.8475072393254282</v>
      </c>
      <c r="AA1748" s="122"/>
      <c r="AB1748" s="119">
        <f t="shared" si="350"/>
        <v>30.593648000000005</v>
      </c>
    </row>
    <row r="1749" spans="1:29" x14ac:dyDescent="0.45">
      <c r="A1749" s="112">
        <f>IF(C1749="","",COUNTA($C$3:C1749))</f>
        <v>1747</v>
      </c>
      <c r="B1749" s="112" t="str">
        <f t="shared" si="359"/>
        <v>January</v>
      </c>
      <c r="C1749" s="113">
        <v>44929</v>
      </c>
      <c r="D1749" s="114" t="s">
        <v>977</v>
      </c>
      <c r="E1749" s="114"/>
      <c r="F1749" s="115">
        <v>44902</v>
      </c>
      <c r="G1749" s="116" t="s">
        <v>125</v>
      </c>
      <c r="H1749" s="152" t="s">
        <v>1086</v>
      </c>
      <c r="I1749" s="116" t="s">
        <v>515</v>
      </c>
      <c r="J1749" s="116" t="s">
        <v>20</v>
      </c>
      <c r="K1749" s="117" t="str">
        <f t="shared" si="351"/>
        <v>Sqmt</v>
      </c>
      <c r="L1749" s="118">
        <v>12.4</v>
      </c>
      <c r="M1749" s="118">
        <v>10.199999999999999</v>
      </c>
      <c r="N1749" s="118"/>
      <c r="O1749" s="138">
        <f t="shared" si="349"/>
        <v>12.443999999999999</v>
      </c>
      <c r="P1749" s="124">
        <v>12</v>
      </c>
      <c r="Q1749" s="118">
        <v>12.4</v>
      </c>
      <c r="R1749" s="118"/>
      <c r="S1749" s="151"/>
      <c r="T1749" s="119">
        <f t="shared" si="355"/>
        <v>4.3999999999998707E-2</v>
      </c>
      <c r="U1749" s="119">
        <f t="shared" si="356"/>
        <v>0.40000000000000036</v>
      </c>
      <c r="V1749" s="119">
        <f t="shared" si="352"/>
        <v>78.148319999999998</v>
      </c>
      <c r="W1749" s="119">
        <f t="shared" si="353"/>
        <v>2.5120000000000022</v>
      </c>
      <c r="X1749" s="119">
        <f t="shared" si="354"/>
        <v>0.27631999999999191</v>
      </c>
      <c r="Y1749" s="120">
        <f t="shared" si="357"/>
        <v>0.35358405657343872</v>
      </c>
      <c r="Z1749" s="121">
        <f t="shared" si="358"/>
        <v>3.2144005143040855</v>
      </c>
      <c r="AA1749" s="122"/>
      <c r="AB1749" s="119">
        <f t="shared" si="350"/>
        <v>0.27631999999999191</v>
      </c>
    </row>
    <row r="1750" spans="1:29" x14ac:dyDescent="0.45">
      <c r="A1750" s="112">
        <f>IF(C1750="","",COUNTA($C$3:C1750))</f>
        <v>1748</v>
      </c>
      <c r="B1750" s="112" t="str">
        <f t="shared" si="359"/>
        <v>January</v>
      </c>
      <c r="C1750" s="113">
        <v>44929</v>
      </c>
      <c r="D1750" s="114" t="s">
        <v>977</v>
      </c>
      <c r="E1750" s="114"/>
      <c r="F1750" s="115">
        <v>44902</v>
      </c>
      <c r="G1750" s="116" t="s">
        <v>125</v>
      </c>
      <c r="H1750" s="152" t="s">
        <v>1086</v>
      </c>
      <c r="I1750" s="116" t="s">
        <v>369</v>
      </c>
      <c r="J1750" s="116" t="s">
        <v>397</v>
      </c>
      <c r="K1750" s="117" t="str">
        <f t="shared" si="351"/>
        <v>Sqmt</v>
      </c>
      <c r="L1750" s="118">
        <v>92.4</v>
      </c>
      <c r="M1750" s="118"/>
      <c r="N1750" s="118"/>
      <c r="O1750" s="138">
        <f t="shared" si="349"/>
        <v>92.4</v>
      </c>
      <c r="P1750" s="124">
        <v>90</v>
      </c>
      <c r="Q1750" s="118">
        <v>90</v>
      </c>
      <c r="R1750" s="118"/>
      <c r="S1750" s="151"/>
      <c r="T1750" s="119">
        <f t="shared" si="355"/>
        <v>2.4000000000000057</v>
      </c>
      <c r="U1750" s="119">
        <f t="shared" si="356"/>
        <v>0</v>
      </c>
      <c r="V1750" s="119">
        <f t="shared" si="352"/>
        <v>92.4</v>
      </c>
      <c r="W1750" s="119">
        <f t="shared" si="353"/>
        <v>0</v>
      </c>
      <c r="X1750" s="119" t="str">
        <f t="shared" si="354"/>
        <v/>
      </c>
      <c r="Y1750" s="120">
        <f t="shared" si="357"/>
        <v>2.5974025974026036</v>
      </c>
      <c r="Z1750" s="121">
        <f t="shared" si="358"/>
        <v>0</v>
      </c>
      <c r="AA1750" s="122"/>
      <c r="AB1750" s="119" t="str">
        <f t="shared" si="350"/>
        <v/>
      </c>
    </row>
    <row r="1751" spans="1:29" x14ac:dyDescent="0.45">
      <c r="A1751" s="112">
        <f>IF(C1751="","",COUNTA($C$3:C1751))</f>
        <v>1749</v>
      </c>
      <c r="B1751" s="112" t="str">
        <f t="shared" si="359"/>
        <v>January</v>
      </c>
      <c r="C1751" s="113">
        <v>44929</v>
      </c>
      <c r="D1751" s="114" t="s">
        <v>977</v>
      </c>
      <c r="E1751" s="114"/>
      <c r="F1751" s="115">
        <v>44902</v>
      </c>
      <c r="G1751" s="116" t="s">
        <v>125</v>
      </c>
      <c r="H1751" s="152" t="s">
        <v>1086</v>
      </c>
      <c r="I1751" s="116" t="s">
        <v>369</v>
      </c>
      <c r="J1751" s="116"/>
      <c r="K1751" s="117" t="str">
        <f t="shared" si="351"/>
        <v/>
      </c>
      <c r="L1751" s="118"/>
      <c r="M1751" s="118"/>
      <c r="N1751" s="118"/>
      <c r="O1751" s="138" t="str">
        <f t="shared" si="349"/>
        <v/>
      </c>
      <c r="P1751" s="124">
        <v>106.3</v>
      </c>
      <c r="Q1751" s="118">
        <v>106.3</v>
      </c>
      <c r="R1751" s="118"/>
      <c r="S1751" s="151"/>
      <c r="T1751" s="119" t="str">
        <f t="shared" si="355"/>
        <v/>
      </c>
      <c r="U1751" s="119" t="str">
        <f t="shared" si="356"/>
        <v/>
      </c>
      <c r="V1751" s="119" t="str">
        <f t="shared" si="352"/>
        <v/>
      </c>
      <c r="W1751" s="119" t="str">
        <f t="shared" si="353"/>
        <v/>
      </c>
      <c r="X1751" s="119" t="str">
        <f t="shared" si="354"/>
        <v/>
      </c>
      <c r="Y1751" s="120" t="str">
        <f t="shared" si="357"/>
        <v/>
      </c>
      <c r="Z1751" s="121" t="str">
        <f t="shared" si="358"/>
        <v/>
      </c>
      <c r="AA1751" s="122"/>
      <c r="AB1751" s="119" t="str">
        <f t="shared" si="350"/>
        <v/>
      </c>
    </row>
    <row r="1752" spans="1:29" x14ac:dyDescent="0.45">
      <c r="A1752" s="112">
        <f>IF(C1752="","",COUNTA($C$3:C1752))</f>
        <v>1750</v>
      </c>
      <c r="B1752" s="112" t="str">
        <f t="shared" si="359"/>
        <v>January</v>
      </c>
      <c r="C1752" s="113">
        <v>44929</v>
      </c>
      <c r="D1752" s="114" t="s">
        <v>977</v>
      </c>
      <c r="E1752" s="114"/>
      <c r="F1752" s="115">
        <v>44902</v>
      </c>
      <c r="G1752" s="116" t="s">
        <v>125</v>
      </c>
      <c r="H1752" s="152" t="s">
        <v>1086</v>
      </c>
      <c r="I1752" s="116" t="s">
        <v>25</v>
      </c>
      <c r="J1752" s="116" t="s">
        <v>455</v>
      </c>
      <c r="K1752" s="117" t="str">
        <f t="shared" si="351"/>
        <v>No's</v>
      </c>
      <c r="L1752" s="118">
        <v>452</v>
      </c>
      <c r="M1752" s="118"/>
      <c r="N1752" s="118"/>
      <c r="O1752" s="138">
        <f t="shared" si="349"/>
        <v>452</v>
      </c>
      <c r="P1752" s="124"/>
      <c r="Q1752" s="118"/>
      <c r="R1752" s="118"/>
      <c r="S1752" s="151"/>
      <c r="T1752" s="119" t="str">
        <f t="shared" si="355"/>
        <v/>
      </c>
      <c r="U1752" s="119" t="str">
        <f t="shared" si="356"/>
        <v/>
      </c>
      <c r="V1752" s="119">
        <f t="shared" si="352"/>
        <v>452</v>
      </c>
      <c r="W1752" s="119" t="str">
        <f t="shared" si="353"/>
        <v/>
      </c>
      <c r="X1752" s="119" t="str">
        <f t="shared" si="354"/>
        <v/>
      </c>
      <c r="Y1752" s="120" t="str">
        <f t="shared" si="357"/>
        <v/>
      </c>
      <c r="Z1752" s="121" t="str">
        <f t="shared" si="358"/>
        <v/>
      </c>
      <c r="AA1752" s="122"/>
      <c r="AB1752" s="119" t="str">
        <f t="shared" si="350"/>
        <v/>
      </c>
    </row>
    <row r="1753" spans="1:29" x14ac:dyDescent="0.45">
      <c r="A1753" s="112">
        <f>IF(C1753="","",COUNTA($C$3:C1753))</f>
        <v>1751</v>
      </c>
      <c r="B1753" s="112" t="str">
        <f t="shared" si="359"/>
        <v>January</v>
      </c>
      <c r="C1753" s="113">
        <v>44929</v>
      </c>
      <c r="D1753" s="114" t="s">
        <v>977</v>
      </c>
      <c r="E1753" s="114"/>
      <c r="F1753" s="115">
        <v>44902</v>
      </c>
      <c r="G1753" s="116" t="s">
        <v>125</v>
      </c>
      <c r="H1753" s="152" t="s">
        <v>1086</v>
      </c>
      <c r="I1753" s="116" t="s">
        <v>460</v>
      </c>
      <c r="J1753" s="116" t="s">
        <v>225</v>
      </c>
      <c r="K1753" s="117" t="str">
        <f t="shared" si="351"/>
        <v>Rmt</v>
      </c>
      <c r="L1753" s="118">
        <v>140</v>
      </c>
      <c r="M1753" s="118"/>
      <c r="N1753" s="118"/>
      <c r="O1753" s="138">
        <f t="shared" si="349"/>
        <v>140</v>
      </c>
      <c r="P1753" s="124"/>
      <c r="Q1753" s="118"/>
      <c r="R1753" s="118"/>
      <c r="S1753" s="151"/>
      <c r="T1753" s="119" t="str">
        <f t="shared" si="355"/>
        <v/>
      </c>
      <c r="U1753" s="119" t="str">
        <f t="shared" si="356"/>
        <v/>
      </c>
      <c r="V1753" s="119">
        <f t="shared" si="352"/>
        <v>140</v>
      </c>
      <c r="W1753" s="119" t="str">
        <f t="shared" si="353"/>
        <v/>
      </c>
      <c r="X1753" s="119" t="str">
        <f t="shared" si="354"/>
        <v/>
      </c>
      <c r="Y1753" s="120" t="str">
        <f t="shared" si="357"/>
        <v/>
      </c>
      <c r="Z1753" s="121" t="str">
        <f t="shared" si="358"/>
        <v/>
      </c>
      <c r="AA1753" s="122"/>
      <c r="AB1753" s="119" t="str">
        <f t="shared" si="350"/>
        <v/>
      </c>
    </row>
    <row r="1754" spans="1:29" x14ac:dyDescent="0.45">
      <c r="A1754" s="112">
        <f>IF(C1754="","",COUNTA($C$3:C1754))</f>
        <v>1752</v>
      </c>
      <c r="B1754" s="112" t="str">
        <f t="shared" si="359"/>
        <v>January</v>
      </c>
      <c r="C1754" s="113">
        <v>44929</v>
      </c>
      <c r="D1754" s="114" t="s">
        <v>977</v>
      </c>
      <c r="E1754" s="114"/>
      <c r="F1754" s="115">
        <v>44902</v>
      </c>
      <c r="G1754" s="116" t="s">
        <v>125</v>
      </c>
      <c r="H1754" s="152" t="s">
        <v>1086</v>
      </c>
      <c r="I1754" s="116" t="s">
        <v>24</v>
      </c>
      <c r="J1754" s="116" t="s">
        <v>24</v>
      </c>
      <c r="K1754" s="117" t="str">
        <f t="shared" si="351"/>
        <v>No's</v>
      </c>
      <c r="L1754" s="118">
        <v>500</v>
      </c>
      <c r="M1754" s="118"/>
      <c r="N1754" s="118"/>
      <c r="O1754" s="138">
        <f t="shared" si="349"/>
        <v>500</v>
      </c>
      <c r="P1754" s="124"/>
      <c r="Q1754" s="118"/>
      <c r="R1754" s="118"/>
      <c r="S1754" s="151"/>
      <c r="T1754" s="119" t="str">
        <f t="shared" si="355"/>
        <v/>
      </c>
      <c r="U1754" s="119" t="str">
        <f t="shared" si="356"/>
        <v/>
      </c>
      <c r="V1754" s="119">
        <f t="shared" si="352"/>
        <v>500</v>
      </c>
      <c r="W1754" s="119" t="str">
        <f t="shared" si="353"/>
        <v/>
      </c>
      <c r="X1754" s="119" t="str">
        <f t="shared" si="354"/>
        <v/>
      </c>
      <c r="Y1754" s="120" t="str">
        <f t="shared" si="357"/>
        <v/>
      </c>
      <c r="Z1754" s="121" t="str">
        <f t="shared" si="358"/>
        <v/>
      </c>
      <c r="AA1754" s="122"/>
      <c r="AB1754" s="119" t="str">
        <f t="shared" si="350"/>
        <v/>
      </c>
    </row>
    <row r="1755" spans="1:29" x14ac:dyDescent="0.45">
      <c r="A1755" s="112">
        <f>IF(C1755="","",COUNTA($C$3:C1755))</f>
        <v>1753</v>
      </c>
      <c r="B1755" s="112" t="str">
        <f t="shared" si="359"/>
        <v>January</v>
      </c>
      <c r="C1755" s="113">
        <v>44929</v>
      </c>
      <c r="D1755" s="114" t="s">
        <v>977</v>
      </c>
      <c r="E1755" s="114"/>
      <c r="F1755" s="115">
        <v>44902</v>
      </c>
      <c r="G1755" s="116" t="s">
        <v>125</v>
      </c>
      <c r="H1755" s="152" t="s">
        <v>1086</v>
      </c>
      <c r="I1755" s="116" t="s">
        <v>480</v>
      </c>
      <c r="J1755" s="116" t="s">
        <v>345</v>
      </c>
      <c r="K1755" s="117" t="str">
        <f t="shared" si="351"/>
        <v>Kg's</v>
      </c>
      <c r="L1755" s="118">
        <v>0.9</v>
      </c>
      <c r="M1755" s="118"/>
      <c r="N1755" s="118"/>
      <c r="O1755" s="138">
        <f t="shared" si="349"/>
        <v>0.9</v>
      </c>
      <c r="P1755" s="124"/>
      <c r="Q1755" s="118"/>
      <c r="R1755" s="118"/>
      <c r="S1755" s="151"/>
      <c r="T1755" s="119" t="str">
        <f t="shared" si="355"/>
        <v/>
      </c>
      <c r="U1755" s="119" t="str">
        <f t="shared" si="356"/>
        <v/>
      </c>
      <c r="V1755" s="119">
        <f t="shared" si="352"/>
        <v>0.9</v>
      </c>
      <c r="W1755" s="119" t="str">
        <f t="shared" si="353"/>
        <v/>
      </c>
      <c r="X1755" s="119" t="str">
        <f t="shared" si="354"/>
        <v/>
      </c>
      <c r="Y1755" s="120" t="str">
        <f t="shared" si="357"/>
        <v/>
      </c>
      <c r="Z1755" s="121" t="str">
        <f t="shared" si="358"/>
        <v/>
      </c>
      <c r="AA1755" s="122"/>
      <c r="AB1755" s="119" t="str">
        <f t="shared" si="350"/>
        <v/>
      </c>
    </row>
    <row r="1756" spans="1:29" x14ac:dyDescent="0.45">
      <c r="A1756" s="112">
        <f>IF(C1756="","",COUNTA($C$3:C1756))</f>
        <v>1754</v>
      </c>
      <c r="B1756" s="112" t="str">
        <f t="shared" si="359"/>
        <v>January</v>
      </c>
      <c r="C1756" s="113">
        <v>44929</v>
      </c>
      <c r="D1756" s="114" t="s">
        <v>977</v>
      </c>
      <c r="E1756" s="114"/>
      <c r="F1756" s="115">
        <v>44902</v>
      </c>
      <c r="G1756" s="116" t="s">
        <v>125</v>
      </c>
      <c r="H1756" s="152" t="s">
        <v>1086</v>
      </c>
      <c r="I1756" s="116" t="s">
        <v>480</v>
      </c>
      <c r="J1756" s="116" t="s">
        <v>343</v>
      </c>
      <c r="K1756" s="117" t="str">
        <f t="shared" si="351"/>
        <v>No's</v>
      </c>
      <c r="L1756" s="118">
        <v>2</v>
      </c>
      <c r="M1756" s="118"/>
      <c r="N1756" s="118"/>
      <c r="O1756" s="138">
        <f t="shared" si="349"/>
        <v>2</v>
      </c>
      <c r="P1756" s="124"/>
      <c r="Q1756" s="118"/>
      <c r="R1756" s="118"/>
      <c r="S1756" s="151"/>
      <c r="T1756" s="119" t="str">
        <f t="shared" si="355"/>
        <v/>
      </c>
      <c r="U1756" s="119" t="str">
        <f t="shared" si="356"/>
        <v/>
      </c>
      <c r="V1756" s="119">
        <f t="shared" si="352"/>
        <v>2</v>
      </c>
      <c r="W1756" s="119" t="str">
        <f t="shared" si="353"/>
        <v/>
      </c>
      <c r="X1756" s="119" t="str">
        <f t="shared" si="354"/>
        <v/>
      </c>
      <c r="Y1756" s="120" t="str">
        <f t="shared" si="357"/>
        <v/>
      </c>
      <c r="Z1756" s="121" t="str">
        <f t="shared" si="358"/>
        <v/>
      </c>
      <c r="AA1756" s="122"/>
      <c r="AB1756" s="119" t="str">
        <f t="shared" si="350"/>
        <v/>
      </c>
    </row>
    <row r="1757" spans="1:29" x14ac:dyDescent="0.45">
      <c r="A1757" s="112">
        <f>IF(C1757="","",COUNTA($C$3:C1757))</f>
        <v>1755</v>
      </c>
      <c r="B1757" s="112" t="str">
        <f t="shared" si="359"/>
        <v>January</v>
      </c>
      <c r="C1757" s="113">
        <v>44929</v>
      </c>
      <c r="D1757" s="114"/>
      <c r="E1757" s="114"/>
      <c r="F1757" s="115"/>
      <c r="G1757" s="116" t="s">
        <v>1077</v>
      </c>
      <c r="H1757" s="152" t="s">
        <v>889</v>
      </c>
      <c r="I1757" s="116" t="s">
        <v>458</v>
      </c>
      <c r="J1757" s="116" t="s">
        <v>19</v>
      </c>
      <c r="K1757" s="117" t="str">
        <f t="shared" si="351"/>
        <v>Sqmt</v>
      </c>
      <c r="L1757" s="118">
        <v>1.6</v>
      </c>
      <c r="M1757" s="118">
        <v>1.35</v>
      </c>
      <c r="N1757" s="118"/>
      <c r="O1757" s="138">
        <f t="shared" si="349"/>
        <v>1.647</v>
      </c>
      <c r="P1757" s="124">
        <v>1.3</v>
      </c>
      <c r="Q1757" s="118">
        <v>1.35</v>
      </c>
      <c r="R1757" s="118">
        <v>0</v>
      </c>
      <c r="S1757" s="151">
        <v>100</v>
      </c>
      <c r="T1757" s="119">
        <f t="shared" si="355"/>
        <v>0.29699999999999993</v>
      </c>
      <c r="U1757" s="119">
        <f t="shared" si="356"/>
        <v>5.0000000000000044E-2</v>
      </c>
      <c r="V1757" s="119">
        <f t="shared" si="352"/>
        <v>7.7573699999999999</v>
      </c>
      <c r="W1757" s="119">
        <f t="shared" si="353"/>
        <v>0.23550000000000021</v>
      </c>
      <c r="X1757" s="119">
        <f t="shared" si="354"/>
        <v>1.3988699999999996</v>
      </c>
      <c r="Y1757" s="120">
        <f t="shared" si="357"/>
        <v>18.032786885245898</v>
      </c>
      <c r="Z1757" s="121">
        <f t="shared" si="358"/>
        <v>3.0358227079538582</v>
      </c>
      <c r="AA1757" s="122"/>
      <c r="AB1757" s="119">
        <f t="shared" si="350"/>
        <v>1.3988699999999996</v>
      </c>
    </row>
    <row r="1758" spans="1:29" x14ac:dyDescent="0.45">
      <c r="A1758" s="112">
        <f>IF(C1758="","",COUNTA($C$3:C1758))</f>
        <v>1756</v>
      </c>
      <c r="B1758" s="112" t="str">
        <f t="shared" si="359"/>
        <v>January</v>
      </c>
      <c r="C1758" s="113">
        <v>44929</v>
      </c>
      <c r="D1758" s="114"/>
      <c r="E1758" s="114"/>
      <c r="F1758" s="115"/>
      <c r="G1758" s="116" t="s">
        <v>1077</v>
      </c>
      <c r="H1758" s="152" t="s">
        <v>889</v>
      </c>
      <c r="I1758" s="116" t="s">
        <v>457</v>
      </c>
      <c r="J1758" s="116" t="s">
        <v>2</v>
      </c>
      <c r="K1758" s="117" t="str">
        <f t="shared" si="351"/>
        <v>Sqmt</v>
      </c>
      <c r="L1758" s="118">
        <v>0.9</v>
      </c>
      <c r="M1758" s="118"/>
      <c r="N1758" s="118">
        <v>0.8</v>
      </c>
      <c r="O1758" s="138">
        <f t="shared" si="349"/>
        <v>0.97599999999999998</v>
      </c>
      <c r="P1758" s="124">
        <v>0.2</v>
      </c>
      <c r="Q1758" s="118">
        <v>0.65</v>
      </c>
      <c r="R1758" s="118"/>
      <c r="S1758" s="151"/>
      <c r="T1758" s="119">
        <f t="shared" si="355"/>
        <v>0.32599999999999996</v>
      </c>
      <c r="U1758" s="119">
        <f t="shared" si="356"/>
        <v>0.45000000000000007</v>
      </c>
      <c r="V1758" s="119">
        <f t="shared" si="352"/>
        <v>4.5969600000000002</v>
      </c>
      <c r="W1758" s="119">
        <f t="shared" si="353"/>
        <v>2.1195000000000004</v>
      </c>
      <c r="X1758" s="119">
        <f t="shared" si="354"/>
        <v>1.5354599999999998</v>
      </c>
      <c r="Y1758" s="120">
        <f t="shared" si="357"/>
        <v>33.401639344262293</v>
      </c>
      <c r="Z1758" s="121">
        <f t="shared" si="358"/>
        <v>46.106557377049192</v>
      </c>
      <c r="AA1758" s="122"/>
      <c r="AB1758" s="119">
        <f t="shared" si="350"/>
        <v>1.5354599999999998</v>
      </c>
      <c r="AC1758" s="96" t="s">
        <v>820</v>
      </c>
    </row>
    <row r="1759" spans="1:29" x14ac:dyDescent="0.45">
      <c r="A1759" s="112">
        <f>IF(C1759="","",COUNTA($C$3:C1759))</f>
        <v>1757</v>
      </c>
      <c r="B1759" s="112" t="str">
        <f t="shared" si="359"/>
        <v>January</v>
      </c>
      <c r="C1759" s="113">
        <v>44929</v>
      </c>
      <c r="D1759" s="114"/>
      <c r="E1759" s="114"/>
      <c r="F1759" s="115"/>
      <c r="G1759" s="116" t="s">
        <v>1077</v>
      </c>
      <c r="H1759" s="152" t="s">
        <v>889</v>
      </c>
      <c r="I1759" s="116" t="s">
        <v>232</v>
      </c>
      <c r="J1759" s="116" t="s">
        <v>3</v>
      </c>
      <c r="K1759" s="117" t="str">
        <f t="shared" si="351"/>
        <v>Sqmt</v>
      </c>
      <c r="L1759" s="118">
        <v>0.3</v>
      </c>
      <c r="M1759" s="118"/>
      <c r="N1759" s="118">
        <v>0.25</v>
      </c>
      <c r="O1759" s="138">
        <f t="shared" si="349"/>
        <v>0.30499999999999999</v>
      </c>
      <c r="P1759" s="124">
        <v>0.1</v>
      </c>
      <c r="Q1759" s="118">
        <v>0.15</v>
      </c>
      <c r="R1759" s="118"/>
      <c r="S1759" s="151"/>
      <c r="T1759" s="119">
        <f t="shared" si="355"/>
        <v>0.155</v>
      </c>
      <c r="U1759" s="119">
        <f t="shared" si="356"/>
        <v>4.9999999999999989E-2</v>
      </c>
      <c r="V1759" s="119">
        <f t="shared" si="352"/>
        <v>1.9154</v>
      </c>
      <c r="W1759" s="119">
        <f t="shared" si="353"/>
        <v>0.31399999999999995</v>
      </c>
      <c r="X1759" s="119">
        <f t="shared" si="354"/>
        <v>0.97340000000000004</v>
      </c>
      <c r="Y1759" s="120">
        <f t="shared" si="357"/>
        <v>50.819672131147541</v>
      </c>
      <c r="Z1759" s="121">
        <f t="shared" si="358"/>
        <v>16.393442622950815</v>
      </c>
      <c r="AA1759" s="122"/>
      <c r="AB1759" s="119">
        <f t="shared" si="350"/>
        <v>0.97340000000000004</v>
      </c>
    </row>
    <row r="1760" spans="1:29" x14ac:dyDescent="0.45">
      <c r="A1760" s="112">
        <f>IF(C1760="","",COUNTA($C$3:C1760))</f>
        <v>1758</v>
      </c>
      <c r="B1760" s="112" t="str">
        <f t="shared" si="359"/>
        <v>January</v>
      </c>
      <c r="C1760" s="113">
        <v>44929</v>
      </c>
      <c r="D1760" s="114"/>
      <c r="E1760" s="114"/>
      <c r="F1760" s="115"/>
      <c r="G1760" s="116" t="s">
        <v>1077</v>
      </c>
      <c r="H1760" s="152" t="s">
        <v>889</v>
      </c>
      <c r="I1760" s="116" t="s">
        <v>607</v>
      </c>
      <c r="J1760" s="116" t="s">
        <v>4</v>
      </c>
      <c r="K1760" s="117" t="str">
        <f t="shared" si="351"/>
        <v>Sqmt</v>
      </c>
      <c r="L1760" s="118">
        <v>1.6</v>
      </c>
      <c r="M1760" s="118"/>
      <c r="N1760" s="118">
        <v>1.35</v>
      </c>
      <c r="O1760" s="138">
        <f t="shared" si="349"/>
        <v>1.647</v>
      </c>
      <c r="P1760" s="124">
        <v>0.2</v>
      </c>
      <c r="Q1760" s="118">
        <v>0.3</v>
      </c>
      <c r="R1760" s="118"/>
      <c r="S1760" s="151"/>
      <c r="T1760" s="119">
        <f t="shared" si="355"/>
        <v>1.347</v>
      </c>
      <c r="U1760" s="119">
        <f t="shared" si="356"/>
        <v>0.10000000000000009</v>
      </c>
      <c r="V1760" s="119">
        <f t="shared" si="352"/>
        <v>12.92895</v>
      </c>
      <c r="W1760" s="119">
        <f t="shared" si="353"/>
        <v>0.7850000000000007</v>
      </c>
      <c r="X1760" s="119">
        <f t="shared" si="354"/>
        <v>10.57395</v>
      </c>
      <c r="Y1760" s="120">
        <f t="shared" si="357"/>
        <v>81.785063752276869</v>
      </c>
      <c r="Z1760" s="121">
        <f t="shared" si="358"/>
        <v>6.0716454159077164</v>
      </c>
      <c r="AA1760" s="122"/>
      <c r="AB1760" s="119">
        <f t="shared" si="350"/>
        <v>10.57395</v>
      </c>
    </row>
    <row r="1761" spans="1:29" x14ac:dyDescent="0.45">
      <c r="A1761" s="112">
        <f>IF(C1761="","",COUNTA($C$3:C1761))</f>
        <v>1759</v>
      </c>
      <c r="B1761" s="112" t="str">
        <f t="shared" si="359"/>
        <v>January</v>
      </c>
      <c r="C1761" s="113">
        <v>44929</v>
      </c>
      <c r="D1761" s="114"/>
      <c r="E1761" s="114"/>
      <c r="F1761" s="115"/>
      <c r="G1761" s="116" t="s">
        <v>1077</v>
      </c>
      <c r="H1761" s="152" t="s">
        <v>889</v>
      </c>
      <c r="I1761" s="116" t="s">
        <v>230</v>
      </c>
      <c r="J1761" s="116" t="s">
        <v>4</v>
      </c>
      <c r="K1761" s="117" t="str">
        <f t="shared" si="351"/>
        <v>Sqmt</v>
      </c>
      <c r="L1761" s="118">
        <v>0.35</v>
      </c>
      <c r="M1761" s="118"/>
      <c r="N1761" s="118">
        <v>0.3</v>
      </c>
      <c r="O1761" s="138">
        <f t="shared" si="349"/>
        <v>0.36599999999999999</v>
      </c>
      <c r="P1761" s="124">
        <v>0.2</v>
      </c>
      <c r="Q1761" s="118">
        <v>0.3</v>
      </c>
      <c r="R1761" s="118"/>
      <c r="S1761" s="151"/>
      <c r="T1761" s="119">
        <f t="shared" si="355"/>
        <v>6.6000000000000003E-2</v>
      </c>
      <c r="U1761" s="119">
        <f t="shared" si="356"/>
        <v>9.9999999999999978E-2</v>
      </c>
      <c r="V1761" s="119">
        <f t="shared" si="352"/>
        <v>2.8731</v>
      </c>
      <c r="W1761" s="119">
        <f t="shared" si="353"/>
        <v>0.78499999999999981</v>
      </c>
      <c r="X1761" s="119">
        <f t="shared" si="354"/>
        <v>0.5181</v>
      </c>
      <c r="Y1761" s="120">
        <f t="shared" si="357"/>
        <v>18.032786885245901</v>
      </c>
      <c r="Z1761" s="121">
        <f t="shared" si="358"/>
        <v>27.322404371584696</v>
      </c>
      <c r="AA1761" s="122"/>
      <c r="AB1761" s="119">
        <f t="shared" si="350"/>
        <v>0.5181</v>
      </c>
    </row>
    <row r="1762" spans="1:29" x14ac:dyDescent="0.45">
      <c r="A1762" s="112">
        <f>IF(C1762="","",COUNTA($C$3:C1762))</f>
        <v>1760</v>
      </c>
      <c r="B1762" s="112" t="str">
        <f t="shared" si="359"/>
        <v>January</v>
      </c>
      <c r="C1762" s="113">
        <v>44929</v>
      </c>
      <c r="D1762" s="114"/>
      <c r="E1762" s="114"/>
      <c r="F1762" s="115"/>
      <c r="G1762" s="116" t="s">
        <v>1077</v>
      </c>
      <c r="H1762" s="152" t="s">
        <v>889</v>
      </c>
      <c r="I1762" s="116" t="s">
        <v>369</v>
      </c>
      <c r="J1762" s="116" t="s">
        <v>454</v>
      </c>
      <c r="K1762" s="117" t="str">
        <f t="shared" si="351"/>
        <v>Sqmt</v>
      </c>
      <c r="L1762" s="118">
        <v>1.3</v>
      </c>
      <c r="M1762" s="118"/>
      <c r="N1762" s="118"/>
      <c r="O1762" s="138">
        <f t="shared" si="349"/>
        <v>1.3</v>
      </c>
      <c r="P1762" s="124">
        <v>1.3</v>
      </c>
      <c r="Q1762" s="118">
        <v>1.3</v>
      </c>
      <c r="R1762" s="118"/>
      <c r="S1762" s="151"/>
      <c r="T1762" s="119">
        <f t="shared" si="355"/>
        <v>0</v>
      </c>
      <c r="U1762" s="119">
        <f t="shared" si="356"/>
        <v>0</v>
      </c>
      <c r="V1762" s="119">
        <f t="shared" si="352"/>
        <v>1.3</v>
      </c>
      <c r="W1762" s="119">
        <f t="shared" si="353"/>
        <v>0</v>
      </c>
      <c r="X1762" s="119" t="str">
        <f t="shared" si="354"/>
        <v/>
      </c>
      <c r="Y1762" s="120">
        <f t="shared" si="357"/>
        <v>0</v>
      </c>
      <c r="Z1762" s="121">
        <f t="shared" si="358"/>
        <v>0</v>
      </c>
      <c r="AA1762" s="122"/>
      <c r="AB1762" s="119" t="str">
        <f t="shared" si="350"/>
        <v/>
      </c>
    </row>
    <row r="1763" spans="1:29" x14ac:dyDescent="0.45">
      <c r="A1763" s="112">
        <f>IF(C1763="","",COUNTA($C$3:C1763))</f>
        <v>1761</v>
      </c>
      <c r="B1763" s="112" t="str">
        <f t="shared" si="359"/>
        <v>January</v>
      </c>
      <c r="C1763" s="113">
        <v>44929</v>
      </c>
      <c r="D1763" s="114"/>
      <c r="E1763" s="114"/>
      <c r="F1763" s="115"/>
      <c r="G1763" s="116" t="s">
        <v>1077</v>
      </c>
      <c r="H1763" s="152" t="s">
        <v>889</v>
      </c>
      <c r="I1763" s="116" t="s">
        <v>23</v>
      </c>
      <c r="J1763" s="116" t="s">
        <v>23</v>
      </c>
      <c r="K1763" s="117" t="str">
        <f t="shared" si="351"/>
        <v>No's</v>
      </c>
      <c r="L1763" s="118">
        <v>2</v>
      </c>
      <c r="M1763" s="118"/>
      <c r="N1763" s="118"/>
      <c r="O1763" s="138">
        <f t="shared" si="349"/>
        <v>2</v>
      </c>
      <c r="P1763" s="124">
        <v>2</v>
      </c>
      <c r="Q1763" s="118"/>
      <c r="R1763" s="118"/>
      <c r="S1763" s="151"/>
      <c r="T1763" s="119" t="str">
        <f t="shared" si="355"/>
        <v/>
      </c>
      <c r="U1763" s="119" t="str">
        <f t="shared" si="356"/>
        <v/>
      </c>
      <c r="V1763" s="119">
        <f t="shared" si="352"/>
        <v>2</v>
      </c>
      <c r="W1763" s="119" t="str">
        <f t="shared" si="353"/>
        <v/>
      </c>
      <c r="X1763" s="119" t="str">
        <f t="shared" si="354"/>
        <v/>
      </c>
      <c r="Y1763" s="120" t="str">
        <f t="shared" si="357"/>
        <v/>
      </c>
      <c r="Z1763" s="121" t="str">
        <f t="shared" si="358"/>
        <v/>
      </c>
      <c r="AA1763" s="122"/>
      <c r="AB1763" s="119" t="str">
        <f t="shared" si="350"/>
        <v/>
      </c>
    </row>
    <row r="1764" spans="1:29" x14ac:dyDescent="0.45">
      <c r="A1764" s="112">
        <f>IF(C1764="","",COUNTA($C$3:C1764))</f>
        <v>1762</v>
      </c>
      <c r="B1764" s="112" t="str">
        <f t="shared" si="359"/>
        <v>January</v>
      </c>
      <c r="C1764" s="113">
        <v>44929</v>
      </c>
      <c r="D1764" s="114"/>
      <c r="E1764" s="114"/>
      <c r="F1764" s="115"/>
      <c r="G1764" s="116" t="s">
        <v>1077</v>
      </c>
      <c r="H1764" s="152" t="s">
        <v>889</v>
      </c>
      <c r="I1764" s="116" t="s">
        <v>354</v>
      </c>
      <c r="J1764" s="116" t="s">
        <v>354</v>
      </c>
      <c r="K1764" s="117" t="str">
        <f t="shared" si="351"/>
        <v>No's</v>
      </c>
      <c r="L1764" s="118">
        <v>2</v>
      </c>
      <c r="M1764" s="118"/>
      <c r="N1764" s="118"/>
      <c r="O1764" s="138" t="str">
        <f t="shared" si="349"/>
        <v>No's</v>
      </c>
      <c r="P1764" s="124"/>
      <c r="Q1764" s="118"/>
      <c r="R1764" s="118"/>
      <c r="S1764" s="151"/>
      <c r="T1764" s="119" t="str">
        <f t="shared" si="355"/>
        <v/>
      </c>
      <c r="U1764" s="119" t="str">
        <f t="shared" si="356"/>
        <v/>
      </c>
      <c r="V1764" s="119" t="str">
        <f t="shared" si="352"/>
        <v/>
      </c>
      <c r="W1764" s="119" t="str">
        <f t="shared" si="353"/>
        <v/>
      </c>
      <c r="X1764" s="119" t="str">
        <f t="shared" si="354"/>
        <v/>
      </c>
      <c r="Y1764" s="120" t="str">
        <f t="shared" si="357"/>
        <v/>
      </c>
      <c r="Z1764" s="121" t="str">
        <f t="shared" si="358"/>
        <v/>
      </c>
      <c r="AA1764" s="122"/>
      <c r="AB1764" s="119" t="str">
        <f t="shared" si="350"/>
        <v/>
      </c>
    </row>
    <row r="1765" spans="1:29" x14ac:dyDescent="0.45">
      <c r="A1765" s="112">
        <f>IF(C1765="","",COUNTA($C$3:C1765))</f>
        <v>1763</v>
      </c>
      <c r="B1765" s="112" t="str">
        <f t="shared" si="359"/>
        <v>January</v>
      </c>
      <c r="C1765" s="113">
        <v>44929</v>
      </c>
      <c r="D1765" s="114"/>
      <c r="E1765" s="114"/>
      <c r="F1765" s="115"/>
      <c r="G1765" s="116" t="s">
        <v>1077</v>
      </c>
      <c r="H1765" s="152" t="s">
        <v>889</v>
      </c>
      <c r="I1765" s="116" t="s">
        <v>25</v>
      </c>
      <c r="J1765" s="116" t="s">
        <v>455</v>
      </c>
      <c r="K1765" s="117" t="str">
        <f t="shared" si="351"/>
        <v>No's</v>
      </c>
      <c r="L1765" s="118">
        <v>16</v>
      </c>
      <c r="M1765" s="118"/>
      <c r="N1765" s="118"/>
      <c r="O1765" s="138">
        <f t="shared" si="349"/>
        <v>16</v>
      </c>
      <c r="P1765" s="124"/>
      <c r="Q1765" s="118"/>
      <c r="R1765" s="118"/>
      <c r="S1765" s="151"/>
      <c r="T1765" s="119" t="str">
        <f t="shared" si="355"/>
        <v/>
      </c>
      <c r="U1765" s="119" t="str">
        <f t="shared" si="356"/>
        <v/>
      </c>
      <c r="V1765" s="119">
        <f t="shared" si="352"/>
        <v>16</v>
      </c>
      <c r="W1765" s="119" t="str">
        <f t="shared" si="353"/>
        <v/>
      </c>
      <c r="X1765" s="119" t="str">
        <f t="shared" si="354"/>
        <v/>
      </c>
      <c r="Y1765" s="120" t="str">
        <f t="shared" si="357"/>
        <v/>
      </c>
      <c r="Z1765" s="121" t="str">
        <f t="shared" si="358"/>
        <v/>
      </c>
      <c r="AA1765" s="122"/>
      <c r="AB1765" s="119" t="str">
        <f t="shared" si="350"/>
        <v/>
      </c>
    </row>
    <row r="1766" spans="1:29" x14ac:dyDescent="0.45">
      <c r="A1766" s="112">
        <f>IF(C1766="","",COUNTA($C$3:C1766))</f>
        <v>1764</v>
      </c>
      <c r="B1766" s="112" t="str">
        <f t="shared" si="359"/>
        <v>January</v>
      </c>
      <c r="C1766" s="113">
        <v>44930</v>
      </c>
      <c r="D1766" s="114" t="s">
        <v>1087</v>
      </c>
      <c r="E1766" s="114"/>
      <c r="F1766" s="115">
        <v>44924</v>
      </c>
      <c r="G1766" s="116" t="s">
        <v>1073</v>
      </c>
      <c r="H1766" s="152" t="s">
        <v>1088</v>
      </c>
      <c r="I1766" s="116" t="s">
        <v>458</v>
      </c>
      <c r="J1766" s="116" t="s">
        <v>19</v>
      </c>
      <c r="K1766" s="117" t="str">
        <f t="shared" si="351"/>
        <v>Sqmt</v>
      </c>
      <c r="L1766" s="118">
        <v>109.2</v>
      </c>
      <c r="M1766" s="118">
        <v>89.6</v>
      </c>
      <c r="N1766" s="118"/>
      <c r="O1766" s="138">
        <f t="shared" si="349"/>
        <v>109.312</v>
      </c>
      <c r="P1766" s="124">
        <v>104.9</v>
      </c>
      <c r="Q1766" s="118">
        <v>106.9</v>
      </c>
      <c r="R1766" s="118">
        <v>26</v>
      </c>
      <c r="S1766" s="151">
        <v>74</v>
      </c>
      <c r="T1766" s="119">
        <f t="shared" si="355"/>
        <v>2.4119999999999919</v>
      </c>
      <c r="U1766" s="119">
        <f t="shared" si="356"/>
        <v>2</v>
      </c>
      <c r="V1766" s="119">
        <f t="shared" si="352"/>
        <v>514.85951999999997</v>
      </c>
      <c r="W1766" s="119">
        <f t="shared" si="353"/>
        <v>9.42</v>
      </c>
      <c r="X1766" s="119">
        <f t="shared" si="354"/>
        <v>11.360519999999962</v>
      </c>
      <c r="Y1766" s="120">
        <f t="shared" si="357"/>
        <v>2.2065281030444894</v>
      </c>
      <c r="Z1766" s="121">
        <f t="shared" si="358"/>
        <v>1.8296252927400467</v>
      </c>
      <c r="AA1766" s="122"/>
      <c r="AB1766" s="119">
        <f t="shared" si="350"/>
        <v>11.360519999999962</v>
      </c>
    </row>
    <row r="1767" spans="1:29" x14ac:dyDescent="0.45">
      <c r="A1767" s="112">
        <f>IF(C1767="","",COUNTA($C$3:C1767))</f>
        <v>1765</v>
      </c>
      <c r="B1767" s="112" t="str">
        <f t="shared" si="359"/>
        <v>January</v>
      </c>
      <c r="C1767" s="113">
        <v>44930</v>
      </c>
      <c r="D1767" s="114" t="s">
        <v>1087</v>
      </c>
      <c r="E1767" s="114"/>
      <c r="F1767" s="115">
        <v>44924</v>
      </c>
      <c r="G1767" s="116" t="s">
        <v>1073</v>
      </c>
      <c r="H1767" s="152" t="s">
        <v>1088</v>
      </c>
      <c r="I1767" s="116" t="s">
        <v>458</v>
      </c>
      <c r="J1767" s="116" t="s">
        <v>2</v>
      </c>
      <c r="K1767" s="117" t="str">
        <f t="shared" si="351"/>
        <v>Sqmt</v>
      </c>
      <c r="L1767" s="118">
        <v>41</v>
      </c>
      <c r="M1767" s="118"/>
      <c r="N1767" s="118">
        <f>2.15+34.12</f>
        <v>36.269999999999996</v>
      </c>
      <c r="O1767" s="138">
        <f t="shared" si="349"/>
        <v>44.249399999999994</v>
      </c>
      <c r="P1767" s="124">
        <v>31.5</v>
      </c>
      <c r="Q1767" s="118">
        <v>34.85</v>
      </c>
      <c r="R1767" s="118"/>
      <c r="S1767" s="151"/>
      <c r="T1767" s="119">
        <f t="shared" si="355"/>
        <v>9.3993999999999929</v>
      </c>
      <c r="U1767" s="119">
        <f t="shared" si="356"/>
        <v>3.3500000000000014</v>
      </c>
      <c r="V1767" s="119">
        <f t="shared" si="352"/>
        <v>208.41467399999996</v>
      </c>
      <c r="W1767" s="119">
        <f t="shared" si="353"/>
        <v>15.778500000000006</v>
      </c>
      <c r="X1767" s="119">
        <f t="shared" si="354"/>
        <v>44.271173999999966</v>
      </c>
      <c r="Y1767" s="120">
        <f t="shared" si="357"/>
        <v>21.241869946259147</v>
      </c>
      <c r="Z1767" s="121">
        <f t="shared" si="358"/>
        <v>7.5707241228129689</v>
      </c>
      <c r="AA1767" s="122"/>
      <c r="AB1767" s="119">
        <f t="shared" si="350"/>
        <v>44.271173999999966</v>
      </c>
    </row>
    <row r="1768" spans="1:29" x14ac:dyDescent="0.45">
      <c r="A1768" s="112">
        <f>IF(C1768="","",COUNTA($C$3:C1768))</f>
        <v>1766</v>
      </c>
      <c r="B1768" s="112" t="str">
        <f t="shared" si="359"/>
        <v>January</v>
      </c>
      <c r="C1768" s="113">
        <v>44930</v>
      </c>
      <c r="D1768" s="114" t="s">
        <v>1087</v>
      </c>
      <c r="E1768" s="114"/>
      <c r="F1768" s="115">
        <v>44924</v>
      </c>
      <c r="G1768" s="116" t="s">
        <v>1073</v>
      </c>
      <c r="H1768" s="152" t="s">
        <v>1088</v>
      </c>
      <c r="I1768" s="116" t="s">
        <v>502</v>
      </c>
      <c r="J1768" s="116" t="s">
        <v>3</v>
      </c>
      <c r="K1768" s="117" t="str">
        <f t="shared" si="351"/>
        <v>Sqmt</v>
      </c>
      <c r="L1768" s="118">
        <v>2.6</v>
      </c>
      <c r="M1768" s="118"/>
      <c r="N1768" s="118">
        <v>2.2000000000000002</v>
      </c>
      <c r="O1768" s="138">
        <f t="shared" si="349"/>
        <v>2.6840000000000002</v>
      </c>
      <c r="P1768" s="124"/>
      <c r="Q1768" s="118">
        <v>1.7</v>
      </c>
      <c r="R1768" s="118"/>
      <c r="S1768" s="151"/>
      <c r="T1768" s="119">
        <f t="shared" si="355"/>
        <v>0.98400000000000021</v>
      </c>
      <c r="U1768" s="119">
        <f t="shared" si="356"/>
        <v>1.7</v>
      </c>
      <c r="V1768" s="119">
        <f t="shared" si="352"/>
        <v>16.855520000000002</v>
      </c>
      <c r="W1768" s="119">
        <f t="shared" si="353"/>
        <v>10.676</v>
      </c>
      <c r="X1768" s="119">
        <f t="shared" si="354"/>
        <v>6.1795200000000019</v>
      </c>
      <c r="Y1768" s="120">
        <f t="shared" si="357"/>
        <v>36.661698956780931</v>
      </c>
      <c r="Z1768" s="121">
        <f t="shared" si="358"/>
        <v>63.338301043219069</v>
      </c>
      <c r="AA1768" s="122"/>
      <c r="AB1768" s="119">
        <f t="shared" si="350"/>
        <v>6.1795200000000019</v>
      </c>
    </row>
    <row r="1769" spans="1:29" x14ac:dyDescent="0.45">
      <c r="A1769" s="112">
        <f>IF(C1769="","",COUNTA($C$3:C1769))</f>
        <v>1767</v>
      </c>
      <c r="B1769" s="112" t="str">
        <f t="shared" si="359"/>
        <v>January</v>
      </c>
      <c r="C1769" s="113">
        <v>44930</v>
      </c>
      <c r="D1769" s="114" t="s">
        <v>1087</v>
      </c>
      <c r="E1769" s="114"/>
      <c r="F1769" s="115">
        <v>44924</v>
      </c>
      <c r="G1769" s="116" t="s">
        <v>1073</v>
      </c>
      <c r="H1769" s="152" t="s">
        <v>1088</v>
      </c>
      <c r="I1769" s="116" t="s">
        <v>514</v>
      </c>
      <c r="J1769" s="116" t="s">
        <v>21</v>
      </c>
      <c r="K1769" s="117" t="str">
        <f t="shared" si="351"/>
        <v>Sqmt</v>
      </c>
      <c r="L1769" s="118">
        <v>3.5</v>
      </c>
      <c r="M1769" s="118">
        <v>2.9</v>
      </c>
      <c r="N1769" s="118"/>
      <c r="O1769" s="138">
        <f t="shared" ref="O1769:O1832" si="360">IF(ISNUMBER(SEARCH("gsm",J:J)),(M1769+N1769)*1.22,IF(ISNUMBER(SEARCH("Tape",J:J)),L1769,IF(ISNUMBER(SEARCH("Thermal",J:J)),L1769,IF(ISNUMBER(SEARCH("Acou",J:J)),L1769,IF(ISNUMBER(SEARCH("ss",J:J)),L1769,IF(ISNUMBER(SEARCH("Alu",J:J)),L1769,IF(ISNUMBER(SEARCH("Gasket",J:J)),L1769,IF(ISNUMBER(SEARCH("Cleats",J:J)),L1769,IF(ISNUMBER(SEARCH("Tube",J:J)),L1769,IF(ISNUMBER(SEARCH("Bracket",J:J)),L1769,IF(ISNUMBER(SEARCH("Corner",J:J)),L1769,IF(ISNUMBER(SEARCH("MS",J:J)),L1769,IF(ISNUMBER(SEARCH("Bucket",J:J)),L1769,IF(ISNUMBER(SEARCH("stretch",J:J)),L1769,IF(ISNUMBER(SEARCH("Bubble",J:J)),L1769,IF(ISNUMBER(SEARCH("JTR",J:J)),L1769,IF(ISNUMBER(SEARCH("Clamp",J:J)),"No's",IF(ISNUMBER(SEARCH("PIR",J:J)),"sqmt",""))))))))))))))))))</f>
        <v>3.5379999999999998</v>
      </c>
      <c r="P1769" s="124">
        <v>2.9</v>
      </c>
      <c r="Q1769" s="118">
        <v>3.5</v>
      </c>
      <c r="R1769" s="118"/>
      <c r="S1769" s="151"/>
      <c r="T1769" s="119">
        <f t="shared" si="355"/>
        <v>3.7999999999999812E-2</v>
      </c>
      <c r="U1769" s="119">
        <f t="shared" si="356"/>
        <v>0.60000000000000009</v>
      </c>
      <c r="V1769" s="119">
        <f t="shared" si="352"/>
        <v>27.773299999999999</v>
      </c>
      <c r="W1769" s="119">
        <f t="shared" si="353"/>
        <v>4.7100000000000009</v>
      </c>
      <c r="X1769" s="119">
        <f t="shared" si="354"/>
        <v>0.29829999999999851</v>
      </c>
      <c r="Y1769" s="120">
        <f t="shared" si="357"/>
        <v>1.074053137365738</v>
      </c>
      <c r="Z1769" s="121">
        <f t="shared" si="358"/>
        <v>16.95873374788016</v>
      </c>
      <c r="AA1769" s="122"/>
      <c r="AB1769" s="119">
        <f t="shared" si="350"/>
        <v>0.29829999999999851</v>
      </c>
    </row>
    <row r="1770" spans="1:29" x14ac:dyDescent="0.45">
      <c r="A1770" s="112">
        <f>IF(C1770="","",COUNTA($C$3:C1770))</f>
        <v>1768</v>
      </c>
      <c r="B1770" s="112" t="str">
        <f t="shared" si="359"/>
        <v>January</v>
      </c>
      <c r="C1770" s="113">
        <v>44930</v>
      </c>
      <c r="D1770" s="114" t="s">
        <v>1087</v>
      </c>
      <c r="E1770" s="114"/>
      <c r="F1770" s="115">
        <v>44924</v>
      </c>
      <c r="G1770" s="116" t="s">
        <v>1073</v>
      </c>
      <c r="H1770" s="152" t="s">
        <v>1088</v>
      </c>
      <c r="I1770" s="116" t="s">
        <v>369</v>
      </c>
      <c r="J1770" s="116"/>
      <c r="K1770" s="117" t="str">
        <f t="shared" si="351"/>
        <v/>
      </c>
      <c r="L1770" s="118"/>
      <c r="M1770" s="118"/>
      <c r="N1770" s="118"/>
      <c r="O1770" s="138" t="str">
        <f t="shared" si="360"/>
        <v/>
      </c>
      <c r="P1770" s="124">
        <v>16.399999999999999</v>
      </c>
      <c r="Q1770" s="118">
        <v>16.399999999999999</v>
      </c>
      <c r="R1770" s="118"/>
      <c r="S1770" s="151"/>
      <c r="T1770" s="119" t="str">
        <f t="shared" si="355"/>
        <v/>
      </c>
      <c r="U1770" s="119" t="str">
        <f t="shared" si="356"/>
        <v/>
      </c>
      <c r="V1770" s="119" t="str">
        <f t="shared" si="352"/>
        <v/>
      </c>
      <c r="W1770" s="119" t="str">
        <f t="shared" si="353"/>
        <v/>
      </c>
      <c r="X1770" s="119" t="str">
        <f t="shared" si="354"/>
        <v/>
      </c>
      <c r="Y1770" s="120" t="str">
        <f t="shared" si="357"/>
        <v/>
      </c>
      <c r="Z1770" s="121" t="str">
        <f t="shared" si="358"/>
        <v/>
      </c>
      <c r="AA1770" s="122"/>
      <c r="AB1770" s="119" t="str">
        <f t="shared" si="350"/>
        <v/>
      </c>
    </row>
    <row r="1771" spans="1:29" x14ac:dyDescent="0.45">
      <c r="A1771" s="112">
        <f>IF(C1771="","",COUNTA($C$3:C1771))</f>
        <v>1769</v>
      </c>
      <c r="B1771" s="112" t="str">
        <f t="shared" si="359"/>
        <v>January</v>
      </c>
      <c r="C1771" s="113">
        <v>44930</v>
      </c>
      <c r="D1771" s="114" t="s">
        <v>1087</v>
      </c>
      <c r="E1771" s="114"/>
      <c r="F1771" s="115">
        <v>44924</v>
      </c>
      <c r="G1771" s="116" t="s">
        <v>1073</v>
      </c>
      <c r="H1771" s="152" t="s">
        <v>1088</v>
      </c>
      <c r="I1771" s="116" t="s">
        <v>23</v>
      </c>
      <c r="J1771" s="116" t="s">
        <v>23</v>
      </c>
      <c r="K1771" s="117" t="str">
        <f t="shared" si="351"/>
        <v>No's</v>
      </c>
      <c r="L1771" s="118">
        <v>78</v>
      </c>
      <c r="M1771" s="118"/>
      <c r="N1771" s="118"/>
      <c r="O1771" s="138">
        <f t="shared" si="360"/>
        <v>78</v>
      </c>
      <c r="P1771" s="124"/>
      <c r="Q1771" s="118"/>
      <c r="R1771" s="118"/>
      <c r="S1771" s="151"/>
      <c r="T1771" s="119" t="str">
        <f t="shared" si="355"/>
        <v/>
      </c>
      <c r="U1771" s="119" t="str">
        <f t="shared" si="356"/>
        <v/>
      </c>
      <c r="V1771" s="119">
        <f t="shared" si="352"/>
        <v>78</v>
      </c>
      <c r="W1771" s="119" t="str">
        <f t="shared" si="353"/>
        <v/>
      </c>
      <c r="X1771" s="119" t="str">
        <f t="shared" si="354"/>
        <v/>
      </c>
      <c r="Y1771" s="120" t="str">
        <f t="shared" si="357"/>
        <v/>
      </c>
      <c r="Z1771" s="121" t="str">
        <f t="shared" si="358"/>
        <v/>
      </c>
      <c r="AA1771" s="122"/>
      <c r="AB1771" s="119" t="str">
        <f t="shared" si="350"/>
        <v/>
      </c>
    </row>
    <row r="1772" spans="1:29" x14ac:dyDescent="0.45">
      <c r="A1772" s="112">
        <f>IF(C1772="","",COUNTA($C$3:C1772))</f>
        <v>1770</v>
      </c>
      <c r="B1772" s="112" t="str">
        <f t="shared" si="359"/>
        <v>January</v>
      </c>
      <c r="C1772" s="113">
        <v>44930</v>
      </c>
      <c r="D1772" s="114" t="s">
        <v>1087</v>
      </c>
      <c r="E1772" s="114"/>
      <c r="F1772" s="115">
        <v>44924</v>
      </c>
      <c r="G1772" s="116" t="s">
        <v>1073</v>
      </c>
      <c r="H1772" s="152" t="s">
        <v>1088</v>
      </c>
      <c r="I1772" s="116" t="s">
        <v>354</v>
      </c>
      <c r="J1772" s="116" t="s">
        <v>354</v>
      </c>
      <c r="K1772" s="117" t="str">
        <f t="shared" si="351"/>
        <v>No's</v>
      </c>
      <c r="L1772" s="118">
        <v>78</v>
      </c>
      <c r="M1772" s="118"/>
      <c r="N1772" s="118"/>
      <c r="O1772" s="138" t="str">
        <f t="shared" si="360"/>
        <v>No's</v>
      </c>
      <c r="P1772" s="124"/>
      <c r="Q1772" s="118"/>
      <c r="R1772" s="118"/>
      <c r="S1772" s="151"/>
      <c r="T1772" s="119" t="str">
        <f t="shared" si="355"/>
        <v/>
      </c>
      <c r="U1772" s="119" t="str">
        <f t="shared" si="356"/>
        <v/>
      </c>
      <c r="V1772" s="119" t="str">
        <f t="shared" si="352"/>
        <v/>
      </c>
      <c r="W1772" s="119" t="str">
        <f t="shared" si="353"/>
        <v/>
      </c>
      <c r="X1772" s="119" t="str">
        <f t="shared" si="354"/>
        <v/>
      </c>
      <c r="Y1772" s="120" t="str">
        <f t="shared" si="357"/>
        <v/>
      </c>
      <c r="Z1772" s="121" t="str">
        <f t="shared" si="358"/>
        <v/>
      </c>
      <c r="AA1772" s="122"/>
      <c r="AB1772" s="119" t="str">
        <f t="shared" si="350"/>
        <v/>
      </c>
    </row>
    <row r="1773" spans="1:29" x14ac:dyDescent="0.45">
      <c r="A1773" s="112">
        <f>IF(C1773="","",COUNTA($C$3:C1773))</f>
        <v>1771</v>
      </c>
      <c r="B1773" s="112" t="str">
        <f t="shared" si="359"/>
        <v>January</v>
      </c>
      <c r="C1773" s="113">
        <v>44930</v>
      </c>
      <c r="D1773" s="114" t="s">
        <v>1087</v>
      </c>
      <c r="E1773" s="114"/>
      <c r="F1773" s="115">
        <v>44924</v>
      </c>
      <c r="G1773" s="116" t="s">
        <v>1073</v>
      </c>
      <c r="H1773" s="152" t="s">
        <v>1088</v>
      </c>
      <c r="I1773" s="116" t="s">
        <v>460</v>
      </c>
      <c r="J1773" s="116" t="s">
        <v>225</v>
      </c>
      <c r="K1773" s="117" t="str">
        <f t="shared" si="351"/>
        <v>Rmt</v>
      </c>
      <c r="L1773" s="118">
        <v>40</v>
      </c>
      <c r="M1773" s="118"/>
      <c r="N1773" s="118"/>
      <c r="O1773" s="138">
        <f t="shared" si="360"/>
        <v>40</v>
      </c>
      <c r="P1773" s="124"/>
      <c r="Q1773" s="118"/>
      <c r="R1773" s="118"/>
      <c r="S1773" s="151"/>
      <c r="T1773" s="119" t="str">
        <f t="shared" si="355"/>
        <v/>
      </c>
      <c r="U1773" s="119" t="str">
        <f t="shared" si="356"/>
        <v/>
      </c>
      <c r="V1773" s="119">
        <f t="shared" si="352"/>
        <v>40</v>
      </c>
      <c r="W1773" s="119" t="str">
        <f t="shared" si="353"/>
        <v/>
      </c>
      <c r="X1773" s="119" t="str">
        <f t="shared" si="354"/>
        <v/>
      </c>
      <c r="Y1773" s="120" t="str">
        <f t="shared" si="357"/>
        <v/>
      </c>
      <c r="Z1773" s="121" t="str">
        <f t="shared" si="358"/>
        <v/>
      </c>
      <c r="AA1773" s="122"/>
      <c r="AB1773" s="119" t="str">
        <f t="shared" si="350"/>
        <v/>
      </c>
    </row>
    <row r="1774" spans="1:29" x14ac:dyDescent="0.45">
      <c r="A1774" s="112">
        <f>IF(C1774="","",COUNTA($C$3:C1774))</f>
        <v>1772</v>
      </c>
      <c r="B1774" s="112" t="str">
        <f t="shared" si="359"/>
        <v>January</v>
      </c>
      <c r="C1774" s="113">
        <v>44930</v>
      </c>
      <c r="D1774" s="114" t="s">
        <v>962</v>
      </c>
      <c r="E1774" s="114"/>
      <c r="F1774" s="115">
        <v>44893</v>
      </c>
      <c r="G1774" s="116" t="s">
        <v>125</v>
      </c>
      <c r="H1774" s="152" t="s">
        <v>1089</v>
      </c>
      <c r="I1774" s="116" t="s">
        <v>457</v>
      </c>
      <c r="J1774" s="116" t="s">
        <v>2</v>
      </c>
      <c r="K1774" s="117" t="str">
        <f t="shared" si="351"/>
        <v>Sqmt</v>
      </c>
      <c r="L1774" s="118">
        <v>3.8</v>
      </c>
      <c r="M1774" s="118"/>
      <c r="N1774" s="118">
        <v>3.23</v>
      </c>
      <c r="O1774" s="138">
        <f t="shared" si="360"/>
        <v>3.9405999999999999</v>
      </c>
      <c r="P1774" s="124">
        <v>2.5499999999999998</v>
      </c>
      <c r="Q1774" s="118">
        <v>2.8</v>
      </c>
      <c r="R1774" s="118">
        <v>0</v>
      </c>
      <c r="S1774" s="151">
        <v>100</v>
      </c>
      <c r="T1774" s="119">
        <f t="shared" si="355"/>
        <v>1.1406000000000001</v>
      </c>
      <c r="U1774" s="119">
        <f t="shared" si="356"/>
        <v>0.25</v>
      </c>
      <c r="V1774" s="119">
        <f t="shared" si="352"/>
        <v>18.560226</v>
      </c>
      <c r="W1774" s="119">
        <f t="shared" si="353"/>
        <v>1.1775</v>
      </c>
      <c r="X1774" s="119">
        <f t="shared" si="354"/>
        <v>5.3722260000000004</v>
      </c>
      <c r="Y1774" s="120">
        <f t="shared" si="357"/>
        <v>28.944830736436078</v>
      </c>
      <c r="Z1774" s="121">
        <f t="shared" si="358"/>
        <v>6.3442115413896367</v>
      </c>
      <c r="AA1774" s="122"/>
      <c r="AB1774" s="119">
        <f t="shared" si="350"/>
        <v>5.3722260000000004</v>
      </c>
      <c r="AC1774" s="96" t="s">
        <v>519</v>
      </c>
    </row>
    <row r="1775" spans="1:29" x14ac:dyDescent="0.45">
      <c r="A1775" s="112">
        <f>IF(C1775="","",COUNTA($C$3:C1775))</f>
        <v>1773</v>
      </c>
      <c r="B1775" s="112" t="str">
        <f t="shared" si="359"/>
        <v>January</v>
      </c>
      <c r="C1775" s="113">
        <v>44930</v>
      </c>
      <c r="D1775" s="114" t="s">
        <v>962</v>
      </c>
      <c r="E1775" s="114"/>
      <c r="F1775" s="115">
        <v>44893</v>
      </c>
      <c r="G1775" s="116" t="s">
        <v>125</v>
      </c>
      <c r="H1775" s="152" t="s">
        <v>1089</v>
      </c>
      <c r="I1775" s="116" t="s">
        <v>457</v>
      </c>
      <c r="J1775" s="116" t="s">
        <v>3</v>
      </c>
      <c r="K1775" s="117" t="str">
        <f t="shared" si="351"/>
        <v>Sqmt</v>
      </c>
      <c r="L1775" s="118">
        <v>13.3</v>
      </c>
      <c r="M1775" s="118"/>
      <c r="N1775" s="118">
        <v>11.13</v>
      </c>
      <c r="O1775" s="138">
        <f t="shared" si="360"/>
        <v>13.5786</v>
      </c>
      <c r="P1775" s="124">
        <v>8.4</v>
      </c>
      <c r="Q1775" s="118">
        <v>9.6</v>
      </c>
      <c r="R1775" s="118"/>
      <c r="S1775" s="151"/>
      <c r="T1775" s="119">
        <f t="shared" si="355"/>
        <v>3.9786000000000001</v>
      </c>
      <c r="U1775" s="119">
        <f t="shared" si="356"/>
        <v>1.1999999999999993</v>
      </c>
      <c r="V1775" s="119">
        <f t="shared" si="352"/>
        <v>85.273607999999996</v>
      </c>
      <c r="W1775" s="119">
        <f t="shared" si="353"/>
        <v>7.535999999999996</v>
      </c>
      <c r="X1775" s="119">
        <f t="shared" si="354"/>
        <v>24.985608000000003</v>
      </c>
      <c r="Y1775" s="120">
        <f t="shared" si="357"/>
        <v>29.300516989969509</v>
      </c>
      <c r="Z1775" s="121">
        <f t="shared" si="358"/>
        <v>8.837435376253806</v>
      </c>
      <c r="AA1775" s="122"/>
      <c r="AB1775" s="119">
        <f t="shared" si="350"/>
        <v>24.985608000000003</v>
      </c>
    </row>
    <row r="1776" spans="1:29" x14ac:dyDescent="0.45">
      <c r="A1776" s="112">
        <f>IF(C1776="","",COUNTA($C$3:C1776))</f>
        <v>1774</v>
      </c>
      <c r="B1776" s="112" t="str">
        <f t="shared" si="359"/>
        <v>January</v>
      </c>
      <c r="C1776" s="113">
        <v>44930</v>
      </c>
      <c r="D1776" s="114" t="s">
        <v>962</v>
      </c>
      <c r="E1776" s="114"/>
      <c r="F1776" s="115">
        <v>44893</v>
      </c>
      <c r="G1776" s="116" t="s">
        <v>125</v>
      </c>
      <c r="H1776" s="152" t="s">
        <v>1089</v>
      </c>
      <c r="I1776" s="116" t="s">
        <v>369</v>
      </c>
      <c r="J1776" s="116"/>
      <c r="K1776" s="117" t="str">
        <f t="shared" si="351"/>
        <v/>
      </c>
      <c r="L1776" s="118"/>
      <c r="M1776" s="118"/>
      <c r="N1776" s="118"/>
      <c r="O1776" s="138" t="str">
        <f t="shared" si="360"/>
        <v/>
      </c>
      <c r="P1776" s="124">
        <v>1</v>
      </c>
      <c r="Q1776" s="118">
        <v>1</v>
      </c>
      <c r="R1776" s="118"/>
      <c r="S1776" s="151"/>
      <c r="T1776" s="119" t="str">
        <f t="shared" si="355"/>
        <v/>
      </c>
      <c r="U1776" s="119" t="str">
        <f t="shared" si="356"/>
        <v/>
      </c>
      <c r="V1776" s="119" t="str">
        <f t="shared" si="352"/>
        <v/>
      </c>
      <c r="W1776" s="119" t="str">
        <f t="shared" si="353"/>
        <v/>
      </c>
      <c r="X1776" s="119" t="str">
        <f t="shared" si="354"/>
        <v/>
      </c>
      <c r="Y1776" s="120" t="str">
        <f t="shared" si="357"/>
        <v/>
      </c>
      <c r="Z1776" s="121" t="str">
        <f t="shared" si="358"/>
        <v/>
      </c>
      <c r="AA1776" s="122"/>
      <c r="AB1776" s="119" t="str">
        <f t="shared" si="350"/>
        <v/>
      </c>
    </row>
    <row r="1777" spans="1:29" x14ac:dyDescent="0.45">
      <c r="A1777" s="112">
        <f>IF(C1777="","",COUNTA($C$3:C1777))</f>
        <v>1775</v>
      </c>
      <c r="B1777" s="112" t="str">
        <f t="shared" si="359"/>
        <v>January</v>
      </c>
      <c r="C1777" s="113">
        <v>44930</v>
      </c>
      <c r="D1777" s="114" t="s">
        <v>962</v>
      </c>
      <c r="E1777" s="114"/>
      <c r="F1777" s="115">
        <v>44893</v>
      </c>
      <c r="G1777" s="116" t="s">
        <v>125</v>
      </c>
      <c r="H1777" s="152" t="s">
        <v>1089</v>
      </c>
      <c r="I1777" s="116" t="s">
        <v>369</v>
      </c>
      <c r="J1777" s="116"/>
      <c r="K1777" s="117" t="str">
        <f t="shared" si="351"/>
        <v/>
      </c>
      <c r="L1777" s="118"/>
      <c r="M1777" s="118"/>
      <c r="N1777" s="118"/>
      <c r="O1777" s="138" t="str">
        <f t="shared" si="360"/>
        <v/>
      </c>
      <c r="P1777" s="124">
        <v>8.4</v>
      </c>
      <c r="Q1777" s="118">
        <v>8.4</v>
      </c>
      <c r="R1777" s="118"/>
      <c r="S1777" s="151"/>
      <c r="T1777" s="119" t="str">
        <f t="shared" si="355"/>
        <v/>
      </c>
      <c r="U1777" s="119" t="str">
        <f t="shared" si="356"/>
        <v/>
      </c>
      <c r="V1777" s="119" t="str">
        <f t="shared" si="352"/>
        <v/>
      </c>
      <c r="W1777" s="119" t="str">
        <f t="shared" si="353"/>
        <v/>
      </c>
      <c r="X1777" s="119" t="str">
        <f t="shared" si="354"/>
        <v/>
      </c>
      <c r="Y1777" s="120" t="str">
        <f t="shared" si="357"/>
        <v/>
      </c>
      <c r="Z1777" s="121" t="str">
        <f t="shared" si="358"/>
        <v/>
      </c>
      <c r="AA1777" s="122"/>
      <c r="AB1777" s="119" t="str">
        <f t="shared" si="350"/>
        <v/>
      </c>
    </row>
    <row r="1778" spans="1:29" x14ac:dyDescent="0.45">
      <c r="A1778" s="112">
        <f>IF(C1778="","",COUNTA($C$3:C1778))</f>
        <v>1776</v>
      </c>
      <c r="B1778" s="112" t="str">
        <f t="shared" si="359"/>
        <v>January</v>
      </c>
      <c r="C1778" s="113">
        <v>44930</v>
      </c>
      <c r="D1778" s="114" t="s">
        <v>962</v>
      </c>
      <c r="E1778" s="114"/>
      <c r="F1778" s="115">
        <v>44893</v>
      </c>
      <c r="G1778" s="116" t="s">
        <v>125</v>
      </c>
      <c r="H1778" s="152" t="s">
        <v>1089</v>
      </c>
      <c r="I1778" s="116" t="s">
        <v>25</v>
      </c>
      <c r="J1778" s="116" t="s">
        <v>455</v>
      </c>
      <c r="K1778" s="117" t="str">
        <f t="shared" si="351"/>
        <v>No's</v>
      </c>
      <c r="L1778" s="118">
        <v>44</v>
      </c>
      <c r="M1778" s="118"/>
      <c r="N1778" s="118"/>
      <c r="O1778" s="138">
        <f t="shared" si="360"/>
        <v>44</v>
      </c>
      <c r="P1778" s="124"/>
      <c r="Q1778" s="118"/>
      <c r="R1778" s="118"/>
      <c r="S1778" s="151"/>
      <c r="T1778" s="119" t="str">
        <f t="shared" si="355"/>
        <v/>
      </c>
      <c r="U1778" s="119" t="str">
        <f t="shared" si="356"/>
        <v/>
      </c>
      <c r="V1778" s="119">
        <f t="shared" si="352"/>
        <v>44</v>
      </c>
      <c r="W1778" s="119" t="str">
        <f t="shared" si="353"/>
        <v/>
      </c>
      <c r="X1778" s="119" t="str">
        <f t="shared" si="354"/>
        <v/>
      </c>
      <c r="Y1778" s="120" t="str">
        <f t="shared" si="357"/>
        <v/>
      </c>
      <c r="Z1778" s="121" t="str">
        <f t="shared" si="358"/>
        <v/>
      </c>
      <c r="AA1778" s="122"/>
      <c r="AB1778" s="119" t="str">
        <f t="shared" si="350"/>
        <v/>
      </c>
    </row>
    <row r="1779" spans="1:29" x14ac:dyDescent="0.45">
      <c r="A1779" s="112">
        <f>IF(C1779="","",COUNTA($C$3:C1779))</f>
        <v>1777</v>
      </c>
      <c r="B1779" s="112" t="str">
        <f t="shared" si="359"/>
        <v>January</v>
      </c>
      <c r="C1779" s="113">
        <v>44930</v>
      </c>
      <c r="D1779" s="114" t="s">
        <v>962</v>
      </c>
      <c r="E1779" s="114"/>
      <c r="F1779" s="115">
        <v>44893</v>
      </c>
      <c r="G1779" s="116" t="s">
        <v>125</v>
      </c>
      <c r="H1779" s="152" t="s">
        <v>1089</v>
      </c>
      <c r="I1779" s="116" t="s">
        <v>460</v>
      </c>
      <c r="J1779" s="116" t="s">
        <v>225</v>
      </c>
      <c r="K1779" s="117" t="str">
        <f t="shared" si="351"/>
        <v>Rmt</v>
      </c>
      <c r="L1779" s="118">
        <v>30</v>
      </c>
      <c r="M1779" s="118"/>
      <c r="N1779" s="118"/>
      <c r="O1779" s="138">
        <f t="shared" si="360"/>
        <v>30</v>
      </c>
      <c r="P1779" s="124"/>
      <c r="Q1779" s="118"/>
      <c r="R1779" s="118"/>
      <c r="S1779" s="151"/>
      <c r="T1779" s="119" t="str">
        <f t="shared" si="355"/>
        <v/>
      </c>
      <c r="U1779" s="119" t="str">
        <f t="shared" si="356"/>
        <v/>
      </c>
      <c r="V1779" s="119">
        <f t="shared" si="352"/>
        <v>30</v>
      </c>
      <c r="W1779" s="119" t="str">
        <f t="shared" si="353"/>
        <v/>
      </c>
      <c r="X1779" s="119" t="str">
        <f t="shared" si="354"/>
        <v/>
      </c>
      <c r="Y1779" s="120" t="str">
        <f t="shared" si="357"/>
        <v/>
      </c>
      <c r="Z1779" s="121" t="str">
        <f t="shared" si="358"/>
        <v/>
      </c>
      <c r="AA1779" s="122"/>
      <c r="AB1779" s="119" t="str">
        <f t="shared" si="350"/>
        <v/>
      </c>
    </row>
    <row r="1780" spans="1:29" x14ac:dyDescent="0.45">
      <c r="A1780" s="112">
        <f>IF(C1780="","",COUNTA($C$3:C1780))</f>
        <v>1778</v>
      </c>
      <c r="B1780" s="112" t="str">
        <f t="shared" si="359"/>
        <v>January</v>
      </c>
      <c r="C1780" s="113">
        <v>44930</v>
      </c>
      <c r="D1780" s="114" t="s">
        <v>962</v>
      </c>
      <c r="E1780" s="114"/>
      <c r="F1780" s="115">
        <v>44893</v>
      </c>
      <c r="G1780" s="116" t="s">
        <v>125</v>
      </c>
      <c r="H1780" s="152" t="s">
        <v>1089</v>
      </c>
      <c r="I1780" s="116" t="s">
        <v>24</v>
      </c>
      <c r="J1780" s="116" t="s">
        <v>24</v>
      </c>
      <c r="K1780" s="117" t="str">
        <f t="shared" si="351"/>
        <v>No's</v>
      </c>
      <c r="L1780" s="118">
        <v>30</v>
      </c>
      <c r="M1780" s="118"/>
      <c r="N1780" s="118"/>
      <c r="O1780" s="138">
        <f t="shared" si="360"/>
        <v>30</v>
      </c>
      <c r="P1780" s="124"/>
      <c r="Q1780" s="118"/>
      <c r="R1780" s="118"/>
      <c r="S1780" s="151"/>
      <c r="T1780" s="119" t="str">
        <f t="shared" si="355"/>
        <v/>
      </c>
      <c r="U1780" s="119" t="str">
        <f t="shared" si="356"/>
        <v/>
      </c>
      <c r="V1780" s="119">
        <f t="shared" si="352"/>
        <v>30</v>
      </c>
      <c r="W1780" s="119" t="str">
        <f t="shared" si="353"/>
        <v/>
      </c>
      <c r="X1780" s="119" t="str">
        <f t="shared" si="354"/>
        <v/>
      </c>
      <c r="Y1780" s="120" t="str">
        <f t="shared" si="357"/>
        <v/>
      </c>
      <c r="Z1780" s="121" t="str">
        <f t="shared" si="358"/>
        <v/>
      </c>
      <c r="AA1780" s="122"/>
      <c r="AB1780" s="119" t="str">
        <f t="shared" ref="AB1780:AB1845" si="361">IFERROR((X1780-AA1780),"")</f>
        <v/>
      </c>
    </row>
    <row r="1781" spans="1:29" x14ac:dyDescent="0.45">
      <c r="A1781" s="112">
        <f>IF(C1781="","",COUNTA($C$3:C1781))</f>
        <v>1779</v>
      </c>
      <c r="B1781" s="112" t="str">
        <f t="shared" si="359"/>
        <v>January</v>
      </c>
      <c r="C1781" s="113">
        <v>44930</v>
      </c>
      <c r="D1781" s="114" t="s">
        <v>1090</v>
      </c>
      <c r="E1781" s="114"/>
      <c r="F1781" s="115">
        <v>44915</v>
      </c>
      <c r="G1781" s="116" t="s">
        <v>125</v>
      </c>
      <c r="H1781" s="152" t="s">
        <v>1091</v>
      </c>
      <c r="I1781" s="116" t="s">
        <v>467</v>
      </c>
      <c r="J1781" s="116" t="s">
        <v>19</v>
      </c>
      <c r="K1781" s="117" t="str">
        <f t="shared" si="351"/>
        <v>Sqmt</v>
      </c>
      <c r="L1781" s="118">
        <v>142.5</v>
      </c>
      <c r="M1781" s="118">
        <v>117</v>
      </c>
      <c r="N1781" s="118"/>
      <c r="O1781" s="138">
        <f t="shared" si="360"/>
        <v>142.74</v>
      </c>
      <c r="P1781" s="124">
        <v>132.1</v>
      </c>
      <c r="Q1781" s="118">
        <v>136.80000000000001</v>
      </c>
      <c r="R1781" s="118">
        <v>63</v>
      </c>
      <c r="S1781" s="151">
        <v>37</v>
      </c>
      <c r="T1781" s="119">
        <f t="shared" si="355"/>
        <v>5.9399999999999977</v>
      </c>
      <c r="U1781" s="119">
        <f t="shared" si="356"/>
        <v>4.7000000000000171</v>
      </c>
      <c r="V1781" s="119">
        <f t="shared" si="352"/>
        <v>672.30540000000008</v>
      </c>
      <c r="W1781" s="119">
        <f t="shared" si="353"/>
        <v>22.137000000000079</v>
      </c>
      <c r="X1781" s="119">
        <f t="shared" si="354"/>
        <v>27.977399999999989</v>
      </c>
      <c r="Y1781" s="120">
        <f t="shared" si="357"/>
        <v>4.1614123581336679</v>
      </c>
      <c r="Z1781" s="121">
        <f t="shared" si="358"/>
        <v>3.2927000140115013</v>
      </c>
      <c r="AA1781" s="122"/>
      <c r="AB1781" s="119">
        <f t="shared" si="361"/>
        <v>27.977399999999989</v>
      </c>
    </row>
    <row r="1782" spans="1:29" x14ac:dyDescent="0.45">
      <c r="A1782" s="112">
        <f>IF(C1782="","",COUNTA($C$3:C1782))</f>
        <v>1780</v>
      </c>
      <c r="B1782" s="112" t="str">
        <f t="shared" si="359"/>
        <v>January</v>
      </c>
      <c r="C1782" s="113">
        <v>44930</v>
      </c>
      <c r="D1782" s="114" t="s">
        <v>1090</v>
      </c>
      <c r="E1782" s="114"/>
      <c r="F1782" s="115">
        <v>44915</v>
      </c>
      <c r="G1782" s="116" t="s">
        <v>125</v>
      </c>
      <c r="H1782" s="152" t="s">
        <v>1091</v>
      </c>
      <c r="I1782" s="116" t="s">
        <v>467</v>
      </c>
      <c r="J1782" s="116" t="s">
        <v>2</v>
      </c>
      <c r="K1782" s="117" t="str">
        <f t="shared" si="351"/>
        <v>Sqmt</v>
      </c>
      <c r="L1782" s="118">
        <v>12.8</v>
      </c>
      <c r="M1782" s="118"/>
      <c r="N1782" s="118">
        <v>10.72</v>
      </c>
      <c r="O1782" s="138">
        <f t="shared" si="360"/>
        <v>13.0784</v>
      </c>
      <c r="P1782" s="124">
        <v>8.4</v>
      </c>
      <c r="Q1782" s="118">
        <v>9.8000000000000007</v>
      </c>
      <c r="R1782" s="118"/>
      <c r="S1782" s="151"/>
      <c r="T1782" s="119">
        <f t="shared" si="355"/>
        <v>3.2783999999999995</v>
      </c>
      <c r="U1782" s="119">
        <f t="shared" si="356"/>
        <v>1.4000000000000004</v>
      </c>
      <c r="V1782" s="119">
        <f t="shared" si="352"/>
        <v>61.599263999999998</v>
      </c>
      <c r="W1782" s="119">
        <f t="shared" si="353"/>
        <v>6.5940000000000012</v>
      </c>
      <c r="X1782" s="119">
        <f t="shared" si="354"/>
        <v>15.441263999999999</v>
      </c>
      <c r="Y1782" s="120">
        <f t="shared" si="357"/>
        <v>25.067286518228528</v>
      </c>
      <c r="Z1782" s="121">
        <f t="shared" si="358"/>
        <v>10.704673354538784</v>
      </c>
      <c r="AA1782" s="122"/>
      <c r="AB1782" s="119">
        <f t="shared" si="361"/>
        <v>15.441263999999999</v>
      </c>
      <c r="AC1782" s="96" t="s">
        <v>1095</v>
      </c>
    </row>
    <row r="1783" spans="1:29" x14ac:dyDescent="0.45">
      <c r="A1783" s="112">
        <f>IF(C1783="","",COUNTA($C$3:C1783))</f>
        <v>1781</v>
      </c>
      <c r="B1783" s="112" t="str">
        <f t="shared" si="359"/>
        <v>January</v>
      </c>
      <c r="C1783" s="113">
        <v>44930</v>
      </c>
      <c r="D1783" s="114" t="s">
        <v>1090</v>
      </c>
      <c r="E1783" s="114"/>
      <c r="F1783" s="115">
        <v>44915</v>
      </c>
      <c r="G1783" s="116" t="s">
        <v>125</v>
      </c>
      <c r="H1783" s="152" t="s">
        <v>1091</v>
      </c>
      <c r="I1783" s="116" t="s">
        <v>514</v>
      </c>
      <c r="J1783" s="116" t="s">
        <v>21</v>
      </c>
      <c r="K1783" s="117" t="str">
        <f t="shared" si="351"/>
        <v>Sqmt</v>
      </c>
      <c r="L1783" s="118">
        <v>8.1999999999999993</v>
      </c>
      <c r="M1783" s="118">
        <v>6.8</v>
      </c>
      <c r="N1783" s="118"/>
      <c r="O1783" s="138">
        <f t="shared" si="360"/>
        <v>8.2959999999999994</v>
      </c>
      <c r="P1783" s="124">
        <v>6.9</v>
      </c>
      <c r="Q1783" s="118">
        <v>8.1999999999999993</v>
      </c>
      <c r="R1783" s="118"/>
      <c r="S1783" s="151"/>
      <c r="T1783" s="119">
        <f t="shared" si="355"/>
        <v>9.6000000000000085E-2</v>
      </c>
      <c r="U1783" s="119">
        <f t="shared" si="356"/>
        <v>1.2999999999999989</v>
      </c>
      <c r="V1783" s="119">
        <f t="shared" si="352"/>
        <v>65.123599999999996</v>
      </c>
      <c r="W1783" s="119">
        <f t="shared" si="353"/>
        <v>10.204999999999991</v>
      </c>
      <c r="X1783" s="119">
        <f t="shared" si="354"/>
        <v>0.7536000000000006</v>
      </c>
      <c r="Y1783" s="120">
        <f t="shared" si="357"/>
        <v>1.1571841851494709</v>
      </c>
      <c r="Z1783" s="121">
        <f t="shared" si="358"/>
        <v>15.670202507232389</v>
      </c>
      <c r="AA1783" s="122"/>
      <c r="AB1783" s="119">
        <f t="shared" si="361"/>
        <v>0.7536000000000006</v>
      </c>
    </row>
    <row r="1784" spans="1:29" x14ac:dyDescent="0.45">
      <c r="A1784" s="112">
        <f>IF(C1784="","",COUNTA($C$3:C1784))</f>
        <v>1782</v>
      </c>
      <c r="B1784" s="112" t="str">
        <f t="shared" si="359"/>
        <v>January</v>
      </c>
      <c r="C1784" s="113">
        <v>44930</v>
      </c>
      <c r="D1784" s="114" t="s">
        <v>1090</v>
      </c>
      <c r="E1784" s="114"/>
      <c r="F1784" s="115">
        <v>44915</v>
      </c>
      <c r="G1784" s="116" t="s">
        <v>125</v>
      </c>
      <c r="H1784" s="152" t="s">
        <v>1091</v>
      </c>
      <c r="I1784" s="116" t="s">
        <v>369</v>
      </c>
      <c r="J1784" s="116"/>
      <c r="K1784" s="117" t="str">
        <f t="shared" si="351"/>
        <v/>
      </c>
      <c r="L1784" s="118"/>
      <c r="M1784" s="118"/>
      <c r="N1784" s="118"/>
      <c r="O1784" s="138" t="str">
        <f t="shared" si="360"/>
        <v/>
      </c>
      <c r="P1784" s="124"/>
      <c r="Q1784" s="118"/>
      <c r="R1784" s="118"/>
      <c r="S1784" s="151"/>
      <c r="T1784" s="119" t="str">
        <f t="shared" si="355"/>
        <v/>
      </c>
      <c r="U1784" s="119" t="str">
        <f t="shared" si="356"/>
        <v/>
      </c>
      <c r="V1784" s="119" t="str">
        <f t="shared" si="352"/>
        <v/>
      </c>
      <c r="W1784" s="119" t="str">
        <f t="shared" si="353"/>
        <v/>
      </c>
      <c r="X1784" s="119" t="str">
        <f t="shared" si="354"/>
        <v/>
      </c>
      <c r="Y1784" s="120" t="str">
        <f t="shared" si="357"/>
        <v/>
      </c>
      <c r="Z1784" s="121" t="str">
        <f t="shared" si="358"/>
        <v/>
      </c>
      <c r="AA1784" s="122"/>
      <c r="AB1784" s="119" t="str">
        <f t="shared" si="361"/>
        <v/>
      </c>
    </row>
    <row r="1785" spans="1:29" x14ac:dyDescent="0.45">
      <c r="A1785" s="112">
        <f>IF(C1785="","",COUNTA($C$3:C1785))</f>
        <v>1783</v>
      </c>
      <c r="B1785" s="112" t="str">
        <f t="shared" si="359"/>
        <v>January</v>
      </c>
      <c r="C1785" s="113">
        <v>44930</v>
      </c>
      <c r="D1785" s="114" t="s">
        <v>1090</v>
      </c>
      <c r="E1785" s="114"/>
      <c r="F1785" s="115">
        <v>44915</v>
      </c>
      <c r="G1785" s="116" t="s">
        <v>125</v>
      </c>
      <c r="H1785" s="152" t="s">
        <v>1091</v>
      </c>
      <c r="I1785" s="116" t="s">
        <v>369</v>
      </c>
      <c r="J1785" s="116"/>
      <c r="K1785" s="117" t="str">
        <f t="shared" si="351"/>
        <v/>
      </c>
      <c r="L1785" s="118"/>
      <c r="M1785" s="118"/>
      <c r="N1785" s="118"/>
      <c r="O1785" s="138" t="str">
        <f t="shared" si="360"/>
        <v/>
      </c>
      <c r="P1785" s="124"/>
      <c r="Q1785" s="118"/>
      <c r="R1785" s="118"/>
      <c r="S1785" s="151"/>
      <c r="T1785" s="119" t="str">
        <f t="shared" si="355"/>
        <v/>
      </c>
      <c r="U1785" s="119" t="str">
        <f t="shared" si="356"/>
        <v/>
      </c>
      <c r="V1785" s="119" t="str">
        <f t="shared" si="352"/>
        <v/>
      </c>
      <c r="W1785" s="119" t="str">
        <f t="shared" si="353"/>
        <v/>
      </c>
      <c r="X1785" s="119" t="str">
        <f t="shared" si="354"/>
        <v/>
      </c>
      <c r="Y1785" s="120" t="str">
        <f t="shared" si="357"/>
        <v/>
      </c>
      <c r="Z1785" s="121" t="str">
        <f t="shared" si="358"/>
        <v/>
      </c>
      <c r="AA1785" s="122"/>
      <c r="AB1785" s="119" t="str">
        <f t="shared" si="361"/>
        <v/>
      </c>
    </row>
    <row r="1786" spans="1:29" x14ac:dyDescent="0.45">
      <c r="A1786" s="112">
        <f>IF(C1786="","",COUNTA($C$3:C1786))</f>
        <v>1784</v>
      </c>
      <c r="B1786" s="112" t="str">
        <f t="shared" si="359"/>
        <v>January</v>
      </c>
      <c r="C1786" s="113">
        <v>44930</v>
      </c>
      <c r="D1786" s="114" t="s">
        <v>1090</v>
      </c>
      <c r="E1786" s="114"/>
      <c r="F1786" s="115">
        <v>44915</v>
      </c>
      <c r="G1786" s="116" t="s">
        <v>125</v>
      </c>
      <c r="H1786" s="152" t="s">
        <v>1091</v>
      </c>
      <c r="I1786" s="116" t="s">
        <v>369</v>
      </c>
      <c r="J1786" s="116" t="s">
        <v>708</v>
      </c>
      <c r="K1786" s="117" t="str">
        <f t="shared" si="351"/>
        <v>Sqmt</v>
      </c>
      <c r="L1786" s="118">
        <v>3</v>
      </c>
      <c r="M1786" s="118"/>
      <c r="N1786" s="118"/>
      <c r="O1786" s="138">
        <f t="shared" si="360"/>
        <v>3</v>
      </c>
      <c r="P1786" s="124">
        <v>2.9</v>
      </c>
      <c r="Q1786" s="118">
        <v>2.9</v>
      </c>
      <c r="R1786" s="118"/>
      <c r="S1786" s="151"/>
      <c r="T1786" s="119">
        <f t="shared" si="355"/>
        <v>0.10000000000000009</v>
      </c>
      <c r="U1786" s="119">
        <f t="shared" si="356"/>
        <v>0</v>
      </c>
      <c r="V1786" s="119">
        <f t="shared" si="352"/>
        <v>3</v>
      </c>
      <c r="W1786" s="119">
        <f t="shared" si="353"/>
        <v>0</v>
      </c>
      <c r="X1786" s="119" t="str">
        <f t="shared" si="354"/>
        <v/>
      </c>
      <c r="Y1786" s="120">
        <f t="shared" si="357"/>
        <v>3.3333333333333361</v>
      </c>
      <c r="Z1786" s="121">
        <f t="shared" si="358"/>
        <v>0</v>
      </c>
      <c r="AA1786" s="122"/>
      <c r="AB1786" s="119" t="str">
        <f t="shared" si="361"/>
        <v/>
      </c>
    </row>
    <row r="1787" spans="1:29" x14ac:dyDescent="0.45">
      <c r="A1787" s="112">
        <f>IF(C1787="","",COUNTA($C$3:C1787))</f>
        <v>1785</v>
      </c>
      <c r="B1787" s="112" t="str">
        <f t="shared" ref="B1787:B1788" si="362">IF(C1787="","",TEXT(C1787,"mmmm"))</f>
        <v>January</v>
      </c>
      <c r="C1787" s="113">
        <v>44930</v>
      </c>
      <c r="D1787" s="114" t="s">
        <v>1090</v>
      </c>
      <c r="E1787" s="114"/>
      <c r="F1787" s="115">
        <v>44915</v>
      </c>
      <c r="G1787" s="116" t="s">
        <v>125</v>
      </c>
      <c r="H1787" s="152" t="s">
        <v>1091</v>
      </c>
      <c r="I1787" s="116" t="s">
        <v>23</v>
      </c>
      <c r="J1787" s="116" t="s">
        <v>23</v>
      </c>
      <c r="K1787" s="117" t="str">
        <f t="shared" si="351"/>
        <v>No's</v>
      </c>
      <c r="L1787" s="118">
        <v>106</v>
      </c>
      <c r="M1787" s="118"/>
      <c r="N1787" s="118"/>
      <c r="O1787" s="138">
        <f t="shared" si="360"/>
        <v>106</v>
      </c>
      <c r="P1787" s="124">
        <v>106</v>
      </c>
      <c r="Q1787" s="118"/>
      <c r="R1787" s="118"/>
      <c r="S1787" s="151"/>
      <c r="T1787" s="119" t="str">
        <f t="shared" ref="T1787:T1788" si="363">(IF(K1787="Sqmt",(O1787-Q1787),""))</f>
        <v/>
      </c>
      <c r="U1787" s="119" t="str">
        <f t="shared" ref="U1787:U1788" si="364">(IF(K1787="Sqmt",(O1787-P1787)-T1787,IF(K1787="Rmt","",IF(K1787="Kg's","",IF(K1787="No's","",IF(K1787="Roll","",""))))))</f>
        <v/>
      </c>
      <c r="V1787" s="119">
        <f t="shared" si="352"/>
        <v>106</v>
      </c>
      <c r="W1787" s="119" t="str">
        <f t="shared" si="353"/>
        <v/>
      </c>
      <c r="X1787" s="119" t="str">
        <f t="shared" si="354"/>
        <v/>
      </c>
      <c r="Y1787" s="120" t="str">
        <f t="shared" ref="Y1787:Y1788" si="365">IF(K1787="Sqmt",(T1787/O1787)*100,IF(K1787="Kg's","",IF(K1787="No's","",IF(K1787="Rmt","",IF(K1787="Roll","",IF(K1787="",""))))))</f>
        <v/>
      </c>
      <c r="Z1787" s="121" t="str">
        <f t="shared" ref="Z1787:Z1788" si="366">IF(K1787="Sqmt",(U1787/O1787)*100,IF(K1787="Kg's","",IF(K1787="No's","",IF(K1787="Rmt","",IF(K1787="Roll","",IF(K1787="",""))))))</f>
        <v/>
      </c>
      <c r="AA1787" s="122"/>
      <c r="AB1787" s="119" t="str">
        <f t="shared" si="361"/>
        <v/>
      </c>
    </row>
    <row r="1788" spans="1:29" x14ac:dyDescent="0.45">
      <c r="A1788" s="112">
        <f>IF(C1788="","",COUNTA($C$3:C1788))</f>
        <v>1786</v>
      </c>
      <c r="B1788" s="112" t="str">
        <f t="shared" si="362"/>
        <v>January</v>
      </c>
      <c r="C1788" s="113">
        <v>44930</v>
      </c>
      <c r="D1788" s="114" t="s">
        <v>1090</v>
      </c>
      <c r="E1788" s="114"/>
      <c r="F1788" s="115">
        <v>44915</v>
      </c>
      <c r="G1788" s="116" t="s">
        <v>125</v>
      </c>
      <c r="H1788" s="152" t="s">
        <v>1091</v>
      </c>
      <c r="I1788" s="116" t="s">
        <v>354</v>
      </c>
      <c r="J1788" s="116" t="s">
        <v>354</v>
      </c>
      <c r="K1788" s="117" t="str">
        <f t="shared" si="351"/>
        <v>No's</v>
      </c>
      <c r="L1788" s="118">
        <v>106</v>
      </c>
      <c r="M1788" s="118"/>
      <c r="N1788" s="118"/>
      <c r="O1788" s="138" t="str">
        <f t="shared" si="360"/>
        <v>No's</v>
      </c>
      <c r="P1788" s="124"/>
      <c r="Q1788" s="118"/>
      <c r="R1788" s="118"/>
      <c r="S1788" s="151"/>
      <c r="T1788" s="119" t="str">
        <f t="shared" si="363"/>
        <v/>
      </c>
      <c r="U1788" s="119" t="str">
        <f t="shared" si="364"/>
        <v/>
      </c>
      <c r="V1788" s="119" t="str">
        <f t="shared" si="352"/>
        <v/>
      </c>
      <c r="W1788" s="119" t="str">
        <f t="shared" si="353"/>
        <v/>
      </c>
      <c r="X1788" s="119" t="str">
        <f t="shared" si="354"/>
        <v/>
      </c>
      <c r="Y1788" s="120" t="str">
        <f t="shared" si="365"/>
        <v/>
      </c>
      <c r="Z1788" s="121" t="str">
        <f t="shared" si="366"/>
        <v/>
      </c>
      <c r="AA1788" s="122"/>
      <c r="AB1788" s="119" t="str">
        <f t="shared" si="361"/>
        <v/>
      </c>
    </row>
    <row r="1789" spans="1:29" x14ac:dyDescent="0.45">
      <c r="A1789" s="112">
        <f>IF(C1789="","",COUNTA($C$3:C1789))</f>
        <v>1787</v>
      </c>
      <c r="B1789" s="112" t="str">
        <f t="shared" si="359"/>
        <v>January</v>
      </c>
      <c r="C1789" s="113">
        <v>44930</v>
      </c>
      <c r="D1789" s="114" t="s">
        <v>1090</v>
      </c>
      <c r="E1789" s="114"/>
      <c r="F1789" s="115">
        <v>44915</v>
      </c>
      <c r="G1789" s="116" t="s">
        <v>125</v>
      </c>
      <c r="H1789" s="152" t="s">
        <v>1091</v>
      </c>
      <c r="I1789" s="116" t="s">
        <v>368</v>
      </c>
      <c r="J1789" s="116" t="s">
        <v>3</v>
      </c>
      <c r="K1789" s="117" t="str">
        <f t="shared" si="351"/>
        <v>Sqmt</v>
      </c>
      <c r="L1789" s="118">
        <v>45</v>
      </c>
      <c r="M1789" s="118">
        <v>36.9</v>
      </c>
      <c r="N1789" s="118"/>
      <c r="O1789" s="138">
        <f t="shared" si="360"/>
        <v>45.018000000000001</v>
      </c>
      <c r="P1789" s="124">
        <v>45</v>
      </c>
      <c r="Q1789" s="118">
        <v>45</v>
      </c>
      <c r="R1789" s="118"/>
      <c r="S1789" s="151"/>
      <c r="T1789" s="119">
        <f t="shared" si="355"/>
        <v>1.8000000000000682E-2</v>
      </c>
      <c r="U1789" s="119">
        <f t="shared" si="356"/>
        <v>0</v>
      </c>
      <c r="V1789" s="119">
        <f t="shared" si="352"/>
        <v>282.71304000000003</v>
      </c>
      <c r="W1789" s="119">
        <f t="shared" si="353"/>
        <v>0</v>
      </c>
      <c r="X1789" s="119">
        <f t="shared" si="354"/>
        <v>0.11304000000000429</v>
      </c>
      <c r="Y1789" s="120">
        <f t="shared" si="357"/>
        <v>3.9984006397442533E-2</v>
      </c>
      <c r="Z1789" s="121">
        <f t="shared" si="358"/>
        <v>0</v>
      </c>
      <c r="AA1789" s="122"/>
      <c r="AB1789" s="119">
        <f t="shared" si="361"/>
        <v>0.11304000000000429</v>
      </c>
    </row>
    <row r="1790" spans="1:29" x14ac:dyDescent="0.45">
      <c r="A1790" s="112">
        <f>IF(C1790="","",COUNTA($C$3:C1790))</f>
        <v>1788</v>
      </c>
      <c r="B1790" s="112" t="str">
        <f t="shared" si="359"/>
        <v>January</v>
      </c>
      <c r="C1790" s="113">
        <v>44930</v>
      </c>
      <c r="D1790" s="114" t="s">
        <v>1090</v>
      </c>
      <c r="E1790" s="114"/>
      <c r="F1790" s="115">
        <v>44915</v>
      </c>
      <c r="G1790" s="116" t="s">
        <v>125</v>
      </c>
      <c r="H1790" s="152" t="s">
        <v>1091</v>
      </c>
      <c r="I1790" s="116" t="s">
        <v>513</v>
      </c>
      <c r="J1790" s="116" t="s">
        <v>708</v>
      </c>
      <c r="K1790" s="117" t="str">
        <f t="shared" si="351"/>
        <v>Sqmt</v>
      </c>
      <c r="L1790" s="118">
        <v>30</v>
      </c>
      <c r="M1790" s="118"/>
      <c r="N1790" s="118"/>
      <c r="O1790" s="138">
        <f t="shared" si="360"/>
        <v>30</v>
      </c>
      <c r="P1790" s="124">
        <v>30</v>
      </c>
      <c r="Q1790" s="118">
        <v>30</v>
      </c>
      <c r="R1790" s="118"/>
      <c r="S1790" s="151"/>
      <c r="T1790" s="119">
        <f t="shared" si="355"/>
        <v>0</v>
      </c>
      <c r="U1790" s="119">
        <f t="shared" si="356"/>
        <v>0</v>
      </c>
      <c r="V1790" s="119">
        <f t="shared" si="352"/>
        <v>30</v>
      </c>
      <c r="W1790" s="119">
        <f t="shared" si="353"/>
        <v>0</v>
      </c>
      <c r="X1790" s="119" t="str">
        <f t="shared" si="354"/>
        <v/>
      </c>
      <c r="Y1790" s="120">
        <f t="shared" si="357"/>
        <v>0</v>
      </c>
      <c r="Z1790" s="121">
        <f t="shared" si="358"/>
        <v>0</v>
      </c>
      <c r="AA1790" s="122"/>
      <c r="AB1790" s="119" t="str">
        <f t="shared" si="361"/>
        <v/>
      </c>
    </row>
    <row r="1791" spans="1:29" x14ac:dyDescent="0.45">
      <c r="A1791" s="112">
        <f>IF(C1791="","",COUNTA($C$3:C1791))</f>
        <v>1789</v>
      </c>
      <c r="B1791" s="112" t="str">
        <f t="shared" si="359"/>
        <v>January</v>
      </c>
      <c r="C1791" s="113">
        <v>44930</v>
      </c>
      <c r="D1791" s="114" t="s">
        <v>1090</v>
      </c>
      <c r="E1791" s="114"/>
      <c r="F1791" s="115">
        <v>44915</v>
      </c>
      <c r="G1791" s="116" t="s">
        <v>125</v>
      </c>
      <c r="H1791" s="152" t="s">
        <v>1091</v>
      </c>
      <c r="I1791" s="116" t="s">
        <v>25</v>
      </c>
      <c r="J1791" s="116" t="s">
        <v>455</v>
      </c>
      <c r="K1791" s="117" t="str">
        <f t="shared" si="351"/>
        <v>No's</v>
      </c>
      <c r="L1791" s="118">
        <v>470</v>
      </c>
      <c r="M1791" s="118"/>
      <c r="N1791" s="118"/>
      <c r="O1791" s="138">
        <f t="shared" si="360"/>
        <v>470</v>
      </c>
      <c r="P1791" s="124"/>
      <c r="Q1791" s="118"/>
      <c r="R1791" s="118"/>
      <c r="S1791" s="151"/>
      <c r="T1791" s="119" t="str">
        <f t="shared" si="355"/>
        <v/>
      </c>
      <c r="U1791" s="119" t="str">
        <f t="shared" si="356"/>
        <v/>
      </c>
      <c r="V1791" s="119">
        <f t="shared" si="352"/>
        <v>470</v>
      </c>
      <c r="W1791" s="119" t="str">
        <f t="shared" si="353"/>
        <v/>
      </c>
      <c r="X1791" s="119" t="str">
        <f t="shared" si="354"/>
        <v/>
      </c>
      <c r="Y1791" s="120" t="str">
        <f t="shared" si="357"/>
        <v/>
      </c>
      <c r="Z1791" s="121" t="str">
        <f t="shared" si="358"/>
        <v/>
      </c>
      <c r="AA1791" s="122"/>
      <c r="AB1791" s="119" t="str">
        <f t="shared" si="361"/>
        <v/>
      </c>
    </row>
    <row r="1792" spans="1:29" x14ac:dyDescent="0.45">
      <c r="A1792" s="112">
        <f>IF(C1792="","",COUNTA($C$3:C1792))</f>
        <v>1790</v>
      </c>
      <c r="B1792" s="112" t="str">
        <f t="shared" si="359"/>
        <v>January</v>
      </c>
      <c r="C1792" s="113">
        <v>44930</v>
      </c>
      <c r="D1792" s="114" t="s">
        <v>1090</v>
      </c>
      <c r="E1792" s="114"/>
      <c r="F1792" s="115">
        <v>44915</v>
      </c>
      <c r="G1792" s="116" t="s">
        <v>125</v>
      </c>
      <c r="H1792" s="152" t="s">
        <v>1091</v>
      </c>
      <c r="I1792" s="116" t="s">
        <v>460</v>
      </c>
      <c r="J1792" s="116" t="s">
        <v>225</v>
      </c>
      <c r="K1792" s="117" t="str">
        <f t="shared" si="351"/>
        <v>Rmt</v>
      </c>
      <c r="L1792" s="118">
        <v>90</v>
      </c>
      <c r="M1792" s="118"/>
      <c r="N1792" s="118"/>
      <c r="O1792" s="138">
        <f t="shared" si="360"/>
        <v>90</v>
      </c>
      <c r="P1792" s="124"/>
      <c r="Q1792" s="118"/>
      <c r="R1792" s="118"/>
      <c r="S1792" s="151"/>
      <c r="T1792" s="119" t="str">
        <f t="shared" si="355"/>
        <v/>
      </c>
      <c r="U1792" s="119" t="str">
        <f t="shared" si="356"/>
        <v/>
      </c>
      <c r="V1792" s="119">
        <f t="shared" si="352"/>
        <v>90</v>
      </c>
      <c r="W1792" s="119" t="str">
        <f t="shared" si="353"/>
        <v/>
      </c>
      <c r="X1792" s="119" t="str">
        <f t="shared" si="354"/>
        <v/>
      </c>
      <c r="Y1792" s="120" t="str">
        <f t="shared" si="357"/>
        <v/>
      </c>
      <c r="Z1792" s="121" t="str">
        <f t="shared" si="358"/>
        <v/>
      </c>
      <c r="AA1792" s="122"/>
      <c r="AB1792" s="119" t="str">
        <f t="shared" si="361"/>
        <v/>
      </c>
    </row>
    <row r="1793" spans="1:28" x14ac:dyDescent="0.45">
      <c r="A1793" s="112">
        <f>IF(C1793="","",COUNTA($C$3:C1793))</f>
        <v>1791</v>
      </c>
      <c r="B1793" s="112" t="str">
        <f t="shared" si="359"/>
        <v>January</v>
      </c>
      <c r="C1793" s="113">
        <v>44930</v>
      </c>
      <c r="D1793" s="114" t="s">
        <v>1090</v>
      </c>
      <c r="E1793" s="114"/>
      <c r="F1793" s="115">
        <v>44915</v>
      </c>
      <c r="G1793" s="116" t="s">
        <v>125</v>
      </c>
      <c r="H1793" s="152" t="s">
        <v>1091</v>
      </c>
      <c r="I1793" s="116" t="s">
        <v>24</v>
      </c>
      <c r="J1793" s="116" t="s">
        <v>24</v>
      </c>
      <c r="K1793" s="117" t="str">
        <f t="shared" si="351"/>
        <v>No's</v>
      </c>
      <c r="L1793" s="118">
        <v>300</v>
      </c>
      <c r="M1793" s="118"/>
      <c r="N1793" s="118"/>
      <c r="O1793" s="138">
        <f t="shared" si="360"/>
        <v>300</v>
      </c>
      <c r="P1793" s="124"/>
      <c r="Q1793" s="118"/>
      <c r="R1793" s="118"/>
      <c r="S1793" s="151"/>
      <c r="T1793" s="119" t="str">
        <f t="shared" si="355"/>
        <v/>
      </c>
      <c r="U1793" s="119" t="str">
        <f t="shared" si="356"/>
        <v/>
      </c>
      <c r="V1793" s="119">
        <f t="shared" si="352"/>
        <v>300</v>
      </c>
      <c r="W1793" s="119" t="str">
        <f t="shared" si="353"/>
        <v/>
      </c>
      <c r="X1793" s="119" t="str">
        <f t="shared" si="354"/>
        <v/>
      </c>
      <c r="Y1793" s="120" t="str">
        <f t="shared" si="357"/>
        <v/>
      </c>
      <c r="Z1793" s="121" t="str">
        <f t="shared" si="358"/>
        <v/>
      </c>
      <c r="AA1793" s="122"/>
      <c r="AB1793" s="119" t="str">
        <f t="shared" si="361"/>
        <v/>
      </c>
    </row>
    <row r="1794" spans="1:28" x14ac:dyDescent="0.45">
      <c r="A1794" s="112">
        <f>IF(C1794="","",COUNTA($C$3:C1794))</f>
        <v>1792</v>
      </c>
      <c r="B1794" s="112" t="str">
        <f t="shared" si="359"/>
        <v>January</v>
      </c>
      <c r="C1794" s="113">
        <v>44930</v>
      </c>
      <c r="D1794" s="114" t="s">
        <v>1090</v>
      </c>
      <c r="E1794" s="114"/>
      <c r="F1794" s="115">
        <v>44915</v>
      </c>
      <c r="G1794" s="116" t="s">
        <v>125</v>
      </c>
      <c r="H1794" s="152" t="s">
        <v>1091</v>
      </c>
      <c r="I1794" s="116" t="s">
        <v>480</v>
      </c>
      <c r="J1794" s="116" t="s">
        <v>343</v>
      </c>
      <c r="K1794" s="117" t="str">
        <f t="shared" si="351"/>
        <v>No's</v>
      </c>
      <c r="L1794" s="118">
        <v>1</v>
      </c>
      <c r="M1794" s="118"/>
      <c r="N1794" s="118"/>
      <c r="O1794" s="138">
        <f t="shared" si="360"/>
        <v>1</v>
      </c>
      <c r="P1794" s="124"/>
      <c r="Q1794" s="118"/>
      <c r="R1794" s="118"/>
      <c r="S1794" s="151"/>
      <c r="T1794" s="119" t="str">
        <f t="shared" si="355"/>
        <v/>
      </c>
      <c r="U1794" s="119" t="str">
        <f t="shared" si="356"/>
        <v/>
      </c>
      <c r="V1794" s="119">
        <f t="shared" si="352"/>
        <v>1</v>
      </c>
      <c r="W1794" s="119" t="str">
        <f t="shared" si="353"/>
        <v/>
      </c>
      <c r="X1794" s="119" t="str">
        <f t="shared" si="354"/>
        <v/>
      </c>
      <c r="Y1794" s="120" t="str">
        <f t="shared" si="357"/>
        <v/>
      </c>
      <c r="Z1794" s="121" t="str">
        <f t="shared" si="358"/>
        <v/>
      </c>
      <c r="AA1794" s="122"/>
      <c r="AB1794" s="119" t="str">
        <f t="shared" si="361"/>
        <v/>
      </c>
    </row>
    <row r="1795" spans="1:28" x14ac:dyDescent="0.45">
      <c r="A1795" s="112">
        <f>IF(C1795="","",COUNTA($C$3:C1795))</f>
        <v>1793</v>
      </c>
      <c r="B1795" s="112" t="str">
        <f t="shared" si="359"/>
        <v>January</v>
      </c>
      <c r="C1795" s="113">
        <v>44930</v>
      </c>
      <c r="D1795" s="114" t="s">
        <v>1090</v>
      </c>
      <c r="E1795" s="114"/>
      <c r="F1795" s="115">
        <v>44915</v>
      </c>
      <c r="G1795" s="116" t="s">
        <v>125</v>
      </c>
      <c r="H1795" s="152" t="s">
        <v>1096</v>
      </c>
      <c r="I1795" s="116" t="s">
        <v>607</v>
      </c>
      <c r="J1795" s="116" t="s">
        <v>4</v>
      </c>
      <c r="K1795" s="117" t="str">
        <f t="shared" ref="K1795:K1858" si="36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795" s="118">
        <v>2.2000000000000002</v>
      </c>
      <c r="M1795" s="118"/>
      <c r="N1795" s="118">
        <v>1.85</v>
      </c>
      <c r="O1795" s="138">
        <f t="shared" si="360"/>
        <v>2.2570000000000001</v>
      </c>
      <c r="P1795" s="124">
        <v>1</v>
      </c>
      <c r="Q1795" s="118">
        <v>1.8</v>
      </c>
      <c r="R1795" s="118">
        <v>0</v>
      </c>
      <c r="S1795" s="151">
        <v>100</v>
      </c>
      <c r="T1795" s="119">
        <f t="shared" si="355"/>
        <v>0.45700000000000007</v>
      </c>
      <c r="U1795" s="119">
        <f t="shared" si="356"/>
        <v>0.8</v>
      </c>
      <c r="V1795" s="119">
        <f t="shared" ref="V1795:V1858" si="368">IF(ISNUMBER(SEARCH("26",J:J)),O1795*3.925,IF(ISNUMBER(SEARCH("24",J:J)),O1795*4.71,IF(ISNUMBER(SEARCH("22",J:J)),O1795*6.28,IF(ISNUMBER(SEARCH("20",J:J)),O1795*7.85,IF(ISNUMBER(SEARCH("18G",J:J)),O1795*9.42,IF(ISNUMBER(SEARCH("16G",J:J)),O1795*11.775,IF(ISNUMBER(SEARCH("Thermal",J:J)),O1795,IF(ISNUMBER(SEARCH("Acou",J:J)),O1795,IF(ISNUMBER(SEARCH("ss",J:J)),O1795,IF(ISNUMBER(SEARCH("0.8mm",J:J)),O1795*2.2,IF(ISNUMBER(SEARCH("1mm",J:J)),O1795*2.75,IF(ISNUMBER(SEARCH("1.2mm",J:J)),O1795*3.3,IF(ISNUMBER(SEARCH("Gasket",J:J)),O1795,IF(ISNUMBER(SEARCH("Cleats",J:J)),O1795,IF(ISNUMBER(SEARCH("Sealant",J:J)),O1795,IF(ISNUMBER(SEARCH("Bracket",J:J)),O1795,IF(ISNUMBER(SEARCH("Corner",J:J)),O1795,IF(ISNUMBER(SEARCH("Bubble",J:J)),O1795,""))))))))))))))))))</f>
        <v>17.717449999999999</v>
      </c>
      <c r="W1795" s="119">
        <f t="shared" ref="W1795:W1858" si="369">IF(ISNUMBER(SEARCH("26",J:J)),U1795*3.925,IF(ISNUMBER(SEARCH("24",J:J)),U1795*4.71,IF(ISNUMBER(SEARCH("22",J:J)),U1795*6.28,IF(ISNUMBER(SEARCH("20",J:J)),U1795*7.85,IF(ISNUMBER(SEARCH("18G",J:J)),U1795*9.42,IF(ISNUMBER(SEARCH("16G",J:J)),U1795*11.775,IF(ISNUMBER(SEARCH("Thermal",J:J)),U1795,IF(ISNUMBER(SEARCH("Acou",J:J)),U1795,IF(ISNUMBER(SEARCH("ss",J:J)),U1795,IF(ISNUMBER(SEARCH("0.8mm",J:J)),U1795*2.2,IF(ISNUMBER(SEARCH("1mm",J:J)),U1795*2.75,IF(ISNUMBER(SEARCH("1.2mm",J:J)),U1795*3.3,IF(ISNUMBER(SEARCH("Gasket",J:J)),U1795,IF(ISNUMBER(SEARCH("Cleats",J:J)),U1795,IF(ISNUMBER(SEARCH("Sealant",J:J)),U1795,IF(ISNUMBER(SEARCH("Bracket",J:J)),U1795,IF(ISNUMBER(SEARCH("Corner",J:J)),U1795,IF(ISNUMBER(SEARCH("Bubble",J:J)),U1795,""))))))))))))))))))</f>
        <v>6.28</v>
      </c>
      <c r="X1795" s="119">
        <f t="shared" ref="X1795:X1858" si="370">IF(ISNUMBER(SEARCH("26",J:J)),T1795*3.925,IF(ISNUMBER(SEARCH("24",J:J)),T1795*4.71,IF(ISNUMBER(SEARCH("22",J:J)),T1795*6.28,IF(ISNUMBER(SEARCH("20",J:J)),T1795*7.85,IF(ISNUMBER(SEARCH("18",J:J)),T1795*9.42,IF(ISNUMBER(SEARCH("16",J:J)),T1795*11.775,IF(ISNUMBER(SEARCH("Thermal",J:J)),"",IF(ISNUMBER(SEARCH("Acou",J:J)),"",IF(ISNUMBER(SEARCH("ss",J:J)),"",IF(ISNUMBER(SEARCH("0.8mm",J:J)),T1795*2.2,IF(ISNUMBER(SEARCH("1mm",J:J)),T1795*2.75,IF(ISNUMBER(SEARCH("1.2mm",J:J)),T1795*3.3,IF(ISNUMBER(SEARCH("Gasket",J:J)),"",IF(ISNUMBER(SEARCH("Cleats",J:J)),"",IF(ISNUMBER(SEARCH("Sealant",J:J)),"",IF(ISNUMBER(SEARCH("Bracket",J:J)),"",IF(ISNUMBER(SEARCH("Corner",J:J)),"",IF(ISNUMBER(SEARCH("Bubble",J:J)),"",""))))))))))))))))))</f>
        <v>3.5874500000000005</v>
      </c>
      <c r="Y1795" s="120">
        <f t="shared" si="357"/>
        <v>20.248116969428448</v>
      </c>
      <c r="Z1795" s="121">
        <f t="shared" si="358"/>
        <v>35.445281346920694</v>
      </c>
      <c r="AA1795" s="122"/>
      <c r="AB1795" s="119">
        <f t="shared" si="361"/>
        <v>3.5874500000000005</v>
      </c>
    </row>
    <row r="1796" spans="1:28" x14ac:dyDescent="0.45">
      <c r="A1796" s="112">
        <f>IF(C1796="","",COUNTA($C$3:C1796))</f>
        <v>1794</v>
      </c>
      <c r="B1796" s="112" t="str">
        <f t="shared" si="359"/>
        <v>January</v>
      </c>
      <c r="C1796" s="113">
        <v>44931</v>
      </c>
      <c r="D1796" s="114" t="s">
        <v>900</v>
      </c>
      <c r="E1796" s="114"/>
      <c r="F1796" s="115">
        <v>44876</v>
      </c>
      <c r="G1796" s="116" t="s">
        <v>125</v>
      </c>
      <c r="H1796" s="152" t="s">
        <v>1092</v>
      </c>
      <c r="I1796" s="116" t="s">
        <v>461</v>
      </c>
      <c r="J1796" s="116" t="s">
        <v>237</v>
      </c>
      <c r="K1796" s="117" t="str">
        <f t="shared" si="367"/>
        <v>Sqmt</v>
      </c>
      <c r="L1796" s="118">
        <v>35.6</v>
      </c>
      <c r="M1796" s="118">
        <v>1.94</v>
      </c>
      <c r="N1796" s="118">
        <v>27.24</v>
      </c>
      <c r="O1796" s="138">
        <f t="shared" si="360"/>
        <v>35.6</v>
      </c>
      <c r="P1796" s="124">
        <v>25.15</v>
      </c>
      <c r="Q1796" s="118">
        <v>29</v>
      </c>
      <c r="R1796" s="118">
        <v>19</v>
      </c>
      <c r="S1796" s="151">
        <v>81</v>
      </c>
      <c r="T1796" s="119">
        <f t="shared" si="355"/>
        <v>6.6000000000000014</v>
      </c>
      <c r="U1796" s="119">
        <f t="shared" si="356"/>
        <v>3.8500000000000014</v>
      </c>
      <c r="V1796" s="119">
        <f t="shared" si="368"/>
        <v>78.320000000000007</v>
      </c>
      <c r="W1796" s="119">
        <f t="shared" si="369"/>
        <v>8.4700000000000042</v>
      </c>
      <c r="X1796" s="119">
        <f t="shared" si="370"/>
        <v>14.520000000000005</v>
      </c>
      <c r="Y1796" s="120">
        <f t="shared" si="357"/>
        <v>18.539325842696634</v>
      </c>
      <c r="Z1796" s="121">
        <f t="shared" si="358"/>
        <v>10.814606741573037</v>
      </c>
      <c r="AA1796" s="122"/>
      <c r="AB1796" s="119">
        <f t="shared" si="361"/>
        <v>14.520000000000005</v>
      </c>
    </row>
    <row r="1797" spans="1:28" x14ac:dyDescent="0.45">
      <c r="A1797" s="112">
        <f>IF(C1797="","",COUNTA($C$3:C1797))</f>
        <v>1795</v>
      </c>
      <c r="B1797" s="112" t="str">
        <f t="shared" si="359"/>
        <v>January</v>
      </c>
      <c r="C1797" s="113">
        <v>44931</v>
      </c>
      <c r="D1797" s="114" t="s">
        <v>900</v>
      </c>
      <c r="E1797" s="114"/>
      <c r="F1797" s="115">
        <v>44876</v>
      </c>
      <c r="G1797" s="116" t="s">
        <v>125</v>
      </c>
      <c r="H1797" s="152" t="s">
        <v>1092</v>
      </c>
      <c r="I1797" s="116" t="s">
        <v>461</v>
      </c>
      <c r="J1797" s="116" t="s">
        <v>236</v>
      </c>
      <c r="K1797" s="117" t="str">
        <f t="shared" si="367"/>
        <v>Sqmt</v>
      </c>
      <c r="L1797" s="118">
        <v>50.65</v>
      </c>
      <c r="M1797" s="118">
        <v>15.54</v>
      </c>
      <c r="N1797" s="118">
        <v>25.98</v>
      </c>
      <c r="O1797" s="138">
        <f t="shared" si="360"/>
        <v>50.65</v>
      </c>
      <c r="P1797" s="124">
        <v>39.9</v>
      </c>
      <c r="Q1797" s="118">
        <v>43.5</v>
      </c>
      <c r="R1797" s="118"/>
      <c r="S1797" s="151"/>
      <c r="T1797" s="119">
        <f t="shared" ref="T1797:T1858" si="371">(IF(K1797="Sqmt",(O1797-Q1797),""))</f>
        <v>7.1499999999999986</v>
      </c>
      <c r="U1797" s="119">
        <f t="shared" ref="U1797:U1858" si="372">(IF(K1797="Sqmt",(O1797-P1797)-T1797,IF(K1797="Rmt","",IF(K1797="Kg's","",IF(K1797="No's","",IF(K1797="Roll","",""))))))</f>
        <v>3.6000000000000014</v>
      </c>
      <c r="V1797" s="119">
        <f t="shared" si="368"/>
        <v>139.28749999999999</v>
      </c>
      <c r="W1797" s="119">
        <f t="shared" si="369"/>
        <v>9.9000000000000039</v>
      </c>
      <c r="X1797" s="119">
        <f t="shared" si="370"/>
        <v>19.662499999999994</v>
      </c>
      <c r="Y1797" s="120">
        <f t="shared" ref="Y1797:Y1858" si="373">IF(K1797="Sqmt",(T1797/O1797)*100,IF(K1797="Kg's","",IF(K1797="No's","",IF(K1797="Rmt","",IF(K1797="Roll","",IF(K1797="",""))))))</f>
        <v>14.116485686080946</v>
      </c>
      <c r="Z1797" s="121">
        <f t="shared" ref="Z1797:Z1858" si="374">IF(K1797="Sqmt",(U1797/O1797)*100,IF(K1797="Kg's","",IF(K1797="No's","",IF(K1797="Rmt","",IF(K1797="Roll","",IF(K1797="",""))))))</f>
        <v>7.1076011846001999</v>
      </c>
      <c r="AA1797" s="122"/>
      <c r="AB1797" s="119">
        <f t="shared" si="361"/>
        <v>19.662499999999994</v>
      </c>
    </row>
    <row r="1798" spans="1:28" x14ac:dyDescent="0.45">
      <c r="A1798" s="112">
        <f>IF(C1798="","",COUNTA($C$3:C1798))</f>
        <v>1796</v>
      </c>
      <c r="B1798" s="112" t="str">
        <f t="shared" ref="B1798:B1858" si="375">IF(C1798="","",TEXT(C1798,"mmmm"))</f>
        <v>January</v>
      </c>
      <c r="C1798" s="113">
        <v>44931</v>
      </c>
      <c r="D1798" s="114" t="s">
        <v>900</v>
      </c>
      <c r="E1798" s="114"/>
      <c r="F1798" s="115">
        <v>44876</v>
      </c>
      <c r="G1798" s="116" t="s">
        <v>125</v>
      </c>
      <c r="H1798" s="152" t="s">
        <v>1092</v>
      </c>
      <c r="I1798" s="116" t="s">
        <v>369</v>
      </c>
      <c r="J1798" s="116"/>
      <c r="K1798" s="117" t="str">
        <f t="shared" si="367"/>
        <v/>
      </c>
      <c r="L1798" s="118" t="s">
        <v>1158</v>
      </c>
      <c r="M1798" s="118"/>
      <c r="N1798" s="118"/>
      <c r="O1798" s="138" t="str">
        <f t="shared" si="360"/>
        <v/>
      </c>
      <c r="P1798" s="124"/>
      <c r="Q1798" s="118"/>
      <c r="R1798" s="118"/>
      <c r="S1798" s="151"/>
      <c r="T1798" s="119" t="str">
        <f t="shared" si="371"/>
        <v/>
      </c>
      <c r="U1798" s="119" t="str">
        <f t="shared" si="372"/>
        <v/>
      </c>
      <c r="V1798" s="119" t="str">
        <f t="shared" si="368"/>
        <v/>
      </c>
      <c r="W1798" s="119" t="str">
        <f t="shared" si="369"/>
        <v/>
      </c>
      <c r="X1798" s="119" t="str">
        <f t="shared" si="370"/>
        <v/>
      </c>
      <c r="Y1798" s="120" t="str">
        <f t="shared" si="373"/>
        <v/>
      </c>
      <c r="Z1798" s="121" t="str">
        <f t="shared" si="374"/>
        <v/>
      </c>
      <c r="AA1798" s="122"/>
      <c r="AB1798" s="119" t="str">
        <f t="shared" si="361"/>
        <v/>
      </c>
    </row>
    <row r="1799" spans="1:28" x14ac:dyDescent="0.45">
      <c r="A1799" s="112">
        <f>IF(C1799="","",COUNTA($C$3:C1799))</f>
        <v>1797</v>
      </c>
      <c r="B1799" s="112" t="str">
        <f t="shared" si="375"/>
        <v>January</v>
      </c>
      <c r="C1799" s="113">
        <v>44931</v>
      </c>
      <c r="D1799" s="114" t="s">
        <v>900</v>
      </c>
      <c r="E1799" s="114"/>
      <c r="F1799" s="115">
        <v>44876</v>
      </c>
      <c r="G1799" s="116" t="s">
        <v>125</v>
      </c>
      <c r="H1799" s="152" t="s">
        <v>1092</v>
      </c>
      <c r="I1799" s="116" t="s">
        <v>513</v>
      </c>
      <c r="J1799" s="116" t="s">
        <v>407</v>
      </c>
      <c r="K1799" s="117" t="str">
        <f t="shared" si="367"/>
        <v>Sqmt</v>
      </c>
      <c r="L1799" s="118">
        <v>16</v>
      </c>
      <c r="M1799" s="118"/>
      <c r="N1799" s="118"/>
      <c r="O1799" s="138">
        <f t="shared" si="360"/>
        <v>16</v>
      </c>
      <c r="P1799" s="124">
        <v>16</v>
      </c>
      <c r="Q1799" s="118">
        <v>16</v>
      </c>
      <c r="R1799" s="118"/>
      <c r="S1799" s="151"/>
      <c r="T1799" s="119">
        <f t="shared" si="371"/>
        <v>0</v>
      </c>
      <c r="U1799" s="119">
        <f t="shared" si="372"/>
        <v>0</v>
      </c>
      <c r="V1799" s="119">
        <f t="shared" si="368"/>
        <v>16</v>
      </c>
      <c r="W1799" s="119">
        <f t="shared" si="369"/>
        <v>0</v>
      </c>
      <c r="X1799" s="119" t="str">
        <f t="shared" si="370"/>
        <v/>
      </c>
      <c r="Y1799" s="120">
        <f t="shared" si="373"/>
        <v>0</v>
      </c>
      <c r="Z1799" s="121">
        <f t="shared" si="374"/>
        <v>0</v>
      </c>
      <c r="AA1799" s="122"/>
      <c r="AB1799" s="119" t="str">
        <f t="shared" si="361"/>
        <v/>
      </c>
    </row>
    <row r="1800" spans="1:28" x14ac:dyDescent="0.45">
      <c r="A1800" s="112">
        <f>IF(C1800="","",COUNTA($C$3:C1800))</f>
        <v>1798</v>
      </c>
      <c r="B1800" s="112" t="str">
        <f t="shared" si="375"/>
        <v>January</v>
      </c>
      <c r="C1800" s="113">
        <v>44931</v>
      </c>
      <c r="D1800" s="114" t="s">
        <v>900</v>
      </c>
      <c r="E1800" s="114"/>
      <c r="F1800" s="115">
        <v>44876</v>
      </c>
      <c r="G1800" s="116" t="s">
        <v>125</v>
      </c>
      <c r="H1800" s="152" t="s">
        <v>1092</v>
      </c>
      <c r="I1800" s="116" t="s">
        <v>25</v>
      </c>
      <c r="J1800" s="116" t="s">
        <v>455</v>
      </c>
      <c r="K1800" s="117" t="str">
        <f t="shared" si="367"/>
        <v>No's</v>
      </c>
      <c r="L1800" s="118">
        <v>72</v>
      </c>
      <c r="M1800" s="118"/>
      <c r="N1800" s="118"/>
      <c r="O1800" s="138">
        <f t="shared" si="360"/>
        <v>72</v>
      </c>
      <c r="P1800" s="124"/>
      <c r="Q1800" s="118"/>
      <c r="R1800" s="118"/>
      <c r="S1800" s="151"/>
      <c r="T1800" s="119" t="str">
        <f t="shared" si="371"/>
        <v/>
      </c>
      <c r="U1800" s="119" t="str">
        <f t="shared" si="372"/>
        <v/>
      </c>
      <c r="V1800" s="119">
        <f t="shared" si="368"/>
        <v>72</v>
      </c>
      <c r="W1800" s="119" t="str">
        <f t="shared" si="369"/>
        <v/>
      </c>
      <c r="X1800" s="119" t="str">
        <f t="shared" si="370"/>
        <v/>
      </c>
      <c r="Y1800" s="120" t="str">
        <f t="shared" si="373"/>
        <v/>
      </c>
      <c r="Z1800" s="121" t="str">
        <f t="shared" si="374"/>
        <v/>
      </c>
      <c r="AA1800" s="122"/>
      <c r="AB1800" s="119" t="str">
        <f t="shared" si="361"/>
        <v/>
      </c>
    </row>
    <row r="1801" spans="1:28" x14ac:dyDescent="0.45">
      <c r="A1801" s="112">
        <f>IF(C1801="","",COUNTA($C$3:C1801))</f>
        <v>1799</v>
      </c>
      <c r="B1801" s="112" t="str">
        <f t="shared" si="375"/>
        <v>January</v>
      </c>
      <c r="C1801" s="113">
        <v>44931</v>
      </c>
      <c r="D1801" s="114" t="s">
        <v>900</v>
      </c>
      <c r="E1801" s="114"/>
      <c r="F1801" s="115">
        <v>44876</v>
      </c>
      <c r="G1801" s="116" t="s">
        <v>125</v>
      </c>
      <c r="H1801" s="152" t="s">
        <v>1092</v>
      </c>
      <c r="I1801" s="116" t="s">
        <v>460</v>
      </c>
      <c r="J1801" s="116" t="s">
        <v>225</v>
      </c>
      <c r="K1801" s="117" t="str">
        <f t="shared" si="367"/>
        <v>Rmt</v>
      </c>
      <c r="L1801" s="118">
        <v>40</v>
      </c>
      <c r="M1801" s="118"/>
      <c r="N1801" s="118"/>
      <c r="O1801" s="138">
        <f t="shared" si="360"/>
        <v>40</v>
      </c>
      <c r="P1801" s="124"/>
      <c r="Q1801" s="118"/>
      <c r="R1801" s="118"/>
      <c r="S1801" s="151"/>
      <c r="T1801" s="119" t="str">
        <f t="shared" si="371"/>
        <v/>
      </c>
      <c r="U1801" s="119" t="str">
        <f t="shared" si="372"/>
        <v/>
      </c>
      <c r="V1801" s="119">
        <f t="shared" si="368"/>
        <v>40</v>
      </c>
      <c r="W1801" s="119" t="str">
        <f t="shared" si="369"/>
        <v/>
      </c>
      <c r="X1801" s="119" t="str">
        <f t="shared" si="370"/>
        <v/>
      </c>
      <c r="Y1801" s="120" t="str">
        <f t="shared" si="373"/>
        <v/>
      </c>
      <c r="Z1801" s="121" t="str">
        <f t="shared" si="374"/>
        <v/>
      </c>
      <c r="AA1801" s="122"/>
      <c r="AB1801" s="119" t="str">
        <f t="shared" si="361"/>
        <v/>
      </c>
    </row>
    <row r="1802" spans="1:28" x14ac:dyDescent="0.45">
      <c r="A1802" s="112">
        <f>IF(C1802="","",COUNTA($C$3:C1802))</f>
        <v>1800</v>
      </c>
      <c r="B1802" s="112" t="str">
        <f t="shared" si="375"/>
        <v>January</v>
      </c>
      <c r="C1802" s="113">
        <v>44931</v>
      </c>
      <c r="D1802" s="114" t="s">
        <v>900</v>
      </c>
      <c r="E1802" s="114"/>
      <c r="F1802" s="115">
        <v>44876</v>
      </c>
      <c r="G1802" s="116" t="s">
        <v>125</v>
      </c>
      <c r="H1802" s="152" t="s">
        <v>1092</v>
      </c>
      <c r="I1802" s="116" t="s">
        <v>24</v>
      </c>
      <c r="J1802" s="116" t="s">
        <v>24</v>
      </c>
      <c r="K1802" s="117" t="str">
        <f t="shared" si="367"/>
        <v>No's</v>
      </c>
      <c r="L1802" s="118">
        <v>100</v>
      </c>
      <c r="M1802" s="118"/>
      <c r="N1802" s="118"/>
      <c r="O1802" s="138">
        <f t="shared" si="360"/>
        <v>100</v>
      </c>
      <c r="P1802" s="124"/>
      <c r="Q1802" s="118"/>
      <c r="R1802" s="118"/>
      <c r="S1802" s="151"/>
      <c r="T1802" s="119" t="str">
        <f t="shared" si="371"/>
        <v/>
      </c>
      <c r="U1802" s="119" t="str">
        <f t="shared" si="372"/>
        <v/>
      </c>
      <c r="V1802" s="119">
        <f t="shared" si="368"/>
        <v>100</v>
      </c>
      <c r="W1802" s="119" t="str">
        <f t="shared" si="369"/>
        <v/>
      </c>
      <c r="X1802" s="119" t="str">
        <f t="shared" si="370"/>
        <v/>
      </c>
      <c r="Y1802" s="120" t="str">
        <f t="shared" si="373"/>
        <v/>
      </c>
      <c r="Z1802" s="121" t="str">
        <f t="shared" si="374"/>
        <v/>
      </c>
      <c r="AA1802" s="122"/>
      <c r="AB1802" s="119" t="str">
        <f t="shared" si="361"/>
        <v/>
      </c>
    </row>
    <row r="1803" spans="1:28" x14ac:dyDescent="0.45">
      <c r="A1803" s="112">
        <f>IF(C1803="","",COUNTA($C$3:C1803))</f>
        <v>1801</v>
      </c>
      <c r="B1803" s="112" t="str">
        <f t="shared" si="375"/>
        <v>January</v>
      </c>
      <c r="C1803" s="113">
        <v>44931</v>
      </c>
      <c r="D1803" s="114" t="s">
        <v>900</v>
      </c>
      <c r="E1803" s="114"/>
      <c r="F1803" s="115">
        <v>44876</v>
      </c>
      <c r="G1803" s="116" t="s">
        <v>125</v>
      </c>
      <c r="H1803" s="152" t="s">
        <v>1092</v>
      </c>
      <c r="I1803" s="116" t="s">
        <v>480</v>
      </c>
      <c r="J1803" s="116" t="s">
        <v>343</v>
      </c>
      <c r="K1803" s="117" t="str">
        <f t="shared" si="367"/>
        <v>No's</v>
      </c>
      <c r="L1803" s="118">
        <v>1</v>
      </c>
      <c r="M1803" s="118"/>
      <c r="N1803" s="118"/>
      <c r="O1803" s="138">
        <f t="shared" si="360"/>
        <v>1</v>
      </c>
      <c r="P1803" s="124"/>
      <c r="Q1803" s="118"/>
      <c r="R1803" s="118"/>
      <c r="S1803" s="151"/>
      <c r="T1803" s="119" t="str">
        <f t="shared" si="371"/>
        <v/>
      </c>
      <c r="U1803" s="119" t="str">
        <f t="shared" si="372"/>
        <v/>
      </c>
      <c r="V1803" s="119">
        <f t="shared" si="368"/>
        <v>1</v>
      </c>
      <c r="W1803" s="119" t="str">
        <f t="shared" si="369"/>
        <v/>
      </c>
      <c r="X1803" s="119" t="str">
        <f t="shared" si="370"/>
        <v/>
      </c>
      <c r="Y1803" s="120" t="str">
        <f t="shared" si="373"/>
        <v/>
      </c>
      <c r="Z1803" s="121" t="str">
        <f t="shared" si="374"/>
        <v/>
      </c>
      <c r="AA1803" s="122"/>
      <c r="AB1803" s="119" t="str">
        <f t="shared" si="361"/>
        <v/>
      </c>
    </row>
    <row r="1804" spans="1:28" x14ac:dyDescent="0.45">
      <c r="A1804" s="112">
        <f>IF(C1804="","",COUNTA($C$3:C1804))</f>
        <v>1802</v>
      </c>
      <c r="B1804" s="112" t="str">
        <f t="shared" si="375"/>
        <v>January</v>
      </c>
      <c r="C1804" s="113">
        <v>44931</v>
      </c>
      <c r="D1804" s="114">
        <v>131</v>
      </c>
      <c r="E1804" s="114"/>
      <c r="F1804" s="115">
        <v>44925</v>
      </c>
      <c r="G1804" s="116" t="s">
        <v>35</v>
      </c>
      <c r="H1804" s="152" t="s">
        <v>1093</v>
      </c>
      <c r="I1804" s="116" t="s">
        <v>461</v>
      </c>
      <c r="J1804" s="116" t="s">
        <v>237</v>
      </c>
      <c r="K1804" s="117" t="str">
        <f t="shared" si="367"/>
        <v>Sqmt</v>
      </c>
      <c r="L1804" s="118">
        <v>78.39</v>
      </c>
      <c r="M1804" s="118"/>
      <c r="N1804" s="118">
        <v>64.25</v>
      </c>
      <c r="O1804" s="138">
        <f t="shared" si="360"/>
        <v>78.39</v>
      </c>
      <c r="P1804" s="124">
        <v>54.6</v>
      </c>
      <c r="Q1804" s="118">
        <v>66.2</v>
      </c>
      <c r="R1804" s="118">
        <v>0</v>
      </c>
      <c r="S1804" s="151">
        <v>100</v>
      </c>
      <c r="T1804" s="119">
        <f t="shared" si="371"/>
        <v>12.189999999999998</v>
      </c>
      <c r="U1804" s="119">
        <f t="shared" si="372"/>
        <v>11.600000000000001</v>
      </c>
      <c r="V1804" s="119">
        <f t="shared" si="368"/>
        <v>172.45800000000003</v>
      </c>
      <c r="W1804" s="119">
        <f t="shared" si="369"/>
        <v>25.520000000000007</v>
      </c>
      <c r="X1804" s="119">
        <f t="shared" si="370"/>
        <v>26.817999999999998</v>
      </c>
      <c r="Y1804" s="120">
        <f t="shared" si="373"/>
        <v>15.550452863885697</v>
      </c>
      <c r="Z1804" s="121">
        <f t="shared" si="374"/>
        <v>14.797805842581962</v>
      </c>
      <c r="AA1804" s="122"/>
      <c r="AB1804" s="119">
        <f t="shared" si="361"/>
        <v>26.817999999999998</v>
      </c>
    </row>
    <row r="1805" spans="1:28" x14ac:dyDescent="0.45">
      <c r="A1805" s="112">
        <f>IF(C1805="","",COUNTA($C$3:C1805))</f>
        <v>1803</v>
      </c>
      <c r="B1805" s="112" t="str">
        <f t="shared" si="375"/>
        <v>January</v>
      </c>
      <c r="C1805" s="113">
        <v>44931</v>
      </c>
      <c r="D1805" s="114">
        <v>131</v>
      </c>
      <c r="E1805" s="114"/>
      <c r="F1805" s="115">
        <v>44925</v>
      </c>
      <c r="G1805" s="116" t="s">
        <v>35</v>
      </c>
      <c r="H1805" s="152" t="s">
        <v>1093</v>
      </c>
      <c r="I1805" s="116" t="s">
        <v>25</v>
      </c>
      <c r="J1805" s="116" t="s">
        <v>455</v>
      </c>
      <c r="K1805" s="117" t="str">
        <f t="shared" si="367"/>
        <v>No's</v>
      </c>
      <c r="L1805" s="118">
        <v>136</v>
      </c>
      <c r="M1805" s="118"/>
      <c r="N1805" s="118"/>
      <c r="O1805" s="138">
        <f t="shared" si="360"/>
        <v>136</v>
      </c>
      <c r="P1805" s="124"/>
      <c r="Q1805" s="118"/>
      <c r="R1805" s="118"/>
      <c r="S1805" s="151"/>
      <c r="T1805" s="119" t="str">
        <f t="shared" si="371"/>
        <v/>
      </c>
      <c r="U1805" s="119" t="str">
        <f t="shared" si="372"/>
        <v/>
      </c>
      <c r="V1805" s="119">
        <f t="shared" si="368"/>
        <v>136</v>
      </c>
      <c r="W1805" s="119" t="str">
        <f t="shared" si="369"/>
        <v/>
      </c>
      <c r="X1805" s="119" t="str">
        <f t="shared" si="370"/>
        <v/>
      </c>
      <c r="Y1805" s="120" t="str">
        <f t="shared" si="373"/>
        <v/>
      </c>
      <c r="Z1805" s="121" t="str">
        <f t="shared" si="374"/>
        <v/>
      </c>
      <c r="AA1805" s="122"/>
      <c r="AB1805" s="119" t="str">
        <f t="shared" si="361"/>
        <v/>
      </c>
    </row>
    <row r="1806" spans="1:28" x14ac:dyDescent="0.45">
      <c r="A1806" s="112">
        <f>IF(C1806="","",COUNTA($C$3:C1806))</f>
        <v>1804</v>
      </c>
      <c r="B1806" s="112" t="str">
        <f t="shared" si="375"/>
        <v>January</v>
      </c>
      <c r="C1806" s="113">
        <v>44931</v>
      </c>
      <c r="D1806" s="114">
        <v>131</v>
      </c>
      <c r="E1806" s="114"/>
      <c r="F1806" s="115">
        <v>44925</v>
      </c>
      <c r="G1806" s="116" t="s">
        <v>35</v>
      </c>
      <c r="H1806" s="152" t="s">
        <v>1093</v>
      </c>
      <c r="I1806" s="116" t="s">
        <v>25</v>
      </c>
      <c r="J1806" s="116" t="s">
        <v>606</v>
      </c>
      <c r="K1806" s="117" t="str">
        <f t="shared" si="367"/>
        <v>No's</v>
      </c>
      <c r="L1806" s="118">
        <v>160</v>
      </c>
      <c r="M1806" s="118"/>
      <c r="N1806" s="118"/>
      <c r="O1806" s="138">
        <f t="shared" si="360"/>
        <v>160</v>
      </c>
      <c r="P1806" s="124"/>
      <c r="Q1806" s="118"/>
      <c r="R1806" s="118"/>
      <c r="S1806" s="151"/>
      <c r="T1806" s="119" t="str">
        <f t="shared" si="371"/>
        <v/>
      </c>
      <c r="U1806" s="119" t="str">
        <f t="shared" si="372"/>
        <v/>
      </c>
      <c r="V1806" s="119">
        <f t="shared" si="368"/>
        <v>160</v>
      </c>
      <c r="W1806" s="119" t="str">
        <f t="shared" si="369"/>
        <v/>
      </c>
      <c r="X1806" s="119" t="str">
        <f t="shared" si="370"/>
        <v/>
      </c>
      <c r="Y1806" s="120" t="str">
        <f t="shared" si="373"/>
        <v/>
      </c>
      <c r="Z1806" s="121" t="str">
        <f t="shared" si="374"/>
        <v/>
      </c>
      <c r="AA1806" s="122"/>
      <c r="AB1806" s="119" t="str">
        <f t="shared" si="361"/>
        <v/>
      </c>
    </row>
    <row r="1807" spans="1:28" x14ac:dyDescent="0.45">
      <c r="A1807" s="112">
        <f>IF(C1807="","",COUNTA($C$3:C1807))</f>
        <v>1805</v>
      </c>
      <c r="B1807" s="112" t="str">
        <f t="shared" si="375"/>
        <v>January</v>
      </c>
      <c r="C1807" s="113">
        <v>44931</v>
      </c>
      <c r="D1807" s="114">
        <v>131</v>
      </c>
      <c r="E1807" s="114"/>
      <c r="F1807" s="115">
        <v>44925</v>
      </c>
      <c r="G1807" s="116" t="s">
        <v>35</v>
      </c>
      <c r="H1807" s="152" t="s">
        <v>1093</v>
      </c>
      <c r="I1807" s="116" t="s">
        <v>460</v>
      </c>
      <c r="J1807" s="116" t="s">
        <v>225</v>
      </c>
      <c r="K1807" s="117" t="str">
        <f t="shared" si="367"/>
        <v>Rmt</v>
      </c>
      <c r="L1807" s="118">
        <v>80</v>
      </c>
      <c r="M1807" s="118"/>
      <c r="N1807" s="118"/>
      <c r="O1807" s="138">
        <f t="shared" si="360"/>
        <v>80</v>
      </c>
      <c r="P1807" s="124"/>
      <c r="Q1807" s="118"/>
      <c r="R1807" s="118"/>
      <c r="S1807" s="151"/>
      <c r="T1807" s="119" t="str">
        <f t="shared" si="371"/>
        <v/>
      </c>
      <c r="U1807" s="119" t="str">
        <f t="shared" si="372"/>
        <v/>
      </c>
      <c r="V1807" s="119">
        <f t="shared" si="368"/>
        <v>80</v>
      </c>
      <c r="W1807" s="119" t="str">
        <f t="shared" si="369"/>
        <v/>
      </c>
      <c r="X1807" s="119" t="str">
        <f t="shared" si="370"/>
        <v/>
      </c>
      <c r="Y1807" s="120" t="str">
        <f t="shared" si="373"/>
        <v/>
      </c>
      <c r="Z1807" s="121" t="str">
        <f t="shared" si="374"/>
        <v/>
      </c>
      <c r="AA1807" s="122"/>
      <c r="AB1807" s="119" t="str">
        <f t="shared" si="361"/>
        <v/>
      </c>
    </row>
    <row r="1808" spans="1:28" x14ac:dyDescent="0.45">
      <c r="A1808" s="112">
        <f>IF(C1808="","",COUNTA($C$3:C1808))</f>
        <v>1806</v>
      </c>
      <c r="B1808" s="112" t="str">
        <f t="shared" si="375"/>
        <v>January</v>
      </c>
      <c r="C1808" s="113">
        <v>44931</v>
      </c>
      <c r="D1808" s="114">
        <v>131</v>
      </c>
      <c r="E1808" s="114"/>
      <c r="F1808" s="115">
        <v>44925</v>
      </c>
      <c r="G1808" s="116" t="s">
        <v>35</v>
      </c>
      <c r="H1808" s="152" t="s">
        <v>1093</v>
      </c>
      <c r="I1808" s="116" t="s">
        <v>24</v>
      </c>
      <c r="J1808" s="116" t="s">
        <v>24</v>
      </c>
      <c r="K1808" s="117" t="str">
        <f t="shared" si="367"/>
        <v>No's</v>
      </c>
      <c r="L1808" s="118">
        <v>300</v>
      </c>
      <c r="M1808" s="118"/>
      <c r="N1808" s="118"/>
      <c r="O1808" s="138">
        <f t="shared" si="360"/>
        <v>300</v>
      </c>
      <c r="P1808" s="124"/>
      <c r="Q1808" s="118"/>
      <c r="R1808" s="118"/>
      <c r="S1808" s="151"/>
      <c r="T1808" s="119" t="str">
        <f t="shared" si="371"/>
        <v/>
      </c>
      <c r="U1808" s="119" t="str">
        <f t="shared" si="372"/>
        <v/>
      </c>
      <c r="V1808" s="119">
        <f t="shared" si="368"/>
        <v>300</v>
      </c>
      <c r="W1808" s="119" t="str">
        <f t="shared" si="369"/>
        <v/>
      </c>
      <c r="X1808" s="119" t="str">
        <f t="shared" si="370"/>
        <v/>
      </c>
      <c r="Y1808" s="120" t="str">
        <f t="shared" si="373"/>
        <v/>
      </c>
      <c r="Z1808" s="121" t="str">
        <f t="shared" si="374"/>
        <v/>
      </c>
      <c r="AA1808" s="122"/>
      <c r="AB1808" s="119" t="str">
        <f t="shared" si="361"/>
        <v/>
      </c>
    </row>
    <row r="1809" spans="1:29" x14ac:dyDescent="0.45">
      <c r="A1809" s="112">
        <f>IF(C1809="","",COUNTA($C$3:C1809))</f>
        <v>1807</v>
      </c>
      <c r="B1809" s="112" t="str">
        <f t="shared" si="375"/>
        <v>January</v>
      </c>
      <c r="C1809" s="113">
        <v>44931</v>
      </c>
      <c r="D1809" s="114">
        <v>131</v>
      </c>
      <c r="E1809" s="114"/>
      <c r="F1809" s="115">
        <v>44925</v>
      </c>
      <c r="G1809" s="116" t="s">
        <v>35</v>
      </c>
      <c r="H1809" s="152" t="s">
        <v>1093</v>
      </c>
      <c r="I1809" s="116" t="s">
        <v>480</v>
      </c>
      <c r="J1809" s="116" t="s">
        <v>345</v>
      </c>
      <c r="K1809" s="117" t="str">
        <f t="shared" si="367"/>
        <v>Kg's</v>
      </c>
      <c r="L1809" s="118">
        <v>0.3</v>
      </c>
      <c r="M1809" s="118"/>
      <c r="N1809" s="118"/>
      <c r="O1809" s="138">
        <f t="shared" si="360"/>
        <v>0.3</v>
      </c>
      <c r="P1809" s="124"/>
      <c r="Q1809" s="118"/>
      <c r="R1809" s="118"/>
      <c r="S1809" s="151"/>
      <c r="T1809" s="119" t="str">
        <f t="shared" si="371"/>
        <v/>
      </c>
      <c r="U1809" s="119" t="str">
        <f t="shared" si="372"/>
        <v/>
      </c>
      <c r="V1809" s="119">
        <f t="shared" si="368"/>
        <v>0.3</v>
      </c>
      <c r="W1809" s="119" t="str">
        <f t="shared" si="369"/>
        <v/>
      </c>
      <c r="X1809" s="119" t="str">
        <f t="shared" si="370"/>
        <v/>
      </c>
      <c r="Y1809" s="120" t="str">
        <f t="shared" si="373"/>
        <v/>
      </c>
      <c r="Z1809" s="121" t="str">
        <f t="shared" si="374"/>
        <v/>
      </c>
      <c r="AA1809" s="122"/>
      <c r="AB1809" s="119" t="str">
        <f t="shared" si="361"/>
        <v/>
      </c>
    </row>
    <row r="1810" spans="1:29" x14ac:dyDescent="0.45">
      <c r="A1810" s="112">
        <f>IF(C1810="","",COUNTA($C$3:C1810))</f>
        <v>1808</v>
      </c>
      <c r="B1810" s="112" t="str">
        <f t="shared" si="375"/>
        <v>January</v>
      </c>
      <c r="C1810" s="113">
        <v>44931</v>
      </c>
      <c r="D1810" s="114">
        <v>131</v>
      </c>
      <c r="E1810" s="114"/>
      <c r="F1810" s="115">
        <v>44925</v>
      </c>
      <c r="G1810" s="116" t="s">
        <v>35</v>
      </c>
      <c r="H1810" s="152" t="s">
        <v>1093</v>
      </c>
      <c r="I1810" s="116" t="s">
        <v>480</v>
      </c>
      <c r="J1810" s="116" t="s">
        <v>343</v>
      </c>
      <c r="K1810" s="117" t="str">
        <f t="shared" si="367"/>
        <v>No's</v>
      </c>
      <c r="L1810" s="118">
        <v>1</v>
      </c>
      <c r="M1810" s="118"/>
      <c r="N1810" s="118"/>
      <c r="O1810" s="138">
        <f t="shared" si="360"/>
        <v>1</v>
      </c>
      <c r="P1810" s="124"/>
      <c r="Q1810" s="118"/>
      <c r="R1810" s="118"/>
      <c r="S1810" s="151"/>
      <c r="T1810" s="119" t="str">
        <f t="shared" si="371"/>
        <v/>
      </c>
      <c r="U1810" s="119" t="str">
        <f t="shared" si="372"/>
        <v/>
      </c>
      <c r="V1810" s="119">
        <f t="shared" si="368"/>
        <v>1</v>
      </c>
      <c r="W1810" s="119" t="str">
        <f t="shared" si="369"/>
        <v/>
      </c>
      <c r="X1810" s="119" t="str">
        <f t="shared" si="370"/>
        <v/>
      </c>
      <c r="Y1810" s="120" t="str">
        <f t="shared" si="373"/>
        <v/>
      </c>
      <c r="Z1810" s="121" t="str">
        <f t="shared" si="374"/>
        <v/>
      </c>
      <c r="AA1810" s="122"/>
      <c r="AB1810" s="119" t="str">
        <f t="shared" si="361"/>
        <v/>
      </c>
    </row>
    <row r="1811" spans="1:29" x14ac:dyDescent="0.45">
      <c r="A1811" s="112">
        <f>IF(C1811="","",COUNTA($C$3:C1811))</f>
        <v>1809</v>
      </c>
      <c r="B1811" s="112" t="str">
        <f t="shared" si="375"/>
        <v>January</v>
      </c>
      <c r="C1811" s="113">
        <v>44931</v>
      </c>
      <c r="D1811" s="114" t="s">
        <v>1087</v>
      </c>
      <c r="E1811" s="114"/>
      <c r="F1811" s="115">
        <v>44924</v>
      </c>
      <c r="G1811" s="116" t="s">
        <v>1073</v>
      </c>
      <c r="H1811" s="152" t="s">
        <v>1088</v>
      </c>
      <c r="I1811" s="116" t="s">
        <v>458</v>
      </c>
      <c r="J1811" s="116" t="s">
        <v>2</v>
      </c>
      <c r="K1811" s="117" t="str">
        <f t="shared" si="367"/>
        <v>Sqmt</v>
      </c>
      <c r="L1811" s="118">
        <v>2.6</v>
      </c>
      <c r="M1811" s="118"/>
      <c r="N1811" s="118">
        <v>2.2000000000000002</v>
      </c>
      <c r="O1811" s="138">
        <f t="shared" si="360"/>
        <v>2.6840000000000002</v>
      </c>
      <c r="P1811" s="124">
        <v>1.4</v>
      </c>
      <c r="Q1811" s="118">
        <v>1.8</v>
      </c>
      <c r="R1811" s="118">
        <v>0</v>
      </c>
      <c r="S1811" s="151">
        <v>100</v>
      </c>
      <c r="T1811" s="119">
        <f t="shared" si="371"/>
        <v>0.88400000000000012</v>
      </c>
      <c r="U1811" s="119">
        <f t="shared" si="372"/>
        <v>0.40000000000000013</v>
      </c>
      <c r="V1811" s="119">
        <f t="shared" si="368"/>
        <v>12.641640000000001</v>
      </c>
      <c r="W1811" s="119">
        <f t="shared" si="369"/>
        <v>1.8840000000000006</v>
      </c>
      <c r="X1811" s="119">
        <f t="shared" si="370"/>
        <v>4.1636400000000009</v>
      </c>
      <c r="Y1811" s="120">
        <f t="shared" si="373"/>
        <v>32.935916542473919</v>
      </c>
      <c r="Z1811" s="121">
        <f t="shared" si="374"/>
        <v>14.903129657228023</v>
      </c>
      <c r="AA1811" s="122"/>
      <c r="AB1811" s="119">
        <f t="shared" si="361"/>
        <v>4.1636400000000009</v>
      </c>
      <c r="AC1811" s="96" t="s">
        <v>1097</v>
      </c>
    </row>
    <row r="1812" spans="1:29" x14ac:dyDescent="0.45">
      <c r="A1812" s="112">
        <f>IF(C1812="","",COUNTA($C$3:C1812))</f>
        <v>1810</v>
      </c>
      <c r="B1812" s="112" t="str">
        <f t="shared" si="375"/>
        <v>January</v>
      </c>
      <c r="C1812" s="113">
        <v>44931</v>
      </c>
      <c r="D1812" s="114" t="s">
        <v>1087</v>
      </c>
      <c r="E1812" s="114"/>
      <c r="F1812" s="115">
        <v>44924</v>
      </c>
      <c r="G1812" s="116" t="s">
        <v>1073</v>
      </c>
      <c r="H1812" s="152" t="s">
        <v>1088</v>
      </c>
      <c r="I1812" s="116" t="s">
        <v>25</v>
      </c>
      <c r="J1812" s="116" t="s">
        <v>455</v>
      </c>
      <c r="K1812" s="117" t="str">
        <f t="shared" si="367"/>
        <v>No's</v>
      </c>
      <c r="L1812" s="118">
        <v>12</v>
      </c>
      <c r="M1812" s="118"/>
      <c r="N1812" s="118"/>
      <c r="O1812" s="138">
        <f t="shared" si="360"/>
        <v>12</v>
      </c>
      <c r="P1812" s="124"/>
      <c r="Q1812" s="118"/>
      <c r="R1812" s="118"/>
      <c r="S1812" s="151"/>
      <c r="T1812" s="119" t="str">
        <f t="shared" si="371"/>
        <v/>
      </c>
      <c r="U1812" s="119" t="str">
        <f t="shared" si="372"/>
        <v/>
      </c>
      <c r="V1812" s="119">
        <f t="shared" si="368"/>
        <v>12</v>
      </c>
      <c r="W1812" s="119" t="str">
        <f t="shared" si="369"/>
        <v/>
      </c>
      <c r="X1812" s="119" t="str">
        <f t="shared" si="370"/>
        <v/>
      </c>
      <c r="Y1812" s="120" t="str">
        <f t="shared" si="373"/>
        <v/>
      </c>
      <c r="Z1812" s="121" t="str">
        <f t="shared" si="374"/>
        <v/>
      </c>
      <c r="AA1812" s="122"/>
      <c r="AB1812" s="119" t="str">
        <f t="shared" si="361"/>
        <v/>
      </c>
    </row>
    <row r="1813" spans="1:29" x14ac:dyDescent="0.45">
      <c r="A1813" s="112">
        <f>IF(C1813="","",COUNTA($C$3:C1813))</f>
        <v>1811</v>
      </c>
      <c r="B1813" s="112" t="str">
        <f t="shared" si="375"/>
        <v>January</v>
      </c>
      <c r="C1813" s="113">
        <v>44931</v>
      </c>
      <c r="D1813" s="114" t="s">
        <v>1137</v>
      </c>
      <c r="E1813" s="114"/>
      <c r="F1813" s="115">
        <v>44936</v>
      </c>
      <c r="G1813" s="116" t="s">
        <v>125</v>
      </c>
      <c r="H1813" s="152" t="s">
        <v>1094</v>
      </c>
      <c r="I1813" s="116" t="s">
        <v>457</v>
      </c>
      <c r="J1813" s="116" t="s">
        <v>2</v>
      </c>
      <c r="K1813" s="117" t="str">
        <f t="shared" si="367"/>
        <v>Sqmt</v>
      </c>
      <c r="L1813" s="118">
        <v>164.1</v>
      </c>
      <c r="M1813" s="156">
        <f>4.06+8.614</f>
        <v>12.673999999999999</v>
      </c>
      <c r="N1813" s="118">
        <v>129.08000000000001</v>
      </c>
      <c r="O1813" s="138">
        <f t="shared" si="360"/>
        <v>172.93988000000002</v>
      </c>
      <c r="P1813" s="124">
        <v>163.5</v>
      </c>
      <c r="Q1813" s="118">
        <v>147.69999999999999</v>
      </c>
      <c r="R1813" s="118">
        <v>0</v>
      </c>
      <c r="S1813" s="151">
        <v>100</v>
      </c>
      <c r="T1813" s="119">
        <f t="shared" si="371"/>
        <v>25.239880000000028</v>
      </c>
      <c r="U1813" s="119">
        <f t="shared" si="372"/>
        <v>-15.800000000000011</v>
      </c>
      <c r="V1813" s="119">
        <f t="shared" si="368"/>
        <v>814.54683480000006</v>
      </c>
      <c r="W1813" s="119">
        <f t="shared" si="369"/>
        <v>-74.418000000000049</v>
      </c>
      <c r="X1813" s="119">
        <f t="shared" si="370"/>
        <v>118.87983480000013</v>
      </c>
      <c r="Y1813" s="120">
        <f t="shared" si="373"/>
        <v>14.594597845216514</v>
      </c>
      <c r="Z1813" s="121">
        <f t="shared" si="374"/>
        <v>-9.1361229116153027</v>
      </c>
      <c r="AA1813" s="122"/>
      <c r="AB1813" s="119">
        <f t="shared" si="361"/>
        <v>118.87983480000013</v>
      </c>
      <c r="AC1813" s="96" t="s">
        <v>1106</v>
      </c>
    </row>
    <row r="1814" spans="1:29" x14ac:dyDescent="0.45">
      <c r="A1814" s="112">
        <f>IF(C1814="","",COUNTA($C$3:C1814))</f>
        <v>1812</v>
      </c>
      <c r="B1814" s="112" t="str">
        <f t="shared" si="375"/>
        <v>January</v>
      </c>
      <c r="C1814" s="113">
        <v>44931</v>
      </c>
      <c r="D1814" s="114" t="s">
        <v>1137</v>
      </c>
      <c r="E1814" s="114"/>
      <c r="F1814" s="115">
        <v>44936</v>
      </c>
      <c r="G1814" s="116" t="s">
        <v>125</v>
      </c>
      <c r="H1814" s="152" t="s">
        <v>1094</v>
      </c>
      <c r="I1814" s="116" t="s">
        <v>231</v>
      </c>
      <c r="J1814" s="116" t="s">
        <v>19</v>
      </c>
      <c r="K1814" s="117" t="str">
        <f t="shared" si="367"/>
        <v>Sqmt</v>
      </c>
      <c r="L1814" s="118">
        <v>7.1</v>
      </c>
      <c r="M1814" s="118">
        <v>5.9</v>
      </c>
      <c r="N1814" s="118"/>
      <c r="O1814" s="138">
        <f t="shared" si="360"/>
        <v>7.1980000000000004</v>
      </c>
      <c r="P1814" s="124"/>
      <c r="Q1814" s="118">
        <v>7.1</v>
      </c>
      <c r="R1814" s="118"/>
      <c r="S1814" s="151"/>
      <c r="T1814" s="119">
        <f t="shared" si="371"/>
        <v>9.8000000000000753E-2</v>
      </c>
      <c r="U1814" s="119">
        <f t="shared" si="372"/>
        <v>7.1</v>
      </c>
      <c r="V1814" s="119">
        <f t="shared" si="368"/>
        <v>33.90258</v>
      </c>
      <c r="W1814" s="119">
        <f t="shared" si="369"/>
        <v>33.440999999999995</v>
      </c>
      <c r="X1814" s="119">
        <f t="shared" si="370"/>
        <v>0.46158000000000354</v>
      </c>
      <c r="Y1814" s="120">
        <f t="shared" si="373"/>
        <v>1.3614893025840615</v>
      </c>
      <c r="Z1814" s="121">
        <f t="shared" si="374"/>
        <v>98.638510697415938</v>
      </c>
      <c r="AA1814" s="122"/>
      <c r="AB1814" s="119">
        <f t="shared" si="361"/>
        <v>0.46158000000000354</v>
      </c>
    </row>
    <row r="1815" spans="1:29" x14ac:dyDescent="0.45">
      <c r="A1815" s="112">
        <f>IF(C1815="","",COUNTA($C$3:C1815))</f>
        <v>1813</v>
      </c>
      <c r="B1815" s="112" t="str">
        <f t="shared" si="375"/>
        <v>January</v>
      </c>
      <c r="C1815" s="113">
        <v>44931</v>
      </c>
      <c r="D1815" s="114" t="s">
        <v>1137</v>
      </c>
      <c r="E1815" s="114"/>
      <c r="F1815" s="115">
        <v>44936</v>
      </c>
      <c r="G1815" s="116" t="s">
        <v>125</v>
      </c>
      <c r="H1815" s="152" t="s">
        <v>1094</v>
      </c>
      <c r="I1815" s="116" t="s">
        <v>515</v>
      </c>
      <c r="J1815" s="116" t="s">
        <v>20</v>
      </c>
      <c r="K1815" s="117" t="str">
        <f t="shared" si="367"/>
        <v>Sqmt</v>
      </c>
      <c r="L1815" s="118">
        <v>3.15</v>
      </c>
      <c r="M1815" s="118">
        <v>2.6</v>
      </c>
      <c r="N1815" s="118"/>
      <c r="O1815" s="138">
        <f t="shared" si="360"/>
        <v>3.1720000000000002</v>
      </c>
      <c r="P1815" s="124">
        <v>3.05</v>
      </c>
      <c r="Q1815" s="118">
        <v>3.15</v>
      </c>
      <c r="R1815" s="118"/>
      <c r="S1815" s="151"/>
      <c r="T1815" s="119">
        <f t="shared" si="371"/>
        <v>2.2000000000000242E-2</v>
      </c>
      <c r="U1815" s="119">
        <f t="shared" si="372"/>
        <v>0.10000000000000009</v>
      </c>
      <c r="V1815" s="119">
        <f t="shared" si="368"/>
        <v>19.920160000000003</v>
      </c>
      <c r="W1815" s="119">
        <f t="shared" si="369"/>
        <v>0.62800000000000056</v>
      </c>
      <c r="X1815" s="119">
        <f t="shared" si="370"/>
        <v>0.13816000000000153</v>
      </c>
      <c r="Y1815" s="120">
        <f t="shared" si="373"/>
        <v>0.69356872635561917</v>
      </c>
      <c r="Z1815" s="121">
        <f t="shared" si="374"/>
        <v>3.1525851197982373</v>
      </c>
      <c r="AA1815" s="122"/>
      <c r="AB1815" s="119">
        <f t="shared" si="361"/>
        <v>0.13816000000000153</v>
      </c>
    </row>
    <row r="1816" spans="1:29" x14ac:dyDescent="0.45">
      <c r="A1816" s="112">
        <f>IF(C1816="","",COUNTA($C$3:C1816))</f>
        <v>1814</v>
      </c>
      <c r="B1816" s="112" t="str">
        <f t="shared" si="375"/>
        <v>January</v>
      </c>
      <c r="C1816" s="113">
        <v>44931</v>
      </c>
      <c r="D1816" s="114" t="s">
        <v>1137</v>
      </c>
      <c r="E1816" s="114"/>
      <c r="F1816" s="115">
        <v>44936</v>
      </c>
      <c r="G1816" s="116" t="s">
        <v>125</v>
      </c>
      <c r="H1816" s="152" t="s">
        <v>1094</v>
      </c>
      <c r="I1816" s="116" t="s">
        <v>369</v>
      </c>
      <c r="J1816" s="116"/>
      <c r="K1816" s="117" t="str">
        <f t="shared" si="367"/>
        <v/>
      </c>
      <c r="L1816" s="118"/>
      <c r="M1816" s="118"/>
      <c r="N1816" s="118"/>
      <c r="O1816" s="138" t="str">
        <f t="shared" si="360"/>
        <v/>
      </c>
      <c r="P1816" s="124"/>
      <c r="Q1816" s="118"/>
      <c r="R1816" s="118"/>
      <c r="S1816" s="151"/>
      <c r="T1816" s="119" t="str">
        <f t="shared" si="371"/>
        <v/>
      </c>
      <c r="U1816" s="119" t="str">
        <f t="shared" si="372"/>
        <v/>
      </c>
      <c r="V1816" s="119" t="str">
        <f t="shared" si="368"/>
        <v/>
      </c>
      <c r="W1816" s="119" t="str">
        <f t="shared" si="369"/>
        <v/>
      </c>
      <c r="X1816" s="119" t="str">
        <f t="shared" si="370"/>
        <v/>
      </c>
      <c r="Y1816" s="120" t="str">
        <f t="shared" si="373"/>
        <v/>
      </c>
      <c r="Z1816" s="121" t="str">
        <f t="shared" si="374"/>
        <v/>
      </c>
      <c r="AA1816" s="122"/>
      <c r="AB1816" s="119" t="str">
        <f t="shared" si="361"/>
        <v/>
      </c>
    </row>
    <row r="1817" spans="1:29" x14ac:dyDescent="0.45">
      <c r="A1817" s="112">
        <f>IF(C1817="","",COUNTA($C$3:C1817))</f>
        <v>1815</v>
      </c>
      <c r="B1817" s="112" t="str">
        <f t="shared" si="375"/>
        <v>January</v>
      </c>
      <c r="C1817" s="113">
        <v>44931</v>
      </c>
      <c r="D1817" s="114" t="s">
        <v>1137</v>
      </c>
      <c r="E1817" s="114"/>
      <c r="F1817" s="115">
        <v>44936</v>
      </c>
      <c r="G1817" s="116" t="s">
        <v>125</v>
      </c>
      <c r="H1817" s="152" t="s">
        <v>1094</v>
      </c>
      <c r="I1817" s="116" t="s">
        <v>369</v>
      </c>
      <c r="J1817" s="116"/>
      <c r="K1817" s="117" t="str">
        <f t="shared" si="367"/>
        <v/>
      </c>
      <c r="L1817" s="118"/>
      <c r="M1817" s="118"/>
      <c r="N1817" s="118"/>
      <c r="O1817" s="138" t="str">
        <f t="shared" si="360"/>
        <v/>
      </c>
      <c r="P1817" s="124"/>
      <c r="Q1817" s="118"/>
      <c r="R1817" s="118"/>
      <c r="S1817" s="151"/>
      <c r="T1817" s="119" t="str">
        <f t="shared" si="371"/>
        <v/>
      </c>
      <c r="U1817" s="119" t="str">
        <f t="shared" si="372"/>
        <v/>
      </c>
      <c r="V1817" s="119" t="str">
        <f t="shared" si="368"/>
        <v/>
      </c>
      <c r="W1817" s="119" t="str">
        <f t="shared" si="369"/>
        <v/>
      </c>
      <c r="X1817" s="119" t="str">
        <f t="shared" si="370"/>
        <v/>
      </c>
      <c r="Y1817" s="120" t="str">
        <f t="shared" si="373"/>
        <v/>
      </c>
      <c r="Z1817" s="121" t="str">
        <f t="shared" si="374"/>
        <v/>
      </c>
      <c r="AA1817" s="122"/>
      <c r="AB1817" s="119" t="str">
        <f t="shared" si="361"/>
        <v/>
      </c>
    </row>
    <row r="1818" spans="1:29" x14ac:dyDescent="0.45">
      <c r="A1818" s="112">
        <f>IF(C1818="","",COUNTA($C$3:C1818))</f>
        <v>1816</v>
      </c>
      <c r="B1818" s="112" t="str">
        <f t="shared" si="375"/>
        <v>January</v>
      </c>
      <c r="C1818" s="113">
        <v>44931</v>
      </c>
      <c r="D1818" s="114" t="s">
        <v>1137</v>
      </c>
      <c r="E1818" s="114"/>
      <c r="F1818" s="115">
        <v>44936</v>
      </c>
      <c r="G1818" s="116" t="s">
        <v>125</v>
      </c>
      <c r="H1818" s="152" t="s">
        <v>1094</v>
      </c>
      <c r="I1818" s="116" t="s">
        <v>25</v>
      </c>
      <c r="J1818" s="116" t="s">
        <v>455</v>
      </c>
      <c r="K1818" s="117" t="str">
        <f t="shared" si="367"/>
        <v>No's</v>
      </c>
      <c r="L1818" s="118">
        <v>440</v>
      </c>
      <c r="M1818" s="118"/>
      <c r="N1818" s="118"/>
      <c r="O1818" s="138">
        <f t="shared" si="360"/>
        <v>440</v>
      </c>
      <c r="P1818" s="124"/>
      <c r="Q1818" s="118"/>
      <c r="R1818" s="118"/>
      <c r="S1818" s="151"/>
      <c r="T1818" s="119" t="str">
        <f t="shared" si="371"/>
        <v/>
      </c>
      <c r="U1818" s="119" t="str">
        <f t="shared" si="372"/>
        <v/>
      </c>
      <c r="V1818" s="119">
        <f t="shared" si="368"/>
        <v>440</v>
      </c>
      <c r="W1818" s="119" t="str">
        <f t="shared" si="369"/>
        <v/>
      </c>
      <c r="X1818" s="119" t="str">
        <f t="shared" si="370"/>
        <v/>
      </c>
      <c r="Y1818" s="120" t="str">
        <f t="shared" si="373"/>
        <v/>
      </c>
      <c r="Z1818" s="121" t="str">
        <f t="shared" si="374"/>
        <v/>
      </c>
      <c r="AA1818" s="122"/>
      <c r="AB1818" s="119" t="str">
        <f t="shared" si="361"/>
        <v/>
      </c>
    </row>
    <row r="1819" spans="1:29" x14ac:dyDescent="0.45">
      <c r="A1819" s="112">
        <f>IF(C1819="","",COUNTA($C$3:C1819))</f>
        <v>1817</v>
      </c>
      <c r="B1819" s="112" t="str">
        <f t="shared" si="375"/>
        <v>January</v>
      </c>
      <c r="C1819" s="113">
        <v>44931</v>
      </c>
      <c r="D1819" s="114" t="s">
        <v>1137</v>
      </c>
      <c r="E1819" s="114"/>
      <c r="F1819" s="115">
        <v>44936</v>
      </c>
      <c r="G1819" s="116" t="s">
        <v>125</v>
      </c>
      <c r="H1819" s="152" t="s">
        <v>1094</v>
      </c>
      <c r="I1819" s="116" t="s">
        <v>460</v>
      </c>
      <c r="J1819" s="116" t="s">
        <v>225</v>
      </c>
      <c r="K1819" s="117" t="str">
        <f t="shared" si="367"/>
        <v>Rmt</v>
      </c>
      <c r="L1819" s="118">
        <v>100</v>
      </c>
      <c r="M1819" s="118"/>
      <c r="N1819" s="118"/>
      <c r="O1819" s="138">
        <f t="shared" si="360"/>
        <v>100</v>
      </c>
      <c r="P1819" s="124"/>
      <c r="Q1819" s="118"/>
      <c r="R1819" s="118"/>
      <c r="S1819" s="151"/>
      <c r="T1819" s="119" t="str">
        <f t="shared" si="371"/>
        <v/>
      </c>
      <c r="U1819" s="119" t="str">
        <f t="shared" si="372"/>
        <v/>
      </c>
      <c r="V1819" s="119">
        <f t="shared" si="368"/>
        <v>100</v>
      </c>
      <c r="W1819" s="119" t="str">
        <f t="shared" si="369"/>
        <v/>
      </c>
      <c r="X1819" s="119" t="str">
        <f t="shared" si="370"/>
        <v/>
      </c>
      <c r="Y1819" s="120" t="str">
        <f t="shared" si="373"/>
        <v/>
      </c>
      <c r="Z1819" s="121" t="str">
        <f t="shared" si="374"/>
        <v/>
      </c>
      <c r="AA1819" s="122"/>
      <c r="AB1819" s="119" t="str">
        <f t="shared" si="361"/>
        <v/>
      </c>
    </row>
    <row r="1820" spans="1:29" x14ac:dyDescent="0.45">
      <c r="A1820" s="112">
        <f>IF(C1820="","",COUNTA($C$3:C1820))</f>
        <v>1818</v>
      </c>
      <c r="B1820" s="112" t="str">
        <f t="shared" si="375"/>
        <v>January</v>
      </c>
      <c r="C1820" s="113">
        <v>44931</v>
      </c>
      <c r="D1820" s="114" t="s">
        <v>1137</v>
      </c>
      <c r="E1820" s="114"/>
      <c r="F1820" s="115">
        <v>44936</v>
      </c>
      <c r="G1820" s="116" t="s">
        <v>125</v>
      </c>
      <c r="H1820" s="152" t="s">
        <v>1094</v>
      </c>
      <c r="I1820" s="116" t="s">
        <v>24</v>
      </c>
      <c r="J1820" s="116" t="s">
        <v>24</v>
      </c>
      <c r="K1820" s="117" t="str">
        <f t="shared" si="367"/>
        <v>No's</v>
      </c>
      <c r="L1820" s="118">
        <v>400</v>
      </c>
      <c r="M1820" s="118"/>
      <c r="N1820" s="118"/>
      <c r="O1820" s="138">
        <f t="shared" si="360"/>
        <v>400</v>
      </c>
      <c r="P1820" s="124"/>
      <c r="Q1820" s="118"/>
      <c r="R1820" s="118"/>
      <c r="S1820" s="151"/>
      <c r="T1820" s="119" t="str">
        <f t="shared" si="371"/>
        <v/>
      </c>
      <c r="U1820" s="119" t="str">
        <f t="shared" si="372"/>
        <v/>
      </c>
      <c r="V1820" s="119">
        <f t="shared" si="368"/>
        <v>400</v>
      </c>
      <c r="W1820" s="119" t="str">
        <f t="shared" si="369"/>
        <v/>
      </c>
      <c r="X1820" s="119" t="str">
        <f t="shared" si="370"/>
        <v/>
      </c>
      <c r="Y1820" s="120" t="str">
        <f t="shared" si="373"/>
        <v/>
      </c>
      <c r="Z1820" s="121" t="str">
        <f t="shared" si="374"/>
        <v/>
      </c>
      <c r="AA1820" s="122"/>
      <c r="AB1820" s="119" t="str">
        <f t="shared" si="361"/>
        <v/>
      </c>
    </row>
    <row r="1821" spans="1:29" x14ac:dyDescent="0.45">
      <c r="A1821" s="112">
        <f>IF(C1821="","",COUNTA($C$3:C1821))</f>
        <v>1819</v>
      </c>
      <c r="B1821" s="112" t="str">
        <f t="shared" si="375"/>
        <v>January</v>
      </c>
      <c r="C1821" s="113">
        <v>44931</v>
      </c>
      <c r="D1821" s="114" t="s">
        <v>1137</v>
      </c>
      <c r="E1821" s="114"/>
      <c r="F1821" s="115">
        <v>44936</v>
      </c>
      <c r="G1821" s="116" t="s">
        <v>125</v>
      </c>
      <c r="H1821" s="152" t="s">
        <v>1094</v>
      </c>
      <c r="I1821" s="116" t="s">
        <v>480</v>
      </c>
      <c r="J1821" s="116" t="s">
        <v>345</v>
      </c>
      <c r="K1821" s="117" t="str">
        <f t="shared" si="367"/>
        <v>Kg's</v>
      </c>
      <c r="L1821" s="118">
        <v>1.2</v>
      </c>
      <c r="M1821" s="118"/>
      <c r="N1821" s="118"/>
      <c r="O1821" s="138">
        <f t="shared" si="360"/>
        <v>1.2</v>
      </c>
      <c r="P1821" s="124"/>
      <c r="Q1821" s="118"/>
      <c r="R1821" s="118"/>
      <c r="S1821" s="151"/>
      <c r="T1821" s="119" t="str">
        <f t="shared" si="371"/>
        <v/>
      </c>
      <c r="U1821" s="119" t="str">
        <f t="shared" si="372"/>
        <v/>
      </c>
      <c r="V1821" s="119">
        <f t="shared" si="368"/>
        <v>1.2</v>
      </c>
      <c r="W1821" s="119" t="str">
        <f t="shared" si="369"/>
        <v/>
      </c>
      <c r="X1821" s="119" t="str">
        <f t="shared" si="370"/>
        <v/>
      </c>
      <c r="Y1821" s="120" t="str">
        <f t="shared" si="373"/>
        <v/>
      </c>
      <c r="Z1821" s="121" t="str">
        <f t="shared" si="374"/>
        <v/>
      </c>
      <c r="AA1821" s="122"/>
      <c r="AB1821" s="119" t="str">
        <f t="shared" si="361"/>
        <v/>
      </c>
    </row>
    <row r="1822" spans="1:29" x14ac:dyDescent="0.45">
      <c r="A1822" s="112">
        <f>IF(C1822="","",COUNTA($C$3:C1822))</f>
        <v>1820</v>
      </c>
      <c r="B1822" s="112" t="str">
        <f t="shared" si="375"/>
        <v>January</v>
      </c>
      <c r="C1822" s="113">
        <v>44931</v>
      </c>
      <c r="D1822" s="114" t="s">
        <v>1137</v>
      </c>
      <c r="E1822" s="114"/>
      <c r="F1822" s="115">
        <v>44936</v>
      </c>
      <c r="G1822" s="116" t="s">
        <v>125</v>
      </c>
      <c r="H1822" s="152" t="s">
        <v>1094</v>
      </c>
      <c r="I1822" s="116" t="s">
        <v>480</v>
      </c>
      <c r="J1822" s="116" t="s">
        <v>343</v>
      </c>
      <c r="K1822" s="117" t="str">
        <f t="shared" si="367"/>
        <v>No's</v>
      </c>
      <c r="L1822" s="118">
        <v>1</v>
      </c>
      <c r="M1822" s="118"/>
      <c r="N1822" s="118"/>
      <c r="O1822" s="138">
        <f t="shared" si="360"/>
        <v>1</v>
      </c>
      <c r="P1822" s="124"/>
      <c r="Q1822" s="118"/>
      <c r="R1822" s="118"/>
      <c r="S1822" s="151"/>
      <c r="T1822" s="119" t="str">
        <f t="shared" si="371"/>
        <v/>
      </c>
      <c r="U1822" s="119" t="str">
        <f t="shared" si="372"/>
        <v/>
      </c>
      <c r="V1822" s="119">
        <f t="shared" si="368"/>
        <v>1</v>
      </c>
      <c r="W1822" s="119" t="str">
        <f t="shared" si="369"/>
        <v/>
      </c>
      <c r="X1822" s="119" t="str">
        <f t="shared" si="370"/>
        <v/>
      </c>
      <c r="Y1822" s="120" t="str">
        <f t="shared" si="373"/>
        <v/>
      </c>
      <c r="Z1822" s="121" t="str">
        <f t="shared" si="374"/>
        <v/>
      </c>
      <c r="AA1822" s="122"/>
      <c r="AB1822" s="119" t="str">
        <f t="shared" si="361"/>
        <v/>
      </c>
    </row>
    <row r="1823" spans="1:29" x14ac:dyDescent="0.45">
      <c r="A1823" s="112">
        <f>IF(C1823="","",COUNTA($C$3:C1823))</f>
        <v>1821</v>
      </c>
      <c r="B1823" s="112" t="str">
        <f t="shared" si="375"/>
        <v>January</v>
      </c>
      <c r="C1823" s="113">
        <v>44931</v>
      </c>
      <c r="D1823" s="114" t="s">
        <v>1137</v>
      </c>
      <c r="E1823" s="114"/>
      <c r="F1823" s="115">
        <v>44936</v>
      </c>
      <c r="G1823" s="116" t="s">
        <v>125</v>
      </c>
      <c r="H1823" s="152" t="s">
        <v>1098</v>
      </c>
      <c r="I1823" s="116" t="s">
        <v>457</v>
      </c>
      <c r="J1823" s="116" t="s">
        <v>2</v>
      </c>
      <c r="K1823" s="117" t="str">
        <f t="shared" si="367"/>
        <v>Sqmt</v>
      </c>
      <c r="L1823" s="118">
        <v>106.8</v>
      </c>
      <c r="M1823" s="118"/>
      <c r="N1823" s="118">
        <v>88.98</v>
      </c>
      <c r="O1823" s="138">
        <f t="shared" si="360"/>
        <v>108.5556</v>
      </c>
      <c r="P1823" s="124">
        <v>92.5</v>
      </c>
      <c r="Q1823" s="118">
        <v>96.4</v>
      </c>
      <c r="R1823" s="118">
        <v>0</v>
      </c>
      <c r="S1823" s="151">
        <v>100</v>
      </c>
      <c r="T1823" s="119">
        <f t="shared" si="371"/>
        <v>12.155599999999993</v>
      </c>
      <c r="U1823" s="119">
        <f t="shared" si="372"/>
        <v>3.9000000000000057</v>
      </c>
      <c r="V1823" s="119">
        <f t="shared" si="368"/>
        <v>511.296876</v>
      </c>
      <c r="W1823" s="119">
        <f t="shared" si="369"/>
        <v>18.369000000000028</v>
      </c>
      <c r="X1823" s="119">
        <f t="shared" si="370"/>
        <v>57.252875999999965</v>
      </c>
      <c r="Y1823" s="120">
        <f t="shared" si="373"/>
        <v>11.197579857695036</v>
      </c>
      <c r="Z1823" s="121">
        <f t="shared" si="374"/>
        <v>3.5926290306534217</v>
      </c>
      <c r="AA1823" s="122"/>
      <c r="AB1823" s="119">
        <f t="shared" si="361"/>
        <v>57.252875999999965</v>
      </c>
      <c r="AC1823" s="96" t="s">
        <v>1106</v>
      </c>
    </row>
    <row r="1824" spans="1:29" x14ac:dyDescent="0.45">
      <c r="A1824" s="112">
        <f>IF(C1824="","",COUNTA($C$3:C1824))</f>
        <v>1822</v>
      </c>
      <c r="B1824" s="112" t="str">
        <f t="shared" si="375"/>
        <v>January</v>
      </c>
      <c r="C1824" s="113">
        <v>44931</v>
      </c>
      <c r="D1824" s="114" t="s">
        <v>1137</v>
      </c>
      <c r="E1824" s="114"/>
      <c r="F1824" s="115">
        <v>44936</v>
      </c>
      <c r="G1824" s="116" t="s">
        <v>125</v>
      </c>
      <c r="H1824" s="152" t="s">
        <v>1098</v>
      </c>
      <c r="I1824" s="116" t="s">
        <v>457</v>
      </c>
      <c r="J1824" s="116" t="s">
        <v>3</v>
      </c>
      <c r="K1824" s="117" t="str">
        <f t="shared" si="367"/>
        <v>Sqmt</v>
      </c>
      <c r="L1824" s="118">
        <v>19</v>
      </c>
      <c r="M1824" s="118"/>
      <c r="N1824" s="118">
        <v>15.87</v>
      </c>
      <c r="O1824" s="138">
        <f t="shared" si="360"/>
        <v>19.3614</v>
      </c>
      <c r="P1824" s="124">
        <v>12.8</v>
      </c>
      <c r="Q1824" s="118">
        <v>13.4</v>
      </c>
      <c r="R1824" s="118"/>
      <c r="S1824" s="151"/>
      <c r="T1824" s="119">
        <f t="shared" si="371"/>
        <v>5.9613999999999994</v>
      </c>
      <c r="U1824" s="119">
        <f t="shared" si="372"/>
        <v>0.59999999999999964</v>
      </c>
      <c r="V1824" s="119">
        <f t="shared" si="368"/>
        <v>121.589592</v>
      </c>
      <c r="W1824" s="119">
        <f t="shared" si="369"/>
        <v>3.767999999999998</v>
      </c>
      <c r="X1824" s="119">
        <f t="shared" si="370"/>
        <v>37.437591999999995</v>
      </c>
      <c r="Y1824" s="120">
        <f t="shared" si="373"/>
        <v>30.790128812999058</v>
      </c>
      <c r="Z1824" s="121">
        <f t="shared" si="374"/>
        <v>3.0989494561343687</v>
      </c>
      <c r="AA1824" s="122"/>
      <c r="AB1824" s="119">
        <f t="shared" si="361"/>
        <v>37.437591999999995</v>
      </c>
    </row>
    <row r="1825" spans="1:28" x14ac:dyDescent="0.45">
      <c r="A1825" s="112">
        <f>IF(C1825="","",COUNTA($C$3:C1825))</f>
        <v>1823</v>
      </c>
      <c r="B1825" s="112" t="str">
        <f t="shared" si="375"/>
        <v>January</v>
      </c>
      <c r="C1825" s="113">
        <v>44931</v>
      </c>
      <c r="D1825" s="114" t="s">
        <v>1137</v>
      </c>
      <c r="E1825" s="114"/>
      <c r="F1825" s="115">
        <v>44936</v>
      </c>
      <c r="G1825" s="116" t="s">
        <v>125</v>
      </c>
      <c r="H1825" s="152" t="s">
        <v>1098</v>
      </c>
      <c r="I1825" s="116" t="s">
        <v>231</v>
      </c>
      <c r="J1825" s="116" t="s">
        <v>19</v>
      </c>
      <c r="K1825" s="117" t="str">
        <f t="shared" si="367"/>
        <v>Sqmt</v>
      </c>
      <c r="L1825" s="118">
        <v>5.5</v>
      </c>
      <c r="M1825" s="118">
        <v>4.55</v>
      </c>
      <c r="N1825" s="118"/>
      <c r="O1825" s="138">
        <f t="shared" si="360"/>
        <v>5.5509999999999993</v>
      </c>
      <c r="P1825" s="124"/>
      <c r="Q1825" s="118">
        <v>5.5</v>
      </c>
      <c r="R1825" s="118"/>
      <c r="S1825" s="151"/>
      <c r="T1825" s="119">
        <f t="shared" si="371"/>
        <v>5.0999999999999268E-2</v>
      </c>
      <c r="U1825" s="119">
        <f t="shared" si="372"/>
        <v>5.5</v>
      </c>
      <c r="V1825" s="119">
        <f t="shared" si="368"/>
        <v>26.145209999999995</v>
      </c>
      <c r="W1825" s="119">
        <f t="shared" si="369"/>
        <v>25.905000000000001</v>
      </c>
      <c r="X1825" s="119">
        <f t="shared" si="370"/>
        <v>0.24020999999999654</v>
      </c>
      <c r="Y1825" s="120">
        <f t="shared" si="373"/>
        <v>0.91875337776975807</v>
      </c>
      <c r="Z1825" s="121">
        <f t="shared" si="374"/>
        <v>99.081246622230239</v>
      </c>
      <c r="AA1825" s="122"/>
      <c r="AB1825" s="119">
        <f t="shared" si="361"/>
        <v>0.24020999999999654</v>
      </c>
    </row>
    <row r="1826" spans="1:28" x14ac:dyDescent="0.45">
      <c r="A1826" s="112">
        <f>IF(C1826="","",COUNTA($C$3:C1826))</f>
        <v>1824</v>
      </c>
      <c r="B1826" s="112" t="str">
        <f t="shared" si="375"/>
        <v>January</v>
      </c>
      <c r="C1826" s="113">
        <v>44931</v>
      </c>
      <c r="D1826" s="114" t="s">
        <v>1137</v>
      </c>
      <c r="E1826" s="114"/>
      <c r="F1826" s="115">
        <v>44936</v>
      </c>
      <c r="G1826" s="116" t="s">
        <v>125</v>
      </c>
      <c r="H1826" s="152" t="s">
        <v>1098</v>
      </c>
      <c r="I1826" s="116" t="s">
        <v>515</v>
      </c>
      <c r="J1826" s="116" t="s">
        <v>20</v>
      </c>
      <c r="K1826" s="117" t="str">
        <f t="shared" si="367"/>
        <v>Sqmt</v>
      </c>
      <c r="L1826" s="118">
        <v>0.65</v>
      </c>
      <c r="M1826" s="118">
        <v>0.55000000000000004</v>
      </c>
      <c r="N1826" s="118"/>
      <c r="O1826" s="138">
        <f t="shared" si="360"/>
        <v>0.67100000000000004</v>
      </c>
      <c r="P1826" s="124">
        <v>0.6</v>
      </c>
      <c r="Q1826" s="118">
        <v>0.65</v>
      </c>
      <c r="R1826" s="118"/>
      <c r="S1826" s="151"/>
      <c r="T1826" s="119">
        <f t="shared" si="371"/>
        <v>2.1000000000000019E-2</v>
      </c>
      <c r="U1826" s="119">
        <f t="shared" si="372"/>
        <v>5.0000000000000044E-2</v>
      </c>
      <c r="V1826" s="119">
        <f t="shared" si="368"/>
        <v>4.2138800000000005</v>
      </c>
      <c r="W1826" s="119">
        <f t="shared" si="369"/>
        <v>0.31400000000000028</v>
      </c>
      <c r="X1826" s="119">
        <f t="shared" si="370"/>
        <v>0.13188000000000014</v>
      </c>
      <c r="Y1826" s="120">
        <f t="shared" si="373"/>
        <v>3.1296572280178863</v>
      </c>
      <c r="Z1826" s="121">
        <f t="shared" si="374"/>
        <v>7.4515648286140159</v>
      </c>
      <c r="AA1826" s="122"/>
      <c r="AB1826" s="119">
        <f t="shared" si="361"/>
        <v>0.13188000000000014</v>
      </c>
    </row>
    <row r="1827" spans="1:28" x14ac:dyDescent="0.45">
      <c r="A1827" s="112">
        <f>IF(C1827="","",COUNTA($C$3:C1827))</f>
        <v>1825</v>
      </c>
      <c r="B1827" s="112" t="str">
        <f t="shared" si="375"/>
        <v>January</v>
      </c>
      <c r="C1827" s="113">
        <v>44931</v>
      </c>
      <c r="D1827" s="114" t="s">
        <v>1137</v>
      </c>
      <c r="E1827" s="114"/>
      <c r="F1827" s="115">
        <v>44936</v>
      </c>
      <c r="G1827" s="116" t="s">
        <v>125</v>
      </c>
      <c r="H1827" s="152" t="s">
        <v>1098</v>
      </c>
      <c r="I1827" s="116" t="s">
        <v>369</v>
      </c>
      <c r="J1827" s="116"/>
      <c r="K1827" s="117" t="str">
        <f t="shared" si="367"/>
        <v/>
      </c>
      <c r="L1827" s="118"/>
      <c r="M1827" s="118"/>
      <c r="N1827" s="118"/>
      <c r="O1827" s="138" t="str">
        <f t="shared" si="360"/>
        <v/>
      </c>
      <c r="P1827" s="124"/>
      <c r="Q1827" s="118"/>
      <c r="R1827" s="118"/>
      <c r="S1827" s="151"/>
      <c r="T1827" s="119" t="str">
        <f t="shared" si="371"/>
        <v/>
      </c>
      <c r="U1827" s="119" t="str">
        <f t="shared" si="372"/>
        <v/>
      </c>
      <c r="V1827" s="119" t="str">
        <f t="shared" si="368"/>
        <v/>
      </c>
      <c r="W1827" s="119" t="str">
        <f t="shared" si="369"/>
        <v/>
      </c>
      <c r="X1827" s="119" t="str">
        <f t="shared" si="370"/>
        <v/>
      </c>
      <c r="Y1827" s="120" t="str">
        <f t="shared" si="373"/>
        <v/>
      </c>
      <c r="Z1827" s="121" t="str">
        <f t="shared" si="374"/>
        <v/>
      </c>
      <c r="AA1827" s="122"/>
      <c r="AB1827" s="119" t="str">
        <f t="shared" si="361"/>
        <v/>
      </c>
    </row>
    <row r="1828" spans="1:28" x14ac:dyDescent="0.45">
      <c r="A1828" s="112">
        <f>IF(C1828="","",COUNTA($C$3:C1828))</f>
        <v>1826</v>
      </c>
      <c r="B1828" s="112" t="str">
        <f t="shared" si="375"/>
        <v>January</v>
      </c>
      <c r="C1828" s="113">
        <v>44931</v>
      </c>
      <c r="D1828" s="114" t="s">
        <v>1137</v>
      </c>
      <c r="E1828" s="114"/>
      <c r="F1828" s="115">
        <v>44936</v>
      </c>
      <c r="G1828" s="116" t="s">
        <v>125</v>
      </c>
      <c r="H1828" s="152" t="s">
        <v>1098</v>
      </c>
      <c r="I1828" s="116" t="s">
        <v>369</v>
      </c>
      <c r="J1828" s="116"/>
      <c r="K1828" s="117" t="str">
        <f t="shared" si="367"/>
        <v/>
      </c>
      <c r="L1828" s="118"/>
      <c r="M1828" s="118"/>
      <c r="N1828" s="118"/>
      <c r="O1828" s="138" t="str">
        <f t="shared" si="360"/>
        <v/>
      </c>
      <c r="P1828" s="124"/>
      <c r="Q1828" s="118"/>
      <c r="R1828" s="118"/>
      <c r="S1828" s="151"/>
      <c r="T1828" s="119" t="str">
        <f t="shared" si="371"/>
        <v/>
      </c>
      <c r="U1828" s="119" t="str">
        <f t="shared" si="372"/>
        <v/>
      </c>
      <c r="V1828" s="119" t="str">
        <f t="shared" si="368"/>
        <v/>
      </c>
      <c r="W1828" s="119" t="str">
        <f t="shared" si="369"/>
        <v/>
      </c>
      <c r="X1828" s="119" t="str">
        <f t="shared" si="370"/>
        <v/>
      </c>
      <c r="Y1828" s="120" t="str">
        <f t="shared" si="373"/>
        <v/>
      </c>
      <c r="Z1828" s="121" t="str">
        <f t="shared" si="374"/>
        <v/>
      </c>
      <c r="AA1828" s="122"/>
      <c r="AB1828" s="119" t="str">
        <f t="shared" si="361"/>
        <v/>
      </c>
    </row>
    <row r="1829" spans="1:28" x14ac:dyDescent="0.45">
      <c r="A1829" s="112">
        <f>IF(C1829="","",COUNTA($C$3:C1829))</f>
        <v>1827</v>
      </c>
      <c r="B1829" s="112" t="str">
        <f t="shared" si="375"/>
        <v>January</v>
      </c>
      <c r="C1829" s="113">
        <v>44931</v>
      </c>
      <c r="D1829" s="114" t="s">
        <v>1137</v>
      </c>
      <c r="E1829" s="114"/>
      <c r="F1829" s="115">
        <v>44936</v>
      </c>
      <c r="G1829" s="116" t="s">
        <v>125</v>
      </c>
      <c r="H1829" s="152" t="s">
        <v>1098</v>
      </c>
      <c r="I1829" s="116" t="s">
        <v>25</v>
      </c>
      <c r="J1829" s="116" t="s">
        <v>455</v>
      </c>
      <c r="K1829" s="117" t="str">
        <f t="shared" si="367"/>
        <v>No's</v>
      </c>
      <c r="L1829" s="118">
        <v>144</v>
      </c>
      <c r="M1829" s="118"/>
      <c r="N1829" s="118"/>
      <c r="O1829" s="138">
        <f t="shared" si="360"/>
        <v>144</v>
      </c>
      <c r="P1829" s="124"/>
      <c r="Q1829" s="118"/>
      <c r="R1829" s="118"/>
      <c r="S1829" s="151"/>
      <c r="T1829" s="119" t="str">
        <f t="shared" si="371"/>
        <v/>
      </c>
      <c r="U1829" s="119" t="str">
        <f t="shared" si="372"/>
        <v/>
      </c>
      <c r="V1829" s="119">
        <f t="shared" si="368"/>
        <v>144</v>
      </c>
      <c r="W1829" s="119" t="str">
        <f t="shared" si="369"/>
        <v/>
      </c>
      <c r="X1829" s="119" t="str">
        <f t="shared" si="370"/>
        <v/>
      </c>
      <c r="Y1829" s="120" t="str">
        <f t="shared" si="373"/>
        <v/>
      </c>
      <c r="Z1829" s="121" t="str">
        <f t="shared" si="374"/>
        <v/>
      </c>
      <c r="AA1829" s="122"/>
      <c r="AB1829" s="119" t="str">
        <f t="shared" si="361"/>
        <v/>
      </c>
    </row>
    <row r="1830" spans="1:28" x14ac:dyDescent="0.45">
      <c r="A1830" s="112">
        <f>IF(C1830="","",COUNTA($C$3:C1830))</f>
        <v>1828</v>
      </c>
      <c r="B1830" s="112" t="str">
        <f t="shared" si="375"/>
        <v>January</v>
      </c>
      <c r="C1830" s="113">
        <v>44931</v>
      </c>
      <c r="D1830" s="114" t="s">
        <v>808</v>
      </c>
      <c r="E1830" s="114"/>
      <c r="F1830" s="115">
        <v>44848</v>
      </c>
      <c r="G1830" s="116" t="s">
        <v>125</v>
      </c>
      <c r="H1830" s="152" t="s">
        <v>1099</v>
      </c>
      <c r="I1830" s="116" t="s">
        <v>457</v>
      </c>
      <c r="J1830" s="116" t="s">
        <v>2</v>
      </c>
      <c r="K1830" s="117" t="str">
        <f t="shared" si="367"/>
        <v>Sqmt</v>
      </c>
      <c r="L1830" s="118">
        <v>30.3</v>
      </c>
      <c r="M1830" s="118">
        <v>17.22</v>
      </c>
      <c r="N1830" s="118">
        <v>7.99</v>
      </c>
      <c r="O1830" s="138">
        <f t="shared" si="360"/>
        <v>30.7562</v>
      </c>
      <c r="P1830" s="124">
        <v>24.85</v>
      </c>
      <c r="Q1830" s="118">
        <v>28.6</v>
      </c>
      <c r="R1830" s="118">
        <v>54</v>
      </c>
      <c r="S1830" s="151">
        <v>46</v>
      </c>
      <c r="T1830" s="119">
        <f t="shared" si="371"/>
        <v>2.1561999999999983</v>
      </c>
      <c r="U1830" s="119">
        <f t="shared" si="372"/>
        <v>3.75</v>
      </c>
      <c r="V1830" s="119">
        <f t="shared" si="368"/>
        <v>144.86170200000001</v>
      </c>
      <c r="W1830" s="119">
        <f t="shared" si="369"/>
        <v>17.662500000000001</v>
      </c>
      <c r="X1830" s="119">
        <f t="shared" si="370"/>
        <v>10.155701999999993</v>
      </c>
      <c r="Y1830" s="120">
        <f t="shared" si="373"/>
        <v>7.0106189971452864</v>
      </c>
      <c r="Z1830" s="121">
        <f t="shared" si="374"/>
        <v>12.19266359303165</v>
      </c>
      <c r="AA1830" s="122"/>
      <c r="AB1830" s="119">
        <f t="shared" si="361"/>
        <v>10.155701999999993</v>
      </c>
    </row>
    <row r="1831" spans="1:28" x14ac:dyDescent="0.45">
      <c r="A1831" s="112">
        <f>IF(C1831="","",COUNTA($C$3:C1831))</f>
        <v>1829</v>
      </c>
      <c r="B1831" s="112" t="str">
        <f t="shared" si="375"/>
        <v>January</v>
      </c>
      <c r="C1831" s="113">
        <v>44931</v>
      </c>
      <c r="D1831" s="114" t="s">
        <v>808</v>
      </c>
      <c r="E1831" s="114"/>
      <c r="F1831" s="115">
        <v>44848</v>
      </c>
      <c r="G1831" s="116" t="s">
        <v>125</v>
      </c>
      <c r="H1831" s="152" t="s">
        <v>1099</v>
      </c>
      <c r="I1831" s="116" t="s">
        <v>25</v>
      </c>
      <c r="J1831" s="116" t="s">
        <v>455</v>
      </c>
      <c r="K1831" s="117" t="str">
        <f t="shared" si="367"/>
        <v>No's</v>
      </c>
      <c r="L1831" s="118">
        <v>184</v>
      </c>
      <c r="M1831" s="118"/>
      <c r="N1831" s="118"/>
      <c r="O1831" s="138">
        <f t="shared" si="360"/>
        <v>184</v>
      </c>
      <c r="P1831" s="124"/>
      <c r="Q1831" s="118"/>
      <c r="R1831" s="118"/>
      <c r="S1831" s="151"/>
      <c r="T1831" s="119" t="str">
        <f t="shared" si="371"/>
        <v/>
      </c>
      <c r="U1831" s="119" t="str">
        <f t="shared" si="372"/>
        <v/>
      </c>
      <c r="V1831" s="119">
        <f t="shared" si="368"/>
        <v>184</v>
      </c>
      <c r="W1831" s="119" t="str">
        <f t="shared" si="369"/>
        <v/>
      </c>
      <c r="X1831" s="119" t="str">
        <f t="shared" si="370"/>
        <v/>
      </c>
      <c r="Y1831" s="120" t="str">
        <f t="shared" si="373"/>
        <v/>
      </c>
      <c r="Z1831" s="121" t="str">
        <f t="shared" si="374"/>
        <v/>
      </c>
      <c r="AA1831" s="122"/>
      <c r="AB1831" s="119" t="str">
        <f t="shared" si="361"/>
        <v/>
      </c>
    </row>
    <row r="1832" spans="1:28" x14ac:dyDescent="0.45">
      <c r="A1832" s="112">
        <f>IF(C1832="","",COUNTA($C$3:C1832))</f>
        <v>1830</v>
      </c>
      <c r="B1832" s="112" t="str">
        <f t="shared" si="375"/>
        <v>January</v>
      </c>
      <c r="C1832" s="113">
        <v>44931</v>
      </c>
      <c r="D1832" s="114" t="s">
        <v>808</v>
      </c>
      <c r="E1832" s="114"/>
      <c r="F1832" s="115">
        <v>44848</v>
      </c>
      <c r="G1832" s="116" t="s">
        <v>125</v>
      </c>
      <c r="H1832" s="152" t="s">
        <v>1099</v>
      </c>
      <c r="I1832" s="116" t="s">
        <v>460</v>
      </c>
      <c r="J1832" s="116" t="s">
        <v>225</v>
      </c>
      <c r="K1832" s="117" t="str">
        <f t="shared" si="367"/>
        <v>Rmt</v>
      </c>
      <c r="L1832" s="118">
        <v>40</v>
      </c>
      <c r="M1832" s="118"/>
      <c r="N1832" s="118"/>
      <c r="O1832" s="138">
        <f t="shared" si="360"/>
        <v>40</v>
      </c>
      <c r="P1832" s="124"/>
      <c r="Q1832" s="118"/>
      <c r="R1832" s="118"/>
      <c r="S1832" s="151"/>
      <c r="T1832" s="119" t="str">
        <f t="shared" si="371"/>
        <v/>
      </c>
      <c r="U1832" s="119" t="str">
        <f t="shared" si="372"/>
        <v/>
      </c>
      <c r="V1832" s="119">
        <f t="shared" si="368"/>
        <v>40</v>
      </c>
      <c r="W1832" s="119" t="str">
        <f t="shared" si="369"/>
        <v/>
      </c>
      <c r="X1832" s="119" t="str">
        <f t="shared" si="370"/>
        <v/>
      </c>
      <c r="Y1832" s="120" t="str">
        <f t="shared" si="373"/>
        <v/>
      </c>
      <c r="Z1832" s="121" t="str">
        <f t="shared" si="374"/>
        <v/>
      </c>
      <c r="AA1832" s="122"/>
      <c r="AB1832" s="119" t="str">
        <f t="shared" si="361"/>
        <v/>
      </c>
    </row>
    <row r="1833" spans="1:28" x14ac:dyDescent="0.45">
      <c r="A1833" s="112">
        <f>IF(C1833="","",COUNTA($C$3:C1833))</f>
        <v>1831</v>
      </c>
      <c r="B1833" s="112" t="str">
        <f t="shared" si="375"/>
        <v>January</v>
      </c>
      <c r="C1833" s="113">
        <v>44931</v>
      </c>
      <c r="D1833" s="114" t="s">
        <v>808</v>
      </c>
      <c r="E1833" s="114"/>
      <c r="F1833" s="115">
        <v>44848</v>
      </c>
      <c r="G1833" s="116" t="s">
        <v>125</v>
      </c>
      <c r="H1833" s="152" t="s">
        <v>1099</v>
      </c>
      <c r="I1833" s="116" t="s">
        <v>24</v>
      </c>
      <c r="J1833" s="116" t="s">
        <v>24</v>
      </c>
      <c r="K1833" s="117" t="str">
        <f t="shared" si="367"/>
        <v>No's</v>
      </c>
      <c r="L1833" s="118">
        <v>100</v>
      </c>
      <c r="M1833" s="118"/>
      <c r="N1833" s="118"/>
      <c r="O1833" s="138">
        <f t="shared" ref="O1833:O1896" si="376">IF(ISNUMBER(SEARCH("gsm",J:J)),(M1833+N1833)*1.22,IF(ISNUMBER(SEARCH("Tape",J:J)),L1833,IF(ISNUMBER(SEARCH("Thermal",J:J)),L1833,IF(ISNUMBER(SEARCH("Acou",J:J)),L1833,IF(ISNUMBER(SEARCH("ss",J:J)),L1833,IF(ISNUMBER(SEARCH("Alu",J:J)),L1833,IF(ISNUMBER(SEARCH("Gasket",J:J)),L1833,IF(ISNUMBER(SEARCH("Cleats",J:J)),L1833,IF(ISNUMBER(SEARCH("Tube",J:J)),L1833,IF(ISNUMBER(SEARCH("Bracket",J:J)),L1833,IF(ISNUMBER(SEARCH("Corner",J:J)),L1833,IF(ISNUMBER(SEARCH("MS",J:J)),L1833,IF(ISNUMBER(SEARCH("Bucket",J:J)),L1833,IF(ISNUMBER(SEARCH("stretch",J:J)),L1833,IF(ISNUMBER(SEARCH("Bubble",J:J)),L1833,IF(ISNUMBER(SEARCH("JTR",J:J)),L1833,IF(ISNUMBER(SEARCH("Clamp",J:J)),"No's",IF(ISNUMBER(SEARCH("PIR",J:J)),"sqmt",""))))))))))))))))))</f>
        <v>100</v>
      </c>
      <c r="P1833" s="124"/>
      <c r="Q1833" s="118"/>
      <c r="R1833" s="118"/>
      <c r="S1833" s="151"/>
      <c r="T1833" s="119" t="str">
        <f t="shared" si="371"/>
        <v/>
      </c>
      <c r="U1833" s="119" t="str">
        <f t="shared" si="372"/>
        <v/>
      </c>
      <c r="V1833" s="119">
        <f t="shared" si="368"/>
        <v>100</v>
      </c>
      <c r="W1833" s="119" t="str">
        <f t="shared" si="369"/>
        <v/>
      </c>
      <c r="X1833" s="119" t="str">
        <f t="shared" si="370"/>
        <v/>
      </c>
      <c r="Y1833" s="120" t="str">
        <f t="shared" si="373"/>
        <v/>
      </c>
      <c r="Z1833" s="121" t="str">
        <f t="shared" si="374"/>
        <v/>
      </c>
      <c r="AA1833" s="122"/>
      <c r="AB1833" s="119" t="str">
        <f t="shared" si="361"/>
        <v/>
      </c>
    </row>
    <row r="1834" spans="1:28" x14ac:dyDescent="0.45">
      <c r="A1834" s="112">
        <f>IF(C1834="","",COUNTA($C$3:C1834))</f>
        <v>1832</v>
      </c>
      <c r="B1834" s="112" t="str">
        <f t="shared" si="375"/>
        <v>January</v>
      </c>
      <c r="C1834" s="113">
        <v>44931</v>
      </c>
      <c r="D1834" s="114" t="s">
        <v>808</v>
      </c>
      <c r="E1834" s="114"/>
      <c r="F1834" s="115">
        <v>44848</v>
      </c>
      <c r="G1834" s="116" t="s">
        <v>125</v>
      </c>
      <c r="H1834" s="152" t="s">
        <v>1099</v>
      </c>
      <c r="I1834" s="116" t="s">
        <v>480</v>
      </c>
      <c r="J1834" s="116" t="s">
        <v>345</v>
      </c>
      <c r="K1834" s="117" t="str">
        <f t="shared" si="367"/>
        <v>Kg's</v>
      </c>
      <c r="L1834" s="118">
        <v>0.15</v>
      </c>
      <c r="M1834" s="118"/>
      <c r="N1834" s="118"/>
      <c r="O1834" s="138">
        <f t="shared" si="376"/>
        <v>0.15</v>
      </c>
      <c r="P1834" s="124"/>
      <c r="Q1834" s="118"/>
      <c r="R1834" s="118"/>
      <c r="S1834" s="151"/>
      <c r="T1834" s="119" t="str">
        <f t="shared" si="371"/>
        <v/>
      </c>
      <c r="U1834" s="119" t="str">
        <f t="shared" si="372"/>
        <v/>
      </c>
      <c r="V1834" s="119">
        <f t="shared" si="368"/>
        <v>0.15</v>
      </c>
      <c r="W1834" s="119" t="str">
        <f t="shared" si="369"/>
        <v/>
      </c>
      <c r="X1834" s="119" t="str">
        <f t="shared" si="370"/>
        <v/>
      </c>
      <c r="Y1834" s="120" t="str">
        <f t="shared" si="373"/>
        <v/>
      </c>
      <c r="Z1834" s="121" t="str">
        <f t="shared" si="374"/>
        <v/>
      </c>
      <c r="AA1834" s="122"/>
      <c r="AB1834" s="119" t="str">
        <f t="shared" si="361"/>
        <v/>
      </c>
    </row>
    <row r="1835" spans="1:28" x14ac:dyDescent="0.45">
      <c r="A1835" s="112">
        <f>IF(C1835="","",COUNTA($C$3:C1835))</f>
        <v>1833</v>
      </c>
      <c r="B1835" s="112" t="str">
        <f t="shared" si="375"/>
        <v>January</v>
      </c>
      <c r="C1835" s="113">
        <v>44931</v>
      </c>
      <c r="D1835" s="114" t="s">
        <v>808</v>
      </c>
      <c r="E1835" s="114"/>
      <c r="F1835" s="115">
        <v>44848</v>
      </c>
      <c r="G1835" s="116" t="s">
        <v>125</v>
      </c>
      <c r="H1835" s="152" t="s">
        <v>1099</v>
      </c>
      <c r="I1835" s="116" t="s">
        <v>480</v>
      </c>
      <c r="J1835" s="116" t="s">
        <v>343</v>
      </c>
      <c r="K1835" s="117" t="str">
        <f t="shared" si="367"/>
        <v>No's</v>
      </c>
      <c r="L1835" s="118">
        <v>1</v>
      </c>
      <c r="M1835" s="118"/>
      <c r="N1835" s="118"/>
      <c r="O1835" s="138">
        <f t="shared" si="376"/>
        <v>1</v>
      </c>
      <c r="P1835" s="124"/>
      <c r="Q1835" s="118"/>
      <c r="R1835" s="118"/>
      <c r="S1835" s="151"/>
      <c r="T1835" s="119" t="str">
        <f t="shared" si="371"/>
        <v/>
      </c>
      <c r="U1835" s="119" t="str">
        <f t="shared" si="372"/>
        <v/>
      </c>
      <c r="V1835" s="119">
        <f t="shared" si="368"/>
        <v>1</v>
      </c>
      <c r="W1835" s="119" t="str">
        <f t="shared" si="369"/>
        <v/>
      </c>
      <c r="X1835" s="119" t="str">
        <f t="shared" si="370"/>
        <v/>
      </c>
      <c r="Y1835" s="120" t="str">
        <f t="shared" si="373"/>
        <v/>
      </c>
      <c r="Z1835" s="121" t="str">
        <f t="shared" si="374"/>
        <v/>
      </c>
      <c r="AA1835" s="122"/>
      <c r="AB1835" s="119" t="str">
        <f t="shared" si="361"/>
        <v/>
      </c>
    </row>
    <row r="1836" spans="1:28" x14ac:dyDescent="0.45">
      <c r="A1836" s="112">
        <f>IF(C1836="","",COUNTA($C$3:C1836))</f>
        <v>1834</v>
      </c>
      <c r="B1836" s="112" t="str">
        <f t="shared" si="375"/>
        <v>January</v>
      </c>
      <c r="C1836" s="113">
        <v>44932</v>
      </c>
      <c r="D1836" s="114" t="s">
        <v>1019</v>
      </c>
      <c r="E1836" s="114"/>
      <c r="F1836" s="115">
        <v>44910</v>
      </c>
      <c r="G1836" s="116" t="s">
        <v>125</v>
      </c>
      <c r="H1836" s="152" t="s">
        <v>1100</v>
      </c>
      <c r="I1836" s="116" t="s">
        <v>457</v>
      </c>
      <c r="J1836" s="116" t="s">
        <v>2</v>
      </c>
      <c r="K1836" s="117" t="str">
        <f t="shared" si="367"/>
        <v>Sqmt</v>
      </c>
      <c r="L1836" s="118">
        <v>461.6</v>
      </c>
      <c r="M1836" s="118">
        <v>262.47000000000003</v>
      </c>
      <c r="N1836" s="118">
        <v>117.83</v>
      </c>
      <c r="O1836" s="138">
        <f t="shared" si="376"/>
        <v>463.96600000000001</v>
      </c>
      <c r="P1836" s="124">
        <v>379.6</v>
      </c>
      <c r="Q1836" s="118">
        <v>443.1</v>
      </c>
      <c r="R1836" s="118">
        <v>26</v>
      </c>
      <c r="S1836" s="151">
        <v>74</v>
      </c>
      <c r="T1836" s="119">
        <f t="shared" si="371"/>
        <v>20.865999999999985</v>
      </c>
      <c r="U1836" s="119">
        <f t="shared" si="372"/>
        <v>63.5</v>
      </c>
      <c r="V1836" s="119">
        <f t="shared" si="368"/>
        <v>2185.2798600000001</v>
      </c>
      <c r="W1836" s="119">
        <f t="shared" si="369"/>
        <v>299.08499999999998</v>
      </c>
      <c r="X1836" s="119">
        <f t="shared" si="370"/>
        <v>98.278859999999938</v>
      </c>
      <c r="Y1836" s="120">
        <f t="shared" si="373"/>
        <v>4.4973123030566864</v>
      </c>
      <c r="Z1836" s="121">
        <f t="shared" si="374"/>
        <v>13.686347706512977</v>
      </c>
      <c r="AA1836" s="122"/>
      <c r="AB1836" s="119">
        <f t="shared" si="361"/>
        <v>98.278859999999938</v>
      </c>
    </row>
    <row r="1837" spans="1:28" x14ac:dyDescent="0.45">
      <c r="A1837" s="112">
        <f>IF(C1837="","",COUNTA($C$3:C1837))</f>
        <v>1835</v>
      </c>
      <c r="B1837" s="112" t="str">
        <f t="shared" si="375"/>
        <v>January</v>
      </c>
      <c r="C1837" s="113">
        <v>44932</v>
      </c>
      <c r="D1837" s="114" t="s">
        <v>1019</v>
      </c>
      <c r="E1837" s="114"/>
      <c r="F1837" s="115">
        <v>44910</v>
      </c>
      <c r="G1837" s="116" t="s">
        <v>125</v>
      </c>
      <c r="H1837" s="152" t="s">
        <v>1100</v>
      </c>
      <c r="I1837" s="116" t="s">
        <v>457</v>
      </c>
      <c r="J1837" s="116" t="s">
        <v>3</v>
      </c>
      <c r="K1837" s="117" t="str">
        <f t="shared" si="367"/>
        <v>Sqmt</v>
      </c>
      <c r="L1837" s="118">
        <v>458.4</v>
      </c>
      <c r="M1837" s="118">
        <v>271.20999999999998</v>
      </c>
      <c r="N1837" s="118">
        <v>106.34</v>
      </c>
      <c r="O1837" s="138">
        <f t="shared" si="376"/>
        <v>460.61099999999993</v>
      </c>
      <c r="P1837" s="124">
        <v>383.4</v>
      </c>
      <c r="Q1837" s="118">
        <v>428.9</v>
      </c>
      <c r="R1837" s="118"/>
      <c r="S1837" s="151"/>
      <c r="T1837" s="119">
        <f t="shared" si="371"/>
        <v>31.710999999999956</v>
      </c>
      <c r="U1837" s="119">
        <f t="shared" si="372"/>
        <v>45.5</v>
      </c>
      <c r="V1837" s="119">
        <f t="shared" si="368"/>
        <v>2892.6370799999995</v>
      </c>
      <c r="W1837" s="119">
        <f t="shared" si="369"/>
        <v>285.74</v>
      </c>
      <c r="X1837" s="119">
        <f t="shared" si="370"/>
        <v>199.14507999999972</v>
      </c>
      <c r="Y1837" s="120">
        <f t="shared" si="373"/>
        <v>6.8845511722472885</v>
      </c>
      <c r="Z1837" s="121">
        <f t="shared" si="374"/>
        <v>9.8781835431633205</v>
      </c>
      <c r="AA1837" s="122"/>
      <c r="AB1837" s="119">
        <f t="shared" si="361"/>
        <v>199.14507999999972</v>
      </c>
    </row>
    <row r="1838" spans="1:28" x14ac:dyDescent="0.45">
      <c r="A1838" s="112">
        <f>IF(C1838="","",COUNTA($C$3:C1838))</f>
        <v>1836</v>
      </c>
      <c r="B1838" s="112" t="str">
        <f t="shared" si="375"/>
        <v>January</v>
      </c>
      <c r="C1838" s="113">
        <v>44932</v>
      </c>
      <c r="D1838" s="114" t="s">
        <v>1019</v>
      </c>
      <c r="E1838" s="114"/>
      <c r="F1838" s="115">
        <v>44910</v>
      </c>
      <c r="G1838" s="116" t="s">
        <v>125</v>
      </c>
      <c r="H1838" s="152" t="s">
        <v>1100</v>
      </c>
      <c r="I1838" s="116" t="s">
        <v>457</v>
      </c>
      <c r="J1838" s="116" t="s">
        <v>4</v>
      </c>
      <c r="K1838" s="117" t="str">
        <f t="shared" si="367"/>
        <v>Sqmt</v>
      </c>
      <c r="L1838" s="118">
        <v>121.8</v>
      </c>
      <c r="M1838" s="118">
        <v>63.84</v>
      </c>
      <c r="N1838" s="118">
        <v>36.79</v>
      </c>
      <c r="O1838" s="138">
        <f t="shared" si="376"/>
        <v>122.76859999999999</v>
      </c>
      <c r="P1838" s="124">
        <v>98.6</v>
      </c>
      <c r="Q1838" s="118">
        <v>110.3</v>
      </c>
      <c r="R1838" s="118"/>
      <c r="S1838" s="151"/>
      <c r="T1838" s="119">
        <f t="shared" si="371"/>
        <v>12.468599999999995</v>
      </c>
      <c r="U1838" s="119">
        <f t="shared" si="372"/>
        <v>11.700000000000003</v>
      </c>
      <c r="V1838" s="119">
        <f t="shared" si="368"/>
        <v>963.73350999999991</v>
      </c>
      <c r="W1838" s="119">
        <f t="shared" si="369"/>
        <v>91.845000000000013</v>
      </c>
      <c r="X1838" s="119">
        <f t="shared" si="370"/>
        <v>97.878509999999963</v>
      </c>
      <c r="Y1838" s="120">
        <f t="shared" si="373"/>
        <v>10.156180000423557</v>
      </c>
      <c r="Z1838" s="121">
        <f t="shared" si="374"/>
        <v>9.53012415226695</v>
      </c>
      <c r="AA1838" s="122"/>
      <c r="AB1838" s="119">
        <f t="shared" si="361"/>
        <v>97.878509999999963</v>
      </c>
    </row>
    <row r="1839" spans="1:28" x14ac:dyDescent="0.45">
      <c r="A1839" s="112">
        <f>IF(C1839="","",COUNTA($C$3:C1839))</f>
        <v>1837</v>
      </c>
      <c r="B1839" s="112" t="str">
        <f t="shared" si="375"/>
        <v>January</v>
      </c>
      <c r="C1839" s="113">
        <v>44932</v>
      </c>
      <c r="D1839" s="114" t="s">
        <v>1019</v>
      </c>
      <c r="E1839" s="114"/>
      <c r="F1839" s="115">
        <v>44910</v>
      </c>
      <c r="G1839" s="116" t="s">
        <v>125</v>
      </c>
      <c r="H1839" s="152" t="s">
        <v>1100</v>
      </c>
      <c r="I1839" s="116" t="s">
        <v>369</v>
      </c>
      <c r="J1839" s="116" t="s">
        <v>406</v>
      </c>
      <c r="K1839" s="117" t="str">
        <f t="shared" si="367"/>
        <v>Sqmt</v>
      </c>
      <c r="L1839" s="118">
        <v>864</v>
      </c>
      <c r="M1839" s="118"/>
      <c r="N1839" s="118"/>
      <c r="O1839" s="138">
        <f t="shared" si="376"/>
        <v>864</v>
      </c>
      <c r="P1839" s="124">
        <v>841.8</v>
      </c>
      <c r="Q1839" s="118">
        <v>841.8</v>
      </c>
      <c r="R1839" s="118"/>
      <c r="S1839" s="151"/>
      <c r="T1839" s="119">
        <f t="shared" si="371"/>
        <v>22.200000000000045</v>
      </c>
      <c r="U1839" s="119">
        <f t="shared" si="372"/>
        <v>0</v>
      </c>
      <c r="V1839" s="119">
        <f t="shared" si="368"/>
        <v>864</v>
      </c>
      <c r="W1839" s="119">
        <f t="shared" si="369"/>
        <v>0</v>
      </c>
      <c r="X1839" s="119">
        <f t="shared" si="370"/>
        <v>261.40500000000054</v>
      </c>
      <c r="Y1839" s="120">
        <f t="shared" si="373"/>
        <v>2.5694444444444495</v>
      </c>
      <c r="Z1839" s="121">
        <f t="shared" si="374"/>
        <v>0</v>
      </c>
      <c r="AA1839" s="122"/>
      <c r="AB1839" s="119">
        <f t="shared" si="361"/>
        <v>261.40500000000054</v>
      </c>
    </row>
    <row r="1840" spans="1:28" x14ac:dyDescent="0.45">
      <c r="A1840" s="112">
        <f>IF(C1840="","",COUNTA($C$3:C1840))</f>
        <v>1838</v>
      </c>
      <c r="B1840" s="112" t="str">
        <f t="shared" si="375"/>
        <v>January</v>
      </c>
      <c r="C1840" s="113">
        <v>44932</v>
      </c>
      <c r="D1840" s="114" t="s">
        <v>1019</v>
      </c>
      <c r="E1840" s="114"/>
      <c r="F1840" s="115">
        <v>44910</v>
      </c>
      <c r="G1840" s="116" t="s">
        <v>125</v>
      </c>
      <c r="H1840" s="152" t="s">
        <v>1100</v>
      </c>
      <c r="I1840" s="116" t="s">
        <v>369</v>
      </c>
      <c r="J1840" s="116" t="s">
        <v>400</v>
      </c>
      <c r="K1840" s="117" t="str">
        <f t="shared" si="367"/>
        <v>Sqmt</v>
      </c>
      <c r="L1840" s="118">
        <v>17</v>
      </c>
      <c r="M1840" s="118"/>
      <c r="N1840" s="118"/>
      <c r="O1840" s="138">
        <f t="shared" si="376"/>
        <v>17</v>
      </c>
      <c r="P1840" s="124">
        <v>16.7</v>
      </c>
      <c r="Q1840" s="118">
        <v>16.7</v>
      </c>
      <c r="R1840" s="118"/>
      <c r="S1840" s="151"/>
      <c r="T1840" s="119">
        <f t="shared" si="371"/>
        <v>0.30000000000000071</v>
      </c>
      <c r="U1840" s="119">
        <f t="shared" si="372"/>
        <v>0</v>
      </c>
      <c r="V1840" s="119">
        <f t="shared" si="368"/>
        <v>17</v>
      </c>
      <c r="W1840" s="119">
        <f t="shared" si="369"/>
        <v>0</v>
      </c>
      <c r="X1840" s="119" t="str">
        <f t="shared" si="370"/>
        <v/>
      </c>
      <c r="Y1840" s="120">
        <f t="shared" si="373"/>
        <v>1.7647058823529453</v>
      </c>
      <c r="Z1840" s="121">
        <f t="shared" si="374"/>
        <v>0</v>
      </c>
      <c r="AA1840" s="122"/>
      <c r="AB1840" s="119" t="str">
        <f t="shared" si="361"/>
        <v/>
      </c>
    </row>
    <row r="1841" spans="1:29" x14ac:dyDescent="0.45">
      <c r="A1841" s="112">
        <f>IF(C1841="","",COUNTA($C$3:C1841))</f>
        <v>1839</v>
      </c>
      <c r="B1841" s="112" t="str">
        <f t="shared" si="375"/>
        <v>January</v>
      </c>
      <c r="C1841" s="113">
        <v>44932</v>
      </c>
      <c r="D1841" s="114" t="s">
        <v>1019</v>
      </c>
      <c r="E1841" s="114"/>
      <c r="F1841" s="115">
        <v>44910</v>
      </c>
      <c r="G1841" s="116" t="s">
        <v>125</v>
      </c>
      <c r="H1841" s="152" t="s">
        <v>1100</v>
      </c>
      <c r="I1841" s="116" t="s">
        <v>513</v>
      </c>
      <c r="J1841" s="116" t="s">
        <v>406</v>
      </c>
      <c r="K1841" s="117" t="str">
        <f t="shared" si="367"/>
        <v>Sqmt</v>
      </c>
      <c r="L1841" s="118">
        <v>180</v>
      </c>
      <c r="M1841" s="118"/>
      <c r="N1841" s="118"/>
      <c r="O1841" s="138">
        <f t="shared" si="376"/>
        <v>180</v>
      </c>
      <c r="P1841" s="124">
        <v>180</v>
      </c>
      <c r="Q1841" s="118">
        <v>180</v>
      </c>
      <c r="R1841" s="118"/>
      <c r="S1841" s="151"/>
      <c r="T1841" s="119">
        <f t="shared" si="371"/>
        <v>0</v>
      </c>
      <c r="U1841" s="119">
        <f t="shared" si="372"/>
        <v>0</v>
      </c>
      <c r="V1841" s="119">
        <f t="shared" si="368"/>
        <v>180</v>
      </c>
      <c r="W1841" s="119">
        <f t="shared" si="369"/>
        <v>0</v>
      </c>
      <c r="X1841" s="119">
        <f t="shared" si="370"/>
        <v>0</v>
      </c>
      <c r="Y1841" s="120">
        <f t="shared" si="373"/>
        <v>0</v>
      </c>
      <c r="Z1841" s="121">
        <f t="shared" si="374"/>
        <v>0</v>
      </c>
      <c r="AA1841" s="122"/>
      <c r="AB1841" s="119">
        <f t="shared" si="361"/>
        <v>0</v>
      </c>
    </row>
    <row r="1842" spans="1:29" x14ac:dyDescent="0.45">
      <c r="A1842" s="112">
        <f>IF(C1842="","",COUNTA($C$3:C1842))</f>
        <v>1840</v>
      </c>
      <c r="B1842" s="112" t="str">
        <f t="shared" si="375"/>
        <v>January</v>
      </c>
      <c r="C1842" s="113">
        <v>44932</v>
      </c>
      <c r="D1842" s="114" t="s">
        <v>1019</v>
      </c>
      <c r="E1842" s="114"/>
      <c r="F1842" s="115">
        <v>44910</v>
      </c>
      <c r="G1842" s="116" t="s">
        <v>125</v>
      </c>
      <c r="H1842" s="152" t="s">
        <v>1100</v>
      </c>
      <c r="I1842" s="116" t="s">
        <v>25</v>
      </c>
      <c r="J1842" s="116" t="s">
        <v>455</v>
      </c>
      <c r="K1842" s="117" t="str">
        <f t="shared" si="367"/>
        <v>No's</v>
      </c>
      <c r="L1842" s="118">
        <v>3952</v>
      </c>
      <c r="M1842" s="118"/>
      <c r="N1842" s="118"/>
      <c r="O1842" s="138">
        <f t="shared" si="376"/>
        <v>3952</v>
      </c>
      <c r="P1842" s="124"/>
      <c r="Q1842" s="118"/>
      <c r="R1842" s="118"/>
      <c r="S1842" s="151"/>
      <c r="T1842" s="119" t="str">
        <f t="shared" si="371"/>
        <v/>
      </c>
      <c r="U1842" s="119" t="str">
        <f t="shared" si="372"/>
        <v/>
      </c>
      <c r="V1842" s="119">
        <f t="shared" si="368"/>
        <v>3952</v>
      </c>
      <c r="W1842" s="119" t="str">
        <f t="shared" si="369"/>
        <v/>
      </c>
      <c r="X1842" s="119" t="str">
        <f t="shared" si="370"/>
        <v/>
      </c>
      <c r="Y1842" s="120" t="str">
        <f t="shared" si="373"/>
        <v/>
      </c>
      <c r="Z1842" s="121" t="str">
        <f t="shared" si="374"/>
        <v/>
      </c>
      <c r="AA1842" s="122"/>
      <c r="AB1842" s="119" t="str">
        <f t="shared" si="361"/>
        <v/>
      </c>
    </row>
    <row r="1843" spans="1:29" x14ac:dyDescent="0.45">
      <c r="A1843" s="112">
        <f>IF(C1843="","",COUNTA($C$3:C1843))</f>
        <v>1841</v>
      </c>
      <c r="B1843" s="112" t="str">
        <f t="shared" si="375"/>
        <v>January</v>
      </c>
      <c r="C1843" s="113">
        <v>44932</v>
      </c>
      <c r="D1843" s="114" t="s">
        <v>1019</v>
      </c>
      <c r="E1843" s="114"/>
      <c r="F1843" s="115">
        <v>44910</v>
      </c>
      <c r="G1843" s="116" t="s">
        <v>125</v>
      </c>
      <c r="H1843" s="152" t="s">
        <v>1100</v>
      </c>
      <c r="I1843" s="116" t="s">
        <v>460</v>
      </c>
      <c r="J1843" s="116" t="s">
        <v>225</v>
      </c>
      <c r="K1843" s="117" t="str">
        <f t="shared" si="367"/>
        <v>Rmt</v>
      </c>
      <c r="L1843" s="118">
        <v>1000</v>
      </c>
      <c r="M1843" s="118"/>
      <c r="N1843" s="118"/>
      <c r="O1843" s="138">
        <f t="shared" si="376"/>
        <v>1000</v>
      </c>
      <c r="P1843" s="124"/>
      <c r="Q1843" s="118"/>
      <c r="R1843" s="118"/>
      <c r="S1843" s="151"/>
      <c r="T1843" s="119" t="str">
        <f t="shared" si="371"/>
        <v/>
      </c>
      <c r="U1843" s="119" t="str">
        <f t="shared" si="372"/>
        <v/>
      </c>
      <c r="V1843" s="119">
        <f t="shared" si="368"/>
        <v>1000</v>
      </c>
      <c r="W1843" s="119" t="str">
        <f t="shared" si="369"/>
        <v/>
      </c>
      <c r="X1843" s="119" t="str">
        <f t="shared" si="370"/>
        <v/>
      </c>
      <c r="Y1843" s="120" t="str">
        <f t="shared" si="373"/>
        <v/>
      </c>
      <c r="Z1843" s="121" t="str">
        <f t="shared" si="374"/>
        <v/>
      </c>
      <c r="AA1843" s="122"/>
      <c r="AB1843" s="119" t="str">
        <f t="shared" si="361"/>
        <v/>
      </c>
    </row>
    <row r="1844" spans="1:29" x14ac:dyDescent="0.45">
      <c r="A1844" s="112">
        <f>IF(C1844="","",COUNTA($C$3:C1844))</f>
        <v>1842</v>
      </c>
      <c r="B1844" s="112" t="str">
        <f t="shared" si="375"/>
        <v>January</v>
      </c>
      <c r="C1844" s="113">
        <v>44932</v>
      </c>
      <c r="D1844" s="114" t="s">
        <v>1019</v>
      </c>
      <c r="E1844" s="114"/>
      <c r="F1844" s="115">
        <v>44910</v>
      </c>
      <c r="G1844" s="116" t="s">
        <v>125</v>
      </c>
      <c r="H1844" s="152" t="s">
        <v>1100</v>
      </c>
      <c r="I1844" s="116" t="s">
        <v>24</v>
      </c>
      <c r="J1844" s="116" t="s">
        <v>24</v>
      </c>
      <c r="K1844" s="117" t="str">
        <f t="shared" si="367"/>
        <v>No's</v>
      </c>
      <c r="L1844" s="118">
        <v>4000</v>
      </c>
      <c r="M1844" s="118"/>
      <c r="N1844" s="118"/>
      <c r="O1844" s="138">
        <f t="shared" si="376"/>
        <v>4000</v>
      </c>
      <c r="P1844" s="124"/>
      <c r="Q1844" s="118"/>
      <c r="R1844" s="118"/>
      <c r="S1844" s="151"/>
      <c r="T1844" s="119" t="str">
        <f t="shared" si="371"/>
        <v/>
      </c>
      <c r="U1844" s="119" t="str">
        <f t="shared" si="372"/>
        <v/>
      </c>
      <c r="V1844" s="119">
        <f t="shared" si="368"/>
        <v>4000</v>
      </c>
      <c r="W1844" s="119" t="str">
        <f t="shared" si="369"/>
        <v/>
      </c>
      <c r="X1844" s="119" t="str">
        <f t="shared" si="370"/>
        <v/>
      </c>
      <c r="Y1844" s="120" t="str">
        <f t="shared" si="373"/>
        <v/>
      </c>
      <c r="Z1844" s="121" t="str">
        <f t="shared" si="374"/>
        <v/>
      </c>
      <c r="AA1844" s="122"/>
      <c r="AB1844" s="119" t="str">
        <f t="shared" si="361"/>
        <v/>
      </c>
    </row>
    <row r="1845" spans="1:29" x14ac:dyDescent="0.45">
      <c r="A1845" s="112">
        <f>IF(C1845="","",COUNTA($C$3:C1845))</f>
        <v>1843</v>
      </c>
      <c r="B1845" s="112" t="str">
        <f t="shared" si="375"/>
        <v>January</v>
      </c>
      <c r="C1845" s="113">
        <v>44932</v>
      </c>
      <c r="D1845" s="114" t="s">
        <v>1019</v>
      </c>
      <c r="E1845" s="114"/>
      <c r="F1845" s="115">
        <v>44910</v>
      </c>
      <c r="G1845" s="116" t="s">
        <v>125</v>
      </c>
      <c r="H1845" s="152" t="s">
        <v>1100</v>
      </c>
      <c r="I1845" s="116" t="s">
        <v>480</v>
      </c>
      <c r="J1845" s="116" t="s">
        <v>345</v>
      </c>
      <c r="K1845" s="117" t="str">
        <f t="shared" si="367"/>
        <v>Kg's</v>
      </c>
      <c r="L1845" s="118">
        <v>6</v>
      </c>
      <c r="M1845" s="118"/>
      <c r="N1845" s="118"/>
      <c r="O1845" s="138">
        <f t="shared" si="376"/>
        <v>6</v>
      </c>
      <c r="P1845" s="124"/>
      <c r="Q1845" s="118"/>
      <c r="R1845" s="118"/>
      <c r="S1845" s="151"/>
      <c r="T1845" s="119" t="str">
        <f t="shared" si="371"/>
        <v/>
      </c>
      <c r="U1845" s="119" t="str">
        <f t="shared" si="372"/>
        <v/>
      </c>
      <c r="V1845" s="119">
        <f t="shared" si="368"/>
        <v>6</v>
      </c>
      <c r="W1845" s="119" t="str">
        <f t="shared" si="369"/>
        <v/>
      </c>
      <c r="X1845" s="119" t="str">
        <f t="shared" si="370"/>
        <v/>
      </c>
      <c r="Y1845" s="120" t="str">
        <f t="shared" si="373"/>
        <v/>
      </c>
      <c r="Z1845" s="121" t="str">
        <f t="shared" si="374"/>
        <v/>
      </c>
      <c r="AA1845" s="122"/>
      <c r="AB1845" s="119" t="str">
        <f t="shared" si="361"/>
        <v/>
      </c>
    </row>
    <row r="1846" spans="1:29" x14ac:dyDescent="0.45">
      <c r="A1846" s="112">
        <f>IF(C1846="","",COUNTA($C$3:C1846))</f>
        <v>1844</v>
      </c>
      <c r="B1846" s="112" t="str">
        <f t="shared" si="375"/>
        <v>January</v>
      </c>
      <c r="C1846" s="113">
        <v>44932</v>
      </c>
      <c r="D1846" s="114" t="s">
        <v>1019</v>
      </c>
      <c r="E1846" s="114"/>
      <c r="F1846" s="115">
        <v>44910</v>
      </c>
      <c r="G1846" s="116" t="s">
        <v>125</v>
      </c>
      <c r="H1846" s="152" t="s">
        <v>1100</v>
      </c>
      <c r="I1846" s="116" t="s">
        <v>480</v>
      </c>
      <c r="J1846" s="116" t="s">
        <v>343</v>
      </c>
      <c r="K1846" s="117" t="str">
        <f t="shared" si="367"/>
        <v>No's</v>
      </c>
      <c r="L1846" s="118">
        <v>5</v>
      </c>
      <c r="M1846" s="118"/>
      <c r="N1846" s="118"/>
      <c r="O1846" s="138">
        <f t="shared" si="376"/>
        <v>5</v>
      </c>
      <c r="P1846" s="124"/>
      <c r="Q1846" s="118"/>
      <c r="R1846" s="118"/>
      <c r="S1846" s="151"/>
      <c r="T1846" s="119" t="str">
        <f t="shared" si="371"/>
        <v/>
      </c>
      <c r="U1846" s="119" t="str">
        <f t="shared" si="372"/>
        <v/>
      </c>
      <c r="V1846" s="119">
        <f t="shared" si="368"/>
        <v>5</v>
      </c>
      <c r="W1846" s="119" t="str">
        <f t="shared" si="369"/>
        <v/>
      </c>
      <c r="X1846" s="119" t="str">
        <f t="shared" si="370"/>
        <v/>
      </c>
      <c r="Y1846" s="120" t="str">
        <f t="shared" si="373"/>
        <v/>
      </c>
      <c r="Z1846" s="121" t="str">
        <f t="shared" si="374"/>
        <v/>
      </c>
      <c r="AA1846" s="122"/>
      <c r="AB1846" s="119" t="str">
        <f t="shared" ref="AB1846:AB1906" si="377">IFERROR((X1846-AA1846),"")</f>
        <v/>
      </c>
    </row>
    <row r="1847" spans="1:29" x14ac:dyDescent="0.45">
      <c r="A1847" s="112">
        <f>IF(C1847="","",COUNTA($C$3:C1847))</f>
        <v>1845</v>
      </c>
      <c r="B1847" s="112" t="str">
        <f t="shared" si="375"/>
        <v>January</v>
      </c>
      <c r="C1847" s="113">
        <v>44932</v>
      </c>
      <c r="D1847" s="114" t="s">
        <v>1019</v>
      </c>
      <c r="E1847" s="114"/>
      <c r="F1847" s="115">
        <v>44910</v>
      </c>
      <c r="G1847" s="116" t="s">
        <v>125</v>
      </c>
      <c r="H1847" s="152" t="s">
        <v>1101</v>
      </c>
      <c r="I1847" s="116" t="s">
        <v>230</v>
      </c>
      <c r="J1847" s="116" t="s">
        <v>4</v>
      </c>
      <c r="K1847" s="117" t="str">
        <f t="shared" si="367"/>
        <v>Sqmt</v>
      </c>
      <c r="L1847" s="118">
        <v>8.5</v>
      </c>
      <c r="M1847" s="118"/>
      <c r="N1847" s="118">
        <v>7.08</v>
      </c>
      <c r="O1847" s="138">
        <f t="shared" si="376"/>
        <v>8.6375999999999991</v>
      </c>
      <c r="P1847" s="124">
        <v>5.7</v>
      </c>
      <c r="Q1847" s="118">
        <v>7.4</v>
      </c>
      <c r="R1847" s="118">
        <v>0</v>
      </c>
      <c r="S1847" s="151">
        <v>100</v>
      </c>
      <c r="T1847" s="119">
        <f t="shared" si="371"/>
        <v>1.2375999999999987</v>
      </c>
      <c r="U1847" s="119">
        <f t="shared" si="372"/>
        <v>1.7000000000000002</v>
      </c>
      <c r="V1847" s="119">
        <f t="shared" si="368"/>
        <v>67.805159999999987</v>
      </c>
      <c r="W1847" s="119">
        <f t="shared" si="369"/>
        <v>13.345000000000001</v>
      </c>
      <c r="X1847" s="119">
        <f t="shared" si="370"/>
        <v>9.7151599999999902</v>
      </c>
      <c r="Y1847" s="120">
        <f t="shared" si="373"/>
        <v>14.32805408909881</v>
      </c>
      <c r="Z1847" s="121">
        <f t="shared" si="374"/>
        <v>19.681392979531356</v>
      </c>
      <c r="AA1847" s="122"/>
      <c r="AB1847" s="119">
        <f t="shared" si="377"/>
        <v>9.7151599999999902</v>
      </c>
    </row>
    <row r="1848" spans="1:29" x14ac:dyDescent="0.45">
      <c r="A1848" s="112">
        <f>IF(C1848="","",COUNTA($C$3:C1848))</f>
        <v>1846</v>
      </c>
      <c r="B1848" s="112" t="str">
        <f t="shared" si="375"/>
        <v>January</v>
      </c>
      <c r="C1848" s="113">
        <v>44932</v>
      </c>
      <c r="D1848" s="114" t="s">
        <v>1019</v>
      </c>
      <c r="E1848" s="114"/>
      <c r="F1848" s="115">
        <v>44910</v>
      </c>
      <c r="G1848" s="116" t="s">
        <v>125</v>
      </c>
      <c r="H1848" s="152" t="s">
        <v>1101</v>
      </c>
      <c r="I1848" s="116" t="s">
        <v>230</v>
      </c>
      <c r="J1848" s="116" t="s">
        <v>3</v>
      </c>
      <c r="K1848" s="117" t="str">
        <f t="shared" si="367"/>
        <v>Sqmt</v>
      </c>
      <c r="L1848" s="118">
        <v>1.8</v>
      </c>
      <c r="M1848" s="118"/>
      <c r="N1848" s="118">
        <v>1.5</v>
      </c>
      <c r="O1848" s="138">
        <f t="shared" si="376"/>
        <v>1.83</v>
      </c>
      <c r="P1848" s="124"/>
      <c r="Q1848" s="118">
        <v>1.4</v>
      </c>
      <c r="R1848" s="118"/>
      <c r="S1848" s="151"/>
      <c r="T1848" s="119">
        <f t="shared" si="371"/>
        <v>0.43000000000000016</v>
      </c>
      <c r="U1848" s="119">
        <f t="shared" si="372"/>
        <v>1.4</v>
      </c>
      <c r="V1848" s="119">
        <f t="shared" si="368"/>
        <v>11.492400000000002</v>
      </c>
      <c r="W1848" s="119">
        <f t="shared" si="369"/>
        <v>8.7919999999999998</v>
      </c>
      <c r="X1848" s="119">
        <f t="shared" si="370"/>
        <v>2.700400000000001</v>
      </c>
      <c r="Y1848" s="120">
        <f t="shared" si="373"/>
        <v>23.497267759562849</v>
      </c>
      <c r="Z1848" s="121">
        <f t="shared" si="374"/>
        <v>76.502732240437155</v>
      </c>
      <c r="AA1848" s="122"/>
      <c r="AB1848" s="119">
        <f t="shared" si="377"/>
        <v>2.700400000000001</v>
      </c>
    </row>
    <row r="1849" spans="1:29" x14ac:dyDescent="0.45">
      <c r="A1849" s="112">
        <f>IF(C1849="","",COUNTA($C$3:C1849))</f>
        <v>1847</v>
      </c>
      <c r="B1849" s="112" t="str">
        <f t="shared" si="375"/>
        <v>January</v>
      </c>
      <c r="C1849" s="113">
        <v>44932</v>
      </c>
      <c r="D1849" s="114" t="s">
        <v>1019</v>
      </c>
      <c r="E1849" s="114"/>
      <c r="F1849" s="115">
        <v>44910</v>
      </c>
      <c r="G1849" s="116" t="s">
        <v>125</v>
      </c>
      <c r="H1849" s="152" t="s">
        <v>1101</v>
      </c>
      <c r="I1849" s="116" t="s">
        <v>25</v>
      </c>
      <c r="J1849" s="116" t="s">
        <v>455</v>
      </c>
      <c r="K1849" s="117" t="str">
        <f t="shared" si="367"/>
        <v>No's</v>
      </c>
      <c r="L1849" s="118">
        <v>216</v>
      </c>
      <c r="M1849" s="118"/>
      <c r="N1849" s="118"/>
      <c r="O1849" s="138">
        <f t="shared" si="376"/>
        <v>216</v>
      </c>
      <c r="P1849" s="124"/>
      <c r="Q1849" s="118"/>
      <c r="R1849" s="118"/>
      <c r="S1849" s="151"/>
      <c r="T1849" s="119" t="str">
        <f t="shared" si="371"/>
        <v/>
      </c>
      <c r="U1849" s="119" t="str">
        <f t="shared" si="372"/>
        <v/>
      </c>
      <c r="V1849" s="119">
        <f t="shared" si="368"/>
        <v>216</v>
      </c>
      <c r="W1849" s="119" t="str">
        <f t="shared" si="369"/>
        <v/>
      </c>
      <c r="X1849" s="119" t="str">
        <f t="shared" si="370"/>
        <v/>
      </c>
      <c r="Y1849" s="120" t="str">
        <f t="shared" si="373"/>
        <v/>
      </c>
      <c r="Z1849" s="121" t="str">
        <f t="shared" si="374"/>
        <v/>
      </c>
      <c r="AA1849" s="122"/>
      <c r="AB1849" s="119" t="str">
        <f t="shared" si="377"/>
        <v/>
      </c>
    </row>
    <row r="1850" spans="1:29" x14ac:dyDescent="0.45">
      <c r="A1850" s="112">
        <f>IF(C1850="","",COUNTA($C$3:C1850))</f>
        <v>1848</v>
      </c>
      <c r="B1850" s="112" t="str">
        <f t="shared" si="375"/>
        <v>January</v>
      </c>
      <c r="C1850" s="113">
        <v>44932</v>
      </c>
      <c r="D1850" s="114" t="s">
        <v>1137</v>
      </c>
      <c r="E1850" s="114"/>
      <c r="F1850" s="115">
        <v>44936</v>
      </c>
      <c r="G1850" s="116" t="s">
        <v>125</v>
      </c>
      <c r="H1850" s="152" t="s">
        <v>1102</v>
      </c>
      <c r="I1850" s="116" t="s">
        <v>356</v>
      </c>
      <c r="J1850" s="116" t="s">
        <v>19</v>
      </c>
      <c r="K1850" s="117" t="str">
        <f t="shared" si="367"/>
        <v>Sqmt</v>
      </c>
      <c r="L1850" s="118">
        <v>12.7</v>
      </c>
      <c r="M1850" s="118">
        <v>10.5</v>
      </c>
      <c r="N1850" s="118"/>
      <c r="O1850" s="138">
        <f t="shared" si="376"/>
        <v>12.81</v>
      </c>
      <c r="P1850" s="124">
        <v>12.4</v>
      </c>
      <c r="Q1850" s="118">
        <v>12.7</v>
      </c>
      <c r="R1850" s="118">
        <v>0</v>
      </c>
      <c r="S1850" s="151">
        <v>100</v>
      </c>
      <c r="T1850" s="119">
        <f t="shared" si="371"/>
        <v>0.11000000000000121</v>
      </c>
      <c r="U1850" s="119">
        <f t="shared" si="372"/>
        <v>0.29999999999999893</v>
      </c>
      <c r="V1850" s="119">
        <f t="shared" si="368"/>
        <v>60.335100000000004</v>
      </c>
      <c r="W1850" s="119">
        <f t="shared" si="369"/>
        <v>1.4129999999999949</v>
      </c>
      <c r="X1850" s="119">
        <f t="shared" si="370"/>
        <v>0.51810000000000567</v>
      </c>
      <c r="Y1850" s="120">
        <f t="shared" si="373"/>
        <v>0.85870413739267148</v>
      </c>
      <c r="Z1850" s="121">
        <f t="shared" si="374"/>
        <v>2.3419203747072515</v>
      </c>
      <c r="AA1850" s="122"/>
      <c r="AB1850" s="119">
        <f t="shared" si="377"/>
        <v>0.51810000000000567</v>
      </c>
    </row>
    <row r="1851" spans="1:29" x14ac:dyDescent="0.45">
      <c r="A1851" s="112">
        <f>IF(C1851="","",COUNTA($C$3:C1851))</f>
        <v>1849</v>
      </c>
      <c r="B1851" s="112" t="str">
        <f t="shared" si="375"/>
        <v>January</v>
      </c>
      <c r="C1851" s="113">
        <v>44932</v>
      </c>
      <c r="D1851" s="114"/>
      <c r="E1851" s="114"/>
      <c r="F1851" s="115">
        <v>44932</v>
      </c>
      <c r="G1851" s="116" t="s">
        <v>1077</v>
      </c>
      <c r="H1851" s="152" t="s">
        <v>1103</v>
      </c>
      <c r="I1851" s="116" t="s">
        <v>458</v>
      </c>
      <c r="J1851" s="116" t="s">
        <v>19</v>
      </c>
      <c r="K1851" s="117" t="str">
        <f t="shared" si="367"/>
        <v>Sqmt</v>
      </c>
      <c r="L1851" s="118">
        <v>15.3</v>
      </c>
      <c r="M1851" s="118">
        <v>12.6</v>
      </c>
      <c r="N1851" s="118"/>
      <c r="O1851" s="138">
        <f t="shared" si="376"/>
        <v>15.372</v>
      </c>
      <c r="P1851" s="124">
        <v>13.2</v>
      </c>
      <c r="Q1851" s="118">
        <v>13.7</v>
      </c>
      <c r="R1851" s="118">
        <v>46</v>
      </c>
      <c r="S1851" s="151">
        <v>54</v>
      </c>
      <c r="T1851" s="119">
        <f t="shared" si="371"/>
        <v>1.6720000000000006</v>
      </c>
      <c r="U1851" s="119">
        <f t="shared" si="372"/>
        <v>0.5</v>
      </c>
      <c r="V1851" s="119">
        <f t="shared" si="368"/>
        <v>72.402119999999996</v>
      </c>
      <c r="W1851" s="119">
        <f t="shared" si="369"/>
        <v>2.355</v>
      </c>
      <c r="X1851" s="119">
        <f t="shared" si="370"/>
        <v>7.8751200000000026</v>
      </c>
      <c r="Y1851" s="120">
        <f t="shared" si="373"/>
        <v>10.876919073640389</v>
      </c>
      <c r="Z1851" s="121">
        <f t="shared" si="374"/>
        <v>3.2526671870934165</v>
      </c>
      <c r="AA1851" s="122"/>
      <c r="AB1851" s="119">
        <f t="shared" si="377"/>
        <v>7.8751200000000026</v>
      </c>
    </row>
    <row r="1852" spans="1:29" x14ac:dyDescent="0.45">
      <c r="A1852" s="112">
        <f>IF(C1852="","",COUNTA($C$3:C1852))</f>
        <v>1850</v>
      </c>
      <c r="B1852" s="112" t="str">
        <f t="shared" si="375"/>
        <v>January</v>
      </c>
      <c r="C1852" s="113">
        <v>44932</v>
      </c>
      <c r="D1852" s="114"/>
      <c r="E1852" s="114"/>
      <c r="F1852" s="115">
        <v>44932</v>
      </c>
      <c r="G1852" s="116" t="s">
        <v>1077</v>
      </c>
      <c r="H1852" s="152" t="s">
        <v>1103</v>
      </c>
      <c r="I1852" s="116" t="s">
        <v>458</v>
      </c>
      <c r="J1852" s="116" t="s">
        <v>2</v>
      </c>
      <c r="K1852" s="117" t="str">
        <f t="shared" si="367"/>
        <v>Sqmt</v>
      </c>
      <c r="L1852" s="118">
        <v>1.6</v>
      </c>
      <c r="M1852" s="118"/>
      <c r="N1852" s="118">
        <v>1.32</v>
      </c>
      <c r="O1852" s="138">
        <f t="shared" si="376"/>
        <v>1.6104000000000001</v>
      </c>
      <c r="P1852" s="124">
        <v>1</v>
      </c>
      <c r="Q1852" s="118">
        <v>1.25</v>
      </c>
      <c r="R1852" s="118"/>
      <c r="S1852" s="151"/>
      <c r="T1852" s="119">
        <f t="shared" si="371"/>
        <v>0.36040000000000005</v>
      </c>
      <c r="U1852" s="119">
        <f t="shared" si="372"/>
        <v>0.25</v>
      </c>
      <c r="V1852" s="119">
        <f t="shared" si="368"/>
        <v>7.5849840000000004</v>
      </c>
      <c r="W1852" s="119">
        <f t="shared" si="369"/>
        <v>1.1775</v>
      </c>
      <c r="X1852" s="119">
        <f t="shared" si="370"/>
        <v>1.6974840000000002</v>
      </c>
      <c r="Y1852" s="120">
        <f t="shared" si="373"/>
        <v>22.379533035270743</v>
      </c>
      <c r="Z1852" s="121">
        <f t="shared" si="374"/>
        <v>15.524093392945851</v>
      </c>
      <c r="AA1852" s="122"/>
      <c r="AB1852" s="119">
        <f t="shared" si="377"/>
        <v>1.6974840000000002</v>
      </c>
    </row>
    <row r="1853" spans="1:29" x14ac:dyDescent="0.45">
      <c r="A1853" s="112">
        <f>IF(C1853="","",COUNTA($C$3:C1853))</f>
        <v>1851</v>
      </c>
      <c r="B1853" s="112" t="str">
        <f t="shared" si="375"/>
        <v>January</v>
      </c>
      <c r="C1853" s="113">
        <v>44932</v>
      </c>
      <c r="D1853" s="114"/>
      <c r="E1853" s="114"/>
      <c r="F1853" s="115">
        <v>44932</v>
      </c>
      <c r="G1853" s="116" t="s">
        <v>1077</v>
      </c>
      <c r="H1853" s="152" t="s">
        <v>1103</v>
      </c>
      <c r="I1853" s="116" t="s">
        <v>458</v>
      </c>
      <c r="J1853" s="116" t="s">
        <v>20</v>
      </c>
      <c r="K1853" s="117" t="str">
        <f t="shared" si="367"/>
        <v>Sqmt</v>
      </c>
      <c r="L1853" s="118">
        <v>24.5</v>
      </c>
      <c r="M1853" s="118">
        <v>20.100000000000001</v>
      </c>
      <c r="N1853" s="118"/>
      <c r="O1853" s="138">
        <f t="shared" si="376"/>
        <v>24.522000000000002</v>
      </c>
      <c r="P1853" s="124">
        <v>21.5</v>
      </c>
      <c r="Q1853" s="118">
        <v>22.1</v>
      </c>
      <c r="R1853" s="118"/>
      <c r="S1853" s="151"/>
      <c r="T1853" s="119">
        <f t="shared" si="371"/>
        <v>2.4220000000000006</v>
      </c>
      <c r="U1853" s="119">
        <f t="shared" si="372"/>
        <v>0.60000000000000142</v>
      </c>
      <c r="V1853" s="119">
        <f t="shared" si="368"/>
        <v>153.99816000000001</v>
      </c>
      <c r="W1853" s="119">
        <f t="shared" si="369"/>
        <v>3.7680000000000091</v>
      </c>
      <c r="X1853" s="119">
        <f t="shared" si="370"/>
        <v>15.210160000000004</v>
      </c>
      <c r="Y1853" s="120">
        <f t="shared" si="373"/>
        <v>9.8768452817877836</v>
      </c>
      <c r="Z1853" s="121">
        <f t="shared" si="374"/>
        <v>2.4467824810374412</v>
      </c>
      <c r="AA1853" s="122"/>
      <c r="AB1853" s="119">
        <f t="shared" si="377"/>
        <v>15.210160000000004</v>
      </c>
    </row>
    <row r="1854" spans="1:29" x14ac:dyDescent="0.45">
      <c r="A1854" s="112">
        <f>IF(C1854="","",COUNTA($C$3:C1854))</f>
        <v>1852</v>
      </c>
      <c r="B1854" s="112" t="str">
        <f t="shared" si="375"/>
        <v>January</v>
      </c>
      <c r="C1854" s="113">
        <v>44932</v>
      </c>
      <c r="D1854" s="114"/>
      <c r="E1854" s="114"/>
      <c r="F1854" s="115">
        <v>44932</v>
      </c>
      <c r="G1854" s="116" t="s">
        <v>1077</v>
      </c>
      <c r="H1854" s="152" t="s">
        <v>1103</v>
      </c>
      <c r="I1854" s="116" t="s">
        <v>458</v>
      </c>
      <c r="J1854" s="116" t="s">
        <v>21</v>
      </c>
      <c r="K1854" s="117" t="str">
        <f t="shared" si="367"/>
        <v>Sqmt</v>
      </c>
      <c r="L1854" s="118">
        <v>7.3</v>
      </c>
      <c r="M1854" s="118">
        <v>6</v>
      </c>
      <c r="N1854" s="118"/>
      <c r="O1854" s="138">
        <f t="shared" si="376"/>
        <v>7.32</v>
      </c>
      <c r="P1854" s="124">
        <v>6</v>
      </c>
      <c r="Q1854" s="118">
        <v>6.2</v>
      </c>
      <c r="R1854" s="118"/>
      <c r="S1854" s="151"/>
      <c r="T1854" s="119">
        <f t="shared" si="371"/>
        <v>1.1200000000000001</v>
      </c>
      <c r="U1854" s="119">
        <f t="shared" si="372"/>
        <v>0.20000000000000018</v>
      </c>
      <c r="V1854" s="119">
        <f t="shared" si="368"/>
        <v>57.461999999999996</v>
      </c>
      <c r="W1854" s="119">
        <f t="shared" si="369"/>
        <v>1.5700000000000014</v>
      </c>
      <c r="X1854" s="119">
        <f t="shared" si="370"/>
        <v>8.7919999999999998</v>
      </c>
      <c r="Y1854" s="120">
        <f t="shared" si="373"/>
        <v>15.300546448087433</v>
      </c>
      <c r="Z1854" s="121">
        <f t="shared" si="374"/>
        <v>2.7322404371584721</v>
      </c>
      <c r="AA1854" s="122"/>
      <c r="AB1854" s="119">
        <f t="shared" si="377"/>
        <v>8.7919999999999998</v>
      </c>
    </row>
    <row r="1855" spans="1:29" x14ac:dyDescent="0.45">
      <c r="A1855" s="112">
        <f>IF(C1855="","",COUNTA($C$3:C1855))</f>
        <v>1853</v>
      </c>
      <c r="B1855" s="112" t="str">
        <f t="shared" si="375"/>
        <v>January</v>
      </c>
      <c r="C1855" s="113">
        <v>44932</v>
      </c>
      <c r="D1855" s="114"/>
      <c r="E1855" s="114"/>
      <c r="F1855" s="115">
        <v>44932</v>
      </c>
      <c r="G1855" s="116" t="s">
        <v>1077</v>
      </c>
      <c r="H1855" s="152" t="s">
        <v>1103</v>
      </c>
      <c r="I1855" s="116" t="s">
        <v>458</v>
      </c>
      <c r="J1855" s="116" t="s">
        <v>4</v>
      </c>
      <c r="K1855" s="117" t="str">
        <f t="shared" si="367"/>
        <v>Sqmt</v>
      </c>
      <c r="L1855" s="118">
        <v>3.4</v>
      </c>
      <c r="M1855" s="118"/>
      <c r="N1855" s="118">
        <v>2.8</v>
      </c>
      <c r="O1855" s="138">
        <f t="shared" si="376"/>
        <v>3.4159999999999999</v>
      </c>
      <c r="P1855" s="124">
        <v>1.6</v>
      </c>
      <c r="Q1855" s="118">
        <v>1.8</v>
      </c>
      <c r="R1855" s="118"/>
      <c r="S1855" s="151"/>
      <c r="T1855" s="119">
        <f t="shared" si="371"/>
        <v>1.6159999999999999</v>
      </c>
      <c r="U1855" s="119">
        <f t="shared" si="372"/>
        <v>0.19999999999999996</v>
      </c>
      <c r="V1855" s="119">
        <f t="shared" si="368"/>
        <v>26.8156</v>
      </c>
      <c r="W1855" s="119">
        <f t="shared" si="369"/>
        <v>1.5699999999999996</v>
      </c>
      <c r="X1855" s="119">
        <f t="shared" si="370"/>
        <v>12.685599999999999</v>
      </c>
      <c r="Y1855" s="120">
        <f t="shared" si="373"/>
        <v>47.306791569086649</v>
      </c>
      <c r="Z1855" s="121">
        <f t="shared" si="374"/>
        <v>5.8548009367681484</v>
      </c>
      <c r="AA1855" s="122"/>
      <c r="AB1855" s="119">
        <f t="shared" si="377"/>
        <v>12.685599999999999</v>
      </c>
      <c r="AC1855" s="96" t="s">
        <v>987</v>
      </c>
    </row>
    <row r="1856" spans="1:29" x14ac:dyDescent="0.45">
      <c r="A1856" s="112">
        <f>IF(C1856="","",COUNTA($C$3:C1856))</f>
        <v>1854</v>
      </c>
      <c r="B1856" s="112" t="str">
        <f t="shared" si="375"/>
        <v>January</v>
      </c>
      <c r="C1856" s="113">
        <v>44932</v>
      </c>
      <c r="D1856" s="114"/>
      <c r="E1856" s="114"/>
      <c r="F1856" s="115">
        <v>44932</v>
      </c>
      <c r="G1856" s="116" t="s">
        <v>1077</v>
      </c>
      <c r="H1856" s="152" t="s">
        <v>1103</v>
      </c>
      <c r="I1856" s="116" t="s">
        <v>514</v>
      </c>
      <c r="J1856" s="116" t="s">
        <v>21</v>
      </c>
      <c r="K1856" s="117" t="str">
        <f t="shared" si="367"/>
        <v>Sqmt</v>
      </c>
      <c r="L1856" s="118">
        <v>2.0499999999999998</v>
      </c>
      <c r="M1856" s="118">
        <v>1.7</v>
      </c>
      <c r="N1856" s="118"/>
      <c r="O1856" s="138">
        <f t="shared" si="376"/>
        <v>2.0739999999999998</v>
      </c>
      <c r="P1856" s="124">
        <v>1.7</v>
      </c>
      <c r="Q1856" s="118">
        <v>2.0499999999999998</v>
      </c>
      <c r="R1856" s="118"/>
      <c r="S1856" s="151"/>
      <c r="T1856" s="119">
        <f t="shared" si="371"/>
        <v>2.4000000000000021E-2</v>
      </c>
      <c r="U1856" s="119">
        <f t="shared" si="372"/>
        <v>0.34999999999999987</v>
      </c>
      <c r="V1856" s="119">
        <f t="shared" si="368"/>
        <v>16.280899999999999</v>
      </c>
      <c r="W1856" s="119">
        <f t="shared" si="369"/>
        <v>2.7474999999999987</v>
      </c>
      <c r="X1856" s="119">
        <f t="shared" si="370"/>
        <v>0.18840000000000015</v>
      </c>
      <c r="Y1856" s="120">
        <f t="shared" si="373"/>
        <v>1.1571841851494709</v>
      </c>
      <c r="Z1856" s="121">
        <f t="shared" si="374"/>
        <v>16.875602700096426</v>
      </c>
      <c r="AA1856" s="122"/>
      <c r="AB1856" s="119">
        <f t="shared" si="377"/>
        <v>0.18840000000000015</v>
      </c>
    </row>
    <row r="1857" spans="1:29" x14ac:dyDescent="0.45">
      <c r="A1857" s="112">
        <f>IF(C1857="","",COUNTA($C$3:C1857))</f>
        <v>1855</v>
      </c>
      <c r="B1857" s="112" t="str">
        <f t="shared" si="375"/>
        <v>January</v>
      </c>
      <c r="C1857" s="113">
        <v>44932</v>
      </c>
      <c r="D1857" s="114"/>
      <c r="E1857" s="114"/>
      <c r="F1857" s="115">
        <v>44932</v>
      </c>
      <c r="G1857" s="116" t="s">
        <v>1077</v>
      </c>
      <c r="H1857" s="152" t="s">
        <v>1103</v>
      </c>
      <c r="I1857" s="116" t="s">
        <v>502</v>
      </c>
      <c r="J1857" s="116" t="s">
        <v>3</v>
      </c>
      <c r="K1857" s="117" t="str">
        <f t="shared" si="367"/>
        <v>Sqmt</v>
      </c>
      <c r="L1857" s="118">
        <v>0.8</v>
      </c>
      <c r="M1857" s="118"/>
      <c r="N1857" s="118">
        <v>0.66</v>
      </c>
      <c r="O1857" s="138">
        <f t="shared" si="376"/>
        <v>0.80520000000000003</v>
      </c>
      <c r="P1857" s="124"/>
      <c r="Q1857" s="118">
        <v>0.4</v>
      </c>
      <c r="R1857" s="118"/>
      <c r="S1857" s="151"/>
      <c r="T1857" s="119">
        <f t="shared" si="371"/>
        <v>0.4052</v>
      </c>
      <c r="U1857" s="119">
        <f t="shared" si="372"/>
        <v>0.4</v>
      </c>
      <c r="V1857" s="119">
        <f t="shared" si="368"/>
        <v>5.0566560000000003</v>
      </c>
      <c r="W1857" s="119">
        <f t="shared" si="369"/>
        <v>2.5120000000000005</v>
      </c>
      <c r="X1857" s="119">
        <f t="shared" si="370"/>
        <v>2.5446560000000003</v>
      </c>
      <c r="Y1857" s="120">
        <f t="shared" si="373"/>
        <v>50.322901142573272</v>
      </c>
      <c r="Z1857" s="121">
        <f t="shared" si="374"/>
        <v>49.677098857426728</v>
      </c>
      <c r="AA1857" s="122"/>
      <c r="AB1857" s="119">
        <f t="shared" si="377"/>
        <v>2.5446560000000003</v>
      </c>
    </row>
    <row r="1858" spans="1:29" x14ac:dyDescent="0.45">
      <c r="A1858" s="112">
        <f>IF(C1858="","",COUNTA($C$3:C1858))</f>
        <v>1856</v>
      </c>
      <c r="B1858" s="112" t="str">
        <f t="shared" si="375"/>
        <v>January</v>
      </c>
      <c r="C1858" s="113">
        <v>44932</v>
      </c>
      <c r="D1858" s="114"/>
      <c r="E1858" s="114"/>
      <c r="F1858" s="115">
        <v>44932</v>
      </c>
      <c r="G1858" s="116" t="s">
        <v>1077</v>
      </c>
      <c r="H1858" s="152" t="s">
        <v>1103</v>
      </c>
      <c r="I1858" s="116" t="s">
        <v>23</v>
      </c>
      <c r="J1858" s="116" t="s">
        <v>23</v>
      </c>
      <c r="K1858" s="117" t="str">
        <f t="shared" si="367"/>
        <v>No's</v>
      </c>
      <c r="L1858" s="118">
        <v>20</v>
      </c>
      <c r="M1858" s="118"/>
      <c r="N1858" s="118"/>
      <c r="O1858" s="138">
        <f t="shared" si="376"/>
        <v>20</v>
      </c>
      <c r="P1858" s="124"/>
      <c r="Q1858" s="118"/>
      <c r="R1858" s="118"/>
      <c r="S1858" s="151"/>
      <c r="T1858" s="119" t="str">
        <f t="shared" si="371"/>
        <v/>
      </c>
      <c r="U1858" s="119" t="str">
        <f t="shared" si="372"/>
        <v/>
      </c>
      <c r="V1858" s="119">
        <f t="shared" si="368"/>
        <v>20</v>
      </c>
      <c r="W1858" s="119" t="str">
        <f t="shared" si="369"/>
        <v/>
      </c>
      <c r="X1858" s="119" t="str">
        <f t="shared" si="370"/>
        <v/>
      </c>
      <c r="Y1858" s="120" t="str">
        <f t="shared" si="373"/>
        <v/>
      </c>
      <c r="Z1858" s="121" t="str">
        <f t="shared" si="374"/>
        <v/>
      </c>
      <c r="AA1858" s="122"/>
      <c r="AB1858" s="119" t="str">
        <f t="shared" si="377"/>
        <v/>
      </c>
    </row>
    <row r="1859" spans="1:29" x14ac:dyDescent="0.45">
      <c r="A1859" s="112">
        <f>IF(C1859="","",COUNTA($C$3:C1859))</f>
        <v>1857</v>
      </c>
      <c r="B1859" s="112" t="str">
        <f t="shared" ref="B1859:B1922" si="378">IF(C1859="","",TEXT(C1859,"mmmm"))</f>
        <v>January</v>
      </c>
      <c r="C1859" s="113">
        <v>44933</v>
      </c>
      <c r="D1859" s="114" t="s">
        <v>1137</v>
      </c>
      <c r="E1859" s="114"/>
      <c r="F1859" s="115">
        <v>44936</v>
      </c>
      <c r="G1859" s="116" t="s">
        <v>125</v>
      </c>
      <c r="H1859" s="152" t="s">
        <v>1104</v>
      </c>
      <c r="I1859" s="116" t="s">
        <v>457</v>
      </c>
      <c r="J1859" s="116" t="s">
        <v>3</v>
      </c>
      <c r="K1859" s="117" t="str">
        <f t="shared" ref="K1859:K1922" si="379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Sqmt</v>
      </c>
      <c r="L1859" s="118">
        <v>7</v>
      </c>
      <c r="M1859" s="118"/>
      <c r="N1859" s="118">
        <v>5.98</v>
      </c>
      <c r="O1859" s="138">
        <f t="shared" si="376"/>
        <v>7.2956000000000003</v>
      </c>
      <c r="P1859" s="124">
        <v>5.7</v>
      </c>
      <c r="Q1859" s="118">
        <v>6.3</v>
      </c>
      <c r="R1859" s="118">
        <v>0</v>
      </c>
      <c r="S1859" s="151">
        <v>100</v>
      </c>
      <c r="T1859" s="119">
        <f t="shared" ref="T1859:T1921" si="380">(IF(K1859="Sqmt",(O1859-Q1859),""))</f>
        <v>0.99560000000000048</v>
      </c>
      <c r="U1859" s="119">
        <f t="shared" ref="U1859:U1921" si="381">(IF(K1859="Sqmt",(O1859-P1859)-T1859,IF(K1859="Rmt","",IF(K1859="Kg's","",IF(K1859="No's","",IF(K1859="Roll","",""))))))</f>
        <v>0.59999999999999964</v>
      </c>
      <c r="V1859" s="119">
        <f t="shared" ref="V1859:V1922" si="382">IF(ISNUMBER(SEARCH("26",J:J)),O1859*3.925,IF(ISNUMBER(SEARCH("24",J:J)),O1859*4.71,IF(ISNUMBER(SEARCH("22",J:J)),O1859*6.28,IF(ISNUMBER(SEARCH("20",J:J)),O1859*7.85,IF(ISNUMBER(SEARCH("18G",J:J)),O1859*9.42,IF(ISNUMBER(SEARCH("16G",J:J)),O1859*11.775,IF(ISNUMBER(SEARCH("Thermal",J:J)),O1859,IF(ISNUMBER(SEARCH("Acou",J:J)),O1859,IF(ISNUMBER(SEARCH("ss",J:J)),O1859,IF(ISNUMBER(SEARCH("0.8mm",J:J)),O1859*2.2,IF(ISNUMBER(SEARCH("1mm",J:J)),O1859*2.75,IF(ISNUMBER(SEARCH("1.2mm",J:J)),O1859*3.3,IF(ISNUMBER(SEARCH("Gasket",J:J)),O1859,IF(ISNUMBER(SEARCH("Cleats",J:J)),O1859,IF(ISNUMBER(SEARCH("Sealant",J:J)),O1859,IF(ISNUMBER(SEARCH("Bracket",J:J)),O1859,IF(ISNUMBER(SEARCH("Corner",J:J)),O1859,IF(ISNUMBER(SEARCH("Bubble",J:J)),O1859,""))))))))))))))))))</f>
        <v>45.816368000000004</v>
      </c>
      <c r="W1859" s="119">
        <f t="shared" ref="W1859:W1922" si="383">IF(ISNUMBER(SEARCH("26",J:J)),U1859*3.925,IF(ISNUMBER(SEARCH("24",J:J)),U1859*4.71,IF(ISNUMBER(SEARCH("22",J:J)),U1859*6.28,IF(ISNUMBER(SEARCH("20",J:J)),U1859*7.85,IF(ISNUMBER(SEARCH("18G",J:J)),U1859*9.42,IF(ISNUMBER(SEARCH("16G",J:J)),U1859*11.775,IF(ISNUMBER(SEARCH("Thermal",J:J)),U1859,IF(ISNUMBER(SEARCH("Acou",J:J)),U1859,IF(ISNUMBER(SEARCH("ss",J:J)),U1859,IF(ISNUMBER(SEARCH("0.8mm",J:J)),U1859*2.2,IF(ISNUMBER(SEARCH("1mm",J:J)),U1859*2.75,IF(ISNUMBER(SEARCH("1.2mm",J:J)),U1859*3.3,IF(ISNUMBER(SEARCH("Gasket",J:J)),U1859,IF(ISNUMBER(SEARCH("Cleats",J:J)),U1859,IF(ISNUMBER(SEARCH("Sealant",J:J)),U1859,IF(ISNUMBER(SEARCH("Bracket",J:J)),U1859,IF(ISNUMBER(SEARCH("Corner",J:J)),U1859,IF(ISNUMBER(SEARCH("Bubble",J:J)),U1859,""))))))))))))))))))</f>
        <v>3.767999999999998</v>
      </c>
      <c r="X1859" s="119">
        <f t="shared" ref="X1859:X1922" si="384">IF(ISNUMBER(SEARCH("26",J:J)),T1859*3.925,IF(ISNUMBER(SEARCH("24",J:J)),T1859*4.71,IF(ISNUMBER(SEARCH("22",J:J)),T1859*6.28,IF(ISNUMBER(SEARCH("20",J:J)),T1859*7.85,IF(ISNUMBER(SEARCH("18",J:J)),T1859*9.42,IF(ISNUMBER(SEARCH("16",J:J)),T1859*11.775,IF(ISNUMBER(SEARCH("Thermal",J:J)),"",IF(ISNUMBER(SEARCH("Acou",J:J)),"",IF(ISNUMBER(SEARCH("ss",J:J)),"",IF(ISNUMBER(SEARCH("0.8mm",J:J)),T1859*2.2,IF(ISNUMBER(SEARCH("1mm",J:J)),T1859*2.75,IF(ISNUMBER(SEARCH("1.2mm",J:J)),T1859*3.3,IF(ISNUMBER(SEARCH("Gasket",J:J)),"",IF(ISNUMBER(SEARCH("Cleats",J:J)),"",IF(ISNUMBER(SEARCH("Sealant",J:J)),"",IF(ISNUMBER(SEARCH("Bracket",J:J)),"",IF(ISNUMBER(SEARCH("Corner",J:J)),"",IF(ISNUMBER(SEARCH("Bubble",J:J)),"",""))))))))))))))))))</f>
        <v>6.2523680000000033</v>
      </c>
      <c r="Y1859" s="120">
        <f t="shared" ref="Y1859:Y1921" si="385">IF(K1859="Sqmt",(T1859/O1859)*100,IF(K1859="Kg's","",IF(K1859="No's","",IF(K1859="Rmt","",IF(K1859="Roll","",IF(K1859="",""))))))</f>
        <v>13.646581501178797</v>
      </c>
      <c r="Z1859" s="121">
        <f t="shared" ref="Z1859:Z1921" si="386">IF(K1859="Sqmt",(U1859/O1859)*100,IF(K1859="Kg's","",IF(K1859="No's","",IF(K1859="Rmt","",IF(K1859="Roll","",IF(K1859="",""))))))</f>
        <v>8.2241350951258241</v>
      </c>
      <c r="AA1859" s="122"/>
      <c r="AB1859" s="119">
        <f t="shared" si="377"/>
        <v>6.2523680000000033</v>
      </c>
    </row>
    <row r="1860" spans="1:29" x14ac:dyDescent="0.45">
      <c r="A1860" s="112">
        <f>IF(C1860="","",COUNTA($C$3:C1860))</f>
        <v>1858</v>
      </c>
      <c r="B1860" s="112" t="str">
        <f t="shared" si="378"/>
        <v>January</v>
      </c>
      <c r="C1860" s="113">
        <v>44933</v>
      </c>
      <c r="D1860" s="114" t="s">
        <v>1137</v>
      </c>
      <c r="E1860" s="114"/>
      <c r="F1860" s="115">
        <v>44936</v>
      </c>
      <c r="G1860" s="116" t="s">
        <v>125</v>
      </c>
      <c r="H1860" s="152" t="s">
        <v>1104</v>
      </c>
      <c r="I1860" s="116" t="s">
        <v>369</v>
      </c>
      <c r="J1860" s="116"/>
      <c r="K1860" s="117" t="str">
        <f t="shared" si="379"/>
        <v/>
      </c>
      <c r="L1860" s="118"/>
      <c r="M1860" s="118"/>
      <c r="N1860" s="118"/>
      <c r="O1860" s="138" t="str">
        <f t="shared" si="376"/>
        <v/>
      </c>
      <c r="P1860" s="124"/>
      <c r="Q1860" s="118"/>
      <c r="R1860" s="118"/>
      <c r="S1860" s="151"/>
      <c r="T1860" s="119" t="str">
        <f t="shared" si="380"/>
        <v/>
      </c>
      <c r="U1860" s="119" t="str">
        <f t="shared" si="381"/>
        <v/>
      </c>
      <c r="V1860" s="119" t="str">
        <f t="shared" si="382"/>
        <v/>
      </c>
      <c r="W1860" s="119" t="str">
        <f t="shared" si="383"/>
        <v/>
      </c>
      <c r="X1860" s="119" t="str">
        <f t="shared" si="384"/>
        <v/>
      </c>
      <c r="Y1860" s="120" t="str">
        <f t="shared" si="385"/>
        <v/>
      </c>
      <c r="Z1860" s="121" t="str">
        <f t="shared" si="386"/>
        <v/>
      </c>
      <c r="AA1860" s="122"/>
      <c r="AB1860" s="119" t="str">
        <f t="shared" si="377"/>
        <v/>
      </c>
    </row>
    <row r="1861" spans="1:29" x14ac:dyDescent="0.45">
      <c r="A1861" s="112">
        <f>IF(C1861="","",COUNTA($C$3:C1861))</f>
        <v>1859</v>
      </c>
      <c r="B1861" s="112" t="str">
        <f t="shared" si="378"/>
        <v>January</v>
      </c>
      <c r="C1861" s="113">
        <v>44933</v>
      </c>
      <c r="D1861" s="114" t="s">
        <v>1137</v>
      </c>
      <c r="E1861" s="114"/>
      <c r="F1861" s="115">
        <v>44936</v>
      </c>
      <c r="G1861" s="116" t="s">
        <v>125</v>
      </c>
      <c r="H1861" s="152" t="s">
        <v>1104</v>
      </c>
      <c r="I1861" s="116" t="s">
        <v>25</v>
      </c>
      <c r="J1861" s="116" t="s">
        <v>455</v>
      </c>
      <c r="K1861" s="117" t="str">
        <f t="shared" si="379"/>
        <v>No's</v>
      </c>
      <c r="L1861" s="118">
        <v>24</v>
      </c>
      <c r="M1861" s="118"/>
      <c r="N1861" s="118"/>
      <c r="O1861" s="138">
        <f t="shared" si="376"/>
        <v>24</v>
      </c>
      <c r="P1861" s="124"/>
      <c r="Q1861" s="118"/>
      <c r="R1861" s="118"/>
      <c r="S1861" s="151"/>
      <c r="T1861" s="119" t="str">
        <f t="shared" si="380"/>
        <v/>
      </c>
      <c r="U1861" s="119" t="str">
        <f t="shared" si="381"/>
        <v/>
      </c>
      <c r="V1861" s="119">
        <f t="shared" si="382"/>
        <v>24</v>
      </c>
      <c r="W1861" s="119" t="str">
        <f t="shared" si="383"/>
        <v/>
      </c>
      <c r="X1861" s="119" t="str">
        <f t="shared" si="384"/>
        <v/>
      </c>
      <c r="Y1861" s="120" t="str">
        <f t="shared" si="385"/>
        <v/>
      </c>
      <c r="Z1861" s="121" t="str">
        <f t="shared" si="386"/>
        <v/>
      </c>
      <c r="AA1861" s="122"/>
      <c r="AB1861" s="119" t="str">
        <f t="shared" si="377"/>
        <v/>
      </c>
    </row>
    <row r="1862" spans="1:29" x14ac:dyDescent="0.45">
      <c r="A1862" s="112">
        <f>IF(C1862="","",COUNTA($C$3:C1862))</f>
        <v>1860</v>
      </c>
      <c r="B1862" s="112" t="str">
        <f t="shared" si="378"/>
        <v>January</v>
      </c>
      <c r="C1862" s="113">
        <v>44933</v>
      </c>
      <c r="D1862" s="114" t="s">
        <v>1087</v>
      </c>
      <c r="E1862" s="114"/>
      <c r="F1862" s="115">
        <v>44924</v>
      </c>
      <c r="G1862" s="116" t="s">
        <v>1073</v>
      </c>
      <c r="H1862" s="152" t="s">
        <v>1088</v>
      </c>
      <c r="I1862" s="116" t="s">
        <v>458</v>
      </c>
      <c r="J1862" s="116" t="s">
        <v>2</v>
      </c>
      <c r="K1862" s="117" t="str">
        <f t="shared" si="379"/>
        <v>Sqmt</v>
      </c>
      <c r="L1862" s="118">
        <v>1.8</v>
      </c>
      <c r="M1862" s="118"/>
      <c r="N1862" s="118">
        <v>1.5</v>
      </c>
      <c r="O1862" s="138">
        <f t="shared" si="376"/>
        <v>1.83</v>
      </c>
      <c r="P1862" s="124">
        <v>1</v>
      </c>
      <c r="Q1862" s="118">
        <v>1.2</v>
      </c>
      <c r="R1862" s="118">
        <v>0</v>
      </c>
      <c r="S1862" s="151">
        <v>100</v>
      </c>
      <c r="T1862" s="119">
        <f t="shared" si="380"/>
        <v>0.63000000000000012</v>
      </c>
      <c r="U1862" s="119">
        <f t="shared" si="381"/>
        <v>0.19999999999999996</v>
      </c>
      <c r="V1862" s="119">
        <f t="shared" si="382"/>
        <v>8.6193000000000008</v>
      </c>
      <c r="W1862" s="119">
        <f t="shared" si="383"/>
        <v>0.94199999999999984</v>
      </c>
      <c r="X1862" s="119">
        <f t="shared" si="384"/>
        <v>2.9673000000000007</v>
      </c>
      <c r="Y1862" s="120">
        <f t="shared" si="385"/>
        <v>34.426229508196727</v>
      </c>
      <c r="Z1862" s="121">
        <f t="shared" si="386"/>
        <v>10.928961748633876</v>
      </c>
      <c r="AA1862" s="122"/>
      <c r="AB1862" s="119">
        <f t="shared" si="377"/>
        <v>2.9673000000000007</v>
      </c>
      <c r="AC1862" s="96" t="s">
        <v>1105</v>
      </c>
    </row>
    <row r="1863" spans="1:29" x14ac:dyDescent="0.45">
      <c r="A1863" s="112">
        <f>IF(C1863="","",COUNTA($C$3:C1863))</f>
        <v>1861</v>
      </c>
      <c r="B1863" s="112" t="str">
        <f t="shared" si="378"/>
        <v>January</v>
      </c>
      <c r="C1863" s="113">
        <v>44933</v>
      </c>
      <c r="D1863" s="114" t="s">
        <v>1087</v>
      </c>
      <c r="E1863" s="114"/>
      <c r="F1863" s="115">
        <v>44924</v>
      </c>
      <c r="G1863" s="116" t="s">
        <v>1073</v>
      </c>
      <c r="H1863" s="152" t="s">
        <v>1088</v>
      </c>
      <c r="I1863" s="116" t="s">
        <v>25</v>
      </c>
      <c r="J1863" s="116" t="s">
        <v>455</v>
      </c>
      <c r="K1863" s="117" t="str">
        <f t="shared" si="379"/>
        <v>No's</v>
      </c>
      <c r="L1863" s="118">
        <v>8</v>
      </c>
      <c r="M1863" s="118"/>
      <c r="N1863" s="118"/>
      <c r="O1863" s="138">
        <f t="shared" si="376"/>
        <v>8</v>
      </c>
      <c r="P1863" s="124"/>
      <c r="Q1863" s="118"/>
      <c r="R1863" s="118"/>
      <c r="S1863" s="151"/>
      <c r="T1863" s="119" t="str">
        <f t="shared" si="380"/>
        <v/>
      </c>
      <c r="U1863" s="119" t="str">
        <f t="shared" si="381"/>
        <v/>
      </c>
      <c r="V1863" s="119">
        <f t="shared" si="382"/>
        <v>8</v>
      </c>
      <c r="W1863" s="119" t="str">
        <f t="shared" si="383"/>
        <v/>
      </c>
      <c r="X1863" s="119" t="str">
        <f t="shared" si="384"/>
        <v/>
      </c>
      <c r="Y1863" s="120" t="str">
        <f t="shared" si="385"/>
        <v/>
      </c>
      <c r="Z1863" s="121" t="str">
        <f t="shared" si="386"/>
        <v/>
      </c>
      <c r="AA1863" s="122"/>
      <c r="AB1863" s="119" t="str">
        <f t="shared" si="377"/>
        <v/>
      </c>
    </row>
    <row r="1864" spans="1:29" x14ac:dyDescent="0.45">
      <c r="A1864" s="112">
        <f>IF(C1864="","",COUNTA($C$3:C1864))</f>
        <v>1862</v>
      </c>
      <c r="B1864" s="112" t="str">
        <f t="shared" si="378"/>
        <v>January</v>
      </c>
      <c r="C1864" s="113">
        <v>44935</v>
      </c>
      <c r="D1864" s="114" t="s">
        <v>1117</v>
      </c>
      <c r="E1864" s="114"/>
      <c r="F1864" s="115">
        <v>44936</v>
      </c>
      <c r="G1864" s="116" t="s">
        <v>125</v>
      </c>
      <c r="H1864" s="152" t="s">
        <v>1107</v>
      </c>
      <c r="I1864" s="116" t="s">
        <v>457</v>
      </c>
      <c r="J1864" s="116" t="s">
        <v>2</v>
      </c>
      <c r="K1864" s="117" t="str">
        <f t="shared" si="379"/>
        <v>Sqmt</v>
      </c>
      <c r="L1864" s="118">
        <v>318.39999999999998</v>
      </c>
      <c r="M1864" s="133">
        <f>189.154+5.511</f>
        <v>194.66499999999999</v>
      </c>
      <c r="N1864" s="118">
        <v>67.44</v>
      </c>
      <c r="O1864" s="138">
        <f t="shared" si="376"/>
        <v>319.7681</v>
      </c>
      <c r="P1864" s="124">
        <v>271.60000000000002</v>
      </c>
      <c r="Q1864" s="118">
        <v>309.39999999999998</v>
      </c>
      <c r="R1864" s="118">
        <v>28</v>
      </c>
      <c r="S1864" s="151">
        <v>72</v>
      </c>
      <c r="T1864" s="119">
        <f t="shared" si="380"/>
        <v>10.368100000000027</v>
      </c>
      <c r="U1864" s="119">
        <f t="shared" si="381"/>
        <v>37.799999999999955</v>
      </c>
      <c r="V1864" s="119">
        <f t="shared" si="382"/>
        <v>1506.107751</v>
      </c>
      <c r="W1864" s="119">
        <f t="shared" si="383"/>
        <v>178.03799999999978</v>
      </c>
      <c r="X1864" s="119">
        <f t="shared" si="384"/>
        <v>48.833751000000127</v>
      </c>
      <c r="Y1864" s="120">
        <f t="shared" si="385"/>
        <v>3.2423809629540994</v>
      </c>
      <c r="Z1864" s="121">
        <f t="shared" si="386"/>
        <v>11.82106657918659</v>
      </c>
      <c r="AA1864" s="122"/>
      <c r="AB1864" s="119">
        <f t="shared" si="377"/>
        <v>48.833751000000127</v>
      </c>
    </row>
    <row r="1865" spans="1:29" x14ac:dyDescent="0.45">
      <c r="A1865" s="112">
        <f>IF(C1865="","",COUNTA($C$3:C1865))</f>
        <v>1863</v>
      </c>
      <c r="B1865" s="112" t="str">
        <f t="shared" si="378"/>
        <v>January</v>
      </c>
      <c r="C1865" s="113">
        <v>44935</v>
      </c>
      <c r="D1865" s="114" t="s">
        <v>1117</v>
      </c>
      <c r="E1865" s="114"/>
      <c r="F1865" s="115">
        <v>44936</v>
      </c>
      <c r="G1865" s="116" t="s">
        <v>125</v>
      </c>
      <c r="H1865" s="152" t="s">
        <v>1107</v>
      </c>
      <c r="I1865" s="116" t="s">
        <v>457</v>
      </c>
      <c r="J1865" s="116" t="s">
        <v>3</v>
      </c>
      <c r="K1865" s="117" t="str">
        <f t="shared" si="379"/>
        <v>Sqmt</v>
      </c>
      <c r="L1865" s="118">
        <v>82.1</v>
      </c>
      <c r="M1865" s="118">
        <v>43.93</v>
      </c>
      <c r="N1865" s="118">
        <v>23.76</v>
      </c>
      <c r="O1865" s="138">
        <f t="shared" si="376"/>
        <v>82.581800000000001</v>
      </c>
      <c r="P1865" s="124">
        <v>67.400000000000006</v>
      </c>
      <c r="Q1865" s="118">
        <v>77.099999999999994</v>
      </c>
      <c r="R1865" s="118"/>
      <c r="S1865" s="151"/>
      <c r="T1865" s="119">
        <f t="shared" si="380"/>
        <v>5.4818000000000069</v>
      </c>
      <c r="U1865" s="119">
        <f t="shared" si="381"/>
        <v>9.6999999999999886</v>
      </c>
      <c r="V1865" s="119">
        <f t="shared" si="382"/>
        <v>518.61370399999998</v>
      </c>
      <c r="W1865" s="119">
        <f t="shared" si="383"/>
        <v>60.915999999999933</v>
      </c>
      <c r="X1865" s="119">
        <f t="shared" si="384"/>
        <v>34.425704000000046</v>
      </c>
      <c r="Y1865" s="120">
        <f t="shared" si="385"/>
        <v>6.6380243588781145</v>
      </c>
      <c r="Z1865" s="121">
        <f t="shared" si="386"/>
        <v>11.745929490517266</v>
      </c>
      <c r="AA1865" s="122"/>
      <c r="AB1865" s="119">
        <f t="shared" si="377"/>
        <v>34.425704000000046</v>
      </c>
    </row>
    <row r="1866" spans="1:29" x14ac:dyDescent="0.45">
      <c r="A1866" s="112">
        <f>IF(C1866="","",COUNTA($C$3:C1866))</f>
        <v>1864</v>
      </c>
      <c r="B1866" s="112" t="str">
        <f t="shared" si="378"/>
        <v>January</v>
      </c>
      <c r="C1866" s="113">
        <v>44935</v>
      </c>
      <c r="D1866" s="114" t="s">
        <v>1117</v>
      </c>
      <c r="E1866" s="114"/>
      <c r="F1866" s="115">
        <v>44936</v>
      </c>
      <c r="G1866" s="116" t="s">
        <v>125</v>
      </c>
      <c r="H1866" s="152" t="s">
        <v>1107</v>
      </c>
      <c r="I1866" s="116" t="s">
        <v>369</v>
      </c>
      <c r="J1866" s="116" t="s">
        <v>407</v>
      </c>
      <c r="K1866" s="117" t="str">
        <f t="shared" si="379"/>
        <v>Sqmt</v>
      </c>
      <c r="L1866" s="118">
        <v>311.14999999999998</v>
      </c>
      <c r="M1866" s="118"/>
      <c r="N1866" s="118"/>
      <c r="O1866" s="138">
        <f t="shared" si="376"/>
        <v>311.14999999999998</v>
      </c>
      <c r="P1866" s="124">
        <v>310.2</v>
      </c>
      <c r="Q1866" s="118">
        <v>310.2</v>
      </c>
      <c r="R1866" s="118"/>
      <c r="S1866" s="151"/>
      <c r="T1866" s="119">
        <f t="shared" si="380"/>
        <v>0.94999999999998863</v>
      </c>
      <c r="U1866" s="119">
        <f t="shared" si="381"/>
        <v>0</v>
      </c>
      <c r="V1866" s="119">
        <f t="shared" si="382"/>
        <v>311.14999999999998</v>
      </c>
      <c r="W1866" s="119">
        <f t="shared" si="383"/>
        <v>0</v>
      </c>
      <c r="X1866" s="119" t="str">
        <f t="shared" si="384"/>
        <v/>
      </c>
      <c r="Y1866" s="120">
        <f t="shared" si="385"/>
        <v>0.3053189779848911</v>
      </c>
      <c r="Z1866" s="121">
        <f t="shared" si="386"/>
        <v>0</v>
      </c>
      <c r="AA1866" s="122"/>
      <c r="AB1866" s="119" t="str">
        <f t="shared" si="377"/>
        <v/>
      </c>
    </row>
    <row r="1867" spans="1:29" x14ac:dyDescent="0.45">
      <c r="A1867" s="112">
        <f>IF(C1867="","",COUNTA($C$3:C1867))</f>
        <v>1865</v>
      </c>
      <c r="B1867" s="112" t="str">
        <f t="shared" si="378"/>
        <v>January</v>
      </c>
      <c r="C1867" s="113">
        <v>44935</v>
      </c>
      <c r="D1867" s="114" t="s">
        <v>1117</v>
      </c>
      <c r="E1867" s="114"/>
      <c r="F1867" s="115">
        <v>44936</v>
      </c>
      <c r="G1867" s="116" t="s">
        <v>125</v>
      </c>
      <c r="H1867" s="152" t="s">
        <v>1107</v>
      </c>
      <c r="I1867" s="116" t="s">
        <v>513</v>
      </c>
      <c r="J1867" s="116" t="s">
        <v>407</v>
      </c>
      <c r="K1867" s="117" t="str">
        <f t="shared" si="379"/>
        <v>Sqmt</v>
      </c>
      <c r="L1867" s="118">
        <v>41.7</v>
      </c>
      <c r="M1867" s="118"/>
      <c r="N1867" s="118"/>
      <c r="O1867" s="138">
        <f t="shared" si="376"/>
        <v>41.7</v>
      </c>
      <c r="P1867" s="124">
        <v>41.7</v>
      </c>
      <c r="Q1867" s="118">
        <v>41.7</v>
      </c>
      <c r="R1867" s="118"/>
      <c r="S1867" s="151"/>
      <c r="T1867" s="119">
        <f t="shared" si="380"/>
        <v>0</v>
      </c>
      <c r="U1867" s="119">
        <f t="shared" si="381"/>
        <v>0</v>
      </c>
      <c r="V1867" s="119">
        <f t="shared" si="382"/>
        <v>41.7</v>
      </c>
      <c r="W1867" s="119">
        <f t="shared" si="383"/>
        <v>0</v>
      </c>
      <c r="X1867" s="119" t="str">
        <f t="shared" si="384"/>
        <v/>
      </c>
      <c r="Y1867" s="120">
        <f t="shared" si="385"/>
        <v>0</v>
      </c>
      <c r="Z1867" s="121">
        <f t="shared" si="386"/>
        <v>0</v>
      </c>
      <c r="AA1867" s="122"/>
      <c r="AB1867" s="119" t="str">
        <f t="shared" si="377"/>
        <v/>
      </c>
    </row>
    <row r="1868" spans="1:29" x14ac:dyDescent="0.45">
      <c r="A1868" s="112">
        <f>IF(C1868="","",COUNTA($C$3:C1868))</f>
        <v>1866</v>
      </c>
      <c r="B1868" s="112" t="str">
        <f t="shared" si="378"/>
        <v>January</v>
      </c>
      <c r="C1868" s="113">
        <v>44935</v>
      </c>
      <c r="D1868" s="114" t="s">
        <v>1117</v>
      </c>
      <c r="E1868" s="114"/>
      <c r="F1868" s="115">
        <v>44936</v>
      </c>
      <c r="G1868" s="116" t="s">
        <v>125</v>
      </c>
      <c r="H1868" s="152" t="s">
        <v>1107</v>
      </c>
      <c r="I1868" s="116" t="s">
        <v>25</v>
      </c>
      <c r="J1868" s="116" t="s">
        <v>455</v>
      </c>
      <c r="K1868" s="117" t="str">
        <f t="shared" si="379"/>
        <v>No's</v>
      </c>
      <c r="L1868" s="118">
        <v>2352</v>
      </c>
      <c r="M1868" s="118"/>
      <c r="N1868" s="118"/>
      <c r="O1868" s="138">
        <f t="shared" si="376"/>
        <v>2352</v>
      </c>
      <c r="P1868" s="124"/>
      <c r="Q1868" s="118"/>
      <c r="R1868" s="118"/>
      <c r="S1868" s="151"/>
      <c r="T1868" s="119" t="str">
        <f t="shared" si="380"/>
        <v/>
      </c>
      <c r="U1868" s="119" t="str">
        <f t="shared" si="381"/>
        <v/>
      </c>
      <c r="V1868" s="119">
        <f t="shared" si="382"/>
        <v>2352</v>
      </c>
      <c r="W1868" s="119" t="str">
        <f t="shared" si="383"/>
        <v/>
      </c>
      <c r="X1868" s="119" t="str">
        <f t="shared" si="384"/>
        <v/>
      </c>
      <c r="Y1868" s="120" t="str">
        <f t="shared" si="385"/>
        <v/>
      </c>
      <c r="Z1868" s="121" t="str">
        <f t="shared" si="386"/>
        <v/>
      </c>
      <c r="AA1868" s="122"/>
      <c r="AB1868" s="119" t="str">
        <f t="shared" si="377"/>
        <v/>
      </c>
    </row>
    <row r="1869" spans="1:29" x14ac:dyDescent="0.45">
      <c r="A1869" s="112">
        <f>IF(C1869="","",COUNTA($C$3:C1869))</f>
        <v>1867</v>
      </c>
      <c r="B1869" s="112" t="str">
        <f t="shared" si="378"/>
        <v>January</v>
      </c>
      <c r="C1869" s="113">
        <v>44935</v>
      </c>
      <c r="D1869" s="114" t="s">
        <v>1117</v>
      </c>
      <c r="E1869" s="114"/>
      <c r="F1869" s="115">
        <v>44936</v>
      </c>
      <c r="G1869" s="116" t="s">
        <v>125</v>
      </c>
      <c r="H1869" s="152" t="s">
        <v>1107</v>
      </c>
      <c r="I1869" s="116" t="s">
        <v>460</v>
      </c>
      <c r="J1869" s="116" t="s">
        <v>225</v>
      </c>
      <c r="K1869" s="117" t="str">
        <f t="shared" si="379"/>
        <v>Rmt</v>
      </c>
      <c r="L1869" s="118">
        <v>400</v>
      </c>
      <c r="M1869" s="118"/>
      <c r="N1869" s="118"/>
      <c r="O1869" s="138">
        <f t="shared" si="376"/>
        <v>400</v>
      </c>
      <c r="P1869" s="124"/>
      <c r="Q1869" s="118"/>
      <c r="R1869" s="118"/>
      <c r="S1869" s="151"/>
      <c r="T1869" s="119" t="str">
        <f t="shared" si="380"/>
        <v/>
      </c>
      <c r="U1869" s="119" t="str">
        <f t="shared" si="381"/>
        <v/>
      </c>
      <c r="V1869" s="119">
        <f t="shared" si="382"/>
        <v>400</v>
      </c>
      <c r="W1869" s="119" t="str">
        <f t="shared" si="383"/>
        <v/>
      </c>
      <c r="X1869" s="119" t="str">
        <f t="shared" si="384"/>
        <v/>
      </c>
      <c r="Y1869" s="120" t="str">
        <f t="shared" si="385"/>
        <v/>
      </c>
      <c r="Z1869" s="121" t="str">
        <f t="shared" si="386"/>
        <v/>
      </c>
      <c r="AA1869" s="122"/>
      <c r="AB1869" s="119" t="str">
        <f t="shared" si="377"/>
        <v/>
      </c>
    </row>
    <row r="1870" spans="1:29" x14ac:dyDescent="0.45">
      <c r="A1870" s="112">
        <f>IF(C1870="","",COUNTA($C$3:C1870))</f>
        <v>1868</v>
      </c>
      <c r="B1870" s="112" t="str">
        <f t="shared" si="378"/>
        <v>January</v>
      </c>
      <c r="C1870" s="113">
        <v>44935</v>
      </c>
      <c r="D1870" s="114" t="s">
        <v>1117</v>
      </c>
      <c r="E1870" s="114"/>
      <c r="F1870" s="115">
        <v>44936</v>
      </c>
      <c r="G1870" s="116" t="s">
        <v>125</v>
      </c>
      <c r="H1870" s="152" t="s">
        <v>1107</v>
      </c>
      <c r="I1870" s="116" t="s">
        <v>24</v>
      </c>
      <c r="J1870" s="116" t="s">
        <v>24</v>
      </c>
      <c r="K1870" s="117" t="str">
        <f t="shared" si="379"/>
        <v>No's</v>
      </c>
      <c r="L1870" s="118">
        <v>1500</v>
      </c>
      <c r="M1870" s="118"/>
      <c r="N1870" s="118"/>
      <c r="O1870" s="138">
        <f t="shared" si="376"/>
        <v>1500</v>
      </c>
      <c r="P1870" s="124"/>
      <c r="Q1870" s="118"/>
      <c r="R1870" s="118"/>
      <c r="S1870" s="151"/>
      <c r="T1870" s="119" t="str">
        <f t="shared" si="380"/>
        <v/>
      </c>
      <c r="U1870" s="119" t="str">
        <f t="shared" si="381"/>
        <v/>
      </c>
      <c r="V1870" s="119">
        <f t="shared" si="382"/>
        <v>1500</v>
      </c>
      <c r="W1870" s="119" t="str">
        <f t="shared" si="383"/>
        <v/>
      </c>
      <c r="X1870" s="119" t="str">
        <f t="shared" si="384"/>
        <v/>
      </c>
      <c r="Y1870" s="120" t="str">
        <f t="shared" si="385"/>
        <v/>
      </c>
      <c r="Z1870" s="121" t="str">
        <f t="shared" si="386"/>
        <v/>
      </c>
      <c r="AA1870" s="122"/>
      <c r="AB1870" s="119" t="str">
        <f t="shared" si="377"/>
        <v/>
      </c>
    </row>
    <row r="1871" spans="1:29" x14ac:dyDescent="0.45">
      <c r="A1871" s="112">
        <f>IF(C1871="","",COUNTA($C$3:C1871))</f>
        <v>1869</v>
      </c>
      <c r="B1871" s="112" t="str">
        <f t="shared" si="378"/>
        <v>January</v>
      </c>
      <c r="C1871" s="113">
        <v>44935</v>
      </c>
      <c r="D1871" s="114" t="s">
        <v>1117</v>
      </c>
      <c r="E1871" s="114"/>
      <c r="F1871" s="115">
        <v>44936</v>
      </c>
      <c r="G1871" s="116" t="s">
        <v>125</v>
      </c>
      <c r="H1871" s="152" t="s">
        <v>1107</v>
      </c>
      <c r="I1871" s="116" t="s">
        <v>480</v>
      </c>
      <c r="J1871" s="116" t="s">
        <v>345</v>
      </c>
      <c r="K1871" s="117" t="str">
        <f t="shared" si="379"/>
        <v>Kg's</v>
      </c>
      <c r="L1871" s="118">
        <v>2.4</v>
      </c>
      <c r="M1871" s="118"/>
      <c r="N1871" s="118"/>
      <c r="O1871" s="138">
        <f t="shared" si="376"/>
        <v>2.4</v>
      </c>
      <c r="P1871" s="124"/>
      <c r="Q1871" s="118"/>
      <c r="R1871" s="118"/>
      <c r="S1871" s="151"/>
      <c r="T1871" s="119" t="str">
        <f t="shared" si="380"/>
        <v/>
      </c>
      <c r="U1871" s="119" t="str">
        <f t="shared" si="381"/>
        <v/>
      </c>
      <c r="V1871" s="119">
        <f t="shared" si="382"/>
        <v>2.4</v>
      </c>
      <c r="W1871" s="119" t="str">
        <f t="shared" si="383"/>
        <v/>
      </c>
      <c r="X1871" s="119" t="str">
        <f t="shared" si="384"/>
        <v/>
      </c>
      <c r="Y1871" s="120" t="str">
        <f t="shared" si="385"/>
        <v/>
      </c>
      <c r="Z1871" s="121" t="str">
        <f t="shared" si="386"/>
        <v/>
      </c>
      <c r="AA1871" s="122"/>
      <c r="AB1871" s="119" t="str">
        <f t="shared" si="377"/>
        <v/>
      </c>
    </row>
    <row r="1872" spans="1:29" x14ac:dyDescent="0.45">
      <c r="A1872" s="112">
        <f>IF(C1872="","",COUNTA($C$3:C1872))</f>
        <v>1870</v>
      </c>
      <c r="B1872" s="112" t="str">
        <f t="shared" si="378"/>
        <v>January</v>
      </c>
      <c r="C1872" s="113">
        <v>44935</v>
      </c>
      <c r="D1872" s="114" t="s">
        <v>1117</v>
      </c>
      <c r="E1872" s="114"/>
      <c r="F1872" s="115">
        <v>44936</v>
      </c>
      <c r="G1872" s="116" t="s">
        <v>125</v>
      </c>
      <c r="H1872" s="152" t="s">
        <v>1107</v>
      </c>
      <c r="I1872" s="116" t="s">
        <v>480</v>
      </c>
      <c r="J1872" s="116" t="s">
        <v>343</v>
      </c>
      <c r="K1872" s="117" t="str">
        <f t="shared" si="379"/>
        <v>No's</v>
      </c>
      <c r="L1872" s="118">
        <v>3</v>
      </c>
      <c r="M1872" s="118"/>
      <c r="N1872" s="118"/>
      <c r="O1872" s="138">
        <f t="shared" si="376"/>
        <v>3</v>
      </c>
      <c r="P1872" s="124"/>
      <c r="Q1872" s="118"/>
      <c r="R1872" s="118"/>
      <c r="S1872" s="151"/>
      <c r="T1872" s="119" t="str">
        <f t="shared" si="380"/>
        <v/>
      </c>
      <c r="U1872" s="119" t="str">
        <f t="shared" si="381"/>
        <v/>
      </c>
      <c r="V1872" s="119">
        <f t="shared" si="382"/>
        <v>3</v>
      </c>
      <c r="W1872" s="119" t="str">
        <f t="shared" si="383"/>
        <v/>
      </c>
      <c r="X1872" s="119" t="str">
        <f t="shared" si="384"/>
        <v/>
      </c>
      <c r="Y1872" s="120" t="str">
        <f t="shared" si="385"/>
        <v/>
      </c>
      <c r="Z1872" s="121" t="str">
        <f t="shared" si="386"/>
        <v/>
      </c>
      <c r="AA1872" s="122"/>
      <c r="AB1872" s="119" t="str">
        <f t="shared" si="377"/>
        <v/>
      </c>
    </row>
    <row r="1873" spans="1:29" x14ac:dyDescent="0.45">
      <c r="A1873" s="112">
        <f>IF(C1873="","",COUNTA($C$3:C1873))</f>
        <v>1871</v>
      </c>
      <c r="B1873" s="112" t="str">
        <f t="shared" si="378"/>
        <v>January</v>
      </c>
      <c r="C1873" s="113">
        <v>44936</v>
      </c>
      <c r="D1873" s="114" t="s">
        <v>977</v>
      </c>
      <c r="E1873" s="114"/>
      <c r="F1873" s="115">
        <v>44902</v>
      </c>
      <c r="G1873" s="116" t="s">
        <v>125</v>
      </c>
      <c r="H1873" s="152" t="s">
        <v>1108</v>
      </c>
      <c r="I1873" s="116" t="s">
        <v>457</v>
      </c>
      <c r="J1873" s="116" t="s">
        <v>2</v>
      </c>
      <c r="K1873" s="117" t="str">
        <f t="shared" si="379"/>
        <v>Sqmt</v>
      </c>
      <c r="L1873" s="118">
        <v>152.1</v>
      </c>
      <c r="M1873" s="118">
        <f>26.034+18.6</f>
        <v>44.634</v>
      </c>
      <c r="N1873" s="118">
        <v>81.41</v>
      </c>
      <c r="O1873" s="138">
        <f t="shared" si="376"/>
        <v>153.77367999999998</v>
      </c>
      <c r="P1873" s="124">
        <v>135</v>
      </c>
      <c r="Q1873" s="118">
        <v>144.69999999999999</v>
      </c>
      <c r="R1873" s="118">
        <v>9</v>
      </c>
      <c r="S1873" s="151">
        <v>91</v>
      </c>
      <c r="T1873" s="119">
        <f t="shared" si="380"/>
        <v>9.073679999999996</v>
      </c>
      <c r="U1873" s="119">
        <f t="shared" si="381"/>
        <v>9.6999999999999886</v>
      </c>
      <c r="V1873" s="119">
        <f t="shared" si="382"/>
        <v>724.27403279999987</v>
      </c>
      <c r="W1873" s="119">
        <f t="shared" si="383"/>
        <v>45.686999999999948</v>
      </c>
      <c r="X1873" s="119">
        <f t="shared" si="384"/>
        <v>42.73703279999998</v>
      </c>
      <c r="Y1873" s="120">
        <f t="shared" si="385"/>
        <v>5.9006716884189787</v>
      </c>
      <c r="Z1873" s="121">
        <f t="shared" si="386"/>
        <v>6.3079715592421204</v>
      </c>
      <c r="AA1873" s="122"/>
      <c r="AB1873" s="119">
        <f t="shared" si="377"/>
        <v>42.73703279999998</v>
      </c>
    </row>
    <row r="1874" spans="1:29" x14ac:dyDescent="0.45">
      <c r="A1874" s="112">
        <f>IF(C1874="","",COUNTA($C$3:C1874))</f>
        <v>1872</v>
      </c>
      <c r="B1874" s="112" t="str">
        <f t="shared" si="378"/>
        <v>January</v>
      </c>
      <c r="C1874" s="113">
        <v>44936</v>
      </c>
      <c r="D1874" s="114" t="s">
        <v>977</v>
      </c>
      <c r="E1874" s="114"/>
      <c r="F1874" s="115">
        <v>44902</v>
      </c>
      <c r="G1874" s="116" t="s">
        <v>125</v>
      </c>
      <c r="H1874" s="152" t="s">
        <v>1108</v>
      </c>
      <c r="I1874" s="116" t="s">
        <v>457</v>
      </c>
      <c r="J1874" s="116" t="s">
        <v>3</v>
      </c>
      <c r="K1874" s="117" t="str">
        <f t="shared" si="379"/>
        <v>Sqmt</v>
      </c>
      <c r="L1874" s="118">
        <v>52.8</v>
      </c>
      <c r="M1874" s="118">
        <v>20.72</v>
      </c>
      <c r="N1874" s="118">
        <v>22.93</v>
      </c>
      <c r="O1874" s="138">
        <f t="shared" si="376"/>
        <v>53.253</v>
      </c>
      <c r="P1874" s="124">
        <v>43.2</v>
      </c>
      <c r="Q1874" s="118">
        <v>47.6</v>
      </c>
      <c r="R1874" s="118"/>
      <c r="S1874" s="151"/>
      <c r="T1874" s="119">
        <f t="shared" si="380"/>
        <v>5.6529999999999987</v>
      </c>
      <c r="U1874" s="119">
        <f t="shared" si="381"/>
        <v>4.3999999999999986</v>
      </c>
      <c r="V1874" s="119">
        <f t="shared" si="382"/>
        <v>334.42884000000004</v>
      </c>
      <c r="W1874" s="119">
        <f t="shared" si="383"/>
        <v>27.631999999999991</v>
      </c>
      <c r="X1874" s="119">
        <f t="shared" si="384"/>
        <v>35.500839999999997</v>
      </c>
      <c r="Y1874" s="120">
        <f t="shared" si="385"/>
        <v>10.615364392616376</v>
      </c>
      <c r="Z1874" s="121">
        <f t="shared" si="386"/>
        <v>8.2624453082455425</v>
      </c>
      <c r="AA1874" s="122"/>
      <c r="AB1874" s="119">
        <f t="shared" si="377"/>
        <v>35.500839999999997</v>
      </c>
    </row>
    <row r="1875" spans="1:29" x14ac:dyDescent="0.45">
      <c r="A1875" s="112">
        <f>IF(C1875="","",COUNTA($C$3:C1875))</f>
        <v>1873</v>
      </c>
      <c r="B1875" s="112" t="str">
        <f t="shared" si="378"/>
        <v>January</v>
      </c>
      <c r="C1875" s="113">
        <v>44936</v>
      </c>
      <c r="D1875" s="114" t="s">
        <v>977</v>
      </c>
      <c r="E1875" s="114"/>
      <c r="F1875" s="115">
        <v>44902</v>
      </c>
      <c r="G1875" s="116" t="s">
        <v>125</v>
      </c>
      <c r="H1875" s="152" t="s">
        <v>1108</v>
      </c>
      <c r="I1875" s="116" t="s">
        <v>515</v>
      </c>
      <c r="J1875" s="116" t="s">
        <v>20</v>
      </c>
      <c r="K1875" s="117" t="str">
        <f t="shared" si="379"/>
        <v>Sqmt</v>
      </c>
      <c r="L1875" s="118">
        <v>16.399999999999999</v>
      </c>
      <c r="M1875" s="118">
        <v>13.5</v>
      </c>
      <c r="N1875" s="118"/>
      <c r="O1875" s="138">
        <f t="shared" si="376"/>
        <v>16.47</v>
      </c>
      <c r="P1875" s="124">
        <v>15.9</v>
      </c>
      <c r="Q1875" s="118">
        <v>16.399999999999999</v>
      </c>
      <c r="R1875" s="118"/>
      <c r="S1875" s="151"/>
      <c r="T1875" s="119">
        <f t="shared" si="380"/>
        <v>7.0000000000000284E-2</v>
      </c>
      <c r="U1875" s="119">
        <f t="shared" si="381"/>
        <v>0.49999999999999822</v>
      </c>
      <c r="V1875" s="119">
        <f t="shared" si="382"/>
        <v>103.4316</v>
      </c>
      <c r="W1875" s="119">
        <f t="shared" si="383"/>
        <v>3.139999999999989</v>
      </c>
      <c r="X1875" s="119">
        <f t="shared" si="384"/>
        <v>0.43960000000000182</v>
      </c>
      <c r="Y1875" s="120">
        <f t="shared" si="385"/>
        <v>0.42501517911354159</v>
      </c>
      <c r="Z1875" s="121">
        <f t="shared" si="386"/>
        <v>3.0358227079538449</v>
      </c>
      <c r="AA1875" s="122"/>
      <c r="AB1875" s="119">
        <f t="shared" si="377"/>
        <v>0.43960000000000182</v>
      </c>
    </row>
    <row r="1876" spans="1:29" x14ac:dyDescent="0.45">
      <c r="A1876" s="112">
        <f>IF(C1876="","",COUNTA($C$3:C1876))</f>
        <v>1874</v>
      </c>
      <c r="B1876" s="112" t="str">
        <f t="shared" si="378"/>
        <v>January</v>
      </c>
      <c r="C1876" s="113">
        <v>44936</v>
      </c>
      <c r="D1876" s="114" t="s">
        <v>977</v>
      </c>
      <c r="E1876" s="114"/>
      <c r="F1876" s="115">
        <v>44902</v>
      </c>
      <c r="G1876" s="116" t="s">
        <v>125</v>
      </c>
      <c r="H1876" s="152" t="s">
        <v>1108</v>
      </c>
      <c r="I1876" s="116" t="s">
        <v>369</v>
      </c>
      <c r="J1876" s="116" t="s">
        <v>397</v>
      </c>
      <c r="K1876" s="117" t="str">
        <f t="shared" si="379"/>
        <v>Sqmt</v>
      </c>
      <c r="L1876" s="118">
        <v>89.1</v>
      </c>
      <c r="M1876" s="118"/>
      <c r="N1876" s="118"/>
      <c r="O1876" s="138">
        <f t="shared" si="376"/>
        <v>89.1</v>
      </c>
      <c r="P1876" s="124">
        <v>86.8</v>
      </c>
      <c r="Q1876" s="118">
        <v>86.8</v>
      </c>
      <c r="R1876" s="118"/>
      <c r="S1876" s="151"/>
      <c r="T1876" s="119">
        <f t="shared" si="380"/>
        <v>2.2999999999999972</v>
      </c>
      <c r="U1876" s="119">
        <f t="shared" si="381"/>
        <v>0</v>
      </c>
      <c r="V1876" s="119">
        <f t="shared" si="382"/>
        <v>89.1</v>
      </c>
      <c r="W1876" s="119">
        <f t="shared" si="383"/>
        <v>0</v>
      </c>
      <c r="X1876" s="119" t="str">
        <f t="shared" si="384"/>
        <v/>
      </c>
      <c r="Y1876" s="120">
        <f t="shared" si="385"/>
        <v>2.5813692480359118</v>
      </c>
      <c r="Z1876" s="121">
        <f t="shared" si="386"/>
        <v>0</v>
      </c>
      <c r="AA1876" s="122"/>
      <c r="AB1876" s="119" t="str">
        <f t="shared" si="377"/>
        <v/>
      </c>
    </row>
    <row r="1877" spans="1:29" x14ac:dyDescent="0.45">
      <c r="A1877" s="112">
        <f>IF(C1877="","",COUNTA($C$3:C1877))</f>
        <v>1875</v>
      </c>
      <c r="B1877" s="112" t="str">
        <f t="shared" si="378"/>
        <v>January</v>
      </c>
      <c r="C1877" s="113">
        <v>44936</v>
      </c>
      <c r="D1877" s="114" t="s">
        <v>977</v>
      </c>
      <c r="E1877" s="114"/>
      <c r="F1877" s="115">
        <v>44902</v>
      </c>
      <c r="G1877" s="116" t="s">
        <v>125</v>
      </c>
      <c r="H1877" s="152" t="s">
        <v>1108</v>
      </c>
      <c r="I1877" s="116" t="s">
        <v>369</v>
      </c>
      <c r="J1877" s="116" t="s">
        <v>382</v>
      </c>
      <c r="K1877" s="117" t="str">
        <f t="shared" si="379"/>
        <v>Sqmt</v>
      </c>
      <c r="L1877" s="118">
        <v>90</v>
      </c>
      <c r="M1877" s="118"/>
      <c r="N1877" s="118"/>
      <c r="O1877" s="138">
        <f t="shared" si="376"/>
        <v>90</v>
      </c>
      <c r="P1877" s="124">
        <v>89.5</v>
      </c>
      <c r="Q1877" s="118">
        <v>89.5</v>
      </c>
      <c r="R1877" s="118"/>
      <c r="S1877" s="151"/>
      <c r="T1877" s="119">
        <f t="shared" si="380"/>
        <v>0.5</v>
      </c>
      <c r="U1877" s="119">
        <f t="shared" si="381"/>
        <v>0</v>
      </c>
      <c r="V1877" s="119">
        <f t="shared" si="382"/>
        <v>90</v>
      </c>
      <c r="W1877" s="119">
        <f t="shared" si="383"/>
        <v>0</v>
      </c>
      <c r="X1877" s="119" t="str">
        <f t="shared" si="384"/>
        <v/>
      </c>
      <c r="Y1877" s="120">
        <f t="shared" si="385"/>
        <v>0.55555555555555558</v>
      </c>
      <c r="Z1877" s="121">
        <f t="shared" si="386"/>
        <v>0</v>
      </c>
      <c r="AA1877" s="122"/>
      <c r="AB1877" s="119" t="str">
        <f t="shared" si="377"/>
        <v/>
      </c>
    </row>
    <row r="1878" spans="1:29" x14ac:dyDescent="0.45">
      <c r="A1878" s="112">
        <f>IF(C1878="","",COUNTA($C$3:C1878))</f>
        <v>1876</v>
      </c>
      <c r="B1878" s="112" t="str">
        <f t="shared" si="378"/>
        <v>January</v>
      </c>
      <c r="C1878" s="113">
        <v>44936</v>
      </c>
      <c r="D1878" s="114" t="s">
        <v>977</v>
      </c>
      <c r="E1878" s="114"/>
      <c r="F1878" s="115">
        <v>44902</v>
      </c>
      <c r="G1878" s="116" t="s">
        <v>125</v>
      </c>
      <c r="H1878" s="152" t="s">
        <v>1108</v>
      </c>
      <c r="I1878" s="116" t="s">
        <v>369</v>
      </c>
      <c r="J1878" s="116" t="s">
        <v>350</v>
      </c>
      <c r="K1878" s="117" t="str">
        <f t="shared" si="379"/>
        <v>Roll</v>
      </c>
      <c r="L1878" s="118">
        <v>10</v>
      </c>
      <c r="M1878" s="118"/>
      <c r="N1878" s="118"/>
      <c r="O1878" s="138">
        <f t="shared" si="376"/>
        <v>10</v>
      </c>
      <c r="P1878" s="124">
        <v>10</v>
      </c>
      <c r="Q1878" s="118"/>
      <c r="R1878" s="118"/>
      <c r="S1878" s="151"/>
      <c r="T1878" s="119" t="str">
        <f t="shared" si="380"/>
        <v/>
      </c>
      <c r="U1878" s="119" t="str">
        <f t="shared" si="381"/>
        <v/>
      </c>
      <c r="V1878" s="119" t="str">
        <f t="shared" si="382"/>
        <v/>
      </c>
      <c r="W1878" s="119" t="str">
        <f t="shared" si="383"/>
        <v/>
      </c>
      <c r="X1878" s="119" t="str">
        <f t="shared" si="384"/>
        <v/>
      </c>
      <c r="Y1878" s="120" t="str">
        <f t="shared" si="385"/>
        <v/>
      </c>
      <c r="Z1878" s="121" t="str">
        <f t="shared" si="386"/>
        <v/>
      </c>
      <c r="AA1878" s="122"/>
      <c r="AB1878" s="119" t="str">
        <f t="shared" si="377"/>
        <v/>
      </c>
    </row>
    <row r="1879" spans="1:29" x14ac:dyDescent="0.45">
      <c r="A1879" s="112">
        <f>IF(C1879="","",COUNTA($C$3:C1879))</f>
        <v>1877</v>
      </c>
      <c r="B1879" s="112" t="str">
        <f t="shared" si="378"/>
        <v>January</v>
      </c>
      <c r="C1879" s="113">
        <v>44936</v>
      </c>
      <c r="D1879" s="114" t="s">
        <v>977</v>
      </c>
      <c r="E1879" s="114"/>
      <c r="F1879" s="115">
        <v>44902</v>
      </c>
      <c r="G1879" s="116" t="s">
        <v>125</v>
      </c>
      <c r="H1879" s="152" t="s">
        <v>1108</v>
      </c>
      <c r="I1879" s="116" t="s">
        <v>25</v>
      </c>
      <c r="J1879" s="116" t="s">
        <v>455</v>
      </c>
      <c r="K1879" s="117" t="str">
        <f t="shared" si="379"/>
        <v>No's</v>
      </c>
      <c r="L1879" s="118">
        <v>400</v>
      </c>
      <c r="M1879" s="118"/>
      <c r="N1879" s="118"/>
      <c r="O1879" s="138">
        <f t="shared" si="376"/>
        <v>400</v>
      </c>
      <c r="P1879" s="124"/>
      <c r="Q1879" s="118"/>
      <c r="R1879" s="118"/>
      <c r="S1879" s="151"/>
      <c r="T1879" s="119" t="str">
        <f t="shared" si="380"/>
        <v/>
      </c>
      <c r="U1879" s="119" t="str">
        <f t="shared" si="381"/>
        <v/>
      </c>
      <c r="V1879" s="119">
        <f t="shared" si="382"/>
        <v>400</v>
      </c>
      <c r="W1879" s="119" t="str">
        <f t="shared" si="383"/>
        <v/>
      </c>
      <c r="X1879" s="119" t="str">
        <f t="shared" si="384"/>
        <v/>
      </c>
      <c r="Y1879" s="120" t="str">
        <f t="shared" si="385"/>
        <v/>
      </c>
      <c r="Z1879" s="121" t="str">
        <f t="shared" si="386"/>
        <v/>
      </c>
      <c r="AA1879" s="122"/>
      <c r="AB1879" s="119" t="str">
        <f t="shared" si="377"/>
        <v/>
      </c>
    </row>
    <row r="1880" spans="1:29" x14ac:dyDescent="0.45">
      <c r="A1880" s="112">
        <f>IF(C1880="","",COUNTA($C$3:C1880))</f>
        <v>1878</v>
      </c>
      <c r="B1880" s="112" t="str">
        <f t="shared" si="378"/>
        <v>January</v>
      </c>
      <c r="C1880" s="113">
        <v>44936</v>
      </c>
      <c r="D1880" s="114" t="s">
        <v>977</v>
      </c>
      <c r="E1880" s="114"/>
      <c r="F1880" s="115">
        <v>44902</v>
      </c>
      <c r="G1880" s="116" t="s">
        <v>125</v>
      </c>
      <c r="H1880" s="152" t="s">
        <v>1108</v>
      </c>
      <c r="I1880" s="116" t="s">
        <v>460</v>
      </c>
      <c r="J1880" s="116" t="s">
        <v>225</v>
      </c>
      <c r="K1880" s="117" t="str">
        <f t="shared" si="379"/>
        <v>Rmt</v>
      </c>
      <c r="L1880" s="118">
        <v>140</v>
      </c>
      <c r="M1880" s="118"/>
      <c r="N1880" s="118"/>
      <c r="O1880" s="138">
        <f t="shared" si="376"/>
        <v>140</v>
      </c>
      <c r="P1880" s="124"/>
      <c r="Q1880" s="118"/>
      <c r="R1880" s="118"/>
      <c r="S1880" s="151"/>
      <c r="T1880" s="119" t="str">
        <f t="shared" si="380"/>
        <v/>
      </c>
      <c r="U1880" s="119" t="str">
        <f t="shared" si="381"/>
        <v/>
      </c>
      <c r="V1880" s="119">
        <f t="shared" si="382"/>
        <v>140</v>
      </c>
      <c r="W1880" s="119" t="str">
        <f t="shared" si="383"/>
        <v/>
      </c>
      <c r="X1880" s="119" t="str">
        <f t="shared" si="384"/>
        <v/>
      </c>
      <c r="Y1880" s="120" t="str">
        <f t="shared" si="385"/>
        <v/>
      </c>
      <c r="Z1880" s="121" t="str">
        <f t="shared" si="386"/>
        <v/>
      </c>
      <c r="AA1880" s="122"/>
      <c r="AB1880" s="119" t="str">
        <f t="shared" si="377"/>
        <v/>
      </c>
    </row>
    <row r="1881" spans="1:29" x14ac:dyDescent="0.45">
      <c r="A1881" s="112">
        <f>IF(C1881="","",COUNTA($C$3:C1881))</f>
        <v>1879</v>
      </c>
      <c r="B1881" s="112" t="str">
        <f t="shared" si="378"/>
        <v>January</v>
      </c>
      <c r="C1881" s="113">
        <v>44936</v>
      </c>
      <c r="D1881" s="114" t="s">
        <v>977</v>
      </c>
      <c r="E1881" s="114"/>
      <c r="F1881" s="115">
        <v>44902</v>
      </c>
      <c r="G1881" s="116" t="s">
        <v>125</v>
      </c>
      <c r="H1881" s="152" t="s">
        <v>1108</v>
      </c>
      <c r="I1881" s="116" t="s">
        <v>24</v>
      </c>
      <c r="J1881" s="116" t="s">
        <v>24</v>
      </c>
      <c r="K1881" s="117" t="str">
        <f t="shared" si="379"/>
        <v>No's</v>
      </c>
      <c r="L1881" s="118">
        <v>500</v>
      </c>
      <c r="M1881" s="118"/>
      <c r="N1881" s="118"/>
      <c r="O1881" s="138">
        <f t="shared" si="376"/>
        <v>500</v>
      </c>
      <c r="P1881" s="124"/>
      <c r="Q1881" s="118"/>
      <c r="R1881" s="118"/>
      <c r="S1881" s="151"/>
      <c r="T1881" s="119" t="str">
        <f t="shared" si="380"/>
        <v/>
      </c>
      <c r="U1881" s="119" t="str">
        <f t="shared" si="381"/>
        <v/>
      </c>
      <c r="V1881" s="119">
        <f t="shared" si="382"/>
        <v>500</v>
      </c>
      <c r="W1881" s="119" t="str">
        <f t="shared" si="383"/>
        <v/>
      </c>
      <c r="X1881" s="119" t="str">
        <f t="shared" si="384"/>
        <v/>
      </c>
      <c r="Y1881" s="120" t="str">
        <f t="shared" si="385"/>
        <v/>
      </c>
      <c r="Z1881" s="121" t="str">
        <f t="shared" si="386"/>
        <v/>
      </c>
      <c r="AA1881" s="122"/>
      <c r="AB1881" s="119" t="str">
        <f t="shared" si="377"/>
        <v/>
      </c>
    </row>
    <row r="1882" spans="1:29" x14ac:dyDescent="0.45">
      <c r="A1882" s="112">
        <f>IF(C1882="","",COUNTA($C$3:C1882))</f>
        <v>1880</v>
      </c>
      <c r="B1882" s="112" t="str">
        <f t="shared" si="378"/>
        <v>January</v>
      </c>
      <c r="C1882" s="113">
        <v>44936</v>
      </c>
      <c r="D1882" s="114" t="s">
        <v>977</v>
      </c>
      <c r="E1882" s="114"/>
      <c r="F1882" s="115">
        <v>44902</v>
      </c>
      <c r="G1882" s="116" t="s">
        <v>125</v>
      </c>
      <c r="H1882" s="152" t="s">
        <v>1108</v>
      </c>
      <c r="I1882" s="116" t="s">
        <v>480</v>
      </c>
      <c r="J1882" s="116" t="s">
        <v>345</v>
      </c>
      <c r="K1882" s="117" t="str">
        <f t="shared" si="379"/>
        <v>Kg's</v>
      </c>
      <c r="L1882" s="118">
        <v>0.6</v>
      </c>
      <c r="M1882" s="118"/>
      <c r="N1882" s="118"/>
      <c r="O1882" s="138">
        <f t="shared" si="376"/>
        <v>0.6</v>
      </c>
      <c r="P1882" s="124"/>
      <c r="Q1882" s="118"/>
      <c r="R1882" s="118"/>
      <c r="S1882" s="151"/>
      <c r="T1882" s="119" t="str">
        <f t="shared" si="380"/>
        <v/>
      </c>
      <c r="U1882" s="119" t="str">
        <f t="shared" si="381"/>
        <v/>
      </c>
      <c r="V1882" s="119">
        <f t="shared" si="382"/>
        <v>0.6</v>
      </c>
      <c r="W1882" s="119" t="str">
        <f t="shared" si="383"/>
        <v/>
      </c>
      <c r="X1882" s="119" t="str">
        <f t="shared" si="384"/>
        <v/>
      </c>
      <c r="Y1882" s="120" t="str">
        <f t="shared" si="385"/>
        <v/>
      </c>
      <c r="Z1882" s="121" t="str">
        <f t="shared" si="386"/>
        <v/>
      </c>
      <c r="AA1882" s="122"/>
      <c r="AB1882" s="119" t="str">
        <f t="shared" si="377"/>
        <v/>
      </c>
    </row>
    <row r="1883" spans="1:29" x14ac:dyDescent="0.45">
      <c r="A1883" s="112">
        <f>IF(C1883="","",COUNTA($C$3:C1883))</f>
        <v>1881</v>
      </c>
      <c r="B1883" s="112" t="str">
        <f t="shared" si="378"/>
        <v>January</v>
      </c>
      <c r="C1883" s="113">
        <v>44936</v>
      </c>
      <c r="D1883" s="114" t="s">
        <v>977</v>
      </c>
      <c r="E1883" s="114"/>
      <c r="F1883" s="115">
        <v>44902</v>
      </c>
      <c r="G1883" s="116" t="s">
        <v>125</v>
      </c>
      <c r="H1883" s="152" t="s">
        <v>1108</v>
      </c>
      <c r="I1883" s="116" t="s">
        <v>480</v>
      </c>
      <c r="J1883" s="116" t="s">
        <v>343</v>
      </c>
      <c r="K1883" s="117" t="str">
        <f t="shared" si="379"/>
        <v>No's</v>
      </c>
      <c r="L1883" s="118">
        <v>1</v>
      </c>
      <c r="M1883" s="118"/>
      <c r="N1883" s="118"/>
      <c r="O1883" s="138">
        <f t="shared" si="376"/>
        <v>1</v>
      </c>
      <c r="P1883" s="124"/>
      <c r="Q1883" s="118"/>
      <c r="R1883" s="118"/>
      <c r="S1883" s="151"/>
      <c r="T1883" s="119" t="str">
        <f t="shared" si="380"/>
        <v/>
      </c>
      <c r="U1883" s="119" t="str">
        <f t="shared" si="381"/>
        <v/>
      </c>
      <c r="V1883" s="119">
        <f t="shared" si="382"/>
        <v>1</v>
      </c>
      <c r="W1883" s="119" t="str">
        <f t="shared" si="383"/>
        <v/>
      </c>
      <c r="X1883" s="119" t="str">
        <f t="shared" si="384"/>
        <v/>
      </c>
      <c r="Y1883" s="120" t="str">
        <f t="shared" si="385"/>
        <v/>
      </c>
      <c r="Z1883" s="121" t="str">
        <f t="shared" si="386"/>
        <v/>
      </c>
      <c r="AA1883" s="122"/>
      <c r="AB1883" s="119" t="str">
        <f t="shared" si="377"/>
        <v/>
      </c>
    </row>
    <row r="1884" spans="1:29" x14ac:dyDescent="0.45">
      <c r="A1884" s="112">
        <f>IF(C1884="","",COUNTA($C$3:C1884))</f>
        <v>1882</v>
      </c>
      <c r="B1884" s="112" t="str">
        <f t="shared" si="378"/>
        <v>January</v>
      </c>
      <c r="C1884" s="113">
        <v>44936</v>
      </c>
      <c r="D1884" s="114"/>
      <c r="E1884" s="114"/>
      <c r="F1884" s="115"/>
      <c r="G1884" s="116"/>
      <c r="H1884" s="152" t="s">
        <v>1109</v>
      </c>
      <c r="I1884" s="116" t="s">
        <v>457</v>
      </c>
      <c r="J1884" s="116" t="s">
        <v>2</v>
      </c>
      <c r="K1884" s="117" t="str">
        <f t="shared" si="379"/>
        <v>Sqmt</v>
      </c>
      <c r="L1884" s="118">
        <v>15.2</v>
      </c>
      <c r="M1884" s="118">
        <v>2.0619999999999998</v>
      </c>
      <c r="N1884" s="118">
        <v>10.6</v>
      </c>
      <c r="O1884" s="138">
        <f t="shared" si="376"/>
        <v>15.447639999999998</v>
      </c>
      <c r="P1884" s="124">
        <v>10.6</v>
      </c>
      <c r="Q1884" s="118">
        <v>12.8</v>
      </c>
      <c r="R1884" s="118">
        <v>0</v>
      </c>
      <c r="S1884" s="151">
        <v>100</v>
      </c>
      <c r="T1884" s="119">
        <f t="shared" si="380"/>
        <v>2.6476399999999973</v>
      </c>
      <c r="U1884" s="119">
        <f t="shared" si="381"/>
        <v>2.2000000000000011</v>
      </c>
      <c r="V1884" s="119">
        <f t="shared" si="382"/>
        <v>72.758384399999997</v>
      </c>
      <c r="W1884" s="119">
        <f t="shared" si="383"/>
        <v>10.362000000000005</v>
      </c>
      <c r="X1884" s="119">
        <f t="shared" si="384"/>
        <v>12.470384399999988</v>
      </c>
      <c r="Y1884" s="120">
        <f t="shared" si="385"/>
        <v>17.139446543290742</v>
      </c>
      <c r="Z1884" s="121">
        <f t="shared" si="386"/>
        <v>14.241657625371909</v>
      </c>
      <c r="AA1884" s="122"/>
      <c r="AB1884" s="119">
        <f t="shared" si="377"/>
        <v>12.470384399999988</v>
      </c>
    </row>
    <row r="1885" spans="1:29" x14ac:dyDescent="0.45">
      <c r="A1885" s="112">
        <f>IF(C1885="","",COUNTA($C$3:C1885))</f>
        <v>1883</v>
      </c>
      <c r="B1885" s="112" t="str">
        <f t="shared" si="378"/>
        <v>January</v>
      </c>
      <c r="C1885" s="113">
        <v>44936</v>
      </c>
      <c r="D1885" s="114"/>
      <c r="E1885" s="114"/>
      <c r="F1885" s="115"/>
      <c r="G1885" s="116"/>
      <c r="H1885" s="152" t="s">
        <v>1109</v>
      </c>
      <c r="I1885" s="116" t="s">
        <v>457</v>
      </c>
      <c r="J1885" s="116" t="s">
        <v>3</v>
      </c>
      <c r="K1885" s="117" t="str">
        <f t="shared" si="379"/>
        <v>Sqmt</v>
      </c>
      <c r="L1885" s="118">
        <v>4</v>
      </c>
      <c r="M1885" s="118"/>
      <c r="N1885" s="118">
        <v>3.4</v>
      </c>
      <c r="O1885" s="138">
        <f t="shared" si="376"/>
        <v>4.1479999999999997</v>
      </c>
      <c r="P1885" s="124">
        <v>1.5</v>
      </c>
      <c r="Q1885" s="118">
        <v>2.5</v>
      </c>
      <c r="R1885" s="118"/>
      <c r="S1885" s="151"/>
      <c r="T1885" s="119">
        <f t="shared" si="380"/>
        <v>1.6479999999999997</v>
      </c>
      <c r="U1885" s="119">
        <f t="shared" si="381"/>
        <v>1</v>
      </c>
      <c r="V1885" s="119">
        <f t="shared" si="382"/>
        <v>26.049440000000001</v>
      </c>
      <c r="W1885" s="119">
        <f t="shared" si="383"/>
        <v>6.28</v>
      </c>
      <c r="X1885" s="119">
        <f t="shared" si="384"/>
        <v>10.349439999999998</v>
      </c>
      <c r="Y1885" s="120">
        <f t="shared" si="385"/>
        <v>39.729990356798453</v>
      </c>
      <c r="Z1885" s="121">
        <f t="shared" si="386"/>
        <v>24.108003857280618</v>
      </c>
      <c r="AA1885" s="122"/>
      <c r="AB1885" s="119">
        <f t="shared" si="377"/>
        <v>10.349439999999998</v>
      </c>
    </row>
    <row r="1886" spans="1:29" x14ac:dyDescent="0.45">
      <c r="A1886" s="112">
        <f>IF(C1886="","",COUNTA($C$3:C1886))</f>
        <v>1884</v>
      </c>
      <c r="B1886" s="112" t="str">
        <f t="shared" si="378"/>
        <v>January</v>
      </c>
      <c r="C1886" s="113">
        <v>44936</v>
      </c>
      <c r="D1886" s="114"/>
      <c r="E1886" s="114"/>
      <c r="F1886" s="115"/>
      <c r="G1886" s="116"/>
      <c r="H1886" s="152" t="s">
        <v>1109</v>
      </c>
      <c r="I1886" s="116" t="s">
        <v>25</v>
      </c>
      <c r="J1886" s="116" t="s">
        <v>455</v>
      </c>
      <c r="K1886" s="117" t="str">
        <f t="shared" si="379"/>
        <v>No's</v>
      </c>
      <c r="L1886" s="118">
        <v>76</v>
      </c>
      <c r="M1886" s="118"/>
      <c r="N1886" s="118"/>
      <c r="O1886" s="138">
        <f t="shared" si="376"/>
        <v>76</v>
      </c>
      <c r="P1886" s="124"/>
      <c r="Q1886" s="118"/>
      <c r="R1886" s="118"/>
      <c r="S1886" s="151"/>
      <c r="T1886" s="119" t="str">
        <f t="shared" si="380"/>
        <v/>
      </c>
      <c r="U1886" s="119" t="str">
        <f t="shared" si="381"/>
        <v/>
      </c>
      <c r="V1886" s="119">
        <f t="shared" si="382"/>
        <v>76</v>
      </c>
      <c r="W1886" s="119" t="str">
        <f t="shared" si="383"/>
        <v/>
      </c>
      <c r="X1886" s="119" t="str">
        <f t="shared" si="384"/>
        <v/>
      </c>
      <c r="Y1886" s="120" t="str">
        <f t="shared" si="385"/>
        <v/>
      </c>
      <c r="Z1886" s="121" t="str">
        <f t="shared" si="386"/>
        <v/>
      </c>
      <c r="AA1886" s="122"/>
      <c r="AB1886" s="119" t="str">
        <f t="shared" si="377"/>
        <v/>
      </c>
    </row>
    <row r="1887" spans="1:29" x14ac:dyDescent="0.45">
      <c r="A1887" s="112">
        <f>IF(C1887="","",COUNTA($C$3:C1887))</f>
        <v>1885</v>
      </c>
      <c r="B1887" s="112" t="str">
        <f t="shared" si="378"/>
        <v>January</v>
      </c>
      <c r="C1887" s="113">
        <v>44936</v>
      </c>
      <c r="D1887" s="114" t="s">
        <v>1110</v>
      </c>
      <c r="E1887" s="114"/>
      <c r="F1887" s="115">
        <v>44937</v>
      </c>
      <c r="G1887" s="116" t="s">
        <v>125</v>
      </c>
      <c r="H1887" s="152" t="s">
        <v>1111</v>
      </c>
      <c r="I1887" s="116" t="s">
        <v>457</v>
      </c>
      <c r="J1887" s="116" t="s">
        <v>3</v>
      </c>
      <c r="K1887" s="117" t="str">
        <f t="shared" si="379"/>
        <v>Sqmt</v>
      </c>
      <c r="L1887" s="118">
        <v>51.3</v>
      </c>
      <c r="M1887" s="118">
        <v>25.54</v>
      </c>
      <c r="N1887" s="118">
        <v>16.82</v>
      </c>
      <c r="O1887" s="138">
        <f t="shared" si="376"/>
        <v>51.679200000000002</v>
      </c>
      <c r="P1887" s="124">
        <v>41</v>
      </c>
      <c r="Q1887" s="118">
        <v>44.7</v>
      </c>
      <c r="R1887" s="118">
        <v>50</v>
      </c>
      <c r="S1887" s="151">
        <v>50</v>
      </c>
      <c r="T1887" s="119">
        <f t="shared" si="380"/>
        <v>6.9791999999999987</v>
      </c>
      <c r="U1887" s="119">
        <f t="shared" si="381"/>
        <v>3.7000000000000028</v>
      </c>
      <c r="V1887" s="119">
        <f t="shared" si="382"/>
        <v>324.54537600000003</v>
      </c>
      <c r="W1887" s="119">
        <f t="shared" si="383"/>
        <v>23.236000000000018</v>
      </c>
      <c r="X1887" s="119">
        <f t="shared" si="384"/>
        <v>43.829375999999996</v>
      </c>
      <c r="Y1887" s="120">
        <f t="shared" si="385"/>
        <v>13.504853016300558</v>
      </c>
      <c r="Z1887" s="121">
        <f t="shared" si="386"/>
        <v>7.1595535534605848</v>
      </c>
      <c r="AA1887" s="122"/>
      <c r="AB1887" s="119">
        <f t="shared" si="377"/>
        <v>43.829375999999996</v>
      </c>
      <c r="AC1887" s="96" t="s">
        <v>519</v>
      </c>
    </row>
    <row r="1888" spans="1:29" x14ac:dyDescent="0.45">
      <c r="A1888" s="112">
        <f>IF(C1888="","",COUNTA($C$3:C1888))</f>
        <v>1886</v>
      </c>
      <c r="B1888" s="112" t="str">
        <f t="shared" si="378"/>
        <v>January</v>
      </c>
      <c r="C1888" s="113">
        <v>44936</v>
      </c>
      <c r="D1888" s="114" t="s">
        <v>1110</v>
      </c>
      <c r="E1888" s="114"/>
      <c r="F1888" s="115">
        <v>44937</v>
      </c>
      <c r="G1888" s="116" t="s">
        <v>125</v>
      </c>
      <c r="H1888" s="152" t="s">
        <v>1111</v>
      </c>
      <c r="I1888" s="116" t="s">
        <v>457</v>
      </c>
      <c r="J1888" s="116" t="s">
        <v>4</v>
      </c>
      <c r="K1888" s="117" t="str">
        <f t="shared" si="379"/>
        <v>Sqmt</v>
      </c>
      <c r="L1888" s="118">
        <v>29.6</v>
      </c>
      <c r="M1888" s="118"/>
      <c r="N1888" s="118">
        <v>24.89</v>
      </c>
      <c r="O1888" s="138">
        <f t="shared" si="376"/>
        <v>30.3658</v>
      </c>
      <c r="P1888" s="124">
        <v>23.5</v>
      </c>
      <c r="Q1888" s="118">
        <v>26.1</v>
      </c>
      <c r="R1888" s="118"/>
      <c r="S1888" s="151"/>
      <c r="T1888" s="119">
        <f t="shared" si="380"/>
        <v>4.2657999999999987</v>
      </c>
      <c r="U1888" s="119">
        <f t="shared" si="381"/>
        <v>2.6000000000000014</v>
      </c>
      <c r="V1888" s="119">
        <f t="shared" si="382"/>
        <v>238.37152999999998</v>
      </c>
      <c r="W1888" s="119">
        <f t="shared" si="383"/>
        <v>20.410000000000011</v>
      </c>
      <c r="X1888" s="119">
        <f t="shared" si="384"/>
        <v>33.486529999999988</v>
      </c>
      <c r="Y1888" s="120">
        <f t="shared" si="385"/>
        <v>14.048040888104376</v>
      </c>
      <c r="Z1888" s="121">
        <f t="shared" si="386"/>
        <v>8.5622641260892234</v>
      </c>
      <c r="AA1888" s="122"/>
      <c r="AB1888" s="119">
        <f t="shared" si="377"/>
        <v>33.486529999999988</v>
      </c>
    </row>
    <row r="1889" spans="1:29" x14ac:dyDescent="0.45">
      <c r="A1889" s="112">
        <f>IF(C1889="","",COUNTA($C$3:C1889))</f>
        <v>1887</v>
      </c>
      <c r="B1889" s="112" t="str">
        <f t="shared" si="378"/>
        <v>January</v>
      </c>
      <c r="C1889" s="113">
        <v>44936</v>
      </c>
      <c r="D1889" s="114" t="s">
        <v>1110</v>
      </c>
      <c r="E1889" s="114"/>
      <c r="F1889" s="115">
        <v>44937</v>
      </c>
      <c r="G1889" s="116" t="s">
        <v>125</v>
      </c>
      <c r="H1889" s="152" t="s">
        <v>1111</v>
      </c>
      <c r="I1889" s="116" t="s">
        <v>369</v>
      </c>
      <c r="J1889" s="116" t="s">
        <v>452</v>
      </c>
      <c r="K1889" s="117" t="str">
        <f t="shared" si="379"/>
        <v>Sqmt</v>
      </c>
      <c r="L1889" s="118">
        <v>42</v>
      </c>
      <c r="M1889" s="118"/>
      <c r="N1889" s="118"/>
      <c r="O1889" s="138">
        <f t="shared" si="376"/>
        <v>42</v>
      </c>
      <c r="P1889" s="124">
        <v>40.1</v>
      </c>
      <c r="Q1889" s="118">
        <v>40.1</v>
      </c>
      <c r="R1889" s="118"/>
      <c r="S1889" s="151"/>
      <c r="T1889" s="119">
        <f t="shared" si="380"/>
        <v>1.8999999999999986</v>
      </c>
      <c r="U1889" s="119">
        <f t="shared" si="381"/>
        <v>0</v>
      </c>
      <c r="V1889" s="119">
        <f t="shared" si="382"/>
        <v>42</v>
      </c>
      <c r="W1889" s="119">
        <f t="shared" si="383"/>
        <v>0</v>
      </c>
      <c r="X1889" s="119" t="str">
        <f t="shared" si="384"/>
        <v/>
      </c>
      <c r="Y1889" s="120">
        <f t="shared" si="385"/>
        <v>4.5238095238095202</v>
      </c>
      <c r="Z1889" s="121">
        <f t="shared" si="386"/>
        <v>0</v>
      </c>
      <c r="AA1889" s="122"/>
      <c r="AB1889" s="119" t="str">
        <f t="shared" si="377"/>
        <v/>
      </c>
    </row>
    <row r="1890" spans="1:29" x14ac:dyDescent="0.45">
      <c r="A1890" s="112">
        <f>IF(C1890="","",COUNTA($C$3:C1890))</f>
        <v>1888</v>
      </c>
      <c r="B1890" s="112" t="str">
        <f t="shared" si="378"/>
        <v>January</v>
      </c>
      <c r="C1890" s="113">
        <v>44936</v>
      </c>
      <c r="D1890" s="114" t="s">
        <v>1110</v>
      </c>
      <c r="E1890" s="114"/>
      <c r="F1890" s="115">
        <v>44937</v>
      </c>
      <c r="G1890" s="116" t="s">
        <v>125</v>
      </c>
      <c r="H1890" s="152" t="s">
        <v>1111</v>
      </c>
      <c r="I1890" s="116" t="s">
        <v>369</v>
      </c>
      <c r="J1890" s="116" t="s">
        <v>454</v>
      </c>
      <c r="K1890" s="117" t="str">
        <f t="shared" si="379"/>
        <v>Sqmt</v>
      </c>
      <c r="L1890" s="118">
        <v>24</v>
      </c>
      <c r="M1890" s="118"/>
      <c r="N1890" s="118"/>
      <c r="O1890" s="138">
        <f t="shared" si="376"/>
        <v>24</v>
      </c>
      <c r="P1890" s="124">
        <v>23.5</v>
      </c>
      <c r="Q1890" s="118">
        <v>23.5</v>
      </c>
      <c r="R1890" s="118"/>
      <c r="S1890" s="151"/>
      <c r="T1890" s="119">
        <f t="shared" si="380"/>
        <v>0.5</v>
      </c>
      <c r="U1890" s="119">
        <f t="shared" si="381"/>
        <v>0</v>
      </c>
      <c r="V1890" s="119">
        <f t="shared" si="382"/>
        <v>24</v>
      </c>
      <c r="W1890" s="119">
        <f t="shared" si="383"/>
        <v>0</v>
      </c>
      <c r="X1890" s="119" t="str">
        <f t="shared" si="384"/>
        <v/>
      </c>
      <c r="Y1890" s="120">
        <f t="shared" si="385"/>
        <v>2.083333333333333</v>
      </c>
      <c r="Z1890" s="121">
        <f t="shared" si="386"/>
        <v>0</v>
      </c>
      <c r="AA1890" s="122"/>
      <c r="AB1890" s="119" t="str">
        <f t="shared" si="377"/>
        <v/>
      </c>
    </row>
    <row r="1891" spans="1:29" x14ac:dyDescent="0.45">
      <c r="A1891" s="112">
        <f>IF(C1891="","",COUNTA($C$3:C1891))</f>
        <v>1889</v>
      </c>
      <c r="B1891" s="112" t="str">
        <f t="shared" si="378"/>
        <v>January</v>
      </c>
      <c r="C1891" s="113">
        <v>44936</v>
      </c>
      <c r="D1891" s="114" t="s">
        <v>1110</v>
      </c>
      <c r="E1891" s="114"/>
      <c r="F1891" s="115">
        <v>44937</v>
      </c>
      <c r="G1891" s="116" t="s">
        <v>125</v>
      </c>
      <c r="H1891" s="152" t="s">
        <v>1111</v>
      </c>
      <c r="I1891" s="116" t="s">
        <v>368</v>
      </c>
      <c r="J1891" s="116" t="s">
        <v>2</v>
      </c>
      <c r="K1891" s="117" t="str">
        <f t="shared" si="379"/>
        <v>Sqmt</v>
      </c>
      <c r="L1891" s="118">
        <v>45</v>
      </c>
      <c r="M1891" s="118">
        <v>36.9</v>
      </c>
      <c r="N1891" s="118"/>
      <c r="O1891" s="138">
        <f t="shared" si="376"/>
        <v>45.018000000000001</v>
      </c>
      <c r="P1891" s="124">
        <v>45</v>
      </c>
      <c r="Q1891" s="118">
        <v>45</v>
      </c>
      <c r="R1891" s="118"/>
      <c r="S1891" s="151"/>
      <c r="T1891" s="119">
        <f t="shared" si="380"/>
        <v>1.8000000000000682E-2</v>
      </c>
      <c r="U1891" s="119">
        <f t="shared" si="381"/>
        <v>0</v>
      </c>
      <c r="V1891" s="119">
        <f t="shared" si="382"/>
        <v>212.03478000000001</v>
      </c>
      <c r="W1891" s="119">
        <f t="shared" si="383"/>
        <v>0</v>
      </c>
      <c r="X1891" s="119">
        <f t="shared" si="384"/>
        <v>8.4780000000003214E-2</v>
      </c>
      <c r="Y1891" s="120">
        <f t="shared" si="385"/>
        <v>3.9984006397442533E-2</v>
      </c>
      <c r="Z1891" s="121">
        <f t="shared" si="386"/>
        <v>0</v>
      </c>
      <c r="AA1891" s="122"/>
      <c r="AB1891" s="119">
        <f t="shared" si="377"/>
        <v>8.4780000000003214E-2</v>
      </c>
    </row>
    <row r="1892" spans="1:29" x14ac:dyDescent="0.45">
      <c r="A1892" s="112">
        <f>IF(C1892="","",COUNTA($C$3:C1892))</f>
        <v>1890</v>
      </c>
      <c r="B1892" s="112" t="str">
        <f t="shared" si="378"/>
        <v>January</v>
      </c>
      <c r="C1892" s="113">
        <v>44936</v>
      </c>
      <c r="D1892" s="114" t="s">
        <v>1110</v>
      </c>
      <c r="E1892" s="114"/>
      <c r="F1892" s="115">
        <v>44937</v>
      </c>
      <c r="G1892" s="116" t="s">
        <v>125</v>
      </c>
      <c r="H1892" s="152" t="s">
        <v>1111</v>
      </c>
      <c r="I1892" s="116" t="s">
        <v>513</v>
      </c>
      <c r="J1892" s="116" t="s">
        <v>381</v>
      </c>
      <c r="K1892" s="117" t="str">
        <f t="shared" si="379"/>
        <v>Sqmt</v>
      </c>
      <c r="L1892" s="118">
        <v>45</v>
      </c>
      <c r="M1892" s="118"/>
      <c r="N1892" s="118"/>
      <c r="O1892" s="138">
        <f t="shared" si="376"/>
        <v>45</v>
      </c>
      <c r="P1892" s="124">
        <v>45</v>
      </c>
      <c r="Q1892" s="118">
        <v>45</v>
      </c>
      <c r="R1892" s="118"/>
      <c r="S1892" s="151"/>
      <c r="T1892" s="119">
        <f t="shared" si="380"/>
        <v>0</v>
      </c>
      <c r="U1892" s="119">
        <f t="shared" si="381"/>
        <v>0</v>
      </c>
      <c r="V1892" s="119">
        <f t="shared" si="382"/>
        <v>45</v>
      </c>
      <c r="W1892" s="119">
        <f t="shared" si="383"/>
        <v>0</v>
      </c>
      <c r="X1892" s="119" t="str">
        <f t="shared" si="384"/>
        <v/>
      </c>
      <c r="Y1892" s="120">
        <f t="shared" si="385"/>
        <v>0</v>
      </c>
      <c r="Z1892" s="121">
        <f t="shared" si="386"/>
        <v>0</v>
      </c>
      <c r="AA1892" s="122"/>
      <c r="AB1892" s="119" t="str">
        <f t="shared" si="377"/>
        <v/>
      </c>
      <c r="AC1892" s="96" t="s">
        <v>1133</v>
      </c>
    </row>
    <row r="1893" spans="1:29" x14ac:dyDescent="0.45">
      <c r="A1893" s="112">
        <f>IF(C1893="","",COUNTA($C$3:C1893))</f>
        <v>1891</v>
      </c>
      <c r="B1893" s="112" t="str">
        <f t="shared" si="378"/>
        <v>January</v>
      </c>
      <c r="C1893" s="113">
        <v>44936</v>
      </c>
      <c r="D1893" s="114" t="s">
        <v>1110</v>
      </c>
      <c r="E1893" s="114"/>
      <c r="F1893" s="115">
        <v>44937</v>
      </c>
      <c r="G1893" s="116" t="s">
        <v>125</v>
      </c>
      <c r="H1893" s="152" t="s">
        <v>1111</v>
      </c>
      <c r="I1893" s="116" t="s">
        <v>25</v>
      </c>
      <c r="J1893" s="116" t="s">
        <v>455</v>
      </c>
      <c r="K1893" s="117" t="str">
        <f t="shared" si="379"/>
        <v>No's</v>
      </c>
      <c r="L1893" s="118">
        <v>318</v>
      </c>
      <c r="M1893" s="118"/>
      <c r="N1893" s="118"/>
      <c r="O1893" s="138">
        <f t="shared" si="376"/>
        <v>318</v>
      </c>
      <c r="P1893" s="124"/>
      <c r="Q1893" s="118"/>
      <c r="R1893" s="118"/>
      <c r="S1893" s="151"/>
      <c r="T1893" s="119" t="str">
        <f t="shared" si="380"/>
        <v/>
      </c>
      <c r="U1893" s="119" t="str">
        <f t="shared" si="381"/>
        <v/>
      </c>
      <c r="V1893" s="119">
        <f t="shared" si="382"/>
        <v>318</v>
      </c>
      <c r="W1893" s="119" t="str">
        <f t="shared" si="383"/>
        <v/>
      </c>
      <c r="X1893" s="119" t="str">
        <f t="shared" si="384"/>
        <v/>
      </c>
      <c r="Y1893" s="120" t="str">
        <f t="shared" si="385"/>
        <v/>
      </c>
      <c r="Z1893" s="121" t="str">
        <f t="shared" si="386"/>
        <v/>
      </c>
      <c r="AA1893" s="122"/>
      <c r="AB1893" s="119" t="str">
        <f t="shared" si="377"/>
        <v/>
      </c>
    </row>
    <row r="1894" spans="1:29" x14ac:dyDescent="0.45">
      <c r="A1894" s="112">
        <f>IF(C1894="","",COUNTA($C$3:C1894))</f>
        <v>1892</v>
      </c>
      <c r="B1894" s="112" t="str">
        <f t="shared" si="378"/>
        <v>January</v>
      </c>
      <c r="C1894" s="113">
        <v>44936</v>
      </c>
      <c r="D1894" s="114" t="s">
        <v>1110</v>
      </c>
      <c r="E1894" s="114"/>
      <c r="F1894" s="115">
        <v>44937</v>
      </c>
      <c r="G1894" s="116" t="s">
        <v>125</v>
      </c>
      <c r="H1894" s="152" t="s">
        <v>1111</v>
      </c>
      <c r="I1894" s="116" t="s">
        <v>460</v>
      </c>
      <c r="J1894" s="116" t="s">
        <v>225</v>
      </c>
      <c r="K1894" s="117" t="str">
        <f t="shared" si="379"/>
        <v>Rmt</v>
      </c>
      <c r="L1894" s="118">
        <v>370</v>
      </c>
      <c r="M1894" s="118"/>
      <c r="N1894" s="118"/>
      <c r="O1894" s="138">
        <f t="shared" si="376"/>
        <v>370</v>
      </c>
      <c r="P1894" s="124">
        <v>200</v>
      </c>
      <c r="Q1894" s="118"/>
      <c r="R1894" s="118"/>
      <c r="S1894" s="151"/>
      <c r="T1894" s="119" t="str">
        <f t="shared" si="380"/>
        <v/>
      </c>
      <c r="U1894" s="119" t="str">
        <f t="shared" si="381"/>
        <v/>
      </c>
      <c r="V1894" s="119">
        <f t="shared" si="382"/>
        <v>370</v>
      </c>
      <c r="W1894" s="119" t="str">
        <f t="shared" si="383"/>
        <v/>
      </c>
      <c r="X1894" s="119" t="str">
        <f t="shared" si="384"/>
        <v/>
      </c>
      <c r="Y1894" s="120" t="str">
        <f t="shared" si="385"/>
        <v/>
      </c>
      <c r="Z1894" s="121" t="str">
        <f t="shared" si="386"/>
        <v/>
      </c>
      <c r="AA1894" s="122"/>
      <c r="AB1894" s="119" t="str">
        <f t="shared" si="377"/>
        <v/>
      </c>
      <c r="AC1894" s="96" t="s">
        <v>1134</v>
      </c>
    </row>
    <row r="1895" spans="1:29" x14ac:dyDescent="0.45">
      <c r="A1895" s="112">
        <f>IF(C1895="","",COUNTA($C$3:C1895))</f>
        <v>1893</v>
      </c>
      <c r="B1895" s="112" t="str">
        <f t="shared" si="378"/>
        <v>January</v>
      </c>
      <c r="C1895" s="113">
        <v>44936</v>
      </c>
      <c r="D1895" s="114" t="s">
        <v>1110</v>
      </c>
      <c r="E1895" s="114"/>
      <c r="F1895" s="115">
        <v>44937</v>
      </c>
      <c r="G1895" s="116" t="s">
        <v>125</v>
      </c>
      <c r="H1895" s="152" t="s">
        <v>1111</v>
      </c>
      <c r="I1895" s="116" t="s">
        <v>24</v>
      </c>
      <c r="J1895" s="116" t="s">
        <v>24</v>
      </c>
      <c r="K1895" s="117" t="str">
        <f t="shared" si="379"/>
        <v>No's</v>
      </c>
      <c r="L1895" s="118">
        <v>500</v>
      </c>
      <c r="M1895" s="118"/>
      <c r="N1895" s="118"/>
      <c r="O1895" s="138">
        <f t="shared" si="376"/>
        <v>500</v>
      </c>
      <c r="P1895" s="124"/>
      <c r="Q1895" s="118"/>
      <c r="R1895" s="118"/>
      <c r="S1895" s="151"/>
      <c r="T1895" s="119" t="str">
        <f t="shared" si="380"/>
        <v/>
      </c>
      <c r="U1895" s="119" t="str">
        <f t="shared" si="381"/>
        <v/>
      </c>
      <c r="V1895" s="119">
        <f t="shared" si="382"/>
        <v>500</v>
      </c>
      <c r="W1895" s="119" t="str">
        <f t="shared" si="383"/>
        <v/>
      </c>
      <c r="X1895" s="119" t="str">
        <f t="shared" si="384"/>
        <v/>
      </c>
      <c r="Y1895" s="120" t="str">
        <f t="shared" si="385"/>
        <v/>
      </c>
      <c r="Z1895" s="121" t="str">
        <f t="shared" si="386"/>
        <v/>
      </c>
      <c r="AA1895" s="122"/>
      <c r="AB1895" s="119" t="str">
        <f t="shared" si="377"/>
        <v/>
      </c>
    </row>
    <row r="1896" spans="1:29" x14ac:dyDescent="0.45">
      <c r="A1896" s="112">
        <f>IF(C1896="","",COUNTA($C$3:C1896))</f>
        <v>1894</v>
      </c>
      <c r="B1896" s="112" t="str">
        <f t="shared" si="378"/>
        <v>January</v>
      </c>
      <c r="C1896" s="113">
        <v>44936</v>
      </c>
      <c r="D1896" s="114" t="s">
        <v>1110</v>
      </c>
      <c r="E1896" s="114"/>
      <c r="F1896" s="115">
        <v>44937</v>
      </c>
      <c r="G1896" s="116" t="s">
        <v>125</v>
      </c>
      <c r="H1896" s="152" t="s">
        <v>1111</v>
      </c>
      <c r="I1896" s="116" t="s">
        <v>480</v>
      </c>
      <c r="J1896" s="116" t="s">
        <v>345</v>
      </c>
      <c r="K1896" s="117" t="str">
        <f t="shared" si="379"/>
        <v>Kg's</v>
      </c>
      <c r="L1896" s="118">
        <v>0.3</v>
      </c>
      <c r="M1896" s="118"/>
      <c r="N1896" s="118"/>
      <c r="O1896" s="138">
        <f t="shared" si="376"/>
        <v>0.3</v>
      </c>
      <c r="P1896" s="124"/>
      <c r="Q1896" s="118"/>
      <c r="R1896" s="118"/>
      <c r="S1896" s="151"/>
      <c r="T1896" s="119" t="str">
        <f t="shared" si="380"/>
        <v/>
      </c>
      <c r="U1896" s="119" t="str">
        <f t="shared" si="381"/>
        <v/>
      </c>
      <c r="V1896" s="119">
        <f t="shared" si="382"/>
        <v>0.3</v>
      </c>
      <c r="W1896" s="119" t="str">
        <f t="shared" si="383"/>
        <v/>
      </c>
      <c r="X1896" s="119" t="str">
        <f t="shared" si="384"/>
        <v/>
      </c>
      <c r="Y1896" s="120" t="str">
        <f t="shared" si="385"/>
        <v/>
      </c>
      <c r="Z1896" s="121" t="str">
        <f t="shared" si="386"/>
        <v/>
      </c>
      <c r="AA1896" s="122"/>
      <c r="AB1896" s="119" t="str">
        <f t="shared" si="377"/>
        <v/>
      </c>
    </row>
    <row r="1897" spans="1:29" x14ac:dyDescent="0.45">
      <c r="A1897" s="112">
        <f>IF(C1897="","",COUNTA($C$3:C1897))</f>
        <v>1895</v>
      </c>
      <c r="B1897" s="112" t="str">
        <f t="shared" si="378"/>
        <v>January</v>
      </c>
      <c r="C1897" s="113">
        <v>44936</v>
      </c>
      <c r="D1897" s="114" t="s">
        <v>1110</v>
      </c>
      <c r="E1897" s="114"/>
      <c r="F1897" s="115">
        <v>44937</v>
      </c>
      <c r="G1897" s="116" t="s">
        <v>125</v>
      </c>
      <c r="H1897" s="152" t="s">
        <v>1111</v>
      </c>
      <c r="I1897" s="116" t="s">
        <v>480</v>
      </c>
      <c r="J1897" s="116" t="s">
        <v>343</v>
      </c>
      <c r="K1897" s="117" t="str">
        <f t="shared" si="379"/>
        <v>No's</v>
      </c>
      <c r="L1897" s="118">
        <v>2</v>
      </c>
      <c r="M1897" s="118"/>
      <c r="N1897" s="118"/>
      <c r="O1897" s="138">
        <f t="shared" ref="O1897:O1960" si="387">IF(ISNUMBER(SEARCH("gsm",J:J)),(M1897+N1897)*1.22,IF(ISNUMBER(SEARCH("Tape",J:J)),L1897,IF(ISNUMBER(SEARCH("Thermal",J:J)),L1897,IF(ISNUMBER(SEARCH("Acou",J:J)),L1897,IF(ISNUMBER(SEARCH("ss",J:J)),L1897,IF(ISNUMBER(SEARCH("Alu",J:J)),L1897,IF(ISNUMBER(SEARCH("Gasket",J:J)),L1897,IF(ISNUMBER(SEARCH("Cleats",J:J)),L1897,IF(ISNUMBER(SEARCH("Tube",J:J)),L1897,IF(ISNUMBER(SEARCH("Bracket",J:J)),L1897,IF(ISNUMBER(SEARCH("Corner",J:J)),L1897,IF(ISNUMBER(SEARCH("MS",J:J)),L1897,IF(ISNUMBER(SEARCH("Bucket",J:J)),L1897,IF(ISNUMBER(SEARCH("stretch",J:J)),L1897,IF(ISNUMBER(SEARCH("Bubble",J:J)),L1897,IF(ISNUMBER(SEARCH("JTR",J:J)),L1897,IF(ISNUMBER(SEARCH("Clamp",J:J)),"No's",IF(ISNUMBER(SEARCH("PIR",J:J)),"sqmt",""))))))))))))))))))</f>
        <v>2</v>
      </c>
      <c r="P1897" s="124"/>
      <c r="Q1897" s="118"/>
      <c r="R1897" s="118"/>
      <c r="S1897" s="151"/>
      <c r="T1897" s="119" t="str">
        <f t="shared" si="380"/>
        <v/>
      </c>
      <c r="U1897" s="119" t="str">
        <f t="shared" si="381"/>
        <v/>
      </c>
      <c r="V1897" s="119">
        <f t="shared" si="382"/>
        <v>2</v>
      </c>
      <c r="W1897" s="119" t="str">
        <f t="shared" si="383"/>
        <v/>
      </c>
      <c r="X1897" s="119" t="str">
        <f t="shared" si="384"/>
        <v/>
      </c>
      <c r="Y1897" s="120" t="str">
        <f t="shared" si="385"/>
        <v/>
      </c>
      <c r="Z1897" s="121" t="str">
        <f t="shared" si="386"/>
        <v/>
      </c>
      <c r="AA1897" s="122"/>
      <c r="AB1897" s="119" t="str">
        <f t="shared" si="377"/>
        <v/>
      </c>
    </row>
    <row r="1898" spans="1:29" x14ac:dyDescent="0.45">
      <c r="A1898" s="112">
        <f>IF(C1898="","",COUNTA($C$3:C1898))</f>
        <v>1896</v>
      </c>
      <c r="B1898" s="112" t="str">
        <f t="shared" si="378"/>
        <v>January</v>
      </c>
      <c r="C1898" s="113">
        <v>44937</v>
      </c>
      <c r="D1898" s="114" t="s">
        <v>977</v>
      </c>
      <c r="E1898" s="114"/>
      <c r="F1898" s="115">
        <v>44902</v>
      </c>
      <c r="G1898" s="116" t="s">
        <v>125</v>
      </c>
      <c r="H1898" s="152" t="s">
        <v>1112</v>
      </c>
      <c r="I1898" s="116" t="s">
        <v>457</v>
      </c>
      <c r="J1898" s="116" t="s">
        <v>2</v>
      </c>
      <c r="K1898" s="117" t="str">
        <f t="shared" si="379"/>
        <v>Sqmt</v>
      </c>
      <c r="L1898" s="118">
        <v>152.1</v>
      </c>
      <c r="M1898" s="133">
        <f>26.034+18.6</f>
        <v>44.634</v>
      </c>
      <c r="N1898" s="118">
        <v>81.41</v>
      </c>
      <c r="O1898" s="138">
        <f t="shared" si="387"/>
        <v>153.77367999999998</v>
      </c>
      <c r="P1898" s="124">
        <v>135</v>
      </c>
      <c r="Q1898" s="118">
        <v>144.80000000000001</v>
      </c>
      <c r="R1898" s="118">
        <v>9</v>
      </c>
      <c r="S1898" s="151">
        <v>91</v>
      </c>
      <c r="T1898" s="119">
        <f t="shared" si="380"/>
        <v>8.9736799999999732</v>
      </c>
      <c r="U1898" s="119">
        <f t="shared" si="381"/>
        <v>9.8000000000000114</v>
      </c>
      <c r="V1898" s="119">
        <f t="shared" si="382"/>
        <v>724.27403279999987</v>
      </c>
      <c r="W1898" s="119">
        <f t="shared" si="383"/>
        <v>46.158000000000051</v>
      </c>
      <c r="X1898" s="119">
        <f t="shared" si="384"/>
        <v>42.266032799999877</v>
      </c>
      <c r="Y1898" s="120">
        <f t="shared" si="385"/>
        <v>5.8356410537876009</v>
      </c>
      <c r="Z1898" s="121">
        <f t="shared" si="386"/>
        <v>6.3730021938734973</v>
      </c>
      <c r="AA1898" s="122"/>
      <c r="AB1898" s="119">
        <f t="shared" si="377"/>
        <v>42.266032799999877</v>
      </c>
    </row>
    <row r="1899" spans="1:29" x14ac:dyDescent="0.45">
      <c r="A1899" s="112">
        <f>IF(C1899="","",COUNTA($C$3:C1899))</f>
        <v>1897</v>
      </c>
      <c r="B1899" s="112" t="str">
        <f t="shared" si="378"/>
        <v>January</v>
      </c>
      <c r="C1899" s="113">
        <v>44937</v>
      </c>
      <c r="D1899" s="114" t="s">
        <v>977</v>
      </c>
      <c r="E1899" s="114"/>
      <c r="F1899" s="115">
        <v>44902</v>
      </c>
      <c r="G1899" s="116" t="s">
        <v>125</v>
      </c>
      <c r="H1899" s="152" t="s">
        <v>1112</v>
      </c>
      <c r="I1899" s="116" t="s">
        <v>457</v>
      </c>
      <c r="J1899" s="116" t="s">
        <v>3</v>
      </c>
      <c r="K1899" s="117" t="str">
        <f t="shared" si="379"/>
        <v>Sqmt</v>
      </c>
      <c r="L1899" s="118">
        <v>52.7</v>
      </c>
      <c r="M1899" s="118">
        <v>20.72</v>
      </c>
      <c r="N1899" s="118">
        <v>22.93</v>
      </c>
      <c r="O1899" s="138">
        <f t="shared" si="387"/>
        <v>53.253</v>
      </c>
      <c r="P1899" s="124">
        <v>43</v>
      </c>
      <c r="Q1899" s="118">
        <v>47.6</v>
      </c>
      <c r="R1899" s="118"/>
      <c r="S1899" s="151"/>
      <c r="T1899" s="119">
        <f t="shared" si="380"/>
        <v>5.6529999999999987</v>
      </c>
      <c r="U1899" s="119">
        <f t="shared" si="381"/>
        <v>4.6000000000000014</v>
      </c>
      <c r="V1899" s="119">
        <f t="shared" si="382"/>
        <v>334.42884000000004</v>
      </c>
      <c r="W1899" s="119">
        <f t="shared" si="383"/>
        <v>28.888000000000009</v>
      </c>
      <c r="X1899" s="119">
        <f t="shared" si="384"/>
        <v>35.500839999999997</v>
      </c>
      <c r="Y1899" s="120">
        <f t="shared" si="385"/>
        <v>10.615364392616376</v>
      </c>
      <c r="Z1899" s="121">
        <f t="shared" si="386"/>
        <v>8.6380110040748903</v>
      </c>
      <c r="AA1899" s="122"/>
      <c r="AB1899" s="119">
        <f t="shared" si="377"/>
        <v>35.500839999999997</v>
      </c>
    </row>
    <row r="1900" spans="1:29" x14ac:dyDescent="0.45">
      <c r="A1900" s="112">
        <f>IF(C1900="","",COUNTA($C$3:C1900))</f>
        <v>1898</v>
      </c>
      <c r="B1900" s="112" t="str">
        <f t="shared" si="378"/>
        <v>January</v>
      </c>
      <c r="C1900" s="113">
        <v>44937</v>
      </c>
      <c r="D1900" s="114" t="s">
        <v>977</v>
      </c>
      <c r="E1900" s="114"/>
      <c r="F1900" s="115">
        <v>44902</v>
      </c>
      <c r="G1900" s="116" t="s">
        <v>125</v>
      </c>
      <c r="H1900" s="152" t="s">
        <v>1112</v>
      </c>
      <c r="I1900" s="116" t="s">
        <v>515</v>
      </c>
      <c r="J1900" s="116" t="s">
        <v>20</v>
      </c>
      <c r="K1900" s="117" t="str">
        <f t="shared" si="379"/>
        <v>Sqmt</v>
      </c>
      <c r="L1900" s="118">
        <v>12.85</v>
      </c>
      <c r="M1900" s="118">
        <v>10.6</v>
      </c>
      <c r="N1900" s="118"/>
      <c r="O1900" s="138">
        <f t="shared" si="387"/>
        <v>12.931999999999999</v>
      </c>
      <c r="P1900" s="124">
        <v>12.4</v>
      </c>
      <c r="Q1900" s="118">
        <v>12.85</v>
      </c>
      <c r="R1900" s="118"/>
      <c r="S1900" s="151"/>
      <c r="T1900" s="119">
        <f t="shared" si="380"/>
        <v>8.1999999999998963E-2</v>
      </c>
      <c r="U1900" s="119">
        <f t="shared" si="381"/>
        <v>0.44999999999999929</v>
      </c>
      <c r="V1900" s="119">
        <f t="shared" si="382"/>
        <v>81.212959999999995</v>
      </c>
      <c r="W1900" s="119">
        <f t="shared" si="383"/>
        <v>2.8259999999999956</v>
      </c>
      <c r="X1900" s="119">
        <f t="shared" si="384"/>
        <v>0.51495999999999353</v>
      </c>
      <c r="Y1900" s="120">
        <f t="shared" si="385"/>
        <v>0.63408598824620299</v>
      </c>
      <c r="Z1900" s="121">
        <f t="shared" si="386"/>
        <v>3.4797401793999332</v>
      </c>
      <c r="AA1900" s="122"/>
      <c r="AB1900" s="119">
        <f t="shared" si="377"/>
        <v>0.51495999999999353</v>
      </c>
    </row>
    <row r="1901" spans="1:29" x14ac:dyDescent="0.45">
      <c r="A1901" s="112">
        <f>IF(C1901="","",COUNTA($C$3:C1901))</f>
        <v>1899</v>
      </c>
      <c r="B1901" s="112" t="str">
        <f t="shared" si="378"/>
        <v>January</v>
      </c>
      <c r="C1901" s="113">
        <v>44937</v>
      </c>
      <c r="D1901" s="114" t="s">
        <v>977</v>
      </c>
      <c r="E1901" s="114"/>
      <c r="F1901" s="115">
        <v>44902</v>
      </c>
      <c r="G1901" s="116" t="s">
        <v>125</v>
      </c>
      <c r="H1901" s="152" t="s">
        <v>1112</v>
      </c>
      <c r="I1901" s="116" t="s">
        <v>369</v>
      </c>
      <c r="J1901" s="116" t="s">
        <v>397</v>
      </c>
      <c r="K1901" s="117" t="str">
        <f t="shared" si="379"/>
        <v>Sqmt</v>
      </c>
      <c r="L1901" s="118">
        <v>88.8</v>
      </c>
      <c r="M1901" s="118"/>
      <c r="N1901" s="118"/>
      <c r="O1901" s="138">
        <f t="shared" si="387"/>
        <v>88.8</v>
      </c>
      <c r="P1901" s="124">
        <v>86.8</v>
      </c>
      <c r="Q1901" s="118">
        <v>86.8</v>
      </c>
      <c r="R1901" s="118"/>
      <c r="S1901" s="151"/>
      <c r="T1901" s="119">
        <f t="shared" si="380"/>
        <v>2</v>
      </c>
      <c r="U1901" s="119">
        <f t="shared" si="381"/>
        <v>0</v>
      </c>
      <c r="V1901" s="119">
        <f t="shared" si="382"/>
        <v>88.8</v>
      </c>
      <c r="W1901" s="119">
        <f t="shared" si="383"/>
        <v>0</v>
      </c>
      <c r="X1901" s="119" t="str">
        <f t="shared" si="384"/>
        <v/>
      </c>
      <c r="Y1901" s="120">
        <f t="shared" si="385"/>
        <v>2.2522522522522523</v>
      </c>
      <c r="Z1901" s="121">
        <f t="shared" si="386"/>
        <v>0</v>
      </c>
      <c r="AA1901" s="122"/>
      <c r="AB1901" s="119" t="str">
        <f t="shared" si="377"/>
        <v/>
      </c>
    </row>
    <row r="1902" spans="1:29" x14ac:dyDescent="0.45">
      <c r="A1902" s="112">
        <f>IF(C1902="","",COUNTA($C$3:C1902))</f>
        <v>1900</v>
      </c>
      <c r="B1902" s="112" t="str">
        <f t="shared" si="378"/>
        <v>January</v>
      </c>
      <c r="C1902" s="113">
        <v>44937</v>
      </c>
      <c r="D1902" s="114" t="s">
        <v>977</v>
      </c>
      <c r="E1902" s="114"/>
      <c r="F1902" s="115">
        <v>44902</v>
      </c>
      <c r="G1902" s="116" t="s">
        <v>125</v>
      </c>
      <c r="H1902" s="152" t="s">
        <v>1112</v>
      </c>
      <c r="I1902" s="116" t="s">
        <v>369</v>
      </c>
      <c r="J1902" s="116"/>
      <c r="K1902" s="117" t="str">
        <f t="shared" si="379"/>
        <v/>
      </c>
      <c r="L1902" s="118"/>
      <c r="M1902" s="118"/>
      <c r="N1902" s="118"/>
      <c r="O1902" s="138" t="str">
        <f t="shared" si="387"/>
        <v/>
      </c>
      <c r="P1902" s="124">
        <v>89.5</v>
      </c>
      <c r="Q1902" s="118">
        <v>89.5</v>
      </c>
      <c r="R1902" s="118"/>
      <c r="S1902" s="151"/>
      <c r="T1902" s="119" t="str">
        <f t="shared" si="380"/>
        <v/>
      </c>
      <c r="U1902" s="119" t="str">
        <f t="shared" si="381"/>
        <v/>
      </c>
      <c r="V1902" s="119" t="str">
        <f t="shared" si="382"/>
        <v/>
      </c>
      <c r="W1902" s="119" t="str">
        <f t="shared" si="383"/>
        <v/>
      </c>
      <c r="X1902" s="119" t="str">
        <f t="shared" si="384"/>
        <v/>
      </c>
      <c r="Y1902" s="120" t="str">
        <f t="shared" si="385"/>
        <v/>
      </c>
      <c r="Z1902" s="121" t="str">
        <f t="shared" si="386"/>
        <v/>
      </c>
      <c r="AA1902" s="122"/>
      <c r="AB1902" s="119" t="str">
        <f t="shared" si="377"/>
        <v/>
      </c>
    </row>
    <row r="1903" spans="1:29" x14ac:dyDescent="0.45">
      <c r="A1903" s="112">
        <f>IF(C1903="","",COUNTA($C$3:C1903))</f>
        <v>1901</v>
      </c>
      <c r="B1903" s="112" t="str">
        <f t="shared" si="378"/>
        <v>January</v>
      </c>
      <c r="C1903" s="113">
        <v>44937</v>
      </c>
      <c r="D1903" s="114" t="s">
        <v>977</v>
      </c>
      <c r="E1903" s="114"/>
      <c r="F1903" s="115">
        <v>44902</v>
      </c>
      <c r="G1903" s="116" t="s">
        <v>125</v>
      </c>
      <c r="H1903" s="152" t="s">
        <v>1112</v>
      </c>
      <c r="I1903" s="116" t="s">
        <v>25</v>
      </c>
      <c r="J1903" s="116" t="s">
        <v>455</v>
      </c>
      <c r="K1903" s="117" t="str">
        <f t="shared" si="379"/>
        <v>No's</v>
      </c>
      <c r="L1903" s="118">
        <v>400</v>
      </c>
      <c r="M1903" s="118"/>
      <c r="N1903" s="118"/>
      <c r="O1903" s="138">
        <f t="shared" si="387"/>
        <v>400</v>
      </c>
      <c r="P1903" s="124"/>
      <c r="Q1903" s="118"/>
      <c r="R1903" s="118"/>
      <c r="S1903" s="151"/>
      <c r="T1903" s="119" t="str">
        <f t="shared" si="380"/>
        <v/>
      </c>
      <c r="U1903" s="119" t="str">
        <f t="shared" si="381"/>
        <v/>
      </c>
      <c r="V1903" s="119">
        <f t="shared" si="382"/>
        <v>400</v>
      </c>
      <c r="W1903" s="119" t="str">
        <f t="shared" si="383"/>
        <v/>
      </c>
      <c r="X1903" s="119" t="str">
        <f t="shared" si="384"/>
        <v/>
      </c>
      <c r="Y1903" s="120" t="str">
        <f t="shared" si="385"/>
        <v/>
      </c>
      <c r="Z1903" s="121" t="str">
        <f t="shared" si="386"/>
        <v/>
      </c>
      <c r="AA1903" s="122"/>
      <c r="AB1903" s="119" t="str">
        <f t="shared" si="377"/>
        <v/>
      </c>
    </row>
    <row r="1904" spans="1:29" x14ac:dyDescent="0.45">
      <c r="A1904" s="112">
        <f>IF(C1904="","",COUNTA($C$3:C1904))</f>
        <v>1902</v>
      </c>
      <c r="B1904" s="112" t="str">
        <f t="shared" si="378"/>
        <v>January</v>
      </c>
      <c r="C1904" s="113">
        <v>44937</v>
      </c>
      <c r="D1904" s="114" t="s">
        <v>977</v>
      </c>
      <c r="E1904" s="114"/>
      <c r="F1904" s="115">
        <v>44902</v>
      </c>
      <c r="G1904" s="116" t="s">
        <v>125</v>
      </c>
      <c r="H1904" s="152" t="s">
        <v>1112</v>
      </c>
      <c r="I1904" s="116" t="s">
        <v>460</v>
      </c>
      <c r="J1904" s="116" t="s">
        <v>225</v>
      </c>
      <c r="K1904" s="117" t="str">
        <f t="shared" si="379"/>
        <v>Rmt</v>
      </c>
      <c r="L1904" s="118">
        <v>140</v>
      </c>
      <c r="M1904" s="118"/>
      <c r="N1904" s="118"/>
      <c r="O1904" s="138">
        <f t="shared" si="387"/>
        <v>140</v>
      </c>
      <c r="P1904" s="124"/>
      <c r="Q1904" s="118"/>
      <c r="R1904" s="118"/>
      <c r="S1904" s="151"/>
      <c r="T1904" s="119" t="str">
        <f t="shared" si="380"/>
        <v/>
      </c>
      <c r="U1904" s="119" t="str">
        <f t="shared" si="381"/>
        <v/>
      </c>
      <c r="V1904" s="119">
        <f t="shared" si="382"/>
        <v>140</v>
      </c>
      <c r="W1904" s="119" t="str">
        <f t="shared" si="383"/>
        <v/>
      </c>
      <c r="X1904" s="119" t="str">
        <f t="shared" si="384"/>
        <v/>
      </c>
      <c r="Y1904" s="120" t="str">
        <f t="shared" si="385"/>
        <v/>
      </c>
      <c r="Z1904" s="121" t="str">
        <f t="shared" si="386"/>
        <v/>
      </c>
      <c r="AA1904" s="122"/>
      <c r="AB1904" s="119" t="str">
        <f t="shared" si="377"/>
        <v/>
      </c>
    </row>
    <row r="1905" spans="1:29" x14ac:dyDescent="0.45">
      <c r="A1905" s="112">
        <f>IF(C1905="","",COUNTA($C$3:C1905))</f>
        <v>1903</v>
      </c>
      <c r="B1905" s="112" t="str">
        <f t="shared" si="378"/>
        <v>January</v>
      </c>
      <c r="C1905" s="113">
        <v>44937</v>
      </c>
      <c r="D1905" s="114" t="s">
        <v>977</v>
      </c>
      <c r="E1905" s="114"/>
      <c r="F1905" s="115">
        <v>44902</v>
      </c>
      <c r="G1905" s="116" t="s">
        <v>125</v>
      </c>
      <c r="H1905" s="152" t="s">
        <v>1112</v>
      </c>
      <c r="I1905" s="116" t="s">
        <v>24</v>
      </c>
      <c r="J1905" s="116" t="s">
        <v>24</v>
      </c>
      <c r="K1905" s="117" t="str">
        <f t="shared" si="379"/>
        <v>No's</v>
      </c>
      <c r="L1905" s="118">
        <v>500</v>
      </c>
      <c r="M1905" s="118"/>
      <c r="N1905" s="118"/>
      <c r="O1905" s="138">
        <f t="shared" si="387"/>
        <v>500</v>
      </c>
      <c r="P1905" s="124"/>
      <c r="Q1905" s="118"/>
      <c r="R1905" s="118"/>
      <c r="S1905" s="151"/>
      <c r="T1905" s="119" t="str">
        <f t="shared" si="380"/>
        <v/>
      </c>
      <c r="U1905" s="119" t="str">
        <f t="shared" si="381"/>
        <v/>
      </c>
      <c r="V1905" s="119">
        <f t="shared" si="382"/>
        <v>500</v>
      </c>
      <c r="W1905" s="119" t="str">
        <f t="shared" si="383"/>
        <v/>
      </c>
      <c r="X1905" s="119" t="str">
        <f t="shared" si="384"/>
        <v/>
      </c>
      <c r="Y1905" s="120" t="str">
        <f t="shared" si="385"/>
        <v/>
      </c>
      <c r="Z1905" s="121" t="str">
        <f t="shared" si="386"/>
        <v/>
      </c>
      <c r="AA1905" s="122"/>
      <c r="AB1905" s="119" t="str">
        <f t="shared" si="377"/>
        <v/>
      </c>
    </row>
    <row r="1906" spans="1:29" x14ac:dyDescent="0.45">
      <c r="A1906" s="112">
        <f>IF(C1906="","",COUNTA($C$3:C1906))</f>
        <v>1904</v>
      </c>
      <c r="B1906" s="112" t="str">
        <f t="shared" si="378"/>
        <v>January</v>
      </c>
      <c r="C1906" s="113">
        <v>44937</v>
      </c>
      <c r="D1906" s="114" t="s">
        <v>977</v>
      </c>
      <c r="E1906" s="114"/>
      <c r="F1906" s="115">
        <v>44902</v>
      </c>
      <c r="G1906" s="116" t="s">
        <v>125</v>
      </c>
      <c r="H1906" s="152" t="s">
        <v>1112</v>
      </c>
      <c r="I1906" s="116" t="s">
        <v>480</v>
      </c>
      <c r="J1906" s="116" t="s">
        <v>345</v>
      </c>
      <c r="K1906" s="117" t="str">
        <f t="shared" si="379"/>
        <v>Kg's</v>
      </c>
      <c r="L1906" s="118">
        <v>0.6</v>
      </c>
      <c r="M1906" s="118"/>
      <c r="N1906" s="118"/>
      <c r="O1906" s="138">
        <f t="shared" si="387"/>
        <v>0.6</v>
      </c>
      <c r="P1906" s="124"/>
      <c r="Q1906" s="118"/>
      <c r="R1906" s="118"/>
      <c r="S1906" s="151"/>
      <c r="T1906" s="119" t="str">
        <f t="shared" si="380"/>
        <v/>
      </c>
      <c r="U1906" s="119" t="str">
        <f t="shared" si="381"/>
        <v/>
      </c>
      <c r="V1906" s="119">
        <f t="shared" si="382"/>
        <v>0.6</v>
      </c>
      <c r="W1906" s="119" t="str">
        <f t="shared" si="383"/>
        <v/>
      </c>
      <c r="X1906" s="119" t="str">
        <f t="shared" si="384"/>
        <v/>
      </c>
      <c r="Y1906" s="120" t="str">
        <f t="shared" si="385"/>
        <v/>
      </c>
      <c r="Z1906" s="121" t="str">
        <f t="shared" si="386"/>
        <v/>
      </c>
      <c r="AA1906" s="122"/>
      <c r="AB1906" s="119" t="str">
        <f t="shared" si="377"/>
        <v/>
      </c>
    </row>
    <row r="1907" spans="1:29" x14ac:dyDescent="0.45">
      <c r="A1907" s="112">
        <f>IF(C1907="","",COUNTA($C$3:C1907))</f>
        <v>1905</v>
      </c>
      <c r="B1907" s="112" t="str">
        <f t="shared" si="378"/>
        <v>January</v>
      </c>
      <c r="C1907" s="113">
        <v>44937</v>
      </c>
      <c r="D1907" s="114" t="s">
        <v>977</v>
      </c>
      <c r="E1907" s="114"/>
      <c r="F1907" s="115">
        <v>44902</v>
      </c>
      <c r="G1907" s="116" t="s">
        <v>125</v>
      </c>
      <c r="H1907" s="152" t="s">
        <v>1112</v>
      </c>
      <c r="I1907" s="116" t="s">
        <v>480</v>
      </c>
      <c r="J1907" s="116" t="s">
        <v>343</v>
      </c>
      <c r="K1907" s="117" t="str">
        <f t="shared" si="379"/>
        <v>No's</v>
      </c>
      <c r="L1907" s="118">
        <v>1</v>
      </c>
      <c r="M1907" s="118"/>
      <c r="N1907" s="118"/>
      <c r="O1907" s="138">
        <f t="shared" si="387"/>
        <v>1</v>
      </c>
      <c r="P1907" s="124"/>
      <c r="Q1907" s="118"/>
      <c r="R1907" s="118"/>
      <c r="S1907" s="151"/>
      <c r="T1907" s="119" t="str">
        <f t="shared" si="380"/>
        <v/>
      </c>
      <c r="U1907" s="119" t="str">
        <f t="shared" si="381"/>
        <v/>
      </c>
      <c r="V1907" s="119">
        <f t="shared" si="382"/>
        <v>1</v>
      </c>
      <c r="W1907" s="119" t="str">
        <f t="shared" si="383"/>
        <v/>
      </c>
      <c r="X1907" s="119" t="str">
        <f t="shared" si="384"/>
        <v/>
      </c>
      <c r="Y1907" s="120" t="str">
        <f t="shared" si="385"/>
        <v/>
      </c>
      <c r="Z1907" s="121" t="str">
        <f t="shared" si="386"/>
        <v/>
      </c>
      <c r="AA1907" s="122"/>
      <c r="AB1907" s="119" t="str">
        <f t="shared" ref="AB1907:AB1970" si="388">IFERROR((X1907-AA1907),"")</f>
        <v/>
      </c>
    </row>
    <row r="1908" spans="1:29" x14ac:dyDescent="0.45">
      <c r="A1908" s="112">
        <f>IF(C1908="","",COUNTA($C$3:C1908))</f>
        <v>1906</v>
      </c>
      <c r="B1908" s="112" t="str">
        <f t="shared" si="378"/>
        <v>January</v>
      </c>
      <c r="C1908" s="113">
        <v>44937</v>
      </c>
      <c r="D1908" s="114" t="s">
        <v>1113</v>
      </c>
      <c r="E1908" s="114"/>
      <c r="F1908" s="115">
        <v>44937</v>
      </c>
      <c r="G1908" s="116" t="s">
        <v>125</v>
      </c>
      <c r="H1908" s="152" t="s">
        <v>1114</v>
      </c>
      <c r="I1908" s="116" t="s">
        <v>457</v>
      </c>
      <c r="J1908" s="116" t="s">
        <v>1</v>
      </c>
      <c r="K1908" s="117" t="str">
        <f t="shared" si="379"/>
        <v>Sqmt</v>
      </c>
      <c r="L1908" s="118">
        <v>98.1</v>
      </c>
      <c r="M1908" s="118">
        <v>36.14</v>
      </c>
      <c r="N1908" s="118">
        <f>3.2+41.54</f>
        <v>44.74</v>
      </c>
      <c r="O1908" s="138">
        <f t="shared" si="387"/>
        <v>98.673599999999993</v>
      </c>
      <c r="P1908" s="124">
        <v>79.099999999999994</v>
      </c>
      <c r="Q1908" s="118">
        <v>93.8</v>
      </c>
      <c r="R1908" s="118">
        <v>32</v>
      </c>
      <c r="S1908" s="151">
        <v>68</v>
      </c>
      <c r="T1908" s="119">
        <f t="shared" si="380"/>
        <v>4.8735999999999962</v>
      </c>
      <c r="U1908" s="119">
        <f t="shared" si="381"/>
        <v>14.700000000000003</v>
      </c>
      <c r="V1908" s="119">
        <f t="shared" si="382"/>
        <v>387.29387999999994</v>
      </c>
      <c r="W1908" s="119">
        <f t="shared" si="383"/>
        <v>57.697500000000005</v>
      </c>
      <c r="X1908" s="119">
        <f t="shared" si="384"/>
        <v>19.128879999999985</v>
      </c>
      <c r="Y1908" s="120">
        <f t="shared" si="385"/>
        <v>4.9391123866971478</v>
      </c>
      <c r="Z1908" s="121">
        <f t="shared" si="386"/>
        <v>14.897601790144479</v>
      </c>
      <c r="AA1908" s="122"/>
      <c r="AB1908" s="119">
        <f t="shared" si="388"/>
        <v>19.128879999999985</v>
      </c>
    </row>
    <row r="1909" spans="1:29" x14ac:dyDescent="0.45">
      <c r="A1909" s="112">
        <f>IF(C1909="","",COUNTA($C$3:C1909))</f>
        <v>1907</v>
      </c>
      <c r="B1909" s="112" t="str">
        <f t="shared" si="378"/>
        <v>January</v>
      </c>
      <c r="C1909" s="113">
        <v>44937</v>
      </c>
      <c r="D1909" s="114" t="s">
        <v>1113</v>
      </c>
      <c r="E1909" s="114"/>
      <c r="F1909" s="115">
        <v>44937</v>
      </c>
      <c r="G1909" s="116" t="s">
        <v>125</v>
      </c>
      <c r="H1909" s="152" t="s">
        <v>1114</v>
      </c>
      <c r="I1909" s="116" t="s">
        <v>369</v>
      </c>
      <c r="J1909" s="116" t="s">
        <v>407</v>
      </c>
      <c r="K1909" s="117" t="str">
        <f t="shared" si="379"/>
        <v>Sqmt</v>
      </c>
      <c r="L1909" s="118">
        <v>84</v>
      </c>
      <c r="M1909" s="118"/>
      <c r="N1909" s="118"/>
      <c r="O1909" s="138">
        <f t="shared" si="387"/>
        <v>84</v>
      </c>
      <c r="P1909" s="124">
        <v>79.099999999999994</v>
      </c>
      <c r="Q1909" s="118">
        <v>79.099999999999994</v>
      </c>
      <c r="R1909" s="118"/>
      <c r="S1909" s="151"/>
      <c r="T1909" s="119">
        <f t="shared" si="380"/>
        <v>4.9000000000000057</v>
      </c>
      <c r="U1909" s="119">
        <f t="shared" si="381"/>
        <v>0</v>
      </c>
      <c r="V1909" s="119">
        <f t="shared" si="382"/>
        <v>84</v>
      </c>
      <c r="W1909" s="119">
        <f t="shared" si="383"/>
        <v>0</v>
      </c>
      <c r="X1909" s="119" t="str">
        <f t="shared" si="384"/>
        <v/>
      </c>
      <c r="Y1909" s="120">
        <f t="shared" si="385"/>
        <v>5.8333333333333401</v>
      </c>
      <c r="Z1909" s="121">
        <f t="shared" si="386"/>
        <v>0</v>
      </c>
      <c r="AA1909" s="122"/>
      <c r="AB1909" s="119" t="str">
        <f t="shared" si="388"/>
        <v/>
      </c>
    </row>
    <row r="1910" spans="1:29" x14ac:dyDescent="0.45">
      <c r="A1910" s="112">
        <f>IF(C1910="","",COUNTA($C$3:C1910))</f>
        <v>1908</v>
      </c>
      <c r="B1910" s="112" t="str">
        <f t="shared" si="378"/>
        <v>January</v>
      </c>
      <c r="C1910" s="113">
        <v>44937</v>
      </c>
      <c r="D1910" s="114" t="s">
        <v>1113</v>
      </c>
      <c r="E1910" s="114"/>
      <c r="F1910" s="115">
        <v>44937</v>
      </c>
      <c r="G1910" s="116" t="s">
        <v>125</v>
      </c>
      <c r="H1910" s="152" t="s">
        <v>1114</v>
      </c>
      <c r="I1910" s="116" t="s">
        <v>368</v>
      </c>
      <c r="J1910" s="116" t="s">
        <v>2</v>
      </c>
      <c r="K1910" s="117" t="str">
        <f t="shared" si="379"/>
        <v>Sqmt</v>
      </c>
      <c r="L1910" s="118">
        <v>45</v>
      </c>
      <c r="M1910" s="118">
        <v>36.9</v>
      </c>
      <c r="N1910" s="118"/>
      <c r="O1910" s="138">
        <f t="shared" si="387"/>
        <v>45.018000000000001</v>
      </c>
      <c r="P1910" s="124">
        <v>45</v>
      </c>
      <c r="Q1910" s="118">
        <v>45</v>
      </c>
      <c r="R1910" s="118"/>
      <c r="S1910" s="151"/>
      <c r="T1910" s="119">
        <f t="shared" si="380"/>
        <v>1.8000000000000682E-2</v>
      </c>
      <c r="U1910" s="119">
        <f t="shared" si="381"/>
        <v>0</v>
      </c>
      <c r="V1910" s="119">
        <f t="shared" si="382"/>
        <v>212.03478000000001</v>
      </c>
      <c r="W1910" s="119">
        <f t="shared" si="383"/>
        <v>0</v>
      </c>
      <c r="X1910" s="119">
        <f t="shared" si="384"/>
        <v>8.4780000000003214E-2</v>
      </c>
      <c r="Y1910" s="120">
        <f t="shared" si="385"/>
        <v>3.9984006397442533E-2</v>
      </c>
      <c r="Z1910" s="121">
        <f t="shared" si="386"/>
        <v>0</v>
      </c>
      <c r="AA1910" s="122"/>
      <c r="AB1910" s="119">
        <f t="shared" si="388"/>
        <v>8.4780000000003214E-2</v>
      </c>
    </row>
    <row r="1911" spans="1:29" x14ac:dyDescent="0.45">
      <c r="A1911" s="112">
        <f>IF(C1911="","",COUNTA($C$3:C1911))</f>
        <v>1909</v>
      </c>
      <c r="B1911" s="112" t="str">
        <f t="shared" si="378"/>
        <v>January</v>
      </c>
      <c r="C1911" s="113">
        <v>44937</v>
      </c>
      <c r="D1911" s="114" t="s">
        <v>1113</v>
      </c>
      <c r="E1911" s="114"/>
      <c r="F1911" s="115">
        <v>44937</v>
      </c>
      <c r="G1911" s="116" t="s">
        <v>125</v>
      </c>
      <c r="H1911" s="152" t="s">
        <v>1114</v>
      </c>
      <c r="I1911" s="116" t="s">
        <v>513</v>
      </c>
      <c r="J1911" s="116" t="s">
        <v>408</v>
      </c>
      <c r="K1911" s="117" t="str">
        <f t="shared" si="379"/>
        <v>Sqmt</v>
      </c>
      <c r="L1911" s="118">
        <v>20</v>
      </c>
      <c r="M1911" s="118"/>
      <c r="N1911" s="118"/>
      <c r="O1911" s="138">
        <f t="shared" si="387"/>
        <v>20</v>
      </c>
      <c r="P1911" s="124">
        <v>20</v>
      </c>
      <c r="Q1911" s="118">
        <v>20</v>
      </c>
      <c r="R1911" s="118"/>
      <c r="S1911" s="151"/>
      <c r="T1911" s="119">
        <f t="shared" si="380"/>
        <v>0</v>
      </c>
      <c r="U1911" s="119">
        <f t="shared" si="381"/>
        <v>0</v>
      </c>
      <c r="V1911" s="119">
        <f t="shared" si="382"/>
        <v>20</v>
      </c>
      <c r="W1911" s="119">
        <f t="shared" si="383"/>
        <v>0</v>
      </c>
      <c r="X1911" s="119" t="str">
        <f t="shared" si="384"/>
        <v/>
      </c>
      <c r="Y1911" s="120">
        <f t="shared" si="385"/>
        <v>0</v>
      </c>
      <c r="Z1911" s="121">
        <f t="shared" si="386"/>
        <v>0</v>
      </c>
      <c r="AA1911" s="122"/>
      <c r="AB1911" s="119" t="str">
        <f t="shared" si="388"/>
        <v/>
      </c>
    </row>
    <row r="1912" spans="1:29" x14ac:dyDescent="0.45">
      <c r="A1912" s="112">
        <f>IF(C1912="","",COUNTA($C$3:C1912))</f>
        <v>1910</v>
      </c>
      <c r="B1912" s="112" t="str">
        <f t="shared" si="378"/>
        <v>January</v>
      </c>
      <c r="C1912" s="113">
        <v>44937</v>
      </c>
      <c r="D1912" s="114" t="s">
        <v>1113</v>
      </c>
      <c r="E1912" s="114"/>
      <c r="F1912" s="115">
        <v>44937</v>
      </c>
      <c r="G1912" s="116" t="s">
        <v>125</v>
      </c>
      <c r="H1912" s="152" t="s">
        <v>1114</v>
      </c>
      <c r="I1912" s="116" t="s">
        <v>513</v>
      </c>
      <c r="J1912" s="116" t="s">
        <v>407</v>
      </c>
      <c r="K1912" s="117" t="str">
        <f t="shared" si="379"/>
        <v>Sqmt</v>
      </c>
      <c r="L1912" s="118">
        <v>33.6</v>
      </c>
      <c r="M1912" s="118"/>
      <c r="N1912" s="118"/>
      <c r="O1912" s="138">
        <f t="shared" si="387"/>
        <v>33.6</v>
      </c>
      <c r="P1912" s="124">
        <v>33.6</v>
      </c>
      <c r="Q1912" s="118">
        <v>33.6</v>
      </c>
      <c r="R1912" s="118"/>
      <c r="S1912" s="151"/>
      <c r="T1912" s="119">
        <f t="shared" si="380"/>
        <v>0</v>
      </c>
      <c r="U1912" s="119">
        <f t="shared" si="381"/>
        <v>0</v>
      </c>
      <c r="V1912" s="119">
        <f t="shared" si="382"/>
        <v>33.6</v>
      </c>
      <c r="W1912" s="119">
        <f t="shared" si="383"/>
        <v>0</v>
      </c>
      <c r="X1912" s="119" t="str">
        <f t="shared" si="384"/>
        <v/>
      </c>
      <c r="Y1912" s="120">
        <f t="shared" si="385"/>
        <v>0</v>
      </c>
      <c r="Z1912" s="121">
        <f t="shared" si="386"/>
        <v>0</v>
      </c>
      <c r="AA1912" s="122"/>
      <c r="AB1912" s="119" t="str">
        <f t="shared" si="388"/>
        <v/>
      </c>
    </row>
    <row r="1913" spans="1:29" x14ac:dyDescent="0.45">
      <c r="A1913" s="112">
        <f>IF(C1913="","",COUNTA($C$3:C1913))</f>
        <v>1911</v>
      </c>
      <c r="B1913" s="112" t="str">
        <f t="shared" si="378"/>
        <v>January</v>
      </c>
      <c r="C1913" s="113">
        <v>44937</v>
      </c>
      <c r="D1913" s="114" t="s">
        <v>1113</v>
      </c>
      <c r="E1913" s="114"/>
      <c r="F1913" s="115">
        <v>44937</v>
      </c>
      <c r="G1913" s="116" t="s">
        <v>125</v>
      </c>
      <c r="H1913" s="152" t="s">
        <v>1114</v>
      </c>
      <c r="I1913" s="116" t="s">
        <v>25</v>
      </c>
      <c r="J1913" s="116" t="s">
        <v>455</v>
      </c>
      <c r="K1913" s="117" t="str">
        <f t="shared" si="379"/>
        <v>No's</v>
      </c>
      <c r="L1913" s="118">
        <v>648</v>
      </c>
      <c r="M1913" s="118"/>
      <c r="N1913" s="118"/>
      <c r="O1913" s="138">
        <f t="shared" si="387"/>
        <v>648</v>
      </c>
      <c r="P1913" s="124"/>
      <c r="Q1913" s="118"/>
      <c r="R1913" s="118"/>
      <c r="S1913" s="151"/>
      <c r="T1913" s="119" t="str">
        <f t="shared" si="380"/>
        <v/>
      </c>
      <c r="U1913" s="119" t="str">
        <f t="shared" si="381"/>
        <v/>
      </c>
      <c r="V1913" s="119">
        <f t="shared" si="382"/>
        <v>648</v>
      </c>
      <c r="W1913" s="119" t="str">
        <f t="shared" si="383"/>
        <v/>
      </c>
      <c r="X1913" s="119" t="str">
        <f t="shared" si="384"/>
        <v/>
      </c>
      <c r="Y1913" s="120" t="str">
        <f t="shared" si="385"/>
        <v/>
      </c>
      <c r="Z1913" s="121" t="str">
        <f t="shared" si="386"/>
        <v/>
      </c>
      <c r="AA1913" s="122"/>
      <c r="AB1913" s="119" t="str">
        <f t="shared" si="388"/>
        <v/>
      </c>
    </row>
    <row r="1914" spans="1:29" x14ac:dyDescent="0.45">
      <c r="A1914" s="112">
        <f>IF(C1914="","",COUNTA($C$3:C1914))</f>
        <v>1912</v>
      </c>
      <c r="B1914" s="112" t="str">
        <f t="shared" si="378"/>
        <v>January</v>
      </c>
      <c r="C1914" s="113">
        <v>44937</v>
      </c>
      <c r="D1914" s="114" t="s">
        <v>1113</v>
      </c>
      <c r="E1914" s="114"/>
      <c r="F1914" s="115">
        <v>44937</v>
      </c>
      <c r="G1914" s="116" t="s">
        <v>125</v>
      </c>
      <c r="H1914" s="152" t="s">
        <v>1114</v>
      </c>
      <c r="I1914" s="116" t="s">
        <v>25</v>
      </c>
      <c r="J1914" s="116" t="s">
        <v>606</v>
      </c>
      <c r="K1914" s="117" t="str">
        <f t="shared" si="379"/>
        <v>No's</v>
      </c>
      <c r="L1914" s="118">
        <v>32</v>
      </c>
      <c r="M1914" s="118"/>
      <c r="N1914" s="118"/>
      <c r="O1914" s="138">
        <f t="shared" si="387"/>
        <v>32</v>
      </c>
      <c r="P1914" s="124"/>
      <c r="Q1914" s="118"/>
      <c r="R1914" s="118"/>
      <c r="S1914" s="151"/>
      <c r="T1914" s="119" t="str">
        <f t="shared" si="380"/>
        <v/>
      </c>
      <c r="U1914" s="119" t="str">
        <f t="shared" si="381"/>
        <v/>
      </c>
      <c r="V1914" s="119">
        <f t="shared" si="382"/>
        <v>32</v>
      </c>
      <c r="W1914" s="119" t="str">
        <f t="shared" si="383"/>
        <v/>
      </c>
      <c r="X1914" s="119" t="str">
        <f t="shared" si="384"/>
        <v/>
      </c>
      <c r="Y1914" s="120" t="str">
        <f t="shared" si="385"/>
        <v/>
      </c>
      <c r="Z1914" s="121" t="str">
        <f t="shared" si="386"/>
        <v/>
      </c>
      <c r="AA1914" s="122"/>
      <c r="AB1914" s="119" t="str">
        <f t="shared" si="388"/>
        <v/>
      </c>
    </row>
    <row r="1915" spans="1:29" x14ac:dyDescent="0.45">
      <c r="A1915" s="112">
        <f>IF(C1915="","",COUNTA($C$3:C1915))</f>
        <v>1913</v>
      </c>
      <c r="B1915" s="112" t="str">
        <f t="shared" si="378"/>
        <v>January</v>
      </c>
      <c r="C1915" s="113">
        <v>44937</v>
      </c>
      <c r="D1915" s="114" t="s">
        <v>1113</v>
      </c>
      <c r="E1915" s="114"/>
      <c r="F1915" s="115">
        <v>44937</v>
      </c>
      <c r="G1915" s="116" t="s">
        <v>125</v>
      </c>
      <c r="H1915" s="152" t="s">
        <v>1114</v>
      </c>
      <c r="I1915" s="116" t="s">
        <v>460</v>
      </c>
      <c r="J1915" s="116" t="s">
        <v>225</v>
      </c>
      <c r="K1915" s="117" t="str">
        <f t="shared" si="379"/>
        <v>Rmt</v>
      </c>
      <c r="L1915" s="118">
        <v>200</v>
      </c>
      <c r="M1915" s="118"/>
      <c r="N1915" s="118"/>
      <c r="O1915" s="138">
        <f t="shared" si="387"/>
        <v>200</v>
      </c>
      <c r="P1915" s="124"/>
      <c r="Q1915" s="118"/>
      <c r="R1915" s="118"/>
      <c r="S1915" s="151"/>
      <c r="T1915" s="119" t="str">
        <f t="shared" si="380"/>
        <v/>
      </c>
      <c r="U1915" s="119" t="str">
        <f t="shared" si="381"/>
        <v/>
      </c>
      <c r="V1915" s="119">
        <f t="shared" si="382"/>
        <v>200</v>
      </c>
      <c r="W1915" s="119" t="str">
        <f t="shared" si="383"/>
        <v/>
      </c>
      <c r="X1915" s="119" t="str">
        <f t="shared" si="384"/>
        <v/>
      </c>
      <c r="Y1915" s="120" t="str">
        <f t="shared" si="385"/>
        <v/>
      </c>
      <c r="Z1915" s="121" t="str">
        <f t="shared" si="386"/>
        <v/>
      </c>
      <c r="AA1915" s="122"/>
      <c r="AB1915" s="119" t="str">
        <f t="shared" si="388"/>
        <v/>
      </c>
    </row>
    <row r="1916" spans="1:29" x14ac:dyDescent="0.45">
      <c r="A1916" s="112">
        <f>IF(C1916="","",COUNTA($C$3:C1916))</f>
        <v>1914</v>
      </c>
      <c r="B1916" s="112" t="str">
        <f t="shared" si="378"/>
        <v>January</v>
      </c>
      <c r="C1916" s="113">
        <v>44937</v>
      </c>
      <c r="D1916" s="114" t="s">
        <v>1113</v>
      </c>
      <c r="E1916" s="114"/>
      <c r="F1916" s="115">
        <v>44937</v>
      </c>
      <c r="G1916" s="116" t="s">
        <v>125</v>
      </c>
      <c r="H1916" s="152" t="s">
        <v>1114</v>
      </c>
      <c r="I1916" s="116" t="s">
        <v>24</v>
      </c>
      <c r="J1916" s="116" t="s">
        <v>24</v>
      </c>
      <c r="K1916" s="117" t="str">
        <f t="shared" si="379"/>
        <v>No's</v>
      </c>
      <c r="L1916" s="118">
        <v>800</v>
      </c>
      <c r="M1916" s="118"/>
      <c r="N1916" s="118"/>
      <c r="O1916" s="138">
        <f t="shared" si="387"/>
        <v>800</v>
      </c>
      <c r="P1916" s="124"/>
      <c r="Q1916" s="118"/>
      <c r="R1916" s="118"/>
      <c r="S1916" s="151"/>
      <c r="T1916" s="119" t="str">
        <f t="shared" si="380"/>
        <v/>
      </c>
      <c r="U1916" s="119" t="str">
        <f t="shared" si="381"/>
        <v/>
      </c>
      <c r="V1916" s="119">
        <f t="shared" si="382"/>
        <v>800</v>
      </c>
      <c r="W1916" s="119" t="str">
        <f t="shared" si="383"/>
        <v/>
      </c>
      <c r="X1916" s="119" t="str">
        <f t="shared" si="384"/>
        <v/>
      </c>
      <c r="Y1916" s="120" t="str">
        <f t="shared" si="385"/>
        <v/>
      </c>
      <c r="Z1916" s="121" t="str">
        <f t="shared" si="386"/>
        <v/>
      </c>
      <c r="AA1916" s="122"/>
      <c r="AB1916" s="119" t="str">
        <f t="shared" si="388"/>
        <v/>
      </c>
    </row>
    <row r="1917" spans="1:29" x14ac:dyDescent="0.45">
      <c r="A1917" s="112">
        <f>IF(C1917="","",COUNTA($C$3:C1917))</f>
        <v>1915</v>
      </c>
      <c r="B1917" s="112" t="str">
        <f t="shared" si="378"/>
        <v>January</v>
      </c>
      <c r="C1917" s="113">
        <v>44937</v>
      </c>
      <c r="D1917" s="114" t="s">
        <v>1113</v>
      </c>
      <c r="E1917" s="114"/>
      <c r="F1917" s="115">
        <v>44937</v>
      </c>
      <c r="G1917" s="116" t="s">
        <v>125</v>
      </c>
      <c r="H1917" s="152" t="s">
        <v>1114</v>
      </c>
      <c r="I1917" s="116" t="s">
        <v>480</v>
      </c>
      <c r="J1917" s="116" t="s">
        <v>345</v>
      </c>
      <c r="K1917" s="117" t="str">
        <f t="shared" si="379"/>
        <v>Kg's</v>
      </c>
      <c r="L1917" s="118">
        <v>0.6</v>
      </c>
      <c r="M1917" s="118"/>
      <c r="N1917" s="118"/>
      <c r="O1917" s="138">
        <f t="shared" si="387"/>
        <v>0.6</v>
      </c>
      <c r="P1917" s="124"/>
      <c r="Q1917" s="118"/>
      <c r="R1917" s="118"/>
      <c r="S1917" s="151"/>
      <c r="T1917" s="119" t="str">
        <f t="shared" si="380"/>
        <v/>
      </c>
      <c r="U1917" s="119" t="str">
        <f t="shared" si="381"/>
        <v/>
      </c>
      <c r="V1917" s="119">
        <f t="shared" si="382"/>
        <v>0.6</v>
      </c>
      <c r="W1917" s="119" t="str">
        <f t="shared" si="383"/>
        <v/>
      </c>
      <c r="X1917" s="119" t="str">
        <f t="shared" si="384"/>
        <v/>
      </c>
      <c r="Y1917" s="120" t="str">
        <f t="shared" si="385"/>
        <v/>
      </c>
      <c r="Z1917" s="121" t="str">
        <f t="shared" si="386"/>
        <v/>
      </c>
      <c r="AA1917" s="122"/>
      <c r="AB1917" s="119" t="str">
        <f t="shared" si="388"/>
        <v/>
      </c>
    </row>
    <row r="1918" spans="1:29" x14ac:dyDescent="0.45">
      <c r="A1918" s="112">
        <f>IF(C1918="","",COUNTA($C$3:C1918))</f>
        <v>1916</v>
      </c>
      <c r="B1918" s="112" t="str">
        <f t="shared" si="378"/>
        <v>January</v>
      </c>
      <c r="C1918" s="113">
        <v>44937</v>
      </c>
      <c r="D1918" s="114" t="s">
        <v>1113</v>
      </c>
      <c r="E1918" s="114"/>
      <c r="F1918" s="115">
        <v>44937</v>
      </c>
      <c r="G1918" s="116" t="s">
        <v>125</v>
      </c>
      <c r="H1918" s="152" t="s">
        <v>1114</v>
      </c>
      <c r="I1918" s="116" t="s">
        <v>480</v>
      </c>
      <c r="J1918" s="116" t="s">
        <v>343</v>
      </c>
      <c r="K1918" s="117" t="str">
        <f t="shared" si="379"/>
        <v>No's</v>
      </c>
      <c r="L1918" s="118">
        <v>3</v>
      </c>
      <c r="M1918" s="118"/>
      <c r="N1918" s="118"/>
      <c r="O1918" s="138">
        <f t="shared" si="387"/>
        <v>3</v>
      </c>
      <c r="P1918" s="124"/>
      <c r="Q1918" s="118"/>
      <c r="R1918" s="118"/>
      <c r="S1918" s="151"/>
      <c r="T1918" s="119" t="str">
        <f t="shared" si="380"/>
        <v/>
      </c>
      <c r="U1918" s="119" t="str">
        <f t="shared" si="381"/>
        <v/>
      </c>
      <c r="V1918" s="119">
        <f t="shared" si="382"/>
        <v>3</v>
      </c>
      <c r="W1918" s="119" t="str">
        <f t="shared" si="383"/>
        <v/>
      </c>
      <c r="X1918" s="119" t="str">
        <f t="shared" si="384"/>
        <v/>
      </c>
      <c r="Y1918" s="120" t="str">
        <f t="shared" si="385"/>
        <v/>
      </c>
      <c r="Z1918" s="121" t="str">
        <f t="shared" si="386"/>
        <v/>
      </c>
      <c r="AA1918" s="122"/>
      <c r="AB1918" s="119" t="str">
        <f t="shared" si="388"/>
        <v/>
      </c>
    </row>
    <row r="1919" spans="1:29" x14ac:dyDescent="0.45">
      <c r="A1919" s="112">
        <f>IF(C1919="","",COUNTA($C$3:C1919))</f>
        <v>1917</v>
      </c>
      <c r="B1919" s="112" t="str">
        <f t="shared" si="378"/>
        <v>January</v>
      </c>
      <c r="C1919" s="113">
        <v>44937</v>
      </c>
      <c r="D1919" s="114" t="s">
        <v>1115</v>
      </c>
      <c r="E1919" s="114"/>
      <c r="F1919" s="115">
        <v>44942</v>
      </c>
      <c r="G1919" s="116" t="s">
        <v>125</v>
      </c>
      <c r="H1919" s="152" t="s">
        <v>1116</v>
      </c>
      <c r="I1919" s="116" t="s">
        <v>457</v>
      </c>
      <c r="J1919" s="116" t="s">
        <v>2</v>
      </c>
      <c r="K1919" s="117" t="str">
        <f t="shared" si="379"/>
        <v>Sqmt</v>
      </c>
      <c r="L1919" s="118">
        <v>39.35</v>
      </c>
      <c r="M1919" s="118">
        <v>19.850000000000001</v>
      </c>
      <c r="N1919" s="118">
        <v>13.42</v>
      </c>
      <c r="O1919" s="138">
        <f t="shared" si="387"/>
        <v>40.589400000000005</v>
      </c>
      <c r="P1919" s="124">
        <v>31.1</v>
      </c>
      <c r="Q1919" s="118">
        <v>35.450000000000003</v>
      </c>
      <c r="R1919" s="118">
        <v>57</v>
      </c>
      <c r="S1919" s="151">
        <v>43</v>
      </c>
      <c r="T1919" s="119">
        <f t="shared" si="380"/>
        <v>5.139400000000002</v>
      </c>
      <c r="U1919" s="119">
        <f t="shared" si="381"/>
        <v>4.3500000000000014</v>
      </c>
      <c r="V1919" s="119">
        <f t="shared" si="382"/>
        <v>191.17607400000003</v>
      </c>
      <c r="W1919" s="119">
        <f t="shared" si="383"/>
        <v>20.488500000000005</v>
      </c>
      <c r="X1919" s="119">
        <f t="shared" si="384"/>
        <v>24.20657400000001</v>
      </c>
      <c r="Y1919" s="120">
        <f t="shared" si="385"/>
        <v>12.661926512833402</v>
      </c>
      <c r="Z1919" s="121">
        <f t="shared" si="386"/>
        <v>10.717083770639627</v>
      </c>
      <c r="AA1919" s="122"/>
      <c r="AB1919" s="119">
        <f t="shared" si="388"/>
        <v>24.20657400000001</v>
      </c>
    </row>
    <row r="1920" spans="1:29" x14ac:dyDescent="0.45">
      <c r="A1920" s="112">
        <f>IF(C1920="","",COUNTA($C$3:C1920))</f>
        <v>1918</v>
      </c>
      <c r="B1920" s="112" t="str">
        <f t="shared" si="378"/>
        <v>January</v>
      </c>
      <c r="C1920" s="113">
        <v>44937</v>
      </c>
      <c r="D1920" s="114" t="s">
        <v>1115</v>
      </c>
      <c r="E1920" s="114"/>
      <c r="F1920" s="115">
        <v>44942</v>
      </c>
      <c r="G1920" s="116" t="s">
        <v>125</v>
      </c>
      <c r="H1920" s="152" t="s">
        <v>1116</v>
      </c>
      <c r="I1920" s="116" t="s">
        <v>369</v>
      </c>
      <c r="J1920" s="116" t="s">
        <v>379</v>
      </c>
      <c r="K1920" s="117" t="str">
        <f t="shared" si="379"/>
        <v>Sqmt</v>
      </c>
      <c r="L1920" s="118">
        <v>31.5</v>
      </c>
      <c r="M1920" s="118"/>
      <c r="N1920" s="118"/>
      <c r="O1920" s="138">
        <f t="shared" si="387"/>
        <v>31.5</v>
      </c>
      <c r="P1920" s="124">
        <v>31.1</v>
      </c>
      <c r="Q1920" s="118">
        <v>31.1</v>
      </c>
      <c r="R1920" s="118"/>
      <c r="S1920" s="151"/>
      <c r="T1920" s="119">
        <f t="shared" si="380"/>
        <v>0.39999999999999858</v>
      </c>
      <c r="U1920" s="119">
        <f t="shared" si="381"/>
        <v>0</v>
      </c>
      <c r="V1920" s="119">
        <f t="shared" si="382"/>
        <v>31.5</v>
      </c>
      <c r="W1920" s="119">
        <f t="shared" si="383"/>
        <v>0</v>
      </c>
      <c r="X1920" s="119" t="str">
        <f t="shared" si="384"/>
        <v/>
      </c>
      <c r="Y1920" s="120">
        <f t="shared" si="385"/>
        <v>1.2698412698412653</v>
      </c>
      <c r="Z1920" s="121">
        <f t="shared" si="386"/>
        <v>0</v>
      </c>
      <c r="AA1920" s="122"/>
      <c r="AB1920" s="119" t="str">
        <f t="shared" si="388"/>
        <v/>
      </c>
      <c r="AC1920" s="96" t="s">
        <v>1136</v>
      </c>
    </row>
    <row r="1921" spans="1:28" x14ac:dyDescent="0.45">
      <c r="A1921" s="112">
        <f>IF(C1921="","",COUNTA($C$3:C1921))</f>
        <v>1919</v>
      </c>
      <c r="B1921" s="112" t="str">
        <f t="shared" si="378"/>
        <v>January</v>
      </c>
      <c r="C1921" s="113">
        <v>44937</v>
      </c>
      <c r="D1921" s="114" t="s">
        <v>1115</v>
      </c>
      <c r="E1921" s="114"/>
      <c r="F1921" s="115">
        <v>44942</v>
      </c>
      <c r="G1921" s="116" t="s">
        <v>125</v>
      </c>
      <c r="H1921" s="152" t="s">
        <v>1116</v>
      </c>
      <c r="I1921" s="116" t="s">
        <v>25</v>
      </c>
      <c r="J1921" s="116" t="s">
        <v>455</v>
      </c>
      <c r="K1921" s="117" t="str">
        <f t="shared" si="379"/>
        <v>No's</v>
      </c>
      <c r="L1921" s="118">
        <v>108</v>
      </c>
      <c r="M1921" s="118"/>
      <c r="N1921" s="118"/>
      <c r="O1921" s="138">
        <f t="shared" si="387"/>
        <v>108</v>
      </c>
      <c r="P1921" s="124"/>
      <c r="Q1921" s="118"/>
      <c r="R1921" s="118"/>
      <c r="S1921" s="151"/>
      <c r="T1921" s="119" t="str">
        <f t="shared" si="380"/>
        <v/>
      </c>
      <c r="U1921" s="119" t="str">
        <f t="shared" si="381"/>
        <v/>
      </c>
      <c r="V1921" s="119">
        <f t="shared" si="382"/>
        <v>108</v>
      </c>
      <c r="W1921" s="119" t="str">
        <f t="shared" si="383"/>
        <v/>
      </c>
      <c r="X1921" s="119" t="str">
        <f t="shared" si="384"/>
        <v/>
      </c>
      <c r="Y1921" s="120" t="str">
        <f t="shared" si="385"/>
        <v/>
      </c>
      <c r="Z1921" s="121" t="str">
        <f t="shared" si="386"/>
        <v/>
      </c>
      <c r="AA1921" s="122"/>
      <c r="AB1921" s="119" t="str">
        <f t="shared" si="388"/>
        <v/>
      </c>
    </row>
    <row r="1922" spans="1:28" x14ac:dyDescent="0.45">
      <c r="A1922" s="112">
        <f>IF(C1922="","",COUNTA($C$3:C1922))</f>
        <v>1920</v>
      </c>
      <c r="B1922" s="112" t="str">
        <f t="shared" si="378"/>
        <v>January</v>
      </c>
      <c r="C1922" s="113">
        <v>44937</v>
      </c>
      <c r="D1922" s="114" t="s">
        <v>1115</v>
      </c>
      <c r="E1922" s="114"/>
      <c r="F1922" s="115">
        <v>44942</v>
      </c>
      <c r="G1922" s="116" t="s">
        <v>125</v>
      </c>
      <c r="H1922" s="152" t="s">
        <v>1116</v>
      </c>
      <c r="I1922" s="116" t="s">
        <v>460</v>
      </c>
      <c r="J1922" s="116" t="s">
        <v>225</v>
      </c>
      <c r="K1922" s="117" t="str">
        <f t="shared" si="379"/>
        <v>Rmt</v>
      </c>
      <c r="L1922" s="118">
        <v>50</v>
      </c>
      <c r="M1922" s="118"/>
      <c r="N1922" s="118"/>
      <c r="O1922" s="138">
        <f t="shared" si="387"/>
        <v>50</v>
      </c>
      <c r="P1922" s="124"/>
      <c r="Q1922" s="118"/>
      <c r="R1922" s="118"/>
      <c r="S1922" s="151"/>
      <c r="T1922" s="119" t="str">
        <f t="shared" ref="T1922:T1980" si="389">(IF(K1922="Sqmt",(O1922-Q1922),""))</f>
        <v/>
      </c>
      <c r="U1922" s="119" t="str">
        <f t="shared" ref="U1922:U1980" si="390">(IF(K1922="Sqmt",(O1922-P1922)-T1922,IF(K1922="Rmt","",IF(K1922="Kg's","",IF(K1922="No's","",IF(K1922="Roll","",""))))))</f>
        <v/>
      </c>
      <c r="V1922" s="119">
        <f t="shared" si="382"/>
        <v>50</v>
      </c>
      <c r="W1922" s="119" t="str">
        <f t="shared" si="383"/>
        <v/>
      </c>
      <c r="X1922" s="119" t="str">
        <f t="shared" si="384"/>
        <v/>
      </c>
      <c r="Y1922" s="120" t="str">
        <f t="shared" ref="Y1922:Y1980" si="391">IF(K1922="Sqmt",(T1922/O1922)*100,IF(K1922="Kg's","",IF(K1922="No's","",IF(K1922="Rmt","",IF(K1922="Roll","",IF(K1922="",""))))))</f>
        <v/>
      </c>
      <c r="Z1922" s="121" t="str">
        <f t="shared" ref="Z1922:Z1980" si="392">IF(K1922="Sqmt",(U1922/O1922)*100,IF(K1922="Kg's","",IF(K1922="No's","",IF(K1922="Rmt","",IF(K1922="Roll","",IF(K1922="",""))))))</f>
        <v/>
      </c>
      <c r="AA1922" s="122"/>
      <c r="AB1922" s="119" t="str">
        <f t="shared" si="388"/>
        <v/>
      </c>
    </row>
    <row r="1923" spans="1:28" x14ac:dyDescent="0.45">
      <c r="A1923" s="112">
        <f>IF(C1923="","",COUNTA($C$3:C1923))</f>
        <v>1921</v>
      </c>
      <c r="B1923" s="112" t="str">
        <f t="shared" ref="B1923:B1980" si="393">IF(C1923="","",TEXT(C1923,"mmmm"))</f>
        <v>January</v>
      </c>
      <c r="C1923" s="113">
        <v>44937</v>
      </c>
      <c r="D1923" s="114" t="s">
        <v>1115</v>
      </c>
      <c r="E1923" s="114"/>
      <c r="F1923" s="115">
        <v>44942</v>
      </c>
      <c r="G1923" s="116" t="s">
        <v>125</v>
      </c>
      <c r="H1923" s="152" t="s">
        <v>1116</v>
      </c>
      <c r="I1923" s="116" t="s">
        <v>24</v>
      </c>
      <c r="J1923" s="116" t="s">
        <v>24</v>
      </c>
      <c r="K1923" s="117" t="str">
        <f t="shared" ref="K1923:K1986" si="394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1923" s="118">
        <v>200</v>
      </c>
      <c r="M1923" s="118"/>
      <c r="N1923" s="118"/>
      <c r="O1923" s="138">
        <f t="shared" si="387"/>
        <v>200</v>
      </c>
      <c r="P1923" s="124"/>
      <c r="Q1923" s="118"/>
      <c r="R1923" s="118"/>
      <c r="S1923" s="151"/>
      <c r="T1923" s="119" t="str">
        <f t="shared" si="389"/>
        <v/>
      </c>
      <c r="U1923" s="119" t="str">
        <f t="shared" si="390"/>
        <v/>
      </c>
      <c r="V1923" s="119">
        <f t="shared" ref="V1923:V1986" si="395">IF(ISNUMBER(SEARCH("26",J:J)),O1923*3.925,IF(ISNUMBER(SEARCH("24",J:J)),O1923*4.71,IF(ISNUMBER(SEARCH("22",J:J)),O1923*6.28,IF(ISNUMBER(SEARCH("20",J:J)),O1923*7.85,IF(ISNUMBER(SEARCH("18G",J:J)),O1923*9.42,IF(ISNUMBER(SEARCH("16G",J:J)),O1923*11.775,IF(ISNUMBER(SEARCH("Thermal",J:J)),O1923,IF(ISNUMBER(SEARCH("Acou",J:J)),O1923,IF(ISNUMBER(SEARCH("ss",J:J)),O1923,IF(ISNUMBER(SEARCH("0.8mm",J:J)),O1923*2.2,IF(ISNUMBER(SEARCH("1mm",J:J)),O1923*2.75,IF(ISNUMBER(SEARCH("1.2mm",J:J)),O1923*3.3,IF(ISNUMBER(SEARCH("Gasket",J:J)),O1923,IF(ISNUMBER(SEARCH("Cleats",J:J)),O1923,IF(ISNUMBER(SEARCH("Sealant",J:J)),O1923,IF(ISNUMBER(SEARCH("Bracket",J:J)),O1923,IF(ISNUMBER(SEARCH("Corner",J:J)),O1923,IF(ISNUMBER(SEARCH("Bubble",J:J)),O1923,""))))))))))))))))))</f>
        <v>200</v>
      </c>
      <c r="W1923" s="119" t="str">
        <f t="shared" ref="W1923:W1986" si="396">IF(ISNUMBER(SEARCH("26",J:J)),U1923*3.925,IF(ISNUMBER(SEARCH("24",J:J)),U1923*4.71,IF(ISNUMBER(SEARCH("22",J:J)),U1923*6.28,IF(ISNUMBER(SEARCH("20",J:J)),U1923*7.85,IF(ISNUMBER(SEARCH("18G",J:J)),U1923*9.42,IF(ISNUMBER(SEARCH("16G",J:J)),U1923*11.775,IF(ISNUMBER(SEARCH("Thermal",J:J)),U1923,IF(ISNUMBER(SEARCH("Acou",J:J)),U1923,IF(ISNUMBER(SEARCH("ss",J:J)),U1923,IF(ISNUMBER(SEARCH("0.8mm",J:J)),U1923*2.2,IF(ISNUMBER(SEARCH("1mm",J:J)),U1923*2.75,IF(ISNUMBER(SEARCH("1.2mm",J:J)),U1923*3.3,IF(ISNUMBER(SEARCH("Gasket",J:J)),U1923,IF(ISNUMBER(SEARCH("Cleats",J:J)),U1923,IF(ISNUMBER(SEARCH("Sealant",J:J)),U1923,IF(ISNUMBER(SEARCH("Bracket",J:J)),U1923,IF(ISNUMBER(SEARCH("Corner",J:J)),U1923,IF(ISNUMBER(SEARCH("Bubble",J:J)),U1923,""))))))))))))))))))</f>
        <v/>
      </c>
      <c r="X1923" s="119" t="str">
        <f t="shared" ref="X1923:X1986" si="397">IF(ISNUMBER(SEARCH("26",J:J)),T1923*3.925,IF(ISNUMBER(SEARCH("24",J:J)),T1923*4.71,IF(ISNUMBER(SEARCH("22",J:J)),T1923*6.28,IF(ISNUMBER(SEARCH("20",J:J)),T1923*7.85,IF(ISNUMBER(SEARCH("18",J:J)),T1923*9.42,IF(ISNUMBER(SEARCH("16",J:J)),T1923*11.775,IF(ISNUMBER(SEARCH("Thermal",J:J)),"",IF(ISNUMBER(SEARCH("Acou",J:J)),"",IF(ISNUMBER(SEARCH("ss",J:J)),"",IF(ISNUMBER(SEARCH("0.8mm",J:J)),T1923*2.2,IF(ISNUMBER(SEARCH("1mm",J:J)),T1923*2.75,IF(ISNUMBER(SEARCH("1.2mm",J:J)),T1923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923" s="120" t="str">
        <f t="shared" si="391"/>
        <v/>
      </c>
      <c r="Z1923" s="121" t="str">
        <f t="shared" si="392"/>
        <v/>
      </c>
      <c r="AA1923" s="122"/>
      <c r="AB1923" s="119" t="str">
        <f t="shared" si="388"/>
        <v/>
      </c>
    </row>
    <row r="1924" spans="1:28" x14ac:dyDescent="0.45">
      <c r="A1924" s="112">
        <f>IF(C1924="","",COUNTA($C$3:C1924))</f>
        <v>1922</v>
      </c>
      <c r="B1924" s="112" t="str">
        <f t="shared" si="393"/>
        <v>January</v>
      </c>
      <c r="C1924" s="113">
        <v>44937</v>
      </c>
      <c r="D1924" s="114" t="s">
        <v>1115</v>
      </c>
      <c r="E1924" s="114"/>
      <c r="F1924" s="115">
        <v>44942</v>
      </c>
      <c r="G1924" s="116" t="s">
        <v>125</v>
      </c>
      <c r="H1924" s="152" t="s">
        <v>1116</v>
      </c>
      <c r="I1924" s="116" t="s">
        <v>480</v>
      </c>
      <c r="J1924" s="116" t="s">
        <v>345</v>
      </c>
      <c r="K1924" s="117" t="str">
        <f t="shared" si="394"/>
        <v>Kg's</v>
      </c>
      <c r="L1924" s="118">
        <v>0.2</v>
      </c>
      <c r="M1924" s="118"/>
      <c r="N1924" s="118"/>
      <c r="O1924" s="138">
        <f t="shared" si="387"/>
        <v>0.2</v>
      </c>
      <c r="P1924" s="124"/>
      <c r="Q1924" s="118"/>
      <c r="R1924" s="118"/>
      <c r="S1924" s="151"/>
      <c r="T1924" s="119" t="str">
        <f t="shared" si="389"/>
        <v/>
      </c>
      <c r="U1924" s="119" t="str">
        <f t="shared" si="390"/>
        <v/>
      </c>
      <c r="V1924" s="119">
        <f t="shared" si="395"/>
        <v>0.2</v>
      </c>
      <c r="W1924" s="119" t="str">
        <f t="shared" si="396"/>
        <v/>
      </c>
      <c r="X1924" s="119" t="str">
        <f t="shared" si="397"/>
        <v/>
      </c>
      <c r="Y1924" s="120" t="str">
        <f t="shared" si="391"/>
        <v/>
      </c>
      <c r="Z1924" s="121" t="str">
        <f t="shared" si="392"/>
        <v/>
      </c>
      <c r="AA1924" s="122"/>
      <c r="AB1924" s="119" t="str">
        <f t="shared" si="388"/>
        <v/>
      </c>
    </row>
    <row r="1925" spans="1:28" x14ac:dyDescent="0.45">
      <c r="A1925" s="112">
        <f>IF(C1925="","",COUNTA($C$3:C1925))</f>
        <v>1923</v>
      </c>
      <c r="B1925" s="112" t="str">
        <f t="shared" si="393"/>
        <v>January</v>
      </c>
      <c r="C1925" s="113">
        <v>44937</v>
      </c>
      <c r="D1925" s="114" t="s">
        <v>1115</v>
      </c>
      <c r="E1925" s="114"/>
      <c r="F1925" s="115">
        <v>44942</v>
      </c>
      <c r="G1925" s="116" t="s">
        <v>125</v>
      </c>
      <c r="H1925" s="152" t="s">
        <v>1135</v>
      </c>
      <c r="I1925" s="116" t="s">
        <v>230</v>
      </c>
      <c r="J1925" s="116" t="s">
        <v>4</v>
      </c>
      <c r="K1925" s="117" t="str">
        <f t="shared" si="394"/>
        <v>Sqmt</v>
      </c>
      <c r="L1925" s="118">
        <v>0.9</v>
      </c>
      <c r="M1925" s="118"/>
      <c r="N1925" s="118">
        <v>0.8</v>
      </c>
      <c r="O1925" s="138">
        <f t="shared" si="387"/>
        <v>0.97599999999999998</v>
      </c>
      <c r="P1925" s="124">
        <v>0.3</v>
      </c>
      <c r="Q1925" s="118">
        <v>0.75</v>
      </c>
      <c r="R1925" s="118">
        <v>0</v>
      </c>
      <c r="S1925" s="151">
        <v>100</v>
      </c>
      <c r="T1925" s="119">
        <f t="shared" si="389"/>
        <v>0.22599999999999998</v>
      </c>
      <c r="U1925" s="119">
        <f t="shared" si="390"/>
        <v>0.44999999999999996</v>
      </c>
      <c r="V1925" s="119">
        <f t="shared" si="395"/>
        <v>7.6615999999999991</v>
      </c>
      <c r="W1925" s="119">
        <f t="shared" si="396"/>
        <v>3.5324999999999993</v>
      </c>
      <c r="X1925" s="119">
        <f t="shared" si="397"/>
        <v>1.7740999999999998</v>
      </c>
      <c r="Y1925" s="120">
        <f t="shared" si="391"/>
        <v>23.155737704918032</v>
      </c>
      <c r="Z1925" s="121">
        <f t="shared" si="392"/>
        <v>46.106557377049178</v>
      </c>
      <c r="AA1925" s="122"/>
      <c r="AB1925" s="119">
        <f t="shared" si="388"/>
        <v>1.7740999999999998</v>
      </c>
    </row>
    <row r="1926" spans="1:28" x14ac:dyDescent="0.45">
      <c r="A1926" s="112">
        <f>IF(C1926="","",COUNTA($C$3:C1926))</f>
        <v>1924</v>
      </c>
      <c r="B1926" s="112" t="str">
        <f t="shared" si="393"/>
        <v>January</v>
      </c>
      <c r="C1926" s="113">
        <v>44937</v>
      </c>
      <c r="D1926" s="114" t="s">
        <v>1115</v>
      </c>
      <c r="E1926" s="114"/>
      <c r="F1926" s="115">
        <v>44942</v>
      </c>
      <c r="G1926" s="116" t="s">
        <v>125</v>
      </c>
      <c r="H1926" s="152" t="s">
        <v>1135</v>
      </c>
      <c r="I1926" s="116" t="s">
        <v>25</v>
      </c>
      <c r="J1926" s="116" t="s">
        <v>455</v>
      </c>
      <c r="K1926" s="117" t="str">
        <f t="shared" si="394"/>
        <v>No's</v>
      </c>
      <c r="L1926" s="118">
        <v>8</v>
      </c>
      <c r="M1926" s="118"/>
      <c r="N1926" s="118"/>
      <c r="O1926" s="138">
        <f t="shared" si="387"/>
        <v>8</v>
      </c>
      <c r="P1926" s="124"/>
      <c r="Q1926" s="118"/>
      <c r="R1926" s="118"/>
      <c r="S1926" s="151"/>
      <c r="T1926" s="119" t="str">
        <f t="shared" si="389"/>
        <v/>
      </c>
      <c r="U1926" s="119" t="str">
        <f t="shared" si="390"/>
        <v/>
      </c>
      <c r="V1926" s="119">
        <f t="shared" si="395"/>
        <v>8</v>
      </c>
      <c r="W1926" s="119" t="str">
        <f t="shared" si="396"/>
        <v/>
      </c>
      <c r="X1926" s="119" t="str">
        <f t="shared" si="397"/>
        <v/>
      </c>
      <c r="Y1926" s="120" t="str">
        <f t="shared" si="391"/>
        <v/>
      </c>
      <c r="Z1926" s="121" t="str">
        <f t="shared" si="392"/>
        <v/>
      </c>
      <c r="AA1926" s="122"/>
      <c r="AB1926" s="119" t="str">
        <f t="shared" si="388"/>
        <v/>
      </c>
    </row>
    <row r="1927" spans="1:28" x14ac:dyDescent="0.45">
      <c r="A1927" s="112">
        <f>IF(C1927="","",COUNTA($C$3:C1927))</f>
        <v>1925</v>
      </c>
      <c r="B1927" s="112" t="str">
        <f t="shared" si="393"/>
        <v>January</v>
      </c>
      <c r="C1927" s="113">
        <v>44938</v>
      </c>
      <c r="D1927" s="114" t="s">
        <v>1117</v>
      </c>
      <c r="E1927" s="114"/>
      <c r="F1927" s="115">
        <v>44936</v>
      </c>
      <c r="G1927" s="116" t="s">
        <v>125</v>
      </c>
      <c r="H1927" s="152" t="s">
        <v>1118</v>
      </c>
      <c r="I1927" s="116" t="s">
        <v>457</v>
      </c>
      <c r="J1927" s="116" t="s">
        <v>2</v>
      </c>
      <c r="K1927" s="117" t="str">
        <f t="shared" si="394"/>
        <v>Sqmt</v>
      </c>
      <c r="L1927" s="118">
        <v>18.100000000000001</v>
      </c>
      <c r="M1927" s="133">
        <v>9.5030000000000001</v>
      </c>
      <c r="N1927" s="118">
        <v>5.48</v>
      </c>
      <c r="O1927" s="138">
        <f t="shared" si="387"/>
        <v>18.279260000000001</v>
      </c>
      <c r="P1927" s="124">
        <v>14.2</v>
      </c>
      <c r="Q1927" s="118">
        <v>16.399999999999999</v>
      </c>
      <c r="R1927" s="118">
        <v>51</v>
      </c>
      <c r="S1927" s="151">
        <v>49</v>
      </c>
      <c r="T1927" s="119">
        <f t="shared" si="389"/>
        <v>1.8792600000000022</v>
      </c>
      <c r="U1927" s="119">
        <f t="shared" si="390"/>
        <v>2.1999999999999993</v>
      </c>
      <c r="V1927" s="119">
        <f t="shared" si="395"/>
        <v>86.095314600000009</v>
      </c>
      <c r="W1927" s="119">
        <f t="shared" si="396"/>
        <v>10.361999999999997</v>
      </c>
      <c r="X1927" s="119">
        <f t="shared" si="397"/>
        <v>8.8513146000000109</v>
      </c>
      <c r="Y1927" s="120">
        <f t="shared" si="391"/>
        <v>10.280831937397915</v>
      </c>
      <c r="Z1927" s="121">
        <f t="shared" si="392"/>
        <v>12.035498154739303</v>
      </c>
      <c r="AA1927" s="122"/>
      <c r="AB1927" s="119">
        <f t="shared" si="388"/>
        <v>8.8513146000000109</v>
      </c>
    </row>
    <row r="1928" spans="1:28" x14ac:dyDescent="0.45">
      <c r="A1928" s="112">
        <f>IF(C1928="","",COUNTA($C$3:C1928))</f>
        <v>1926</v>
      </c>
      <c r="B1928" s="112" t="str">
        <f t="shared" si="393"/>
        <v>January</v>
      </c>
      <c r="C1928" s="113">
        <v>44938</v>
      </c>
      <c r="D1928" s="114" t="s">
        <v>1117</v>
      </c>
      <c r="E1928" s="114"/>
      <c r="F1928" s="115">
        <v>44936</v>
      </c>
      <c r="G1928" s="116" t="s">
        <v>125</v>
      </c>
      <c r="H1928" s="152" t="s">
        <v>1118</v>
      </c>
      <c r="I1928" s="116" t="s">
        <v>25</v>
      </c>
      <c r="J1928" s="116" t="s">
        <v>455</v>
      </c>
      <c r="K1928" s="117" t="str">
        <f t="shared" si="394"/>
        <v>No's</v>
      </c>
      <c r="L1928" s="118">
        <v>168</v>
      </c>
      <c r="M1928" s="118"/>
      <c r="N1928" s="118"/>
      <c r="O1928" s="138">
        <f t="shared" si="387"/>
        <v>168</v>
      </c>
      <c r="P1928" s="124"/>
      <c r="Q1928" s="118"/>
      <c r="R1928" s="118"/>
      <c r="S1928" s="151"/>
      <c r="T1928" s="119" t="str">
        <f t="shared" si="389"/>
        <v/>
      </c>
      <c r="U1928" s="119" t="str">
        <f t="shared" si="390"/>
        <v/>
      </c>
      <c r="V1928" s="119">
        <f t="shared" si="395"/>
        <v>168</v>
      </c>
      <c r="W1928" s="119" t="str">
        <f t="shared" si="396"/>
        <v/>
      </c>
      <c r="X1928" s="119" t="str">
        <f t="shared" si="397"/>
        <v/>
      </c>
      <c r="Y1928" s="120" t="str">
        <f t="shared" si="391"/>
        <v/>
      </c>
      <c r="Z1928" s="121" t="str">
        <f t="shared" si="392"/>
        <v/>
      </c>
      <c r="AA1928" s="122"/>
      <c r="AB1928" s="119" t="str">
        <f t="shared" si="388"/>
        <v/>
      </c>
    </row>
    <row r="1929" spans="1:28" x14ac:dyDescent="0.45">
      <c r="A1929" s="112">
        <f>IF(C1929="","",COUNTA($C$3:C1929))</f>
        <v>1927</v>
      </c>
      <c r="B1929" s="112" t="str">
        <f t="shared" si="393"/>
        <v>January</v>
      </c>
      <c r="C1929" s="113">
        <v>44938</v>
      </c>
      <c r="D1929" s="114" t="s">
        <v>1117</v>
      </c>
      <c r="E1929" s="114"/>
      <c r="F1929" s="115">
        <v>44936</v>
      </c>
      <c r="G1929" s="116" t="s">
        <v>125</v>
      </c>
      <c r="H1929" s="152" t="s">
        <v>1118</v>
      </c>
      <c r="I1929" s="116" t="s">
        <v>460</v>
      </c>
      <c r="J1929" s="116" t="s">
        <v>225</v>
      </c>
      <c r="K1929" s="117" t="str">
        <f t="shared" si="394"/>
        <v>Rmt</v>
      </c>
      <c r="L1929" s="118">
        <v>30</v>
      </c>
      <c r="M1929" s="118"/>
      <c r="N1929" s="118"/>
      <c r="O1929" s="138">
        <f t="shared" si="387"/>
        <v>30</v>
      </c>
      <c r="P1929" s="124"/>
      <c r="Q1929" s="118"/>
      <c r="R1929" s="118"/>
      <c r="S1929" s="151"/>
      <c r="T1929" s="119" t="str">
        <f t="shared" si="389"/>
        <v/>
      </c>
      <c r="U1929" s="119" t="str">
        <f t="shared" si="390"/>
        <v/>
      </c>
      <c r="V1929" s="119">
        <f t="shared" si="395"/>
        <v>30</v>
      </c>
      <c r="W1929" s="119" t="str">
        <f t="shared" si="396"/>
        <v/>
      </c>
      <c r="X1929" s="119" t="str">
        <f t="shared" si="397"/>
        <v/>
      </c>
      <c r="Y1929" s="120" t="str">
        <f t="shared" si="391"/>
        <v/>
      </c>
      <c r="Z1929" s="121" t="str">
        <f t="shared" si="392"/>
        <v/>
      </c>
      <c r="AA1929" s="122"/>
      <c r="AB1929" s="119" t="str">
        <f t="shared" si="388"/>
        <v/>
      </c>
    </row>
    <row r="1930" spans="1:28" x14ac:dyDescent="0.45">
      <c r="A1930" s="112">
        <f>IF(C1930="","",COUNTA($C$3:C1930))</f>
        <v>1928</v>
      </c>
      <c r="B1930" s="112" t="str">
        <f t="shared" si="393"/>
        <v>January</v>
      </c>
      <c r="C1930" s="113">
        <v>44938</v>
      </c>
      <c r="D1930" s="114" t="s">
        <v>1117</v>
      </c>
      <c r="E1930" s="114"/>
      <c r="F1930" s="115">
        <v>44936</v>
      </c>
      <c r="G1930" s="116" t="s">
        <v>125</v>
      </c>
      <c r="H1930" s="152" t="s">
        <v>1118</v>
      </c>
      <c r="I1930" s="116" t="s">
        <v>24</v>
      </c>
      <c r="J1930" s="116" t="s">
        <v>24</v>
      </c>
      <c r="K1930" s="117" t="str">
        <f t="shared" si="394"/>
        <v>No's</v>
      </c>
      <c r="L1930" s="118">
        <v>100</v>
      </c>
      <c r="M1930" s="118"/>
      <c r="N1930" s="118"/>
      <c r="O1930" s="138">
        <f t="shared" si="387"/>
        <v>100</v>
      </c>
      <c r="P1930" s="124"/>
      <c r="Q1930" s="118"/>
      <c r="R1930" s="118"/>
      <c r="S1930" s="151"/>
      <c r="T1930" s="119" t="str">
        <f t="shared" si="389"/>
        <v/>
      </c>
      <c r="U1930" s="119" t="str">
        <f t="shared" si="390"/>
        <v/>
      </c>
      <c r="V1930" s="119">
        <f t="shared" si="395"/>
        <v>100</v>
      </c>
      <c r="W1930" s="119" t="str">
        <f t="shared" si="396"/>
        <v/>
      </c>
      <c r="X1930" s="119" t="str">
        <f t="shared" si="397"/>
        <v/>
      </c>
      <c r="Y1930" s="120" t="str">
        <f t="shared" si="391"/>
        <v/>
      </c>
      <c r="Z1930" s="121" t="str">
        <f t="shared" si="392"/>
        <v/>
      </c>
      <c r="AA1930" s="122"/>
      <c r="AB1930" s="119" t="str">
        <f t="shared" si="388"/>
        <v/>
      </c>
    </row>
    <row r="1931" spans="1:28" x14ac:dyDescent="0.45">
      <c r="A1931" s="112">
        <f>IF(C1931="","",COUNTA($C$3:C1931))</f>
        <v>1929</v>
      </c>
      <c r="B1931" s="112" t="str">
        <f t="shared" si="393"/>
        <v>January</v>
      </c>
      <c r="C1931" s="113">
        <v>44938</v>
      </c>
      <c r="D1931" s="114" t="s">
        <v>977</v>
      </c>
      <c r="E1931" s="114"/>
      <c r="F1931" s="115">
        <v>44902</v>
      </c>
      <c r="G1931" s="116" t="s">
        <v>125</v>
      </c>
      <c r="H1931" s="152" t="s">
        <v>1119</v>
      </c>
      <c r="I1931" s="116" t="s">
        <v>504</v>
      </c>
      <c r="J1931" s="116" t="s">
        <v>2</v>
      </c>
      <c r="K1931" s="117" t="str">
        <f t="shared" si="394"/>
        <v>Sqmt</v>
      </c>
      <c r="L1931" s="118">
        <v>24.8</v>
      </c>
      <c r="M1931" s="118"/>
      <c r="N1931" s="118">
        <v>20.68</v>
      </c>
      <c r="O1931" s="138">
        <f t="shared" si="387"/>
        <v>25.229599999999998</v>
      </c>
      <c r="P1931" s="124">
        <v>15.8</v>
      </c>
      <c r="Q1931" s="118">
        <v>18.3</v>
      </c>
      <c r="R1931" s="118">
        <v>0</v>
      </c>
      <c r="S1931" s="151">
        <v>100</v>
      </c>
      <c r="T1931" s="119">
        <f t="shared" si="389"/>
        <v>6.9295999999999971</v>
      </c>
      <c r="U1931" s="119">
        <f t="shared" si="390"/>
        <v>2.5</v>
      </c>
      <c r="V1931" s="119">
        <f t="shared" si="395"/>
        <v>118.83141599999999</v>
      </c>
      <c r="W1931" s="119">
        <f t="shared" si="396"/>
        <v>11.775</v>
      </c>
      <c r="X1931" s="119">
        <f t="shared" si="397"/>
        <v>32.638415999999985</v>
      </c>
      <c r="Y1931" s="120">
        <f t="shared" si="391"/>
        <v>27.466150870406182</v>
      </c>
      <c r="Z1931" s="121">
        <f t="shared" si="392"/>
        <v>9.9089957827313953</v>
      </c>
      <c r="AA1931" s="122"/>
      <c r="AB1931" s="119">
        <f t="shared" si="388"/>
        <v>32.638415999999985</v>
      </c>
    </row>
    <row r="1932" spans="1:28" x14ac:dyDescent="0.45">
      <c r="A1932" s="112">
        <f>IF(C1932="","",COUNTA($C$3:C1932))</f>
        <v>1930</v>
      </c>
      <c r="B1932" s="112" t="str">
        <f t="shared" si="393"/>
        <v>January</v>
      </c>
      <c r="C1932" s="113">
        <v>44938</v>
      </c>
      <c r="D1932" s="114" t="s">
        <v>977</v>
      </c>
      <c r="E1932" s="114"/>
      <c r="F1932" s="115">
        <v>44902</v>
      </c>
      <c r="G1932" s="116" t="s">
        <v>125</v>
      </c>
      <c r="H1932" s="152" t="s">
        <v>1119</v>
      </c>
      <c r="I1932" s="116" t="s">
        <v>369</v>
      </c>
      <c r="J1932" s="116" t="s">
        <v>383</v>
      </c>
      <c r="K1932" s="117" t="str">
        <f t="shared" si="394"/>
        <v>Sqmt</v>
      </c>
      <c r="L1932" s="118">
        <v>16</v>
      </c>
      <c r="M1932" s="118"/>
      <c r="N1932" s="118"/>
      <c r="O1932" s="138">
        <f t="shared" si="387"/>
        <v>16</v>
      </c>
      <c r="P1932" s="124">
        <v>15.8</v>
      </c>
      <c r="Q1932" s="118">
        <v>15.8</v>
      </c>
      <c r="R1932" s="118"/>
      <c r="S1932" s="151"/>
      <c r="T1932" s="119">
        <f t="shared" si="389"/>
        <v>0.19999999999999929</v>
      </c>
      <c r="U1932" s="119">
        <f t="shared" si="390"/>
        <v>0</v>
      </c>
      <c r="V1932" s="119">
        <f t="shared" si="395"/>
        <v>16</v>
      </c>
      <c r="W1932" s="119">
        <f t="shared" si="396"/>
        <v>0</v>
      </c>
      <c r="X1932" s="119" t="str">
        <f t="shared" si="397"/>
        <v/>
      </c>
      <c r="Y1932" s="120">
        <f t="shared" si="391"/>
        <v>1.2499999999999956</v>
      </c>
      <c r="Z1932" s="121">
        <f t="shared" si="392"/>
        <v>0</v>
      </c>
      <c r="AA1932" s="122"/>
      <c r="AB1932" s="119" t="str">
        <f t="shared" si="388"/>
        <v/>
      </c>
    </row>
    <row r="1933" spans="1:28" x14ac:dyDescent="0.45">
      <c r="A1933" s="112">
        <f>IF(C1933="","",COUNTA($C$3:C1933))</f>
        <v>1931</v>
      </c>
      <c r="B1933" s="112" t="str">
        <f t="shared" si="393"/>
        <v>January</v>
      </c>
      <c r="C1933" s="113">
        <v>44938</v>
      </c>
      <c r="D1933" s="114" t="s">
        <v>1120</v>
      </c>
      <c r="E1933" s="114"/>
      <c r="F1933" s="115">
        <v>44935</v>
      </c>
      <c r="G1933" s="116" t="s">
        <v>1075</v>
      </c>
      <c r="H1933" s="152" t="s">
        <v>1121</v>
      </c>
      <c r="I1933" s="116" t="s">
        <v>457</v>
      </c>
      <c r="J1933" s="116" t="s">
        <v>2</v>
      </c>
      <c r="K1933" s="117" t="str">
        <f t="shared" si="394"/>
        <v>Sqmt</v>
      </c>
      <c r="L1933" s="118">
        <v>105.2</v>
      </c>
      <c r="M1933" s="118">
        <v>61.68</v>
      </c>
      <c r="N1933" s="118">
        <v>26.01</v>
      </c>
      <c r="O1933" s="138">
        <f t="shared" si="387"/>
        <v>106.98179999999999</v>
      </c>
      <c r="P1933" s="124">
        <v>87.95</v>
      </c>
      <c r="Q1933" s="118">
        <v>99.8</v>
      </c>
      <c r="R1933" s="118">
        <v>54</v>
      </c>
      <c r="S1933" s="151">
        <v>46</v>
      </c>
      <c r="T1933" s="119">
        <f t="shared" si="389"/>
        <v>7.1817999999999955</v>
      </c>
      <c r="U1933" s="119">
        <f t="shared" si="390"/>
        <v>11.849999999999994</v>
      </c>
      <c r="V1933" s="119">
        <f t="shared" si="395"/>
        <v>503.88427799999994</v>
      </c>
      <c r="W1933" s="119">
        <f t="shared" si="396"/>
        <v>55.813499999999976</v>
      </c>
      <c r="X1933" s="119">
        <f t="shared" si="397"/>
        <v>33.826277999999981</v>
      </c>
      <c r="Y1933" s="120">
        <f t="shared" si="391"/>
        <v>6.713104471975603</v>
      </c>
      <c r="Z1933" s="121">
        <f t="shared" si="392"/>
        <v>11.076650420912712</v>
      </c>
      <c r="AA1933" s="122"/>
      <c r="AB1933" s="119">
        <f t="shared" si="388"/>
        <v>33.826277999999981</v>
      </c>
    </row>
    <row r="1934" spans="1:28" x14ac:dyDescent="0.45">
      <c r="A1934" s="112">
        <f>IF(C1934="","",COUNTA($C$3:C1934))</f>
        <v>1932</v>
      </c>
      <c r="B1934" s="112" t="str">
        <f t="shared" si="393"/>
        <v>January</v>
      </c>
      <c r="C1934" s="113">
        <v>44938</v>
      </c>
      <c r="D1934" s="114" t="s">
        <v>1120</v>
      </c>
      <c r="E1934" s="114"/>
      <c r="F1934" s="115">
        <v>44935</v>
      </c>
      <c r="G1934" s="116" t="s">
        <v>1075</v>
      </c>
      <c r="H1934" s="152" t="s">
        <v>1121</v>
      </c>
      <c r="I1934" s="116" t="s">
        <v>25</v>
      </c>
      <c r="J1934" s="116" t="s">
        <v>455</v>
      </c>
      <c r="K1934" s="117" t="str">
        <f t="shared" si="394"/>
        <v>No's</v>
      </c>
      <c r="L1934" s="118">
        <v>468</v>
      </c>
      <c r="M1934" s="118"/>
      <c r="N1934" s="118"/>
      <c r="O1934" s="138">
        <f t="shared" si="387"/>
        <v>468</v>
      </c>
      <c r="P1934" s="124"/>
      <c r="Q1934" s="118"/>
      <c r="R1934" s="118"/>
      <c r="S1934" s="151"/>
      <c r="T1934" s="119" t="str">
        <f t="shared" si="389"/>
        <v/>
      </c>
      <c r="U1934" s="119" t="str">
        <f t="shared" si="390"/>
        <v/>
      </c>
      <c r="V1934" s="119">
        <f t="shared" si="395"/>
        <v>468</v>
      </c>
      <c r="W1934" s="119" t="str">
        <f t="shared" si="396"/>
        <v/>
      </c>
      <c r="X1934" s="119" t="str">
        <f t="shared" si="397"/>
        <v/>
      </c>
      <c r="Y1934" s="120" t="str">
        <f t="shared" si="391"/>
        <v/>
      </c>
      <c r="Z1934" s="121" t="str">
        <f t="shared" si="392"/>
        <v/>
      </c>
      <c r="AA1934" s="122"/>
      <c r="AB1934" s="119" t="str">
        <f t="shared" si="388"/>
        <v/>
      </c>
    </row>
    <row r="1935" spans="1:28" x14ac:dyDescent="0.45">
      <c r="A1935" s="112">
        <f>IF(C1935="","",COUNTA($C$3:C1935))</f>
        <v>1933</v>
      </c>
      <c r="B1935" s="112" t="str">
        <f t="shared" si="393"/>
        <v>January</v>
      </c>
      <c r="C1935" s="113">
        <v>44938</v>
      </c>
      <c r="D1935" s="114" t="s">
        <v>1120</v>
      </c>
      <c r="E1935" s="114"/>
      <c r="F1935" s="115">
        <v>44935</v>
      </c>
      <c r="G1935" s="116" t="s">
        <v>1075</v>
      </c>
      <c r="H1935" s="152" t="s">
        <v>1121</v>
      </c>
      <c r="I1935" s="116" t="s">
        <v>460</v>
      </c>
      <c r="J1935" s="116" t="s">
        <v>225</v>
      </c>
      <c r="K1935" s="117" t="str">
        <f t="shared" si="394"/>
        <v>Rmt</v>
      </c>
      <c r="L1935" s="118">
        <v>140</v>
      </c>
      <c r="M1935" s="118"/>
      <c r="N1935" s="118"/>
      <c r="O1935" s="138">
        <f t="shared" si="387"/>
        <v>140</v>
      </c>
      <c r="P1935" s="124"/>
      <c r="Q1935" s="118"/>
      <c r="R1935" s="118"/>
      <c r="S1935" s="151"/>
      <c r="T1935" s="119" t="str">
        <f t="shared" si="389"/>
        <v/>
      </c>
      <c r="U1935" s="119" t="str">
        <f t="shared" si="390"/>
        <v/>
      </c>
      <c r="V1935" s="119">
        <f t="shared" si="395"/>
        <v>140</v>
      </c>
      <c r="W1935" s="119" t="str">
        <f t="shared" si="396"/>
        <v/>
      </c>
      <c r="X1935" s="119" t="str">
        <f t="shared" si="397"/>
        <v/>
      </c>
      <c r="Y1935" s="120" t="str">
        <f t="shared" si="391"/>
        <v/>
      </c>
      <c r="Z1935" s="121" t="str">
        <f t="shared" si="392"/>
        <v/>
      </c>
      <c r="AA1935" s="122"/>
      <c r="AB1935" s="119" t="str">
        <f t="shared" si="388"/>
        <v/>
      </c>
    </row>
    <row r="1936" spans="1:28" x14ac:dyDescent="0.45">
      <c r="A1936" s="112">
        <f>IF(C1936="","",COUNTA($C$3:C1936))</f>
        <v>1934</v>
      </c>
      <c r="B1936" s="112" t="str">
        <f t="shared" si="393"/>
        <v>January</v>
      </c>
      <c r="C1936" s="113">
        <v>44938</v>
      </c>
      <c r="D1936" s="114" t="s">
        <v>1120</v>
      </c>
      <c r="E1936" s="114"/>
      <c r="F1936" s="115">
        <v>44935</v>
      </c>
      <c r="G1936" s="116" t="s">
        <v>1075</v>
      </c>
      <c r="H1936" s="152" t="s">
        <v>1121</v>
      </c>
      <c r="I1936" s="116" t="s">
        <v>24</v>
      </c>
      <c r="J1936" s="116" t="s">
        <v>24</v>
      </c>
      <c r="K1936" s="117" t="str">
        <f t="shared" si="394"/>
        <v>No's</v>
      </c>
      <c r="L1936" s="118">
        <v>500</v>
      </c>
      <c r="M1936" s="118"/>
      <c r="N1936" s="118"/>
      <c r="O1936" s="138">
        <f t="shared" si="387"/>
        <v>500</v>
      </c>
      <c r="P1936" s="124"/>
      <c r="Q1936" s="118"/>
      <c r="R1936" s="118"/>
      <c r="S1936" s="151"/>
      <c r="T1936" s="119" t="str">
        <f t="shared" si="389"/>
        <v/>
      </c>
      <c r="U1936" s="119" t="str">
        <f t="shared" si="390"/>
        <v/>
      </c>
      <c r="V1936" s="119">
        <f t="shared" si="395"/>
        <v>500</v>
      </c>
      <c r="W1936" s="119" t="str">
        <f t="shared" si="396"/>
        <v/>
      </c>
      <c r="X1936" s="119" t="str">
        <f t="shared" si="397"/>
        <v/>
      </c>
      <c r="Y1936" s="120" t="str">
        <f t="shared" si="391"/>
        <v/>
      </c>
      <c r="Z1936" s="121" t="str">
        <f t="shared" si="392"/>
        <v/>
      </c>
      <c r="AA1936" s="122"/>
      <c r="AB1936" s="119" t="str">
        <f t="shared" si="388"/>
        <v/>
      </c>
    </row>
    <row r="1937" spans="1:28" x14ac:dyDescent="0.45">
      <c r="A1937" s="112">
        <f>IF(C1937="","",COUNTA($C$3:C1937))</f>
        <v>1935</v>
      </c>
      <c r="B1937" s="112" t="str">
        <f t="shared" si="393"/>
        <v>January</v>
      </c>
      <c r="C1937" s="113">
        <v>44938</v>
      </c>
      <c r="D1937" s="114" t="s">
        <v>1120</v>
      </c>
      <c r="E1937" s="114"/>
      <c r="F1937" s="115">
        <v>44935</v>
      </c>
      <c r="G1937" s="116" t="s">
        <v>1075</v>
      </c>
      <c r="H1937" s="152" t="s">
        <v>1121</v>
      </c>
      <c r="I1937" s="116" t="s">
        <v>480</v>
      </c>
      <c r="J1937" s="116" t="s">
        <v>345</v>
      </c>
      <c r="K1937" s="117" t="str">
        <f t="shared" si="394"/>
        <v>Kg's</v>
      </c>
      <c r="L1937" s="118">
        <v>0.6</v>
      </c>
      <c r="M1937" s="118"/>
      <c r="N1937" s="118"/>
      <c r="O1937" s="138">
        <f t="shared" si="387"/>
        <v>0.6</v>
      </c>
      <c r="P1937" s="124"/>
      <c r="Q1937" s="118"/>
      <c r="R1937" s="118"/>
      <c r="S1937" s="151"/>
      <c r="T1937" s="119" t="str">
        <f t="shared" si="389"/>
        <v/>
      </c>
      <c r="U1937" s="119" t="str">
        <f t="shared" si="390"/>
        <v/>
      </c>
      <c r="V1937" s="119">
        <f t="shared" si="395"/>
        <v>0.6</v>
      </c>
      <c r="W1937" s="119" t="str">
        <f t="shared" si="396"/>
        <v/>
      </c>
      <c r="X1937" s="119" t="str">
        <f t="shared" si="397"/>
        <v/>
      </c>
      <c r="Y1937" s="120" t="str">
        <f t="shared" si="391"/>
        <v/>
      </c>
      <c r="Z1937" s="121" t="str">
        <f t="shared" si="392"/>
        <v/>
      </c>
      <c r="AA1937" s="122"/>
      <c r="AB1937" s="119" t="str">
        <f t="shared" si="388"/>
        <v/>
      </c>
    </row>
    <row r="1938" spans="1:28" x14ac:dyDescent="0.45">
      <c r="A1938" s="112">
        <f>IF(C1938="","",COUNTA($C$3:C1938))</f>
        <v>1936</v>
      </c>
      <c r="B1938" s="112" t="str">
        <f t="shared" si="393"/>
        <v>January</v>
      </c>
      <c r="C1938" s="113">
        <v>44938</v>
      </c>
      <c r="D1938" s="114" t="s">
        <v>1120</v>
      </c>
      <c r="E1938" s="114"/>
      <c r="F1938" s="115">
        <v>44935</v>
      </c>
      <c r="G1938" s="116" t="s">
        <v>1075</v>
      </c>
      <c r="H1938" s="152" t="s">
        <v>1121</v>
      </c>
      <c r="I1938" s="116" t="s">
        <v>480</v>
      </c>
      <c r="J1938" s="116" t="s">
        <v>343</v>
      </c>
      <c r="K1938" s="117" t="str">
        <f t="shared" si="394"/>
        <v>No's</v>
      </c>
      <c r="L1938" s="118">
        <v>1</v>
      </c>
      <c r="M1938" s="118"/>
      <c r="N1938" s="118"/>
      <c r="O1938" s="138">
        <f t="shared" si="387"/>
        <v>1</v>
      </c>
      <c r="P1938" s="124"/>
      <c r="Q1938" s="118"/>
      <c r="R1938" s="118"/>
      <c r="S1938" s="151"/>
      <c r="T1938" s="119" t="str">
        <f t="shared" si="389"/>
        <v/>
      </c>
      <c r="U1938" s="119" t="str">
        <f t="shared" si="390"/>
        <v/>
      </c>
      <c r="V1938" s="119">
        <f t="shared" si="395"/>
        <v>1</v>
      </c>
      <c r="W1938" s="119" t="str">
        <f t="shared" si="396"/>
        <v/>
      </c>
      <c r="X1938" s="119" t="str">
        <f t="shared" si="397"/>
        <v/>
      </c>
      <c r="Y1938" s="120" t="str">
        <f t="shared" si="391"/>
        <v/>
      </c>
      <c r="Z1938" s="121" t="str">
        <f t="shared" si="392"/>
        <v/>
      </c>
      <c r="AA1938" s="122"/>
      <c r="AB1938" s="119" t="str">
        <f t="shared" si="388"/>
        <v/>
      </c>
    </row>
    <row r="1939" spans="1:28" x14ac:dyDescent="0.45">
      <c r="A1939" s="112">
        <f>IF(C1939="","",COUNTA($C$3:C1939))</f>
        <v>1937</v>
      </c>
      <c r="B1939" s="112" t="str">
        <f t="shared" si="393"/>
        <v>January</v>
      </c>
      <c r="C1939" s="113">
        <v>44938</v>
      </c>
      <c r="D1939" s="114" t="s">
        <v>1120</v>
      </c>
      <c r="E1939" s="114"/>
      <c r="F1939" s="115">
        <v>44935</v>
      </c>
      <c r="G1939" s="116" t="s">
        <v>1075</v>
      </c>
      <c r="H1939" s="152" t="s">
        <v>1122</v>
      </c>
      <c r="I1939" s="116" t="s">
        <v>457</v>
      </c>
      <c r="J1939" s="116" t="s">
        <v>2</v>
      </c>
      <c r="K1939" s="117" t="str">
        <f t="shared" si="394"/>
        <v>Sqmt</v>
      </c>
      <c r="L1939" s="118">
        <v>42</v>
      </c>
      <c r="M1939" s="118">
        <v>6.76</v>
      </c>
      <c r="N1939" s="118">
        <v>27.1</v>
      </c>
      <c r="O1939" s="138">
        <f t="shared" si="387"/>
        <v>41.309199999999997</v>
      </c>
      <c r="P1939" s="124">
        <v>29.6</v>
      </c>
      <c r="Q1939" s="118">
        <v>36.299999999999997</v>
      </c>
      <c r="R1939" s="118">
        <v>10</v>
      </c>
      <c r="S1939" s="151">
        <v>90</v>
      </c>
      <c r="T1939" s="119">
        <f t="shared" si="389"/>
        <v>5.0091999999999999</v>
      </c>
      <c r="U1939" s="119">
        <f t="shared" si="390"/>
        <v>6.6999999999999957</v>
      </c>
      <c r="V1939" s="119">
        <f t="shared" si="395"/>
        <v>194.56633199999999</v>
      </c>
      <c r="W1939" s="119">
        <f t="shared" si="396"/>
        <v>31.556999999999981</v>
      </c>
      <c r="X1939" s="119">
        <f t="shared" si="397"/>
        <v>23.593332</v>
      </c>
      <c r="Y1939" s="120">
        <f t="shared" si="391"/>
        <v>12.12611234301318</v>
      </c>
      <c r="Z1939" s="121">
        <f t="shared" si="392"/>
        <v>16.219147308589847</v>
      </c>
      <c r="AA1939" s="122"/>
      <c r="AB1939" s="119">
        <f t="shared" si="388"/>
        <v>23.593332</v>
      </c>
    </row>
    <row r="1940" spans="1:28" x14ac:dyDescent="0.45">
      <c r="A1940" s="112">
        <f>IF(C1940="","",COUNTA($C$3:C1940))</f>
        <v>1938</v>
      </c>
      <c r="B1940" s="112" t="str">
        <f t="shared" si="393"/>
        <v>January</v>
      </c>
      <c r="C1940" s="113">
        <v>44938</v>
      </c>
      <c r="D1940" s="114" t="s">
        <v>1120</v>
      </c>
      <c r="E1940" s="114"/>
      <c r="F1940" s="115">
        <v>44935</v>
      </c>
      <c r="G1940" s="116" t="s">
        <v>1075</v>
      </c>
      <c r="H1940" s="152" t="s">
        <v>1122</v>
      </c>
      <c r="I1940" s="116" t="s">
        <v>25</v>
      </c>
      <c r="J1940" s="116" t="s">
        <v>455</v>
      </c>
      <c r="K1940" s="117" t="str">
        <f t="shared" si="394"/>
        <v>No's</v>
      </c>
      <c r="L1940" s="118">
        <v>300</v>
      </c>
      <c r="M1940" s="118"/>
      <c r="N1940" s="118"/>
      <c r="O1940" s="138">
        <f t="shared" si="387"/>
        <v>300</v>
      </c>
      <c r="P1940" s="124"/>
      <c r="Q1940" s="118"/>
      <c r="R1940" s="118"/>
      <c r="S1940" s="151"/>
      <c r="T1940" s="119" t="str">
        <f t="shared" si="389"/>
        <v/>
      </c>
      <c r="U1940" s="119" t="str">
        <f t="shared" si="390"/>
        <v/>
      </c>
      <c r="V1940" s="119">
        <f t="shared" si="395"/>
        <v>300</v>
      </c>
      <c r="W1940" s="119" t="str">
        <f t="shared" si="396"/>
        <v/>
      </c>
      <c r="X1940" s="119" t="str">
        <f t="shared" si="397"/>
        <v/>
      </c>
      <c r="Y1940" s="120" t="str">
        <f t="shared" si="391"/>
        <v/>
      </c>
      <c r="Z1940" s="121" t="str">
        <f t="shared" si="392"/>
        <v/>
      </c>
      <c r="AA1940" s="122"/>
      <c r="AB1940" s="119" t="str">
        <f t="shared" si="388"/>
        <v/>
      </c>
    </row>
    <row r="1941" spans="1:28" x14ac:dyDescent="0.45">
      <c r="A1941" s="112">
        <f>IF(C1941="","",COUNTA($C$3:C1941))</f>
        <v>1939</v>
      </c>
      <c r="B1941" s="112" t="str">
        <f t="shared" si="393"/>
        <v>January</v>
      </c>
      <c r="C1941" s="113">
        <v>44938</v>
      </c>
      <c r="D1941" s="114" t="s">
        <v>1120</v>
      </c>
      <c r="E1941" s="114"/>
      <c r="F1941" s="115">
        <v>44935</v>
      </c>
      <c r="G1941" s="116" t="s">
        <v>1075</v>
      </c>
      <c r="H1941" s="152" t="s">
        <v>1122</v>
      </c>
      <c r="I1941" s="116" t="s">
        <v>460</v>
      </c>
      <c r="J1941" s="116" t="s">
        <v>225</v>
      </c>
      <c r="K1941" s="117" t="str">
        <f t="shared" si="394"/>
        <v>Rmt</v>
      </c>
      <c r="L1941" s="118">
        <v>70</v>
      </c>
      <c r="M1941" s="118"/>
      <c r="N1941" s="118"/>
      <c r="O1941" s="138">
        <f t="shared" si="387"/>
        <v>70</v>
      </c>
      <c r="P1941" s="124"/>
      <c r="Q1941" s="118"/>
      <c r="R1941" s="118"/>
      <c r="S1941" s="151"/>
      <c r="T1941" s="119" t="str">
        <f t="shared" si="389"/>
        <v/>
      </c>
      <c r="U1941" s="119" t="str">
        <f t="shared" si="390"/>
        <v/>
      </c>
      <c r="V1941" s="119">
        <f t="shared" si="395"/>
        <v>70</v>
      </c>
      <c r="W1941" s="119" t="str">
        <f t="shared" si="396"/>
        <v/>
      </c>
      <c r="X1941" s="119" t="str">
        <f t="shared" si="397"/>
        <v/>
      </c>
      <c r="Y1941" s="120" t="str">
        <f t="shared" si="391"/>
        <v/>
      </c>
      <c r="Z1941" s="121" t="str">
        <f t="shared" si="392"/>
        <v/>
      </c>
      <c r="AA1941" s="122"/>
      <c r="AB1941" s="119" t="str">
        <f t="shared" si="388"/>
        <v/>
      </c>
    </row>
    <row r="1942" spans="1:28" x14ac:dyDescent="0.45">
      <c r="A1942" s="112">
        <f>IF(C1942="","",COUNTA($C$3:C1942))</f>
        <v>1940</v>
      </c>
      <c r="B1942" s="112" t="str">
        <f t="shared" si="393"/>
        <v>January</v>
      </c>
      <c r="C1942" s="113">
        <v>44938</v>
      </c>
      <c r="D1942" s="114" t="s">
        <v>1120</v>
      </c>
      <c r="E1942" s="114"/>
      <c r="F1942" s="115">
        <v>44935</v>
      </c>
      <c r="G1942" s="116" t="s">
        <v>1075</v>
      </c>
      <c r="H1942" s="152" t="s">
        <v>1122</v>
      </c>
      <c r="I1942" s="116" t="s">
        <v>24</v>
      </c>
      <c r="J1942" s="116" t="s">
        <v>24</v>
      </c>
      <c r="K1942" s="117" t="str">
        <f t="shared" si="394"/>
        <v>No's</v>
      </c>
      <c r="L1942" s="118">
        <v>250</v>
      </c>
      <c r="M1942" s="118"/>
      <c r="N1942" s="118"/>
      <c r="O1942" s="138">
        <f t="shared" si="387"/>
        <v>250</v>
      </c>
      <c r="P1942" s="124"/>
      <c r="Q1942" s="118"/>
      <c r="R1942" s="118"/>
      <c r="S1942" s="151"/>
      <c r="T1942" s="119" t="str">
        <f t="shared" si="389"/>
        <v/>
      </c>
      <c r="U1942" s="119" t="str">
        <f t="shared" si="390"/>
        <v/>
      </c>
      <c r="V1942" s="119">
        <f t="shared" si="395"/>
        <v>250</v>
      </c>
      <c r="W1942" s="119" t="str">
        <f t="shared" si="396"/>
        <v/>
      </c>
      <c r="X1942" s="119" t="str">
        <f t="shared" si="397"/>
        <v/>
      </c>
      <c r="Y1942" s="120" t="str">
        <f t="shared" si="391"/>
        <v/>
      </c>
      <c r="Z1942" s="121" t="str">
        <f t="shared" si="392"/>
        <v/>
      </c>
      <c r="AA1942" s="122"/>
      <c r="AB1942" s="119" t="str">
        <f t="shared" si="388"/>
        <v/>
      </c>
    </row>
    <row r="1943" spans="1:28" x14ac:dyDescent="0.45">
      <c r="A1943" s="112">
        <f>IF(C1943="","",COUNTA($C$3:C1943))</f>
        <v>1941</v>
      </c>
      <c r="B1943" s="112" t="str">
        <f t="shared" si="393"/>
        <v>January</v>
      </c>
      <c r="C1943" s="113">
        <v>44938</v>
      </c>
      <c r="D1943" s="114" t="s">
        <v>1120</v>
      </c>
      <c r="E1943" s="114"/>
      <c r="F1943" s="115">
        <v>44935</v>
      </c>
      <c r="G1943" s="116" t="s">
        <v>1075</v>
      </c>
      <c r="H1943" s="152" t="s">
        <v>1122</v>
      </c>
      <c r="I1943" s="116" t="s">
        <v>480</v>
      </c>
      <c r="J1943" s="116" t="s">
        <v>345</v>
      </c>
      <c r="K1943" s="117" t="str">
        <f t="shared" si="394"/>
        <v>Kg's</v>
      </c>
      <c r="L1943" s="118">
        <v>0.2</v>
      </c>
      <c r="M1943" s="118"/>
      <c r="N1943" s="118"/>
      <c r="O1943" s="138">
        <f t="shared" si="387"/>
        <v>0.2</v>
      </c>
      <c r="P1943" s="124"/>
      <c r="Q1943" s="118"/>
      <c r="R1943" s="118"/>
      <c r="S1943" s="151"/>
      <c r="T1943" s="119" t="str">
        <f t="shared" si="389"/>
        <v/>
      </c>
      <c r="U1943" s="119" t="str">
        <f t="shared" si="390"/>
        <v/>
      </c>
      <c r="V1943" s="119">
        <f t="shared" si="395"/>
        <v>0.2</v>
      </c>
      <c r="W1943" s="119" t="str">
        <f t="shared" si="396"/>
        <v/>
      </c>
      <c r="X1943" s="119" t="str">
        <f t="shared" si="397"/>
        <v/>
      </c>
      <c r="Y1943" s="120" t="str">
        <f t="shared" si="391"/>
        <v/>
      </c>
      <c r="Z1943" s="121" t="str">
        <f t="shared" si="392"/>
        <v/>
      </c>
      <c r="AA1943" s="122"/>
      <c r="AB1943" s="119" t="str">
        <f t="shared" si="388"/>
        <v/>
      </c>
    </row>
    <row r="1944" spans="1:28" x14ac:dyDescent="0.45">
      <c r="A1944" s="112">
        <f>IF(C1944="","",COUNTA($C$3:C1944))</f>
        <v>1942</v>
      </c>
      <c r="B1944" s="112" t="str">
        <f t="shared" si="393"/>
        <v>January</v>
      </c>
      <c r="C1944" s="113">
        <v>44938</v>
      </c>
      <c r="D1944" s="114" t="s">
        <v>968</v>
      </c>
      <c r="E1944" s="114"/>
      <c r="F1944" s="115">
        <v>44896</v>
      </c>
      <c r="G1944" s="116" t="s">
        <v>125</v>
      </c>
      <c r="H1944" s="152" t="s">
        <v>1123</v>
      </c>
      <c r="I1944" s="116" t="s">
        <v>230</v>
      </c>
      <c r="J1944" s="116" t="s">
        <v>4</v>
      </c>
      <c r="K1944" s="117" t="str">
        <f t="shared" si="394"/>
        <v>Sqmt</v>
      </c>
      <c r="L1944" s="118">
        <v>37.799999999999997</v>
      </c>
      <c r="M1944" s="118"/>
      <c r="N1944" s="118">
        <v>31.59</v>
      </c>
      <c r="O1944" s="138">
        <f t="shared" si="387"/>
        <v>38.5398</v>
      </c>
      <c r="P1944" s="124">
        <v>20.8</v>
      </c>
      <c r="Q1944" s="118">
        <v>34</v>
      </c>
      <c r="R1944" s="118">
        <v>0</v>
      </c>
      <c r="S1944" s="151">
        <v>100</v>
      </c>
      <c r="T1944" s="119">
        <f t="shared" si="389"/>
        <v>4.5397999999999996</v>
      </c>
      <c r="U1944" s="119">
        <f t="shared" si="390"/>
        <v>13.2</v>
      </c>
      <c r="V1944" s="119">
        <f t="shared" si="395"/>
        <v>302.53742999999997</v>
      </c>
      <c r="W1944" s="119">
        <f t="shared" si="396"/>
        <v>103.61999999999999</v>
      </c>
      <c r="X1944" s="119">
        <f t="shared" si="397"/>
        <v>35.637429999999995</v>
      </c>
      <c r="Y1944" s="120">
        <f t="shared" si="391"/>
        <v>11.7795110509136</v>
      </c>
      <c r="Z1944" s="121">
        <f t="shared" si="392"/>
        <v>34.250307474351189</v>
      </c>
      <c r="AA1944" s="122"/>
      <c r="AB1944" s="119">
        <f t="shared" si="388"/>
        <v>35.637429999999995</v>
      </c>
    </row>
    <row r="1945" spans="1:28" x14ac:dyDescent="0.45">
      <c r="A1945" s="112">
        <f>IF(C1945="","",COUNTA($C$3:C1945))</f>
        <v>1943</v>
      </c>
      <c r="B1945" s="112" t="str">
        <f t="shared" si="393"/>
        <v>January</v>
      </c>
      <c r="C1945" s="113">
        <v>44938</v>
      </c>
      <c r="D1945" s="114" t="s">
        <v>968</v>
      </c>
      <c r="E1945" s="114"/>
      <c r="F1945" s="115">
        <v>44896</v>
      </c>
      <c r="G1945" s="116" t="s">
        <v>125</v>
      </c>
      <c r="H1945" s="152" t="s">
        <v>1123</v>
      </c>
      <c r="I1945" s="116" t="s">
        <v>230</v>
      </c>
      <c r="J1945" s="116" t="s">
        <v>3</v>
      </c>
      <c r="K1945" s="117" t="str">
        <f t="shared" si="394"/>
        <v>Sqmt</v>
      </c>
      <c r="L1945" s="118">
        <v>8.8000000000000007</v>
      </c>
      <c r="M1945" s="118"/>
      <c r="N1945" s="118">
        <v>7.3</v>
      </c>
      <c r="O1945" s="138">
        <f t="shared" si="387"/>
        <v>8.9059999999999988</v>
      </c>
      <c r="P1945" s="124"/>
      <c r="Q1945" s="118">
        <v>7.4</v>
      </c>
      <c r="R1945" s="118"/>
      <c r="S1945" s="151"/>
      <c r="T1945" s="119">
        <f t="shared" si="389"/>
        <v>1.5059999999999985</v>
      </c>
      <c r="U1945" s="119">
        <f t="shared" si="390"/>
        <v>7.4</v>
      </c>
      <c r="V1945" s="119">
        <f t="shared" si="395"/>
        <v>55.929679999999998</v>
      </c>
      <c r="W1945" s="119">
        <f t="shared" si="396"/>
        <v>46.472000000000001</v>
      </c>
      <c r="X1945" s="119">
        <f t="shared" si="397"/>
        <v>9.457679999999991</v>
      </c>
      <c r="Y1945" s="120">
        <f t="shared" si="391"/>
        <v>16.909948349427335</v>
      </c>
      <c r="Z1945" s="121">
        <f t="shared" si="392"/>
        <v>83.090051650572661</v>
      </c>
      <c r="AA1945" s="122"/>
      <c r="AB1945" s="119">
        <f t="shared" si="388"/>
        <v>9.457679999999991</v>
      </c>
    </row>
    <row r="1946" spans="1:28" x14ac:dyDescent="0.45">
      <c r="A1946" s="112">
        <f>IF(C1946="","",COUNTA($C$3:C1946))</f>
        <v>1944</v>
      </c>
      <c r="B1946" s="112" t="str">
        <f t="shared" si="393"/>
        <v>January</v>
      </c>
      <c r="C1946" s="113">
        <v>44938</v>
      </c>
      <c r="D1946" s="114" t="s">
        <v>968</v>
      </c>
      <c r="E1946" s="114"/>
      <c r="F1946" s="115">
        <v>44896</v>
      </c>
      <c r="G1946" s="116" t="s">
        <v>125</v>
      </c>
      <c r="H1946" s="152" t="s">
        <v>1123</v>
      </c>
      <c r="I1946" s="116" t="s">
        <v>230</v>
      </c>
      <c r="J1946" s="116" t="s">
        <v>874</v>
      </c>
      <c r="K1946" s="117" t="str">
        <f t="shared" si="394"/>
        <v/>
      </c>
      <c r="L1946" s="118"/>
      <c r="M1946" s="118"/>
      <c r="N1946" s="118"/>
      <c r="O1946" s="138" t="str">
        <f t="shared" si="387"/>
        <v/>
      </c>
      <c r="P1946" s="124"/>
      <c r="Q1946" s="118"/>
      <c r="R1946" s="118"/>
      <c r="S1946" s="151"/>
      <c r="T1946" s="119" t="str">
        <f t="shared" si="389"/>
        <v/>
      </c>
      <c r="U1946" s="119" t="str">
        <f t="shared" si="390"/>
        <v/>
      </c>
      <c r="V1946" s="119" t="str">
        <f t="shared" si="395"/>
        <v/>
      </c>
      <c r="W1946" s="119" t="str">
        <f t="shared" si="396"/>
        <v/>
      </c>
      <c r="X1946" s="119" t="str">
        <f t="shared" si="397"/>
        <v/>
      </c>
      <c r="Y1946" s="120" t="str">
        <f t="shared" si="391"/>
        <v/>
      </c>
      <c r="Z1946" s="121" t="str">
        <f t="shared" si="392"/>
        <v/>
      </c>
      <c r="AA1946" s="122"/>
      <c r="AB1946" s="119" t="str">
        <f t="shared" si="388"/>
        <v/>
      </c>
    </row>
    <row r="1947" spans="1:28" x14ac:dyDescent="0.45">
      <c r="A1947" s="112">
        <f>IF(C1947="","",COUNTA($C$3:C1947))</f>
        <v>1945</v>
      </c>
      <c r="B1947" s="112" t="str">
        <f t="shared" si="393"/>
        <v>January</v>
      </c>
      <c r="C1947" s="113">
        <v>44938</v>
      </c>
      <c r="D1947" s="114" t="s">
        <v>968</v>
      </c>
      <c r="E1947" s="114"/>
      <c r="F1947" s="115">
        <v>44896</v>
      </c>
      <c r="G1947" s="116" t="s">
        <v>125</v>
      </c>
      <c r="H1947" s="152" t="s">
        <v>1123</v>
      </c>
      <c r="I1947" s="116" t="s">
        <v>25</v>
      </c>
      <c r="J1947" s="116" t="s">
        <v>455</v>
      </c>
      <c r="K1947" s="117" t="str">
        <f t="shared" si="394"/>
        <v>No's</v>
      </c>
      <c r="L1947" s="118">
        <v>784</v>
      </c>
      <c r="M1947" s="118"/>
      <c r="N1947" s="118"/>
      <c r="O1947" s="138">
        <f t="shared" si="387"/>
        <v>784</v>
      </c>
      <c r="P1947" s="124"/>
      <c r="Q1947" s="118"/>
      <c r="R1947" s="118"/>
      <c r="S1947" s="151"/>
      <c r="T1947" s="119" t="str">
        <f t="shared" si="389"/>
        <v/>
      </c>
      <c r="U1947" s="119" t="str">
        <f t="shared" si="390"/>
        <v/>
      </c>
      <c r="V1947" s="119">
        <f t="shared" si="395"/>
        <v>784</v>
      </c>
      <c r="W1947" s="119" t="str">
        <f t="shared" si="396"/>
        <v/>
      </c>
      <c r="X1947" s="119" t="str">
        <f t="shared" si="397"/>
        <v/>
      </c>
      <c r="Y1947" s="120" t="str">
        <f t="shared" si="391"/>
        <v/>
      </c>
      <c r="Z1947" s="121" t="str">
        <f t="shared" si="392"/>
        <v/>
      </c>
      <c r="AA1947" s="122"/>
      <c r="AB1947" s="119" t="str">
        <f t="shared" si="388"/>
        <v/>
      </c>
    </row>
    <row r="1948" spans="1:28" x14ac:dyDescent="0.45">
      <c r="A1948" s="112">
        <f>IF(C1948="","",COUNTA($C$3:C1948))</f>
        <v>1946</v>
      </c>
      <c r="B1948" s="112" t="str">
        <f t="shared" si="393"/>
        <v>January</v>
      </c>
      <c r="C1948" s="113">
        <v>44939</v>
      </c>
      <c r="D1948" s="114" t="s">
        <v>1124</v>
      </c>
      <c r="E1948" s="114"/>
      <c r="F1948" s="115">
        <v>44940</v>
      </c>
      <c r="G1948" s="116" t="s">
        <v>125</v>
      </c>
      <c r="H1948" s="152" t="s">
        <v>1125</v>
      </c>
      <c r="I1948" s="116" t="s">
        <v>465</v>
      </c>
      <c r="J1948" s="116" t="s">
        <v>2</v>
      </c>
      <c r="K1948" s="117" t="str">
        <f t="shared" si="394"/>
        <v>Sqmt</v>
      </c>
      <c r="L1948" s="118">
        <v>22.4</v>
      </c>
      <c r="M1948" s="118">
        <v>18.36</v>
      </c>
      <c r="N1948" s="118"/>
      <c r="O1948" s="138">
        <f t="shared" si="387"/>
        <v>22.3992</v>
      </c>
      <c r="P1948" s="124">
        <v>19.8</v>
      </c>
      <c r="Q1948" s="118">
        <v>22.35</v>
      </c>
      <c r="R1948" s="118">
        <v>100</v>
      </c>
      <c r="S1948" s="151">
        <v>0</v>
      </c>
      <c r="T1948" s="119">
        <f t="shared" si="389"/>
        <v>4.9199999999999022E-2</v>
      </c>
      <c r="U1948" s="119">
        <f t="shared" si="390"/>
        <v>2.5500000000000007</v>
      </c>
      <c r="V1948" s="119">
        <f t="shared" si="395"/>
        <v>105.500232</v>
      </c>
      <c r="W1948" s="119">
        <f t="shared" si="396"/>
        <v>12.010500000000004</v>
      </c>
      <c r="X1948" s="119">
        <f t="shared" si="397"/>
        <v>0.23173199999999539</v>
      </c>
      <c r="Y1948" s="120">
        <f t="shared" si="391"/>
        <v>0.21965070181077456</v>
      </c>
      <c r="Z1948" s="121">
        <f t="shared" si="392"/>
        <v>11.38433515482696</v>
      </c>
      <c r="AA1948" s="122"/>
      <c r="AB1948" s="119">
        <f t="shared" si="388"/>
        <v>0.23173199999999539</v>
      </c>
    </row>
    <row r="1949" spans="1:28" x14ac:dyDescent="0.45">
      <c r="A1949" s="112">
        <f>IF(C1949="","",COUNTA($C$3:C1949))</f>
        <v>1947</v>
      </c>
      <c r="B1949" s="112" t="str">
        <f t="shared" si="393"/>
        <v>January</v>
      </c>
      <c r="C1949" s="113">
        <v>44939</v>
      </c>
      <c r="D1949" s="114" t="s">
        <v>1124</v>
      </c>
      <c r="E1949" s="114"/>
      <c r="F1949" s="115">
        <v>44940</v>
      </c>
      <c r="G1949" s="116" t="s">
        <v>125</v>
      </c>
      <c r="H1949" s="152" t="s">
        <v>1125</v>
      </c>
      <c r="I1949" s="116" t="s">
        <v>369</v>
      </c>
      <c r="J1949" s="116" t="s">
        <v>453</v>
      </c>
      <c r="K1949" s="117" t="str">
        <f t="shared" si="394"/>
        <v>Sqmt</v>
      </c>
      <c r="L1949" s="118">
        <v>20.399999999999999</v>
      </c>
      <c r="M1949" s="118"/>
      <c r="N1949" s="118"/>
      <c r="O1949" s="138">
        <f t="shared" si="387"/>
        <v>20.399999999999999</v>
      </c>
      <c r="P1949" s="124">
        <v>19.8</v>
      </c>
      <c r="Q1949" s="118">
        <v>19.8</v>
      </c>
      <c r="R1949" s="118"/>
      <c r="S1949" s="151"/>
      <c r="T1949" s="119">
        <f t="shared" si="389"/>
        <v>0.59999999999999787</v>
      </c>
      <c r="U1949" s="119">
        <f t="shared" si="390"/>
        <v>0</v>
      </c>
      <c r="V1949" s="119">
        <f t="shared" si="395"/>
        <v>20.399999999999999</v>
      </c>
      <c r="W1949" s="119">
        <f t="shared" si="396"/>
        <v>0</v>
      </c>
      <c r="X1949" s="119" t="str">
        <f t="shared" si="397"/>
        <v/>
      </c>
      <c r="Y1949" s="120">
        <f t="shared" si="391"/>
        <v>2.9411764705882253</v>
      </c>
      <c r="Z1949" s="121">
        <f t="shared" si="392"/>
        <v>0</v>
      </c>
      <c r="AA1949" s="122"/>
      <c r="AB1949" s="119" t="str">
        <f t="shared" si="388"/>
        <v/>
      </c>
    </row>
    <row r="1950" spans="1:28" x14ac:dyDescent="0.45">
      <c r="A1950" s="112">
        <f>IF(C1950="","",COUNTA($C$3:C1950))</f>
        <v>1948</v>
      </c>
      <c r="B1950" s="112" t="str">
        <f t="shared" si="393"/>
        <v>January</v>
      </c>
      <c r="C1950" s="113">
        <v>44939</v>
      </c>
      <c r="D1950" s="114" t="s">
        <v>1124</v>
      </c>
      <c r="E1950" s="114"/>
      <c r="F1950" s="115">
        <v>44940</v>
      </c>
      <c r="G1950" s="116" t="s">
        <v>125</v>
      </c>
      <c r="H1950" s="152" t="s">
        <v>1125</v>
      </c>
      <c r="I1950" s="116" t="s">
        <v>353</v>
      </c>
      <c r="J1950" s="116" t="s">
        <v>24</v>
      </c>
      <c r="K1950" s="117" t="str">
        <f t="shared" si="394"/>
        <v>No's</v>
      </c>
      <c r="L1950" s="118">
        <v>50</v>
      </c>
      <c r="M1950" s="118"/>
      <c r="N1950" s="118"/>
      <c r="O1950" s="138">
        <f t="shared" si="387"/>
        <v>50</v>
      </c>
      <c r="P1950" s="124"/>
      <c r="Q1950" s="118"/>
      <c r="R1950" s="118"/>
      <c r="S1950" s="151"/>
      <c r="T1950" s="119" t="str">
        <f t="shared" si="389"/>
        <v/>
      </c>
      <c r="U1950" s="119" t="str">
        <f t="shared" si="390"/>
        <v/>
      </c>
      <c r="V1950" s="119">
        <f t="shared" si="395"/>
        <v>50</v>
      </c>
      <c r="W1950" s="119" t="str">
        <f t="shared" si="396"/>
        <v/>
      </c>
      <c r="X1950" s="119" t="str">
        <f t="shared" si="397"/>
        <v/>
      </c>
      <c r="Y1950" s="120" t="str">
        <f t="shared" si="391"/>
        <v/>
      </c>
      <c r="Z1950" s="121" t="str">
        <f t="shared" si="392"/>
        <v/>
      </c>
      <c r="AA1950" s="122"/>
      <c r="AB1950" s="119" t="str">
        <f t="shared" si="388"/>
        <v/>
      </c>
    </row>
    <row r="1951" spans="1:28" x14ac:dyDescent="0.45">
      <c r="A1951" s="112">
        <f>IF(C1951="","",COUNTA($C$3:C1951))</f>
        <v>1949</v>
      </c>
      <c r="B1951" s="112" t="str">
        <f t="shared" si="393"/>
        <v>January</v>
      </c>
      <c r="C1951" s="113">
        <v>44939</v>
      </c>
      <c r="D1951" s="114" t="s">
        <v>1124</v>
      </c>
      <c r="E1951" s="114"/>
      <c r="F1951" s="115">
        <v>44940</v>
      </c>
      <c r="G1951" s="116" t="s">
        <v>125</v>
      </c>
      <c r="H1951" s="152" t="s">
        <v>1125</v>
      </c>
      <c r="I1951" s="116" t="s">
        <v>352</v>
      </c>
      <c r="J1951" s="116" t="s">
        <v>24</v>
      </c>
      <c r="K1951" s="117" t="str">
        <f t="shared" si="394"/>
        <v>No's</v>
      </c>
      <c r="L1951" s="118">
        <v>50</v>
      </c>
      <c r="M1951" s="118"/>
      <c r="N1951" s="118"/>
      <c r="O1951" s="138">
        <f t="shared" si="387"/>
        <v>50</v>
      </c>
      <c r="P1951" s="124"/>
      <c r="Q1951" s="118"/>
      <c r="R1951" s="118"/>
      <c r="S1951" s="151"/>
      <c r="T1951" s="119" t="str">
        <f t="shared" si="389"/>
        <v/>
      </c>
      <c r="U1951" s="119" t="str">
        <f t="shared" si="390"/>
        <v/>
      </c>
      <c r="V1951" s="119">
        <f t="shared" si="395"/>
        <v>50</v>
      </c>
      <c r="W1951" s="119" t="str">
        <f t="shared" si="396"/>
        <v/>
      </c>
      <c r="X1951" s="119" t="str">
        <f t="shared" si="397"/>
        <v/>
      </c>
      <c r="Y1951" s="120" t="str">
        <f t="shared" si="391"/>
        <v/>
      </c>
      <c r="Z1951" s="121" t="str">
        <f t="shared" si="392"/>
        <v/>
      </c>
      <c r="AA1951" s="122"/>
      <c r="AB1951" s="119" t="str">
        <f t="shared" si="388"/>
        <v/>
      </c>
    </row>
    <row r="1952" spans="1:28" x14ac:dyDescent="0.45">
      <c r="A1952" s="112">
        <f>IF(C1952="","",COUNTA($C$3:C1952))</f>
        <v>1950</v>
      </c>
      <c r="B1952" s="112" t="str">
        <f t="shared" si="393"/>
        <v>January</v>
      </c>
      <c r="C1952" s="113">
        <v>44939</v>
      </c>
      <c r="D1952" s="114" t="s">
        <v>1124</v>
      </c>
      <c r="E1952" s="114"/>
      <c r="F1952" s="115">
        <v>44940</v>
      </c>
      <c r="G1952" s="116" t="s">
        <v>125</v>
      </c>
      <c r="H1952" s="152" t="s">
        <v>1126</v>
      </c>
      <c r="I1952" s="116" t="s">
        <v>457</v>
      </c>
      <c r="J1952" s="116" t="s">
        <v>2</v>
      </c>
      <c r="K1952" s="117" t="str">
        <f t="shared" si="394"/>
        <v>Sqmt</v>
      </c>
      <c r="L1952" s="118">
        <v>383.2</v>
      </c>
      <c r="M1952" s="118">
        <v>259</v>
      </c>
      <c r="N1952" s="118">
        <v>56.42</v>
      </c>
      <c r="O1952" s="138">
        <f t="shared" si="387"/>
        <v>384.81240000000003</v>
      </c>
      <c r="P1952" s="124">
        <v>370.2</v>
      </c>
      <c r="Q1952" s="118">
        <v>372.5</v>
      </c>
      <c r="R1952" s="118">
        <v>75</v>
      </c>
      <c r="S1952" s="151">
        <v>25</v>
      </c>
      <c r="T1952" s="119">
        <f t="shared" si="389"/>
        <v>12.312400000000025</v>
      </c>
      <c r="U1952" s="119">
        <f t="shared" si="390"/>
        <v>2.3000000000000114</v>
      </c>
      <c r="V1952" s="119">
        <f t="shared" si="395"/>
        <v>1812.466404</v>
      </c>
      <c r="W1952" s="119">
        <f t="shared" si="396"/>
        <v>10.833000000000053</v>
      </c>
      <c r="X1952" s="119">
        <f t="shared" si="397"/>
        <v>57.991404000000117</v>
      </c>
      <c r="Y1952" s="120">
        <f t="shared" si="391"/>
        <v>3.1995850445567826</v>
      </c>
      <c r="Z1952" s="121">
        <f t="shared" si="392"/>
        <v>0.5976938373087799</v>
      </c>
      <c r="AA1952" s="122"/>
      <c r="AB1952" s="119">
        <f t="shared" si="388"/>
        <v>57.991404000000117</v>
      </c>
    </row>
    <row r="1953" spans="1:29" x14ac:dyDescent="0.45">
      <c r="A1953" s="112">
        <f>IF(C1953="","",COUNTA($C$3:C1953))</f>
        <v>1951</v>
      </c>
      <c r="B1953" s="112" t="str">
        <f t="shared" si="393"/>
        <v>January</v>
      </c>
      <c r="C1953" s="113">
        <v>44939</v>
      </c>
      <c r="D1953" s="114" t="s">
        <v>1124</v>
      </c>
      <c r="E1953" s="114"/>
      <c r="F1953" s="115">
        <v>44940</v>
      </c>
      <c r="G1953" s="116" t="s">
        <v>125</v>
      </c>
      <c r="H1953" s="152" t="s">
        <v>1126</v>
      </c>
      <c r="I1953" s="116" t="s">
        <v>457</v>
      </c>
      <c r="J1953" s="116" t="s">
        <v>4</v>
      </c>
      <c r="K1953" s="117" t="str">
        <f t="shared" si="394"/>
        <v>Sqmt</v>
      </c>
      <c r="L1953" s="118">
        <v>25.5</v>
      </c>
      <c r="M1953" s="118">
        <v>6.18</v>
      </c>
      <c r="N1953" s="118">
        <v>14.83</v>
      </c>
      <c r="O1953" s="138">
        <f t="shared" si="387"/>
        <v>25.632199999999997</v>
      </c>
      <c r="P1953" s="124">
        <v>18.3</v>
      </c>
      <c r="Q1953" s="118">
        <v>19.2</v>
      </c>
      <c r="R1953" s="118"/>
      <c r="S1953" s="151"/>
      <c r="T1953" s="119">
        <f t="shared" si="389"/>
        <v>6.4321999999999981</v>
      </c>
      <c r="U1953" s="119">
        <f t="shared" si="390"/>
        <v>0.89999999999999858</v>
      </c>
      <c r="V1953" s="119">
        <f t="shared" si="395"/>
        <v>201.21276999999998</v>
      </c>
      <c r="W1953" s="119">
        <f t="shared" si="396"/>
        <v>7.0649999999999888</v>
      </c>
      <c r="X1953" s="119">
        <f t="shared" si="397"/>
        <v>50.492769999999986</v>
      </c>
      <c r="Y1953" s="120">
        <f t="shared" si="391"/>
        <v>25.094217429639276</v>
      </c>
      <c r="Z1953" s="121">
        <f t="shared" si="392"/>
        <v>3.5112085579856531</v>
      </c>
      <c r="AA1953" s="122"/>
      <c r="AB1953" s="119">
        <f t="shared" si="388"/>
        <v>50.492769999999986</v>
      </c>
    </row>
    <row r="1954" spans="1:29" x14ac:dyDescent="0.45">
      <c r="A1954" s="112">
        <f>IF(C1954="","",COUNTA($C$3:C1954))</f>
        <v>1952</v>
      </c>
      <c r="B1954" s="112" t="str">
        <f t="shared" si="393"/>
        <v>January</v>
      </c>
      <c r="C1954" s="113">
        <v>44939</v>
      </c>
      <c r="D1954" s="114" t="s">
        <v>1124</v>
      </c>
      <c r="E1954" s="114"/>
      <c r="F1954" s="115">
        <v>44940</v>
      </c>
      <c r="G1954" s="116" t="s">
        <v>125</v>
      </c>
      <c r="H1954" s="152" t="s">
        <v>1126</v>
      </c>
      <c r="I1954" s="116" t="s">
        <v>25</v>
      </c>
      <c r="J1954" s="116" t="s">
        <v>455</v>
      </c>
      <c r="K1954" s="117" t="str">
        <f t="shared" si="394"/>
        <v>No's</v>
      </c>
      <c r="L1954" s="118">
        <v>1432</v>
      </c>
      <c r="M1954" s="118"/>
      <c r="N1954" s="118"/>
      <c r="O1954" s="138">
        <f t="shared" si="387"/>
        <v>1432</v>
      </c>
      <c r="P1954" s="124"/>
      <c r="Q1954" s="118"/>
      <c r="R1954" s="118"/>
      <c r="S1954" s="151"/>
      <c r="T1954" s="119" t="str">
        <f t="shared" si="389"/>
        <v/>
      </c>
      <c r="U1954" s="119" t="str">
        <f t="shared" si="390"/>
        <v/>
      </c>
      <c r="V1954" s="119">
        <f t="shared" si="395"/>
        <v>1432</v>
      </c>
      <c r="W1954" s="119" t="str">
        <f t="shared" si="396"/>
        <v/>
      </c>
      <c r="X1954" s="119" t="str">
        <f t="shared" si="397"/>
        <v/>
      </c>
      <c r="Y1954" s="120" t="str">
        <f t="shared" si="391"/>
        <v/>
      </c>
      <c r="Z1954" s="121" t="str">
        <f t="shared" si="392"/>
        <v/>
      </c>
      <c r="AA1954" s="122"/>
      <c r="AB1954" s="119" t="str">
        <f t="shared" si="388"/>
        <v/>
      </c>
    </row>
    <row r="1955" spans="1:29" x14ac:dyDescent="0.45">
      <c r="A1955" s="112">
        <f>IF(C1955="","",COUNTA($C$3:C1955))</f>
        <v>1953</v>
      </c>
      <c r="B1955" s="112" t="str">
        <f t="shared" si="393"/>
        <v>January</v>
      </c>
      <c r="C1955" s="113">
        <v>44939</v>
      </c>
      <c r="D1955" s="114" t="s">
        <v>1124</v>
      </c>
      <c r="E1955" s="114"/>
      <c r="F1955" s="115">
        <v>44940</v>
      </c>
      <c r="G1955" s="116" t="s">
        <v>125</v>
      </c>
      <c r="H1955" s="152" t="s">
        <v>1126</v>
      </c>
      <c r="I1955" s="116" t="s">
        <v>460</v>
      </c>
      <c r="J1955" s="116" t="s">
        <v>225</v>
      </c>
      <c r="K1955" s="117" t="str">
        <f t="shared" si="394"/>
        <v>Rmt</v>
      </c>
      <c r="L1955" s="118">
        <v>370</v>
      </c>
      <c r="M1955" s="118"/>
      <c r="N1955" s="118"/>
      <c r="O1955" s="138">
        <f t="shared" si="387"/>
        <v>370</v>
      </c>
      <c r="P1955" s="124"/>
      <c r="Q1955" s="118"/>
      <c r="R1955" s="118"/>
      <c r="S1955" s="151"/>
      <c r="T1955" s="119" t="str">
        <f t="shared" si="389"/>
        <v/>
      </c>
      <c r="U1955" s="119" t="str">
        <f t="shared" si="390"/>
        <v/>
      </c>
      <c r="V1955" s="119">
        <f t="shared" si="395"/>
        <v>370</v>
      </c>
      <c r="W1955" s="119" t="str">
        <f t="shared" si="396"/>
        <v/>
      </c>
      <c r="X1955" s="119" t="str">
        <f t="shared" si="397"/>
        <v/>
      </c>
      <c r="Y1955" s="120" t="str">
        <f t="shared" si="391"/>
        <v/>
      </c>
      <c r="Z1955" s="121" t="str">
        <f t="shared" si="392"/>
        <v/>
      </c>
      <c r="AA1955" s="122"/>
      <c r="AB1955" s="119" t="str">
        <f t="shared" si="388"/>
        <v/>
      </c>
    </row>
    <row r="1956" spans="1:29" x14ac:dyDescent="0.45">
      <c r="A1956" s="112">
        <f>IF(C1956="","",COUNTA($C$3:C1956))</f>
        <v>1954</v>
      </c>
      <c r="B1956" s="112" t="str">
        <f t="shared" si="393"/>
        <v>January</v>
      </c>
      <c r="C1956" s="113">
        <v>44939</v>
      </c>
      <c r="D1956" s="114" t="s">
        <v>1124</v>
      </c>
      <c r="E1956" s="114"/>
      <c r="F1956" s="115">
        <v>44940</v>
      </c>
      <c r="G1956" s="116" t="s">
        <v>125</v>
      </c>
      <c r="H1956" s="152" t="s">
        <v>1126</v>
      </c>
      <c r="I1956" s="116" t="s">
        <v>24</v>
      </c>
      <c r="J1956" s="116" t="s">
        <v>24</v>
      </c>
      <c r="K1956" s="117" t="str">
        <f t="shared" si="394"/>
        <v>No's</v>
      </c>
      <c r="L1956" s="118">
        <v>1400</v>
      </c>
      <c r="M1956" s="118"/>
      <c r="N1956" s="118"/>
      <c r="O1956" s="138">
        <f t="shared" si="387"/>
        <v>1400</v>
      </c>
      <c r="P1956" s="124"/>
      <c r="Q1956" s="118"/>
      <c r="R1956" s="118"/>
      <c r="S1956" s="151"/>
      <c r="T1956" s="119" t="str">
        <f t="shared" si="389"/>
        <v/>
      </c>
      <c r="U1956" s="119" t="str">
        <f t="shared" si="390"/>
        <v/>
      </c>
      <c r="V1956" s="119">
        <f t="shared" si="395"/>
        <v>1400</v>
      </c>
      <c r="W1956" s="119" t="str">
        <f t="shared" si="396"/>
        <v/>
      </c>
      <c r="X1956" s="119" t="str">
        <f t="shared" si="397"/>
        <v/>
      </c>
      <c r="Y1956" s="120" t="str">
        <f t="shared" si="391"/>
        <v/>
      </c>
      <c r="Z1956" s="121" t="str">
        <f t="shared" si="392"/>
        <v/>
      </c>
      <c r="AA1956" s="122"/>
      <c r="AB1956" s="119" t="str">
        <f t="shared" si="388"/>
        <v/>
      </c>
    </row>
    <row r="1957" spans="1:29" x14ac:dyDescent="0.45">
      <c r="A1957" s="112">
        <f>IF(C1957="","",COUNTA($C$3:C1957))</f>
        <v>1955</v>
      </c>
      <c r="B1957" s="112" t="str">
        <f t="shared" si="393"/>
        <v>January</v>
      </c>
      <c r="C1957" s="113">
        <v>44939</v>
      </c>
      <c r="D1957" s="114" t="s">
        <v>1124</v>
      </c>
      <c r="E1957" s="114"/>
      <c r="F1957" s="115">
        <v>44940</v>
      </c>
      <c r="G1957" s="116" t="s">
        <v>125</v>
      </c>
      <c r="H1957" s="152" t="s">
        <v>1126</v>
      </c>
      <c r="I1957" s="116" t="s">
        <v>480</v>
      </c>
      <c r="J1957" s="116" t="s">
        <v>345</v>
      </c>
      <c r="K1957" s="117" t="str">
        <f t="shared" si="394"/>
        <v>Kg's</v>
      </c>
      <c r="L1957" s="118">
        <v>2.7</v>
      </c>
      <c r="M1957" s="118"/>
      <c r="N1957" s="118"/>
      <c r="O1957" s="138">
        <f t="shared" si="387"/>
        <v>2.7</v>
      </c>
      <c r="P1957" s="124"/>
      <c r="Q1957" s="118"/>
      <c r="R1957" s="118"/>
      <c r="S1957" s="151"/>
      <c r="T1957" s="119" t="str">
        <f t="shared" si="389"/>
        <v/>
      </c>
      <c r="U1957" s="119" t="str">
        <f t="shared" si="390"/>
        <v/>
      </c>
      <c r="V1957" s="119">
        <f t="shared" si="395"/>
        <v>2.7</v>
      </c>
      <c r="W1957" s="119" t="str">
        <f t="shared" si="396"/>
        <v/>
      </c>
      <c r="X1957" s="119" t="str">
        <f t="shared" si="397"/>
        <v/>
      </c>
      <c r="Y1957" s="120" t="str">
        <f t="shared" si="391"/>
        <v/>
      </c>
      <c r="Z1957" s="121" t="str">
        <f t="shared" si="392"/>
        <v/>
      </c>
      <c r="AA1957" s="122"/>
      <c r="AB1957" s="119" t="str">
        <f t="shared" si="388"/>
        <v/>
      </c>
    </row>
    <row r="1958" spans="1:29" x14ac:dyDescent="0.45">
      <c r="A1958" s="112">
        <f>IF(C1958="","",COUNTA($C$3:C1958))</f>
        <v>1956</v>
      </c>
      <c r="B1958" s="112" t="str">
        <f t="shared" si="393"/>
        <v>January</v>
      </c>
      <c r="C1958" s="113">
        <v>44939</v>
      </c>
      <c r="D1958" s="114" t="s">
        <v>1124</v>
      </c>
      <c r="E1958" s="114"/>
      <c r="F1958" s="115">
        <v>44940</v>
      </c>
      <c r="G1958" s="116" t="s">
        <v>125</v>
      </c>
      <c r="H1958" s="152" t="s">
        <v>1126</v>
      </c>
      <c r="I1958" s="116" t="s">
        <v>480</v>
      </c>
      <c r="J1958" s="116" t="s">
        <v>343</v>
      </c>
      <c r="K1958" s="117" t="str">
        <f t="shared" si="394"/>
        <v>No's</v>
      </c>
      <c r="L1958" s="118">
        <v>2</v>
      </c>
      <c r="M1958" s="118"/>
      <c r="N1958" s="118"/>
      <c r="O1958" s="138">
        <f t="shared" si="387"/>
        <v>2</v>
      </c>
      <c r="P1958" s="124"/>
      <c r="Q1958" s="118"/>
      <c r="R1958" s="118"/>
      <c r="S1958" s="151"/>
      <c r="T1958" s="119" t="str">
        <f t="shared" si="389"/>
        <v/>
      </c>
      <c r="U1958" s="119" t="str">
        <f t="shared" si="390"/>
        <v/>
      </c>
      <c r="V1958" s="119">
        <f t="shared" si="395"/>
        <v>2</v>
      </c>
      <c r="W1958" s="119" t="str">
        <f t="shared" si="396"/>
        <v/>
      </c>
      <c r="X1958" s="119" t="str">
        <f t="shared" si="397"/>
        <v/>
      </c>
      <c r="Y1958" s="120" t="str">
        <f t="shared" si="391"/>
        <v/>
      </c>
      <c r="Z1958" s="121" t="str">
        <f t="shared" si="392"/>
        <v/>
      </c>
      <c r="AA1958" s="122"/>
      <c r="AB1958" s="119" t="str">
        <f t="shared" si="388"/>
        <v/>
      </c>
    </row>
    <row r="1959" spans="1:29" x14ac:dyDescent="0.45">
      <c r="A1959" s="112">
        <f>IF(C1959="","",COUNTA($C$3:C1959))</f>
        <v>1957</v>
      </c>
      <c r="B1959" s="112" t="str">
        <f t="shared" si="393"/>
        <v>January</v>
      </c>
      <c r="C1959" s="113">
        <v>44939</v>
      </c>
      <c r="D1959" s="114" t="s">
        <v>1127</v>
      </c>
      <c r="E1959" s="114"/>
      <c r="F1959" s="115">
        <v>44924</v>
      </c>
      <c r="G1959" s="116" t="s">
        <v>125</v>
      </c>
      <c r="H1959" s="152" t="s">
        <v>1128</v>
      </c>
      <c r="I1959" s="116" t="s">
        <v>457</v>
      </c>
      <c r="J1959" s="116" t="s">
        <v>2</v>
      </c>
      <c r="K1959" s="117" t="str">
        <f t="shared" si="394"/>
        <v>Sqmt</v>
      </c>
      <c r="L1959" s="118">
        <v>138.4</v>
      </c>
      <c r="M1959" s="118">
        <v>73.86</v>
      </c>
      <c r="N1959" s="118">
        <v>40.54</v>
      </c>
      <c r="O1959" s="138">
        <f t="shared" si="387"/>
        <v>139.56800000000001</v>
      </c>
      <c r="P1959" s="124">
        <v>119.3</v>
      </c>
      <c r="Q1959" s="118">
        <v>132.30000000000001</v>
      </c>
      <c r="R1959" s="118">
        <v>48</v>
      </c>
      <c r="S1959" s="151">
        <v>52</v>
      </c>
      <c r="T1959" s="119">
        <f t="shared" si="389"/>
        <v>7.2680000000000007</v>
      </c>
      <c r="U1959" s="119">
        <f t="shared" si="390"/>
        <v>13.000000000000014</v>
      </c>
      <c r="V1959" s="119">
        <f t="shared" si="395"/>
        <v>657.3652800000001</v>
      </c>
      <c r="W1959" s="119">
        <f t="shared" si="396"/>
        <v>61.230000000000068</v>
      </c>
      <c r="X1959" s="119">
        <f t="shared" si="397"/>
        <v>34.232280000000003</v>
      </c>
      <c r="Y1959" s="120">
        <f t="shared" si="391"/>
        <v>5.2074974206121745</v>
      </c>
      <c r="Z1959" s="121">
        <f t="shared" si="392"/>
        <v>9.3144560357675203</v>
      </c>
      <c r="AA1959" s="122"/>
      <c r="AB1959" s="119">
        <f t="shared" si="388"/>
        <v>34.232280000000003</v>
      </c>
    </row>
    <row r="1960" spans="1:29" x14ac:dyDescent="0.45">
      <c r="A1960" s="112">
        <f>IF(C1960="","",COUNTA($C$3:C1960))</f>
        <v>1958</v>
      </c>
      <c r="B1960" s="112" t="str">
        <f t="shared" si="393"/>
        <v>January</v>
      </c>
      <c r="C1960" s="113">
        <v>44939</v>
      </c>
      <c r="D1960" s="114" t="s">
        <v>1127</v>
      </c>
      <c r="E1960" s="114"/>
      <c r="F1960" s="115">
        <v>44924</v>
      </c>
      <c r="G1960" s="116" t="s">
        <v>125</v>
      </c>
      <c r="H1960" s="152" t="s">
        <v>1128</v>
      </c>
      <c r="I1960" s="116" t="s">
        <v>231</v>
      </c>
      <c r="J1960" s="116" t="s">
        <v>19</v>
      </c>
      <c r="K1960" s="117" t="str">
        <f t="shared" si="394"/>
        <v>Sqmt</v>
      </c>
      <c r="L1960" s="118">
        <v>4.0999999999999996</v>
      </c>
      <c r="M1960" s="118">
        <v>3.4</v>
      </c>
      <c r="N1960" s="118"/>
      <c r="O1960" s="138">
        <f t="shared" si="387"/>
        <v>4.1479999999999997</v>
      </c>
      <c r="P1960" s="124"/>
      <c r="Q1960" s="118">
        <v>4.0999999999999996</v>
      </c>
      <c r="R1960" s="118"/>
      <c r="S1960" s="151"/>
      <c r="T1960" s="119">
        <f t="shared" si="389"/>
        <v>4.8000000000000043E-2</v>
      </c>
      <c r="U1960" s="119">
        <f t="shared" si="390"/>
        <v>4.0999999999999996</v>
      </c>
      <c r="V1960" s="119">
        <f t="shared" si="395"/>
        <v>19.53708</v>
      </c>
      <c r="W1960" s="119">
        <f t="shared" si="396"/>
        <v>19.311</v>
      </c>
      <c r="X1960" s="119">
        <f t="shared" si="397"/>
        <v>0.2260800000000002</v>
      </c>
      <c r="Y1960" s="120">
        <f t="shared" si="391"/>
        <v>1.1571841851494709</v>
      </c>
      <c r="Z1960" s="121">
        <f t="shared" si="392"/>
        <v>98.842815814850525</v>
      </c>
      <c r="AA1960" s="122"/>
      <c r="AB1960" s="119">
        <f t="shared" si="388"/>
        <v>0.2260800000000002</v>
      </c>
    </row>
    <row r="1961" spans="1:29" x14ac:dyDescent="0.45">
      <c r="A1961" s="112">
        <f>IF(C1961="","",COUNTA($C$3:C1961))</f>
        <v>1959</v>
      </c>
      <c r="B1961" s="112" t="str">
        <f t="shared" si="393"/>
        <v>January</v>
      </c>
      <c r="C1961" s="113">
        <v>44939</v>
      </c>
      <c r="D1961" s="114" t="s">
        <v>1127</v>
      </c>
      <c r="E1961" s="114"/>
      <c r="F1961" s="115">
        <v>44924</v>
      </c>
      <c r="G1961" s="116" t="s">
        <v>125</v>
      </c>
      <c r="H1961" s="152" t="s">
        <v>1128</v>
      </c>
      <c r="I1961" s="116" t="s">
        <v>457</v>
      </c>
      <c r="J1961" s="116" t="s">
        <v>3</v>
      </c>
      <c r="K1961" s="117" t="str">
        <f t="shared" si="394"/>
        <v>Sqmt</v>
      </c>
      <c r="L1961" s="118">
        <v>22.3</v>
      </c>
      <c r="M1961" s="118">
        <v>8.77</v>
      </c>
      <c r="N1961" s="118">
        <v>10.39</v>
      </c>
      <c r="O1961" s="138">
        <f t="shared" ref="O1961:O2024" si="398">IF(ISNUMBER(SEARCH("gsm",J:J)),(M1961+N1961)*1.22,IF(ISNUMBER(SEARCH("Tape",J:J)),L1961,IF(ISNUMBER(SEARCH("Thermal",J:J)),L1961,IF(ISNUMBER(SEARCH("Acou",J:J)),L1961,IF(ISNUMBER(SEARCH("ss",J:J)),L1961,IF(ISNUMBER(SEARCH("Alu",J:J)),L1961,IF(ISNUMBER(SEARCH("Gasket",J:J)),L1961,IF(ISNUMBER(SEARCH("Cleats",J:J)),L1961,IF(ISNUMBER(SEARCH("Tube",J:J)),L1961,IF(ISNUMBER(SEARCH("Bracket",J:J)),L1961,IF(ISNUMBER(SEARCH("Corner",J:J)),L1961,IF(ISNUMBER(SEARCH("MS",J:J)),L1961,IF(ISNUMBER(SEARCH("Bucket",J:J)),L1961,IF(ISNUMBER(SEARCH("stretch",J:J)),L1961,IF(ISNUMBER(SEARCH("Bubble",J:J)),L1961,IF(ISNUMBER(SEARCH("JTR",J:J)),L1961,IF(ISNUMBER(SEARCH("Clamp",J:J)),"No's",IF(ISNUMBER(SEARCH("PIR",J:J)),"sqmt",""))))))))))))))))))</f>
        <v>23.3752</v>
      </c>
      <c r="P1961" s="124">
        <v>18.7</v>
      </c>
      <c r="Q1961" s="118">
        <v>20.5</v>
      </c>
      <c r="R1961" s="118"/>
      <c r="S1961" s="151"/>
      <c r="T1961" s="119">
        <f t="shared" si="389"/>
        <v>2.8751999999999995</v>
      </c>
      <c r="U1961" s="119">
        <f t="shared" si="390"/>
        <v>1.8000000000000007</v>
      </c>
      <c r="V1961" s="119">
        <f t="shared" si="395"/>
        <v>146.796256</v>
      </c>
      <c r="W1961" s="119">
        <f t="shared" si="396"/>
        <v>11.304000000000006</v>
      </c>
      <c r="X1961" s="119">
        <f t="shared" si="397"/>
        <v>18.056255999999998</v>
      </c>
      <c r="Y1961" s="120">
        <f t="shared" si="391"/>
        <v>12.300215613128442</v>
      </c>
      <c r="Z1961" s="121">
        <f t="shared" si="392"/>
        <v>7.7004688729936026</v>
      </c>
      <c r="AA1961" s="122"/>
      <c r="AB1961" s="119">
        <f t="shared" si="388"/>
        <v>18.056255999999998</v>
      </c>
    </row>
    <row r="1962" spans="1:29" x14ac:dyDescent="0.45">
      <c r="A1962" s="112">
        <f>IF(C1962="","",COUNTA($C$3:C1962))</f>
        <v>1960</v>
      </c>
      <c r="B1962" s="112" t="str">
        <f t="shared" si="393"/>
        <v>January</v>
      </c>
      <c r="C1962" s="113">
        <v>44939</v>
      </c>
      <c r="D1962" s="114" t="s">
        <v>1127</v>
      </c>
      <c r="E1962" s="114"/>
      <c r="F1962" s="115">
        <v>44924</v>
      </c>
      <c r="G1962" s="116" t="s">
        <v>125</v>
      </c>
      <c r="H1962" s="152" t="s">
        <v>1128</v>
      </c>
      <c r="I1962" s="116" t="s">
        <v>369</v>
      </c>
      <c r="J1962" s="116" t="s">
        <v>407</v>
      </c>
      <c r="K1962" s="117" t="str">
        <f t="shared" si="394"/>
        <v>Sqmt</v>
      </c>
      <c r="L1962" s="118">
        <v>124.8</v>
      </c>
      <c r="M1962" s="118"/>
      <c r="N1962" s="118"/>
      <c r="O1962" s="138">
        <f t="shared" si="398"/>
        <v>124.8</v>
      </c>
      <c r="P1962" s="124">
        <v>121.9</v>
      </c>
      <c r="Q1962" s="118">
        <v>121.9</v>
      </c>
      <c r="R1962" s="118"/>
      <c r="S1962" s="151"/>
      <c r="T1962" s="119">
        <f t="shared" si="389"/>
        <v>2.8999999999999915</v>
      </c>
      <c r="U1962" s="119">
        <f t="shared" si="390"/>
        <v>0</v>
      </c>
      <c r="V1962" s="119">
        <f t="shared" si="395"/>
        <v>124.8</v>
      </c>
      <c r="W1962" s="119">
        <f t="shared" si="396"/>
        <v>0</v>
      </c>
      <c r="X1962" s="119" t="str">
        <f t="shared" si="397"/>
        <v/>
      </c>
      <c r="Y1962" s="120">
        <f t="shared" si="391"/>
        <v>2.3237179487179418</v>
      </c>
      <c r="Z1962" s="121">
        <f t="shared" si="392"/>
        <v>0</v>
      </c>
      <c r="AA1962" s="122"/>
      <c r="AB1962" s="119" t="str">
        <f t="shared" si="388"/>
        <v/>
      </c>
    </row>
    <row r="1963" spans="1:29" x14ac:dyDescent="0.45">
      <c r="A1963" s="112">
        <f>IF(C1963="","",COUNTA($C$3:C1963))</f>
        <v>1961</v>
      </c>
      <c r="B1963" s="112" t="str">
        <f t="shared" si="393"/>
        <v>January</v>
      </c>
      <c r="C1963" s="113">
        <v>44939</v>
      </c>
      <c r="D1963" s="114" t="s">
        <v>1127</v>
      </c>
      <c r="E1963" s="114"/>
      <c r="F1963" s="115">
        <v>44924</v>
      </c>
      <c r="G1963" s="116" t="s">
        <v>125</v>
      </c>
      <c r="H1963" s="152" t="s">
        <v>1128</v>
      </c>
      <c r="I1963" s="116" t="s">
        <v>369</v>
      </c>
      <c r="J1963" s="116" t="s">
        <v>400</v>
      </c>
      <c r="K1963" s="117" t="str">
        <f t="shared" si="394"/>
        <v>Sqmt</v>
      </c>
      <c r="L1963" s="118">
        <v>16.5</v>
      </c>
      <c r="M1963" s="118"/>
      <c r="N1963" s="118"/>
      <c r="O1963" s="138">
        <f t="shared" si="398"/>
        <v>16.5</v>
      </c>
      <c r="P1963" s="124">
        <v>16.2</v>
      </c>
      <c r="Q1963" s="118">
        <v>16.2</v>
      </c>
      <c r="R1963" s="118"/>
      <c r="S1963" s="151"/>
      <c r="T1963" s="119">
        <f t="shared" si="389"/>
        <v>0.30000000000000071</v>
      </c>
      <c r="U1963" s="119">
        <f t="shared" si="390"/>
        <v>0</v>
      </c>
      <c r="V1963" s="119">
        <f t="shared" si="395"/>
        <v>16.5</v>
      </c>
      <c r="W1963" s="119">
        <f t="shared" si="396"/>
        <v>0</v>
      </c>
      <c r="X1963" s="119" t="str">
        <f t="shared" si="397"/>
        <v/>
      </c>
      <c r="Y1963" s="120">
        <f t="shared" si="391"/>
        <v>1.8181818181818226</v>
      </c>
      <c r="Z1963" s="121">
        <f t="shared" si="392"/>
        <v>0</v>
      </c>
      <c r="AA1963" s="122"/>
      <c r="AB1963" s="119" t="str">
        <f t="shared" si="388"/>
        <v/>
      </c>
    </row>
    <row r="1964" spans="1:29" x14ac:dyDescent="0.45">
      <c r="A1964" s="112">
        <f>IF(C1964="","",COUNTA($C$3:C1964))</f>
        <v>1962</v>
      </c>
      <c r="B1964" s="112" t="str">
        <f t="shared" si="393"/>
        <v>January</v>
      </c>
      <c r="C1964" s="113">
        <v>44939</v>
      </c>
      <c r="D1964" s="114" t="s">
        <v>1127</v>
      </c>
      <c r="E1964" s="114"/>
      <c r="F1964" s="115">
        <v>44924</v>
      </c>
      <c r="G1964" s="116" t="s">
        <v>125</v>
      </c>
      <c r="H1964" s="152" t="s">
        <v>1128</v>
      </c>
      <c r="I1964" s="116" t="s">
        <v>368</v>
      </c>
      <c r="J1964" s="116" t="s">
        <v>2</v>
      </c>
      <c r="K1964" s="117" t="str">
        <f t="shared" si="394"/>
        <v>Sqmt</v>
      </c>
      <c r="L1964" s="118">
        <v>45</v>
      </c>
      <c r="M1964" s="118">
        <v>36.9</v>
      </c>
      <c r="N1964" s="118"/>
      <c r="O1964" s="138">
        <f t="shared" si="398"/>
        <v>45.018000000000001</v>
      </c>
      <c r="P1964" s="124">
        <v>45</v>
      </c>
      <c r="Q1964" s="118">
        <v>45</v>
      </c>
      <c r="R1964" s="118"/>
      <c r="S1964" s="151"/>
      <c r="T1964" s="119">
        <f t="shared" si="389"/>
        <v>1.8000000000000682E-2</v>
      </c>
      <c r="U1964" s="119">
        <f t="shared" si="390"/>
        <v>0</v>
      </c>
      <c r="V1964" s="119">
        <f t="shared" si="395"/>
        <v>212.03478000000001</v>
      </c>
      <c r="W1964" s="119">
        <f t="shared" si="396"/>
        <v>0</v>
      </c>
      <c r="X1964" s="119">
        <f t="shared" si="397"/>
        <v>8.4780000000003214E-2</v>
      </c>
      <c r="Y1964" s="120">
        <f t="shared" si="391"/>
        <v>3.9984006397442533E-2</v>
      </c>
      <c r="Z1964" s="121">
        <f t="shared" si="392"/>
        <v>0</v>
      </c>
      <c r="AA1964" s="122"/>
      <c r="AB1964" s="119">
        <f t="shared" si="388"/>
        <v>8.4780000000003214E-2</v>
      </c>
    </row>
    <row r="1965" spans="1:29" x14ac:dyDescent="0.45">
      <c r="A1965" s="112">
        <f>IF(C1965="","",COUNTA($C$3:C1965))</f>
        <v>1963</v>
      </c>
      <c r="B1965" s="112" t="str">
        <f t="shared" si="393"/>
        <v>January</v>
      </c>
      <c r="C1965" s="113">
        <v>44939</v>
      </c>
      <c r="D1965" s="114" t="s">
        <v>1127</v>
      </c>
      <c r="E1965" s="114"/>
      <c r="F1965" s="115">
        <v>44924</v>
      </c>
      <c r="G1965" s="116" t="s">
        <v>125</v>
      </c>
      <c r="H1965" s="152" t="s">
        <v>1128</v>
      </c>
      <c r="I1965" s="116" t="s">
        <v>513</v>
      </c>
      <c r="J1965" s="116" t="s">
        <v>408</v>
      </c>
      <c r="K1965" s="117" t="str">
        <f t="shared" si="394"/>
        <v>Sqmt</v>
      </c>
      <c r="L1965" s="118">
        <v>120</v>
      </c>
      <c r="M1965" s="118"/>
      <c r="N1965" s="118"/>
      <c r="O1965" s="138">
        <f t="shared" si="398"/>
        <v>120</v>
      </c>
      <c r="P1965" s="124">
        <v>120</v>
      </c>
      <c r="Q1965" s="118">
        <v>120</v>
      </c>
      <c r="R1965" s="118"/>
      <c r="S1965" s="151"/>
      <c r="T1965" s="119">
        <f t="shared" si="389"/>
        <v>0</v>
      </c>
      <c r="U1965" s="119">
        <f t="shared" si="390"/>
        <v>0</v>
      </c>
      <c r="V1965" s="119">
        <f t="shared" si="395"/>
        <v>120</v>
      </c>
      <c r="W1965" s="119">
        <f t="shared" si="396"/>
        <v>0</v>
      </c>
      <c r="X1965" s="119" t="str">
        <f t="shared" si="397"/>
        <v/>
      </c>
      <c r="Y1965" s="120">
        <f t="shared" si="391"/>
        <v>0</v>
      </c>
      <c r="Z1965" s="121">
        <f t="shared" si="392"/>
        <v>0</v>
      </c>
      <c r="AA1965" s="122"/>
      <c r="AB1965" s="119" t="str">
        <f t="shared" si="388"/>
        <v/>
      </c>
    </row>
    <row r="1966" spans="1:29" x14ac:dyDescent="0.45">
      <c r="A1966" s="112">
        <f>IF(C1966="","",COUNTA($C$3:C1966))</f>
        <v>1964</v>
      </c>
      <c r="B1966" s="112" t="str">
        <f t="shared" si="393"/>
        <v>January</v>
      </c>
      <c r="C1966" s="113">
        <v>44939</v>
      </c>
      <c r="D1966" s="114" t="s">
        <v>1127</v>
      </c>
      <c r="E1966" s="114"/>
      <c r="F1966" s="115">
        <v>44924</v>
      </c>
      <c r="G1966" s="116" t="s">
        <v>125</v>
      </c>
      <c r="H1966" s="152" t="s">
        <v>1128</v>
      </c>
      <c r="I1966" s="116" t="s">
        <v>513</v>
      </c>
      <c r="J1966" s="116" t="s">
        <v>407</v>
      </c>
      <c r="K1966" s="117" t="str">
        <f t="shared" si="394"/>
        <v>Sqmt</v>
      </c>
      <c r="L1966" s="118">
        <v>67</v>
      </c>
      <c r="M1966" s="118"/>
      <c r="N1966" s="118"/>
      <c r="O1966" s="138">
        <f t="shared" si="398"/>
        <v>67</v>
      </c>
      <c r="P1966" s="124">
        <v>67</v>
      </c>
      <c r="Q1966" s="118">
        <v>67</v>
      </c>
      <c r="R1966" s="118"/>
      <c r="S1966" s="151"/>
      <c r="T1966" s="119">
        <f t="shared" si="389"/>
        <v>0</v>
      </c>
      <c r="U1966" s="119">
        <f t="shared" si="390"/>
        <v>0</v>
      </c>
      <c r="V1966" s="119">
        <f t="shared" si="395"/>
        <v>67</v>
      </c>
      <c r="W1966" s="119">
        <f t="shared" si="396"/>
        <v>0</v>
      </c>
      <c r="X1966" s="119" t="str">
        <f t="shared" si="397"/>
        <v/>
      </c>
      <c r="Y1966" s="120">
        <f t="shared" si="391"/>
        <v>0</v>
      </c>
      <c r="Z1966" s="121">
        <f t="shared" si="392"/>
        <v>0</v>
      </c>
      <c r="AA1966" s="122"/>
      <c r="AB1966" s="119" t="str">
        <f t="shared" si="388"/>
        <v/>
      </c>
    </row>
    <row r="1967" spans="1:29" x14ac:dyDescent="0.45">
      <c r="A1967" s="112">
        <f>IF(C1967="","",COUNTA($C$3:C1967))</f>
        <v>1965</v>
      </c>
      <c r="B1967" s="112" t="str">
        <f t="shared" si="393"/>
        <v>January</v>
      </c>
      <c r="C1967" s="113">
        <v>44939</v>
      </c>
      <c r="D1967" s="114" t="s">
        <v>1127</v>
      </c>
      <c r="E1967" s="114"/>
      <c r="F1967" s="115">
        <v>44924</v>
      </c>
      <c r="G1967" s="116" t="s">
        <v>125</v>
      </c>
      <c r="H1967" s="152" t="s">
        <v>1128</v>
      </c>
      <c r="I1967" s="116" t="s">
        <v>513</v>
      </c>
      <c r="J1967" s="116" t="s">
        <v>400</v>
      </c>
      <c r="K1967" s="117" t="str">
        <f t="shared" si="394"/>
        <v>Sqmt</v>
      </c>
      <c r="L1967" s="118">
        <v>20</v>
      </c>
      <c r="M1967" s="118"/>
      <c r="N1967" s="118"/>
      <c r="O1967" s="138">
        <f t="shared" si="398"/>
        <v>20</v>
      </c>
      <c r="P1967" s="124">
        <v>20</v>
      </c>
      <c r="Q1967" s="118">
        <v>20</v>
      </c>
      <c r="R1967" s="118"/>
      <c r="S1967" s="151"/>
      <c r="T1967" s="119">
        <f t="shared" si="389"/>
        <v>0</v>
      </c>
      <c r="U1967" s="119">
        <f t="shared" si="390"/>
        <v>0</v>
      </c>
      <c r="V1967" s="119">
        <f t="shared" si="395"/>
        <v>20</v>
      </c>
      <c r="W1967" s="119">
        <f t="shared" si="396"/>
        <v>0</v>
      </c>
      <c r="X1967" s="119" t="str">
        <f t="shared" si="397"/>
        <v/>
      </c>
      <c r="Y1967" s="120">
        <f t="shared" si="391"/>
        <v>0</v>
      </c>
      <c r="Z1967" s="121">
        <f t="shared" si="392"/>
        <v>0</v>
      </c>
      <c r="AA1967" s="122"/>
      <c r="AB1967" s="119" t="str">
        <f t="shared" si="388"/>
        <v/>
      </c>
    </row>
    <row r="1968" spans="1:29" x14ac:dyDescent="0.45">
      <c r="A1968" s="112">
        <f>IF(C1968="","",COUNTA($C$3:C1968))</f>
        <v>1966</v>
      </c>
      <c r="B1968" s="112" t="str">
        <f t="shared" si="393"/>
        <v>January</v>
      </c>
      <c r="C1968" s="113">
        <v>44939</v>
      </c>
      <c r="D1968" s="114" t="s">
        <v>1127</v>
      </c>
      <c r="E1968" s="114"/>
      <c r="F1968" s="115">
        <v>44924</v>
      </c>
      <c r="G1968" s="116" t="s">
        <v>125</v>
      </c>
      <c r="H1968" s="152" t="s">
        <v>1128</v>
      </c>
      <c r="I1968" s="116" t="s">
        <v>25</v>
      </c>
      <c r="J1968" s="116" t="s">
        <v>455</v>
      </c>
      <c r="K1968" s="117" t="str">
        <f t="shared" si="394"/>
        <v>No's</v>
      </c>
      <c r="L1968" s="118">
        <v>1054</v>
      </c>
      <c r="M1968" s="118"/>
      <c r="N1968" s="118"/>
      <c r="O1968" s="138">
        <f t="shared" si="398"/>
        <v>1054</v>
      </c>
      <c r="P1968" s="124">
        <v>300</v>
      </c>
      <c r="Q1968" s="118"/>
      <c r="R1968" s="118"/>
      <c r="S1968" s="151"/>
      <c r="T1968" s="119" t="str">
        <f t="shared" si="389"/>
        <v/>
      </c>
      <c r="U1968" s="119" t="str">
        <f t="shared" si="390"/>
        <v/>
      </c>
      <c r="V1968" s="119">
        <f t="shared" si="395"/>
        <v>1054</v>
      </c>
      <c r="W1968" s="119" t="str">
        <f t="shared" si="396"/>
        <v/>
      </c>
      <c r="X1968" s="119" t="str">
        <f t="shared" si="397"/>
        <v/>
      </c>
      <c r="Y1968" s="120" t="str">
        <f t="shared" si="391"/>
        <v/>
      </c>
      <c r="Z1968" s="121" t="str">
        <f t="shared" si="392"/>
        <v/>
      </c>
      <c r="AA1968" s="122"/>
      <c r="AB1968" s="119" t="str">
        <f t="shared" si="388"/>
        <v/>
      </c>
      <c r="AC1968" s="96" t="s">
        <v>1138</v>
      </c>
    </row>
    <row r="1969" spans="1:28" x14ac:dyDescent="0.45">
      <c r="A1969" s="112">
        <f>IF(C1969="","",COUNTA($C$3:C1969))</f>
        <v>1967</v>
      </c>
      <c r="B1969" s="112" t="str">
        <f t="shared" si="393"/>
        <v>January</v>
      </c>
      <c r="C1969" s="113">
        <v>44939</v>
      </c>
      <c r="D1969" s="114" t="s">
        <v>1127</v>
      </c>
      <c r="E1969" s="114"/>
      <c r="F1969" s="115">
        <v>44924</v>
      </c>
      <c r="G1969" s="116" t="s">
        <v>125</v>
      </c>
      <c r="H1969" s="152" t="s">
        <v>1128</v>
      </c>
      <c r="I1969" s="116" t="s">
        <v>460</v>
      </c>
      <c r="J1969" s="116" t="s">
        <v>225</v>
      </c>
      <c r="K1969" s="117" t="str">
        <f t="shared" si="394"/>
        <v>Rmt</v>
      </c>
      <c r="L1969" s="118">
        <v>400</v>
      </c>
      <c r="M1969" s="118"/>
      <c r="N1969" s="118"/>
      <c r="O1969" s="138">
        <f t="shared" si="398"/>
        <v>400</v>
      </c>
      <c r="P1969" s="124"/>
      <c r="Q1969" s="118"/>
      <c r="R1969" s="118"/>
      <c r="S1969" s="151"/>
      <c r="T1969" s="119" t="str">
        <f t="shared" si="389"/>
        <v/>
      </c>
      <c r="U1969" s="119" t="str">
        <f t="shared" si="390"/>
        <v/>
      </c>
      <c r="V1969" s="119">
        <f t="shared" si="395"/>
        <v>400</v>
      </c>
      <c r="W1969" s="119" t="str">
        <f t="shared" si="396"/>
        <v/>
      </c>
      <c r="X1969" s="119" t="str">
        <f t="shared" si="397"/>
        <v/>
      </c>
      <c r="Y1969" s="120" t="str">
        <f t="shared" si="391"/>
        <v/>
      </c>
      <c r="Z1969" s="121" t="str">
        <f t="shared" si="392"/>
        <v/>
      </c>
      <c r="AA1969" s="122"/>
      <c r="AB1969" s="119" t="str">
        <f t="shared" si="388"/>
        <v/>
      </c>
    </row>
    <row r="1970" spans="1:28" x14ac:dyDescent="0.45">
      <c r="A1970" s="112">
        <f>IF(C1970="","",COUNTA($C$3:C1970))</f>
        <v>1968</v>
      </c>
      <c r="B1970" s="112" t="str">
        <f t="shared" si="393"/>
        <v>January</v>
      </c>
      <c r="C1970" s="113">
        <v>44939</v>
      </c>
      <c r="D1970" s="114" t="s">
        <v>1127</v>
      </c>
      <c r="E1970" s="114"/>
      <c r="F1970" s="115">
        <v>44924</v>
      </c>
      <c r="G1970" s="116" t="s">
        <v>125</v>
      </c>
      <c r="H1970" s="152" t="s">
        <v>1128</v>
      </c>
      <c r="I1970" s="116" t="s">
        <v>24</v>
      </c>
      <c r="J1970" s="116" t="s">
        <v>24</v>
      </c>
      <c r="K1970" s="117" t="str">
        <f t="shared" si="394"/>
        <v>No's</v>
      </c>
      <c r="L1970" s="118">
        <v>2000</v>
      </c>
      <c r="M1970" s="118"/>
      <c r="N1970" s="118"/>
      <c r="O1970" s="138">
        <f t="shared" si="398"/>
        <v>2000</v>
      </c>
      <c r="P1970" s="124"/>
      <c r="Q1970" s="118"/>
      <c r="R1970" s="118"/>
      <c r="S1970" s="151"/>
      <c r="T1970" s="119" t="str">
        <f t="shared" si="389"/>
        <v/>
      </c>
      <c r="U1970" s="119" t="str">
        <f t="shared" si="390"/>
        <v/>
      </c>
      <c r="V1970" s="119">
        <f t="shared" si="395"/>
        <v>2000</v>
      </c>
      <c r="W1970" s="119" t="str">
        <f t="shared" si="396"/>
        <v/>
      </c>
      <c r="X1970" s="119" t="str">
        <f t="shared" si="397"/>
        <v/>
      </c>
      <c r="Y1970" s="120" t="str">
        <f t="shared" si="391"/>
        <v/>
      </c>
      <c r="Z1970" s="121" t="str">
        <f t="shared" si="392"/>
        <v/>
      </c>
      <c r="AA1970" s="122"/>
      <c r="AB1970" s="119" t="str">
        <f t="shared" si="388"/>
        <v/>
      </c>
    </row>
    <row r="1971" spans="1:28" x14ac:dyDescent="0.45">
      <c r="A1971" s="112">
        <f>IF(C1971="","",COUNTA($C$3:C1971))</f>
        <v>1969</v>
      </c>
      <c r="B1971" s="112" t="str">
        <f t="shared" si="393"/>
        <v>January</v>
      </c>
      <c r="C1971" s="113">
        <v>44939</v>
      </c>
      <c r="D1971" s="114" t="s">
        <v>1127</v>
      </c>
      <c r="E1971" s="114"/>
      <c r="F1971" s="115">
        <v>44924</v>
      </c>
      <c r="G1971" s="116" t="s">
        <v>125</v>
      </c>
      <c r="H1971" s="152" t="s">
        <v>1128</v>
      </c>
      <c r="I1971" s="116" t="s">
        <v>480</v>
      </c>
      <c r="J1971" s="116" t="s">
        <v>345</v>
      </c>
      <c r="K1971" s="117" t="str">
        <f t="shared" si="394"/>
        <v>Kg's</v>
      </c>
      <c r="L1971" s="118">
        <v>1.8</v>
      </c>
      <c r="M1971" s="118"/>
      <c r="N1971" s="118"/>
      <c r="O1971" s="138">
        <f t="shared" si="398"/>
        <v>1.8</v>
      </c>
      <c r="P1971" s="124"/>
      <c r="Q1971" s="118"/>
      <c r="R1971" s="118"/>
      <c r="S1971" s="151"/>
      <c r="T1971" s="119" t="str">
        <f t="shared" si="389"/>
        <v/>
      </c>
      <c r="U1971" s="119" t="str">
        <f t="shared" si="390"/>
        <v/>
      </c>
      <c r="V1971" s="119">
        <f t="shared" si="395"/>
        <v>1.8</v>
      </c>
      <c r="W1971" s="119" t="str">
        <f t="shared" si="396"/>
        <v/>
      </c>
      <c r="X1971" s="119" t="str">
        <f t="shared" si="397"/>
        <v/>
      </c>
      <c r="Y1971" s="120" t="str">
        <f t="shared" si="391"/>
        <v/>
      </c>
      <c r="Z1971" s="121" t="str">
        <f t="shared" si="392"/>
        <v/>
      </c>
      <c r="AA1971" s="122"/>
      <c r="AB1971" s="119" t="str">
        <f t="shared" ref="AB1971:AB2027" si="399">IFERROR((X1971-AA1971),"")</f>
        <v/>
      </c>
    </row>
    <row r="1972" spans="1:28" x14ac:dyDescent="0.45">
      <c r="A1972" s="112">
        <f>IF(C1972="","",COUNTA($C$3:C1972))</f>
        <v>1970</v>
      </c>
      <c r="B1972" s="112" t="str">
        <f t="shared" si="393"/>
        <v>January</v>
      </c>
      <c r="C1972" s="113">
        <v>44939</v>
      </c>
      <c r="D1972" s="114" t="s">
        <v>1127</v>
      </c>
      <c r="E1972" s="114"/>
      <c r="F1972" s="115">
        <v>44924</v>
      </c>
      <c r="G1972" s="116" t="s">
        <v>125</v>
      </c>
      <c r="H1972" s="152" t="s">
        <v>1128</v>
      </c>
      <c r="I1972" s="116" t="s">
        <v>480</v>
      </c>
      <c r="J1972" s="116" t="s">
        <v>343</v>
      </c>
      <c r="K1972" s="117" t="str">
        <f t="shared" si="394"/>
        <v>No's</v>
      </c>
      <c r="L1972" s="118">
        <v>4</v>
      </c>
      <c r="M1972" s="118"/>
      <c r="N1972" s="118"/>
      <c r="O1972" s="138">
        <f t="shared" si="398"/>
        <v>4</v>
      </c>
      <c r="P1972" s="124"/>
      <c r="Q1972" s="118"/>
      <c r="R1972" s="118"/>
      <c r="S1972" s="151"/>
      <c r="T1972" s="119" t="str">
        <f t="shared" si="389"/>
        <v/>
      </c>
      <c r="U1972" s="119" t="str">
        <f t="shared" si="390"/>
        <v/>
      </c>
      <c r="V1972" s="119">
        <f t="shared" si="395"/>
        <v>4</v>
      </c>
      <c r="W1972" s="119" t="str">
        <f t="shared" si="396"/>
        <v/>
      </c>
      <c r="X1972" s="119" t="str">
        <f t="shared" si="397"/>
        <v/>
      </c>
      <c r="Y1972" s="120" t="str">
        <f t="shared" si="391"/>
        <v/>
      </c>
      <c r="Z1972" s="121" t="str">
        <f t="shared" si="392"/>
        <v/>
      </c>
      <c r="AA1972" s="122"/>
      <c r="AB1972" s="119" t="str">
        <f t="shared" si="399"/>
        <v/>
      </c>
    </row>
    <row r="1973" spans="1:28" x14ac:dyDescent="0.45">
      <c r="A1973" s="112">
        <f>IF(C1973="","",COUNTA($C$3:C1973))</f>
        <v>1971</v>
      </c>
      <c r="B1973" s="112" t="str">
        <f t="shared" si="393"/>
        <v>January</v>
      </c>
      <c r="C1973" s="113">
        <v>44939</v>
      </c>
      <c r="D1973" s="114" t="s">
        <v>1127</v>
      </c>
      <c r="E1973" s="114"/>
      <c r="F1973" s="115">
        <v>44924</v>
      </c>
      <c r="G1973" s="116" t="s">
        <v>125</v>
      </c>
      <c r="H1973" s="152" t="s">
        <v>1139</v>
      </c>
      <c r="I1973" s="116" t="s">
        <v>457</v>
      </c>
      <c r="J1973" s="116" t="s">
        <v>2</v>
      </c>
      <c r="K1973" s="117" t="str">
        <f t="shared" si="394"/>
        <v>Sqmt</v>
      </c>
      <c r="L1973" s="118">
        <v>7.5</v>
      </c>
      <c r="M1973" s="118">
        <v>6.15</v>
      </c>
      <c r="N1973" s="118"/>
      <c r="O1973" s="138">
        <f t="shared" si="398"/>
        <v>7.5030000000000001</v>
      </c>
      <c r="P1973" s="124">
        <v>6.75</v>
      </c>
      <c r="Q1973" s="118">
        <v>7.45</v>
      </c>
      <c r="R1973" s="118">
        <v>100</v>
      </c>
      <c r="S1973" s="151">
        <v>0</v>
      </c>
      <c r="T1973" s="119">
        <f t="shared" si="389"/>
        <v>5.2999999999999936E-2</v>
      </c>
      <c r="U1973" s="119">
        <f t="shared" si="390"/>
        <v>0.70000000000000018</v>
      </c>
      <c r="V1973" s="119">
        <f t="shared" si="395"/>
        <v>35.339129999999997</v>
      </c>
      <c r="W1973" s="119">
        <f t="shared" si="396"/>
        <v>3.2970000000000006</v>
      </c>
      <c r="X1973" s="119">
        <f t="shared" si="397"/>
        <v>0.24962999999999969</v>
      </c>
      <c r="Y1973" s="120">
        <f t="shared" si="391"/>
        <v>0.70638411302145721</v>
      </c>
      <c r="Z1973" s="121">
        <f t="shared" si="392"/>
        <v>9.3296014927362414</v>
      </c>
      <c r="AA1973" s="122"/>
      <c r="AB1973" s="119">
        <f t="shared" si="399"/>
        <v>0.24962999999999969</v>
      </c>
    </row>
    <row r="1974" spans="1:28" x14ac:dyDescent="0.45">
      <c r="A1974" s="112">
        <f>IF(C1974="","",COUNTA($C$3:C1974))</f>
        <v>1972</v>
      </c>
      <c r="B1974" s="112" t="str">
        <f t="shared" si="393"/>
        <v>January</v>
      </c>
      <c r="C1974" s="113">
        <v>44939</v>
      </c>
      <c r="D1974" s="114" t="s">
        <v>1127</v>
      </c>
      <c r="E1974" s="114"/>
      <c r="F1974" s="115">
        <v>44924</v>
      </c>
      <c r="G1974" s="116" t="s">
        <v>125</v>
      </c>
      <c r="H1974" s="152" t="s">
        <v>1139</v>
      </c>
      <c r="I1974" s="116" t="s">
        <v>369</v>
      </c>
      <c r="J1974" s="116" t="s">
        <v>407</v>
      </c>
      <c r="K1974" s="117" t="str">
        <f t="shared" si="394"/>
        <v>Sqmt</v>
      </c>
      <c r="L1974" s="118">
        <v>6.9</v>
      </c>
      <c r="M1974" s="118"/>
      <c r="N1974" s="118"/>
      <c r="O1974" s="138">
        <f t="shared" si="398"/>
        <v>6.9</v>
      </c>
      <c r="P1974" s="124">
        <v>6.8</v>
      </c>
      <c r="Q1974" s="118">
        <v>6.8</v>
      </c>
      <c r="R1974" s="118"/>
      <c r="S1974" s="151"/>
      <c r="T1974" s="119">
        <f t="shared" si="389"/>
        <v>0.10000000000000053</v>
      </c>
      <c r="U1974" s="119">
        <f t="shared" si="390"/>
        <v>0</v>
      </c>
      <c r="V1974" s="119">
        <f t="shared" si="395"/>
        <v>6.9</v>
      </c>
      <c r="W1974" s="119">
        <f t="shared" si="396"/>
        <v>0</v>
      </c>
      <c r="X1974" s="119" t="str">
        <f t="shared" si="397"/>
        <v/>
      </c>
      <c r="Y1974" s="120">
        <f t="shared" si="391"/>
        <v>1.4492753623188481</v>
      </c>
      <c r="Z1974" s="121">
        <f t="shared" si="392"/>
        <v>0</v>
      </c>
      <c r="AA1974" s="122"/>
      <c r="AB1974" s="119" t="str">
        <f t="shared" si="399"/>
        <v/>
      </c>
    </row>
    <row r="1975" spans="1:28" x14ac:dyDescent="0.45">
      <c r="A1975" s="112">
        <f>IF(C1975="","",COUNTA($C$3:C1975))</f>
        <v>1973</v>
      </c>
      <c r="B1975" s="112" t="str">
        <f t="shared" si="393"/>
        <v>January</v>
      </c>
      <c r="C1975" s="113">
        <v>44939</v>
      </c>
      <c r="D1975" s="114" t="s">
        <v>1127</v>
      </c>
      <c r="E1975" s="114"/>
      <c r="F1975" s="115">
        <v>44924</v>
      </c>
      <c r="G1975" s="116" t="s">
        <v>125</v>
      </c>
      <c r="H1975" s="152" t="s">
        <v>1139</v>
      </c>
      <c r="I1975" s="116" t="s">
        <v>25</v>
      </c>
      <c r="J1975" s="116" t="s">
        <v>455</v>
      </c>
      <c r="K1975" s="117" t="str">
        <f t="shared" si="394"/>
        <v>No's</v>
      </c>
      <c r="L1975" s="118">
        <v>32</v>
      </c>
      <c r="M1975" s="118"/>
      <c r="N1975" s="118"/>
      <c r="O1975" s="138">
        <f t="shared" si="398"/>
        <v>32</v>
      </c>
      <c r="P1975" s="124"/>
      <c r="Q1975" s="118"/>
      <c r="R1975" s="118"/>
      <c r="S1975" s="151"/>
      <c r="T1975" s="119" t="str">
        <f t="shared" si="389"/>
        <v/>
      </c>
      <c r="U1975" s="119" t="str">
        <f t="shared" si="390"/>
        <v/>
      </c>
      <c r="V1975" s="119">
        <f t="shared" si="395"/>
        <v>32</v>
      </c>
      <c r="W1975" s="119" t="str">
        <f t="shared" si="396"/>
        <v/>
      </c>
      <c r="X1975" s="119" t="str">
        <f t="shared" si="397"/>
        <v/>
      </c>
      <c r="Y1975" s="120" t="str">
        <f t="shared" si="391"/>
        <v/>
      </c>
      <c r="Z1975" s="121" t="str">
        <f t="shared" si="392"/>
        <v/>
      </c>
      <c r="AA1975" s="122"/>
      <c r="AB1975" s="119" t="str">
        <f t="shared" si="399"/>
        <v/>
      </c>
    </row>
    <row r="1976" spans="1:28" x14ac:dyDescent="0.45">
      <c r="A1976" s="112">
        <f>IF(C1976="","",COUNTA($C$3:C1976))</f>
        <v>1974</v>
      </c>
      <c r="B1976" s="112" t="str">
        <f t="shared" si="393"/>
        <v>January</v>
      </c>
      <c r="C1976" s="113">
        <v>44939</v>
      </c>
      <c r="D1976" s="114" t="s">
        <v>1127</v>
      </c>
      <c r="E1976" s="114"/>
      <c r="F1976" s="115">
        <v>44924</v>
      </c>
      <c r="G1976" s="116" t="s">
        <v>125</v>
      </c>
      <c r="H1976" s="152" t="s">
        <v>1129</v>
      </c>
      <c r="I1976" s="116" t="s">
        <v>457</v>
      </c>
      <c r="J1976" s="116" t="s">
        <v>2</v>
      </c>
      <c r="K1976" s="117" t="str">
        <f t="shared" si="394"/>
        <v>Sqmt</v>
      </c>
      <c r="L1976" s="118">
        <v>116.1</v>
      </c>
      <c r="M1976" s="133">
        <v>78.367000000000004</v>
      </c>
      <c r="N1976" s="118">
        <v>16.91</v>
      </c>
      <c r="O1976" s="138">
        <f t="shared" si="398"/>
        <v>116.23793999999999</v>
      </c>
      <c r="P1976" s="124">
        <v>101.7</v>
      </c>
      <c r="Q1976" s="118">
        <v>112.9</v>
      </c>
      <c r="R1976" s="118">
        <v>69</v>
      </c>
      <c r="S1976" s="151">
        <v>31</v>
      </c>
      <c r="T1976" s="119">
        <f t="shared" si="389"/>
        <v>3.337939999999989</v>
      </c>
      <c r="U1976" s="119">
        <f t="shared" si="390"/>
        <v>11.200000000000003</v>
      </c>
      <c r="V1976" s="119">
        <f t="shared" si="395"/>
        <v>547.48069739999994</v>
      </c>
      <c r="W1976" s="119">
        <f t="shared" si="396"/>
        <v>52.75200000000001</v>
      </c>
      <c r="X1976" s="119">
        <f t="shared" si="397"/>
        <v>15.721697399999949</v>
      </c>
      <c r="Y1976" s="120">
        <f t="shared" si="391"/>
        <v>2.8716441464809073</v>
      </c>
      <c r="Z1976" s="121">
        <f t="shared" si="392"/>
        <v>9.6354081980461839</v>
      </c>
      <c r="AA1976" s="122"/>
      <c r="AB1976" s="119">
        <f t="shared" si="399"/>
        <v>15.721697399999949</v>
      </c>
    </row>
    <row r="1977" spans="1:28" x14ac:dyDescent="0.45">
      <c r="A1977" s="112">
        <f>IF(C1977="","",COUNTA($C$3:C1977))</f>
        <v>1975</v>
      </c>
      <c r="B1977" s="112" t="str">
        <f t="shared" si="393"/>
        <v>January</v>
      </c>
      <c r="C1977" s="113">
        <v>44939</v>
      </c>
      <c r="D1977" s="114" t="s">
        <v>1127</v>
      </c>
      <c r="E1977" s="114"/>
      <c r="F1977" s="115">
        <v>44924</v>
      </c>
      <c r="G1977" s="116" t="s">
        <v>125</v>
      </c>
      <c r="H1977" s="152" t="s">
        <v>1129</v>
      </c>
      <c r="I1977" s="116" t="s">
        <v>457</v>
      </c>
      <c r="J1977" s="116" t="s">
        <v>3</v>
      </c>
      <c r="K1977" s="117" t="str">
        <f t="shared" si="394"/>
        <v>Sqmt</v>
      </c>
      <c r="L1977" s="118">
        <v>38.1</v>
      </c>
      <c r="M1977" s="118">
        <v>18.34</v>
      </c>
      <c r="N1977" s="118">
        <v>13.19</v>
      </c>
      <c r="O1977" s="138">
        <f t="shared" si="398"/>
        <v>38.4666</v>
      </c>
      <c r="P1977" s="124">
        <v>31.2</v>
      </c>
      <c r="Q1977" s="118">
        <v>34.4</v>
      </c>
      <c r="R1977" s="118"/>
      <c r="S1977" s="151"/>
      <c r="T1977" s="119">
        <f t="shared" si="389"/>
        <v>4.0666000000000011</v>
      </c>
      <c r="U1977" s="119">
        <f t="shared" si="390"/>
        <v>3.1999999999999993</v>
      </c>
      <c r="V1977" s="119">
        <f t="shared" si="395"/>
        <v>241.57024800000002</v>
      </c>
      <c r="W1977" s="119">
        <f t="shared" si="396"/>
        <v>20.095999999999997</v>
      </c>
      <c r="X1977" s="119">
        <f t="shared" si="397"/>
        <v>25.538248000000006</v>
      </c>
      <c r="Y1977" s="120">
        <f t="shared" si="391"/>
        <v>10.571768755231814</v>
      </c>
      <c r="Z1977" s="121">
        <f t="shared" si="392"/>
        <v>8.318905232071458</v>
      </c>
      <c r="AA1977" s="122"/>
      <c r="AB1977" s="119">
        <f t="shared" si="399"/>
        <v>25.538248000000006</v>
      </c>
    </row>
    <row r="1978" spans="1:28" x14ac:dyDescent="0.45">
      <c r="A1978" s="112">
        <f>IF(C1978="","",COUNTA($C$3:C1978))</f>
        <v>1976</v>
      </c>
      <c r="B1978" s="112" t="str">
        <f t="shared" si="393"/>
        <v>January</v>
      </c>
      <c r="C1978" s="113">
        <v>44939</v>
      </c>
      <c r="D1978" s="114" t="s">
        <v>1127</v>
      </c>
      <c r="E1978" s="114"/>
      <c r="F1978" s="115">
        <v>44924</v>
      </c>
      <c r="G1978" s="116" t="s">
        <v>125</v>
      </c>
      <c r="H1978" s="152" t="s">
        <v>1129</v>
      </c>
      <c r="I1978" s="116" t="s">
        <v>369</v>
      </c>
      <c r="J1978" s="116" t="s">
        <v>407</v>
      </c>
      <c r="K1978" s="117" t="str">
        <f t="shared" si="394"/>
        <v>Sqmt</v>
      </c>
      <c r="L1978" s="118">
        <v>111.6</v>
      </c>
      <c r="M1978" s="118"/>
      <c r="N1978" s="118"/>
      <c r="O1978" s="138">
        <f t="shared" si="398"/>
        <v>111.6</v>
      </c>
      <c r="P1978" s="124">
        <v>108.8</v>
      </c>
      <c r="Q1978" s="118">
        <v>108.8</v>
      </c>
      <c r="R1978" s="118"/>
      <c r="S1978" s="151"/>
      <c r="T1978" s="119">
        <f t="shared" si="389"/>
        <v>2.7999999999999972</v>
      </c>
      <c r="U1978" s="119">
        <f t="shared" si="390"/>
        <v>0</v>
      </c>
      <c r="V1978" s="119">
        <f t="shared" si="395"/>
        <v>111.6</v>
      </c>
      <c r="W1978" s="119">
        <f t="shared" si="396"/>
        <v>0</v>
      </c>
      <c r="X1978" s="119" t="str">
        <f t="shared" si="397"/>
        <v/>
      </c>
      <c r="Y1978" s="120">
        <f t="shared" si="391"/>
        <v>2.5089605734767</v>
      </c>
      <c r="Z1978" s="121">
        <f t="shared" si="392"/>
        <v>0</v>
      </c>
      <c r="AA1978" s="122"/>
      <c r="AB1978" s="119" t="str">
        <f t="shared" si="399"/>
        <v/>
      </c>
    </row>
    <row r="1979" spans="1:28" x14ac:dyDescent="0.45">
      <c r="A1979" s="112">
        <f>IF(C1979="","",COUNTA($C$3:C1979))</f>
        <v>1977</v>
      </c>
      <c r="B1979" s="112" t="str">
        <f t="shared" si="393"/>
        <v>January</v>
      </c>
      <c r="C1979" s="113">
        <v>44939</v>
      </c>
      <c r="D1979" s="114" t="s">
        <v>1127</v>
      </c>
      <c r="E1979" s="114"/>
      <c r="F1979" s="115">
        <v>44924</v>
      </c>
      <c r="G1979" s="116" t="s">
        <v>125</v>
      </c>
      <c r="H1979" s="152" t="s">
        <v>1129</v>
      </c>
      <c r="I1979" s="116" t="s">
        <v>369</v>
      </c>
      <c r="J1979" s="116" t="s">
        <v>400</v>
      </c>
      <c r="K1979" s="117" t="str">
        <f t="shared" si="394"/>
        <v>Sqmt</v>
      </c>
      <c r="L1979" s="118">
        <v>24.5</v>
      </c>
      <c r="M1979" s="118"/>
      <c r="N1979" s="118"/>
      <c r="O1979" s="138">
        <f t="shared" si="398"/>
        <v>24.5</v>
      </c>
      <c r="P1979" s="124">
        <v>24.1</v>
      </c>
      <c r="Q1979" s="118">
        <v>24.1</v>
      </c>
      <c r="R1979" s="118"/>
      <c r="S1979" s="151"/>
      <c r="T1979" s="119">
        <f t="shared" si="389"/>
        <v>0.39999999999999858</v>
      </c>
      <c r="U1979" s="119">
        <f t="shared" si="390"/>
        <v>0</v>
      </c>
      <c r="V1979" s="119">
        <f t="shared" si="395"/>
        <v>24.5</v>
      </c>
      <c r="W1979" s="119">
        <f t="shared" si="396"/>
        <v>0</v>
      </c>
      <c r="X1979" s="119" t="str">
        <f t="shared" si="397"/>
        <v/>
      </c>
      <c r="Y1979" s="120">
        <f t="shared" si="391"/>
        <v>1.6326530612244841</v>
      </c>
      <c r="Z1979" s="121">
        <f t="shared" si="392"/>
        <v>0</v>
      </c>
      <c r="AA1979" s="122"/>
      <c r="AB1979" s="119" t="str">
        <f t="shared" si="399"/>
        <v/>
      </c>
    </row>
    <row r="1980" spans="1:28" x14ac:dyDescent="0.45">
      <c r="A1980" s="112">
        <f>IF(C1980="","",COUNTA($C$3:C1980))</f>
        <v>1978</v>
      </c>
      <c r="B1980" s="112" t="str">
        <f t="shared" si="393"/>
        <v>January</v>
      </c>
      <c r="C1980" s="113">
        <v>44939</v>
      </c>
      <c r="D1980" s="114" t="s">
        <v>1127</v>
      </c>
      <c r="E1980" s="114"/>
      <c r="F1980" s="115">
        <v>44924</v>
      </c>
      <c r="G1980" s="116" t="s">
        <v>125</v>
      </c>
      <c r="H1980" s="152" t="s">
        <v>1129</v>
      </c>
      <c r="I1980" s="116" t="s">
        <v>25</v>
      </c>
      <c r="J1980" s="116" t="s">
        <v>455</v>
      </c>
      <c r="K1980" s="117" t="str">
        <f t="shared" si="394"/>
        <v>No's</v>
      </c>
      <c r="L1980" s="118">
        <v>660</v>
      </c>
      <c r="M1980" s="118"/>
      <c r="N1980" s="118"/>
      <c r="O1980" s="138">
        <f t="shared" si="398"/>
        <v>660</v>
      </c>
      <c r="P1980" s="124"/>
      <c r="Q1980" s="118"/>
      <c r="R1980" s="118"/>
      <c r="S1980" s="151"/>
      <c r="T1980" s="119" t="str">
        <f t="shared" si="389"/>
        <v/>
      </c>
      <c r="U1980" s="119" t="str">
        <f t="shared" si="390"/>
        <v/>
      </c>
      <c r="V1980" s="119">
        <f t="shared" si="395"/>
        <v>660</v>
      </c>
      <c r="W1980" s="119" t="str">
        <f t="shared" si="396"/>
        <v/>
      </c>
      <c r="X1980" s="119" t="str">
        <f t="shared" si="397"/>
        <v/>
      </c>
      <c r="Y1980" s="120" t="str">
        <f t="shared" si="391"/>
        <v/>
      </c>
      <c r="Z1980" s="121" t="str">
        <f t="shared" si="392"/>
        <v/>
      </c>
      <c r="AA1980" s="122"/>
      <c r="AB1980" s="119" t="str">
        <f t="shared" si="399"/>
        <v/>
      </c>
    </row>
    <row r="1981" spans="1:28" x14ac:dyDescent="0.45">
      <c r="A1981" s="112">
        <f>IF(C1981="","",COUNTA($C$3:C1981))</f>
        <v>1979</v>
      </c>
      <c r="B1981" s="112" t="str">
        <f t="shared" ref="B1981:B2043" si="400">IF(C1981="","",TEXT(C1981,"mmmm"))</f>
        <v>January</v>
      </c>
      <c r="C1981" s="113">
        <v>44940</v>
      </c>
      <c r="D1981" s="114" t="s">
        <v>1130</v>
      </c>
      <c r="E1981" s="114"/>
      <c r="F1981" s="115">
        <v>44942</v>
      </c>
      <c r="G1981" s="116" t="s">
        <v>125</v>
      </c>
      <c r="H1981" s="152" t="s">
        <v>1131</v>
      </c>
      <c r="I1981" s="116" t="s">
        <v>457</v>
      </c>
      <c r="J1981" s="116" t="s">
        <v>2</v>
      </c>
      <c r="K1981" s="117" t="str">
        <f t="shared" si="394"/>
        <v>Sqmt</v>
      </c>
      <c r="L1981" s="118">
        <v>349.9</v>
      </c>
      <c r="M1981" s="118">
        <v>183.59899999999999</v>
      </c>
      <c r="N1981" s="118">
        <v>103.63</v>
      </c>
      <c r="O1981" s="138">
        <f t="shared" si="398"/>
        <v>350.41937999999999</v>
      </c>
      <c r="P1981" s="124">
        <v>297.60000000000002</v>
      </c>
      <c r="Q1981" s="118">
        <v>334.7</v>
      </c>
      <c r="R1981" s="118">
        <v>40</v>
      </c>
      <c r="S1981" s="151">
        <v>60</v>
      </c>
      <c r="T1981" s="119">
        <f t="shared" ref="T1981:T2042" si="401">(IF(K1981="Sqmt",(O1981-Q1981),""))</f>
        <v>15.719380000000001</v>
      </c>
      <c r="U1981" s="119">
        <f t="shared" ref="U1981:U2042" si="402">(IF(K1981="Sqmt",(O1981-P1981)-T1981,IF(K1981="Rmt","",IF(K1981="Kg's","",IF(K1981="No's","",IF(K1981="Roll","",""))))))</f>
        <v>37.099999999999966</v>
      </c>
      <c r="V1981" s="119">
        <f t="shared" si="395"/>
        <v>1650.4752798</v>
      </c>
      <c r="W1981" s="119">
        <f t="shared" si="396"/>
        <v>174.74099999999984</v>
      </c>
      <c r="X1981" s="119">
        <f t="shared" si="397"/>
        <v>74.038279799999998</v>
      </c>
      <c r="Y1981" s="120">
        <f t="shared" ref="Y1981:Y2042" si="403">IF(K1981="Sqmt",(T1981/O1981)*100,IF(K1981="Kg's","",IF(K1981="No's","",IF(K1981="Rmt","",IF(K1981="Roll","",IF(K1981="",""))))))</f>
        <v>4.4858763233928451</v>
      </c>
      <c r="Z1981" s="121">
        <f t="shared" ref="Z1981:Z2042" si="404">IF(K1981="Sqmt",(U1981/O1981)*100,IF(K1981="Kg's","",IF(K1981="No's","",IF(K1981="Rmt","",IF(K1981="Roll","",IF(K1981="",""))))))</f>
        <v>10.58731397789699</v>
      </c>
      <c r="AA1981" s="122"/>
      <c r="AB1981" s="119">
        <f t="shared" si="399"/>
        <v>74.038279799999998</v>
      </c>
    </row>
    <row r="1982" spans="1:28" x14ac:dyDescent="0.45">
      <c r="A1982" s="112">
        <f>IF(C1982="","",COUNTA($C$3:C1982))</f>
        <v>1980</v>
      </c>
      <c r="B1982" s="112" t="str">
        <f t="shared" si="400"/>
        <v>January</v>
      </c>
      <c r="C1982" s="113">
        <v>44940</v>
      </c>
      <c r="D1982" s="114" t="s">
        <v>1130</v>
      </c>
      <c r="E1982" s="114"/>
      <c r="F1982" s="115">
        <v>44942</v>
      </c>
      <c r="G1982" s="116" t="s">
        <v>125</v>
      </c>
      <c r="H1982" s="152" t="s">
        <v>1131</v>
      </c>
      <c r="I1982" s="116" t="s">
        <v>465</v>
      </c>
      <c r="J1982" s="116" t="s">
        <v>3</v>
      </c>
      <c r="K1982" s="117" t="str">
        <f t="shared" si="394"/>
        <v>Sqmt</v>
      </c>
      <c r="L1982" s="118">
        <v>149.30000000000001</v>
      </c>
      <c r="M1982" s="118">
        <v>53.99</v>
      </c>
      <c r="N1982" s="118">
        <v>69.599999999999994</v>
      </c>
      <c r="O1982" s="138">
        <f t="shared" si="398"/>
        <v>150.77979999999999</v>
      </c>
      <c r="P1982" s="124">
        <v>135.80000000000001</v>
      </c>
      <c r="Q1982" s="118">
        <v>138.4</v>
      </c>
      <c r="R1982" s="118"/>
      <c r="S1982" s="151"/>
      <c r="T1982" s="119">
        <f t="shared" si="401"/>
        <v>12.379799999999989</v>
      </c>
      <c r="U1982" s="119">
        <f t="shared" si="402"/>
        <v>2.5999999999999943</v>
      </c>
      <c r="V1982" s="119">
        <f t="shared" si="395"/>
        <v>946.89714400000003</v>
      </c>
      <c r="W1982" s="119">
        <f t="shared" si="396"/>
        <v>16.327999999999964</v>
      </c>
      <c r="X1982" s="119">
        <f t="shared" si="397"/>
        <v>77.745143999999939</v>
      </c>
      <c r="Y1982" s="120">
        <f t="shared" si="403"/>
        <v>8.2105162627885093</v>
      </c>
      <c r="Z1982" s="121">
        <f t="shared" si="404"/>
        <v>1.7243689141383622</v>
      </c>
      <c r="AA1982" s="122"/>
      <c r="AB1982" s="119">
        <f t="shared" si="399"/>
        <v>77.745143999999939</v>
      </c>
    </row>
    <row r="1983" spans="1:28" x14ac:dyDescent="0.45">
      <c r="A1983" s="112">
        <f>IF(C1983="","",COUNTA($C$3:C1983))</f>
        <v>1981</v>
      </c>
      <c r="B1983" s="112" t="str">
        <f t="shared" si="400"/>
        <v>January</v>
      </c>
      <c r="C1983" s="113">
        <v>44940</v>
      </c>
      <c r="D1983" s="114" t="s">
        <v>1130</v>
      </c>
      <c r="E1983" s="114"/>
      <c r="F1983" s="115">
        <v>44942</v>
      </c>
      <c r="G1983" s="116" t="s">
        <v>125</v>
      </c>
      <c r="H1983" s="152" t="s">
        <v>1131</v>
      </c>
      <c r="I1983" s="116" t="s">
        <v>369</v>
      </c>
      <c r="J1983" s="116" t="s">
        <v>407</v>
      </c>
      <c r="K1983" s="117" t="str">
        <f t="shared" si="394"/>
        <v>Sqmt</v>
      </c>
      <c r="L1983" s="118">
        <v>363.6</v>
      </c>
      <c r="M1983" s="118"/>
      <c r="N1983" s="118"/>
      <c r="O1983" s="138">
        <f t="shared" si="398"/>
        <v>363.6</v>
      </c>
      <c r="P1983" s="124">
        <v>355.6</v>
      </c>
      <c r="Q1983" s="118">
        <v>355.6</v>
      </c>
      <c r="R1983" s="118"/>
      <c r="S1983" s="151"/>
      <c r="T1983" s="119">
        <f t="shared" si="401"/>
        <v>8</v>
      </c>
      <c r="U1983" s="119">
        <f t="shared" si="402"/>
        <v>0</v>
      </c>
      <c r="V1983" s="119">
        <f t="shared" si="395"/>
        <v>363.6</v>
      </c>
      <c r="W1983" s="119">
        <f t="shared" si="396"/>
        <v>0</v>
      </c>
      <c r="X1983" s="119" t="str">
        <f t="shared" si="397"/>
        <v/>
      </c>
      <c r="Y1983" s="120">
        <f t="shared" si="403"/>
        <v>2.2002200220021999</v>
      </c>
      <c r="Z1983" s="121">
        <f t="shared" si="404"/>
        <v>0</v>
      </c>
      <c r="AA1983" s="122"/>
      <c r="AB1983" s="119" t="str">
        <f t="shared" si="399"/>
        <v/>
      </c>
    </row>
    <row r="1984" spans="1:28" x14ac:dyDescent="0.45">
      <c r="A1984" s="112">
        <f>IF(C1984="","",COUNTA($C$3:C1984))</f>
        <v>1982</v>
      </c>
      <c r="B1984" s="112" t="str">
        <f t="shared" si="400"/>
        <v>January</v>
      </c>
      <c r="C1984" s="113">
        <v>44940</v>
      </c>
      <c r="D1984" s="114" t="s">
        <v>1130</v>
      </c>
      <c r="E1984" s="114"/>
      <c r="F1984" s="115">
        <v>44942</v>
      </c>
      <c r="G1984" s="116" t="s">
        <v>125</v>
      </c>
      <c r="H1984" s="152" t="s">
        <v>1131</v>
      </c>
      <c r="I1984" s="116" t="s">
        <v>369</v>
      </c>
      <c r="J1984" s="116" t="s">
        <v>708</v>
      </c>
      <c r="K1984" s="117" t="str">
        <f t="shared" si="394"/>
        <v>Sqmt</v>
      </c>
      <c r="L1984" s="118">
        <v>75</v>
      </c>
      <c r="M1984" s="118"/>
      <c r="N1984" s="118"/>
      <c r="O1984" s="138">
        <f t="shared" si="398"/>
        <v>75</v>
      </c>
      <c r="P1984" s="124">
        <v>73.7</v>
      </c>
      <c r="Q1984" s="118">
        <v>73.7</v>
      </c>
      <c r="R1984" s="118"/>
      <c r="S1984" s="151"/>
      <c r="T1984" s="119">
        <f t="shared" si="401"/>
        <v>1.2999999999999972</v>
      </c>
      <c r="U1984" s="119">
        <f t="shared" si="402"/>
        <v>0</v>
      </c>
      <c r="V1984" s="119">
        <f t="shared" si="395"/>
        <v>75</v>
      </c>
      <c r="W1984" s="119">
        <f t="shared" si="396"/>
        <v>0</v>
      </c>
      <c r="X1984" s="119" t="str">
        <f t="shared" si="397"/>
        <v/>
      </c>
      <c r="Y1984" s="120">
        <f t="shared" si="403"/>
        <v>1.7333333333333294</v>
      </c>
      <c r="Z1984" s="121">
        <f t="shared" si="404"/>
        <v>0</v>
      </c>
      <c r="AA1984" s="122"/>
      <c r="AB1984" s="119" t="str">
        <f t="shared" si="399"/>
        <v/>
      </c>
    </row>
    <row r="1985" spans="1:28" x14ac:dyDescent="0.45">
      <c r="A1985" s="112">
        <f>IF(C1985="","",COUNTA($C$3:C1985))</f>
        <v>1983</v>
      </c>
      <c r="B1985" s="112" t="str">
        <f t="shared" si="400"/>
        <v>January</v>
      </c>
      <c r="C1985" s="113">
        <v>44940</v>
      </c>
      <c r="D1985" s="114" t="s">
        <v>1130</v>
      </c>
      <c r="E1985" s="114"/>
      <c r="F1985" s="115">
        <v>44942</v>
      </c>
      <c r="G1985" s="116" t="s">
        <v>125</v>
      </c>
      <c r="H1985" s="152" t="s">
        <v>1131</v>
      </c>
      <c r="I1985" s="116" t="s">
        <v>25</v>
      </c>
      <c r="J1985" s="116" t="s">
        <v>374</v>
      </c>
      <c r="K1985" s="117" t="str">
        <f t="shared" si="394"/>
        <v>No's</v>
      </c>
      <c r="L1985" s="118">
        <v>1876</v>
      </c>
      <c r="M1985" s="118"/>
      <c r="N1985" s="118"/>
      <c r="O1985" s="138">
        <f t="shared" si="398"/>
        <v>1876</v>
      </c>
      <c r="P1985" s="124"/>
      <c r="Q1985" s="118"/>
      <c r="R1985" s="118"/>
      <c r="S1985" s="151"/>
      <c r="T1985" s="119" t="str">
        <f t="shared" si="401"/>
        <v/>
      </c>
      <c r="U1985" s="119" t="str">
        <f t="shared" si="402"/>
        <v/>
      </c>
      <c r="V1985" s="119">
        <f t="shared" si="395"/>
        <v>1876</v>
      </c>
      <c r="W1985" s="119" t="str">
        <f t="shared" si="396"/>
        <v/>
      </c>
      <c r="X1985" s="119" t="str">
        <f t="shared" si="397"/>
        <v/>
      </c>
      <c r="Y1985" s="120" t="str">
        <f t="shared" si="403"/>
        <v/>
      </c>
      <c r="Z1985" s="121" t="str">
        <f t="shared" si="404"/>
        <v/>
      </c>
      <c r="AA1985" s="122"/>
      <c r="AB1985" s="119" t="str">
        <f t="shared" si="399"/>
        <v/>
      </c>
    </row>
    <row r="1986" spans="1:28" x14ac:dyDescent="0.45">
      <c r="A1986" s="112">
        <f>IF(C1986="","",COUNTA($C$3:C1986))</f>
        <v>1984</v>
      </c>
      <c r="B1986" s="112" t="str">
        <f t="shared" si="400"/>
        <v>January</v>
      </c>
      <c r="C1986" s="113">
        <v>44940</v>
      </c>
      <c r="D1986" s="114" t="s">
        <v>1130</v>
      </c>
      <c r="E1986" s="114"/>
      <c r="F1986" s="115">
        <v>44942</v>
      </c>
      <c r="G1986" s="116" t="s">
        <v>125</v>
      </c>
      <c r="H1986" s="152" t="s">
        <v>1131</v>
      </c>
      <c r="I1986" s="116" t="s">
        <v>460</v>
      </c>
      <c r="J1986" s="116" t="s">
        <v>225</v>
      </c>
      <c r="K1986" s="117" t="str">
        <f t="shared" si="394"/>
        <v>Rmt</v>
      </c>
      <c r="L1986" s="118">
        <v>380</v>
      </c>
      <c r="M1986" s="118"/>
      <c r="N1986" s="118"/>
      <c r="O1986" s="138">
        <f t="shared" si="398"/>
        <v>380</v>
      </c>
      <c r="P1986" s="124"/>
      <c r="Q1986" s="118"/>
      <c r="R1986" s="118"/>
      <c r="S1986" s="151"/>
      <c r="T1986" s="119" t="str">
        <f t="shared" si="401"/>
        <v/>
      </c>
      <c r="U1986" s="119" t="str">
        <f t="shared" si="402"/>
        <v/>
      </c>
      <c r="V1986" s="119">
        <f t="shared" si="395"/>
        <v>380</v>
      </c>
      <c r="W1986" s="119" t="str">
        <f t="shared" si="396"/>
        <v/>
      </c>
      <c r="X1986" s="119" t="str">
        <f t="shared" si="397"/>
        <v/>
      </c>
      <c r="Y1986" s="120" t="str">
        <f t="shared" si="403"/>
        <v/>
      </c>
      <c r="Z1986" s="121" t="str">
        <f t="shared" si="404"/>
        <v/>
      </c>
      <c r="AA1986" s="122"/>
      <c r="AB1986" s="119" t="str">
        <f t="shared" si="399"/>
        <v/>
      </c>
    </row>
    <row r="1987" spans="1:28" x14ac:dyDescent="0.45">
      <c r="A1987" s="112">
        <f>IF(C1987="","",COUNTA($C$3:C1987))</f>
        <v>1985</v>
      </c>
      <c r="B1987" s="112" t="str">
        <f t="shared" si="400"/>
        <v>January</v>
      </c>
      <c r="C1987" s="113">
        <v>44940</v>
      </c>
      <c r="D1987" s="114" t="s">
        <v>1130</v>
      </c>
      <c r="E1987" s="114"/>
      <c r="F1987" s="115">
        <v>44942</v>
      </c>
      <c r="G1987" s="116" t="s">
        <v>125</v>
      </c>
      <c r="H1987" s="152" t="s">
        <v>1131</v>
      </c>
      <c r="I1987" s="116" t="s">
        <v>24</v>
      </c>
      <c r="J1987" s="116" t="s">
        <v>24</v>
      </c>
      <c r="K1987" s="117" t="str">
        <f t="shared" ref="K1987:K2050" si="405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No's</v>
      </c>
      <c r="L1987" s="118">
        <v>1500</v>
      </c>
      <c r="M1987" s="118"/>
      <c r="N1987" s="118"/>
      <c r="O1987" s="138">
        <f t="shared" si="398"/>
        <v>1500</v>
      </c>
      <c r="P1987" s="124"/>
      <c r="Q1987" s="118"/>
      <c r="R1987" s="118"/>
      <c r="S1987" s="151"/>
      <c r="T1987" s="119" t="str">
        <f t="shared" si="401"/>
        <v/>
      </c>
      <c r="U1987" s="119" t="str">
        <f t="shared" si="402"/>
        <v/>
      </c>
      <c r="V1987" s="119">
        <f t="shared" ref="V1987:V2050" si="406">IF(ISNUMBER(SEARCH("26",J:J)),O1987*3.925,IF(ISNUMBER(SEARCH("24",J:J)),O1987*4.71,IF(ISNUMBER(SEARCH("22",J:J)),O1987*6.28,IF(ISNUMBER(SEARCH("20",J:J)),O1987*7.85,IF(ISNUMBER(SEARCH("18G",J:J)),O1987*9.42,IF(ISNUMBER(SEARCH("16G",J:J)),O1987*11.775,IF(ISNUMBER(SEARCH("Thermal",J:J)),O1987,IF(ISNUMBER(SEARCH("Acou",J:J)),O1987,IF(ISNUMBER(SEARCH("ss",J:J)),O1987,IF(ISNUMBER(SEARCH("0.8mm",J:J)),O1987*2.2,IF(ISNUMBER(SEARCH("1mm",J:J)),O1987*2.75,IF(ISNUMBER(SEARCH("1.2mm",J:J)),O1987*3.3,IF(ISNUMBER(SEARCH("Gasket",J:J)),O1987,IF(ISNUMBER(SEARCH("Cleats",J:J)),O1987,IF(ISNUMBER(SEARCH("Sealant",J:J)),O1987,IF(ISNUMBER(SEARCH("Bracket",J:J)),O1987,IF(ISNUMBER(SEARCH("Corner",J:J)),O1987,IF(ISNUMBER(SEARCH("Bubble",J:J)),O1987,""))))))))))))))))))</f>
        <v>1500</v>
      </c>
      <c r="W1987" s="119" t="str">
        <f t="shared" ref="W1987:W2050" si="407">IF(ISNUMBER(SEARCH("26",J:J)),U1987*3.925,IF(ISNUMBER(SEARCH("24",J:J)),U1987*4.71,IF(ISNUMBER(SEARCH("22",J:J)),U1987*6.28,IF(ISNUMBER(SEARCH("20",J:J)),U1987*7.85,IF(ISNUMBER(SEARCH("18G",J:J)),U1987*9.42,IF(ISNUMBER(SEARCH("16G",J:J)),U1987*11.775,IF(ISNUMBER(SEARCH("Thermal",J:J)),U1987,IF(ISNUMBER(SEARCH("Acou",J:J)),U1987,IF(ISNUMBER(SEARCH("ss",J:J)),U1987,IF(ISNUMBER(SEARCH("0.8mm",J:J)),U1987*2.2,IF(ISNUMBER(SEARCH("1mm",J:J)),U1987*2.75,IF(ISNUMBER(SEARCH("1.2mm",J:J)),U1987*3.3,IF(ISNUMBER(SEARCH("Gasket",J:J)),U1987,IF(ISNUMBER(SEARCH("Cleats",J:J)),U1987,IF(ISNUMBER(SEARCH("Sealant",J:J)),U1987,IF(ISNUMBER(SEARCH("Bracket",J:J)),U1987,IF(ISNUMBER(SEARCH("Corner",J:J)),U1987,IF(ISNUMBER(SEARCH("Bubble",J:J)),U1987,""))))))))))))))))))</f>
        <v/>
      </c>
      <c r="X1987" s="119" t="str">
        <f t="shared" ref="X1987:X2050" si="408">IF(ISNUMBER(SEARCH("26",J:J)),T1987*3.925,IF(ISNUMBER(SEARCH("24",J:J)),T1987*4.71,IF(ISNUMBER(SEARCH("22",J:J)),T1987*6.28,IF(ISNUMBER(SEARCH("20",J:J)),T1987*7.85,IF(ISNUMBER(SEARCH("18",J:J)),T1987*9.42,IF(ISNUMBER(SEARCH("16",J:J)),T1987*11.775,IF(ISNUMBER(SEARCH("Thermal",J:J)),"",IF(ISNUMBER(SEARCH("Acou",J:J)),"",IF(ISNUMBER(SEARCH("ss",J:J)),"",IF(ISNUMBER(SEARCH("0.8mm",J:J)),T1987*2.2,IF(ISNUMBER(SEARCH("1mm",J:J)),T1987*2.75,IF(ISNUMBER(SEARCH("1.2mm",J:J)),T1987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1987" s="120" t="str">
        <f t="shared" si="403"/>
        <v/>
      </c>
      <c r="Z1987" s="121" t="str">
        <f t="shared" si="404"/>
        <v/>
      </c>
      <c r="AA1987" s="122"/>
      <c r="AB1987" s="119" t="str">
        <f t="shared" si="399"/>
        <v/>
      </c>
    </row>
    <row r="1988" spans="1:28" x14ac:dyDescent="0.45">
      <c r="A1988" s="112">
        <f>IF(C1988="","",COUNTA($C$3:C1988))</f>
        <v>1986</v>
      </c>
      <c r="B1988" s="112" t="str">
        <f t="shared" si="400"/>
        <v>January</v>
      </c>
      <c r="C1988" s="113">
        <v>44940</v>
      </c>
      <c r="D1988" s="114" t="s">
        <v>1130</v>
      </c>
      <c r="E1988" s="114"/>
      <c r="F1988" s="115">
        <v>44942</v>
      </c>
      <c r="G1988" s="116" t="s">
        <v>125</v>
      </c>
      <c r="H1988" s="152" t="s">
        <v>1131</v>
      </c>
      <c r="I1988" s="116" t="s">
        <v>353</v>
      </c>
      <c r="J1988" s="116" t="s">
        <v>24</v>
      </c>
      <c r="K1988" s="117" t="str">
        <f t="shared" si="405"/>
        <v>No's</v>
      </c>
      <c r="L1988" s="118">
        <v>125</v>
      </c>
      <c r="M1988" s="118"/>
      <c r="N1988" s="118"/>
      <c r="O1988" s="138">
        <f t="shared" si="398"/>
        <v>125</v>
      </c>
      <c r="P1988" s="124"/>
      <c r="Q1988" s="118"/>
      <c r="R1988" s="118"/>
      <c r="S1988" s="151"/>
      <c r="T1988" s="119" t="str">
        <f t="shared" si="401"/>
        <v/>
      </c>
      <c r="U1988" s="119" t="str">
        <f t="shared" si="402"/>
        <v/>
      </c>
      <c r="V1988" s="119">
        <f t="shared" si="406"/>
        <v>125</v>
      </c>
      <c r="W1988" s="119" t="str">
        <f t="shared" si="407"/>
        <v/>
      </c>
      <c r="X1988" s="119" t="str">
        <f t="shared" si="408"/>
        <v/>
      </c>
      <c r="Y1988" s="120" t="str">
        <f t="shared" si="403"/>
        <v/>
      </c>
      <c r="Z1988" s="121" t="str">
        <f t="shared" si="404"/>
        <v/>
      </c>
      <c r="AA1988" s="122"/>
      <c r="AB1988" s="119" t="str">
        <f t="shared" si="399"/>
        <v/>
      </c>
    </row>
    <row r="1989" spans="1:28" x14ac:dyDescent="0.45">
      <c r="A1989" s="112">
        <f>IF(C1989="","",COUNTA($C$3:C1989))</f>
        <v>1987</v>
      </c>
      <c r="B1989" s="112" t="str">
        <f t="shared" si="400"/>
        <v>January</v>
      </c>
      <c r="C1989" s="113">
        <v>44940</v>
      </c>
      <c r="D1989" s="114" t="s">
        <v>1130</v>
      </c>
      <c r="E1989" s="114"/>
      <c r="F1989" s="115">
        <v>44942</v>
      </c>
      <c r="G1989" s="116" t="s">
        <v>125</v>
      </c>
      <c r="H1989" s="152" t="s">
        <v>1131</v>
      </c>
      <c r="I1989" s="116" t="s">
        <v>352</v>
      </c>
      <c r="J1989" s="116" t="s">
        <v>24</v>
      </c>
      <c r="K1989" s="117" t="str">
        <f t="shared" si="405"/>
        <v>No's</v>
      </c>
      <c r="L1989" s="118">
        <v>125</v>
      </c>
      <c r="M1989" s="118"/>
      <c r="N1989" s="118"/>
      <c r="O1989" s="138">
        <f t="shared" si="398"/>
        <v>125</v>
      </c>
      <c r="P1989" s="124"/>
      <c r="Q1989" s="118"/>
      <c r="R1989" s="118"/>
      <c r="S1989" s="151"/>
      <c r="T1989" s="119" t="str">
        <f t="shared" si="401"/>
        <v/>
      </c>
      <c r="U1989" s="119" t="str">
        <f t="shared" si="402"/>
        <v/>
      </c>
      <c r="V1989" s="119">
        <f t="shared" si="406"/>
        <v>125</v>
      </c>
      <c r="W1989" s="119" t="str">
        <f t="shared" si="407"/>
        <v/>
      </c>
      <c r="X1989" s="119" t="str">
        <f t="shared" si="408"/>
        <v/>
      </c>
      <c r="Y1989" s="120" t="str">
        <f t="shared" si="403"/>
        <v/>
      </c>
      <c r="Z1989" s="121" t="str">
        <f t="shared" si="404"/>
        <v/>
      </c>
      <c r="AA1989" s="122"/>
      <c r="AB1989" s="119" t="str">
        <f t="shared" si="399"/>
        <v/>
      </c>
    </row>
    <row r="1990" spans="1:28" x14ac:dyDescent="0.45">
      <c r="A1990" s="112">
        <f>IF(C1990="","",COUNTA($C$3:C1990))</f>
        <v>1988</v>
      </c>
      <c r="B1990" s="112" t="str">
        <f t="shared" si="400"/>
        <v>January</v>
      </c>
      <c r="C1990" s="113">
        <v>44940</v>
      </c>
      <c r="D1990" s="114" t="s">
        <v>1130</v>
      </c>
      <c r="E1990" s="114"/>
      <c r="F1990" s="115">
        <v>44942</v>
      </c>
      <c r="G1990" s="116" t="s">
        <v>125</v>
      </c>
      <c r="H1990" s="152" t="s">
        <v>1131</v>
      </c>
      <c r="I1990" s="116" t="s">
        <v>480</v>
      </c>
      <c r="J1990" s="116" t="s">
        <v>345</v>
      </c>
      <c r="K1990" s="117" t="str">
        <f t="shared" si="405"/>
        <v>Kg's</v>
      </c>
      <c r="L1990" s="118">
        <v>3</v>
      </c>
      <c r="M1990" s="118"/>
      <c r="N1990" s="118"/>
      <c r="O1990" s="138">
        <f t="shared" si="398"/>
        <v>3</v>
      </c>
      <c r="P1990" s="124"/>
      <c r="Q1990" s="118"/>
      <c r="R1990" s="118"/>
      <c r="S1990" s="151"/>
      <c r="T1990" s="119" t="str">
        <f t="shared" si="401"/>
        <v/>
      </c>
      <c r="U1990" s="119" t="str">
        <f t="shared" si="402"/>
        <v/>
      </c>
      <c r="V1990" s="119">
        <f t="shared" si="406"/>
        <v>3</v>
      </c>
      <c r="W1990" s="119" t="str">
        <f t="shared" si="407"/>
        <v/>
      </c>
      <c r="X1990" s="119" t="str">
        <f t="shared" si="408"/>
        <v/>
      </c>
      <c r="Y1990" s="120" t="str">
        <f t="shared" si="403"/>
        <v/>
      </c>
      <c r="Z1990" s="121" t="str">
        <f t="shared" si="404"/>
        <v/>
      </c>
      <c r="AA1990" s="122"/>
      <c r="AB1990" s="119" t="str">
        <f t="shared" si="399"/>
        <v/>
      </c>
    </row>
    <row r="1991" spans="1:28" x14ac:dyDescent="0.45">
      <c r="A1991" s="112">
        <f>IF(C1991="","",COUNTA($C$3:C1991))</f>
        <v>1989</v>
      </c>
      <c r="B1991" s="112" t="str">
        <f t="shared" si="400"/>
        <v>January</v>
      </c>
      <c r="C1991" s="113">
        <v>44940</v>
      </c>
      <c r="D1991" s="114" t="s">
        <v>1130</v>
      </c>
      <c r="E1991" s="114"/>
      <c r="F1991" s="115">
        <v>44942</v>
      </c>
      <c r="G1991" s="116" t="s">
        <v>125</v>
      </c>
      <c r="H1991" s="152" t="s">
        <v>1131</v>
      </c>
      <c r="I1991" s="116" t="s">
        <v>480</v>
      </c>
      <c r="J1991" s="116" t="s">
        <v>343</v>
      </c>
      <c r="K1991" s="117" t="str">
        <f t="shared" si="405"/>
        <v>No's</v>
      </c>
      <c r="L1991" s="118">
        <v>4</v>
      </c>
      <c r="M1991" s="118"/>
      <c r="N1991" s="118"/>
      <c r="O1991" s="138">
        <f t="shared" si="398"/>
        <v>4</v>
      </c>
      <c r="P1991" s="124"/>
      <c r="Q1991" s="118"/>
      <c r="R1991" s="118"/>
      <c r="S1991" s="151"/>
      <c r="T1991" s="119" t="str">
        <f t="shared" si="401"/>
        <v/>
      </c>
      <c r="U1991" s="119" t="str">
        <f t="shared" si="402"/>
        <v/>
      </c>
      <c r="V1991" s="119">
        <f t="shared" si="406"/>
        <v>4</v>
      </c>
      <c r="W1991" s="119" t="str">
        <f t="shared" si="407"/>
        <v/>
      </c>
      <c r="X1991" s="119" t="str">
        <f t="shared" si="408"/>
        <v/>
      </c>
      <c r="Y1991" s="120" t="str">
        <f t="shared" si="403"/>
        <v/>
      </c>
      <c r="Z1991" s="121" t="str">
        <f t="shared" si="404"/>
        <v/>
      </c>
      <c r="AA1991" s="122"/>
      <c r="AB1991" s="119" t="str">
        <f t="shared" si="399"/>
        <v/>
      </c>
    </row>
    <row r="1992" spans="1:28" x14ac:dyDescent="0.45">
      <c r="A1992" s="112">
        <f>IF(C1992="","",COUNTA($C$3:C1992))</f>
        <v>1990</v>
      </c>
      <c r="B1992" s="112" t="str">
        <f t="shared" si="400"/>
        <v>January</v>
      </c>
      <c r="C1992" s="113">
        <v>44940</v>
      </c>
      <c r="D1992" s="114" t="s">
        <v>1130</v>
      </c>
      <c r="E1992" s="114"/>
      <c r="F1992" s="115">
        <v>44942</v>
      </c>
      <c r="G1992" s="116" t="s">
        <v>125</v>
      </c>
      <c r="H1992" s="152" t="s">
        <v>1132</v>
      </c>
      <c r="I1992" s="116" t="s">
        <v>457</v>
      </c>
      <c r="J1992" s="116" t="s">
        <v>2</v>
      </c>
      <c r="K1992" s="117" t="str">
        <f t="shared" si="405"/>
        <v>Sqmt</v>
      </c>
      <c r="L1992" s="118">
        <v>266.89999999999998</v>
      </c>
      <c r="M1992" s="118">
        <v>148.6</v>
      </c>
      <c r="N1992" s="118">
        <v>71.39</v>
      </c>
      <c r="O1992" s="138">
        <f t="shared" si="398"/>
        <v>268.38780000000003</v>
      </c>
      <c r="P1992" s="124">
        <v>231.25</v>
      </c>
      <c r="Q1992" s="118">
        <v>256.5</v>
      </c>
      <c r="R1992" s="118">
        <v>46</v>
      </c>
      <c r="S1992" s="151">
        <v>54</v>
      </c>
      <c r="T1992" s="119">
        <f t="shared" si="401"/>
        <v>11.887800000000027</v>
      </c>
      <c r="U1992" s="119">
        <f t="shared" si="402"/>
        <v>25.25</v>
      </c>
      <c r="V1992" s="119">
        <f t="shared" si="406"/>
        <v>1264.1065380000002</v>
      </c>
      <c r="W1992" s="119">
        <f t="shared" si="407"/>
        <v>118.92749999999999</v>
      </c>
      <c r="X1992" s="119">
        <f t="shared" si="408"/>
        <v>55.991538000000126</v>
      </c>
      <c r="Y1992" s="120">
        <f t="shared" si="403"/>
        <v>4.4293369519777075</v>
      </c>
      <c r="Z1992" s="121">
        <f t="shared" si="404"/>
        <v>9.4080282337721748</v>
      </c>
      <c r="AA1992" s="122"/>
      <c r="AB1992" s="119">
        <f t="shared" si="399"/>
        <v>55.991538000000126</v>
      </c>
    </row>
    <row r="1993" spans="1:28" x14ac:dyDescent="0.45">
      <c r="A1993" s="112">
        <f>IF(C1993="","",COUNTA($C$3:C1993))</f>
        <v>1991</v>
      </c>
      <c r="B1993" s="112" t="str">
        <f t="shared" si="400"/>
        <v>January</v>
      </c>
      <c r="C1993" s="113">
        <v>44940</v>
      </c>
      <c r="D1993" s="114" t="s">
        <v>1130</v>
      </c>
      <c r="E1993" s="114"/>
      <c r="F1993" s="115">
        <v>44942</v>
      </c>
      <c r="G1993" s="116" t="s">
        <v>125</v>
      </c>
      <c r="H1993" s="152" t="s">
        <v>1132</v>
      </c>
      <c r="I1993" s="116" t="s">
        <v>465</v>
      </c>
      <c r="J1993" s="116" t="s">
        <v>3</v>
      </c>
      <c r="K1993" s="117" t="str">
        <f t="shared" si="405"/>
        <v>Sqmt</v>
      </c>
      <c r="L1993" s="118">
        <v>143.80000000000001</v>
      </c>
      <c r="M1993" s="118">
        <v>62.16</v>
      </c>
      <c r="N1993" s="118">
        <v>56.67</v>
      </c>
      <c r="O1993" s="138">
        <f t="shared" si="398"/>
        <v>144.9726</v>
      </c>
      <c r="P1993" s="124">
        <v>126.9</v>
      </c>
      <c r="Q1993" s="118">
        <v>133.1</v>
      </c>
      <c r="R1993" s="118"/>
      <c r="S1993" s="151"/>
      <c r="T1993" s="119">
        <f t="shared" si="401"/>
        <v>11.872600000000006</v>
      </c>
      <c r="U1993" s="119">
        <f t="shared" si="402"/>
        <v>6.1999999999999886</v>
      </c>
      <c r="V1993" s="119">
        <f t="shared" si="406"/>
        <v>910.42792800000007</v>
      </c>
      <c r="W1993" s="119">
        <f t="shared" si="407"/>
        <v>38.935999999999929</v>
      </c>
      <c r="X1993" s="119">
        <f t="shared" si="408"/>
        <v>74.559928000000042</v>
      </c>
      <c r="Y1993" s="120">
        <f t="shared" si="403"/>
        <v>8.1895475420872685</v>
      </c>
      <c r="Z1993" s="121">
        <f t="shared" si="404"/>
        <v>4.2766702121642224</v>
      </c>
      <c r="AA1993" s="122"/>
      <c r="AB1993" s="119">
        <f t="shared" si="399"/>
        <v>74.559928000000042</v>
      </c>
    </row>
    <row r="1994" spans="1:28" x14ac:dyDescent="0.45">
      <c r="A1994" s="112">
        <f>IF(C1994="","",COUNTA($C$3:C1994))</f>
        <v>1992</v>
      </c>
      <c r="B1994" s="112" t="str">
        <f t="shared" si="400"/>
        <v>January</v>
      </c>
      <c r="C1994" s="113">
        <v>44940</v>
      </c>
      <c r="D1994" s="114" t="s">
        <v>1130</v>
      </c>
      <c r="E1994" s="114"/>
      <c r="F1994" s="115">
        <v>44942</v>
      </c>
      <c r="G1994" s="116" t="s">
        <v>125</v>
      </c>
      <c r="H1994" s="152" t="s">
        <v>1132</v>
      </c>
      <c r="I1994" s="116" t="s">
        <v>369</v>
      </c>
      <c r="J1994" s="116" t="s">
        <v>407</v>
      </c>
      <c r="K1994" s="117" t="str">
        <f t="shared" si="405"/>
        <v>Sqmt</v>
      </c>
      <c r="L1994" s="118">
        <v>331.1</v>
      </c>
      <c r="M1994" s="118"/>
      <c r="N1994" s="118"/>
      <c r="O1994" s="138">
        <f t="shared" si="398"/>
        <v>331.1</v>
      </c>
      <c r="P1994" s="124">
        <v>323.60000000000002</v>
      </c>
      <c r="Q1994" s="118">
        <v>323.60000000000002</v>
      </c>
      <c r="R1994" s="118"/>
      <c r="S1994" s="151"/>
      <c r="T1994" s="119">
        <f t="shared" si="401"/>
        <v>7.5</v>
      </c>
      <c r="U1994" s="119">
        <f t="shared" si="402"/>
        <v>0</v>
      </c>
      <c r="V1994" s="119">
        <f t="shared" si="406"/>
        <v>331.1</v>
      </c>
      <c r="W1994" s="119">
        <f t="shared" si="407"/>
        <v>0</v>
      </c>
      <c r="X1994" s="119" t="str">
        <f t="shared" si="408"/>
        <v/>
      </c>
      <c r="Y1994" s="120">
        <f t="shared" si="403"/>
        <v>2.2651766837813345</v>
      </c>
      <c r="Z1994" s="121">
        <f t="shared" si="404"/>
        <v>0</v>
      </c>
      <c r="AA1994" s="122"/>
      <c r="AB1994" s="119" t="str">
        <f t="shared" si="399"/>
        <v/>
      </c>
    </row>
    <row r="1995" spans="1:28" x14ac:dyDescent="0.45">
      <c r="A1995" s="112">
        <f>IF(C1995="","",COUNTA($C$3:C1995))</f>
        <v>1993</v>
      </c>
      <c r="B1995" s="112" t="str">
        <f t="shared" si="400"/>
        <v>January</v>
      </c>
      <c r="C1995" s="113">
        <v>44940</v>
      </c>
      <c r="D1995" s="114" t="s">
        <v>1130</v>
      </c>
      <c r="E1995" s="114"/>
      <c r="F1995" s="115">
        <v>44942</v>
      </c>
      <c r="G1995" s="116" t="s">
        <v>125</v>
      </c>
      <c r="H1995" s="152" t="s">
        <v>1132</v>
      </c>
      <c r="I1995" s="116" t="s">
        <v>369</v>
      </c>
      <c r="J1995" s="116" t="s">
        <v>708</v>
      </c>
      <c r="K1995" s="117" t="str">
        <f t="shared" si="405"/>
        <v>Sqmt</v>
      </c>
      <c r="L1995" s="118">
        <v>31</v>
      </c>
      <c r="M1995" s="118"/>
      <c r="N1995" s="118"/>
      <c r="O1995" s="138">
        <f t="shared" si="398"/>
        <v>31</v>
      </c>
      <c r="P1995" s="124">
        <v>30.9</v>
      </c>
      <c r="Q1995" s="118">
        <v>30.9</v>
      </c>
      <c r="R1995" s="118"/>
      <c r="S1995" s="151"/>
      <c r="T1995" s="119">
        <f t="shared" si="401"/>
        <v>0.10000000000000142</v>
      </c>
      <c r="U1995" s="119">
        <f t="shared" si="402"/>
        <v>0</v>
      </c>
      <c r="V1995" s="119">
        <f t="shared" si="406"/>
        <v>31</v>
      </c>
      <c r="W1995" s="119">
        <f t="shared" si="407"/>
        <v>0</v>
      </c>
      <c r="X1995" s="119" t="str">
        <f t="shared" si="408"/>
        <v/>
      </c>
      <c r="Y1995" s="120">
        <f t="shared" si="403"/>
        <v>0.32258064516129492</v>
      </c>
      <c r="Z1995" s="121">
        <f t="shared" si="404"/>
        <v>0</v>
      </c>
      <c r="AA1995" s="122"/>
      <c r="AB1995" s="119" t="str">
        <f t="shared" si="399"/>
        <v/>
      </c>
    </row>
    <row r="1996" spans="1:28" x14ac:dyDescent="0.45">
      <c r="A1996" s="112">
        <f>IF(C1996="","",COUNTA($C$3:C1996))</f>
        <v>1994</v>
      </c>
      <c r="B1996" s="112" t="str">
        <f t="shared" si="400"/>
        <v>January</v>
      </c>
      <c r="C1996" s="113">
        <v>44940</v>
      </c>
      <c r="D1996" s="114" t="s">
        <v>1130</v>
      </c>
      <c r="E1996" s="114"/>
      <c r="F1996" s="115">
        <v>44942</v>
      </c>
      <c r="G1996" s="116" t="s">
        <v>125</v>
      </c>
      <c r="H1996" s="152" t="s">
        <v>1132</v>
      </c>
      <c r="I1996" s="116" t="s">
        <v>25</v>
      </c>
      <c r="J1996" s="116" t="s">
        <v>374</v>
      </c>
      <c r="K1996" s="117" t="str">
        <f t="shared" si="405"/>
        <v>No's</v>
      </c>
      <c r="L1996" s="118">
        <v>1384</v>
      </c>
      <c r="M1996" s="118"/>
      <c r="N1996" s="118"/>
      <c r="O1996" s="138">
        <f t="shared" si="398"/>
        <v>1384</v>
      </c>
      <c r="P1996" s="124"/>
      <c r="Q1996" s="118"/>
      <c r="R1996" s="118"/>
      <c r="S1996" s="151"/>
      <c r="T1996" s="119" t="str">
        <f t="shared" si="401"/>
        <v/>
      </c>
      <c r="U1996" s="119" t="str">
        <f t="shared" si="402"/>
        <v/>
      </c>
      <c r="V1996" s="119">
        <f t="shared" si="406"/>
        <v>1384</v>
      </c>
      <c r="W1996" s="119" t="str">
        <f t="shared" si="407"/>
        <v/>
      </c>
      <c r="X1996" s="119" t="str">
        <f t="shared" si="408"/>
        <v/>
      </c>
      <c r="Y1996" s="120" t="str">
        <f t="shared" si="403"/>
        <v/>
      </c>
      <c r="Z1996" s="121" t="str">
        <f t="shared" si="404"/>
        <v/>
      </c>
      <c r="AA1996" s="122"/>
      <c r="AB1996" s="119" t="str">
        <f t="shared" si="399"/>
        <v/>
      </c>
    </row>
    <row r="1997" spans="1:28" x14ac:dyDescent="0.45">
      <c r="A1997" s="112">
        <f>IF(C1997="","",COUNTA($C$3:C1997))</f>
        <v>1995</v>
      </c>
      <c r="B1997" s="112" t="str">
        <f t="shared" si="400"/>
        <v>January</v>
      </c>
      <c r="C1997" s="113">
        <v>44940</v>
      </c>
      <c r="D1997" s="114" t="s">
        <v>1130</v>
      </c>
      <c r="E1997" s="114"/>
      <c r="F1997" s="115">
        <v>44942</v>
      </c>
      <c r="G1997" s="116" t="s">
        <v>125</v>
      </c>
      <c r="H1997" s="152" t="s">
        <v>1132</v>
      </c>
      <c r="I1997" s="116" t="s">
        <v>460</v>
      </c>
      <c r="J1997" s="116" t="s">
        <v>225</v>
      </c>
      <c r="K1997" s="117" t="str">
        <f t="shared" si="405"/>
        <v>Rmt</v>
      </c>
      <c r="L1997" s="118">
        <v>280</v>
      </c>
      <c r="M1997" s="118"/>
      <c r="N1997" s="118"/>
      <c r="O1997" s="138">
        <f t="shared" si="398"/>
        <v>280</v>
      </c>
      <c r="P1997" s="124"/>
      <c r="Q1997" s="118"/>
      <c r="R1997" s="118"/>
      <c r="S1997" s="151"/>
      <c r="T1997" s="119" t="str">
        <f t="shared" si="401"/>
        <v/>
      </c>
      <c r="U1997" s="119" t="str">
        <f t="shared" si="402"/>
        <v/>
      </c>
      <c r="V1997" s="119">
        <f t="shared" si="406"/>
        <v>280</v>
      </c>
      <c r="W1997" s="119" t="str">
        <f t="shared" si="407"/>
        <v/>
      </c>
      <c r="X1997" s="119" t="str">
        <f t="shared" si="408"/>
        <v/>
      </c>
      <c r="Y1997" s="120" t="str">
        <f t="shared" si="403"/>
        <v/>
      </c>
      <c r="Z1997" s="121" t="str">
        <f t="shared" si="404"/>
        <v/>
      </c>
      <c r="AA1997" s="122"/>
      <c r="AB1997" s="119" t="str">
        <f t="shared" si="399"/>
        <v/>
      </c>
    </row>
    <row r="1998" spans="1:28" x14ac:dyDescent="0.45">
      <c r="A1998" s="112">
        <f>IF(C1998="","",COUNTA($C$3:C1998))</f>
        <v>1996</v>
      </c>
      <c r="B1998" s="112" t="str">
        <f t="shared" si="400"/>
        <v>January</v>
      </c>
      <c r="C1998" s="113">
        <v>44940</v>
      </c>
      <c r="D1998" s="114" t="s">
        <v>1130</v>
      </c>
      <c r="E1998" s="114"/>
      <c r="F1998" s="115">
        <v>44942</v>
      </c>
      <c r="G1998" s="116" t="s">
        <v>125</v>
      </c>
      <c r="H1998" s="152" t="s">
        <v>1132</v>
      </c>
      <c r="I1998" s="116" t="s">
        <v>24</v>
      </c>
      <c r="J1998" s="116" t="s">
        <v>24</v>
      </c>
      <c r="K1998" s="117" t="str">
        <f t="shared" si="405"/>
        <v>No's</v>
      </c>
      <c r="L1998" s="118">
        <v>1000</v>
      </c>
      <c r="M1998" s="118"/>
      <c r="N1998" s="118"/>
      <c r="O1998" s="138">
        <f t="shared" si="398"/>
        <v>1000</v>
      </c>
      <c r="P1998" s="124"/>
      <c r="Q1998" s="118"/>
      <c r="R1998" s="118"/>
      <c r="S1998" s="151"/>
      <c r="T1998" s="119" t="str">
        <f t="shared" si="401"/>
        <v/>
      </c>
      <c r="U1998" s="119" t="str">
        <f t="shared" si="402"/>
        <v/>
      </c>
      <c r="V1998" s="119">
        <f t="shared" si="406"/>
        <v>1000</v>
      </c>
      <c r="W1998" s="119" t="str">
        <f t="shared" si="407"/>
        <v/>
      </c>
      <c r="X1998" s="119" t="str">
        <f t="shared" si="408"/>
        <v/>
      </c>
      <c r="Y1998" s="120" t="str">
        <f t="shared" si="403"/>
        <v/>
      </c>
      <c r="Z1998" s="121" t="str">
        <f t="shared" si="404"/>
        <v/>
      </c>
      <c r="AA1998" s="122"/>
      <c r="AB1998" s="119" t="str">
        <f t="shared" si="399"/>
        <v/>
      </c>
    </row>
    <row r="1999" spans="1:28" x14ac:dyDescent="0.45">
      <c r="A1999" s="112">
        <f>IF(C1999="","",COUNTA($C$3:C1999))</f>
        <v>1997</v>
      </c>
      <c r="B1999" s="112" t="str">
        <f t="shared" si="400"/>
        <v>January</v>
      </c>
      <c r="C1999" s="113">
        <v>44940</v>
      </c>
      <c r="D1999" s="114" t="s">
        <v>1130</v>
      </c>
      <c r="E1999" s="114"/>
      <c r="F1999" s="115">
        <v>44942</v>
      </c>
      <c r="G1999" s="116" t="s">
        <v>125</v>
      </c>
      <c r="H1999" s="152" t="s">
        <v>1132</v>
      </c>
      <c r="I1999" s="116" t="s">
        <v>353</v>
      </c>
      <c r="J1999" s="116" t="s">
        <v>24</v>
      </c>
      <c r="K1999" s="117" t="str">
        <f t="shared" si="405"/>
        <v>No's</v>
      </c>
      <c r="L1999" s="118">
        <v>100</v>
      </c>
      <c r="M1999" s="118"/>
      <c r="N1999" s="118"/>
      <c r="O1999" s="138">
        <f t="shared" si="398"/>
        <v>100</v>
      </c>
      <c r="P1999" s="124"/>
      <c r="Q1999" s="118"/>
      <c r="R1999" s="118"/>
      <c r="S1999" s="151"/>
      <c r="T1999" s="119" t="str">
        <f t="shared" si="401"/>
        <v/>
      </c>
      <c r="U1999" s="119" t="str">
        <f t="shared" si="402"/>
        <v/>
      </c>
      <c r="V1999" s="119">
        <f t="shared" si="406"/>
        <v>100</v>
      </c>
      <c r="W1999" s="119" t="str">
        <f t="shared" si="407"/>
        <v/>
      </c>
      <c r="X1999" s="119" t="str">
        <f t="shared" si="408"/>
        <v/>
      </c>
      <c r="Y1999" s="120" t="str">
        <f t="shared" si="403"/>
        <v/>
      </c>
      <c r="Z1999" s="121" t="str">
        <f t="shared" si="404"/>
        <v/>
      </c>
      <c r="AA1999" s="122"/>
      <c r="AB1999" s="119" t="str">
        <f t="shared" si="399"/>
        <v/>
      </c>
    </row>
    <row r="2000" spans="1:28" x14ac:dyDescent="0.45">
      <c r="A2000" s="112">
        <f>IF(C2000="","",COUNTA($C$3:C2000))</f>
        <v>1998</v>
      </c>
      <c r="B2000" s="112" t="str">
        <f t="shared" si="400"/>
        <v>January</v>
      </c>
      <c r="C2000" s="113">
        <v>44940</v>
      </c>
      <c r="D2000" s="114" t="s">
        <v>1130</v>
      </c>
      <c r="E2000" s="114"/>
      <c r="F2000" s="115">
        <v>44942</v>
      </c>
      <c r="G2000" s="116" t="s">
        <v>125</v>
      </c>
      <c r="H2000" s="152" t="s">
        <v>1132</v>
      </c>
      <c r="I2000" s="116" t="s">
        <v>352</v>
      </c>
      <c r="J2000" s="116" t="s">
        <v>24</v>
      </c>
      <c r="K2000" s="117" t="str">
        <f t="shared" si="405"/>
        <v>No's</v>
      </c>
      <c r="L2000" s="118">
        <v>75</v>
      </c>
      <c r="M2000" s="118"/>
      <c r="N2000" s="118"/>
      <c r="O2000" s="138">
        <f t="shared" si="398"/>
        <v>75</v>
      </c>
      <c r="P2000" s="124"/>
      <c r="Q2000" s="118"/>
      <c r="R2000" s="118"/>
      <c r="S2000" s="151"/>
      <c r="T2000" s="119" t="str">
        <f t="shared" si="401"/>
        <v/>
      </c>
      <c r="U2000" s="119" t="str">
        <f t="shared" si="402"/>
        <v/>
      </c>
      <c r="V2000" s="119">
        <f t="shared" si="406"/>
        <v>75</v>
      </c>
      <c r="W2000" s="119" t="str">
        <f t="shared" si="407"/>
        <v/>
      </c>
      <c r="X2000" s="119" t="str">
        <f t="shared" si="408"/>
        <v/>
      </c>
      <c r="Y2000" s="120" t="str">
        <f t="shared" si="403"/>
        <v/>
      </c>
      <c r="Z2000" s="121" t="str">
        <f t="shared" si="404"/>
        <v/>
      </c>
      <c r="AA2000" s="122"/>
      <c r="AB2000" s="119" t="str">
        <f t="shared" si="399"/>
        <v/>
      </c>
    </row>
    <row r="2001" spans="1:29" x14ac:dyDescent="0.45">
      <c r="A2001" s="112">
        <f>IF(C2001="","",COUNTA($C$3:C2001))</f>
        <v>1999</v>
      </c>
      <c r="B2001" s="112" t="str">
        <f t="shared" si="400"/>
        <v>January</v>
      </c>
      <c r="C2001" s="113">
        <v>44940</v>
      </c>
      <c r="D2001" s="114" t="s">
        <v>1130</v>
      </c>
      <c r="E2001" s="114"/>
      <c r="F2001" s="115">
        <v>44942</v>
      </c>
      <c r="G2001" s="116" t="s">
        <v>125</v>
      </c>
      <c r="H2001" s="152" t="s">
        <v>1132</v>
      </c>
      <c r="I2001" s="116" t="s">
        <v>480</v>
      </c>
      <c r="J2001" s="116" t="s">
        <v>345</v>
      </c>
      <c r="K2001" s="117" t="str">
        <f t="shared" si="405"/>
        <v>Kg's</v>
      </c>
      <c r="L2001" s="118">
        <v>2.1</v>
      </c>
      <c r="M2001" s="118"/>
      <c r="N2001" s="118"/>
      <c r="O2001" s="138">
        <f t="shared" si="398"/>
        <v>2.1</v>
      </c>
      <c r="P2001" s="124"/>
      <c r="Q2001" s="118"/>
      <c r="R2001" s="118"/>
      <c r="S2001" s="151"/>
      <c r="T2001" s="119" t="str">
        <f t="shared" si="401"/>
        <v/>
      </c>
      <c r="U2001" s="119" t="str">
        <f t="shared" si="402"/>
        <v/>
      </c>
      <c r="V2001" s="119">
        <f t="shared" si="406"/>
        <v>2.1</v>
      </c>
      <c r="W2001" s="119" t="str">
        <f t="shared" si="407"/>
        <v/>
      </c>
      <c r="X2001" s="119" t="str">
        <f t="shared" si="408"/>
        <v/>
      </c>
      <c r="Y2001" s="120" t="str">
        <f t="shared" si="403"/>
        <v/>
      </c>
      <c r="Z2001" s="121" t="str">
        <f t="shared" si="404"/>
        <v/>
      </c>
      <c r="AA2001" s="122"/>
      <c r="AB2001" s="119" t="str">
        <f t="shared" si="399"/>
        <v/>
      </c>
    </row>
    <row r="2002" spans="1:29" x14ac:dyDescent="0.45">
      <c r="A2002" s="112">
        <f>IF(C2002="","",COUNTA($C$3:C2002))</f>
        <v>2000</v>
      </c>
      <c r="B2002" s="112" t="str">
        <f t="shared" si="400"/>
        <v>January</v>
      </c>
      <c r="C2002" s="113">
        <v>44940</v>
      </c>
      <c r="D2002" s="114" t="s">
        <v>1130</v>
      </c>
      <c r="E2002" s="114"/>
      <c r="F2002" s="115">
        <v>44942</v>
      </c>
      <c r="G2002" s="116" t="s">
        <v>125</v>
      </c>
      <c r="H2002" s="152" t="s">
        <v>1132</v>
      </c>
      <c r="I2002" s="116" t="s">
        <v>480</v>
      </c>
      <c r="J2002" s="116" t="s">
        <v>343</v>
      </c>
      <c r="K2002" s="117" t="str">
        <f t="shared" si="405"/>
        <v>No's</v>
      </c>
      <c r="L2002" s="118">
        <v>2</v>
      </c>
      <c r="M2002" s="118"/>
      <c r="N2002" s="118"/>
      <c r="O2002" s="138">
        <f t="shared" si="398"/>
        <v>2</v>
      </c>
      <c r="P2002" s="124"/>
      <c r="Q2002" s="118"/>
      <c r="R2002" s="118"/>
      <c r="S2002" s="151"/>
      <c r="T2002" s="119" t="str">
        <f t="shared" si="401"/>
        <v/>
      </c>
      <c r="U2002" s="119" t="str">
        <f t="shared" si="402"/>
        <v/>
      </c>
      <c r="V2002" s="119">
        <f t="shared" si="406"/>
        <v>2</v>
      </c>
      <c r="W2002" s="119" t="str">
        <f t="shared" si="407"/>
        <v/>
      </c>
      <c r="X2002" s="119" t="str">
        <f t="shared" si="408"/>
        <v/>
      </c>
      <c r="Y2002" s="120" t="str">
        <f t="shared" si="403"/>
        <v/>
      </c>
      <c r="Z2002" s="121" t="str">
        <f t="shared" si="404"/>
        <v/>
      </c>
      <c r="AA2002" s="122"/>
      <c r="AB2002" s="119" t="str">
        <f t="shared" si="399"/>
        <v/>
      </c>
    </row>
    <row r="2003" spans="1:29" x14ac:dyDescent="0.45">
      <c r="A2003" s="112">
        <f>IF(C2003="","",COUNTA($C$3:C2003))</f>
        <v>2001</v>
      </c>
      <c r="B2003" s="112" t="str">
        <f t="shared" si="400"/>
        <v>January</v>
      </c>
      <c r="C2003" s="113">
        <v>44942</v>
      </c>
      <c r="D2003" s="114" t="s">
        <v>1117</v>
      </c>
      <c r="E2003" s="114"/>
      <c r="F2003" s="115">
        <v>44936</v>
      </c>
      <c r="G2003" s="116" t="s">
        <v>125</v>
      </c>
      <c r="H2003" s="152" t="s">
        <v>1140</v>
      </c>
      <c r="I2003" s="116" t="s">
        <v>458</v>
      </c>
      <c r="J2003" s="116" t="s">
        <v>19</v>
      </c>
      <c r="K2003" s="117" t="str">
        <f t="shared" si="405"/>
        <v>Sqmt</v>
      </c>
      <c r="L2003" s="118">
        <v>54.4</v>
      </c>
      <c r="M2003" s="118">
        <v>44.65</v>
      </c>
      <c r="N2003" s="118"/>
      <c r="O2003" s="138">
        <f t="shared" si="398"/>
        <v>54.472999999999999</v>
      </c>
      <c r="P2003" s="124">
        <v>48.4</v>
      </c>
      <c r="Q2003" s="118">
        <v>50</v>
      </c>
      <c r="R2003" s="118">
        <v>49</v>
      </c>
      <c r="S2003" s="151">
        <v>51</v>
      </c>
      <c r="T2003" s="119">
        <f t="shared" si="401"/>
        <v>4.472999999999999</v>
      </c>
      <c r="U2003" s="119">
        <f t="shared" si="402"/>
        <v>1.6000000000000014</v>
      </c>
      <c r="V2003" s="119">
        <f t="shared" si="406"/>
        <v>256.56783000000001</v>
      </c>
      <c r="W2003" s="119">
        <f t="shared" si="407"/>
        <v>7.5360000000000067</v>
      </c>
      <c r="X2003" s="119">
        <f t="shared" si="408"/>
        <v>21.067829999999994</v>
      </c>
      <c r="Y2003" s="120">
        <f t="shared" si="403"/>
        <v>8.2114074862776043</v>
      </c>
      <c r="Z2003" s="121">
        <f t="shared" si="404"/>
        <v>2.937234960439119</v>
      </c>
      <c r="AA2003" s="122"/>
      <c r="AB2003" s="119">
        <f t="shared" si="399"/>
        <v>21.067829999999994</v>
      </c>
    </row>
    <row r="2004" spans="1:29" x14ac:dyDescent="0.45">
      <c r="A2004" s="112">
        <f>IF(C2004="","",COUNTA($C$3:C2004))</f>
        <v>2002</v>
      </c>
      <c r="B2004" s="112" t="str">
        <f t="shared" si="400"/>
        <v>January</v>
      </c>
      <c r="C2004" s="113">
        <v>44942</v>
      </c>
      <c r="D2004" s="114" t="s">
        <v>1117</v>
      </c>
      <c r="E2004" s="114"/>
      <c r="F2004" s="115">
        <v>44936</v>
      </c>
      <c r="G2004" s="116" t="s">
        <v>125</v>
      </c>
      <c r="H2004" s="152" t="s">
        <v>1140</v>
      </c>
      <c r="I2004" s="116" t="s">
        <v>457</v>
      </c>
      <c r="J2004" s="116" t="s">
        <v>2</v>
      </c>
      <c r="K2004" s="117" t="str">
        <f t="shared" si="405"/>
        <v>Sqmt</v>
      </c>
      <c r="L2004" s="118">
        <v>7.1</v>
      </c>
      <c r="M2004" s="118"/>
      <c r="N2004" s="118">
        <v>5.9</v>
      </c>
      <c r="O2004" s="138">
        <f t="shared" si="398"/>
        <v>7.1980000000000004</v>
      </c>
      <c r="P2004" s="124">
        <v>4.6500000000000004</v>
      </c>
      <c r="Q2004" s="118">
        <v>5.7</v>
      </c>
      <c r="R2004" s="118"/>
      <c r="S2004" s="151"/>
      <c r="T2004" s="119">
        <f t="shared" si="401"/>
        <v>1.4980000000000002</v>
      </c>
      <c r="U2004" s="119">
        <f t="shared" si="402"/>
        <v>1.0499999999999998</v>
      </c>
      <c r="V2004" s="119">
        <f t="shared" si="406"/>
        <v>33.90258</v>
      </c>
      <c r="W2004" s="119">
        <f t="shared" si="407"/>
        <v>4.9454999999999991</v>
      </c>
      <c r="X2004" s="119">
        <f t="shared" si="408"/>
        <v>7.0555800000000009</v>
      </c>
      <c r="Y2004" s="120">
        <f t="shared" si="403"/>
        <v>20.811336482356214</v>
      </c>
      <c r="Z2004" s="121">
        <f t="shared" si="404"/>
        <v>14.587385384829116</v>
      </c>
      <c r="AA2004" s="122"/>
      <c r="AB2004" s="119">
        <f t="shared" si="399"/>
        <v>7.0555800000000009</v>
      </c>
    </row>
    <row r="2005" spans="1:29" x14ac:dyDescent="0.45">
      <c r="A2005" s="112">
        <f>IF(C2005="","",COUNTA($C$3:C2005))</f>
        <v>2003</v>
      </c>
      <c r="B2005" s="112" t="str">
        <f t="shared" si="400"/>
        <v>January</v>
      </c>
      <c r="C2005" s="113">
        <v>44942</v>
      </c>
      <c r="D2005" s="114" t="s">
        <v>1117</v>
      </c>
      <c r="E2005" s="114"/>
      <c r="F2005" s="115">
        <v>44936</v>
      </c>
      <c r="G2005" s="116" t="s">
        <v>125</v>
      </c>
      <c r="H2005" s="152" t="s">
        <v>1140</v>
      </c>
      <c r="I2005" s="116" t="s">
        <v>458</v>
      </c>
      <c r="J2005" s="116" t="s">
        <v>3</v>
      </c>
      <c r="K2005" s="117" t="str">
        <f t="shared" si="405"/>
        <v>Sqmt</v>
      </c>
      <c r="L2005" s="118">
        <v>2.7</v>
      </c>
      <c r="M2005" s="118"/>
      <c r="N2005" s="118">
        <v>2.2999999999999998</v>
      </c>
      <c r="O2005" s="138">
        <f t="shared" si="398"/>
        <v>2.8059999999999996</v>
      </c>
      <c r="P2005" s="124">
        <v>1.1499999999999999</v>
      </c>
      <c r="Q2005" s="118">
        <v>1.2</v>
      </c>
      <c r="R2005" s="118"/>
      <c r="S2005" s="151"/>
      <c r="T2005" s="119">
        <f t="shared" si="401"/>
        <v>1.6059999999999997</v>
      </c>
      <c r="U2005" s="119">
        <f t="shared" si="402"/>
        <v>5.0000000000000044E-2</v>
      </c>
      <c r="V2005" s="119">
        <f t="shared" si="406"/>
        <v>17.621679999999998</v>
      </c>
      <c r="W2005" s="119">
        <f t="shared" si="407"/>
        <v>0.31400000000000028</v>
      </c>
      <c r="X2005" s="119">
        <f t="shared" si="408"/>
        <v>10.085679999999998</v>
      </c>
      <c r="Y2005" s="120">
        <f t="shared" si="403"/>
        <v>57.234497505345686</v>
      </c>
      <c r="Z2005" s="121">
        <f t="shared" si="404"/>
        <v>1.7818959372772649</v>
      </c>
      <c r="AA2005" s="122"/>
      <c r="AB2005" s="119">
        <f t="shared" si="399"/>
        <v>10.085679999999998</v>
      </c>
    </row>
    <row r="2006" spans="1:29" x14ac:dyDescent="0.45">
      <c r="A2006" s="112">
        <f>IF(C2006="","",COUNTA($C$3:C2006))</f>
        <v>2004</v>
      </c>
      <c r="B2006" s="112" t="str">
        <f t="shared" si="400"/>
        <v>January</v>
      </c>
      <c r="C2006" s="113">
        <v>44942</v>
      </c>
      <c r="D2006" s="114" t="s">
        <v>1117</v>
      </c>
      <c r="E2006" s="114"/>
      <c r="F2006" s="115">
        <v>44936</v>
      </c>
      <c r="G2006" s="116" t="s">
        <v>125</v>
      </c>
      <c r="H2006" s="152" t="s">
        <v>1140</v>
      </c>
      <c r="I2006" s="116" t="s">
        <v>514</v>
      </c>
      <c r="J2006" s="116" t="s">
        <v>21</v>
      </c>
      <c r="K2006" s="117" t="str">
        <f t="shared" si="405"/>
        <v>Sqmt</v>
      </c>
      <c r="L2006" s="118">
        <v>2.9</v>
      </c>
      <c r="M2006" s="118">
        <v>2.4</v>
      </c>
      <c r="N2006" s="118"/>
      <c r="O2006" s="138">
        <f t="shared" si="398"/>
        <v>2.9279999999999999</v>
      </c>
      <c r="P2006" s="124">
        <v>2.4</v>
      </c>
      <c r="Q2006" s="118">
        <v>2.9</v>
      </c>
      <c r="R2006" s="118"/>
      <c r="S2006" s="151"/>
      <c r="T2006" s="119">
        <f t="shared" si="401"/>
        <v>2.8000000000000025E-2</v>
      </c>
      <c r="U2006" s="119">
        <f t="shared" si="402"/>
        <v>0.5</v>
      </c>
      <c r="V2006" s="119">
        <f t="shared" si="406"/>
        <v>22.9848</v>
      </c>
      <c r="W2006" s="119">
        <f t="shared" si="407"/>
        <v>3.9249999999999998</v>
      </c>
      <c r="X2006" s="119">
        <f t="shared" si="408"/>
        <v>0.21980000000000019</v>
      </c>
      <c r="Y2006" s="120">
        <f t="shared" si="403"/>
        <v>0.95628415300546532</v>
      </c>
      <c r="Z2006" s="121">
        <f t="shared" si="404"/>
        <v>17.076502732240435</v>
      </c>
      <c r="AA2006" s="122"/>
      <c r="AB2006" s="119">
        <f t="shared" si="399"/>
        <v>0.21980000000000019</v>
      </c>
    </row>
    <row r="2007" spans="1:29" x14ac:dyDescent="0.45">
      <c r="A2007" s="112">
        <f>IF(C2007="","",COUNTA($C$3:C2007))</f>
        <v>2005</v>
      </c>
      <c r="B2007" s="112" t="str">
        <f t="shared" si="400"/>
        <v>January</v>
      </c>
      <c r="C2007" s="113">
        <v>44942</v>
      </c>
      <c r="D2007" s="114" t="s">
        <v>1117</v>
      </c>
      <c r="E2007" s="114"/>
      <c r="F2007" s="115">
        <v>44936</v>
      </c>
      <c r="G2007" s="116" t="s">
        <v>125</v>
      </c>
      <c r="H2007" s="152" t="s">
        <v>1140</v>
      </c>
      <c r="I2007" s="116" t="s">
        <v>369</v>
      </c>
      <c r="J2007" s="116" t="s">
        <v>407</v>
      </c>
      <c r="K2007" s="117" t="str">
        <f t="shared" si="405"/>
        <v>Sqmt</v>
      </c>
      <c r="L2007" s="118">
        <v>51.6</v>
      </c>
      <c r="M2007" s="118"/>
      <c r="N2007" s="118"/>
      <c r="O2007" s="138">
        <f t="shared" si="398"/>
        <v>51.6</v>
      </c>
      <c r="P2007" s="124">
        <v>50.9</v>
      </c>
      <c r="Q2007" s="118">
        <v>50.9</v>
      </c>
      <c r="R2007" s="118"/>
      <c r="S2007" s="151"/>
      <c r="T2007" s="119">
        <f t="shared" si="401"/>
        <v>0.70000000000000284</v>
      </c>
      <c r="U2007" s="119">
        <f t="shared" si="402"/>
        <v>0</v>
      </c>
      <c r="V2007" s="119">
        <f t="shared" si="406"/>
        <v>51.6</v>
      </c>
      <c r="W2007" s="119">
        <f t="shared" si="407"/>
        <v>0</v>
      </c>
      <c r="X2007" s="119" t="str">
        <f t="shared" si="408"/>
        <v/>
      </c>
      <c r="Y2007" s="120">
        <f t="shared" si="403"/>
        <v>1.3565891472868272</v>
      </c>
      <c r="Z2007" s="121">
        <f t="shared" si="404"/>
        <v>0</v>
      </c>
      <c r="AA2007" s="122"/>
      <c r="AB2007" s="119" t="str">
        <f t="shared" si="399"/>
        <v/>
      </c>
    </row>
    <row r="2008" spans="1:29" x14ac:dyDescent="0.45">
      <c r="A2008" s="112">
        <f>IF(C2008="","",COUNTA($C$3:C2008))</f>
        <v>2006</v>
      </c>
      <c r="B2008" s="112" t="str">
        <f t="shared" si="400"/>
        <v>January</v>
      </c>
      <c r="C2008" s="113">
        <v>44942</v>
      </c>
      <c r="D2008" s="114" t="s">
        <v>1117</v>
      </c>
      <c r="E2008" s="114"/>
      <c r="F2008" s="115">
        <v>44936</v>
      </c>
      <c r="G2008" s="116" t="s">
        <v>125</v>
      </c>
      <c r="H2008" s="152" t="s">
        <v>1140</v>
      </c>
      <c r="I2008" s="116" t="s">
        <v>369</v>
      </c>
      <c r="J2008" s="116" t="s">
        <v>400</v>
      </c>
      <c r="K2008" s="117" t="str">
        <f t="shared" si="405"/>
        <v>Sqmt</v>
      </c>
      <c r="L2008" s="118">
        <v>3.5</v>
      </c>
      <c r="M2008" s="118"/>
      <c r="N2008" s="118"/>
      <c r="O2008" s="138">
        <f t="shared" si="398"/>
        <v>3.5</v>
      </c>
      <c r="P2008" s="124">
        <v>3.3</v>
      </c>
      <c r="Q2008" s="118">
        <v>3.3</v>
      </c>
      <c r="R2008" s="118"/>
      <c r="S2008" s="151"/>
      <c r="T2008" s="119">
        <f t="shared" si="401"/>
        <v>0.20000000000000018</v>
      </c>
      <c r="U2008" s="119">
        <f t="shared" si="402"/>
        <v>0</v>
      </c>
      <c r="V2008" s="119">
        <f t="shared" si="406"/>
        <v>3.5</v>
      </c>
      <c r="W2008" s="119">
        <f t="shared" si="407"/>
        <v>0</v>
      </c>
      <c r="X2008" s="119" t="str">
        <f t="shared" si="408"/>
        <v/>
      </c>
      <c r="Y2008" s="120">
        <f t="shared" si="403"/>
        <v>5.7142857142857197</v>
      </c>
      <c r="Z2008" s="121">
        <f t="shared" si="404"/>
        <v>0</v>
      </c>
      <c r="AA2008" s="122"/>
      <c r="AB2008" s="119" t="str">
        <f t="shared" si="399"/>
        <v/>
      </c>
    </row>
    <row r="2009" spans="1:29" x14ac:dyDescent="0.45">
      <c r="A2009" s="112">
        <f>IF(C2009="","",COUNTA($C$3:C2009))</f>
        <v>2007</v>
      </c>
      <c r="B2009" s="112" t="str">
        <f t="shared" si="400"/>
        <v>January</v>
      </c>
      <c r="C2009" s="113">
        <v>44942</v>
      </c>
      <c r="D2009" s="114" t="s">
        <v>1117</v>
      </c>
      <c r="E2009" s="114"/>
      <c r="F2009" s="115">
        <v>44936</v>
      </c>
      <c r="G2009" s="116" t="s">
        <v>125</v>
      </c>
      <c r="H2009" s="152" t="s">
        <v>1140</v>
      </c>
      <c r="I2009" s="116" t="s">
        <v>23</v>
      </c>
      <c r="J2009" s="116" t="s">
        <v>23</v>
      </c>
      <c r="K2009" s="117" t="str">
        <f t="shared" si="405"/>
        <v>No's</v>
      </c>
      <c r="L2009" s="118">
        <v>35</v>
      </c>
      <c r="M2009" s="118"/>
      <c r="N2009" s="118"/>
      <c r="O2009" s="138">
        <f t="shared" si="398"/>
        <v>35</v>
      </c>
      <c r="P2009" s="124"/>
      <c r="Q2009" s="118"/>
      <c r="R2009" s="118"/>
      <c r="S2009" s="151"/>
      <c r="T2009" s="119" t="str">
        <f t="shared" si="401"/>
        <v/>
      </c>
      <c r="U2009" s="119" t="str">
        <f t="shared" si="402"/>
        <v/>
      </c>
      <c r="V2009" s="119">
        <f t="shared" si="406"/>
        <v>35</v>
      </c>
      <c r="W2009" s="119" t="str">
        <f t="shared" si="407"/>
        <v/>
      </c>
      <c r="X2009" s="119" t="str">
        <f t="shared" si="408"/>
        <v/>
      </c>
      <c r="Y2009" s="120" t="str">
        <f t="shared" si="403"/>
        <v/>
      </c>
      <c r="Z2009" s="121" t="str">
        <f t="shared" si="404"/>
        <v/>
      </c>
      <c r="AA2009" s="122"/>
      <c r="AB2009" s="119" t="str">
        <f t="shared" si="399"/>
        <v/>
      </c>
    </row>
    <row r="2010" spans="1:29" x14ac:dyDescent="0.45">
      <c r="A2010" s="112">
        <f>IF(C2010="","",COUNTA($C$3:C2010))</f>
        <v>2008</v>
      </c>
      <c r="B2010" s="112" t="str">
        <f t="shared" si="400"/>
        <v>January</v>
      </c>
      <c r="C2010" s="113">
        <v>44942</v>
      </c>
      <c r="D2010" s="114" t="s">
        <v>1117</v>
      </c>
      <c r="E2010" s="114"/>
      <c r="F2010" s="115">
        <v>44936</v>
      </c>
      <c r="G2010" s="116" t="s">
        <v>125</v>
      </c>
      <c r="H2010" s="152" t="s">
        <v>1140</v>
      </c>
      <c r="I2010" s="116" t="s">
        <v>354</v>
      </c>
      <c r="J2010" s="116" t="s">
        <v>354</v>
      </c>
      <c r="K2010" s="117" t="str">
        <f t="shared" si="405"/>
        <v>No's</v>
      </c>
      <c r="L2010" s="118">
        <v>35</v>
      </c>
      <c r="M2010" s="118"/>
      <c r="N2010" s="118"/>
      <c r="O2010" s="138" t="str">
        <f t="shared" si="398"/>
        <v>No's</v>
      </c>
      <c r="P2010" s="124"/>
      <c r="Q2010" s="118"/>
      <c r="R2010" s="118"/>
      <c r="S2010" s="151"/>
      <c r="T2010" s="119" t="str">
        <f t="shared" si="401"/>
        <v/>
      </c>
      <c r="U2010" s="119" t="str">
        <f t="shared" si="402"/>
        <v/>
      </c>
      <c r="V2010" s="119" t="str">
        <f t="shared" si="406"/>
        <v/>
      </c>
      <c r="W2010" s="119" t="str">
        <f t="shared" si="407"/>
        <v/>
      </c>
      <c r="X2010" s="119" t="str">
        <f t="shared" si="408"/>
        <v/>
      </c>
      <c r="Y2010" s="120" t="str">
        <f t="shared" si="403"/>
        <v/>
      </c>
      <c r="Z2010" s="121" t="str">
        <f t="shared" si="404"/>
        <v/>
      </c>
      <c r="AA2010" s="122"/>
      <c r="AB2010" s="119" t="str">
        <f t="shared" si="399"/>
        <v/>
      </c>
    </row>
    <row r="2011" spans="1:29" x14ac:dyDescent="0.45">
      <c r="A2011" s="112">
        <f>IF(C2011="","",COUNTA($C$3:C2011))</f>
        <v>2009</v>
      </c>
      <c r="B2011" s="112" t="str">
        <f t="shared" si="400"/>
        <v>January</v>
      </c>
      <c r="C2011" s="113">
        <v>44942</v>
      </c>
      <c r="D2011" s="114" t="s">
        <v>1117</v>
      </c>
      <c r="E2011" s="114"/>
      <c r="F2011" s="115">
        <v>44936</v>
      </c>
      <c r="G2011" s="116" t="s">
        <v>125</v>
      </c>
      <c r="H2011" s="152" t="s">
        <v>1140</v>
      </c>
      <c r="I2011" s="116" t="s">
        <v>25</v>
      </c>
      <c r="J2011" s="116" t="s">
        <v>455</v>
      </c>
      <c r="K2011" s="117" t="str">
        <f t="shared" si="405"/>
        <v>No's</v>
      </c>
      <c r="L2011" s="118">
        <v>28</v>
      </c>
      <c r="M2011" s="118"/>
      <c r="N2011" s="118"/>
      <c r="O2011" s="138">
        <f t="shared" si="398"/>
        <v>28</v>
      </c>
      <c r="P2011" s="124"/>
      <c r="Q2011" s="118"/>
      <c r="R2011" s="118"/>
      <c r="S2011" s="151"/>
      <c r="T2011" s="119" t="str">
        <f t="shared" si="401"/>
        <v/>
      </c>
      <c r="U2011" s="119" t="str">
        <f t="shared" si="402"/>
        <v/>
      </c>
      <c r="V2011" s="119">
        <f t="shared" si="406"/>
        <v>28</v>
      </c>
      <c r="W2011" s="119" t="str">
        <f t="shared" si="407"/>
        <v/>
      </c>
      <c r="X2011" s="119" t="str">
        <f t="shared" si="408"/>
        <v/>
      </c>
      <c r="Y2011" s="120" t="str">
        <f t="shared" si="403"/>
        <v/>
      </c>
      <c r="Z2011" s="121" t="str">
        <f t="shared" si="404"/>
        <v/>
      </c>
      <c r="AA2011" s="122"/>
      <c r="AB2011" s="119" t="str">
        <f t="shared" si="399"/>
        <v/>
      </c>
    </row>
    <row r="2012" spans="1:29" x14ac:dyDescent="0.45">
      <c r="A2012" s="112">
        <f>IF(C2012="","",COUNTA($C$3:C2012))</f>
        <v>2010</v>
      </c>
      <c r="B2012" s="112" t="str">
        <f t="shared" si="400"/>
        <v>January</v>
      </c>
      <c r="C2012" s="113">
        <v>44942</v>
      </c>
      <c r="D2012" s="114" t="s">
        <v>1117</v>
      </c>
      <c r="E2012" s="114"/>
      <c r="F2012" s="115">
        <v>44936</v>
      </c>
      <c r="G2012" s="116" t="s">
        <v>125</v>
      </c>
      <c r="H2012" s="152" t="s">
        <v>1140</v>
      </c>
      <c r="I2012" s="116" t="s">
        <v>460</v>
      </c>
      <c r="J2012" s="116" t="s">
        <v>225</v>
      </c>
      <c r="K2012" s="117" t="str">
        <f t="shared" si="405"/>
        <v>Rmt</v>
      </c>
      <c r="L2012" s="118">
        <v>250</v>
      </c>
      <c r="M2012" s="118"/>
      <c r="N2012" s="118"/>
      <c r="O2012" s="138">
        <f t="shared" si="398"/>
        <v>250</v>
      </c>
      <c r="P2012" s="124">
        <v>200</v>
      </c>
      <c r="Q2012" s="118"/>
      <c r="R2012" s="118"/>
      <c r="S2012" s="151"/>
      <c r="T2012" s="119" t="str">
        <f t="shared" si="401"/>
        <v/>
      </c>
      <c r="U2012" s="119" t="str">
        <f t="shared" si="402"/>
        <v/>
      </c>
      <c r="V2012" s="119">
        <f t="shared" si="406"/>
        <v>250</v>
      </c>
      <c r="W2012" s="119" t="str">
        <f t="shared" si="407"/>
        <v/>
      </c>
      <c r="X2012" s="119" t="str">
        <f t="shared" si="408"/>
        <v/>
      </c>
      <c r="Y2012" s="120" t="str">
        <f t="shared" si="403"/>
        <v/>
      </c>
      <c r="Z2012" s="121" t="str">
        <f t="shared" si="404"/>
        <v/>
      </c>
      <c r="AA2012" s="122"/>
      <c r="AB2012" s="119" t="str">
        <f t="shared" si="399"/>
        <v/>
      </c>
      <c r="AC2012" s="96" t="s">
        <v>1134</v>
      </c>
    </row>
    <row r="2013" spans="1:29" x14ac:dyDescent="0.45">
      <c r="A2013" s="112">
        <f>IF(C2013="","",COUNTA($C$3:C2013))</f>
        <v>2011</v>
      </c>
      <c r="B2013" s="112" t="str">
        <f t="shared" si="400"/>
        <v>January</v>
      </c>
      <c r="C2013" s="113">
        <v>44942</v>
      </c>
      <c r="D2013" s="114" t="s">
        <v>1117</v>
      </c>
      <c r="E2013" s="114"/>
      <c r="F2013" s="115">
        <v>44936</v>
      </c>
      <c r="G2013" s="116" t="s">
        <v>125</v>
      </c>
      <c r="H2013" s="152" t="s">
        <v>1140</v>
      </c>
      <c r="I2013" s="116" t="s">
        <v>24</v>
      </c>
      <c r="J2013" s="116" t="s">
        <v>24</v>
      </c>
      <c r="K2013" s="117" t="str">
        <f t="shared" si="405"/>
        <v>No's</v>
      </c>
      <c r="L2013" s="118">
        <v>250</v>
      </c>
      <c r="M2013" s="118"/>
      <c r="N2013" s="118"/>
      <c r="O2013" s="138">
        <f t="shared" si="398"/>
        <v>250</v>
      </c>
      <c r="P2013" s="124">
        <v>200</v>
      </c>
      <c r="Q2013" s="118"/>
      <c r="R2013" s="118"/>
      <c r="S2013" s="151"/>
      <c r="T2013" s="119" t="str">
        <f t="shared" si="401"/>
        <v/>
      </c>
      <c r="U2013" s="119" t="str">
        <f t="shared" si="402"/>
        <v/>
      </c>
      <c r="V2013" s="119">
        <f t="shared" si="406"/>
        <v>250</v>
      </c>
      <c r="W2013" s="119" t="str">
        <f t="shared" si="407"/>
        <v/>
      </c>
      <c r="X2013" s="119" t="str">
        <f t="shared" si="408"/>
        <v/>
      </c>
      <c r="Y2013" s="120" t="str">
        <f t="shared" si="403"/>
        <v/>
      </c>
      <c r="Z2013" s="121" t="str">
        <f t="shared" si="404"/>
        <v/>
      </c>
      <c r="AA2013" s="122"/>
      <c r="AB2013" s="119" t="str">
        <f t="shared" si="399"/>
        <v/>
      </c>
      <c r="AC2013" s="96" t="s">
        <v>760</v>
      </c>
    </row>
    <row r="2014" spans="1:29" x14ac:dyDescent="0.45">
      <c r="A2014" s="112">
        <f>IF(C2014="","",COUNTA($C$3:C2014))</f>
        <v>2012</v>
      </c>
      <c r="B2014" s="112" t="str">
        <f t="shared" si="400"/>
        <v>January</v>
      </c>
      <c r="C2014" s="113">
        <v>44942</v>
      </c>
      <c r="D2014" s="114" t="s">
        <v>1117</v>
      </c>
      <c r="E2014" s="114"/>
      <c r="F2014" s="115">
        <v>44936</v>
      </c>
      <c r="G2014" s="116" t="s">
        <v>125</v>
      </c>
      <c r="H2014" s="152" t="s">
        <v>1151</v>
      </c>
      <c r="I2014" s="116" t="s">
        <v>607</v>
      </c>
      <c r="J2014" s="116" t="s">
        <v>4</v>
      </c>
      <c r="K2014" s="117" t="str">
        <f t="shared" si="405"/>
        <v>Sqmt</v>
      </c>
      <c r="L2014" s="118">
        <v>1.8</v>
      </c>
      <c r="M2014" s="118"/>
      <c r="N2014" s="118">
        <v>1.5</v>
      </c>
      <c r="O2014" s="138">
        <f t="shared" si="398"/>
        <v>1.83</v>
      </c>
      <c r="P2014" s="124">
        <v>0.4</v>
      </c>
      <c r="Q2014" s="118">
        <v>1</v>
      </c>
      <c r="R2014" s="118">
        <v>0</v>
      </c>
      <c r="S2014" s="151">
        <v>100</v>
      </c>
      <c r="T2014" s="119">
        <f t="shared" si="401"/>
        <v>0.83000000000000007</v>
      </c>
      <c r="U2014" s="119">
        <f t="shared" si="402"/>
        <v>0.60000000000000009</v>
      </c>
      <c r="V2014" s="119">
        <f t="shared" si="406"/>
        <v>14.365499999999999</v>
      </c>
      <c r="W2014" s="119">
        <f t="shared" si="407"/>
        <v>4.7100000000000009</v>
      </c>
      <c r="X2014" s="119">
        <f t="shared" si="408"/>
        <v>6.5155000000000003</v>
      </c>
      <c r="Y2014" s="120">
        <f t="shared" si="403"/>
        <v>45.355191256830601</v>
      </c>
      <c r="Z2014" s="121">
        <f t="shared" si="404"/>
        <v>32.786885245901644</v>
      </c>
      <c r="AA2014" s="122"/>
      <c r="AB2014" s="119">
        <f t="shared" si="399"/>
        <v>6.5155000000000003</v>
      </c>
      <c r="AC2014" s="96" t="s">
        <v>987</v>
      </c>
    </row>
    <row r="2015" spans="1:29" x14ac:dyDescent="0.45">
      <c r="A2015" s="112">
        <f>IF(C2015="","",COUNTA($C$3:C2015))</f>
        <v>2013</v>
      </c>
      <c r="B2015" s="112" t="str">
        <f t="shared" si="400"/>
        <v>January</v>
      </c>
      <c r="C2015" s="113">
        <v>44942</v>
      </c>
      <c r="D2015" s="114" t="s">
        <v>1141</v>
      </c>
      <c r="E2015" s="114"/>
      <c r="F2015" s="115">
        <v>44946</v>
      </c>
      <c r="G2015" s="116" t="s">
        <v>1073</v>
      </c>
      <c r="H2015" s="152" t="s">
        <v>1142</v>
      </c>
      <c r="I2015" s="116" t="s">
        <v>458</v>
      </c>
      <c r="J2015" s="116" t="s">
        <v>19</v>
      </c>
      <c r="K2015" s="117" t="str">
        <f t="shared" si="405"/>
        <v>Sqmt</v>
      </c>
      <c r="L2015" s="118">
        <v>70.599999999999994</v>
      </c>
      <c r="M2015" s="118">
        <v>57.9</v>
      </c>
      <c r="N2015" s="118"/>
      <c r="O2015" s="138">
        <f t="shared" si="398"/>
        <v>70.637999999999991</v>
      </c>
      <c r="P2015" s="124">
        <v>64</v>
      </c>
      <c r="Q2015" s="118">
        <v>64.900000000000006</v>
      </c>
      <c r="R2015" s="118">
        <v>27</v>
      </c>
      <c r="S2015" s="151">
        <v>73</v>
      </c>
      <c r="T2015" s="119">
        <f t="shared" si="401"/>
        <v>5.7379999999999853</v>
      </c>
      <c r="U2015" s="119">
        <f t="shared" si="402"/>
        <v>0.90000000000000568</v>
      </c>
      <c r="V2015" s="119">
        <f t="shared" si="406"/>
        <v>332.70497999999998</v>
      </c>
      <c r="W2015" s="119">
        <f t="shared" si="407"/>
        <v>4.2390000000000265</v>
      </c>
      <c r="X2015" s="119">
        <f t="shared" si="408"/>
        <v>27.02597999999993</v>
      </c>
      <c r="Y2015" s="120">
        <f t="shared" si="403"/>
        <v>8.1231065432203433</v>
      </c>
      <c r="Z2015" s="121">
        <f t="shared" si="404"/>
        <v>1.2741017582604346</v>
      </c>
      <c r="AA2015" s="122"/>
      <c r="AB2015" s="119">
        <f t="shared" si="399"/>
        <v>27.02597999999993</v>
      </c>
    </row>
    <row r="2016" spans="1:29" x14ac:dyDescent="0.45">
      <c r="A2016" s="112">
        <f>IF(C2016="","",COUNTA($C$3:C2016))</f>
        <v>2014</v>
      </c>
      <c r="B2016" s="112" t="str">
        <f t="shared" si="400"/>
        <v>January</v>
      </c>
      <c r="C2016" s="113">
        <v>44942</v>
      </c>
      <c r="D2016" s="114" t="s">
        <v>1141</v>
      </c>
      <c r="E2016" s="114"/>
      <c r="F2016" s="115">
        <v>44946</v>
      </c>
      <c r="G2016" s="116" t="s">
        <v>1073</v>
      </c>
      <c r="H2016" s="152" t="s">
        <v>1142</v>
      </c>
      <c r="I2016" s="116" t="s">
        <v>458</v>
      </c>
      <c r="J2016" s="116" t="s">
        <v>2</v>
      </c>
      <c r="K2016" s="117" t="str">
        <f t="shared" si="405"/>
        <v>Sqmt</v>
      </c>
      <c r="L2016" s="118">
        <v>22.8</v>
      </c>
      <c r="M2016" s="118"/>
      <c r="N2016" s="118">
        <v>19.11</v>
      </c>
      <c r="O2016" s="138">
        <f t="shared" si="398"/>
        <v>23.3142</v>
      </c>
      <c r="P2016" s="124">
        <v>16.8</v>
      </c>
      <c r="Q2016" s="118">
        <v>19.5</v>
      </c>
      <c r="R2016" s="118"/>
      <c r="S2016" s="151"/>
      <c r="T2016" s="119">
        <f t="shared" si="401"/>
        <v>3.8141999999999996</v>
      </c>
      <c r="U2016" s="119">
        <f t="shared" si="402"/>
        <v>2.6999999999999993</v>
      </c>
      <c r="V2016" s="119">
        <f t="shared" si="406"/>
        <v>109.809882</v>
      </c>
      <c r="W2016" s="119">
        <f t="shared" si="407"/>
        <v>12.716999999999997</v>
      </c>
      <c r="X2016" s="119">
        <f t="shared" si="408"/>
        <v>17.964881999999999</v>
      </c>
      <c r="Y2016" s="120">
        <f t="shared" si="403"/>
        <v>16.359986617597858</v>
      </c>
      <c r="Z2016" s="121">
        <f t="shared" si="404"/>
        <v>11.580924929871063</v>
      </c>
      <c r="AA2016" s="122"/>
      <c r="AB2016" s="119">
        <f t="shared" si="399"/>
        <v>17.964881999999999</v>
      </c>
    </row>
    <row r="2017" spans="1:29" x14ac:dyDescent="0.45">
      <c r="A2017" s="112">
        <f>IF(C2017="","",COUNTA($C$3:C2017))</f>
        <v>2015</v>
      </c>
      <c r="B2017" s="112" t="str">
        <f t="shared" si="400"/>
        <v>January</v>
      </c>
      <c r="C2017" s="113">
        <v>44942</v>
      </c>
      <c r="D2017" s="114" t="s">
        <v>1141</v>
      </c>
      <c r="E2017" s="114"/>
      <c r="F2017" s="115">
        <v>44946</v>
      </c>
      <c r="G2017" s="116" t="s">
        <v>1073</v>
      </c>
      <c r="H2017" s="152" t="s">
        <v>1142</v>
      </c>
      <c r="I2017" s="116" t="s">
        <v>458</v>
      </c>
      <c r="J2017" s="116" t="s">
        <v>20</v>
      </c>
      <c r="K2017" s="117" t="str">
        <f t="shared" si="405"/>
        <v>Sqmt</v>
      </c>
      <c r="L2017" s="118">
        <v>115</v>
      </c>
      <c r="M2017" s="118">
        <v>94.5</v>
      </c>
      <c r="N2017" s="118"/>
      <c r="O2017" s="138">
        <f t="shared" si="398"/>
        <v>115.28999999999999</v>
      </c>
      <c r="P2017" s="124">
        <v>97.7</v>
      </c>
      <c r="Q2017" s="118">
        <v>98.5</v>
      </c>
      <c r="R2017" s="118"/>
      <c r="S2017" s="151"/>
      <c r="T2017" s="119">
        <f t="shared" si="401"/>
        <v>16.789999999999992</v>
      </c>
      <c r="U2017" s="119">
        <f t="shared" si="402"/>
        <v>0.79999999999999716</v>
      </c>
      <c r="V2017" s="119">
        <f t="shared" si="406"/>
        <v>724.02120000000002</v>
      </c>
      <c r="W2017" s="119">
        <f t="shared" si="407"/>
        <v>5.0239999999999823</v>
      </c>
      <c r="X2017" s="119">
        <f t="shared" si="408"/>
        <v>105.44119999999995</v>
      </c>
      <c r="Y2017" s="120">
        <f t="shared" si="403"/>
        <v>14.563275219012917</v>
      </c>
      <c r="Z2017" s="121">
        <f t="shared" si="404"/>
        <v>0.69390233324659312</v>
      </c>
      <c r="AA2017" s="122"/>
      <c r="AB2017" s="119">
        <f t="shared" si="399"/>
        <v>105.44119999999995</v>
      </c>
    </row>
    <row r="2018" spans="1:29" x14ac:dyDescent="0.45">
      <c r="A2018" s="112">
        <f>IF(C2018="","",COUNTA($C$3:C2018))</f>
        <v>2016</v>
      </c>
      <c r="B2018" s="112" t="str">
        <f t="shared" si="400"/>
        <v>January</v>
      </c>
      <c r="C2018" s="113">
        <v>44942</v>
      </c>
      <c r="D2018" s="114" t="s">
        <v>1141</v>
      </c>
      <c r="E2018" s="114"/>
      <c r="F2018" s="115">
        <v>44946</v>
      </c>
      <c r="G2018" s="116" t="s">
        <v>1073</v>
      </c>
      <c r="H2018" s="152" t="s">
        <v>1142</v>
      </c>
      <c r="I2018" s="116" t="s">
        <v>458</v>
      </c>
      <c r="J2018" s="116" t="s">
        <v>3</v>
      </c>
      <c r="K2018" s="117" t="str">
        <f t="shared" si="405"/>
        <v>Sqmt</v>
      </c>
      <c r="L2018" s="118">
        <v>24</v>
      </c>
      <c r="M2018" s="118"/>
      <c r="N2018" s="118">
        <v>20.04</v>
      </c>
      <c r="O2018" s="138">
        <f t="shared" si="398"/>
        <v>24.448799999999999</v>
      </c>
      <c r="P2018" s="124">
        <v>18.7</v>
      </c>
      <c r="Q2018" s="118">
        <v>20.100000000000001</v>
      </c>
      <c r="R2018" s="118"/>
      <c r="S2018" s="151"/>
      <c r="T2018" s="119">
        <f t="shared" si="401"/>
        <v>4.3487999999999971</v>
      </c>
      <c r="U2018" s="119">
        <f t="shared" si="402"/>
        <v>1.4000000000000021</v>
      </c>
      <c r="V2018" s="119">
        <f t="shared" si="406"/>
        <v>153.538464</v>
      </c>
      <c r="W2018" s="119">
        <f t="shared" si="407"/>
        <v>8.792000000000014</v>
      </c>
      <c r="X2018" s="119">
        <f t="shared" si="408"/>
        <v>27.310463999999982</v>
      </c>
      <c r="Y2018" s="120">
        <f t="shared" si="403"/>
        <v>17.787376067537046</v>
      </c>
      <c r="Z2018" s="121">
        <f t="shared" si="404"/>
        <v>5.7262524132063835</v>
      </c>
      <c r="AA2018" s="122"/>
      <c r="AB2018" s="119">
        <f t="shared" si="399"/>
        <v>27.310463999999982</v>
      </c>
    </row>
    <row r="2019" spans="1:29" x14ac:dyDescent="0.45">
      <c r="A2019" s="112">
        <f>IF(C2019="","",COUNTA($C$3:C2019))</f>
        <v>2017</v>
      </c>
      <c r="B2019" s="112" t="str">
        <f t="shared" si="400"/>
        <v>January</v>
      </c>
      <c r="C2019" s="113">
        <v>44942</v>
      </c>
      <c r="D2019" s="114" t="s">
        <v>1141</v>
      </c>
      <c r="E2019" s="114"/>
      <c r="F2019" s="115">
        <v>44946</v>
      </c>
      <c r="G2019" s="116" t="s">
        <v>1073</v>
      </c>
      <c r="H2019" s="152" t="s">
        <v>1142</v>
      </c>
      <c r="I2019" s="116" t="s">
        <v>458</v>
      </c>
      <c r="J2019" s="116" t="s">
        <v>21</v>
      </c>
      <c r="K2019" s="117" t="str">
        <f t="shared" si="405"/>
        <v>Sqmt</v>
      </c>
      <c r="L2019" s="118">
        <v>25.6</v>
      </c>
      <c r="M2019" s="118">
        <v>21</v>
      </c>
      <c r="N2019" s="118"/>
      <c r="O2019" s="138">
        <f t="shared" si="398"/>
        <v>25.62</v>
      </c>
      <c r="P2019" s="124">
        <v>20.9</v>
      </c>
      <c r="Q2019" s="118">
        <v>21.2</v>
      </c>
      <c r="R2019" s="118"/>
      <c r="S2019" s="151"/>
      <c r="T2019" s="119">
        <f t="shared" si="401"/>
        <v>4.4200000000000017</v>
      </c>
      <c r="U2019" s="119">
        <f t="shared" si="402"/>
        <v>0.30000000000000071</v>
      </c>
      <c r="V2019" s="119">
        <f t="shared" si="406"/>
        <v>201.11699999999999</v>
      </c>
      <c r="W2019" s="119">
        <f t="shared" si="407"/>
        <v>2.3550000000000053</v>
      </c>
      <c r="X2019" s="119">
        <f t="shared" si="408"/>
        <v>34.69700000000001</v>
      </c>
      <c r="Y2019" s="120">
        <f t="shared" si="403"/>
        <v>17.252146760343486</v>
      </c>
      <c r="Z2019" s="121">
        <f t="shared" si="404"/>
        <v>1.1709601873536326</v>
      </c>
      <c r="AA2019" s="122"/>
      <c r="AB2019" s="119">
        <f t="shared" si="399"/>
        <v>34.69700000000001</v>
      </c>
    </row>
    <row r="2020" spans="1:29" x14ac:dyDescent="0.45">
      <c r="A2020" s="112">
        <f>IF(C2020="","",COUNTA($C$3:C2020))</f>
        <v>2018</v>
      </c>
      <c r="B2020" s="112" t="str">
        <f t="shared" si="400"/>
        <v>January</v>
      </c>
      <c r="C2020" s="113">
        <v>44942</v>
      </c>
      <c r="D2020" s="114" t="s">
        <v>1141</v>
      </c>
      <c r="E2020" s="114"/>
      <c r="F2020" s="115">
        <v>44946</v>
      </c>
      <c r="G2020" s="116" t="s">
        <v>1073</v>
      </c>
      <c r="H2020" s="152" t="s">
        <v>1142</v>
      </c>
      <c r="I2020" s="116" t="s">
        <v>458</v>
      </c>
      <c r="J2020" s="116" t="s">
        <v>4</v>
      </c>
      <c r="K2020" s="117" t="str">
        <f t="shared" si="405"/>
        <v>Sqmt</v>
      </c>
      <c r="L2020" s="118">
        <v>17</v>
      </c>
      <c r="M2020" s="118"/>
      <c r="N2020" s="118">
        <v>14.3</v>
      </c>
      <c r="O2020" s="138">
        <f t="shared" si="398"/>
        <v>17.446000000000002</v>
      </c>
      <c r="P2020" s="124">
        <v>11</v>
      </c>
      <c r="Q2020" s="118">
        <v>11.7</v>
      </c>
      <c r="R2020" s="118"/>
      <c r="S2020" s="151"/>
      <c r="T2020" s="119">
        <f t="shared" si="401"/>
        <v>5.7460000000000022</v>
      </c>
      <c r="U2020" s="119">
        <f t="shared" si="402"/>
        <v>0.69999999999999929</v>
      </c>
      <c r="V2020" s="119">
        <f t="shared" si="406"/>
        <v>136.9511</v>
      </c>
      <c r="W2020" s="119">
        <f t="shared" si="407"/>
        <v>5.4949999999999939</v>
      </c>
      <c r="X2020" s="119">
        <f t="shared" si="408"/>
        <v>45.106100000000012</v>
      </c>
      <c r="Y2020" s="120">
        <f t="shared" si="403"/>
        <v>32.935916542473933</v>
      </c>
      <c r="Z2020" s="121">
        <f t="shared" si="404"/>
        <v>4.0123810615613849</v>
      </c>
      <c r="AA2020" s="122"/>
      <c r="AB2020" s="119">
        <f t="shared" si="399"/>
        <v>45.106100000000012</v>
      </c>
      <c r="AC2020" s="96" t="s">
        <v>987</v>
      </c>
    </row>
    <row r="2021" spans="1:29" x14ac:dyDescent="0.45">
      <c r="A2021" s="112">
        <f>IF(C2021="","",COUNTA($C$3:C2021))</f>
        <v>2019</v>
      </c>
      <c r="B2021" s="112" t="str">
        <f t="shared" si="400"/>
        <v>January</v>
      </c>
      <c r="C2021" s="113">
        <v>44942</v>
      </c>
      <c r="D2021" s="114" t="s">
        <v>1141</v>
      </c>
      <c r="E2021" s="114"/>
      <c r="F2021" s="115">
        <v>44946</v>
      </c>
      <c r="G2021" s="116" t="s">
        <v>1073</v>
      </c>
      <c r="H2021" s="152" t="s">
        <v>1142</v>
      </c>
      <c r="I2021" s="116" t="s">
        <v>502</v>
      </c>
      <c r="J2021" s="116" t="s">
        <v>3</v>
      </c>
      <c r="K2021" s="117" t="str">
        <f t="shared" si="405"/>
        <v>Sqmt</v>
      </c>
      <c r="L2021" s="118">
        <v>2.6</v>
      </c>
      <c r="M2021" s="118"/>
      <c r="N2021" s="118">
        <v>2.2000000000000002</v>
      </c>
      <c r="O2021" s="138">
        <f t="shared" si="398"/>
        <v>2.6840000000000002</v>
      </c>
      <c r="P2021" s="124"/>
      <c r="Q2021" s="118">
        <v>1.7</v>
      </c>
      <c r="R2021" s="118"/>
      <c r="S2021" s="151"/>
      <c r="T2021" s="119">
        <f t="shared" si="401"/>
        <v>0.98400000000000021</v>
      </c>
      <c r="U2021" s="119">
        <f t="shared" si="402"/>
        <v>1.7</v>
      </c>
      <c r="V2021" s="119">
        <f t="shared" si="406"/>
        <v>16.855520000000002</v>
      </c>
      <c r="W2021" s="119">
        <f t="shared" si="407"/>
        <v>10.676</v>
      </c>
      <c r="X2021" s="119">
        <f t="shared" si="408"/>
        <v>6.1795200000000019</v>
      </c>
      <c r="Y2021" s="120">
        <f t="shared" si="403"/>
        <v>36.661698956780931</v>
      </c>
      <c r="Z2021" s="121">
        <f t="shared" si="404"/>
        <v>63.338301043219069</v>
      </c>
      <c r="AA2021" s="122"/>
      <c r="AB2021" s="119">
        <f t="shared" si="399"/>
        <v>6.1795200000000019</v>
      </c>
    </row>
    <row r="2022" spans="1:29" x14ac:dyDescent="0.45">
      <c r="A2022" s="112">
        <f>IF(C2022="","",COUNTA($C$3:C2022))</f>
        <v>2020</v>
      </c>
      <c r="B2022" s="112" t="str">
        <f t="shared" si="400"/>
        <v>January</v>
      </c>
      <c r="C2022" s="113">
        <v>44942</v>
      </c>
      <c r="D2022" s="114" t="s">
        <v>1141</v>
      </c>
      <c r="E2022" s="114"/>
      <c r="F2022" s="115">
        <v>44946</v>
      </c>
      <c r="G2022" s="116" t="s">
        <v>1073</v>
      </c>
      <c r="H2022" s="152" t="s">
        <v>1142</v>
      </c>
      <c r="I2022" s="116" t="s">
        <v>514</v>
      </c>
      <c r="J2022" s="116" t="s">
        <v>21</v>
      </c>
      <c r="K2022" s="117" t="str">
        <f t="shared" si="405"/>
        <v>Sqmt</v>
      </c>
      <c r="L2022" s="118">
        <v>8.1</v>
      </c>
      <c r="M2022" s="118">
        <v>6.65</v>
      </c>
      <c r="N2022" s="118"/>
      <c r="O2022" s="138">
        <f t="shared" si="398"/>
        <v>8.1129999999999995</v>
      </c>
      <c r="P2022" s="124">
        <v>6.7</v>
      </c>
      <c r="Q2022" s="118">
        <v>8.1</v>
      </c>
      <c r="R2022" s="118"/>
      <c r="S2022" s="151"/>
      <c r="T2022" s="119">
        <f t="shared" si="401"/>
        <v>1.2999999999999901E-2</v>
      </c>
      <c r="U2022" s="119">
        <f t="shared" si="402"/>
        <v>1.3999999999999995</v>
      </c>
      <c r="V2022" s="119">
        <f t="shared" si="406"/>
        <v>63.687049999999992</v>
      </c>
      <c r="W2022" s="119">
        <f t="shared" si="407"/>
        <v>10.989999999999995</v>
      </c>
      <c r="X2022" s="119">
        <f t="shared" si="408"/>
        <v>0.10204999999999921</v>
      </c>
      <c r="Y2022" s="120">
        <f t="shared" si="403"/>
        <v>0.1602366572168113</v>
      </c>
      <c r="Z2022" s="121">
        <f t="shared" si="404"/>
        <v>17.256255392579806</v>
      </c>
      <c r="AA2022" s="122"/>
      <c r="AB2022" s="119">
        <f t="shared" si="399"/>
        <v>0.10204999999999921</v>
      </c>
    </row>
    <row r="2023" spans="1:29" x14ac:dyDescent="0.45">
      <c r="A2023" s="112">
        <f>IF(C2023="","",COUNTA($C$3:C2023))</f>
        <v>2021</v>
      </c>
      <c r="B2023" s="112" t="str">
        <f t="shared" si="400"/>
        <v>January</v>
      </c>
      <c r="C2023" s="113">
        <v>44942</v>
      </c>
      <c r="D2023" s="114" t="s">
        <v>1141</v>
      </c>
      <c r="E2023" s="114"/>
      <c r="F2023" s="115">
        <v>44946</v>
      </c>
      <c r="G2023" s="116" t="s">
        <v>1073</v>
      </c>
      <c r="H2023" s="152" t="s">
        <v>1142</v>
      </c>
      <c r="I2023" s="116" t="s">
        <v>23</v>
      </c>
      <c r="J2023" s="116" t="s">
        <v>23</v>
      </c>
      <c r="K2023" s="117" t="str">
        <f t="shared" si="405"/>
        <v>No's</v>
      </c>
      <c r="L2023" s="118">
        <v>100</v>
      </c>
      <c r="M2023" s="118"/>
      <c r="N2023" s="118"/>
      <c r="O2023" s="138">
        <f t="shared" si="398"/>
        <v>100</v>
      </c>
      <c r="P2023" s="124"/>
      <c r="Q2023" s="118"/>
      <c r="R2023" s="118"/>
      <c r="S2023" s="151"/>
      <c r="T2023" s="119" t="str">
        <f t="shared" si="401"/>
        <v/>
      </c>
      <c r="U2023" s="119" t="str">
        <f t="shared" si="402"/>
        <v/>
      </c>
      <c r="V2023" s="119">
        <f t="shared" si="406"/>
        <v>100</v>
      </c>
      <c r="W2023" s="119" t="str">
        <f t="shared" si="407"/>
        <v/>
      </c>
      <c r="X2023" s="119" t="str">
        <f t="shared" si="408"/>
        <v/>
      </c>
      <c r="Y2023" s="120" t="str">
        <f t="shared" si="403"/>
        <v/>
      </c>
      <c r="Z2023" s="121" t="str">
        <f t="shared" si="404"/>
        <v/>
      </c>
      <c r="AA2023" s="122"/>
      <c r="AB2023" s="119" t="str">
        <f t="shared" si="399"/>
        <v/>
      </c>
    </row>
    <row r="2024" spans="1:29" x14ac:dyDescent="0.45">
      <c r="A2024" s="112">
        <f>IF(C2024="","",COUNTA($C$3:C2024))</f>
        <v>2022</v>
      </c>
      <c r="B2024" s="112" t="str">
        <f t="shared" si="400"/>
        <v>January</v>
      </c>
      <c r="C2024" s="113">
        <v>44942</v>
      </c>
      <c r="D2024" s="114" t="s">
        <v>1141</v>
      </c>
      <c r="E2024" s="114"/>
      <c r="F2024" s="115">
        <v>44946</v>
      </c>
      <c r="G2024" s="116" t="s">
        <v>1073</v>
      </c>
      <c r="H2024" s="152" t="s">
        <v>1142</v>
      </c>
      <c r="I2024" s="116" t="s">
        <v>354</v>
      </c>
      <c r="J2024" s="116" t="s">
        <v>354</v>
      </c>
      <c r="K2024" s="117" t="str">
        <f t="shared" si="405"/>
        <v>No's</v>
      </c>
      <c r="L2024" s="118">
        <v>100</v>
      </c>
      <c r="M2024" s="118"/>
      <c r="N2024" s="118"/>
      <c r="O2024" s="138" t="str">
        <f t="shared" si="398"/>
        <v>No's</v>
      </c>
      <c r="P2024" s="124"/>
      <c r="Q2024" s="118"/>
      <c r="R2024" s="118"/>
      <c r="S2024" s="151"/>
      <c r="T2024" s="119" t="str">
        <f t="shared" si="401"/>
        <v/>
      </c>
      <c r="U2024" s="119" t="str">
        <f t="shared" si="402"/>
        <v/>
      </c>
      <c r="V2024" s="119" t="str">
        <f t="shared" si="406"/>
        <v/>
      </c>
      <c r="W2024" s="119" t="str">
        <f t="shared" si="407"/>
        <v/>
      </c>
      <c r="X2024" s="119" t="str">
        <f t="shared" si="408"/>
        <v/>
      </c>
      <c r="Y2024" s="120" t="str">
        <f t="shared" si="403"/>
        <v/>
      </c>
      <c r="Z2024" s="121" t="str">
        <f t="shared" si="404"/>
        <v/>
      </c>
      <c r="AA2024" s="122"/>
      <c r="AB2024" s="119" t="str">
        <f t="shared" si="399"/>
        <v/>
      </c>
    </row>
    <row r="2025" spans="1:29" x14ac:dyDescent="0.45">
      <c r="A2025" s="112">
        <f>IF(C2025="","",COUNTA($C$3:C2025))</f>
        <v>2023</v>
      </c>
      <c r="B2025" s="112" t="str">
        <f t="shared" si="400"/>
        <v>January</v>
      </c>
      <c r="C2025" s="113">
        <v>44942</v>
      </c>
      <c r="D2025" s="114" t="s">
        <v>1141</v>
      </c>
      <c r="E2025" s="114"/>
      <c r="F2025" s="115">
        <v>44946</v>
      </c>
      <c r="G2025" s="116" t="s">
        <v>1073</v>
      </c>
      <c r="H2025" s="152" t="s">
        <v>1142</v>
      </c>
      <c r="I2025" s="116" t="s">
        <v>25</v>
      </c>
      <c r="J2025" s="116" t="s">
        <v>455</v>
      </c>
      <c r="K2025" s="117" t="str">
        <f t="shared" si="405"/>
        <v>No's</v>
      </c>
      <c r="L2025" s="118">
        <v>36</v>
      </c>
      <c r="M2025" s="118"/>
      <c r="N2025" s="118"/>
      <c r="O2025" s="138">
        <f t="shared" ref="O2025:O2088" si="409">IF(ISNUMBER(SEARCH("gsm",J:J)),(M2025+N2025)*1.22,IF(ISNUMBER(SEARCH("Tape",J:J)),L2025,IF(ISNUMBER(SEARCH("Thermal",J:J)),L2025,IF(ISNUMBER(SEARCH("Acou",J:J)),L2025,IF(ISNUMBER(SEARCH("ss",J:J)),L2025,IF(ISNUMBER(SEARCH("Alu",J:J)),L2025,IF(ISNUMBER(SEARCH("Gasket",J:J)),L2025,IF(ISNUMBER(SEARCH("Cleats",J:J)),L2025,IF(ISNUMBER(SEARCH("Tube",J:J)),L2025,IF(ISNUMBER(SEARCH("Bracket",J:J)),L2025,IF(ISNUMBER(SEARCH("Corner",J:J)),L2025,IF(ISNUMBER(SEARCH("MS",J:J)),L2025,IF(ISNUMBER(SEARCH("Bucket",J:J)),L2025,IF(ISNUMBER(SEARCH("stretch",J:J)),L2025,IF(ISNUMBER(SEARCH("Bubble",J:J)),L2025,IF(ISNUMBER(SEARCH("JTR",J:J)),L2025,IF(ISNUMBER(SEARCH("Clamp",J:J)),"No's",IF(ISNUMBER(SEARCH("PIR",J:J)),"sqmt",""))))))))))))))))))</f>
        <v>36</v>
      </c>
      <c r="P2025" s="124"/>
      <c r="Q2025" s="118"/>
      <c r="R2025" s="118"/>
      <c r="S2025" s="151"/>
      <c r="T2025" s="119" t="str">
        <f t="shared" si="401"/>
        <v/>
      </c>
      <c r="U2025" s="119" t="str">
        <f t="shared" si="402"/>
        <v/>
      </c>
      <c r="V2025" s="119">
        <f t="shared" si="406"/>
        <v>36</v>
      </c>
      <c r="W2025" s="119" t="str">
        <f t="shared" si="407"/>
        <v/>
      </c>
      <c r="X2025" s="119" t="str">
        <f t="shared" si="408"/>
        <v/>
      </c>
      <c r="Y2025" s="120" t="str">
        <f t="shared" si="403"/>
        <v/>
      </c>
      <c r="Z2025" s="121" t="str">
        <f t="shared" si="404"/>
        <v/>
      </c>
      <c r="AA2025" s="122"/>
      <c r="AB2025" s="119" t="str">
        <f t="shared" si="399"/>
        <v/>
      </c>
    </row>
    <row r="2026" spans="1:29" x14ac:dyDescent="0.45">
      <c r="A2026" s="112">
        <f>IF(C2026="","",COUNTA($C$3:C2026))</f>
        <v>2024</v>
      </c>
      <c r="B2026" s="112" t="str">
        <f t="shared" si="400"/>
        <v>January</v>
      </c>
      <c r="C2026" s="113">
        <v>44942</v>
      </c>
      <c r="D2026" s="114" t="s">
        <v>1141</v>
      </c>
      <c r="E2026" s="114"/>
      <c r="F2026" s="115">
        <v>44946</v>
      </c>
      <c r="G2026" s="116" t="s">
        <v>1073</v>
      </c>
      <c r="H2026" s="152" t="s">
        <v>1142</v>
      </c>
      <c r="I2026" s="116" t="s">
        <v>460</v>
      </c>
      <c r="J2026" s="116" t="s">
        <v>225</v>
      </c>
      <c r="K2026" s="117" t="str">
        <f t="shared" si="405"/>
        <v>Rmt</v>
      </c>
      <c r="L2026" s="118">
        <v>50</v>
      </c>
      <c r="M2026" s="118"/>
      <c r="N2026" s="118"/>
      <c r="O2026" s="138">
        <f t="shared" si="409"/>
        <v>50</v>
      </c>
      <c r="P2026" s="124"/>
      <c r="Q2026" s="118"/>
      <c r="R2026" s="118"/>
      <c r="S2026" s="151"/>
      <c r="T2026" s="119" t="str">
        <f t="shared" si="401"/>
        <v/>
      </c>
      <c r="U2026" s="119" t="str">
        <f t="shared" si="402"/>
        <v/>
      </c>
      <c r="V2026" s="119">
        <f t="shared" si="406"/>
        <v>50</v>
      </c>
      <c r="W2026" s="119" t="str">
        <f t="shared" si="407"/>
        <v/>
      </c>
      <c r="X2026" s="119" t="str">
        <f t="shared" si="408"/>
        <v/>
      </c>
      <c r="Y2026" s="120" t="str">
        <f t="shared" si="403"/>
        <v/>
      </c>
      <c r="Z2026" s="121" t="str">
        <f t="shared" si="404"/>
        <v/>
      </c>
      <c r="AA2026" s="122"/>
      <c r="AB2026" s="119" t="str">
        <f t="shared" si="399"/>
        <v/>
      </c>
    </row>
    <row r="2027" spans="1:29" x14ac:dyDescent="0.45">
      <c r="A2027" s="112">
        <f>IF(C2027="","",COUNTA($C$3:C2027))</f>
        <v>2025</v>
      </c>
      <c r="B2027" s="112" t="str">
        <f t="shared" si="400"/>
        <v>January</v>
      </c>
      <c r="C2027" s="113">
        <v>44944</v>
      </c>
      <c r="D2027" s="114" t="s">
        <v>977</v>
      </c>
      <c r="E2027" s="114"/>
      <c r="F2027" s="115">
        <v>44902</v>
      </c>
      <c r="G2027" s="116" t="s">
        <v>125</v>
      </c>
      <c r="H2027" s="152" t="s">
        <v>1143</v>
      </c>
      <c r="I2027" s="116" t="s">
        <v>457</v>
      </c>
      <c r="J2027" s="116" t="s">
        <v>2</v>
      </c>
      <c r="K2027" s="117" t="str">
        <f t="shared" si="405"/>
        <v>Sqmt</v>
      </c>
      <c r="L2027" s="118">
        <v>169.3</v>
      </c>
      <c r="M2027" s="118">
        <v>55.235999999999997</v>
      </c>
      <c r="N2027" s="118">
        <v>85.03</v>
      </c>
      <c r="O2027" s="138">
        <f t="shared" si="409"/>
        <v>171.12451999999999</v>
      </c>
      <c r="P2027" s="124">
        <v>151.85</v>
      </c>
      <c r="Q2027" s="118">
        <v>162.4</v>
      </c>
      <c r="R2027" s="118">
        <v>10</v>
      </c>
      <c r="S2027" s="151">
        <v>90</v>
      </c>
      <c r="T2027" s="119">
        <f t="shared" si="401"/>
        <v>8.7245199999999841</v>
      </c>
      <c r="U2027" s="119">
        <f t="shared" si="402"/>
        <v>10.550000000000011</v>
      </c>
      <c r="V2027" s="119">
        <f t="shared" si="406"/>
        <v>805.99648919999993</v>
      </c>
      <c r="W2027" s="119">
        <f t="shared" si="407"/>
        <v>49.69050000000005</v>
      </c>
      <c r="X2027" s="119">
        <f t="shared" si="408"/>
        <v>41.092489199999925</v>
      </c>
      <c r="Y2027" s="120">
        <f t="shared" si="403"/>
        <v>5.0983459296189606</v>
      </c>
      <c r="Z2027" s="121">
        <f t="shared" si="404"/>
        <v>6.1651012958283316</v>
      </c>
      <c r="AA2027" s="122"/>
      <c r="AB2027" s="119">
        <f t="shared" si="399"/>
        <v>41.092489199999925</v>
      </c>
    </row>
    <row r="2028" spans="1:29" x14ac:dyDescent="0.45">
      <c r="A2028" s="112">
        <f>IF(C2028="","",COUNTA($C$3:C2028))</f>
        <v>2026</v>
      </c>
      <c r="B2028" s="112" t="str">
        <f t="shared" si="400"/>
        <v>January</v>
      </c>
      <c r="C2028" s="113">
        <v>44944</v>
      </c>
      <c r="D2028" s="114" t="s">
        <v>977</v>
      </c>
      <c r="E2028" s="114"/>
      <c r="F2028" s="115">
        <v>44902</v>
      </c>
      <c r="G2028" s="116" t="s">
        <v>125</v>
      </c>
      <c r="H2028" s="152" t="s">
        <v>1143</v>
      </c>
      <c r="I2028" s="116" t="s">
        <v>457</v>
      </c>
      <c r="J2028" s="116" t="s">
        <v>3</v>
      </c>
      <c r="K2028" s="117" t="str">
        <f t="shared" si="405"/>
        <v>Sqmt</v>
      </c>
      <c r="L2028" s="118">
        <v>70.400000000000006</v>
      </c>
      <c r="M2028" s="118">
        <v>37.56</v>
      </c>
      <c r="N2028" s="118">
        <v>20.52</v>
      </c>
      <c r="O2028" s="138">
        <f t="shared" si="409"/>
        <v>70.857599999999991</v>
      </c>
      <c r="P2028" s="124">
        <v>57</v>
      </c>
      <c r="Q2028" s="118">
        <v>65.099999999999994</v>
      </c>
      <c r="R2028" s="118"/>
      <c r="S2028" s="151"/>
      <c r="T2028" s="119">
        <f t="shared" si="401"/>
        <v>5.7575999999999965</v>
      </c>
      <c r="U2028" s="119">
        <f t="shared" si="402"/>
        <v>8.0999999999999943</v>
      </c>
      <c r="V2028" s="119">
        <f t="shared" si="406"/>
        <v>444.98572799999994</v>
      </c>
      <c r="W2028" s="119">
        <f t="shared" si="407"/>
        <v>50.867999999999967</v>
      </c>
      <c r="X2028" s="119">
        <f t="shared" si="408"/>
        <v>36.157727999999977</v>
      </c>
      <c r="Y2028" s="120">
        <f t="shared" si="403"/>
        <v>8.1255927381113633</v>
      </c>
      <c r="Z2028" s="121">
        <f t="shared" si="404"/>
        <v>11.431377862078303</v>
      </c>
      <c r="AA2028" s="122"/>
      <c r="AB2028" s="119">
        <f t="shared" ref="AB2028:AB2083" si="410">IFERROR((X2028-AA2028),"")</f>
        <v>36.157727999999977</v>
      </c>
    </row>
    <row r="2029" spans="1:29" x14ac:dyDescent="0.45">
      <c r="A2029" s="112">
        <f>IF(C2029="","",COUNTA($C$3:C2029))</f>
        <v>2027</v>
      </c>
      <c r="B2029" s="112" t="str">
        <f t="shared" si="400"/>
        <v>January</v>
      </c>
      <c r="C2029" s="113">
        <v>44944</v>
      </c>
      <c r="D2029" s="114" t="s">
        <v>977</v>
      </c>
      <c r="E2029" s="114"/>
      <c r="F2029" s="115">
        <v>44902</v>
      </c>
      <c r="G2029" s="116" t="s">
        <v>125</v>
      </c>
      <c r="H2029" s="152" t="s">
        <v>1143</v>
      </c>
      <c r="I2029" s="116" t="s">
        <v>515</v>
      </c>
      <c r="J2029" s="116" t="s">
        <v>20</v>
      </c>
      <c r="K2029" s="117" t="str">
        <f t="shared" si="405"/>
        <v>Sqmt</v>
      </c>
      <c r="L2029" s="118">
        <v>14.5</v>
      </c>
      <c r="M2029" s="118">
        <v>11.9</v>
      </c>
      <c r="N2029" s="118"/>
      <c r="O2029" s="138">
        <f t="shared" si="409"/>
        <v>14.518000000000001</v>
      </c>
      <c r="P2029" s="124">
        <v>14</v>
      </c>
      <c r="Q2029" s="118">
        <v>14.5</v>
      </c>
      <c r="R2029" s="118"/>
      <c r="S2029" s="151"/>
      <c r="T2029" s="119">
        <f t="shared" si="401"/>
        <v>1.8000000000000682E-2</v>
      </c>
      <c r="U2029" s="119">
        <f t="shared" si="402"/>
        <v>0.5</v>
      </c>
      <c r="V2029" s="119">
        <f t="shared" si="406"/>
        <v>91.173040000000015</v>
      </c>
      <c r="W2029" s="119">
        <f t="shared" si="407"/>
        <v>3.14</v>
      </c>
      <c r="X2029" s="119">
        <f t="shared" si="408"/>
        <v>0.11304000000000429</v>
      </c>
      <c r="Y2029" s="120">
        <f t="shared" si="403"/>
        <v>0.12398401983744786</v>
      </c>
      <c r="Z2029" s="121">
        <f t="shared" si="404"/>
        <v>3.4440005510400877</v>
      </c>
      <c r="AA2029" s="122"/>
      <c r="AB2029" s="119">
        <f t="shared" si="410"/>
        <v>0.11304000000000429</v>
      </c>
    </row>
    <row r="2030" spans="1:29" x14ac:dyDescent="0.45">
      <c r="A2030" s="112">
        <f>IF(C2030="","",COUNTA($C$3:C2030))</f>
        <v>2028</v>
      </c>
      <c r="B2030" s="112" t="str">
        <f t="shared" si="400"/>
        <v>January</v>
      </c>
      <c r="C2030" s="113">
        <v>44944</v>
      </c>
      <c r="D2030" s="114" t="s">
        <v>977</v>
      </c>
      <c r="E2030" s="114"/>
      <c r="F2030" s="115">
        <v>44902</v>
      </c>
      <c r="G2030" s="116" t="s">
        <v>125</v>
      </c>
      <c r="H2030" s="152" t="s">
        <v>1143</v>
      </c>
      <c r="I2030" s="116" t="s">
        <v>369</v>
      </c>
      <c r="J2030" s="116"/>
      <c r="K2030" s="117" t="str">
        <f t="shared" si="405"/>
        <v/>
      </c>
      <c r="L2030" s="118"/>
      <c r="M2030" s="118"/>
      <c r="N2030" s="118"/>
      <c r="O2030" s="138" t="str">
        <f t="shared" si="409"/>
        <v/>
      </c>
      <c r="P2030" s="124">
        <v>97.9</v>
      </c>
      <c r="Q2030" s="118">
        <v>97.9</v>
      </c>
      <c r="R2030" s="118"/>
      <c r="S2030" s="151"/>
      <c r="T2030" s="119" t="str">
        <f t="shared" si="401"/>
        <v/>
      </c>
      <c r="U2030" s="119" t="str">
        <f t="shared" si="402"/>
        <v/>
      </c>
      <c r="V2030" s="119" t="str">
        <f t="shared" si="406"/>
        <v/>
      </c>
      <c r="W2030" s="119" t="str">
        <f t="shared" si="407"/>
        <v/>
      </c>
      <c r="X2030" s="119" t="str">
        <f t="shared" si="408"/>
        <v/>
      </c>
      <c r="Y2030" s="120" t="str">
        <f t="shared" si="403"/>
        <v/>
      </c>
      <c r="Z2030" s="121" t="str">
        <f t="shared" si="404"/>
        <v/>
      </c>
      <c r="AA2030" s="122"/>
      <c r="AB2030" s="119" t="str">
        <f t="shared" si="410"/>
        <v/>
      </c>
    </row>
    <row r="2031" spans="1:29" x14ac:dyDescent="0.45">
      <c r="A2031" s="112">
        <f>IF(C2031="","",COUNTA($C$3:C2031))</f>
        <v>2029</v>
      </c>
      <c r="B2031" s="112" t="str">
        <f t="shared" si="400"/>
        <v>January</v>
      </c>
      <c r="C2031" s="113">
        <v>44944</v>
      </c>
      <c r="D2031" s="114" t="s">
        <v>977</v>
      </c>
      <c r="E2031" s="114"/>
      <c r="F2031" s="115">
        <v>44902</v>
      </c>
      <c r="G2031" s="116" t="s">
        <v>125</v>
      </c>
      <c r="H2031" s="152" t="s">
        <v>1143</v>
      </c>
      <c r="I2031" s="116" t="s">
        <v>369</v>
      </c>
      <c r="J2031" s="116"/>
      <c r="K2031" s="117" t="str">
        <f t="shared" si="405"/>
        <v/>
      </c>
      <c r="L2031" s="118"/>
      <c r="M2031" s="118"/>
      <c r="N2031" s="118"/>
      <c r="O2031" s="138" t="str">
        <f t="shared" si="409"/>
        <v/>
      </c>
      <c r="P2031" s="124">
        <v>109.3</v>
      </c>
      <c r="Q2031" s="118">
        <v>109.3</v>
      </c>
      <c r="R2031" s="118"/>
      <c r="S2031" s="151"/>
      <c r="T2031" s="119" t="str">
        <f t="shared" si="401"/>
        <v/>
      </c>
      <c r="U2031" s="119" t="str">
        <f t="shared" si="402"/>
        <v/>
      </c>
      <c r="V2031" s="119" t="str">
        <f t="shared" si="406"/>
        <v/>
      </c>
      <c r="W2031" s="119" t="str">
        <f t="shared" si="407"/>
        <v/>
      </c>
      <c r="X2031" s="119" t="str">
        <f t="shared" si="408"/>
        <v/>
      </c>
      <c r="Y2031" s="120" t="str">
        <f t="shared" si="403"/>
        <v/>
      </c>
      <c r="Z2031" s="121" t="str">
        <f t="shared" si="404"/>
        <v/>
      </c>
      <c r="AA2031" s="122"/>
      <c r="AB2031" s="119" t="str">
        <f t="shared" si="410"/>
        <v/>
      </c>
    </row>
    <row r="2032" spans="1:29" x14ac:dyDescent="0.45">
      <c r="A2032" s="112">
        <f>IF(C2032="","",COUNTA($C$3:C2032))</f>
        <v>2030</v>
      </c>
      <c r="B2032" s="112" t="str">
        <f t="shared" si="400"/>
        <v>January</v>
      </c>
      <c r="C2032" s="113">
        <v>44944</v>
      </c>
      <c r="D2032" s="114" t="s">
        <v>977</v>
      </c>
      <c r="E2032" s="114"/>
      <c r="F2032" s="115">
        <v>44902</v>
      </c>
      <c r="G2032" s="116" t="s">
        <v>125</v>
      </c>
      <c r="H2032" s="152" t="s">
        <v>1143</v>
      </c>
      <c r="I2032" s="116" t="s">
        <v>369</v>
      </c>
      <c r="J2032" s="116" t="s">
        <v>350</v>
      </c>
      <c r="K2032" s="117" t="str">
        <f t="shared" si="405"/>
        <v>Roll</v>
      </c>
      <c r="L2032" s="118"/>
      <c r="M2032" s="118"/>
      <c r="N2032" s="118"/>
      <c r="O2032" s="138">
        <f t="shared" si="409"/>
        <v>0</v>
      </c>
      <c r="P2032" s="124"/>
      <c r="Q2032" s="118"/>
      <c r="R2032" s="118"/>
      <c r="S2032" s="151"/>
      <c r="T2032" s="119" t="str">
        <f t="shared" si="401"/>
        <v/>
      </c>
      <c r="U2032" s="119" t="str">
        <f t="shared" si="402"/>
        <v/>
      </c>
      <c r="V2032" s="119" t="str">
        <f t="shared" si="406"/>
        <v/>
      </c>
      <c r="W2032" s="119" t="str">
        <f t="shared" si="407"/>
        <v/>
      </c>
      <c r="X2032" s="119" t="str">
        <f t="shared" si="408"/>
        <v/>
      </c>
      <c r="Y2032" s="120" t="str">
        <f t="shared" si="403"/>
        <v/>
      </c>
      <c r="Z2032" s="121" t="str">
        <f t="shared" si="404"/>
        <v/>
      </c>
      <c r="AA2032" s="122"/>
      <c r="AB2032" s="119" t="str">
        <f t="shared" si="410"/>
        <v/>
      </c>
    </row>
    <row r="2033" spans="1:28" x14ac:dyDescent="0.45">
      <c r="A2033" s="112">
        <f>IF(C2033="","",COUNTA($C$3:C2033))</f>
        <v>2031</v>
      </c>
      <c r="B2033" s="112" t="str">
        <f t="shared" si="400"/>
        <v>January</v>
      </c>
      <c r="C2033" s="113">
        <v>44944</v>
      </c>
      <c r="D2033" s="114" t="s">
        <v>977</v>
      </c>
      <c r="E2033" s="114"/>
      <c r="F2033" s="115">
        <v>44902</v>
      </c>
      <c r="G2033" s="116" t="s">
        <v>125</v>
      </c>
      <c r="H2033" s="152" t="s">
        <v>1143</v>
      </c>
      <c r="I2033" s="116" t="s">
        <v>25</v>
      </c>
      <c r="J2033" s="116" t="s">
        <v>455</v>
      </c>
      <c r="K2033" s="117" t="str">
        <f t="shared" si="405"/>
        <v>No's</v>
      </c>
      <c r="L2033" s="118">
        <v>472</v>
      </c>
      <c r="M2033" s="118"/>
      <c r="N2033" s="118"/>
      <c r="O2033" s="138">
        <f t="shared" si="409"/>
        <v>472</v>
      </c>
      <c r="P2033" s="124"/>
      <c r="Q2033" s="118"/>
      <c r="R2033" s="118"/>
      <c r="S2033" s="151"/>
      <c r="T2033" s="119" t="str">
        <f t="shared" si="401"/>
        <v/>
      </c>
      <c r="U2033" s="119" t="str">
        <f t="shared" si="402"/>
        <v/>
      </c>
      <c r="V2033" s="119">
        <f t="shared" si="406"/>
        <v>472</v>
      </c>
      <c r="W2033" s="119" t="str">
        <f t="shared" si="407"/>
        <v/>
      </c>
      <c r="X2033" s="119" t="str">
        <f t="shared" si="408"/>
        <v/>
      </c>
      <c r="Y2033" s="120" t="str">
        <f t="shared" si="403"/>
        <v/>
      </c>
      <c r="Z2033" s="121" t="str">
        <f t="shared" si="404"/>
        <v/>
      </c>
      <c r="AA2033" s="122"/>
      <c r="AB2033" s="119" t="str">
        <f t="shared" si="410"/>
        <v/>
      </c>
    </row>
    <row r="2034" spans="1:28" x14ac:dyDescent="0.45">
      <c r="A2034" s="112">
        <f>IF(C2034="","",COUNTA($C$3:C2034))</f>
        <v>2032</v>
      </c>
      <c r="B2034" s="112" t="str">
        <f t="shared" si="400"/>
        <v>January</v>
      </c>
      <c r="C2034" s="113">
        <v>44944</v>
      </c>
      <c r="D2034" s="114" t="s">
        <v>977</v>
      </c>
      <c r="E2034" s="114"/>
      <c r="F2034" s="115">
        <v>44902</v>
      </c>
      <c r="G2034" s="116" t="s">
        <v>125</v>
      </c>
      <c r="H2034" s="152" t="s">
        <v>1143</v>
      </c>
      <c r="I2034" s="116" t="s">
        <v>460</v>
      </c>
      <c r="J2034" s="116" t="s">
        <v>225</v>
      </c>
      <c r="K2034" s="117" t="str">
        <f t="shared" si="405"/>
        <v>Rmt</v>
      </c>
      <c r="L2034" s="118">
        <v>150</v>
      </c>
      <c r="M2034" s="118"/>
      <c r="N2034" s="118"/>
      <c r="O2034" s="138">
        <f t="shared" si="409"/>
        <v>150</v>
      </c>
      <c r="P2034" s="124"/>
      <c r="Q2034" s="118"/>
      <c r="R2034" s="118"/>
      <c r="S2034" s="151"/>
      <c r="T2034" s="119" t="str">
        <f t="shared" si="401"/>
        <v/>
      </c>
      <c r="U2034" s="119" t="str">
        <f t="shared" si="402"/>
        <v/>
      </c>
      <c r="V2034" s="119">
        <f t="shared" si="406"/>
        <v>150</v>
      </c>
      <c r="W2034" s="119" t="str">
        <f t="shared" si="407"/>
        <v/>
      </c>
      <c r="X2034" s="119" t="str">
        <f t="shared" si="408"/>
        <v/>
      </c>
      <c r="Y2034" s="120" t="str">
        <f t="shared" si="403"/>
        <v/>
      </c>
      <c r="Z2034" s="121" t="str">
        <f t="shared" si="404"/>
        <v/>
      </c>
      <c r="AA2034" s="122"/>
      <c r="AB2034" s="119" t="str">
        <f t="shared" si="410"/>
        <v/>
      </c>
    </row>
    <row r="2035" spans="1:28" x14ac:dyDescent="0.45">
      <c r="A2035" s="112">
        <f>IF(C2035="","",COUNTA($C$3:C2035))</f>
        <v>2033</v>
      </c>
      <c r="B2035" s="112" t="str">
        <f t="shared" si="400"/>
        <v>January</v>
      </c>
      <c r="C2035" s="113">
        <v>44944</v>
      </c>
      <c r="D2035" s="114" t="s">
        <v>977</v>
      </c>
      <c r="E2035" s="114"/>
      <c r="F2035" s="115">
        <v>44902</v>
      </c>
      <c r="G2035" s="116" t="s">
        <v>125</v>
      </c>
      <c r="H2035" s="152" t="s">
        <v>1143</v>
      </c>
      <c r="I2035" s="116" t="s">
        <v>24</v>
      </c>
      <c r="J2035" s="116" t="s">
        <v>24</v>
      </c>
      <c r="K2035" s="117" t="str">
        <f t="shared" si="405"/>
        <v>No's</v>
      </c>
      <c r="L2035" s="118">
        <v>500</v>
      </c>
      <c r="M2035" s="118"/>
      <c r="N2035" s="118"/>
      <c r="O2035" s="138">
        <f t="shared" si="409"/>
        <v>500</v>
      </c>
      <c r="P2035" s="124"/>
      <c r="Q2035" s="118"/>
      <c r="R2035" s="118"/>
      <c r="S2035" s="151"/>
      <c r="T2035" s="119" t="str">
        <f t="shared" si="401"/>
        <v/>
      </c>
      <c r="U2035" s="119" t="str">
        <f t="shared" si="402"/>
        <v/>
      </c>
      <c r="V2035" s="119">
        <f t="shared" si="406"/>
        <v>500</v>
      </c>
      <c r="W2035" s="119" t="str">
        <f t="shared" si="407"/>
        <v/>
      </c>
      <c r="X2035" s="119" t="str">
        <f t="shared" si="408"/>
        <v/>
      </c>
      <c r="Y2035" s="120" t="str">
        <f t="shared" si="403"/>
        <v/>
      </c>
      <c r="Z2035" s="121" t="str">
        <f t="shared" si="404"/>
        <v/>
      </c>
      <c r="AA2035" s="122"/>
      <c r="AB2035" s="119" t="str">
        <f t="shared" si="410"/>
        <v/>
      </c>
    </row>
    <row r="2036" spans="1:28" x14ac:dyDescent="0.45">
      <c r="A2036" s="112">
        <f>IF(C2036="","",COUNTA($C$3:C2036))</f>
        <v>2034</v>
      </c>
      <c r="B2036" s="112" t="str">
        <f t="shared" si="400"/>
        <v>January</v>
      </c>
      <c r="C2036" s="113">
        <v>44944</v>
      </c>
      <c r="D2036" s="114" t="s">
        <v>977</v>
      </c>
      <c r="E2036" s="114"/>
      <c r="F2036" s="115">
        <v>44902</v>
      </c>
      <c r="G2036" s="116" t="s">
        <v>125</v>
      </c>
      <c r="H2036" s="152" t="s">
        <v>1143</v>
      </c>
      <c r="I2036" s="116" t="s">
        <v>480</v>
      </c>
      <c r="J2036" s="116" t="s">
        <v>345</v>
      </c>
      <c r="K2036" s="117" t="str">
        <f t="shared" si="405"/>
        <v>Kg's</v>
      </c>
      <c r="L2036" s="118">
        <v>0.9</v>
      </c>
      <c r="M2036" s="118"/>
      <c r="N2036" s="118"/>
      <c r="O2036" s="138">
        <f t="shared" si="409"/>
        <v>0.9</v>
      </c>
      <c r="P2036" s="124"/>
      <c r="Q2036" s="118"/>
      <c r="R2036" s="118"/>
      <c r="S2036" s="151"/>
      <c r="T2036" s="119" t="str">
        <f t="shared" si="401"/>
        <v/>
      </c>
      <c r="U2036" s="119" t="str">
        <f t="shared" si="402"/>
        <v/>
      </c>
      <c r="V2036" s="119">
        <f t="shared" si="406"/>
        <v>0.9</v>
      </c>
      <c r="W2036" s="119" t="str">
        <f t="shared" si="407"/>
        <v/>
      </c>
      <c r="X2036" s="119" t="str">
        <f t="shared" si="408"/>
        <v/>
      </c>
      <c r="Y2036" s="120" t="str">
        <f t="shared" si="403"/>
        <v/>
      </c>
      <c r="Z2036" s="121" t="str">
        <f t="shared" si="404"/>
        <v/>
      </c>
      <c r="AA2036" s="122"/>
      <c r="AB2036" s="119" t="str">
        <f t="shared" si="410"/>
        <v/>
      </c>
    </row>
    <row r="2037" spans="1:28" x14ac:dyDescent="0.45">
      <c r="A2037" s="112">
        <f>IF(C2037="","",COUNTA($C$3:C2037))</f>
        <v>2035</v>
      </c>
      <c r="B2037" s="112" t="str">
        <f t="shared" si="400"/>
        <v>January</v>
      </c>
      <c r="C2037" s="113">
        <v>44944</v>
      </c>
      <c r="D2037" s="114" t="s">
        <v>977</v>
      </c>
      <c r="E2037" s="114"/>
      <c r="F2037" s="115">
        <v>44902</v>
      </c>
      <c r="G2037" s="116" t="s">
        <v>125</v>
      </c>
      <c r="H2037" s="152" t="s">
        <v>1143</v>
      </c>
      <c r="I2037" s="116" t="s">
        <v>480</v>
      </c>
      <c r="J2037" s="116" t="s">
        <v>343</v>
      </c>
      <c r="K2037" s="117" t="str">
        <f t="shared" si="405"/>
        <v>No's</v>
      </c>
      <c r="L2037" s="118">
        <v>2</v>
      </c>
      <c r="M2037" s="118"/>
      <c r="N2037" s="118"/>
      <c r="O2037" s="138">
        <f t="shared" si="409"/>
        <v>2</v>
      </c>
      <c r="P2037" s="124"/>
      <c r="Q2037" s="118"/>
      <c r="R2037" s="118"/>
      <c r="S2037" s="151"/>
      <c r="T2037" s="119" t="str">
        <f t="shared" si="401"/>
        <v/>
      </c>
      <c r="U2037" s="119" t="str">
        <f t="shared" si="402"/>
        <v/>
      </c>
      <c r="V2037" s="119">
        <f t="shared" si="406"/>
        <v>2</v>
      </c>
      <c r="W2037" s="119" t="str">
        <f t="shared" si="407"/>
        <v/>
      </c>
      <c r="X2037" s="119" t="str">
        <f t="shared" si="408"/>
        <v/>
      </c>
      <c r="Y2037" s="120" t="str">
        <f t="shared" si="403"/>
        <v/>
      </c>
      <c r="Z2037" s="121" t="str">
        <f t="shared" si="404"/>
        <v/>
      </c>
      <c r="AA2037" s="122"/>
      <c r="AB2037" s="119" t="str">
        <f t="shared" si="410"/>
        <v/>
      </c>
    </row>
    <row r="2038" spans="1:28" x14ac:dyDescent="0.45">
      <c r="A2038" s="112">
        <f>IF(C2038="","",COUNTA($C$3:C2038))</f>
        <v>2036</v>
      </c>
      <c r="B2038" s="112" t="str">
        <f t="shared" si="400"/>
        <v>January</v>
      </c>
      <c r="C2038" s="113">
        <v>44944</v>
      </c>
      <c r="D2038" s="114" t="s">
        <v>836</v>
      </c>
      <c r="E2038" s="114"/>
      <c r="F2038" s="115">
        <v>44855</v>
      </c>
      <c r="G2038" s="116" t="s">
        <v>125</v>
      </c>
      <c r="H2038" s="152" t="s">
        <v>1144</v>
      </c>
      <c r="I2038" s="116" t="s">
        <v>457</v>
      </c>
      <c r="J2038" s="116" t="s">
        <v>2</v>
      </c>
      <c r="K2038" s="117" t="str">
        <f t="shared" si="405"/>
        <v>Sqmt</v>
      </c>
      <c r="L2038" s="118">
        <v>16.149999999999999</v>
      </c>
      <c r="M2038" s="118">
        <v>13.24</v>
      </c>
      <c r="N2038" s="118"/>
      <c r="O2038" s="138">
        <f t="shared" si="409"/>
        <v>16.152799999999999</v>
      </c>
      <c r="P2038" s="124">
        <v>14.5</v>
      </c>
      <c r="Q2038" s="118">
        <v>16.100000000000001</v>
      </c>
      <c r="R2038" s="118">
        <v>100</v>
      </c>
      <c r="S2038" s="151">
        <v>0</v>
      </c>
      <c r="T2038" s="119">
        <f t="shared" si="401"/>
        <v>5.2799999999997738E-2</v>
      </c>
      <c r="U2038" s="119">
        <f t="shared" si="402"/>
        <v>1.6000000000000014</v>
      </c>
      <c r="V2038" s="119">
        <f t="shared" si="406"/>
        <v>76.07968799999999</v>
      </c>
      <c r="W2038" s="119">
        <f t="shared" si="407"/>
        <v>7.5360000000000067</v>
      </c>
      <c r="X2038" s="119">
        <f t="shared" si="408"/>
        <v>0.24868799999998933</v>
      </c>
      <c r="Y2038" s="120">
        <f t="shared" si="403"/>
        <v>0.32687831211924706</v>
      </c>
      <c r="Z2038" s="121">
        <f t="shared" si="404"/>
        <v>9.9054033975533748</v>
      </c>
      <c r="AA2038" s="122"/>
      <c r="AB2038" s="119">
        <f t="shared" si="410"/>
        <v>0.24868799999998933</v>
      </c>
    </row>
    <row r="2039" spans="1:28" x14ac:dyDescent="0.45">
      <c r="A2039" s="112">
        <f>IF(C2039="","",COUNTA($C$3:C2039))</f>
        <v>2037</v>
      </c>
      <c r="B2039" s="112" t="str">
        <f t="shared" si="400"/>
        <v>January</v>
      </c>
      <c r="C2039" s="113">
        <v>44944</v>
      </c>
      <c r="D2039" s="114" t="s">
        <v>836</v>
      </c>
      <c r="E2039" s="114"/>
      <c r="F2039" s="115">
        <v>44855</v>
      </c>
      <c r="G2039" s="116" t="s">
        <v>125</v>
      </c>
      <c r="H2039" s="152" t="s">
        <v>1144</v>
      </c>
      <c r="I2039" s="116" t="s">
        <v>368</v>
      </c>
      <c r="J2039" s="116" t="s">
        <v>2</v>
      </c>
      <c r="K2039" s="117" t="str">
        <f t="shared" si="405"/>
        <v>Sqmt</v>
      </c>
      <c r="L2039" s="118">
        <v>6</v>
      </c>
      <c r="M2039" s="118">
        <v>4.95</v>
      </c>
      <c r="N2039" s="118"/>
      <c r="O2039" s="138">
        <f t="shared" si="409"/>
        <v>6.0389999999999997</v>
      </c>
      <c r="P2039" s="124">
        <v>6</v>
      </c>
      <c r="Q2039" s="118">
        <v>6</v>
      </c>
      <c r="R2039" s="118"/>
      <c r="S2039" s="151"/>
      <c r="T2039" s="119">
        <f t="shared" si="401"/>
        <v>3.8999999999999702E-2</v>
      </c>
      <c r="U2039" s="119">
        <f t="shared" si="402"/>
        <v>0</v>
      </c>
      <c r="V2039" s="119">
        <f t="shared" si="406"/>
        <v>28.44369</v>
      </c>
      <c r="W2039" s="119">
        <f t="shared" si="407"/>
        <v>0</v>
      </c>
      <c r="X2039" s="119">
        <f t="shared" si="408"/>
        <v>0.1836899999999986</v>
      </c>
      <c r="Y2039" s="120">
        <f t="shared" si="403"/>
        <v>0.64580228514654248</v>
      </c>
      <c r="Z2039" s="121">
        <f t="shared" si="404"/>
        <v>0</v>
      </c>
      <c r="AA2039" s="122"/>
      <c r="AB2039" s="119">
        <f t="shared" si="410"/>
        <v>0.1836899999999986</v>
      </c>
    </row>
    <row r="2040" spans="1:28" x14ac:dyDescent="0.45">
      <c r="A2040" s="112">
        <f>IF(C2040="","",COUNTA($C$3:C2040))</f>
        <v>2038</v>
      </c>
      <c r="B2040" s="112" t="str">
        <f t="shared" si="400"/>
        <v>January</v>
      </c>
      <c r="C2040" s="113">
        <v>44944</v>
      </c>
      <c r="D2040" s="114" t="s">
        <v>836</v>
      </c>
      <c r="E2040" s="114"/>
      <c r="F2040" s="115">
        <v>44855</v>
      </c>
      <c r="G2040" s="116" t="s">
        <v>125</v>
      </c>
      <c r="H2040" s="152" t="s">
        <v>1144</v>
      </c>
      <c r="I2040" s="116" t="s">
        <v>25</v>
      </c>
      <c r="J2040" s="116" t="s">
        <v>455</v>
      </c>
      <c r="K2040" s="117" t="str">
        <f t="shared" si="405"/>
        <v>No's</v>
      </c>
      <c r="L2040" s="118">
        <v>123</v>
      </c>
      <c r="M2040" s="118"/>
      <c r="N2040" s="118"/>
      <c r="O2040" s="138">
        <f t="shared" si="409"/>
        <v>123</v>
      </c>
      <c r="P2040" s="124"/>
      <c r="Q2040" s="118"/>
      <c r="R2040" s="118"/>
      <c r="S2040" s="151"/>
      <c r="T2040" s="119" t="str">
        <f t="shared" si="401"/>
        <v/>
      </c>
      <c r="U2040" s="119" t="str">
        <f t="shared" si="402"/>
        <v/>
      </c>
      <c r="V2040" s="119">
        <f t="shared" si="406"/>
        <v>123</v>
      </c>
      <c r="W2040" s="119" t="str">
        <f t="shared" si="407"/>
        <v/>
      </c>
      <c r="X2040" s="119" t="str">
        <f t="shared" si="408"/>
        <v/>
      </c>
      <c r="Y2040" s="120" t="str">
        <f t="shared" si="403"/>
        <v/>
      </c>
      <c r="Z2040" s="121" t="str">
        <f t="shared" si="404"/>
        <v/>
      </c>
      <c r="AA2040" s="122"/>
      <c r="AB2040" s="119" t="str">
        <f t="shared" si="410"/>
        <v/>
      </c>
    </row>
    <row r="2041" spans="1:28" x14ac:dyDescent="0.45">
      <c r="A2041" s="112">
        <f>IF(C2041="","",COUNTA($C$3:C2041))</f>
        <v>2039</v>
      </c>
      <c r="B2041" s="112" t="str">
        <f t="shared" si="400"/>
        <v>January</v>
      </c>
      <c r="C2041" s="113">
        <v>44944</v>
      </c>
      <c r="D2041" s="114" t="s">
        <v>836</v>
      </c>
      <c r="E2041" s="114"/>
      <c r="F2041" s="115">
        <v>44855</v>
      </c>
      <c r="G2041" s="116" t="s">
        <v>125</v>
      </c>
      <c r="H2041" s="152" t="s">
        <v>1144</v>
      </c>
      <c r="I2041" s="116" t="s">
        <v>460</v>
      </c>
      <c r="J2041" s="116" t="s">
        <v>225</v>
      </c>
      <c r="K2041" s="117" t="str">
        <f t="shared" si="405"/>
        <v>Rmt</v>
      </c>
      <c r="L2041" s="118">
        <v>50</v>
      </c>
      <c r="M2041" s="118"/>
      <c r="N2041" s="118"/>
      <c r="O2041" s="138">
        <f t="shared" si="409"/>
        <v>50</v>
      </c>
      <c r="P2041" s="124"/>
      <c r="Q2041" s="118"/>
      <c r="R2041" s="118"/>
      <c r="S2041" s="151"/>
      <c r="T2041" s="119" t="str">
        <f t="shared" si="401"/>
        <v/>
      </c>
      <c r="U2041" s="119" t="str">
        <f t="shared" si="402"/>
        <v/>
      </c>
      <c r="V2041" s="119">
        <f t="shared" si="406"/>
        <v>50</v>
      </c>
      <c r="W2041" s="119" t="str">
        <f t="shared" si="407"/>
        <v/>
      </c>
      <c r="X2041" s="119" t="str">
        <f t="shared" si="408"/>
        <v/>
      </c>
      <c r="Y2041" s="120" t="str">
        <f t="shared" si="403"/>
        <v/>
      </c>
      <c r="Z2041" s="121" t="str">
        <f t="shared" si="404"/>
        <v/>
      </c>
      <c r="AA2041" s="122"/>
      <c r="AB2041" s="119" t="str">
        <f t="shared" si="410"/>
        <v/>
      </c>
    </row>
    <row r="2042" spans="1:28" x14ac:dyDescent="0.45">
      <c r="A2042" s="112">
        <f>IF(C2042="","",COUNTA($C$3:C2042))</f>
        <v>2040</v>
      </c>
      <c r="B2042" s="112" t="str">
        <f t="shared" si="400"/>
        <v>January</v>
      </c>
      <c r="C2042" s="113">
        <v>44944</v>
      </c>
      <c r="D2042" s="114" t="s">
        <v>836</v>
      </c>
      <c r="E2042" s="114"/>
      <c r="F2042" s="115">
        <v>44855</v>
      </c>
      <c r="G2042" s="116" t="s">
        <v>125</v>
      </c>
      <c r="H2042" s="152" t="s">
        <v>1144</v>
      </c>
      <c r="I2042" s="116" t="s">
        <v>24</v>
      </c>
      <c r="J2042" s="116" t="s">
        <v>24</v>
      </c>
      <c r="K2042" s="117" t="str">
        <f t="shared" si="405"/>
        <v>No's</v>
      </c>
      <c r="L2042" s="118">
        <v>200</v>
      </c>
      <c r="M2042" s="118"/>
      <c r="N2042" s="118"/>
      <c r="O2042" s="138">
        <f t="shared" si="409"/>
        <v>200</v>
      </c>
      <c r="P2042" s="124"/>
      <c r="Q2042" s="118"/>
      <c r="R2042" s="118"/>
      <c r="S2042" s="151"/>
      <c r="T2042" s="119" t="str">
        <f t="shared" si="401"/>
        <v/>
      </c>
      <c r="U2042" s="119" t="str">
        <f t="shared" si="402"/>
        <v/>
      </c>
      <c r="V2042" s="119">
        <f t="shared" si="406"/>
        <v>200</v>
      </c>
      <c r="W2042" s="119" t="str">
        <f t="shared" si="407"/>
        <v/>
      </c>
      <c r="X2042" s="119" t="str">
        <f t="shared" si="408"/>
        <v/>
      </c>
      <c r="Y2042" s="120" t="str">
        <f t="shared" si="403"/>
        <v/>
      </c>
      <c r="Z2042" s="121" t="str">
        <f t="shared" si="404"/>
        <v/>
      </c>
      <c r="AA2042" s="122"/>
      <c r="AB2042" s="119" t="str">
        <f t="shared" si="410"/>
        <v/>
      </c>
    </row>
    <row r="2043" spans="1:28" x14ac:dyDescent="0.45">
      <c r="A2043" s="112">
        <f>IF(C2043="","",COUNTA($C$3:C2043))</f>
        <v>2041</v>
      </c>
      <c r="B2043" s="112" t="str">
        <f t="shared" si="400"/>
        <v>January</v>
      </c>
      <c r="C2043" s="113">
        <v>44944</v>
      </c>
      <c r="D2043" s="114" t="s">
        <v>836</v>
      </c>
      <c r="E2043" s="114"/>
      <c r="F2043" s="115">
        <v>44855</v>
      </c>
      <c r="G2043" s="116" t="s">
        <v>125</v>
      </c>
      <c r="H2043" s="152" t="s">
        <v>1144</v>
      </c>
      <c r="I2043" s="116" t="s">
        <v>480</v>
      </c>
      <c r="J2043" s="116" t="s">
        <v>345</v>
      </c>
      <c r="K2043" s="117" t="str">
        <f t="shared" si="405"/>
        <v>Kg's</v>
      </c>
      <c r="L2043" s="118">
        <v>0.1</v>
      </c>
      <c r="M2043" s="118"/>
      <c r="N2043" s="118"/>
      <c r="O2043" s="138">
        <f t="shared" si="409"/>
        <v>0.1</v>
      </c>
      <c r="P2043" s="124"/>
      <c r="Q2043" s="118"/>
      <c r="R2043" s="118"/>
      <c r="S2043" s="151"/>
      <c r="T2043" s="119" t="str">
        <f t="shared" ref="T2043:T2098" si="411">(IF(K2043="Sqmt",(O2043-Q2043),""))</f>
        <v/>
      </c>
      <c r="U2043" s="119" t="str">
        <f t="shared" ref="U2043:U2098" si="412">(IF(K2043="Sqmt",(O2043-P2043)-T2043,IF(K2043="Rmt","",IF(K2043="Kg's","",IF(K2043="No's","",IF(K2043="Roll","",""))))))</f>
        <v/>
      </c>
      <c r="V2043" s="119">
        <f t="shared" si="406"/>
        <v>0.1</v>
      </c>
      <c r="W2043" s="119" t="str">
        <f t="shared" si="407"/>
        <v/>
      </c>
      <c r="X2043" s="119" t="str">
        <f t="shared" si="408"/>
        <v/>
      </c>
      <c r="Y2043" s="120" t="str">
        <f t="shared" ref="Y2043:Y2098" si="413">IF(K2043="Sqmt",(T2043/O2043)*100,IF(K2043="Kg's","",IF(K2043="No's","",IF(K2043="Rmt","",IF(K2043="Roll","",IF(K2043="",""))))))</f>
        <v/>
      </c>
      <c r="Z2043" s="121" t="str">
        <f t="shared" ref="Z2043:Z2098" si="414">IF(K2043="Sqmt",(U2043/O2043)*100,IF(K2043="Kg's","",IF(K2043="No's","",IF(K2043="Rmt","",IF(K2043="Roll","",IF(K2043="",""))))))</f>
        <v/>
      </c>
      <c r="AA2043" s="122"/>
      <c r="AB2043" s="119" t="str">
        <f t="shared" si="410"/>
        <v/>
      </c>
    </row>
    <row r="2044" spans="1:28" x14ac:dyDescent="0.45">
      <c r="A2044" s="112">
        <f>IF(C2044="","",COUNTA($C$3:C2044))</f>
        <v>2042</v>
      </c>
      <c r="B2044" s="112" t="str">
        <f t="shared" ref="B2044:B2099" si="415">IF(C2044="","",TEXT(C2044,"mmmm"))</f>
        <v>January</v>
      </c>
      <c r="C2044" s="113">
        <v>44944</v>
      </c>
      <c r="D2044" s="114" t="s">
        <v>836</v>
      </c>
      <c r="E2044" s="114"/>
      <c r="F2044" s="115">
        <v>44855</v>
      </c>
      <c r="G2044" s="116" t="s">
        <v>125</v>
      </c>
      <c r="H2044" s="152" t="s">
        <v>1144</v>
      </c>
      <c r="I2044" s="116" t="s">
        <v>480</v>
      </c>
      <c r="J2044" s="116" t="s">
        <v>343</v>
      </c>
      <c r="K2044" s="117" t="str">
        <f t="shared" si="405"/>
        <v>No's</v>
      </c>
      <c r="L2044" s="118">
        <v>1</v>
      </c>
      <c r="M2044" s="118"/>
      <c r="N2044" s="118"/>
      <c r="O2044" s="138">
        <f t="shared" si="409"/>
        <v>1</v>
      </c>
      <c r="P2044" s="124"/>
      <c r="Q2044" s="118"/>
      <c r="R2044" s="118"/>
      <c r="S2044" s="151"/>
      <c r="T2044" s="119" t="str">
        <f t="shared" si="411"/>
        <v/>
      </c>
      <c r="U2044" s="119" t="str">
        <f t="shared" si="412"/>
        <v/>
      </c>
      <c r="V2044" s="119">
        <f t="shared" si="406"/>
        <v>1</v>
      </c>
      <c r="W2044" s="119" t="str">
        <f t="shared" si="407"/>
        <v/>
      </c>
      <c r="X2044" s="119" t="str">
        <f t="shared" si="408"/>
        <v/>
      </c>
      <c r="Y2044" s="120" t="str">
        <f t="shared" si="413"/>
        <v/>
      </c>
      <c r="Z2044" s="121" t="str">
        <f t="shared" si="414"/>
        <v/>
      </c>
      <c r="AA2044" s="122"/>
      <c r="AB2044" s="119" t="str">
        <f t="shared" si="410"/>
        <v/>
      </c>
    </row>
    <row r="2045" spans="1:28" x14ac:dyDescent="0.45">
      <c r="A2045" s="112">
        <f>IF(C2045="","",COUNTA($C$3:C2045))</f>
        <v>2043</v>
      </c>
      <c r="B2045" s="112" t="str">
        <f t="shared" si="415"/>
        <v>January</v>
      </c>
      <c r="C2045" s="113">
        <v>44945</v>
      </c>
      <c r="D2045" s="114" t="s">
        <v>1130</v>
      </c>
      <c r="E2045" s="114"/>
      <c r="F2045" s="115">
        <v>44942</v>
      </c>
      <c r="G2045" s="116" t="s">
        <v>125</v>
      </c>
      <c r="H2045" s="152" t="s">
        <v>1145</v>
      </c>
      <c r="I2045" s="116" t="s">
        <v>457</v>
      </c>
      <c r="J2045" s="116" t="s">
        <v>2</v>
      </c>
      <c r="K2045" s="117" t="str">
        <f t="shared" si="405"/>
        <v>Sqmt</v>
      </c>
      <c r="L2045" s="118">
        <v>279.8</v>
      </c>
      <c r="M2045" s="118">
        <v>172.83600000000001</v>
      </c>
      <c r="N2045" s="118">
        <v>57.46</v>
      </c>
      <c r="O2045" s="138">
        <f t="shared" si="409"/>
        <v>280.96111999999999</v>
      </c>
      <c r="P2045" s="124">
        <v>247.1</v>
      </c>
      <c r="Q2045" s="118">
        <v>271.60000000000002</v>
      </c>
      <c r="R2045" s="118">
        <v>53</v>
      </c>
      <c r="S2045" s="151">
        <v>47</v>
      </c>
      <c r="T2045" s="119">
        <f t="shared" si="411"/>
        <v>9.3611199999999712</v>
      </c>
      <c r="U2045" s="119">
        <f t="shared" si="412"/>
        <v>24.500000000000028</v>
      </c>
      <c r="V2045" s="119">
        <f t="shared" si="406"/>
        <v>1323.3268751999999</v>
      </c>
      <c r="W2045" s="119">
        <f t="shared" si="407"/>
        <v>115.39500000000014</v>
      </c>
      <c r="X2045" s="119">
        <f t="shared" si="408"/>
        <v>44.090875199999864</v>
      </c>
      <c r="Y2045" s="120">
        <f t="shared" si="413"/>
        <v>3.3318204312397284</v>
      </c>
      <c r="Z2045" s="121">
        <f t="shared" si="414"/>
        <v>8.7200677446046733</v>
      </c>
      <c r="AA2045" s="122"/>
      <c r="AB2045" s="119">
        <f t="shared" si="410"/>
        <v>44.090875199999864</v>
      </c>
    </row>
    <row r="2046" spans="1:28" x14ac:dyDescent="0.45">
      <c r="A2046" s="112">
        <f>IF(C2046="","",COUNTA($C$3:C2046))</f>
        <v>2044</v>
      </c>
      <c r="B2046" s="112" t="str">
        <f t="shared" si="415"/>
        <v>January</v>
      </c>
      <c r="C2046" s="113">
        <v>44945</v>
      </c>
      <c r="D2046" s="114" t="s">
        <v>1130</v>
      </c>
      <c r="E2046" s="114"/>
      <c r="F2046" s="115">
        <v>44942</v>
      </c>
      <c r="G2046" s="116" t="s">
        <v>125</v>
      </c>
      <c r="H2046" s="152" t="s">
        <v>1145</v>
      </c>
      <c r="I2046" s="116" t="s">
        <v>465</v>
      </c>
      <c r="J2046" s="116" t="s">
        <v>3</v>
      </c>
      <c r="K2046" s="117" t="str">
        <f t="shared" si="405"/>
        <v>Sqmt</v>
      </c>
      <c r="L2046" s="118">
        <v>87.9</v>
      </c>
      <c r="M2046" s="118">
        <v>35.450000000000003</v>
      </c>
      <c r="N2046" s="118">
        <v>36.75</v>
      </c>
      <c r="O2046" s="138">
        <f t="shared" si="409"/>
        <v>88.084000000000003</v>
      </c>
      <c r="P2046" s="124">
        <v>76.2</v>
      </c>
      <c r="Q2046" s="118">
        <v>80.2</v>
      </c>
      <c r="R2046" s="118"/>
      <c r="S2046" s="151"/>
      <c r="T2046" s="119">
        <f t="shared" si="411"/>
        <v>7.8840000000000003</v>
      </c>
      <c r="U2046" s="119">
        <f t="shared" si="412"/>
        <v>4</v>
      </c>
      <c r="V2046" s="119">
        <f t="shared" si="406"/>
        <v>553.16752000000008</v>
      </c>
      <c r="W2046" s="119">
        <f t="shared" si="407"/>
        <v>25.12</v>
      </c>
      <c r="X2046" s="119">
        <f t="shared" si="408"/>
        <v>49.511520000000004</v>
      </c>
      <c r="Y2046" s="120">
        <f t="shared" si="413"/>
        <v>8.9505472049407384</v>
      </c>
      <c r="Z2046" s="121">
        <f t="shared" si="414"/>
        <v>4.5411198401525814</v>
      </c>
      <c r="AA2046" s="122"/>
      <c r="AB2046" s="119">
        <f t="shared" si="410"/>
        <v>49.511520000000004</v>
      </c>
    </row>
    <row r="2047" spans="1:28" x14ac:dyDescent="0.45">
      <c r="A2047" s="112">
        <f>IF(C2047="","",COUNTA($C$3:C2047))</f>
        <v>2045</v>
      </c>
      <c r="B2047" s="112" t="str">
        <f t="shared" si="415"/>
        <v>January</v>
      </c>
      <c r="C2047" s="113">
        <v>44945</v>
      </c>
      <c r="D2047" s="114" t="s">
        <v>1130</v>
      </c>
      <c r="E2047" s="114"/>
      <c r="F2047" s="115">
        <v>44942</v>
      </c>
      <c r="G2047" s="116" t="s">
        <v>125</v>
      </c>
      <c r="H2047" s="152" t="s">
        <v>1145</v>
      </c>
      <c r="I2047" s="116" t="s">
        <v>369</v>
      </c>
      <c r="J2047" s="116" t="s">
        <v>407</v>
      </c>
      <c r="K2047" s="117" t="str">
        <f t="shared" si="405"/>
        <v>Sqmt</v>
      </c>
      <c r="L2047" s="118">
        <v>270.89999999999998</v>
      </c>
      <c r="M2047" s="118"/>
      <c r="N2047" s="118"/>
      <c r="O2047" s="138">
        <f t="shared" si="409"/>
        <v>270.89999999999998</v>
      </c>
      <c r="P2047" s="124">
        <v>267.39999999999998</v>
      </c>
      <c r="Q2047" s="118">
        <v>267.39999999999998</v>
      </c>
      <c r="R2047" s="118"/>
      <c r="S2047" s="151"/>
      <c r="T2047" s="119">
        <f t="shared" si="411"/>
        <v>3.5</v>
      </c>
      <c r="U2047" s="119">
        <f t="shared" si="412"/>
        <v>0</v>
      </c>
      <c r="V2047" s="119">
        <f t="shared" si="406"/>
        <v>270.89999999999998</v>
      </c>
      <c r="W2047" s="119">
        <f t="shared" si="407"/>
        <v>0</v>
      </c>
      <c r="X2047" s="119" t="str">
        <f t="shared" si="408"/>
        <v/>
      </c>
      <c r="Y2047" s="120">
        <f t="shared" si="413"/>
        <v>1.2919896640826873</v>
      </c>
      <c r="Z2047" s="121">
        <f t="shared" si="414"/>
        <v>0</v>
      </c>
      <c r="AA2047" s="122"/>
      <c r="AB2047" s="119" t="str">
        <f t="shared" si="410"/>
        <v/>
      </c>
    </row>
    <row r="2048" spans="1:28" x14ac:dyDescent="0.45">
      <c r="A2048" s="112">
        <f>IF(C2048="","",COUNTA($C$3:C2048))</f>
        <v>2046</v>
      </c>
      <c r="B2048" s="112" t="str">
        <f t="shared" si="415"/>
        <v>January</v>
      </c>
      <c r="C2048" s="113">
        <v>44945</v>
      </c>
      <c r="D2048" s="114" t="s">
        <v>1130</v>
      </c>
      <c r="E2048" s="114"/>
      <c r="F2048" s="115">
        <v>44942</v>
      </c>
      <c r="G2048" s="116" t="s">
        <v>125</v>
      </c>
      <c r="H2048" s="152" t="s">
        <v>1145</v>
      </c>
      <c r="I2048" s="116" t="s">
        <v>369</v>
      </c>
      <c r="J2048" s="116" t="s">
        <v>708</v>
      </c>
      <c r="K2048" s="117" t="str">
        <f t="shared" si="405"/>
        <v>Sqmt</v>
      </c>
      <c r="L2048" s="118">
        <v>55</v>
      </c>
      <c r="M2048" s="118"/>
      <c r="N2048" s="118"/>
      <c r="O2048" s="138">
        <f t="shared" si="409"/>
        <v>55</v>
      </c>
      <c r="P2048" s="124">
        <v>54.2</v>
      </c>
      <c r="Q2048" s="118">
        <v>54.2</v>
      </c>
      <c r="R2048" s="118"/>
      <c r="S2048" s="151"/>
      <c r="T2048" s="119">
        <f t="shared" si="411"/>
        <v>0.79999999999999716</v>
      </c>
      <c r="U2048" s="119">
        <f t="shared" si="412"/>
        <v>0</v>
      </c>
      <c r="V2048" s="119">
        <f t="shared" si="406"/>
        <v>55</v>
      </c>
      <c r="W2048" s="119">
        <f t="shared" si="407"/>
        <v>0</v>
      </c>
      <c r="X2048" s="119" t="str">
        <f t="shared" si="408"/>
        <v/>
      </c>
      <c r="Y2048" s="120">
        <f t="shared" si="413"/>
        <v>1.4545454545454493</v>
      </c>
      <c r="Z2048" s="121">
        <f t="shared" si="414"/>
        <v>0</v>
      </c>
      <c r="AA2048" s="122"/>
      <c r="AB2048" s="119" t="str">
        <f t="shared" si="410"/>
        <v/>
      </c>
    </row>
    <row r="2049" spans="1:28" x14ac:dyDescent="0.45">
      <c r="A2049" s="112">
        <f>IF(C2049="","",COUNTA($C$3:C2049))</f>
        <v>2047</v>
      </c>
      <c r="B2049" s="112" t="str">
        <f t="shared" si="415"/>
        <v>January</v>
      </c>
      <c r="C2049" s="113">
        <v>44945</v>
      </c>
      <c r="D2049" s="114" t="s">
        <v>1130</v>
      </c>
      <c r="E2049" s="114"/>
      <c r="F2049" s="115">
        <v>44942</v>
      </c>
      <c r="G2049" s="116" t="s">
        <v>125</v>
      </c>
      <c r="H2049" s="152" t="s">
        <v>1145</v>
      </c>
      <c r="I2049" s="116" t="s">
        <v>513</v>
      </c>
      <c r="J2049" s="116"/>
      <c r="K2049" s="117" t="str">
        <f t="shared" si="405"/>
        <v/>
      </c>
      <c r="L2049" s="118"/>
      <c r="M2049" s="118"/>
      <c r="N2049" s="118"/>
      <c r="O2049" s="138" t="str">
        <f t="shared" si="409"/>
        <v/>
      </c>
      <c r="P2049" s="124"/>
      <c r="Q2049" s="118"/>
      <c r="R2049" s="118"/>
      <c r="S2049" s="151"/>
      <c r="T2049" s="119" t="str">
        <f t="shared" si="411"/>
        <v/>
      </c>
      <c r="U2049" s="119" t="str">
        <f t="shared" si="412"/>
        <v/>
      </c>
      <c r="V2049" s="119" t="str">
        <f t="shared" si="406"/>
        <v/>
      </c>
      <c r="W2049" s="119" t="str">
        <f t="shared" si="407"/>
        <v/>
      </c>
      <c r="X2049" s="119" t="str">
        <f t="shared" si="408"/>
        <v/>
      </c>
      <c r="Y2049" s="120" t="str">
        <f t="shared" si="413"/>
        <v/>
      </c>
      <c r="Z2049" s="121" t="str">
        <f t="shared" si="414"/>
        <v/>
      </c>
      <c r="AA2049" s="122"/>
      <c r="AB2049" s="119" t="str">
        <f t="shared" si="410"/>
        <v/>
      </c>
    </row>
    <row r="2050" spans="1:28" x14ac:dyDescent="0.45">
      <c r="A2050" s="112">
        <f>IF(C2050="","",COUNTA($C$3:C2050))</f>
        <v>2048</v>
      </c>
      <c r="B2050" s="112" t="str">
        <f t="shared" si="415"/>
        <v>January</v>
      </c>
      <c r="C2050" s="113">
        <v>44945</v>
      </c>
      <c r="D2050" s="114" t="s">
        <v>1130</v>
      </c>
      <c r="E2050" s="114"/>
      <c r="F2050" s="115">
        <v>44942</v>
      </c>
      <c r="G2050" s="116" t="s">
        <v>125</v>
      </c>
      <c r="H2050" s="152" t="s">
        <v>1145</v>
      </c>
      <c r="I2050" s="116" t="s">
        <v>25</v>
      </c>
      <c r="J2050" s="116" t="s">
        <v>374</v>
      </c>
      <c r="K2050" s="117" t="str">
        <f t="shared" si="405"/>
        <v>No's</v>
      </c>
      <c r="L2050" s="118">
        <v>1264</v>
      </c>
      <c r="M2050" s="118"/>
      <c r="N2050" s="118"/>
      <c r="O2050" s="138">
        <f t="shared" si="409"/>
        <v>1264</v>
      </c>
      <c r="P2050" s="124"/>
      <c r="Q2050" s="118"/>
      <c r="R2050" s="118"/>
      <c r="S2050" s="151"/>
      <c r="T2050" s="119" t="str">
        <f t="shared" si="411"/>
        <v/>
      </c>
      <c r="U2050" s="119" t="str">
        <f t="shared" si="412"/>
        <v/>
      </c>
      <c r="V2050" s="119">
        <f t="shared" si="406"/>
        <v>1264</v>
      </c>
      <c r="W2050" s="119" t="str">
        <f t="shared" si="407"/>
        <v/>
      </c>
      <c r="X2050" s="119" t="str">
        <f t="shared" si="408"/>
        <v/>
      </c>
      <c r="Y2050" s="120" t="str">
        <f t="shared" si="413"/>
        <v/>
      </c>
      <c r="Z2050" s="121" t="str">
        <f t="shared" si="414"/>
        <v/>
      </c>
      <c r="AA2050" s="122"/>
      <c r="AB2050" s="119" t="str">
        <f t="shared" si="410"/>
        <v/>
      </c>
    </row>
    <row r="2051" spans="1:28" x14ac:dyDescent="0.45">
      <c r="A2051" s="112">
        <f>IF(C2051="","",COUNTA($C$3:C2051))</f>
        <v>2049</v>
      </c>
      <c r="B2051" s="112" t="str">
        <f t="shared" si="415"/>
        <v>January</v>
      </c>
      <c r="C2051" s="113">
        <v>44945</v>
      </c>
      <c r="D2051" s="114" t="s">
        <v>1130</v>
      </c>
      <c r="E2051" s="114"/>
      <c r="F2051" s="115">
        <v>44942</v>
      </c>
      <c r="G2051" s="116" t="s">
        <v>125</v>
      </c>
      <c r="H2051" s="152" t="s">
        <v>1145</v>
      </c>
      <c r="I2051" s="116" t="s">
        <v>460</v>
      </c>
      <c r="J2051" s="116" t="s">
        <v>225</v>
      </c>
      <c r="K2051" s="117" t="str">
        <f t="shared" ref="K2051:K2114" si="41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>Rmt</v>
      </c>
      <c r="L2051" s="118"/>
      <c r="M2051" s="118"/>
      <c r="N2051" s="118"/>
      <c r="O2051" s="138">
        <f t="shared" si="409"/>
        <v>0</v>
      </c>
      <c r="P2051" s="124"/>
      <c r="Q2051" s="118"/>
      <c r="R2051" s="118"/>
      <c r="S2051" s="151"/>
      <c r="T2051" s="119" t="str">
        <f t="shared" si="411"/>
        <v/>
      </c>
      <c r="U2051" s="119" t="str">
        <f t="shared" si="412"/>
        <v/>
      </c>
      <c r="V2051" s="119">
        <f t="shared" ref="V2051:V2114" si="417">IF(ISNUMBER(SEARCH("26",J:J)),O2051*3.925,IF(ISNUMBER(SEARCH("24",J:J)),O2051*4.71,IF(ISNUMBER(SEARCH("22",J:J)),O2051*6.28,IF(ISNUMBER(SEARCH("20",J:J)),O2051*7.85,IF(ISNUMBER(SEARCH("18G",J:J)),O2051*9.42,IF(ISNUMBER(SEARCH("16G",J:J)),O2051*11.775,IF(ISNUMBER(SEARCH("Thermal",J:J)),O2051,IF(ISNUMBER(SEARCH("Acou",J:J)),O2051,IF(ISNUMBER(SEARCH("ss",J:J)),O2051,IF(ISNUMBER(SEARCH("0.8mm",J:J)),O2051*2.2,IF(ISNUMBER(SEARCH("1mm",J:J)),O2051*2.75,IF(ISNUMBER(SEARCH("1.2mm",J:J)),O2051*3.3,IF(ISNUMBER(SEARCH("Gasket",J:J)),O2051,IF(ISNUMBER(SEARCH("Cleats",J:J)),O2051,IF(ISNUMBER(SEARCH("Sealant",J:J)),O2051,IF(ISNUMBER(SEARCH("Bracket",J:J)),O2051,IF(ISNUMBER(SEARCH("Corner",J:J)),O2051,IF(ISNUMBER(SEARCH("Bubble",J:J)),O2051,""))))))))))))))))))</f>
        <v>0</v>
      </c>
      <c r="W2051" s="119" t="str">
        <f t="shared" ref="W2051:W2114" si="418">IF(ISNUMBER(SEARCH("26",J:J)),U2051*3.925,IF(ISNUMBER(SEARCH("24",J:J)),U2051*4.71,IF(ISNUMBER(SEARCH("22",J:J)),U2051*6.28,IF(ISNUMBER(SEARCH("20",J:J)),U2051*7.85,IF(ISNUMBER(SEARCH("18G",J:J)),U2051*9.42,IF(ISNUMBER(SEARCH("16G",J:J)),U2051*11.775,IF(ISNUMBER(SEARCH("Thermal",J:J)),U2051,IF(ISNUMBER(SEARCH("Acou",J:J)),U2051,IF(ISNUMBER(SEARCH("ss",J:J)),U2051,IF(ISNUMBER(SEARCH("0.8mm",J:J)),U2051*2.2,IF(ISNUMBER(SEARCH("1mm",J:J)),U2051*2.75,IF(ISNUMBER(SEARCH("1.2mm",J:J)),U2051*3.3,IF(ISNUMBER(SEARCH("Gasket",J:J)),U2051,IF(ISNUMBER(SEARCH("Cleats",J:J)),U2051,IF(ISNUMBER(SEARCH("Sealant",J:J)),U2051,IF(ISNUMBER(SEARCH("Bracket",J:J)),U2051,IF(ISNUMBER(SEARCH("Corner",J:J)),U2051,IF(ISNUMBER(SEARCH("Bubble",J:J)),U2051,""))))))))))))))))))</f>
        <v/>
      </c>
      <c r="X2051" s="119" t="str">
        <f t="shared" ref="X2051:X2114" si="419">IF(ISNUMBER(SEARCH("26",J:J)),T2051*3.925,IF(ISNUMBER(SEARCH("24",J:J)),T2051*4.71,IF(ISNUMBER(SEARCH("22",J:J)),T2051*6.28,IF(ISNUMBER(SEARCH("20",J:J)),T2051*7.85,IF(ISNUMBER(SEARCH("18",J:J)),T2051*9.42,IF(ISNUMBER(SEARCH("16",J:J)),T2051*11.775,IF(ISNUMBER(SEARCH("Thermal",J:J)),"",IF(ISNUMBER(SEARCH("Acou",J:J)),"",IF(ISNUMBER(SEARCH("ss",J:J)),"",IF(ISNUMBER(SEARCH("0.8mm",J:J)),T2051*2.2,IF(ISNUMBER(SEARCH("1mm",J:J)),T2051*2.75,IF(ISNUMBER(SEARCH("1.2mm",J:J)),T2051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051" s="120" t="str">
        <f t="shared" si="413"/>
        <v/>
      </c>
      <c r="Z2051" s="121" t="str">
        <f t="shared" si="414"/>
        <v/>
      </c>
      <c r="AA2051" s="122"/>
      <c r="AB2051" s="119" t="str">
        <f t="shared" si="410"/>
        <v/>
      </c>
    </row>
    <row r="2052" spans="1:28" x14ac:dyDescent="0.45">
      <c r="A2052" s="112">
        <f>IF(C2052="","",COUNTA($C$3:C2052))</f>
        <v>2050</v>
      </c>
      <c r="B2052" s="112" t="str">
        <f t="shared" si="415"/>
        <v>January</v>
      </c>
      <c r="C2052" s="113">
        <v>44945</v>
      </c>
      <c r="D2052" s="114" t="s">
        <v>1130</v>
      </c>
      <c r="E2052" s="114"/>
      <c r="F2052" s="115">
        <v>44942</v>
      </c>
      <c r="G2052" s="116" t="s">
        <v>125</v>
      </c>
      <c r="H2052" s="152" t="s">
        <v>1145</v>
      </c>
      <c r="I2052" s="116" t="s">
        <v>24</v>
      </c>
      <c r="J2052" s="116" t="s">
        <v>24</v>
      </c>
      <c r="K2052" s="117" t="str">
        <f t="shared" si="416"/>
        <v>No's</v>
      </c>
      <c r="L2052" s="118"/>
      <c r="M2052" s="118"/>
      <c r="N2052" s="118"/>
      <c r="O2052" s="138">
        <f t="shared" si="409"/>
        <v>0</v>
      </c>
      <c r="P2052" s="124"/>
      <c r="Q2052" s="118"/>
      <c r="R2052" s="118"/>
      <c r="S2052" s="151"/>
      <c r="T2052" s="119" t="str">
        <f t="shared" si="411"/>
        <v/>
      </c>
      <c r="U2052" s="119" t="str">
        <f t="shared" si="412"/>
        <v/>
      </c>
      <c r="V2052" s="119">
        <f t="shared" si="417"/>
        <v>0</v>
      </c>
      <c r="W2052" s="119" t="str">
        <f t="shared" si="418"/>
        <v/>
      </c>
      <c r="X2052" s="119" t="str">
        <f t="shared" si="419"/>
        <v/>
      </c>
      <c r="Y2052" s="120" t="str">
        <f t="shared" si="413"/>
        <v/>
      </c>
      <c r="Z2052" s="121" t="str">
        <f t="shared" si="414"/>
        <v/>
      </c>
      <c r="AA2052" s="122"/>
      <c r="AB2052" s="119" t="str">
        <f t="shared" si="410"/>
        <v/>
      </c>
    </row>
    <row r="2053" spans="1:28" x14ac:dyDescent="0.45">
      <c r="A2053" s="112">
        <f>IF(C2053="","",COUNTA($C$3:C2053))</f>
        <v>2051</v>
      </c>
      <c r="B2053" s="112" t="str">
        <f t="shared" si="415"/>
        <v>January</v>
      </c>
      <c r="C2053" s="113">
        <v>44945</v>
      </c>
      <c r="D2053" s="114" t="s">
        <v>1130</v>
      </c>
      <c r="E2053" s="114"/>
      <c r="F2053" s="115">
        <v>44942</v>
      </c>
      <c r="G2053" s="116" t="s">
        <v>125</v>
      </c>
      <c r="H2053" s="152" t="s">
        <v>1145</v>
      </c>
      <c r="I2053" s="116" t="s">
        <v>353</v>
      </c>
      <c r="J2053" s="116" t="s">
        <v>24</v>
      </c>
      <c r="K2053" s="117" t="str">
        <f t="shared" si="416"/>
        <v>No's</v>
      </c>
      <c r="L2053" s="118"/>
      <c r="M2053" s="118"/>
      <c r="N2053" s="118"/>
      <c r="O2053" s="138">
        <f t="shared" si="409"/>
        <v>0</v>
      </c>
      <c r="P2053" s="124"/>
      <c r="Q2053" s="118"/>
      <c r="R2053" s="118"/>
      <c r="S2053" s="151"/>
      <c r="T2053" s="119" t="str">
        <f t="shared" si="411"/>
        <v/>
      </c>
      <c r="U2053" s="119" t="str">
        <f t="shared" si="412"/>
        <v/>
      </c>
      <c r="V2053" s="119">
        <f t="shared" si="417"/>
        <v>0</v>
      </c>
      <c r="W2053" s="119" t="str">
        <f t="shared" si="418"/>
        <v/>
      </c>
      <c r="X2053" s="119" t="str">
        <f t="shared" si="419"/>
        <v/>
      </c>
      <c r="Y2053" s="120" t="str">
        <f t="shared" si="413"/>
        <v/>
      </c>
      <c r="Z2053" s="121" t="str">
        <f t="shared" si="414"/>
        <v/>
      </c>
      <c r="AA2053" s="122"/>
      <c r="AB2053" s="119" t="str">
        <f t="shared" si="410"/>
        <v/>
      </c>
    </row>
    <row r="2054" spans="1:28" x14ac:dyDescent="0.45">
      <c r="A2054" s="112">
        <f>IF(C2054="","",COUNTA($C$3:C2054))</f>
        <v>2052</v>
      </c>
      <c r="B2054" s="112" t="str">
        <f t="shared" si="415"/>
        <v>January</v>
      </c>
      <c r="C2054" s="113">
        <v>44945</v>
      </c>
      <c r="D2054" s="114" t="s">
        <v>1130</v>
      </c>
      <c r="E2054" s="114"/>
      <c r="F2054" s="115">
        <v>44942</v>
      </c>
      <c r="G2054" s="116" t="s">
        <v>125</v>
      </c>
      <c r="H2054" s="152" t="s">
        <v>1145</v>
      </c>
      <c r="I2054" s="116" t="s">
        <v>352</v>
      </c>
      <c r="J2054" s="116" t="s">
        <v>24</v>
      </c>
      <c r="K2054" s="117" t="str">
        <f t="shared" si="416"/>
        <v>No's</v>
      </c>
      <c r="L2054" s="118"/>
      <c r="M2054" s="118"/>
      <c r="N2054" s="118"/>
      <c r="O2054" s="138">
        <f t="shared" si="409"/>
        <v>0</v>
      </c>
      <c r="P2054" s="124"/>
      <c r="Q2054" s="118"/>
      <c r="R2054" s="118"/>
      <c r="S2054" s="151"/>
      <c r="T2054" s="119" t="str">
        <f t="shared" si="411"/>
        <v/>
      </c>
      <c r="U2054" s="119" t="str">
        <f t="shared" si="412"/>
        <v/>
      </c>
      <c r="V2054" s="119">
        <f t="shared" si="417"/>
        <v>0</v>
      </c>
      <c r="W2054" s="119" t="str">
        <f t="shared" si="418"/>
        <v/>
      </c>
      <c r="X2054" s="119" t="str">
        <f t="shared" si="419"/>
        <v/>
      </c>
      <c r="Y2054" s="120" t="str">
        <f t="shared" si="413"/>
        <v/>
      </c>
      <c r="Z2054" s="121" t="str">
        <f t="shared" si="414"/>
        <v/>
      </c>
      <c r="AA2054" s="122"/>
      <c r="AB2054" s="119" t="str">
        <f t="shared" si="410"/>
        <v/>
      </c>
    </row>
    <row r="2055" spans="1:28" x14ac:dyDescent="0.45">
      <c r="A2055" s="112">
        <f>IF(C2055="","",COUNTA($C$3:C2055))</f>
        <v>2053</v>
      </c>
      <c r="B2055" s="112" t="str">
        <f t="shared" si="415"/>
        <v>January</v>
      </c>
      <c r="C2055" s="113">
        <v>44945</v>
      </c>
      <c r="D2055" s="114" t="s">
        <v>1130</v>
      </c>
      <c r="E2055" s="114"/>
      <c r="F2055" s="115">
        <v>44942</v>
      </c>
      <c r="G2055" s="116" t="s">
        <v>125</v>
      </c>
      <c r="H2055" s="152" t="s">
        <v>1145</v>
      </c>
      <c r="I2055" s="116" t="s">
        <v>480</v>
      </c>
      <c r="J2055" s="116" t="s">
        <v>345</v>
      </c>
      <c r="K2055" s="117" t="str">
        <f t="shared" si="416"/>
        <v>Kg's</v>
      </c>
      <c r="L2055" s="118"/>
      <c r="M2055" s="118"/>
      <c r="N2055" s="118"/>
      <c r="O2055" s="138">
        <f t="shared" si="409"/>
        <v>0</v>
      </c>
      <c r="P2055" s="124"/>
      <c r="Q2055" s="118"/>
      <c r="R2055" s="118"/>
      <c r="S2055" s="151"/>
      <c r="T2055" s="119" t="str">
        <f t="shared" si="411"/>
        <v/>
      </c>
      <c r="U2055" s="119" t="str">
        <f t="shared" si="412"/>
        <v/>
      </c>
      <c r="V2055" s="119">
        <f t="shared" si="417"/>
        <v>0</v>
      </c>
      <c r="W2055" s="119" t="str">
        <f t="shared" si="418"/>
        <v/>
      </c>
      <c r="X2055" s="119" t="str">
        <f t="shared" si="419"/>
        <v/>
      </c>
      <c r="Y2055" s="120" t="str">
        <f t="shared" si="413"/>
        <v/>
      </c>
      <c r="Z2055" s="121" t="str">
        <f t="shared" si="414"/>
        <v/>
      </c>
      <c r="AA2055" s="122"/>
      <c r="AB2055" s="119" t="str">
        <f t="shared" si="410"/>
        <v/>
      </c>
    </row>
    <row r="2056" spans="1:28" x14ac:dyDescent="0.45">
      <c r="A2056" s="112">
        <f>IF(C2056="","",COUNTA($C$3:C2056))</f>
        <v>2054</v>
      </c>
      <c r="B2056" s="112" t="str">
        <f t="shared" si="415"/>
        <v>January</v>
      </c>
      <c r="C2056" s="113">
        <v>44945</v>
      </c>
      <c r="D2056" s="114" t="s">
        <v>1130</v>
      </c>
      <c r="E2056" s="114"/>
      <c r="F2056" s="115">
        <v>44942</v>
      </c>
      <c r="G2056" s="116" t="s">
        <v>125</v>
      </c>
      <c r="H2056" s="152" t="s">
        <v>1145</v>
      </c>
      <c r="I2056" s="116" t="s">
        <v>480</v>
      </c>
      <c r="J2056" s="116" t="s">
        <v>343</v>
      </c>
      <c r="K2056" s="117" t="str">
        <f t="shared" si="416"/>
        <v>No's</v>
      </c>
      <c r="L2056" s="118"/>
      <c r="M2056" s="118"/>
      <c r="N2056" s="118"/>
      <c r="O2056" s="138">
        <f t="shared" si="409"/>
        <v>0</v>
      </c>
      <c r="P2056" s="124"/>
      <c r="Q2056" s="118"/>
      <c r="R2056" s="118"/>
      <c r="S2056" s="151"/>
      <c r="T2056" s="119" t="str">
        <f t="shared" si="411"/>
        <v/>
      </c>
      <c r="U2056" s="119" t="str">
        <f t="shared" si="412"/>
        <v/>
      </c>
      <c r="V2056" s="119">
        <f t="shared" si="417"/>
        <v>0</v>
      </c>
      <c r="W2056" s="119" t="str">
        <f t="shared" si="418"/>
        <v/>
      </c>
      <c r="X2056" s="119" t="str">
        <f t="shared" si="419"/>
        <v/>
      </c>
      <c r="Y2056" s="120" t="str">
        <f t="shared" si="413"/>
        <v/>
      </c>
      <c r="Z2056" s="121" t="str">
        <f t="shared" si="414"/>
        <v/>
      </c>
      <c r="AA2056" s="122"/>
      <c r="AB2056" s="119" t="str">
        <f t="shared" si="410"/>
        <v/>
      </c>
    </row>
    <row r="2057" spans="1:28" x14ac:dyDescent="0.45">
      <c r="A2057" s="112">
        <f>IF(C2057="","",COUNTA($C$3:C2057))</f>
        <v>2055</v>
      </c>
      <c r="B2057" s="112" t="str">
        <f t="shared" si="415"/>
        <v>January</v>
      </c>
      <c r="C2057" s="113">
        <v>44945</v>
      </c>
      <c r="D2057" s="114" t="s">
        <v>1124</v>
      </c>
      <c r="E2057" s="114"/>
      <c r="F2057" s="115">
        <v>44940</v>
      </c>
      <c r="G2057" s="116" t="s">
        <v>125</v>
      </c>
      <c r="H2057" s="152" t="s">
        <v>1146</v>
      </c>
      <c r="I2057" s="116" t="s">
        <v>465</v>
      </c>
      <c r="J2057" s="116" t="s">
        <v>2</v>
      </c>
      <c r="K2057" s="117" t="str">
        <f t="shared" si="416"/>
        <v>Sqmt</v>
      </c>
      <c r="L2057" s="118">
        <v>42</v>
      </c>
      <c r="M2057" s="118">
        <v>29.34</v>
      </c>
      <c r="N2057" s="118">
        <v>5.23</v>
      </c>
      <c r="O2057" s="138">
        <f t="shared" si="409"/>
        <v>42.175399999999996</v>
      </c>
      <c r="P2057" s="124">
        <v>39.6</v>
      </c>
      <c r="Q2057" s="118">
        <v>41.3</v>
      </c>
      <c r="R2057" s="118">
        <v>65</v>
      </c>
      <c r="S2057" s="151">
        <v>35</v>
      </c>
      <c r="T2057" s="119">
        <f t="shared" si="411"/>
        <v>0.87539999999999907</v>
      </c>
      <c r="U2057" s="119">
        <f t="shared" si="412"/>
        <v>1.6999999999999957</v>
      </c>
      <c r="V2057" s="119">
        <f t="shared" si="417"/>
        <v>198.64613399999999</v>
      </c>
      <c r="W2057" s="119">
        <f t="shared" si="418"/>
        <v>8.0069999999999801</v>
      </c>
      <c r="X2057" s="119">
        <f t="shared" si="419"/>
        <v>4.1231339999999959</v>
      </c>
      <c r="Y2057" s="120">
        <f t="shared" si="413"/>
        <v>2.0756175400826056</v>
      </c>
      <c r="Z2057" s="121">
        <f t="shared" si="414"/>
        <v>4.0307857186890841</v>
      </c>
      <c r="AA2057" s="122"/>
      <c r="AB2057" s="119">
        <f t="shared" si="410"/>
        <v>4.1231339999999959</v>
      </c>
    </row>
    <row r="2058" spans="1:28" x14ac:dyDescent="0.45">
      <c r="A2058" s="112">
        <f>IF(C2058="","",COUNTA($C$3:C2058))</f>
        <v>2056</v>
      </c>
      <c r="B2058" s="112" t="str">
        <f t="shared" si="415"/>
        <v>January</v>
      </c>
      <c r="C2058" s="113">
        <v>44945</v>
      </c>
      <c r="D2058" s="114" t="s">
        <v>1124</v>
      </c>
      <c r="E2058" s="114"/>
      <c r="F2058" s="115">
        <v>44940</v>
      </c>
      <c r="G2058" s="116" t="s">
        <v>125</v>
      </c>
      <c r="H2058" s="152" t="s">
        <v>1146</v>
      </c>
      <c r="I2058" s="116" t="s">
        <v>465</v>
      </c>
      <c r="J2058" s="116" t="s">
        <v>3</v>
      </c>
      <c r="K2058" s="117" t="str">
        <f t="shared" si="416"/>
        <v>Sqmt</v>
      </c>
      <c r="L2058" s="118">
        <v>2.7</v>
      </c>
      <c r="M2058" s="118"/>
      <c r="N2058" s="118">
        <v>2.29</v>
      </c>
      <c r="O2058" s="138">
        <f t="shared" si="409"/>
        <v>2.7938000000000001</v>
      </c>
      <c r="P2058" s="124">
        <v>1.9</v>
      </c>
      <c r="Q2058" s="118">
        <v>2.1</v>
      </c>
      <c r="R2058" s="118"/>
      <c r="S2058" s="151"/>
      <c r="T2058" s="119">
        <f t="shared" si="411"/>
        <v>0.69379999999999997</v>
      </c>
      <c r="U2058" s="119">
        <f t="shared" si="412"/>
        <v>0.20000000000000018</v>
      </c>
      <c r="V2058" s="119">
        <f t="shared" si="417"/>
        <v>17.545064</v>
      </c>
      <c r="W2058" s="119">
        <f t="shared" si="418"/>
        <v>1.2560000000000011</v>
      </c>
      <c r="X2058" s="119">
        <f t="shared" si="419"/>
        <v>4.3570640000000003</v>
      </c>
      <c r="Y2058" s="120">
        <f t="shared" si="413"/>
        <v>24.833560025771352</v>
      </c>
      <c r="Z2058" s="121">
        <f t="shared" si="414"/>
        <v>7.1587085689741636</v>
      </c>
      <c r="AA2058" s="122"/>
      <c r="AB2058" s="119">
        <f t="shared" si="410"/>
        <v>4.3570640000000003</v>
      </c>
    </row>
    <row r="2059" spans="1:28" x14ac:dyDescent="0.45">
      <c r="A2059" s="112">
        <f>IF(C2059="","",COUNTA($C$3:C2059))</f>
        <v>2057</v>
      </c>
      <c r="B2059" s="112" t="str">
        <f t="shared" si="415"/>
        <v>January</v>
      </c>
      <c r="C2059" s="113">
        <v>44945</v>
      </c>
      <c r="D2059" s="114" t="s">
        <v>1124</v>
      </c>
      <c r="E2059" s="114"/>
      <c r="F2059" s="115">
        <v>44940</v>
      </c>
      <c r="G2059" s="116" t="s">
        <v>125</v>
      </c>
      <c r="H2059" s="152" t="s">
        <v>1146</v>
      </c>
      <c r="I2059" s="116" t="s">
        <v>513</v>
      </c>
      <c r="J2059" s="116" t="s">
        <v>453</v>
      </c>
      <c r="K2059" s="117" t="str">
        <f t="shared" si="416"/>
        <v>Sqmt</v>
      </c>
      <c r="L2059" s="118">
        <v>45</v>
      </c>
      <c r="M2059" s="118"/>
      <c r="N2059" s="118"/>
      <c r="O2059" s="138">
        <f t="shared" si="409"/>
        <v>45</v>
      </c>
      <c r="P2059" s="124">
        <v>45</v>
      </c>
      <c r="Q2059" s="118">
        <v>45</v>
      </c>
      <c r="R2059" s="118"/>
      <c r="S2059" s="151"/>
      <c r="T2059" s="119">
        <f t="shared" si="411"/>
        <v>0</v>
      </c>
      <c r="U2059" s="119">
        <f t="shared" si="412"/>
        <v>0</v>
      </c>
      <c r="V2059" s="119">
        <f t="shared" si="417"/>
        <v>45</v>
      </c>
      <c r="W2059" s="119">
        <f t="shared" si="418"/>
        <v>0</v>
      </c>
      <c r="X2059" s="119" t="str">
        <f t="shared" si="419"/>
        <v/>
      </c>
      <c r="Y2059" s="120">
        <f t="shared" si="413"/>
        <v>0</v>
      </c>
      <c r="Z2059" s="121">
        <f t="shared" si="414"/>
        <v>0</v>
      </c>
      <c r="AA2059" s="122"/>
      <c r="AB2059" s="119" t="str">
        <f t="shared" si="410"/>
        <v/>
      </c>
    </row>
    <row r="2060" spans="1:28" x14ac:dyDescent="0.45">
      <c r="A2060" s="112">
        <f>IF(C2060="","",COUNTA($C$3:C2060))</f>
        <v>2058</v>
      </c>
      <c r="B2060" s="112" t="str">
        <f t="shared" si="415"/>
        <v>January</v>
      </c>
      <c r="C2060" s="113">
        <v>44945</v>
      </c>
      <c r="D2060" s="114" t="s">
        <v>1124</v>
      </c>
      <c r="E2060" s="114"/>
      <c r="F2060" s="115">
        <v>44940</v>
      </c>
      <c r="G2060" s="116" t="s">
        <v>125</v>
      </c>
      <c r="H2060" s="152" t="s">
        <v>1146</v>
      </c>
      <c r="I2060" s="116" t="s">
        <v>25</v>
      </c>
      <c r="J2060" s="116" t="s">
        <v>374</v>
      </c>
      <c r="K2060" s="117" t="str">
        <f t="shared" si="416"/>
        <v>No's</v>
      </c>
      <c r="L2060" s="118">
        <v>12</v>
      </c>
      <c r="M2060" s="118"/>
      <c r="N2060" s="118"/>
      <c r="O2060" s="138">
        <f t="shared" si="409"/>
        <v>12</v>
      </c>
      <c r="P2060" s="124"/>
      <c r="Q2060" s="118"/>
      <c r="R2060" s="118"/>
      <c r="S2060" s="151"/>
      <c r="T2060" s="119" t="str">
        <f t="shared" si="411"/>
        <v/>
      </c>
      <c r="U2060" s="119" t="str">
        <f t="shared" si="412"/>
        <v/>
      </c>
      <c r="V2060" s="119">
        <f t="shared" si="417"/>
        <v>12</v>
      </c>
      <c r="W2060" s="119" t="str">
        <f t="shared" si="418"/>
        <v/>
      </c>
      <c r="X2060" s="119" t="str">
        <f t="shared" si="419"/>
        <v/>
      </c>
      <c r="Y2060" s="120" t="str">
        <f t="shared" si="413"/>
        <v/>
      </c>
      <c r="Z2060" s="121" t="str">
        <f t="shared" si="414"/>
        <v/>
      </c>
      <c r="AA2060" s="122"/>
      <c r="AB2060" s="119" t="str">
        <f t="shared" si="410"/>
        <v/>
      </c>
    </row>
    <row r="2061" spans="1:28" x14ac:dyDescent="0.45">
      <c r="A2061" s="112">
        <f>IF(C2061="","",COUNTA($C$3:C2061))</f>
        <v>2059</v>
      </c>
      <c r="B2061" s="112" t="str">
        <f t="shared" si="415"/>
        <v>January</v>
      </c>
      <c r="C2061" s="113">
        <v>44945</v>
      </c>
      <c r="D2061" s="114" t="s">
        <v>1124</v>
      </c>
      <c r="E2061" s="114"/>
      <c r="F2061" s="115">
        <v>44940</v>
      </c>
      <c r="G2061" s="116" t="s">
        <v>125</v>
      </c>
      <c r="H2061" s="152" t="s">
        <v>1146</v>
      </c>
      <c r="I2061" s="116" t="s">
        <v>25</v>
      </c>
      <c r="J2061" s="116" t="s">
        <v>455</v>
      </c>
      <c r="K2061" s="117" t="str">
        <f t="shared" si="416"/>
        <v>No's</v>
      </c>
      <c r="L2061" s="118">
        <v>20</v>
      </c>
      <c r="M2061" s="118"/>
      <c r="N2061" s="118"/>
      <c r="O2061" s="138">
        <f t="shared" si="409"/>
        <v>20</v>
      </c>
      <c r="P2061" s="124"/>
      <c r="Q2061" s="118"/>
      <c r="R2061" s="118"/>
      <c r="S2061" s="151"/>
      <c r="T2061" s="119" t="str">
        <f t="shared" si="411"/>
        <v/>
      </c>
      <c r="U2061" s="119" t="str">
        <f t="shared" si="412"/>
        <v/>
      </c>
      <c r="V2061" s="119">
        <f t="shared" si="417"/>
        <v>20</v>
      </c>
      <c r="W2061" s="119" t="str">
        <f t="shared" si="418"/>
        <v/>
      </c>
      <c r="X2061" s="119" t="str">
        <f t="shared" si="419"/>
        <v/>
      </c>
      <c r="Y2061" s="120" t="str">
        <f t="shared" si="413"/>
        <v/>
      </c>
      <c r="Z2061" s="121" t="str">
        <f t="shared" si="414"/>
        <v/>
      </c>
      <c r="AA2061" s="122"/>
      <c r="AB2061" s="119" t="str">
        <f t="shared" si="410"/>
        <v/>
      </c>
    </row>
    <row r="2062" spans="1:28" x14ac:dyDescent="0.45">
      <c r="A2062" s="112">
        <f>IF(C2062="","",COUNTA($C$3:C2062))</f>
        <v>2060</v>
      </c>
      <c r="B2062" s="112" t="str">
        <f t="shared" si="415"/>
        <v>January</v>
      </c>
      <c r="C2062" s="113">
        <v>44945</v>
      </c>
      <c r="D2062" s="114" t="s">
        <v>1124</v>
      </c>
      <c r="E2062" s="114"/>
      <c r="F2062" s="115">
        <v>44940</v>
      </c>
      <c r="G2062" s="116" t="s">
        <v>125</v>
      </c>
      <c r="H2062" s="152" t="s">
        <v>1146</v>
      </c>
      <c r="I2062" s="116" t="s">
        <v>460</v>
      </c>
      <c r="J2062" s="116" t="s">
        <v>225</v>
      </c>
      <c r="K2062" s="117" t="str">
        <f t="shared" si="416"/>
        <v>Rmt</v>
      </c>
      <c r="L2062" s="118">
        <v>50</v>
      </c>
      <c r="M2062" s="118"/>
      <c r="N2062" s="118"/>
      <c r="O2062" s="138">
        <f t="shared" si="409"/>
        <v>50</v>
      </c>
      <c r="P2062" s="124"/>
      <c r="Q2062" s="118"/>
      <c r="R2062" s="118"/>
      <c r="S2062" s="151"/>
      <c r="T2062" s="119" t="str">
        <f t="shared" si="411"/>
        <v/>
      </c>
      <c r="U2062" s="119" t="str">
        <f t="shared" si="412"/>
        <v/>
      </c>
      <c r="V2062" s="119">
        <f t="shared" si="417"/>
        <v>50</v>
      </c>
      <c r="W2062" s="119" t="str">
        <f t="shared" si="418"/>
        <v/>
      </c>
      <c r="X2062" s="119" t="str">
        <f t="shared" si="419"/>
        <v/>
      </c>
      <c r="Y2062" s="120" t="str">
        <f t="shared" si="413"/>
        <v/>
      </c>
      <c r="Z2062" s="121" t="str">
        <f t="shared" si="414"/>
        <v/>
      </c>
      <c r="AA2062" s="122"/>
      <c r="AB2062" s="119" t="str">
        <f t="shared" si="410"/>
        <v/>
      </c>
    </row>
    <row r="2063" spans="1:28" x14ac:dyDescent="0.45">
      <c r="A2063" s="112">
        <f>IF(C2063="","",COUNTA($C$3:C2063))</f>
        <v>2061</v>
      </c>
      <c r="B2063" s="112" t="str">
        <f t="shared" si="415"/>
        <v>January</v>
      </c>
      <c r="C2063" s="113">
        <v>44945</v>
      </c>
      <c r="D2063" s="114" t="s">
        <v>1124</v>
      </c>
      <c r="E2063" s="114"/>
      <c r="F2063" s="115">
        <v>44940</v>
      </c>
      <c r="G2063" s="116" t="s">
        <v>125</v>
      </c>
      <c r="H2063" s="152" t="s">
        <v>1146</v>
      </c>
      <c r="I2063" s="116" t="s">
        <v>24</v>
      </c>
      <c r="J2063" s="116" t="s">
        <v>24</v>
      </c>
      <c r="K2063" s="117" t="str">
        <f t="shared" si="416"/>
        <v>No's</v>
      </c>
      <c r="L2063" s="118">
        <v>200</v>
      </c>
      <c r="M2063" s="118"/>
      <c r="N2063" s="118"/>
      <c r="O2063" s="138">
        <f t="shared" si="409"/>
        <v>200</v>
      </c>
      <c r="P2063" s="124"/>
      <c r="Q2063" s="118"/>
      <c r="R2063" s="118"/>
      <c r="S2063" s="151"/>
      <c r="T2063" s="119" t="str">
        <f t="shared" si="411"/>
        <v/>
      </c>
      <c r="U2063" s="119" t="str">
        <f t="shared" si="412"/>
        <v/>
      </c>
      <c r="V2063" s="119">
        <f t="shared" si="417"/>
        <v>200</v>
      </c>
      <c r="W2063" s="119" t="str">
        <f t="shared" si="418"/>
        <v/>
      </c>
      <c r="X2063" s="119" t="str">
        <f t="shared" si="419"/>
        <v/>
      </c>
      <c r="Y2063" s="120" t="str">
        <f t="shared" si="413"/>
        <v/>
      </c>
      <c r="Z2063" s="121" t="str">
        <f t="shared" si="414"/>
        <v/>
      </c>
      <c r="AA2063" s="122"/>
      <c r="AB2063" s="119" t="str">
        <f t="shared" si="410"/>
        <v/>
      </c>
    </row>
    <row r="2064" spans="1:28" x14ac:dyDescent="0.45">
      <c r="A2064" s="112">
        <f>IF(C2064="","",COUNTA($C$3:C2064))</f>
        <v>2062</v>
      </c>
      <c r="B2064" s="112" t="str">
        <f t="shared" si="415"/>
        <v>January</v>
      </c>
      <c r="C2064" s="113">
        <v>44945</v>
      </c>
      <c r="D2064" s="114" t="s">
        <v>1124</v>
      </c>
      <c r="E2064" s="114"/>
      <c r="F2064" s="115">
        <v>44940</v>
      </c>
      <c r="G2064" s="116" t="s">
        <v>125</v>
      </c>
      <c r="H2064" s="152" t="s">
        <v>1146</v>
      </c>
      <c r="I2064" s="116" t="s">
        <v>480</v>
      </c>
      <c r="J2064" s="116" t="s">
        <v>345</v>
      </c>
      <c r="K2064" s="117" t="str">
        <f t="shared" si="416"/>
        <v>Kg's</v>
      </c>
      <c r="L2064" s="118">
        <v>0.9</v>
      </c>
      <c r="M2064" s="118"/>
      <c r="N2064" s="118"/>
      <c r="O2064" s="138">
        <f t="shared" si="409"/>
        <v>0.9</v>
      </c>
      <c r="P2064" s="124"/>
      <c r="Q2064" s="118"/>
      <c r="R2064" s="118"/>
      <c r="S2064" s="151"/>
      <c r="T2064" s="119" t="str">
        <f t="shared" si="411"/>
        <v/>
      </c>
      <c r="U2064" s="119" t="str">
        <f t="shared" si="412"/>
        <v/>
      </c>
      <c r="V2064" s="119">
        <f t="shared" si="417"/>
        <v>0.9</v>
      </c>
      <c r="W2064" s="119" t="str">
        <f t="shared" si="418"/>
        <v/>
      </c>
      <c r="X2064" s="119" t="str">
        <f t="shared" si="419"/>
        <v/>
      </c>
      <c r="Y2064" s="120" t="str">
        <f t="shared" si="413"/>
        <v/>
      </c>
      <c r="Z2064" s="121" t="str">
        <f t="shared" si="414"/>
        <v/>
      </c>
      <c r="AA2064" s="122"/>
      <c r="AB2064" s="119" t="str">
        <f t="shared" si="410"/>
        <v/>
      </c>
    </row>
    <row r="2065" spans="1:28" x14ac:dyDescent="0.45">
      <c r="A2065" s="112">
        <f>IF(C2065="","",COUNTA($C$3:C2065))</f>
        <v>2063</v>
      </c>
      <c r="B2065" s="112" t="str">
        <f t="shared" si="415"/>
        <v>January</v>
      </c>
      <c r="C2065" s="113">
        <v>44945</v>
      </c>
      <c r="D2065" s="114" t="s">
        <v>1124</v>
      </c>
      <c r="E2065" s="114"/>
      <c r="F2065" s="115">
        <v>44940</v>
      </c>
      <c r="G2065" s="116" t="s">
        <v>125</v>
      </c>
      <c r="H2065" s="152" t="s">
        <v>1146</v>
      </c>
      <c r="I2065" s="116" t="s">
        <v>480</v>
      </c>
      <c r="J2065" s="116" t="s">
        <v>343</v>
      </c>
      <c r="K2065" s="117" t="str">
        <f t="shared" si="416"/>
        <v>No's</v>
      </c>
      <c r="L2065" s="118">
        <v>2</v>
      </c>
      <c r="M2065" s="118"/>
      <c r="N2065" s="118"/>
      <c r="O2065" s="138">
        <f t="shared" si="409"/>
        <v>2</v>
      </c>
      <c r="P2065" s="124"/>
      <c r="Q2065" s="118"/>
      <c r="R2065" s="118"/>
      <c r="S2065" s="151"/>
      <c r="T2065" s="119" t="str">
        <f t="shared" si="411"/>
        <v/>
      </c>
      <c r="U2065" s="119" t="str">
        <f t="shared" si="412"/>
        <v/>
      </c>
      <c r="V2065" s="119">
        <f t="shared" si="417"/>
        <v>2</v>
      </c>
      <c r="W2065" s="119" t="str">
        <f t="shared" si="418"/>
        <v/>
      </c>
      <c r="X2065" s="119" t="str">
        <f t="shared" si="419"/>
        <v/>
      </c>
      <c r="Y2065" s="120" t="str">
        <f t="shared" si="413"/>
        <v/>
      </c>
      <c r="Z2065" s="121" t="str">
        <f t="shared" si="414"/>
        <v/>
      </c>
      <c r="AA2065" s="122"/>
      <c r="AB2065" s="119" t="str">
        <f t="shared" si="410"/>
        <v/>
      </c>
    </row>
    <row r="2066" spans="1:28" x14ac:dyDescent="0.45">
      <c r="A2066" s="112">
        <f>IF(C2066="","",COUNTA($C$3:C2066))</f>
        <v>2064</v>
      </c>
      <c r="B2066" s="112" t="str">
        <f t="shared" si="415"/>
        <v>January</v>
      </c>
      <c r="C2066" s="113">
        <v>44945</v>
      </c>
      <c r="D2066" s="114" t="s">
        <v>1124</v>
      </c>
      <c r="E2066" s="114"/>
      <c r="F2066" s="115">
        <v>44940</v>
      </c>
      <c r="G2066" s="116" t="s">
        <v>125</v>
      </c>
      <c r="H2066" s="152" t="s">
        <v>1147</v>
      </c>
      <c r="I2066" s="116" t="s">
        <v>465</v>
      </c>
      <c r="J2066" s="116" t="s">
        <v>2</v>
      </c>
      <c r="K2066" s="117" t="str">
        <f t="shared" si="416"/>
        <v>Sqmt</v>
      </c>
      <c r="L2066" s="118">
        <v>73.400000000000006</v>
      </c>
      <c r="M2066" s="118">
        <v>44.13</v>
      </c>
      <c r="N2066" s="118">
        <v>17.329999999999998</v>
      </c>
      <c r="O2066" s="138">
        <f t="shared" si="409"/>
        <v>74.981200000000001</v>
      </c>
      <c r="P2066" s="124">
        <v>68</v>
      </c>
      <c r="Q2066" s="118">
        <v>70.3</v>
      </c>
      <c r="R2066" s="118">
        <v>49</v>
      </c>
      <c r="S2066" s="151">
        <v>51</v>
      </c>
      <c r="T2066" s="119">
        <f t="shared" si="411"/>
        <v>4.681200000000004</v>
      </c>
      <c r="U2066" s="119">
        <f t="shared" si="412"/>
        <v>2.2999999999999972</v>
      </c>
      <c r="V2066" s="119">
        <f t="shared" si="417"/>
        <v>353.161452</v>
      </c>
      <c r="W2066" s="119">
        <f t="shared" si="418"/>
        <v>10.832999999999986</v>
      </c>
      <c r="X2066" s="119">
        <f t="shared" si="419"/>
        <v>22.048452000000019</v>
      </c>
      <c r="Y2066" s="120">
        <f t="shared" si="413"/>
        <v>6.2431649533483107</v>
      </c>
      <c r="Z2066" s="121">
        <f t="shared" si="414"/>
        <v>3.0674355705163392</v>
      </c>
      <c r="AA2066" s="122"/>
      <c r="AB2066" s="119">
        <f t="shared" si="410"/>
        <v>22.048452000000019</v>
      </c>
    </row>
    <row r="2067" spans="1:28" x14ac:dyDescent="0.45">
      <c r="A2067" s="112">
        <f>IF(C2067="","",COUNTA($C$3:C2067))</f>
        <v>2065</v>
      </c>
      <c r="B2067" s="112" t="str">
        <f t="shared" si="415"/>
        <v>January</v>
      </c>
      <c r="C2067" s="113">
        <v>44945</v>
      </c>
      <c r="D2067" s="114" t="s">
        <v>1124</v>
      </c>
      <c r="E2067" s="114"/>
      <c r="F2067" s="115">
        <v>44940</v>
      </c>
      <c r="G2067" s="116" t="s">
        <v>125</v>
      </c>
      <c r="H2067" s="152" t="s">
        <v>1147</v>
      </c>
      <c r="I2067" s="116" t="s">
        <v>465</v>
      </c>
      <c r="J2067" s="116" t="s">
        <v>3</v>
      </c>
      <c r="K2067" s="117" t="str">
        <f t="shared" si="416"/>
        <v>Sqmt</v>
      </c>
      <c r="L2067" s="118">
        <v>10</v>
      </c>
      <c r="M2067" s="118">
        <v>2.04</v>
      </c>
      <c r="N2067" s="118">
        <v>6.32</v>
      </c>
      <c r="O2067" s="138">
        <f t="shared" si="409"/>
        <v>10.199199999999999</v>
      </c>
      <c r="P2067" s="124">
        <v>7.8</v>
      </c>
      <c r="Q2067" s="118">
        <v>8.6</v>
      </c>
      <c r="R2067" s="118"/>
      <c r="S2067" s="151"/>
      <c r="T2067" s="119">
        <f t="shared" si="411"/>
        <v>1.5991999999999997</v>
      </c>
      <c r="U2067" s="119">
        <f t="shared" si="412"/>
        <v>0.79999999999999982</v>
      </c>
      <c r="V2067" s="119">
        <f t="shared" si="417"/>
        <v>64.050976000000006</v>
      </c>
      <c r="W2067" s="119">
        <f t="shared" si="418"/>
        <v>5.0239999999999991</v>
      </c>
      <c r="X2067" s="119">
        <f t="shared" si="419"/>
        <v>10.042975999999999</v>
      </c>
      <c r="Y2067" s="120">
        <f t="shared" si="413"/>
        <v>15.679661149894109</v>
      </c>
      <c r="Z2067" s="121">
        <f t="shared" si="414"/>
        <v>7.8437524511726391</v>
      </c>
      <c r="AA2067" s="122"/>
      <c r="AB2067" s="119">
        <f t="shared" si="410"/>
        <v>10.042975999999999</v>
      </c>
    </row>
    <row r="2068" spans="1:28" x14ac:dyDescent="0.45">
      <c r="A2068" s="112">
        <f>IF(C2068="","",COUNTA($C$3:C2068))</f>
        <v>2066</v>
      </c>
      <c r="B2068" s="112" t="str">
        <f t="shared" si="415"/>
        <v>January</v>
      </c>
      <c r="C2068" s="113">
        <v>44945</v>
      </c>
      <c r="D2068" s="114" t="s">
        <v>1124</v>
      </c>
      <c r="E2068" s="114"/>
      <c r="F2068" s="115">
        <v>44940</v>
      </c>
      <c r="G2068" s="116" t="s">
        <v>125</v>
      </c>
      <c r="H2068" s="152" t="s">
        <v>1147</v>
      </c>
      <c r="I2068" s="116" t="s">
        <v>25</v>
      </c>
      <c r="J2068" s="116" t="s">
        <v>374</v>
      </c>
      <c r="K2068" s="117" t="str">
        <f t="shared" si="416"/>
        <v>No's</v>
      </c>
      <c r="L2068" s="118">
        <v>8</v>
      </c>
      <c r="M2068" s="118"/>
      <c r="N2068" s="118"/>
      <c r="O2068" s="138">
        <f t="shared" si="409"/>
        <v>8</v>
      </c>
      <c r="P2068" s="124"/>
      <c r="Q2068" s="118"/>
      <c r="R2068" s="118"/>
      <c r="S2068" s="151"/>
      <c r="T2068" s="119" t="str">
        <f t="shared" si="411"/>
        <v/>
      </c>
      <c r="U2068" s="119" t="str">
        <f t="shared" si="412"/>
        <v/>
      </c>
      <c r="V2068" s="119">
        <f t="shared" si="417"/>
        <v>8</v>
      </c>
      <c r="W2068" s="119" t="str">
        <f t="shared" si="418"/>
        <v/>
      </c>
      <c r="X2068" s="119" t="str">
        <f t="shared" si="419"/>
        <v/>
      </c>
      <c r="Y2068" s="120" t="str">
        <f t="shared" si="413"/>
        <v/>
      </c>
      <c r="Z2068" s="121" t="str">
        <f t="shared" si="414"/>
        <v/>
      </c>
      <c r="AA2068" s="122"/>
      <c r="AB2068" s="119" t="str">
        <f t="shared" si="410"/>
        <v/>
      </c>
    </row>
    <row r="2069" spans="1:28" x14ac:dyDescent="0.45">
      <c r="A2069" s="112">
        <f>IF(C2069="","",COUNTA($C$3:C2069))</f>
        <v>2067</v>
      </c>
      <c r="B2069" s="112" t="str">
        <f t="shared" si="415"/>
        <v>January</v>
      </c>
      <c r="C2069" s="113">
        <v>44945</v>
      </c>
      <c r="D2069" s="114" t="s">
        <v>1124</v>
      </c>
      <c r="E2069" s="114"/>
      <c r="F2069" s="115">
        <v>44940</v>
      </c>
      <c r="G2069" s="116" t="s">
        <v>125</v>
      </c>
      <c r="H2069" s="152" t="s">
        <v>1147</v>
      </c>
      <c r="I2069" s="116" t="s">
        <v>25</v>
      </c>
      <c r="J2069" s="116" t="s">
        <v>455</v>
      </c>
      <c r="K2069" s="117" t="str">
        <f t="shared" si="416"/>
        <v>No's</v>
      </c>
      <c r="L2069" s="118">
        <v>48</v>
      </c>
      <c r="M2069" s="118"/>
      <c r="N2069" s="118"/>
      <c r="O2069" s="138">
        <f t="shared" si="409"/>
        <v>48</v>
      </c>
      <c r="P2069" s="124"/>
      <c r="Q2069" s="118"/>
      <c r="R2069" s="118"/>
      <c r="S2069" s="151"/>
      <c r="T2069" s="119" t="str">
        <f t="shared" si="411"/>
        <v/>
      </c>
      <c r="U2069" s="119" t="str">
        <f t="shared" si="412"/>
        <v/>
      </c>
      <c r="V2069" s="119">
        <f t="shared" si="417"/>
        <v>48</v>
      </c>
      <c r="W2069" s="119" t="str">
        <f t="shared" si="418"/>
        <v/>
      </c>
      <c r="X2069" s="119" t="str">
        <f t="shared" si="419"/>
        <v/>
      </c>
      <c r="Y2069" s="120" t="str">
        <f t="shared" si="413"/>
        <v/>
      </c>
      <c r="Z2069" s="121" t="str">
        <f t="shared" si="414"/>
        <v/>
      </c>
      <c r="AA2069" s="122"/>
      <c r="AB2069" s="119" t="str">
        <f t="shared" si="410"/>
        <v/>
      </c>
    </row>
    <row r="2070" spans="1:28" x14ac:dyDescent="0.45">
      <c r="A2070" s="112">
        <f>IF(C2070="","",COUNTA($C$3:C2070))</f>
        <v>2068</v>
      </c>
      <c r="B2070" s="112" t="str">
        <f t="shared" si="415"/>
        <v>January</v>
      </c>
      <c r="C2070" s="113">
        <v>44945</v>
      </c>
      <c r="D2070" s="114" t="s">
        <v>1124</v>
      </c>
      <c r="E2070" s="114"/>
      <c r="F2070" s="115">
        <v>44940</v>
      </c>
      <c r="G2070" s="116" t="s">
        <v>125</v>
      </c>
      <c r="H2070" s="152" t="s">
        <v>1148</v>
      </c>
      <c r="I2070" s="116" t="s">
        <v>465</v>
      </c>
      <c r="J2070" s="116" t="s">
        <v>2</v>
      </c>
      <c r="K2070" s="117" t="str">
        <f t="shared" si="416"/>
        <v>Sqmt</v>
      </c>
      <c r="L2070" s="118">
        <v>92.45</v>
      </c>
      <c r="M2070" s="118">
        <v>55.12</v>
      </c>
      <c r="N2070" s="118">
        <v>21.03</v>
      </c>
      <c r="O2070" s="138">
        <f t="shared" si="409"/>
        <v>92.903000000000006</v>
      </c>
      <c r="P2070" s="124">
        <v>85.6</v>
      </c>
      <c r="Q2070" s="118">
        <v>88.95</v>
      </c>
      <c r="R2070" s="118">
        <v>48</v>
      </c>
      <c r="S2070" s="151">
        <v>52</v>
      </c>
      <c r="T2070" s="119">
        <f t="shared" si="411"/>
        <v>3.953000000000003</v>
      </c>
      <c r="U2070" s="119">
        <f t="shared" si="412"/>
        <v>3.3500000000000085</v>
      </c>
      <c r="V2070" s="119">
        <f t="shared" si="417"/>
        <v>437.57313000000005</v>
      </c>
      <c r="W2070" s="119">
        <f t="shared" si="418"/>
        <v>15.77850000000004</v>
      </c>
      <c r="X2070" s="119">
        <f t="shared" si="419"/>
        <v>18.618630000000014</v>
      </c>
      <c r="Y2070" s="120">
        <f t="shared" si="413"/>
        <v>4.254975619732412</v>
      </c>
      <c r="Z2070" s="121">
        <f t="shared" si="414"/>
        <v>3.6059115421461181</v>
      </c>
      <c r="AA2070" s="122"/>
      <c r="AB2070" s="119">
        <f t="shared" si="410"/>
        <v>18.618630000000014</v>
      </c>
    </row>
    <row r="2071" spans="1:28" x14ac:dyDescent="0.45">
      <c r="A2071" s="112">
        <f>IF(C2071="","",COUNTA($C$3:C2071))</f>
        <v>2069</v>
      </c>
      <c r="B2071" s="112" t="str">
        <f t="shared" si="415"/>
        <v>January</v>
      </c>
      <c r="C2071" s="113">
        <v>44945</v>
      </c>
      <c r="D2071" s="114" t="s">
        <v>1124</v>
      </c>
      <c r="E2071" s="114"/>
      <c r="F2071" s="115">
        <v>44940</v>
      </c>
      <c r="G2071" s="116" t="s">
        <v>125</v>
      </c>
      <c r="H2071" s="152" t="s">
        <v>1148</v>
      </c>
      <c r="I2071" s="116" t="s">
        <v>465</v>
      </c>
      <c r="J2071" s="116" t="s">
        <v>3</v>
      </c>
      <c r="K2071" s="117" t="str">
        <f t="shared" si="416"/>
        <v>Sqmt</v>
      </c>
      <c r="L2071" s="118">
        <v>12.6</v>
      </c>
      <c r="M2071" s="118"/>
      <c r="N2071" s="118">
        <v>10.53</v>
      </c>
      <c r="O2071" s="138">
        <f t="shared" si="409"/>
        <v>12.846599999999999</v>
      </c>
      <c r="P2071" s="124">
        <v>9.1</v>
      </c>
      <c r="Q2071" s="118">
        <v>10</v>
      </c>
      <c r="R2071" s="118"/>
      <c r="S2071" s="151"/>
      <c r="T2071" s="119">
        <f t="shared" si="411"/>
        <v>2.8465999999999987</v>
      </c>
      <c r="U2071" s="119">
        <f t="shared" si="412"/>
        <v>0.90000000000000036</v>
      </c>
      <c r="V2071" s="119">
        <f t="shared" si="417"/>
        <v>80.676648</v>
      </c>
      <c r="W2071" s="119">
        <f t="shared" si="418"/>
        <v>5.6520000000000028</v>
      </c>
      <c r="X2071" s="119">
        <f t="shared" si="419"/>
        <v>17.876647999999992</v>
      </c>
      <c r="Y2071" s="120">
        <f t="shared" si="413"/>
        <v>22.158392103747289</v>
      </c>
      <c r="Z2071" s="121">
        <f t="shared" si="414"/>
        <v>7.0057447106627464</v>
      </c>
      <c r="AA2071" s="122"/>
      <c r="AB2071" s="119">
        <f t="shared" si="410"/>
        <v>17.876647999999992</v>
      </c>
    </row>
    <row r="2072" spans="1:28" x14ac:dyDescent="0.45">
      <c r="A2072" s="112">
        <f>IF(C2072="","",COUNTA($C$3:C2072))</f>
        <v>2070</v>
      </c>
      <c r="B2072" s="112" t="str">
        <f t="shared" si="415"/>
        <v>January</v>
      </c>
      <c r="C2072" s="113">
        <v>44945</v>
      </c>
      <c r="D2072" s="114" t="s">
        <v>1124</v>
      </c>
      <c r="E2072" s="114"/>
      <c r="F2072" s="115">
        <v>44940</v>
      </c>
      <c r="G2072" s="116" t="s">
        <v>125</v>
      </c>
      <c r="H2072" s="152" t="s">
        <v>1148</v>
      </c>
      <c r="I2072" s="116" t="s">
        <v>25</v>
      </c>
      <c r="J2072" s="116" t="s">
        <v>374</v>
      </c>
      <c r="K2072" s="117" t="str">
        <f t="shared" si="416"/>
        <v>No's</v>
      </c>
      <c r="L2072" s="118">
        <v>4</v>
      </c>
      <c r="M2072" s="118"/>
      <c r="N2072" s="118"/>
      <c r="O2072" s="138">
        <f t="shared" si="409"/>
        <v>4</v>
      </c>
      <c r="P2072" s="124"/>
      <c r="Q2072" s="118"/>
      <c r="R2072" s="118"/>
      <c r="S2072" s="151"/>
      <c r="T2072" s="119" t="str">
        <f t="shared" si="411"/>
        <v/>
      </c>
      <c r="U2072" s="119" t="str">
        <f t="shared" si="412"/>
        <v/>
      </c>
      <c r="V2072" s="119">
        <f t="shared" si="417"/>
        <v>4</v>
      </c>
      <c r="W2072" s="119" t="str">
        <f t="shared" si="418"/>
        <v/>
      </c>
      <c r="X2072" s="119" t="str">
        <f t="shared" si="419"/>
        <v/>
      </c>
      <c r="Y2072" s="120" t="str">
        <f t="shared" si="413"/>
        <v/>
      </c>
      <c r="Z2072" s="121" t="str">
        <f t="shared" si="414"/>
        <v/>
      </c>
      <c r="AA2072" s="122"/>
      <c r="AB2072" s="119" t="str">
        <f t="shared" si="410"/>
        <v/>
      </c>
    </row>
    <row r="2073" spans="1:28" x14ac:dyDescent="0.45">
      <c r="A2073" s="112">
        <f>IF(C2073="","",COUNTA($C$3:C2073))</f>
        <v>2071</v>
      </c>
      <c r="B2073" s="112" t="str">
        <f t="shared" si="415"/>
        <v>January</v>
      </c>
      <c r="C2073" s="113">
        <v>44945</v>
      </c>
      <c r="D2073" s="114" t="s">
        <v>1124</v>
      </c>
      <c r="E2073" s="114"/>
      <c r="F2073" s="115">
        <v>44940</v>
      </c>
      <c r="G2073" s="116" t="s">
        <v>125</v>
      </c>
      <c r="H2073" s="152" t="s">
        <v>1148</v>
      </c>
      <c r="I2073" s="116" t="s">
        <v>25</v>
      </c>
      <c r="J2073" s="116" t="s">
        <v>455</v>
      </c>
      <c r="K2073" s="117" t="str">
        <f t="shared" si="416"/>
        <v>No's</v>
      </c>
      <c r="L2073" s="118">
        <v>48</v>
      </c>
      <c r="M2073" s="118"/>
      <c r="N2073" s="118"/>
      <c r="O2073" s="138">
        <f t="shared" si="409"/>
        <v>48</v>
      </c>
      <c r="P2073" s="124"/>
      <c r="Q2073" s="118"/>
      <c r="R2073" s="118"/>
      <c r="S2073" s="151"/>
      <c r="T2073" s="119" t="str">
        <f t="shared" si="411"/>
        <v/>
      </c>
      <c r="U2073" s="119" t="str">
        <f t="shared" si="412"/>
        <v/>
      </c>
      <c r="V2073" s="119">
        <f t="shared" si="417"/>
        <v>48</v>
      </c>
      <c r="W2073" s="119" t="str">
        <f t="shared" si="418"/>
        <v/>
      </c>
      <c r="X2073" s="119" t="str">
        <f t="shared" si="419"/>
        <v/>
      </c>
      <c r="Y2073" s="120" t="str">
        <f t="shared" si="413"/>
        <v/>
      </c>
      <c r="Z2073" s="121" t="str">
        <f t="shared" si="414"/>
        <v/>
      </c>
      <c r="AA2073" s="122"/>
      <c r="AB2073" s="119" t="str">
        <f t="shared" si="410"/>
        <v/>
      </c>
    </row>
    <row r="2074" spans="1:28" x14ac:dyDescent="0.45">
      <c r="A2074" s="112">
        <f>IF(C2074="","",COUNTA($C$3:C2074))</f>
        <v>2072</v>
      </c>
      <c r="B2074" s="112" t="str">
        <f t="shared" si="415"/>
        <v>January</v>
      </c>
      <c r="C2074" s="113">
        <v>44945</v>
      </c>
      <c r="D2074" s="114" t="s">
        <v>1124</v>
      </c>
      <c r="E2074" s="114"/>
      <c r="F2074" s="115">
        <v>44940</v>
      </c>
      <c r="G2074" s="116" t="s">
        <v>125</v>
      </c>
      <c r="H2074" s="152" t="s">
        <v>1149</v>
      </c>
      <c r="I2074" s="116" t="s">
        <v>465</v>
      </c>
      <c r="J2074" s="116" t="s">
        <v>2</v>
      </c>
      <c r="K2074" s="117" t="str">
        <f t="shared" si="416"/>
        <v>Sqmt</v>
      </c>
      <c r="L2074" s="118">
        <v>88.7</v>
      </c>
      <c r="M2074" s="118">
        <v>53.49</v>
      </c>
      <c r="N2074" s="118">
        <v>19.559999999999999</v>
      </c>
      <c r="O2074" s="138">
        <f t="shared" si="409"/>
        <v>89.120999999999995</v>
      </c>
      <c r="P2074" s="124">
        <v>82.9</v>
      </c>
      <c r="Q2074" s="118">
        <v>85.2</v>
      </c>
      <c r="R2074" s="118">
        <v>55</v>
      </c>
      <c r="S2074" s="151">
        <v>45</v>
      </c>
      <c r="T2074" s="119">
        <f t="shared" si="411"/>
        <v>3.9209999999999923</v>
      </c>
      <c r="U2074" s="119">
        <f t="shared" si="412"/>
        <v>2.2999999999999972</v>
      </c>
      <c r="V2074" s="119">
        <f t="shared" si="417"/>
        <v>419.75990999999999</v>
      </c>
      <c r="W2074" s="119">
        <f t="shared" si="418"/>
        <v>10.832999999999986</v>
      </c>
      <c r="X2074" s="119">
        <f t="shared" si="419"/>
        <v>18.467909999999964</v>
      </c>
      <c r="Y2074" s="120">
        <f t="shared" si="413"/>
        <v>4.3996364493217008</v>
      </c>
      <c r="Z2074" s="121">
        <f t="shared" si="414"/>
        <v>2.5807609878704203</v>
      </c>
      <c r="AA2074" s="122"/>
      <c r="AB2074" s="119">
        <f t="shared" si="410"/>
        <v>18.467909999999964</v>
      </c>
    </row>
    <row r="2075" spans="1:28" x14ac:dyDescent="0.45">
      <c r="A2075" s="112">
        <f>IF(C2075="","",COUNTA($C$3:C2075))</f>
        <v>2073</v>
      </c>
      <c r="B2075" s="112" t="str">
        <f t="shared" si="415"/>
        <v>January</v>
      </c>
      <c r="C2075" s="113">
        <v>44945</v>
      </c>
      <c r="D2075" s="114" t="s">
        <v>1124</v>
      </c>
      <c r="E2075" s="114"/>
      <c r="F2075" s="115">
        <v>44940</v>
      </c>
      <c r="G2075" s="116" t="s">
        <v>125</v>
      </c>
      <c r="H2075" s="152" t="s">
        <v>1149</v>
      </c>
      <c r="I2075" s="116" t="s">
        <v>465</v>
      </c>
      <c r="J2075" s="116" t="s">
        <v>3</v>
      </c>
      <c r="K2075" s="117" t="str">
        <f t="shared" si="416"/>
        <v>Sqmt</v>
      </c>
      <c r="L2075" s="118">
        <v>12.5</v>
      </c>
      <c r="M2075" s="118">
        <v>2.04</v>
      </c>
      <c r="N2075" s="118">
        <v>8.3800000000000008</v>
      </c>
      <c r="O2075" s="138">
        <f t="shared" si="409"/>
        <v>12.712400000000002</v>
      </c>
      <c r="P2075" s="124">
        <v>9.5500000000000007</v>
      </c>
      <c r="Q2075" s="118">
        <v>10.5</v>
      </c>
      <c r="R2075" s="118"/>
      <c r="S2075" s="151"/>
      <c r="T2075" s="119">
        <f t="shared" si="411"/>
        <v>2.2124000000000024</v>
      </c>
      <c r="U2075" s="119">
        <f t="shared" si="412"/>
        <v>0.94999999999999929</v>
      </c>
      <c r="V2075" s="119">
        <f t="shared" si="417"/>
        <v>79.833872000000014</v>
      </c>
      <c r="W2075" s="119">
        <f t="shared" si="418"/>
        <v>5.9659999999999958</v>
      </c>
      <c r="X2075" s="119">
        <f t="shared" si="419"/>
        <v>13.893872000000016</v>
      </c>
      <c r="Y2075" s="120">
        <f t="shared" si="413"/>
        <v>17.403480066706539</v>
      </c>
      <c r="Z2075" s="121">
        <f t="shared" si="414"/>
        <v>7.4730184701551172</v>
      </c>
      <c r="AA2075" s="122"/>
      <c r="AB2075" s="119">
        <f t="shared" si="410"/>
        <v>13.893872000000016</v>
      </c>
    </row>
    <row r="2076" spans="1:28" x14ac:dyDescent="0.45">
      <c r="A2076" s="112">
        <f>IF(C2076="","",COUNTA($C$3:C2076))</f>
        <v>2074</v>
      </c>
      <c r="B2076" s="112" t="str">
        <f t="shared" si="415"/>
        <v>January</v>
      </c>
      <c r="C2076" s="113">
        <v>44945</v>
      </c>
      <c r="D2076" s="114" t="s">
        <v>1124</v>
      </c>
      <c r="E2076" s="114"/>
      <c r="F2076" s="115">
        <v>44940</v>
      </c>
      <c r="G2076" s="116" t="s">
        <v>125</v>
      </c>
      <c r="H2076" s="152" t="s">
        <v>1149</v>
      </c>
      <c r="I2076" s="116" t="s">
        <v>369</v>
      </c>
      <c r="J2076" s="116"/>
      <c r="K2076" s="117" t="str">
        <f t="shared" si="416"/>
        <v/>
      </c>
      <c r="L2076" s="118"/>
      <c r="M2076" s="118"/>
      <c r="N2076" s="118"/>
      <c r="O2076" s="138" t="str">
        <f t="shared" si="409"/>
        <v/>
      </c>
      <c r="P2076" s="124">
        <v>298.5</v>
      </c>
      <c r="Q2076" s="118">
        <v>298.5</v>
      </c>
      <c r="R2076" s="118"/>
      <c r="S2076" s="151"/>
      <c r="T2076" s="119" t="str">
        <f t="shared" si="411"/>
        <v/>
      </c>
      <c r="U2076" s="119" t="str">
        <f t="shared" si="412"/>
        <v/>
      </c>
      <c r="V2076" s="119" t="str">
        <f t="shared" si="417"/>
        <v/>
      </c>
      <c r="W2076" s="119" t="str">
        <f t="shared" si="418"/>
        <v/>
      </c>
      <c r="X2076" s="119" t="str">
        <f t="shared" si="419"/>
        <v/>
      </c>
      <c r="Y2076" s="120" t="str">
        <f t="shared" si="413"/>
        <v/>
      </c>
      <c r="Z2076" s="121" t="str">
        <f t="shared" si="414"/>
        <v/>
      </c>
      <c r="AA2076" s="122"/>
      <c r="AB2076" s="119" t="str">
        <f t="shared" si="410"/>
        <v/>
      </c>
    </row>
    <row r="2077" spans="1:28" x14ac:dyDescent="0.45">
      <c r="A2077" s="112">
        <f>IF(C2077="","",COUNTA($C$3:C2077))</f>
        <v>2075</v>
      </c>
      <c r="B2077" s="112" t="str">
        <f t="shared" si="415"/>
        <v>January</v>
      </c>
      <c r="C2077" s="113">
        <v>44945</v>
      </c>
      <c r="D2077" s="114" t="s">
        <v>1124</v>
      </c>
      <c r="E2077" s="114"/>
      <c r="F2077" s="115">
        <v>44940</v>
      </c>
      <c r="G2077" s="116" t="s">
        <v>125</v>
      </c>
      <c r="H2077" s="152" t="s">
        <v>1149</v>
      </c>
      <c r="I2077" s="116" t="s">
        <v>25</v>
      </c>
      <c r="J2077" s="116" t="s">
        <v>374</v>
      </c>
      <c r="K2077" s="117" t="str">
        <f t="shared" si="416"/>
        <v>No's</v>
      </c>
      <c r="L2077" s="118">
        <v>4</v>
      </c>
      <c r="M2077" s="118"/>
      <c r="N2077" s="118"/>
      <c r="O2077" s="138">
        <f t="shared" si="409"/>
        <v>4</v>
      </c>
      <c r="P2077" s="124"/>
      <c r="Q2077" s="118"/>
      <c r="R2077" s="118"/>
      <c r="S2077" s="151"/>
      <c r="T2077" s="119" t="str">
        <f t="shared" si="411"/>
        <v/>
      </c>
      <c r="U2077" s="119" t="str">
        <f t="shared" si="412"/>
        <v/>
      </c>
      <c r="V2077" s="119">
        <f t="shared" si="417"/>
        <v>4</v>
      </c>
      <c r="W2077" s="119" t="str">
        <f t="shared" si="418"/>
        <v/>
      </c>
      <c r="X2077" s="119" t="str">
        <f t="shared" si="419"/>
        <v/>
      </c>
      <c r="Y2077" s="120" t="str">
        <f t="shared" si="413"/>
        <v/>
      </c>
      <c r="Z2077" s="121" t="str">
        <f t="shared" si="414"/>
        <v/>
      </c>
      <c r="AA2077" s="122"/>
      <c r="AB2077" s="119" t="str">
        <f t="shared" si="410"/>
        <v/>
      </c>
    </row>
    <row r="2078" spans="1:28" x14ac:dyDescent="0.45">
      <c r="A2078" s="112">
        <f>IF(C2078="","",COUNTA($C$3:C2078))</f>
        <v>2076</v>
      </c>
      <c r="B2078" s="112" t="str">
        <f t="shared" si="415"/>
        <v>January</v>
      </c>
      <c r="C2078" s="113">
        <v>44945</v>
      </c>
      <c r="D2078" s="114" t="s">
        <v>1124</v>
      </c>
      <c r="E2078" s="114"/>
      <c r="F2078" s="115">
        <v>44940</v>
      </c>
      <c r="G2078" s="116" t="s">
        <v>125</v>
      </c>
      <c r="H2078" s="152" t="s">
        <v>1149</v>
      </c>
      <c r="I2078" s="116" t="s">
        <v>25</v>
      </c>
      <c r="J2078" s="116" t="s">
        <v>455</v>
      </c>
      <c r="K2078" s="117" t="str">
        <f t="shared" si="416"/>
        <v>No's</v>
      </c>
      <c r="L2078" s="118">
        <v>56</v>
      </c>
      <c r="M2078" s="118"/>
      <c r="N2078" s="118"/>
      <c r="O2078" s="138">
        <f t="shared" si="409"/>
        <v>56</v>
      </c>
      <c r="P2078" s="124"/>
      <c r="Q2078" s="118"/>
      <c r="R2078" s="118"/>
      <c r="S2078" s="151"/>
      <c r="T2078" s="119" t="str">
        <f t="shared" si="411"/>
        <v/>
      </c>
      <c r="U2078" s="119" t="str">
        <f t="shared" si="412"/>
        <v/>
      </c>
      <c r="V2078" s="119">
        <f t="shared" si="417"/>
        <v>56</v>
      </c>
      <c r="W2078" s="119" t="str">
        <f t="shared" si="418"/>
        <v/>
      </c>
      <c r="X2078" s="119" t="str">
        <f t="shared" si="419"/>
        <v/>
      </c>
      <c r="Y2078" s="120" t="str">
        <f t="shared" si="413"/>
        <v/>
      </c>
      <c r="Z2078" s="121" t="str">
        <f t="shared" si="414"/>
        <v/>
      </c>
      <c r="AA2078" s="122"/>
      <c r="AB2078" s="119" t="str">
        <f t="shared" si="410"/>
        <v/>
      </c>
    </row>
    <row r="2079" spans="1:28" x14ac:dyDescent="0.45">
      <c r="A2079" s="112">
        <f>IF(C2079="","",COUNTA($C$3:C2079))</f>
        <v>2077</v>
      </c>
      <c r="B2079" s="112" t="str">
        <f t="shared" si="415"/>
        <v>January</v>
      </c>
      <c r="C2079" s="113">
        <v>44945</v>
      </c>
      <c r="D2079" s="114" t="s">
        <v>1124</v>
      </c>
      <c r="E2079" s="114"/>
      <c r="F2079" s="115">
        <v>44940</v>
      </c>
      <c r="G2079" s="116" t="s">
        <v>125</v>
      </c>
      <c r="H2079" s="152" t="s">
        <v>1149</v>
      </c>
      <c r="I2079" s="116" t="s">
        <v>353</v>
      </c>
      <c r="J2079" s="116" t="s">
        <v>24</v>
      </c>
      <c r="K2079" s="117" t="str">
        <f t="shared" si="416"/>
        <v>No's</v>
      </c>
      <c r="L2079" s="118">
        <v>500</v>
      </c>
      <c r="M2079" s="118"/>
      <c r="N2079" s="118"/>
      <c r="O2079" s="138">
        <f t="shared" si="409"/>
        <v>500</v>
      </c>
      <c r="P2079" s="124"/>
      <c r="Q2079" s="118"/>
      <c r="R2079" s="118"/>
      <c r="S2079" s="151"/>
      <c r="T2079" s="119" t="str">
        <f t="shared" si="411"/>
        <v/>
      </c>
      <c r="U2079" s="119" t="str">
        <f t="shared" si="412"/>
        <v/>
      </c>
      <c r="V2079" s="119">
        <f t="shared" si="417"/>
        <v>500</v>
      </c>
      <c r="W2079" s="119" t="str">
        <f t="shared" si="418"/>
        <v/>
      </c>
      <c r="X2079" s="119" t="str">
        <f t="shared" si="419"/>
        <v/>
      </c>
      <c r="Y2079" s="120" t="str">
        <f t="shared" si="413"/>
        <v/>
      </c>
      <c r="Z2079" s="121" t="str">
        <f t="shared" si="414"/>
        <v/>
      </c>
      <c r="AA2079" s="122"/>
      <c r="AB2079" s="119" t="str">
        <f t="shared" si="410"/>
        <v/>
      </c>
    </row>
    <row r="2080" spans="1:28" x14ac:dyDescent="0.45">
      <c r="A2080" s="112">
        <f>IF(C2080="","",COUNTA($C$3:C2080))</f>
        <v>2078</v>
      </c>
      <c r="B2080" s="112" t="str">
        <f t="shared" si="415"/>
        <v>January</v>
      </c>
      <c r="C2080" s="113">
        <v>44945</v>
      </c>
      <c r="D2080" s="114" t="s">
        <v>1124</v>
      </c>
      <c r="E2080" s="114"/>
      <c r="F2080" s="115">
        <v>44940</v>
      </c>
      <c r="G2080" s="116" t="s">
        <v>125</v>
      </c>
      <c r="H2080" s="152" t="s">
        <v>1149</v>
      </c>
      <c r="I2080" s="116" t="s">
        <v>352</v>
      </c>
      <c r="J2080" s="116" t="s">
        <v>24</v>
      </c>
      <c r="K2080" s="117" t="str">
        <f t="shared" si="416"/>
        <v>No's</v>
      </c>
      <c r="L2080" s="118">
        <v>300</v>
      </c>
      <c r="M2080" s="118"/>
      <c r="N2080" s="118"/>
      <c r="O2080" s="138">
        <f t="shared" si="409"/>
        <v>300</v>
      </c>
      <c r="P2080" s="124"/>
      <c r="Q2080" s="118"/>
      <c r="R2080" s="118"/>
      <c r="S2080" s="151"/>
      <c r="T2080" s="119" t="str">
        <f t="shared" si="411"/>
        <v/>
      </c>
      <c r="U2080" s="119" t="str">
        <f t="shared" si="412"/>
        <v/>
      </c>
      <c r="V2080" s="119">
        <f t="shared" si="417"/>
        <v>300</v>
      </c>
      <c r="W2080" s="119" t="str">
        <f t="shared" si="418"/>
        <v/>
      </c>
      <c r="X2080" s="119" t="str">
        <f t="shared" si="419"/>
        <v/>
      </c>
      <c r="Y2080" s="120" t="str">
        <f t="shared" si="413"/>
        <v/>
      </c>
      <c r="Z2080" s="121" t="str">
        <f t="shared" si="414"/>
        <v/>
      </c>
      <c r="AA2080" s="122"/>
      <c r="AB2080" s="119" t="str">
        <f t="shared" si="410"/>
        <v/>
      </c>
    </row>
    <row r="2081" spans="1:29" x14ac:dyDescent="0.45">
      <c r="A2081" s="112">
        <f>IF(C2081="","",COUNTA($C$3:C2081))</f>
        <v>2079</v>
      </c>
      <c r="B2081" s="112" t="str">
        <f t="shared" si="415"/>
        <v>January</v>
      </c>
      <c r="C2081" s="113">
        <v>44946</v>
      </c>
      <c r="D2081" s="114" t="s">
        <v>1150</v>
      </c>
      <c r="E2081" s="114"/>
      <c r="F2081" s="115">
        <v>44946</v>
      </c>
      <c r="G2081" s="116" t="s">
        <v>125</v>
      </c>
      <c r="H2081" s="152" t="s">
        <v>1152</v>
      </c>
      <c r="I2081" s="116" t="s">
        <v>457</v>
      </c>
      <c r="J2081" s="116" t="s">
        <v>2</v>
      </c>
      <c r="K2081" s="117" t="str">
        <f t="shared" si="416"/>
        <v>Sqmt</v>
      </c>
      <c r="L2081" s="118">
        <v>17.7</v>
      </c>
      <c r="M2081" s="118"/>
      <c r="N2081" s="118">
        <v>14.76</v>
      </c>
      <c r="O2081" s="138">
        <f t="shared" si="409"/>
        <v>18.007200000000001</v>
      </c>
      <c r="P2081" s="124">
        <v>12.5</v>
      </c>
      <c r="Q2081" s="118">
        <v>14.8</v>
      </c>
      <c r="R2081" s="118">
        <v>0</v>
      </c>
      <c r="S2081" s="151">
        <v>100</v>
      </c>
      <c r="T2081" s="119">
        <f t="shared" si="411"/>
        <v>3.2072000000000003</v>
      </c>
      <c r="U2081" s="119">
        <f t="shared" si="412"/>
        <v>2.3000000000000007</v>
      </c>
      <c r="V2081" s="119">
        <f t="shared" si="417"/>
        <v>84.813912000000002</v>
      </c>
      <c r="W2081" s="119">
        <f t="shared" si="418"/>
        <v>10.833000000000004</v>
      </c>
      <c r="X2081" s="119">
        <f t="shared" si="419"/>
        <v>15.105912000000002</v>
      </c>
      <c r="Y2081" s="120">
        <f t="shared" si="413"/>
        <v>17.810653516371229</v>
      </c>
      <c r="Z2081" s="121">
        <f t="shared" si="414"/>
        <v>12.772668710293663</v>
      </c>
      <c r="AA2081" s="122"/>
      <c r="AB2081" s="119">
        <f t="shared" si="410"/>
        <v>15.105912000000002</v>
      </c>
      <c r="AC2081" s="96" t="s">
        <v>519</v>
      </c>
    </row>
    <row r="2082" spans="1:29" x14ac:dyDescent="0.45">
      <c r="A2082" s="112">
        <f>IF(C2082="","",COUNTA($C$3:C2082))</f>
        <v>2080</v>
      </c>
      <c r="B2082" s="112" t="str">
        <f t="shared" si="415"/>
        <v>January</v>
      </c>
      <c r="C2082" s="113">
        <v>44946</v>
      </c>
      <c r="D2082" s="114" t="s">
        <v>1150</v>
      </c>
      <c r="E2082" s="114"/>
      <c r="F2082" s="115">
        <v>44946</v>
      </c>
      <c r="G2082" s="116" t="s">
        <v>125</v>
      </c>
      <c r="H2082" s="152" t="s">
        <v>1152</v>
      </c>
      <c r="I2082" s="116" t="s">
        <v>368</v>
      </c>
      <c r="J2082" s="116" t="s">
        <v>2</v>
      </c>
      <c r="K2082" s="117" t="str">
        <f t="shared" si="416"/>
        <v>Sqmt</v>
      </c>
      <c r="L2082" s="118">
        <v>15</v>
      </c>
      <c r="M2082" s="118">
        <v>12.3</v>
      </c>
      <c r="N2082" s="118"/>
      <c r="O2082" s="138">
        <f t="shared" si="409"/>
        <v>15.006</v>
      </c>
      <c r="P2082" s="124">
        <v>15</v>
      </c>
      <c r="Q2082" s="118">
        <v>15</v>
      </c>
      <c r="R2082" s="118"/>
      <c r="S2082" s="151"/>
      <c r="T2082" s="119">
        <f t="shared" si="411"/>
        <v>6.0000000000002274E-3</v>
      </c>
      <c r="U2082" s="119">
        <f t="shared" si="412"/>
        <v>0</v>
      </c>
      <c r="V2082" s="119">
        <f t="shared" si="417"/>
        <v>70.678259999999995</v>
      </c>
      <c r="W2082" s="119">
        <f t="shared" si="418"/>
        <v>0</v>
      </c>
      <c r="X2082" s="119">
        <f t="shared" si="419"/>
        <v>2.8260000000001069E-2</v>
      </c>
      <c r="Y2082" s="120">
        <f t="shared" si="413"/>
        <v>3.9984006397442533E-2</v>
      </c>
      <c r="Z2082" s="121">
        <f t="shared" si="414"/>
        <v>0</v>
      </c>
      <c r="AA2082" s="122"/>
      <c r="AB2082" s="119">
        <f t="shared" si="410"/>
        <v>2.8260000000001069E-2</v>
      </c>
    </row>
    <row r="2083" spans="1:29" x14ac:dyDescent="0.45">
      <c r="A2083" s="112">
        <f>IF(C2083="","",COUNTA($C$3:C2083))</f>
        <v>2081</v>
      </c>
      <c r="B2083" s="112" t="str">
        <f t="shared" si="415"/>
        <v>January</v>
      </c>
      <c r="C2083" s="113">
        <v>44946</v>
      </c>
      <c r="D2083" s="114" t="s">
        <v>1150</v>
      </c>
      <c r="E2083" s="114"/>
      <c r="F2083" s="115">
        <v>44946</v>
      </c>
      <c r="G2083" s="116" t="s">
        <v>125</v>
      </c>
      <c r="H2083" s="152" t="s">
        <v>1152</v>
      </c>
      <c r="I2083" s="116" t="s">
        <v>25</v>
      </c>
      <c r="J2083" s="116" t="s">
        <v>455</v>
      </c>
      <c r="K2083" s="117" t="str">
        <f t="shared" si="416"/>
        <v>No's</v>
      </c>
      <c r="L2083" s="118">
        <v>266</v>
      </c>
      <c r="M2083" s="118"/>
      <c r="N2083" s="118"/>
      <c r="O2083" s="138">
        <f t="shared" si="409"/>
        <v>266</v>
      </c>
      <c r="P2083" s="124"/>
      <c r="Q2083" s="118"/>
      <c r="R2083" s="118"/>
      <c r="S2083" s="151"/>
      <c r="T2083" s="119" t="str">
        <f t="shared" si="411"/>
        <v/>
      </c>
      <c r="U2083" s="119" t="str">
        <f t="shared" si="412"/>
        <v/>
      </c>
      <c r="V2083" s="119">
        <f t="shared" si="417"/>
        <v>266</v>
      </c>
      <c r="W2083" s="119" t="str">
        <f t="shared" si="418"/>
        <v/>
      </c>
      <c r="X2083" s="119" t="str">
        <f t="shared" si="419"/>
        <v/>
      </c>
      <c r="Y2083" s="120" t="str">
        <f t="shared" si="413"/>
        <v/>
      </c>
      <c r="Z2083" s="121" t="str">
        <f t="shared" si="414"/>
        <v/>
      </c>
      <c r="AA2083" s="122"/>
      <c r="AB2083" s="119" t="str">
        <f t="shared" si="410"/>
        <v/>
      </c>
    </row>
    <row r="2084" spans="1:29" x14ac:dyDescent="0.45">
      <c r="A2084" s="112">
        <f>IF(C2084="","",COUNTA($C$3:C2084))</f>
        <v>2082</v>
      </c>
      <c r="B2084" s="112" t="str">
        <f t="shared" si="415"/>
        <v>January</v>
      </c>
      <c r="C2084" s="113">
        <v>44946</v>
      </c>
      <c r="D2084" s="114" t="s">
        <v>1150</v>
      </c>
      <c r="E2084" s="114"/>
      <c r="F2084" s="115">
        <v>44946</v>
      </c>
      <c r="G2084" s="116" t="s">
        <v>125</v>
      </c>
      <c r="H2084" s="152" t="s">
        <v>1152</v>
      </c>
      <c r="I2084" s="116" t="s">
        <v>460</v>
      </c>
      <c r="J2084" s="116" t="s">
        <v>225</v>
      </c>
      <c r="K2084" s="117" t="str">
        <f t="shared" si="416"/>
        <v>Rmt</v>
      </c>
      <c r="L2084" s="118">
        <v>100</v>
      </c>
      <c r="M2084" s="118"/>
      <c r="N2084" s="118"/>
      <c r="O2084" s="138">
        <f t="shared" si="409"/>
        <v>100</v>
      </c>
      <c r="P2084" s="124"/>
      <c r="Q2084" s="118"/>
      <c r="R2084" s="118"/>
      <c r="S2084" s="151"/>
      <c r="T2084" s="119" t="str">
        <f t="shared" si="411"/>
        <v/>
      </c>
      <c r="U2084" s="119" t="str">
        <f t="shared" si="412"/>
        <v/>
      </c>
      <c r="V2084" s="119">
        <f t="shared" si="417"/>
        <v>100</v>
      </c>
      <c r="W2084" s="119" t="str">
        <f t="shared" si="418"/>
        <v/>
      </c>
      <c r="X2084" s="119" t="str">
        <f t="shared" si="419"/>
        <v/>
      </c>
      <c r="Y2084" s="120" t="str">
        <f t="shared" si="413"/>
        <v/>
      </c>
      <c r="Z2084" s="121" t="str">
        <f t="shared" si="414"/>
        <v/>
      </c>
      <c r="AA2084" s="122"/>
      <c r="AB2084" s="119" t="str">
        <f t="shared" ref="AB2084:AB2147" si="420">IFERROR((X2084-AA2084),"")</f>
        <v/>
      </c>
    </row>
    <row r="2085" spans="1:29" x14ac:dyDescent="0.45">
      <c r="A2085" s="112">
        <f>IF(C2085="","",COUNTA($C$3:C2085))</f>
        <v>2083</v>
      </c>
      <c r="B2085" s="112" t="str">
        <f t="shared" si="415"/>
        <v>January</v>
      </c>
      <c r="C2085" s="113">
        <v>44946</v>
      </c>
      <c r="D2085" s="114" t="s">
        <v>1150</v>
      </c>
      <c r="E2085" s="114"/>
      <c r="F2085" s="115">
        <v>44946</v>
      </c>
      <c r="G2085" s="116" t="s">
        <v>125</v>
      </c>
      <c r="H2085" s="152" t="s">
        <v>1152</v>
      </c>
      <c r="I2085" s="116" t="s">
        <v>24</v>
      </c>
      <c r="J2085" s="116" t="s">
        <v>24</v>
      </c>
      <c r="K2085" s="117" t="str">
        <f t="shared" si="416"/>
        <v>No's</v>
      </c>
      <c r="L2085" s="118">
        <v>500</v>
      </c>
      <c r="M2085" s="118"/>
      <c r="N2085" s="118"/>
      <c r="O2085" s="138">
        <f t="shared" si="409"/>
        <v>500</v>
      </c>
      <c r="P2085" s="124"/>
      <c r="Q2085" s="118"/>
      <c r="R2085" s="118"/>
      <c r="S2085" s="151"/>
      <c r="T2085" s="119" t="str">
        <f t="shared" si="411"/>
        <v/>
      </c>
      <c r="U2085" s="119" t="str">
        <f t="shared" si="412"/>
        <v/>
      </c>
      <c r="V2085" s="119">
        <f t="shared" si="417"/>
        <v>500</v>
      </c>
      <c r="W2085" s="119" t="str">
        <f t="shared" si="418"/>
        <v/>
      </c>
      <c r="X2085" s="119" t="str">
        <f t="shared" si="419"/>
        <v/>
      </c>
      <c r="Y2085" s="120" t="str">
        <f t="shared" si="413"/>
        <v/>
      </c>
      <c r="Z2085" s="121" t="str">
        <f t="shared" si="414"/>
        <v/>
      </c>
      <c r="AA2085" s="122"/>
      <c r="AB2085" s="119" t="str">
        <f t="shared" si="420"/>
        <v/>
      </c>
    </row>
    <row r="2086" spans="1:29" x14ac:dyDescent="0.45">
      <c r="A2086" s="112">
        <f>IF(C2086="","",COUNTA($C$3:C2086))</f>
        <v>2084</v>
      </c>
      <c r="B2086" s="112" t="str">
        <f t="shared" si="415"/>
        <v>January</v>
      </c>
      <c r="C2086" s="113">
        <v>44946</v>
      </c>
      <c r="D2086" s="114" t="s">
        <v>1150</v>
      </c>
      <c r="E2086" s="114"/>
      <c r="F2086" s="115">
        <v>44946</v>
      </c>
      <c r="G2086" s="116" t="s">
        <v>125</v>
      </c>
      <c r="H2086" s="152" t="s">
        <v>1152</v>
      </c>
      <c r="I2086" s="116" t="s">
        <v>480</v>
      </c>
      <c r="J2086" s="116" t="s">
        <v>343</v>
      </c>
      <c r="K2086" s="117" t="str">
        <f t="shared" si="416"/>
        <v>No's</v>
      </c>
      <c r="L2086" s="118">
        <v>2</v>
      </c>
      <c r="M2086" s="118"/>
      <c r="N2086" s="118"/>
      <c r="O2086" s="138">
        <f t="shared" si="409"/>
        <v>2</v>
      </c>
      <c r="P2086" s="124"/>
      <c r="Q2086" s="118"/>
      <c r="R2086" s="118"/>
      <c r="S2086" s="151"/>
      <c r="T2086" s="119" t="str">
        <f t="shared" si="411"/>
        <v/>
      </c>
      <c r="U2086" s="119" t="str">
        <f t="shared" si="412"/>
        <v/>
      </c>
      <c r="V2086" s="119">
        <f t="shared" si="417"/>
        <v>2</v>
      </c>
      <c r="W2086" s="119" t="str">
        <f t="shared" si="418"/>
        <v/>
      </c>
      <c r="X2086" s="119" t="str">
        <f t="shared" si="419"/>
        <v/>
      </c>
      <c r="Y2086" s="120" t="str">
        <f t="shared" si="413"/>
        <v/>
      </c>
      <c r="Z2086" s="121" t="str">
        <f t="shared" si="414"/>
        <v/>
      </c>
      <c r="AA2086" s="122"/>
      <c r="AB2086" s="119" t="str">
        <f t="shared" si="420"/>
        <v/>
      </c>
    </row>
    <row r="2087" spans="1:29" x14ac:dyDescent="0.45">
      <c r="A2087" s="112">
        <f>IF(C2087="","",COUNTA($C$3:C2087))</f>
        <v>2085</v>
      </c>
      <c r="B2087" s="112" t="str">
        <f t="shared" si="415"/>
        <v>January</v>
      </c>
      <c r="C2087" s="113">
        <v>44946</v>
      </c>
      <c r="D2087" s="114" t="s">
        <v>1150</v>
      </c>
      <c r="E2087" s="114"/>
      <c r="F2087" s="115">
        <v>44946</v>
      </c>
      <c r="G2087" s="116" t="s">
        <v>125</v>
      </c>
      <c r="H2087" s="152" t="s">
        <v>1153</v>
      </c>
      <c r="I2087" s="116" t="s">
        <v>230</v>
      </c>
      <c r="J2087" s="116" t="s">
        <v>4</v>
      </c>
      <c r="K2087" s="117" t="str">
        <f t="shared" si="416"/>
        <v>Sqmt</v>
      </c>
      <c r="L2087" s="118">
        <v>2.6</v>
      </c>
      <c r="M2087" s="118"/>
      <c r="N2087" s="118">
        <v>2.2000000000000002</v>
      </c>
      <c r="O2087" s="138">
        <f t="shared" si="409"/>
        <v>2.6840000000000002</v>
      </c>
      <c r="P2087" s="124">
        <v>1.6</v>
      </c>
      <c r="Q2087" s="118">
        <v>2.5</v>
      </c>
      <c r="R2087" s="118">
        <v>0</v>
      </c>
      <c r="S2087" s="151">
        <v>100</v>
      </c>
      <c r="T2087" s="119">
        <f t="shared" si="411"/>
        <v>0.18400000000000016</v>
      </c>
      <c r="U2087" s="119">
        <f t="shared" si="412"/>
        <v>0.89999999999999991</v>
      </c>
      <c r="V2087" s="119">
        <f t="shared" si="417"/>
        <v>21.069400000000002</v>
      </c>
      <c r="W2087" s="119">
        <f t="shared" si="418"/>
        <v>7.0649999999999986</v>
      </c>
      <c r="X2087" s="119">
        <f t="shared" si="419"/>
        <v>1.4444000000000012</v>
      </c>
      <c r="Y2087" s="120">
        <f t="shared" si="413"/>
        <v>6.8554396423248942</v>
      </c>
      <c r="Z2087" s="121">
        <f t="shared" si="414"/>
        <v>33.532041728763033</v>
      </c>
      <c r="AA2087" s="122"/>
      <c r="AB2087" s="119">
        <f t="shared" si="420"/>
        <v>1.4444000000000012</v>
      </c>
    </row>
    <row r="2088" spans="1:29" x14ac:dyDescent="0.45">
      <c r="A2088" s="112">
        <f>IF(C2088="","",COUNTA($C$3:C2088))</f>
        <v>2086</v>
      </c>
      <c r="B2088" s="112" t="str">
        <f t="shared" si="415"/>
        <v>January</v>
      </c>
      <c r="C2088" s="113">
        <v>44946</v>
      </c>
      <c r="D2088" s="114" t="s">
        <v>1150</v>
      </c>
      <c r="E2088" s="114"/>
      <c r="F2088" s="115">
        <v>44946</v>
      </c>
      <c r="G2088" s="116" t="s">
        <v>125</v>
      </c>
      <c r="H2088" s="152" t="s">
        <v>1153</v>
      </c>
      <c r="I2088" s="116" t="s">
        <v>230</v>
      </c>
      <c r="J2088" s="116" t="s">
        <v>3</v>
      </c>
      <c r="K2088" s="117" t="str">
        <f t="shared" si="416"/>
        <v>Sqmt</v>
      </c>
      <c r="L2088" s="118">
        <v>0.75</v>
      </c>
      <c r="M2088" s="118"/>
      <c r="N2088" s="118">
        <v>0.67</v>
      </c>
      <c r="O2088" s="138">
        <f t="shared" si="409"/>
        <v>0.81740000000000002</v>
      </c>
      <c r="P2088" s="124"/>
      <c r="Q2088" s="118">
        <v>0.6</v>
      </c>
      <c r="R2088" s="118"/>
      <c r="S2088" s="151"/>
      <c r="T2088" s="119">
        <f t="shared" si="411"/>
        <v>0.21740000000000004</v>
      </c>
      <c r="U2088" s="119">
        <f t="shared" si="412"/>
        <v>0.6</v>
      </c>
      <c r="V2088" s="119">
        <f t="shared" si="417"/>
        <v>5.1332720000000007</v>
      </c>
      <c r="W2088" s="119">
        <f t="shared" si="418"/>
        <v>3.7679999999999998</v>
      </c>
      <c r="X2088" s="119">
        <f t="shared" si="419"/>
        <v>1.3652720000000003</v>
      </c>
      <c r="Y2088" s="120">
        <f t="shared" si="413"/>
        <v>26.596525568876935</v>
      </c>
      <c r="Z2088" s="121">
        <f t="shared" si="414"/>
        <v>73.403474431123072</v>
      </c>
      <c r="AA2088" s="122"/>
      <c r="AB2088" s="119">
        <f t="shared" si="420"/>
        <v>1.3652720000000003</v>
      </c>
    </row>
    <row r="2089" spans="1:29" x14ac:dyDescent="0.45">
      <c r="A2089" s="112">
        <f>IF(C2089="","",COUNTA($C$3:C2089))</f>
        <v>2087</v>
      </c>
      <c r="B2089" s="112" t="str">
        <f t="shared" si="415"/>
        <v>January</v>
      </c>
      <c r="C2089" s="113">
        <v>44946</v>
      </c>
      <c r="D2089" s="114" t="s">
        <v>1150</v>
      </c>
      <c r="E2089" s="114"/>
      <c r="F2089" s="115">
        <v>44946</v>
      </c>
      <c r="G2089" s="116" t="s">
        <v>125</v>
      </c>
      <c r="H2089" s="152" t="s">
        <v>1153</v>
      </c>
      <c r="I2089" s="116" t="s">
        <v>25</v>
      </c>
      <c r="J2089" s="116" t="s">
        <v>455</v>
      </c>
      <c r="K2089" s="117" t="str">
        <f t="shared" si="416"/>
        <v>No's</v>
      </c>
      <c r="L2089" s="118">
        <v>64</v>
      </c>
      <c r="M2089" s="118"/>
      <c r="N2089" s="118"/>
      <c r="O2089" s="138">
        <f t="shared" ref="O2089:O2152" si="421">IF(ISNUMBER(SEARCH("gsm",J:J)),(M2089+N2089)*1.22,IF(ISNUMBER(SEARCH("Tape",J:J)),L2089,IF(ISNUMBER(SEARCH("Thermal",J:J)),L2089,IF(ISNUMBER(SEARCH("Acou",J:J)),L2089,IF(ISNUMBER(SEARCH("ss",J:J)),L2089,IF(ISNUMBER(SEARCH("Alu",J:J)),L2089,IF(ISNUMBER(SEARCH("Gasket",J:J)),L2089,IF(ISNUMBER(SEARCH("Cleats",J:J)),L2089,IF(ISNUMBER(SEARCH("Tube",J:J)),L2089,IF(ISNUMBER(SEARCH("Bracket",J:J)),L2089,IF(ISNUMBER(SEARCH("Corner",J:J)),L2089,IF(ISNUMBER(SEARCH("MS",J:J)),L2089,IF(ISNUMBER(SEARCH("Bucket",J:J)),L2089,IF(ISNUMBER(SEARCH("stretch",J:J)),L2089,IF(ISNUMBER(SEARCH("Bubble",J:J)),L2089,IF(ISNUMBER(SEARCH("JTR",J:J)),L2089,IF(ISNUMBER(SEARCH("Clamp",J:J)),"No's",IF(ISNUMBER(SEARCH("PIR",J:J)),"sqmt",""))))))))))))))))))</f>
        <v>64</v>
      </c>
      <c r="P2089" s="124"/>
      <c r="Q2089" s="118"/>
      <c r="R2089" s="118"/>
      <c r="S2089" s="151"/>
      <c r="T2089" s="119" t="str">
        <f t="shared" si="411"/>
        <v/>
      </c>
      <c r="U2089" s="119" t="str">
        <f t="shared" si="412"/>
        <v/>
      </c>
      <c r="V2089" s="119">
        <f t="shared" si="417"/>
        <v>64</v>
      </c>
      <c r="W2089" s="119" t="str">
        <f t="shared" si="418"/>
        <v/>
      </c>
      <c r="X2089" s="119" t="str">
        <f t="shared" si="419"/>
        <v/>
      </c>
      <c r="Y2089" s="120" t="str">
        <f t="shared" si="413"/>
        <v/>
      </c>
      <c r="Z2089" s="121" t="str">
        <f t="shared" si="414"/>
        <v/>
      </c>
      <c r="AA2089" s="122"/>
      <c r="AB2089" s="119" t="str">
        <f t="shared" si="420"/>
        <v/>
      </c>
    </row>
    <row r="2090" spans="1:29" x14ac:dyDescent="0.45">
      <c r="A2090" s="112">
        <f>IF(C2090="","",COUNTA($C$3:C2090))</f>
        <v>2088</v>
      </c>
      <c r="B2090" s="112" t="str">
        <f t="shared" si="415"/>
        <v>January</v>
      </c>
      <c r="C2090" s="113">
        <v>44946</v>
      </c>
      <c r="D2090" s="114" t="s">
        <v>1154</v>
      </c>
      <c r="E2090" s="114"/>
      <c r="F2090" s="115">
        <v>44947</v>
      </c>
      <c r="G2090" s="116" t="s">
        <v>125</v>
      </c>
      <c r="H2090" s="152" t="s">
        <v>1155</v>
      </c>
      <c r="I2090" s="116" t="s">
        <v>457</v>
      </c>
      <c r="J2090" s="116" t="s">
        <v>2</v>
      </c>
      <c r="K2090" s="117" t="str">
        <f t="shared" si="416"/>
        <v>Sqmt</v>
      </c>
      <c r="L2090" s="118">
        <v>71.900000000000006</v>
      </c>
      <c r="M2090" s="118">
        <v>40.936999999999998</v>
      </c>
      <c r="N2090" s="118">
        <v>18.38</v>
      </c>
      <c r="O2090" s="138">
        <f t="shared" si="421"/>
        <v>72.366739999999993</v>
      </c>
      <c r="P2090" s="124">
        <v>62.4</v>
      </c>
      <c r="Q2090" s="118">
        <v>69.099999999999994</v>
      </c>
      <c r="R2090" s="118">
        <v>56</v>
      </c>
      <c r="S2090" s="151">
        <v>44</v>
      </c>
      <c r="T2090" s="119">
        <f t="shared" si="411"/>
        <v>3.2667399999999986</v>
      </c>
      <c r="U2090" s="119">
        <f t="shared" si="412"/>
        <v>6.6999999999999957</v>
      </c>
      <c r="V2090" s="119">
        <f t="shared" si="417"/>
        <v>340.84734539999994</v>
      </c>
      <c r="W2090" s="119">
        <f t="shared" si="418"/>
        <v>31.556999999999981</v>
      </c>
      <c r="X2090" s="119">
        <f t="shared" si="419"/>
        <v>15.386345399999993</v>
      </c>
      <c r="Y2090" s="120">
        <f t="shared" si="413"/>
        <v>4.5141455867709377</v>
      </c>
      <c r="Z2090" s="121">
        <f t="shared" si="414"/>
        <v>9.2583968823246661</v>
      </c>
      <c r="AA2090" s="122"/>
      <c r="AB2090" s="119">
        <f t="shared" si="420"/>
        <v>15.386345399999993</v>
      </c>
    </row>
    <row r="2091" spans="1:29" x14ac:dyDescent="0.45">
      <c r="A2091" s="112">
        <f>IF(C2091="","",COUNTA($C$3:C2091))</f>
        <v>2089</v>
      </c>
      <c r="B2091" s="112" t="str">
        <f t="shared" si="415"/>
        <v>January</v>
      </c>
      <c r="C2091" s="113">
        <v>44946</v>
      </c>
      <c r="D2091" s="114" t="s">
        <v>1154</v>
      </c>
      <c r="E2091" s="114"/>
      <c r="F2091" s="115">
        <v>44947</v>
      </c>
      <c r="G2091" s="116" t="s">
        <v>125</v>
      </c>
      <c r="H2091" s="152" t="s">
        <v>1155</v>
      </c>
      <c r="I2091" s="116" t="s">
        <v>231</v>
      </c>
      <c r="J2091" s="116" t="s">
        <v>19</v>
      </c>
      <c r="K2091" s="117" t="str">
        <f t="shared" si="416"/>
        <v>Sqmt</v>
      </c>
      <c r="L2091" s="118">
        <v>1.2</v>
      </c>
      <c r="M2091" s="118">
        <v>1</v>
      </c>
      <c r="N2091" s="118"/>
      <c r="O2091" s="138">
        <f t="shared" si="421"/>
        <v>1.22</v>
      </c>
      <c r="P2091" s="124"/>
      <c r="Q2091" s="118">
        <v>1.2</v>
      </c>
      <c r="R2091" s="118"/>
      <c r="S2091" s="151"/>
      <c r="T2091" s="119">
        <f t="shared" si="411"/>
        <v>2.0000000000000018E-2</v>
      </c>
      <c r="U2091" s="119">
        <f t="shared" si="412"/>
        <v>1.2</v>
      </c>
      <c r="V2091" s="119">
        <f t="shared" si="417"/>
        <v>5.7462</v>
      </c>
      <c r="W2091" s="119">
        <f t="shared" si="418"/>
        <v>5.6520000000000001</v>
      </c>
      <c r="X2091" s="119">
        <f t="shared" si="419"/>
        <v>9.4200000000000089E-2</v>
      </c>
      <c r="Y2091" s="120">
        <f t="shared" si="413"/>
        <v>1.6393442622950833</v>
      </c>
      <c r="Z2091" s="121">
        <f t="shared" si="414"/>
        <v>98.360655737704917</v>
      </c>
      <c r="AA2091" s="122"/>
      <c r="AB2091" s="119">
        <f t="shared" si="420"/>
        <v>9.4200000000000089E-2</v>
      </c>
    </row>
    <row r="2092" spans="1:29" x14ac:dyDescent="0.45">
      <c r="A2092" s="112">
        <f>IF(C2092="","",COUNTA($C$3:C2092))</f>
        <v>2090</v>
      </c>
      <c r="B2092" s="112" t="str">
        <f t="shared" si="415"/>
        <v>January</v>
      </c>
      <c r="C2092" s="113">
        <v>44946</v>
      </c>
      <c r="D2092" s="114" t="s">
        <v>1154</v>
      </c>
      <c r="E2092" s="114"/>
      <c r="F2092" s="115">
        <v>44947</v>
      </c>
      <c r="G2092" s="116" t="s">
        <v>125</v>
      </c>
      <c r="H2092" s="152" t="s">
        <v>1155</v>
      </c>
      <c r="I2092" s="116" t="s">
        <v>457</v>
      </c>
      <c r="J2092" s="116" t="s">
        <v>3</v>
      </c>
      <c r="K2092" s="117" t="str">
        <f t="shared" si="416"/>
        <v>Sqmt</v>
      </c>
      <c r="L2092" s="118">
        <v>32.200000000000003</v>
      </c>
      <c r="M2092" s="118">
        <v>17.34</v>
      </c>
      <c r="N2092" s="118">
        <v>9.27</v>
      </c>
      <c r="O2092" s="138">
        <f t="shared" si="421"/>
        <v>32.464199999999998</v>
      </c>
      <c r="P2092" s="124">
        <v>27.5</v>
      </c>
      <c r="Q2092" s="118">
        <v>29.4</v>
      </c>
      <c r="R2092" s="118"/>
      <c r="S2092" s="151"/>
      <c r="T2092" s="119">
        <f t="shared" si="411"/>
        <v>3.0641999999999996</v>
      </c>
      <c r="U2092" s="119">
        <f t="shared" si="412"/>
        <v>1.8999999999999986</v>
      </c>
      <c r="V2092" s="119">
        <f t="shared" si="417"/>
        <v>203.87517600000001</v>
      </c>
      <c r="W2092" s="119">
        <f t="shared" si="418"/>
        <v>11.931999999999992</v>
      </c>
      <c r="X2092" s="119">
        <f t="shared" si="419"/>
        <v>19.243175999999998</v>
      </c>
      <c r="Y2092" s="120">
        <f t="shared" si="413"/>
        <v>9.438704788659507</v>
      </c>
      <c r="Z2092" s="121">
        <f t="shared" si="414"/>
        <v>5.852600710936966</v>
      </c>
      <c r="AA2092" s="122"/>
      <c r="AB2092" s="119">
        <f t="shared" si="420"/>
        <v>19.243175999999998</v>
      </c>
    </row>
    <row r="2093" spans="1:29" x14ac:dyDescent="0.45">
      <c r="A2093" s="112">
        <f>IF(C2093="","",COUNTA($C$3:C2093))</f>
        <v>2091</v>
      </c>
      <c r="B2093" s="112" t="str">
        <f t="shared" si="415"/>
        <v>January</v>
      </c>
      <c r="C2093" s="113">
        <v>44946</v>
      </c>
      <c r="D2093" s="114" t="s">
        <v>1154</v>
      </c>
      <c r="E2093" s="114"/>
      <c r="F2093" s="115">
        <v>44947</v>
      </c>
      <c r="G2093" s="116" t="s">
        <v>125</v>
      </c>
      <c r="H2093" s="152" t="s">
        <v>1155</v>
      </c>
      <c r="I2093" s="116" t="s">
        <v>369</v>
      </c>
      <c r="J2093" s="116"/>
      <c r="K2093" s="117" t="str">
        <f t="shared" si="416"/>
        <v/>
      </c>
      <c r="L2093" s="118"/>
      <c r="M2093" s="118"/>
      <c r="N2093" s="118"/>
      <c r="O2093" s="138" t="str">
        <f t="shared" si="421"/>
        <v/>
      </c>
      <c r="P2093" s="124"/>
      <c r="Q2093" s="118"/>
      <c r="R2093" s="118"/>
      <c r="S2093" s="151"/>
      <c r="T2093" s="119" t="str">
        <f t="shared" si="411"/>
        <v/>
      </c>
      <c r="U2093" s="119" t="str">
        <f t="shared" si="412"/>
        <v/>
      </c>
      <c r="V2093" s="119" t="str">
        <f t="shared" si="417"/>
        <v/>
      </c>
      <c r="W2093" s="119" t="str">
        <f t="shared" si="418"/>
        <v/>
      </c>
      <c r="X2093" s="119" t="str">
        <f t="shared" si="419"/>
        <v/>
      </c>
      <c r="Y2093" s="120" t="str">
        <f t="shared" si="413"/>
        <v/>
      </c>
      <c r="Z2093" s="121" t="str">
        <f t="shared" si="414"/>
        <v/>
      </c>
      <c r="AA2093" s="122"/>
      <c r="AB2093" s="119" t="str">
        <f t="shared" si="420"/>
        <v/>
      </c>
    </row>
    <row r="2094" spans="1:29" x14ac:dyDescent="0.45">
      <c r="A2094" s="112">
        <f>IF(C2094="","",COUNTA($C$3:C2094))</f>
        <v>2092</v>
      </c>
      <c r="B2094" s="112" t="str">
        <f t="shared" si="415"/>
        <v>January</v>
      </c>
      <c r="C2094" s="113">
        <v>44946</v>
      </c>
      <c r="D2094" s="114" t="s">
        <v>1154</v>
      </c>
      <c r="E2094" s="114"/>
      <c r="F2094" s="115">
        <v>44947</v>
      </c>
      <c r="G2094" s="116" t="s">
        <v>125</v>
      </c>
      <c r="H2094" s="152" t="s">
        <v>1155</v>
      </c>
      <c r="I2094" s="116" t="s">
        <v>369</v>
      </c>
      <c r="J2094" s="116"/>
      <c r="K2094" s="117" t="str">
        <f t="shared" si="416"/>
        <v/>
      </c>
      <c r="L2094" s="118"/>
      <c r="M2094" s="118"/>
      <c r="N2094" s="118"/>
      <c r="O2094" s="138" t="str">
        <f t="shared" si="421"/>
        <v/>
      </c>
      <c r="P2094" s="124"/>
      <c r="Q2094" s="118"/>
      <c r="R2094" s="118"/>
      <c r="S2094" s="151"/>
      <c r="T2094" s="119" t="str">
        <f t="shared" si="411"/>
        <v/>
      </c>
      <c r="U2094" s="119" t="str">
        <f t="shared" si="412"/>
        <v/>
      </c>
      <c r="V2094" s="119" t="str">
        <f t="shared" si="417"/>
        <v/>
      </c>
      <c r="W2094" s="119" t="str">
        <f t="shared" si="418"/>
        <v/>
      </c>
      <c r="X2094" s="119" t="str">
        <f t="shared" si="419"/>
        <v/>
      </c>
      <c r="Y2094" s="120" t="str">
        <f t="shared" si="413"/>
        <v/>
      </c>
      <c r="Z2094" s="121" t="str">
        <f t="shared" si="414"/>
        <v/>
      </c>
      <c r="AA2094" s="122"/>
      <c r="AB2094" s="119" t="str">
        <f t="shared" si="420"/>
        <v/>
      </c>
    </row>
    <row r="2095" spans="1:29" x14ac:dyDescent="0.45">
      <c r="A2095" s="112">
        <f>IF(C2095="","",COUNTA($C$3:C2095))</f>
        <v>2093</v>
      </c>
      <c r="B2095" s="112" t="str">
        <f t="shared" si="415"/>
        <v>January</v>
      </c>
      <c r="C2095" s="113">
        <v>44946</v>
      </c>
      <c r="D2095" s="114" t="s">
        <v>1154</v>
      </c>
      <c r="E2095" s="114"/>
      <c r="F2095" s="115">
        <v>44947</v>
      </c>
      <c r="G2095" s="116" t="s">
        <v>125</v>
      </c>
      <c r="H2095" s="152" t="s">
        <v>1155</v>
      </c>
      <c r="I2095" s="116" t="s">
        <v>25</v>
      </c>
      <c r="J2095" s="116" t="s">
        <v>455</v>
      </c>
      <c r="K2095" s="117" t="str">
        <f t="shared" si="416"/>
        <v>No's</v>
      </c>
      <c r="L2095" s="118">
        <v>340</v>
      </c>
      <c r="M2095" s="118"/>
      <c r="N2095" s="118"/>
      <c r="O2095" s="138">
        <f t="shared" si="421"/>
        <v>340</v>
      </c>
      <c r="P2095" s="124"/>
      <c r="Q2095" s="118"/>
      <c r="R2095" s="118"/>
      <c r="S2095" s="151"/>
      <c r="T2095" s="119" t="str">
        <f t="shared" si="411"/>
        <v/>
      </c>
      <c r="U2095" s="119" t="str">
        <f t="shared" si="412"/>
        <v/>
      </c>
      <c r="V2095" s="119">
        <f t="shared" si="417"/>
        <v>340</v>
      </c>
      <c r="W2095" s="119" t="str">
        <f t="shared" si="418"/>
        <v/>
      </c>
      <c r="X2095" s="119" t="str">
        <f t="shared" si="419"/>
        <v/>
      </c>
      <c r="Y2095" s="120" t="str">
        <f t="shared" si="413"/>
        <v/>
      </c>
      <c r="Z2095" s="121" t="str">
        <f t="shared" si="414"/>
        <v/>
      </c>
      <c r="AA2095" s="122"/>
      <c r="AB2095" s="119" t="str">
        <f t="shared" si="420"/>
        <v/>
      </c>
    </row>
    <row r="2096" spans="1:29" x14ac:dyDescent="0.45">
      <c r="A2096" s="112">
        <f>IF(C2096="","",COUNTA($C$3:C2096))</f>
        <v>2094</v>
      </c>
      <c r="B2096" s="112" t="str">
        <f t="shared" si="415"/>
        <v>January</v>
      </c>
      <c r="C2096" s="113">
        <v>44946</v>
      </c>
      <c r="D2096" s="114">
        <v>2</v>
      </c>
      <c r="E2096" s="114"/>
      <c r="F2096" s="115">
        <v>44947</v>
      </c>
      <c r="G2096" s="116" t="s">
        <v>1074</v>
      </c>
      <c r="H2096" s="152" t="s">
        <v>1156</v>
      </c>
      <c r="I2096" s="116" t="s">
        <v>457</v>
      </c>
      <c r="J2096" s="116" t="s">
        <v>2</v>
      </c>
      <c r="K2096" s="117" t="str">
        <f t="shared" si="416"/>
        <v>Sqmt</v>
      </c>
      <c r="L2096" s="157">
        <v>53.9</v>
      </c>
      <c r="M2096" s="157">
        <v>44.2</v>
      </c>
      <c r="N2096" s="118"/>
      <c r="O2096" s="138">
        <f t="shared" si="421"/>
        <v>53.923999999999999</v>
      </c>
      <c r="P2096" s="124">
        <v>44</v>
      </c>
      <c r="Q2096" s="118">
        <v>49.7</v>
      </c>
      <c r="R2096" s="118">
        <v>48</v>
      </c>
      <c r="S2096" s="151">
        <v>52</v>
      </c>
      <c r="T2096" s="119">
        <f t="shared" si="411"/>
        <v>4.2239999999999966</v>
      </c>
      <c r="U2096" s="119">
        <f t="shared" si="412"/>
        <v>5.7000000000000028</v>
      </c>
      <c r="V2096" s="119">
        <f t="shared" si="417"/>
        <v>253.98203999999998</v>
      </c>
      <c r="W2096" s="119">
        <f t="shared" si="418"/>
        <v>26.847000000000012</v>
      </c>
      <c r="X2096" s="119">
        <f t="shared" si="419"/>
        <v>19.895039999999984</v>
      </c>
      <c r="Y2096" s="120">
        <f t="shared" si="413"/>
        <v>7.8332467917810193</v>
      </c>
      <c r="Z2096" s="121">
        <f t="shared" si="414"/>
        <v>10.570432460499967</v>
      </c>
      <c r="AA2096" s="122"/>
      <c r="AB2096" s="119">
        <f t="shared" si="420"/>
        <v>19.895039999999984</v>
      </c>
    </row>
    <row r="2097" spans="1:28" x14ac:dyDescent="0.45">
      <c r="A2097" s="112">
        <f>IF(C2097="","",COUNTA($C$3:C2097))</f>
        <v>2095</v>
      </c>
      <c r="B2097" s="112" t="str">
        <f t="shared" si="415"/>
        <v>January</v>
      </c>
      <c r="C2097" s="113">
        <v>44946</v>
      </c>
      <c r="D2097" s="114">
        <v>2</v>
      </c>
      <c r="E2097" s="114"/>
      <c r="F2097" s="115">
        <v>44947</v>
      </c>
      <c r="G2097" s="116" t="s">
        <v>1074</v>
      </c>
      <c r="H2097" s="152" t="s">
        <v>1156</v>
      </c>
      <c r="I2097" s="116" t="s">
        <v>25</v>
      </c>
      <c r="J2097" s="116" t="s">
        <v>455</v>
      </c>
      <c r="K2097" s="117" t="str">
        <f t="shared" si="416"/>
        <v>No's</v>
      </c>
      <c r="L2097" s="118">
        <v>284</v>
      </c>
      <c r="M2097" s="118"/>
      <c r="N2097" s="118"/>
      <c r="O2097" s="138">
        <f t="shared" si="421"/>
        <v>284</v>
      </c>
      <c r="P2097" s="124"/>
      <c r="Q2097" s="118"/>
      <c r="R2097" s="118"/>
      <c r="S2097" s="151"/>
      <c r="T2097" s="119" t="str">
        <f t="shared" si="411"/>
        <v/>
      </c>
      <c r="U2097" s="119" t="str">
        <f t="shared" si="412"/>
        <v/>
      </c>
      <c r="V2097" s="119">
        <f t="shared" si="417"/>
        <v>284</v>
      </c>
      <c r="W2097" s="119" t="str">
        <f t="shared" si="418"/>
        <v/>
      </c>
      <c r="X2097" s="119" t="str">
        <f t="shared" si="419"/>
        <v/>
      </c>
      <c r="Y2097" s="120" t="str">
        <f t="shared" si="413"/>
        <v/>
      </c>
      <c r="Z2097" s="121" t="str">
        <f t="shared" si="414"/>
        <v/>
      </c>
      <c r="AA2097" s="122"/>
      <c r="AB2097" s="119" t="str">
        <f t="shared" si="420"/>
        <v/>
      </c>
    </row>
    <row r="2098" spans="1:28" x14ac:dyDescent="0.45">
      <c r="A2098" s="112">
        <f>IF(C2098="","",COUNTA($C$3:C2098))</f>
        <v>2096</v>
      </c>
      <c r="B2098" s="112" t="str">
        <f t="shared" si="415"/>
        <v>January</v>
      </c>
      <c r="C2098" s="113">
        <v>44946</v>
      </c>
      <c r="D2098" s="114">
        <v>2</v>
      </c>
      <c r="E2098" s="114"/>
      <c r="F2098" s="115">
        <v>44947</v>
      </c>
      <c r="G2098" s="116" t="s">
        <v>1074</v>
      </c>
      <c r="H2098" s="152" t="s">
        <v>1156</v>
      </c>
      <c r="I2098" s="116" t="s">
        <v>460</v>
      </c>
      <c r="J2098" s="116" t="s">
        <v>225</v>
      </c>
      <c r="K2098" s="117" t="str">
        <f t="shared" si="416"/>
        <v>Rmt</v>
      </c>
      <c r="L2098" s="118">
        <v>250</v>
      </c>
      <c r="M2098" s="118"/>
      <c r="N2098" s="118"/>
      <c r="O2098" s="138">
        <f t="shared" si="421"/>
        <v>250</v>
      </c>
      <c r="P2098" s="124"/>
      <c r="Q2098" s="118"/>
      <c r="R2098" s="118"/>
      <c r="S2098" s="151"/>
      <c r="T2098" s="119" t="str">
        <f t="shared" si="411"/>
        <v/>
      </c>
      <c r="U2098" s="119" t="str">
        <f t="shared" si="412"/>
        <v/>
      </c>
      <c r="V2098" s="119">
        <f t="shared" si="417"/>
        <v>250</v>
      </c>
      <c r="W2098" s="119" t="str">
        <f t="shared" si="418"/>
        <v/>
      </c>
      <c r="X2098" s="119" t="str">
        <f t="shared" si="419"/>
        <v/>
      </c>
      <c r="Y2098" s="120" t="str">
        <f t="shared" si="413"/>
        <v/>
      </c>
      <c r="Z2098" s="121" t="str">
        <f t="shared" si="414"/>
        <v/>
      </c>
      <c r="AA2098" s="122"/>
      <c r="AB2098" s="119" t="str">
        <f t="shared" si="420"/>
        <v/>
      </c>
    </row>
    <row r="2099" spans="1:28" x14ac:dyDescent="0.45">
      <c r="A2099" s="112">
        <f>IF(C2099="","",COUNTA($C$3:C2099))</f>
        <v>2097</v>
      </c>
      <c r="B2099" s="112" t="str">
        <f t="shared" si="415"/>
        <v>January</v>
      </c>
      <c r="C2099" s="113">
        <v>44946</v>
      </c>
      <c r="D2099" s="114">
        <v>2</v>
      </c>
      <c r="E2099" s="114"/>
      <c r="F2099" s="115">
        <v>44947</v>
      </c>
      <c r="G2099" s="116" t="s">
        <v>1074</v>
      </c>
      <c r="H2099" s="152" t="s">
        <v>1156</v>
      </c>
      <c r="I2099" s="116" t="s">
        <v>24</v>
      </c>
      <c r="J2099" s="116" t="s">
        <v>24</v>
      </c>
      <c r="K2099" s="117" t="str">
        <f t="shared" si="416"/>
        <v>No's</v>
      </c>
      <c r="L2099" s="118">
        <v>1000</v>
      </c>
      <c r="M2099" s="118"/>
      <c r="N2099" s="118"/>
      <c r="O2099" s="138">
        <f t="shared" si="421"/>
        <v>1000</v>
      </c>
      <c r="P2099" s="124"/>
      <c r="Q2099" s="118"/>
      <c r="R2099" s="118"/>
      <c r="S2099" s="151"/>
      <c r="T2099" s="119" t="str">
        <f t="shared" ref="T2099:T2162" si="422">(IF(K2099="Sqmt",(O2099-Q2099),""))</f>
        <v/>
      </c>
      <c r="U2099" s="119" t="str">
        <f t="shared" ref="U2099:U2162" si="423">(IF(K2099="Sqmt",(O2099-P2099)-T2099,IF(K2099="Rmt","",IF(K2099="Kg's","",IF(K2099="No's","",IF(K2099="Roll","",""))))))</f>
        <v/>
      </c>
      <c r="V2099" s="119">
        <f t="shared" si="417"/>
        <v>1000</v>
      </c>
      <c r="W2099" s="119" t="str">
        <f t="shared" si="418"/>
        <v/>
      </c>
      <c r="X2099" s="119" t="str">
        <f t="shared" si="419"/>
        <v/>
      </c>
      <c r="Y2099" s="120" t="str">
        <f t="shared" ref="Y2099:Y2162" si="424">IF(K2099="Sqmt",(T2099/O2099)*100,IF(K2099="Kg's","",IF(K2099="No's","",IF(K2099="Rmt","",IF(K2099="Roll","",IF(K2099="",""))))))</f>
        <v/>
      </c>
      <c r="Z2099" s="121" t="str">
        <f t="shared" ref="Z2099:Z2162" si="425">IF(K2099="Sqmt",(U2099/O2099)*100,IF(K2099="Kg's","",IF(K2099="No's","",IF(K2099="Rmt","",IF(K2099="Roll","",IF(K2099="",""))))))</f>
        <v/>
      </c>
      <c r="AA2099" s="122"/>
      <c r="AB2099" s="119" t="str">
        <f t="shared" si="420"/>
        <v/>
      </c>
    </row>
    <row r="2100" spans="1:28" x14ac:dyDescent="0.45">
      <c r="A2100" s="112">
        <f>IF(C2100="","",COUNTA($C$3:C2100))</f>
        <v>2098</v>
      </c>
      <c r="B2100" s="112" t="str">
        <f t="shared" ref="B2100:B2163" si="426">IF(C2100="","",TEXT(C2100,"mmmm"))</f>
        <v>January</v>
      </c>
      <c r="C2100" s="113">
        <v>44946</v>
      </c>
      <c r="D2100" s="114">
        <v>2</v>
      </c>
      <c r="E2100" s="114"/>
      <c r="F2100" s="115">
        <v>44947</v>
      </c>
      <c r="G2100" s="116" t="s">
        <v>1074</v>
      </c>
      <c r="H2100" s="152" t="s">
        <v>1156</v>
      </c>
      <c r="I2100" s="116" t="s">
        <v>480</v>
      </c>
      <c r="J2100" s="116" t="s">
        <v>345</v>
      </c>
      <c r="K2100" s="117" t="str">
        <f t="shared" si="416"/>
        <v>Kg's</v>
      </c>
      <c r="L2100" s="118">
        <v>1.5</v>
      </c>
      <c r="M2100" s="118"/>
      <c r="N2100" s="118"/>
      <c r="O2100" s="138">
        <f t="shared" si="421"/>
        <v>1.5</v>
      </c>
      <c r="P2100" s="124"/>
      <c r="Q2100" s="118"/>
      <c r="R2100" s="118"/>
      <c r="S2100" s="151"/>
      <c r="T2100" s="119" t="str">
        <f t="shared" si="422"/>
        <v/>
      </c>
      <c r="U2100" s="119" t="str">
        <f t="shared" si="423"/>
        <v/>
      </c>
      <c r="V2100" s="119">
        <f t="shared" si="417"/>
        <v>1.5</v>
      </c>
      <c r="W2100" s="119" t="str">
        <f t="shared" si="418"/>
        <v/>
      </c>
      <c r="X2100" s="119" t="str">
        <f t="shared" si="419"/>
        <v/>
      </c>
      <c r="Y2100" s="120" t="str">
        <f t="shared" si="424"/>
        <v/>
      </c>
      <c r="Z2100" s="121" t="str">
        <f t="shared" si="425"/>
        <v/>
      </c>
      <c r="AA2100" s="122"/>
      <c r="AB2100" s="119" t="str">
        <f t="shared" si="420"/>
        <v/>
      </c>
    </row>
    <row r="2101" spans="1:28" x14ac:dyDescent="0.45">
      <c r="A2101" s="112">
        <f>IF(C2101="","",COUNTA($C$3:C2101))</f>
        <v>2099</v>
      </c>
      <c r="B2101" s="112" t="str">
        <f t="shared" si="426"/>
        <v>January</v>
      </c>
      <c r="C2101" s="113">
        <v>44946</v>
      </c>
      <c r="D2101" s="114">
        <v>2</v>
      </c>
      <c r="E2101" s="114"/>
      <c r="F2101" s="115">
        <v>44947</v>
      </c>
      <c r="G2101" s="116" t="s">
        <v>1074</v>
      </c>
      <c r="H2101" s="152" t="s">
        <v>1156</v>
      </c>
      <c r="I2101" s="116" t="s">
        <v>480</v>
      </c>
      <c r="J2101" s="116" t="s">
        <v>343</v>
      </c>
      <c r="K2101" s="117" t="str">
        <f t="shared" si="416"/>
        <v>No's</v>
      </c>
      <c r="L2101" s="118">
        <v>2</v>
      </c>
      <c r="M2101" s="118"/>
      <c r="N2101" s="118"/>
      <c r="O2101" s="138">
        <f t="shared" si="421"/>
        <v>2</v>
      </c>
      <c r="P2101" s="124"/>
      <c r="Q2101" s="118"/>
      <c r="R2101" s="118"/>
      <c r="S2101" s="151"/>
      <c r="T2101" s="119" t="str">
        <f t="shared" si="422"/>
        <v/>
      </c>
      <c r="U2101" s="119" t="str">
        <f t="shared" si="423"/>
        <v/>
      </c>
      <c r="V2101" s="119">
        <f t="shared" si="417"/>
        <v>2</v>
      </c>
      <c r="W2101" s="119" t="str">
        <f t="shared" si="418"/>
        <v/>
      </c>
      <c r="X2101" s="119" t="str">
        <f t="shared" si="419"/>
        <v/>
      </c>
      <c r="Y2101" s="120" t="str">
        <f t="shared" si="424"/>
        <v/>
      </c>
      <c r="Z2101" s="121" t="str">
        <f t="shared" si="425"/>
        <v/>
      </c>
      <c r="AA2101" s="122"/>
      <c r="AB2101" s="119" t="str">
        <f t="shared" si="420"/>
        <v/>
      </c>
    </row>
    <row r="2102" spans="1:28" x14ac:dyDescent="0.45">
      <c r="A2102" s="112">
        <f>IF(C2102="","",COUNTA($C$3:C2102))</f>
        <v>2100</v>
      </c>
      <c r="B2102" s="112" t="str">
        <f t="shared" si="426"/>
        <v>January</v>
      </c>
      <c r="C2102" s="113">
        <v>44946</v>
      </c>
      <c r="D2102" s="114">
        <v>2</v>
      </c>
      <c r="E2102" s="114"/>
      <c r="F2102" s="115">
        <v>44947</v>
      </c>
      <c r="G2102" s="116" t="s">
        <v>1074</v>
      </c>
      <c r="H2102" s="152" t="s">
        <v>1157</v>
      </c>
      <c r="I2102" s="116" t="s">
        <v>457</v>
      </c>
      <c r="J2102" s="116" t="s">
        <v>2</v>
      </c>
      <c r="K2102" s="117" t="str">
        <f t="shared" si="416"/>
        <v>Sqmt</v>
      </c>
      <c r="L2102" s="157">
        <v>163.80000000000001</v>
      </c>
      <c r="M2102" s="157">
        <v>135</v>
      </c>
      <c r="N2102" s="118"/>
      <c r="O2102" s="138">
        <f t="shared" si="421"/>
        <v>164.7</v>
      </c>
      <c r="P2102" s="124">
        <v>138.30000000000001</v>
      </c>
      <c r="Q2102" s="118">
        <v>155.5</v>
      </c>
      <c r="R2102" s="118">
        <v>47</v>
      </c>
      <c r="S2102" s="151">
        <v>53</v>
      </c>
      <c r="T2102" s="119">
        <f t="shared" si="422"/>
        <v>9.1999999999999886</v>
      </c>
      <c r="U2102" s="119">
        <f t="shared" si="423"/>
        <v>17.199999999999989</v>
      </c>
      <c r="V2102" s="119">
        <f t="shared" si="417"/>
        <v>775.73699999999997</v>
      </c>
      <c r="W2102" s="119">
        <f t="shared" si="418"/>
        <v>81.011999999999944</v>
      </c>
      <c r="X2102" s="119">
        <f t="shared" si="419"/>
        <v>43.331999999999944</v>
      </c>
      <c r="Y2102" s="120">
        <f t="shared" si="424"/>
        <v>5.5859137826350871</v>
      </c>
      <c r="Z2102" s="121">
        <f t="shared" si="425"/>
        <v>10.443230115361256</v>
      </c>
      <c r="AA2102" s="122"/>
      <c r="AB2102" s="119">
        <f t="shared" si="420"/>
        <v>43.331999999999944</v>
      </c>
    </row>
    <row r="2103" spans="1:28" x14ac:dyDescent="0.45">
      <c r="A2103" s="112">
        <f>IF(C2103="","",COUNTA($C$3:C2103))</f>
        <v>2101</v>
      </c>
      <c r="B2103" s="112" t="str">
        <f t="shared" si="426"/>
        <v>January</v>
      </c>
      <c r="C2103" s="113">
        <v>44946</v>
      </c>
      <c r="D2103" s="114">
        <v>2</v>
      </c>
      <c r="E2103" s="114"/>
      <c r="F2103" s="115">
        <v>44947</v>
      </c>
      <c r="G2103" s="116" t="s">
        <v>1074</v>
      </c>
      <c r="H2103" s="152" t="s">
        <v>1157</v>
      </c>
      <c r="I2103" s="116" t="s">
        <v>457</v>
      </c>
      <c r="J2103" s="116" t="s">
        <v>3</v>
      </c>
      <c r="K2103" s="117" t="str">
        <f t="shared" si="416"/>
        <v>Sqmt</v>
      </c>
      <c r="L2103" s="157">
        <v>27.9</v>
      </c>
      <c r="M2103" s="157">
        <v>22.9</v>
      </c>
      <c r="N2103" s="118"/>
      <c r="O2103" s="138">
        <f t="shared" si="421"/>
        <v>27.937999999999999</v>
      </c>
      <c r="P2103" s="124">
        <v>18.399999999999999</v>
      </c>
      <c r="Q2103" s="118">
        <v>20.8</v>
      </c>
      <c r="R2103" s="118"/>
      <c r="S2103" s="151"/>
      <c r="T2103" s="119">
        <f t="shared" si="422"/>
        <v>7.1379999999999981</v>
      </c>
      <c r="U2103" s="119">
        <f t="shared" si="423"/>
        <v>2.4000000000000021</v>
      </c>
      <c r="V2103" s="119">
        <f t="shared" si="417"/>
        <v>175.45063999999999</v>
      </c>
      <c r="W2103" s="119">
        <f t="shared" si="418"/>
        <v>15.072000000000013</v>
      </c>
      <c r="X2103" s="119">
        <f t="shared" si="419"/>
        <v>44.82663999999999</v>
      </c>
      <c r="Y2103" s="120">
        <f t="shared" si="424"/>
        <v>25.549430882668762</v>
      </c>
      <c r="Z2103" s="121">
        <f t="shared" si="425"/>
        <v>8.5904502827689964</v>
      </c>
      <c r="AA2103" s="122"/>
      <c r="AB2103" s="119">
        <f t="shared" si="420"/>
        <v>44.82663999999999</v>
      </c>
    </row>
    <row r="2104" spans="1:28" x14ac:dyDescent="0.45">
      <c r="A2104" s="112">
        <f>IF(C2104="","",COUNTA($C$3:C2104))</f>
        <v>2102</v>
      </c>
      <c r="B2104" s="112" t="str">
        <f t="shared" si="426"/>
        <v>January</v>
      </c>
      <c r="C2104" s="113">
        <v>44946</v>
      </c>
      <c r="D2104" s="114">
        <v>2</v>
      </c>
      <c r="E2104" s="114"/>
      <c r="F2104" s="115">
        <v>44947</v>
      </c>
      <c r="G2104" s="116" t="s">
        <v>1074</v>
      </c>
      <c r="H2104" s="152" t="s">
        <v>1157</v>
      </c>
      <c r="I2104" s="116" t="s">
        <v>25</v>
      </c>
      <c r="J2104" s="116" t="s">
        <v>455</v>
      </c>
      <c r="K2104" s="117" t="str">
        <f t="shared" si="416"/>
        <v>No's</v>
      </c>
      <c r="L2104" s="118">
        <v>752</v>
      </c>
      <c r="M2104" s="118"/>
      <c r="N2104" s="118"/>
      <c r="O2104" s="138">
        <f t="shared" si="421"/>
        <v>752</v>
      </c>
      <c r="P2104" s="124"/>
      <c r="Q2104" s="118"/>
      <c r="R2104" s="118"/>
      <c r="S2104" s="151"/>
      <c r="T2104" s="119" t="str">
        <f t="shared" si="422"/>
        <v/>
      </c>
      <c r="U2104" s="119" t="str">
        <f t="shared" si="423"/>
        <v/>
      </c>
      <c r="V2104" s="119">
        <f t="shared" si="417"/>
        <v>752</v>
      </c>
      <c r="W2104" s="119" t="str">
        <f t="shared" si="418"/>
        <v/>
      </c>
      <c r="X2104" s="119" t="str">
        <f t="shared" si="419"/>
        <v/>
      </c>
      <c r="Y2104" s="120" t="str">
        <f t="shared" si="424"/>
        <v/>
      </c>
      <c r="Z2104" s="121" t="str">
        <f t="shared" si="425"/>
        <v/>
      </c>
      <c r="AA2104" s="122"/>
      <c r="AB2104" s="119" t="str">
        <f t="shared" si="420"/>
        <v/>
      </c>
    </row>
    <row r="2105" spans="1:28" x14ac:dyDescent="0.45">
      <c r="A2105" s="112" t="str">
        <f>IF(C2105="","",COUNTA($C$3:C2105))</f>
        <v/>
      </c>
      <c r="B2105" s="112" t="str">
        <f t="shared" si="426"/>
        <v/>
      </c>
      <c r="C2105" s="113"/>
      <c r="D2105" s="114"/>
      <c r="E2105" s="114"/>
      <c r="F2105" s="115"/>
      <c r="G2105" s="116"/>
      <c r="H2105" s="152"/>
      <c r="I2105" s="116"/>
      <c r="J2105" s="116"/>
      <c r="K2105" s="117" t="str">
        <f t="shared" si="416"/>
        <v/>
      </c>
      <c r="L2105" s="118"/>
      <c r="M2105" s="118"/>
      <c r="N2105" s="118"/>
      <c r="O2105" s="138" t="str">
        <f t="shared" si="421"/>
        <v/>
      </c>
      <c r="P2105" s="124"/>
      <c r="Q2105" s="118"/>
      <c r="R2105" s="118"/>
      <c r="S2105" s="151"/>
      <c r="T2105" s="119" t="str">
        <f t="shared" si="422"/>
        <v/>
      </c>
      <c r="U2105" s="119" t="str">
        <f t="shared" si="423"/>
        <v/>
      </c>
      <c r="V2105" s="119" t="str">
        <f t="shared" si="417"/>
        <v/>
      </c>
      <c r="W2105" s="119" t="str">
        <f t="shared" si="418"/>
        <v/>
      </c>
      <c r="X2105" s="119" t="str">
        <f t="shared" si="419"/>
        <v/>
      </c>
      <c r="Y2105" s="120" t="str">
        <f t="shared" si="424"/>
        <v/>
      </c>
      <c r="Z2105" s="121" t="str">
        <f t="shared" si="425"/>
        <v/>
      </c>
      <c r="AA2105" s="122"/>
      <c r="AB2105" s="119" t="str">
        <f t="shared" si="420"/>
        <v/>
      </c>
    </row>
    <row r="2106" spans="1:28" x14ac:dyDescent="0.45">
      <c r="A2106" s="112" t="str">
        <f>IF(C2106="","",COUNTA($C$3:C2106))</f>
        <v/>
      </c>
      <c r="B2106" s="112" t="str">
        <f t="shared" si="426"/>
        <v/>
      </c>
      <c r="C2106" s="113"/>
      <c r="D2106" s="114"/>
      <c r="E2106" s="114"/>
      <c r="F2106" s="115"/>
      <c r="G2106" s="116"/>
      <c r="H2106" s="152"/>
      <c r="I2106" s="116"/>
      <c r="J2106" s="116"/>
      <c r="K2106" s="117" t="str">
        <f t="shared" si="416"/>
        <v/>
      </c>
      <c r="L2106" s="118"/>
      <c r="M2106" s="118"/>
      <c r="N2106" s="118"/>
      <c r="O2106" s="138" t="str">
        <f t="shared" si="421"/>
        <v/>
      </c>
      <c r="P2106" s="124"/>
      <c r="Q2106" s="118"/>
      <c r="R2106" s="118"/>
      <c r="S2106" s="151"/>
      <c r="T2106" s="119" t="str">
        <f t="shared" si="422"/>
        <v/>
      </c>
      <c r="U2106" s="119" t="str">
        <f t="shared" si="423"/>
        <v/>
      </c>
      <c r="V2106" s="119" t="str">
        <f t="shared" si="417"/>
        <v/>
      </c>
      <c r="W2106" s="119" t="str">
        <f t="shared" si="418"/>
        <v/>
      </c>
      <c r="X2106" s="119" t="str">
        <f t="shared" si="419"/>
        <v/>
      </c>
      <c r="Y2106" s="120" t="str">
        <f t="shared" si="424"/>
        <v/>
      </c>
      <c r="Z2106" s="121" t="str">
        <f t="shared" si="425"/>
        <v/>
      </c>
      <c r="AA2106" s="122"/>
      <c r="AB2106" s="119" t="str">
        <f t="shared" si="420"/>
        <v/>
      </c>
    </row>
    <row r="2107" spans="1:28" x14ac:dyDescent="0.45">
      <c r="A2107" s="112" t="str">
        <f>IF(C2107="","",COUNTA($C$3:C2107))</f>
        <v/>
      </c>
      <c r="B2107" s="112" t="str">
        <f t="shared" si="426"/>
        <v/>
      </c>
      <c r="C2107" s="113"/>
      <c r="D2107" s="114"/>
      <c r="E2107" s="114"/>
      <c r="F2107" s="115"/>
      <c r="G2107" s="116"/>
      <c r="H2107" s="152"/>
      <c r="I2107" s="116"/>
      <c r="J2107" s="116"/>
      <c r="K2107" s="117" t="str">
        <f t="shared" si="416"/>
        <v/>
      </c>
      <c r="L2107" s="118"/>
      <c r="M2107" s="118"/>
      <c r="N2107" s="118"/>
      <c r="O2107" s="138" t="str">
        <f t="shared" si="421"/>
        <v/>
      </c>
      <c r="P2107" s="124"/>
      <c r="Q2107" s="118"/>
      <c r="R2107" s="118"/>
      <c r="S2107" s="151"/>
      <c r="T2107" s="119" t="str">
        <f t="shared" si="422"/>
        <v/>
      </c>
      <c r="U2107" s="119" t="str">
        <f t="shared" si="423"/>
        <v/>
      </c>
      <c r="V2107" s="119" t="str">
        <f t="shared" si="417"/>
        <v/>
      </c>
      <c r="W2107" s="119" t="str">
        <f t="shared" si="418"/>
        <v/>
      </c>
      <c r="X2107" s="119" t="str">
        <f t="shared" si="419"/>
        <v/>
      </c>
      <c r="Y2107" s="120" t="str">
        <f t="shared" si="424"/>
        <v/>
      </c>
      <c r="Z2107" s="121" t="str">
        <f t="shared" si="425"/>
        <v/>
      </c>
      <c r="AA2107" s="122"/>
      <c r="AB2107" s="119" t="str">
        <f t="shared" si="420"/>
        <v/>
      </c>
    </row>
    <row r="2108" spans="1:28" x14ac:dyDescent="0.45">
      <c r="A2108" s="112" t="str">
        <f>IF(C2108="","",COUNTA($C$3:C2108))</f>
        <v/>
      </c>
      <c r="B2108" s="112" t="str">
        <f t="shared" si="426"/>
        <v/>
      </c>
      <c r="C2108" s="113"/>
      <c r="D2108" s="114"/>
      <c r="E2108" s="114"/>
      <c r="F2108" s="115"/>
      <c r="G2108" s="116"/>
      <c r="H2108" s="152"/>
      <c r="I2108" s="116"/>
      <c r="J2108" s="116"/>
      <c r="K2108" s="117" t="str">
        <f t="shared" si="416"/>
        <v/>
      </c>
      <c r="L2108" s="118"/>
      <c r="M2108" s="118"/>
      <c r="N2108" s="118"/>
      <c r="O2108" s="138" t="str">
        <f t="shared" si="421"/>
        <v/>
      </c>
      <c r="P2108" s="124"/>
      <c r="Q2108" s="118"/>
      <c r="R2108" s="118"/>
      <c r="S2108" s="151"/>
      <c r="T2108" s="119" t="str">
        <f t="shared" si="422"/>
        <v/>
      </c>
      <c r="U2108" s="119" t="str">
        <f t="shared" si="423"/>
        <v/>
      </c>
      <c r="V2108" s="119" t="str">
        <f t="shared" si="417"/>
        <v/>
      </c>
      <c r="W2108" s="119" t="str">
        <f t="shared" si="418"/>
        <v/>
      </c>
      <c r="X2108" s="119" t="str">
        <f t="shared" si="419"/>
        <v/>
      </c>
      <c r="Y2108" s="120" t="str">
        <f t="shared" si="424"/>
        <v/>
      </c>
      <c r="Z2108" s="121" t="str">
        <f t="shared" si="425"/>
        <v/>
      </c>
      <c r="AA2108" s="122"/>
      <c r="AB2108" s="119" t="str">
        <f t="shared" si="420"/>
        <v/>
      </c>
    </row>
    <row r="2109" spans="1:28" x14ac:dyDescent="0.45">
      <c r="A2109" s="112" t="str">
        <f>IF(C2109="","",COUNTA($C$3:C2109))</f>
        <v/>
      </c>
      <c r="B2109" s="112" t="str">
        <f t="shared" si="426"/>
        <v/>
      </c>
      <c r="C2109" s="124"/>
      <c r="D2109" s="114"/>
      <c r="E2109" s="114"/>
      <c r="F2109" s="115"/>
      <c r="G2109" s="116"/>
      <c r="H2109" s="152"/>
      <c r="I2109" s="116"/>
      <c r="J2109" s="116"/>
      <c r="K2109" s="117" t="str">
        <f t="shared" si="416"/>
        <v/>
      </c>
      <c r="L2109" s="118"/>
      <c r="M2109" s="118"/>
      <c r="N2109" s="118"/>
      <c r="O2109" s="138" t="str">
        <f t="shared" si="421"/>
        <v/>
      </c>
      <c r="P2109" s="124"/>
      <c r="Q2109" s="118"/>
      <c r="R2109" s="118"/>
      <c r="S2109" s="151"/>
      <c r="T2109" s="119" t="str">
        <f t="shared" si="422"/>
        <v/>
      </c>
      <c r="U2109" s="119" t="str">
        <f t="shared" si="423"/>
        <v/>
      </c>
      <c r="V2109" s="119" t="str">
        <f t="shared" si="417"/>
        <v/>
      </c>
      <c r="W2109" s="119" t="str">
        <f t="shared" si="418"/>
        <v/>
      </c>
      <c r="X2109" s="119" t="str">
        <f t="shared" si="419"/>
        <v/>
      </c>
      <c r="Y2109" s="120" t="str">
        <f t="shared" si="424"/>
        <v/>
      </c>
      <c r="Z2109" s="121" t="str">
        <f t="shared" si="425"/>
        <v/>
      </c>
      <c r="AA2109" s="122"/>
      <c r="AB2109" s="119" t="str">
        <f t="shared" si="420"/>
        <v/>
      </c>
    </row>
    <row r="2110" spans="1:28" x14ac:dyDescent="0.45">
      <c r="A2110" s="112" t="str">
        <f>IF(C2110="","",COUNTA($C$3:C2110))</f>
        <v/>
      </c>
      <c r="B2110" s="112" t="str">
        <f t="shared" si="426"/>
        <v/>
      </c>
      <c r="C2110" s="113"/>
      <c r="D2110" s="114"/>
      <c r="E2110" s="114"/>
      <c r="F2110" s="115"/>
      <c r="G2110" s="116"/>
      <c r="H2110" s="152"/>
      <c r="I2110" s="116"/>
      <c r="J2110" s="116"/>
      <c r="K2110" s="117" t="str">
        <f t="shared" si="416"/>
        <v/>
      </c>
      <c r="L2110" s="118"/>
      <c r="M2110" s="118"/>
      <c r="N2110" s="118"/>
      <c r="O2110" s="138" t="str">
        <f t="shared" si="421"/>
        <v/>
      </c>
      <c r="P2110" s="124"/>
      <c r="Q2110" s="118"/>
      <c r="R2110" s="118"/>
      <c r="S2110" s="151"/>
      <c r="T2110" s="119" t="str">
        <f t="shared" si="422"/>
        <v/>
      </c>
      <c r="U2110" s="119" t="str">
        <f t="shared" si="423"/>
        <v/>
      </c>
      <c r="V2110" s="119" t="str">
        <f t="shared" si="417"/>
        <v/>
      </c>
      <c r="W2110" s="119" t="str">
        <f t="shared" si="418"/>
        <v/>
      </c>
      <c r="X2110" s="119" t="str">
        <f t="shared" si="419"/>
        <v/>
      </c>
      <c r="Y2110" s="120" t="str">
        <f t="shared" si="424"/>
        <v/>
      </c>
      <c r="Z2110" s="121" t="str">
        <f t="shared" si="425"/>
        <v/>
      </c>
      <c r="AA2110" s="122"/>
      <c r="AB2110" s="119" t="str">
        <f t="shared" si="420"/>
        <v/>
      </c>
    </row>
    <row r="2111" spans="1:28" x14ac:dyDescent="0.45">
      <c r="A2111" s="112" t="str">
        <f>IF(C2111="","",COUNTA($C$3:C2111))</f>
        <v/>
      </c>
      <c r="B2111" s="112" t="str">
        <f t="shared" si="426"/>
        <v/>
      </c>
      <c r="C2111" s="124"/>
      <c r="D2111" s="114"/>
      <c r="E2111" s="114"/>
      <c r="F2111" s="115"/>
      <c r="G2111" s="116"/>
      <c r="H2111" s="152"/>
      <c r="I2111" s="116"/>
      <c r="J2111" s="116"/>
      <c r="K2111" s="117" t="str">
        <f t="shared" si="416"/>
        <v/>
      </c>
      <c r="L2111" s="118"/>
      <c r="M2111" s="118"/>
      <c r="N2111" s="118"/>
      <c r="O2111" s="138" t="str">
        <f t="shared" si="421"/>
        <v/>
      </c>
      <c r="P2111" s="124"/>
      <c r="Q2111" s="118"/>
      <c r="R2111" s="118"/>
      <c r="S2111" s="151"/>
      <c r="T2111" s="119" t="str">
        <f t="shared" si="422"/>
        <v/>
      </c>
      <c r="U2111" s="119" t="str">
        <f t="shared" si="423"/>
        <v/>
      </c>
      <c r="V2111" s="119" t="str">
        <f t="shared" si="417"/>
        <v/>
      </c>
      <c r="W2111" s="119" t="str">
        <f t="shared" si="418"/>
        <v/>
      </c>
      <c r="X2111" s="119" t="str">
        <f t="shared" si="419"/>
        <v/>
      </c>
      <c r="Y2111" s="120" t="str">
        <f t="shared" si="424"/>
        <v/>
      </c>
      <c r="Z2111" s="121" t="str">
        <f t="shared" si="425"/>
        <v/>
      </c>
      <c r="AA2111" s="122"/>
      <c r="AB2111" s="119" t="str">
        <f t="shared" si="420"/>
        <v/>
      </c>
    </row>
    <row r="2112" spans="1:28" x14ac:dyDescent="0.45">
      <c r="A2112" s="112" t="str">
        <f>IF(C2112="","",COUNTA($C$3:C2112))</f>
        <v/>
      </c>
      <c r="B2112" s="112" t="str">
        <f t="shared" si="426"/>
        <v/>
      </c>
      <c r="C2112" s="124"/>
      <c r="D2112" s="114"/>
      <c r="E2112" s="114"/>
      <c r="F2112" s="115"/>
      <c r="G2112" s="116"/>
      <c r="H2112" s="152"/>
      <c r="I2112" s="116"/>
      <c r="J2112" s="116"/>
      <c r="K2112" s="117" t="str">
        <f t="shared" si="416"/>
        <v/>
      </c>
      <c r="L2112" s="118"/>
      <c r="M2112" s="118"/>
      <c r="N2112" s="118"/>
      <c r="O2112" s="138" t="str">
        <f t="shared" si="421"/>
        <v/>
      </c>
      <c r="P2112" s="124"/>
      <c r="Q2112" s="118"/>
      <c r="R2112" s="118"/>
      <c r="S2112" s="151"/>
      <c r="T2112" s="119" t="str">
        <f t="shared" si="422"/>
        <v/>
      </c>
      <c r="U2112" s="119" t="str">
        <f t="shared" si="423"/>
        <v/>
      </c>
      <c r="V2112" s="119" t="str">
        <f t="shared" si="417"/>
        <v/>
      </c>
      <c r="W2112" s="119" t="str">
        <f t="shared" si="418"/>
        <v/>
      </c>
      <c r="X2112" s="119" t="str">
        <f t="shared" si="419"/>
        <v/>
      </c>
      <c r="Y2112" s="120" t="str">
        <f t="shared" si="424"/>
        <v/>
      </c>
      <c r="Z2112" s="121" t="str">
        <f t="shared" si="425"/>
        <v/>
      </c>
      <c r="AA2112" s="122"/>
      <c r="AB2112" s="119" t="str">
        <f t="shared" si="420"/>
        <v/>
      </c>
    </row>
    <row r="2113" spans="1:28" x14ac:dyDescent="0.45">
      <c r="A2113" s="112" t="str">
        <f>IF(C2113="","",COUNTA($C$3:C2113))</f>
        <v/>
      </c>
      <c r="B2113" s="112" t="str">
        <f t="shared" si="426"/>
        <v/>
      </c>
      <c r="C2113" s="124"/>
      <c r="D2113" s="114"/>
      <c r="E2113" s="114"/>
      <c r="F2113" s="115"/>
      <c r="G2113" s="116"/>
      <c r="H2113" s="152"/>
      <c r="I2113" s="116"/>
      <c r="J2113" s="116"/>
      <c r="K2113" s="117" t="str">
        <f t="shared" si="416"/>
        <v/>
      </c>
      <c r="L2113" s="118"/>
      <c r="M2113" s="118"/>
      <c r="N2113" s="118"/>
      <c r="O2113" s="138" t="str">
        <f t="shared" si="421"/>
        <v/>
      </c>
      <c r="P2113" s="124"/>
      <c r="Q2113" s="118"/>
      <c r="R2113" s="118"/>
      <c r="S2113" s="151"/>
      <c r="T2113" s="119" t="str">
        <f t="shared" si="422"/>
        <v/>
      </c>
      <c r="U2113" s="119" t="str">
        <f t="shared" si="423"/>
        <v/>
      </c>
      <c r="V2113" s="119" t="str">
        <f t="shared" si="417"/>
        <v/>
      </c>
      <c r="W2113" s="119" t="str">
        <f t="shared" si="418"/>
        <v/>
      </c>
      <c r="X2113" s="119" t="str">
        <f t="shared" si="419"/>
        <v/>
      </c>
      <c r="Y2113" s="120" t="str">
        <f t="shared" si="424"/>
        <v/>
      </c>
      <c r="Z2113" s="121" t="str">
        <f t="shared" si="425"/>
        <v/>
      </c>
      <c r="AA2113" s="122"/>
      <c r="AB2113" s="119" t="str">
        <f t="shared" si="420"/>
        <v/>
      </c>
    </row>
    <row r="2114" spans="1:28" x14ac:dyDescent="0.45">
      <c r="A2114" s="112" t="str">
        <f>IF(C2114="","",COUNTA($C$3:C2114))</f>
        <v/>
      </c>
      <c r="B2114" s="112" t="str">
        <f t="shared" si="426"/>
        <v/>
      </c>
      <c r="C2114" s="124"/>
      <c r="D2114" s="114"/>
      <c r="E2114" s="114"/>
      <c r="F2114" s="115"/>
      <c r="G2114" s="116"/>
      <c r="H2114" s="152"/>
      <c r="I2114" s="116"/>
      <c r="J2114" s="116"/>
      <c r="K2114" s="117" t="str">
        <f t="shared" si="416"/>
        <v/>
      </c>
      <c r="L2114" s="118"/>
      <c r="M2114" s="118"/>
      <c r="N2114" s="118"/>
      <c r="O2114" s="138" t="str">
        <f t="shared" si="421"/>
        <v/>
      </c>
      <c r="P2114" s="124"/>
      <c r="Q2114" s="118"/>
      <c r="R2114" s="118"/>
      <c r="S2114" s="151"/>
      <c r="T2114" s="119" t="str">
        <f t="shared" si="422"/>
        <v/>
      </c>
      <c r="U2114" s="119" t="str">
        <f t="shared" si="423"/>
        <v/>
      </c>
      <c r="V2114" s="119" t="str">
        <f t="shared" si="417"/>
        <v/>
      </c>
      <c r="W2114" s="119" t="str">
        <f t="shared" si="418"/>
        <v/>
      </c>
      <c r="X2114" s="119" t="str">
        <f t="shared" si="419"/>
        <v/>
      </c>
      <c r="Y2114" s="120" t="str">
        <f t="shared" si="424"/>
        <v/>
      </c>
      <c r="Z2114" s="121" t="str">
        <f t="shared" si="425"/>
        <v/>
      </c>
      <c r="AA2114" s="122"/>
      <c r="AB2114" s="119" t="str">
        <f t="shared" si="420"/>
        <v/>
      </c>
    </row>
    <row r="2115" spans="1:28" x14ac:dyDescent="0.45">
      <c r="A2115" s="112" t="str">
        <f>IF(C2115="","",COUNTA($C$3:C2115))</f>
        <v/>
      </c>
      <c r="B2115" s="112" t="str">
        <f t="shared" si="426"/>
        <v/>
      </c>
      <c r="C2115" s="124"/>
      <c r="D2115" s="114"/>
      <c r="E2115" s="114"/>
      <c r="F2115" s="115"/>
      <c r="G2115" s="116"/>
      <c r="H2115" s="152"/>
      <c r="I2115" s="116"/>
      <c r="J2115" s="116"/>
      <c r="K2115" s="117" t="str">
        <f t="shared" ref="K2115:K2178" si="42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115" s="118"/>
      <c r="M2115" s="118"/>
      <c r="N2115" s="118"/>
      <c r="O2115" s="138" t="str">
        <f t="shared" si="421"/>
        <v/>
      </c>
      <c r="P2115" s="124"/>
      <c r="Q2115" s="118"/>
      <c r="R2115" s="118"/>
      <c r="S2115" s="151"/>
      <c r="T2115" s="119" t="str">
        <f t="shared" si="422"/>
        <v/>
      </c>
      <c r="U2115" s="119" t="str">
        <f t="shared" si="423"/>
        <v/>
      </c>
      <c r="V2115" s="119" t="str">
        <f t="shared" ref="V2115:V2178" si="428">IF(ISNUMBER(SEARCH("26",J:J)),O2115*3.925,IF(ISNUMBER(SEARCH("24",J:J)),O2115*4.71,IF(ISNUMBER(SEARCH("22",J:J)),O2115*6.28,IF(ISNUMBER(SEARCH("20",J:J)),O2115*7.85,IF(ISNUMBER(SEARCH("18G",J:J)),O2115*9.42,IF(ISNUMBER(SEARCH("16G",J:J)),O2115*11.775,IF(ISNUMBER(SEARCH("Thermal",J:J)),O2115,IF(ISNUMBER(SEARCH("Acou",J:J)),O2115,IF(ISNUMBER(SEARCH("ss",J:J)),O2115,IF(ISNUMBER(SEARCH("0.8mm",J:J)),O2115*2.2,IF(ISNUMBER(SEARCH("1mm",J:J)),O2115*2.75,IF(ISNUMBER(SEARCH("1.2mm",J:J)),O2115*3.3,IF(ISNUMBER(SEARCH("Gasket",J:J)),O2115,IF(ISNUMBER(SEARCH("Cleats",J:J)),O2115,IF(ISNUMBER(SEARCH("Sealant",J:J)),O2115,IF(ISNUMBER(SEARCH("Bracket",J:J)),O2115,IF(ISNUMBER(SEARCH("Corner",J:J)),O2115,IF(ISNUMBER(SEARCH("Bubble",J:J)),O2115,""))))))))))))))))))</f>
        <v/>
      </c>
      <c r="W2115" s="119" t="str">
        <f t="shared" ref="W2115:W2178" si="429">IF(ISNUMBER(SEARCH("26",J:J)),U2115*3.925,IF(ISNUMBER(SEARCH("24",J:J)),U2115*4.71,IF(ISNUMBER(SEARCH("22",J:J)),U2115*6.28,IF(ISNUMBER(SEARCH("20",J:J)),U2115*7.85,IF(ISNUMBER(SEARCH("18G",J:J)),U2115*9.42,IF(ISNUMBER(SEARCH("16G",J:J)),U2115*11.775,IF(ISNUMBER(SEARCH("Thermal",J:J)),U2115,IF(ISNUMBER(SEARCH("Acou",J:J)),U2115,IF(ISNUMBER(SEARCH("ss",J:J)),U2115,IF(ISNUMBER(SEARCH("0.8mm",J:J)),U2115*2.2,IF(ISNUMBER(SEARCH("1mm",J:J)),U2115*2.75,IF(ISNUMBER(SEARCH("1.2mm",J:J)),U2115*3.3,IF(ISNUMBER(SEARCH("Gasket",J:J)),U2115,IF(ISNUMBER(SEARCH("Cleats",J:J)),U2115,IF(ISNUMBER(SEARCH("Sealant",J:J)),U2115,IF(ISNUMBER(SEARCH("Bracket",J:J)),U2115,IF(ISNUMBER(SEARCH("Corner",J:J)),U2115,IF(ISNUMBER(SEARCH("Bubble",J:J)),U2115,""))))))))))))))))))</f>
        <v/>
      </c>
      <c r="X2115" s="119" t="str">
        <f t="shared" ref="X2115:X2178" si="430">IF(ISNUMBER(SEARCH("26",J:J)),T2115*3.925,IF(ISNUMBER(SEARCH("24",J:J)),T2115*4.71,IF(ISNUMBER(SEARCH("22",J:J)),T2115*6.28,IF(ISNUMBER(SEARCH("20",J:J)),T2115*7.85,IF(ISNUMBER(SEARCH("18",J:J)),T2115*9.42,IF(ISNUMBER(SEARCH("16",J:J)),T2115*11.775,IF(ISNUMBER(SEARCH("Thermal",J:J)),"",IF(ISNUMBER(SEARCH("Acou",J:J)),"",IF(ISNUMBER(SEARCH("ss",J:J)),"",IF(ISNUMBER(SEARCH("0.8mm",J:J)),T2115*2.2,IF(ISNUMBER(SEARCH("1mm",J:J)),T2115*2.75,IF(ISNUMBER(SEARCH("1.2mm",J:J)),T2115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115" s="120" t="str">
        <f t="shared" si="424"/>
        <v/>
      </c>
      <c r="Z2115" s="121" t="str">
        <f t="shared" si="425"/>
        <v/>
      </c>
      <c r="AA2115" s="122"/>
      <c r="AB2115" s="119" t="str">
        <f t="shared" si="420"/>
        <v/>
      </c>
    </row>
    <row r="2116" spans="1:28" x14ac:dyDescent="0.45">
      <c r="A2116" s="112" t="str">
        <f>IF(C2116="","",COUNTA($C$3:C2116))</f>
        <v/>
      </c>
      <c r="B2116" s="112" t="str">
        <f t="shared" si="426"/>
        <v/>
      </c>
      <c r="C2116" s="124"/>
      <c r="D2116" s="114"/>
      <c r="E2116" s="114"/>
      <c r="F2116" s="115"/>
      <c r="G2116" s="116"/>
      <c r="H2116" s="152"/>
      <c r="I2116" s="116"/>
      <c r="J2116" s="116"/>
      <c r="K2116" s="117" t="str">
        <f t="shared" si="427"/>
        <v/>
      </c>
      <c r="L2116" s="118"/>
      <c r="M2116" s="118"/>
      <c r="N2116" s="118"/>
      <c r="O2116" s="138" t="str">
        <f t="shared" si="421"/>
        <v/>
      </c>
      <c r="P2116" s="124"/>
      <c r="Q2116" s="118"/>
      <c r="R2116" s="118"/>
      <c r="S2116" s="151"/>
      <c r="T2116" s="119" t="str">
        <f t="shared" si="422"/>
        <v/>
      </c>
      <c r="U2116" s="119" t="str">
        <f t="shared" si="423"/>
        <v/>
      </c>
      <c r="V2116" s="119" t="str">
        <f t="shared" si="428"/>
        <v/>
      </c>
      <c r="W2116" s="119" t="str">
        <f t="shared" si="429"/>
        <v/>
      </c>
      <c r="X2116" s="119" t="str">
        <f t="shared" si="430"/>
        <v/>
      </c>
      <c r="Y2116" s="120" t="str">
        <f t="shared" si="424"/>
        <v/>
      </c>
      <c r="Z2116" s="121" t="str">
        <f t="shared" si="425"/>
        <v/>
      </c>
      <c r="AA2116" s="122"/>
      <c r="AB2116" s="119" t="str">
        <f t="shared" si="420"/>
        <v/>
      </c>
    </row>
    <row r="2117" spans="1:28" x14ac:dyDescent="0.45">
      <c r="A2117" s="112" t="str">
        <f>IF(C2117="","",COUNTA($C$3:C2117))</f>
        <v/>
      </c>
      <c r="B2117" s="112" t="str">
        <f t="shared" si="426"/>
        <v/>
      </c>
      <c r="C2117" s="124"/>
      <c r="D2117" s="114"/>
      <c r="E2117" s="114"/>
      <c r="F2117" s="115"/>
      <c r="G2117" s="116"/>
      <c r="H2117" s="152"/>
      <c r="I2117" s="116"/>
      <c r="J2117" s="116"/>
      <c r="K2117" s="117" t="str">
        <f t="shared" si="427"/>
        <v/>
      </c>
      <c r="L2117" s="118"/>
      <c r="M2117" s="118"/>
      <c r="N2117" s="118"/>
      <c r="O2117" s="138" t="str">
        <f t="shared" si="421"/>
        <v/>
      </c>
      <c r="P2117" s="124"/>
      <c r="Q2117" s="118"/>
      <c r="R2117" s="118"/>
      <c r="S2117" s="151"/>
      <c r="T2117" s="119" t="str">
        <f t="shared" si="422"/>
        <v/>
      </c>
      <c r="U2117" s="119" t="str">
        <f t="shared" si="423"/>
        <v/>
      </c>
      <c r="V2117" s="119" t="str">
        <f t="shared" si="428"/>
        <v/>
      </c>
      <c r="W2117" s="119" t="str">
        <f t="shared" si="429"/>
        <v/>
      </c>
      <c r="X2117" s="119" t="str">
        <f t="shared" si="430"/>
        <v/>
      </c>
      <c r="Y2117" s="120" t="str">
        <f t="shared" si="424"/>
        <v/>
      </c>
      <c r="Z2117" s="121" t="str">
        <f t="shared" si="425"/>
        <v/>
      </c>
      <c r="AA2117" s="122"/>
      <c r="AB2117" s="119" t="str">
        <f t="shared" si="420"/>
        <v/>
      </c>
    </row>
    <row r="2118" spans="1:28" x14ac:dyDescent="0.45">
      <c r="A2118" s="112" t="str">
        <f>IF(C2118="","",COUNTA($C$3:C2118))</f>
        <v/>
      </c>
      <c r="B2118" s="112" t="str">
        <f t="shared" si="426"/>
        <v/>
      </c>
      <c r="C2118" s="113"/>
      <c r="D2118" s="114"/>
      <c r="E2118" s="114"/>
      <c r="F2118" s="115"/>
      <c r="G2118" s="116"/>
      <c r="H2118" s="152"/>
      <c r="I2118" s="116"/>
      <c r="J2118" s="116"/>
      <c r="K2118" s="117" t="str">
        <f t="shared" si="427"/>
        <v/>
      </c>
      <c r="L2118" s="118"/>
      <c r="M2118" s="118"/>
      <c r="N2118" s="118"/>
      <c r="O2118" s="138" t="str">
        <f t="shared" si="421"/>
        <v/>
      </c>
      <c r="P2118" s="124"/>
      <c r="Q2118" s="118"/>
      <c r="R2118" s="118"/>
      <c r="S2118" s="151"/>
      <c r="T2118" s="119" t="str">
        <f t="shared" si="422"/>
        <v/>
      </c>
      <c r="U2118" s="119" t="str">
        <f t="shared" si="423"/>
        <v/>
      </c>
      <c r="V2118" s="119" t="str">
        <f t="shared" si="428"/>
        <v/>
      </c>
      <c r="W2118" s="119" t="str">
        <f t="shared" si="429"/>
        <v/>
      </c>
      <c r="X2118" s="119" t="str">
        <f t="shared" si="430"/>
        <v/>
      </c>
      <c r="Y2118" s="120" t="str">
        <f t="shared" si="424"/>
        <v/>
      </c>
      <c r="Z2118" s="121" t="str">
        <f t="shared" si="425"/>
        <v/>
      </c>
      <c r="AA2118" s="122"/>
      <c r="AB2118" s="119" t="str">
        <f t="shared" si="420"/>
        <v/>
      </c>
    </row>
    <row r="2119" spans="1:28" x14ac:dyDescent="0.45">
      <c r="A2119" s="112" t="str">
        <f>IF(C2119="","",COUNTA($C$3:C2119))</f>
        <v/>
      </c>
      <c r="B2119" s="112" t="str">
        <f t="shared" si="426"/>
        <v/>
      </c>
      <c r="C2119" s="124"/>
      <c r="D2119" s="114"/>
      <c r="E2119" s="114"/>
      <c r="F2119" s="115"/>
      <c r="G2119" s="116"/>
      <c r="H2119" s="152"/>
      <c r="I2119" s="116"/>
      <c r="J2119" s="116"/>
      <c r="K2119" s="117" t="str">
        <f t="shared" si="427"/>
        <v/>
      </c>
      <c r="L2119" s="118"/>
      <c r="M2119" s="118"/>
      <c r="N2119" s="118"/>
      <c r="O2119" s="138" t="str">
        <f t="shared" si="421"/>
        <v/>
      </c>
      <c r="P2119" s="124"/>
      <c r="Q2119" s="118"/>
      <c r="R2119" s="118"/>
      <c r="S2119" s="151"/>
      <c r="T2119" s="119" t="str">
        <f t="shared" si="422"/>
        <v/>
      </c>
      <c r="U2119" s="119" t="str">
        <f t="shared" si="423"/>
        <v/>
      </c>
      <c r="V2119" s="119" t="str">
        <f t="shared" si="428"/>
        <v/>
      </c>
      <c r="W2119" s="119" t="str">
        <f t="shared" si="429"/>
        <v/>
      </c>
      <c r="X2119" s="119" t="str">
        <f t="shared" si="430"/>
        <v/>
      </c>
      <c r="Y2119" s="120" t="str">
        <f t="shared" si="424"/>
        <v/>
      </c>
      <c r="Z2119" s="121" t="str">
        <f t="shared" si="425"/>
        <v/>
      </c>
      <c r="AA2119" s="122"/>
      <c r="AB2119" s="119" t="str">
        <f t="shared" si="420"/>
        <v/>
      </c>
    </row>
    <row r="2120" spans="1:28" x14ac:dyDescent="0.45">
      <c r="A2120" s="112" t="str">
        <f>IF(C2120="","",COUNTA($C$3:C2120))</f>
        <v/>
      </c>
      <c r="B2120" s="112" t="str">
        <f t="shared" si="426"/>
        <v/>
      </c>
      <c r="C2120" s="124"/>
      <c r="D2120" s="114"/>
      <c r="E2120" s="114"/>
      <c r="F2120" s="115"/>
      <c r="G2120" s="116"/>
      <c r="H2120" s="152"/>
      <c r="I2120" s="116"/>
      <c r="J2120" s="116"/>
      <c r="K2120" s="117" t="str">
        <f t="shared" si="427"/>
        <v/>
      </c>
      <c r="L2120" s="118"/>
      <c r="M2120" s="118"/>
      <c r="N2120" s="118"/>
      <c r="O2120" s="138" t="str">
        <f t="shared" si="421"/>
        <v/>
      </c>
      <c r="P2120" s="124"/>
      <c r="Q2120" s="118"/>
      <c r="R2120" s="118"/>
      <c r="S2120" s="151"/>
      <c r="T2120" s="119" t="str">
        <f t="shared" si="422"/>
        <v/>
      </c>
      <c r="U2120" s="119" t="str">
        <f t="shared" si="423"/>
        <v/>
      </c>
      <c r="V2120" s="119" t="str">
        <f t="shared" si="428"/>
        <v/>
      </c>
      <c r="W2120" s="119" t="str">
        <f t="shared" si="429"/>
        <v/>
      </c>
      <c r="X2120" s="119" t="str">
        <f t="shared" si="430"/>
        <v/>
      </c>
      <c r="Y2120" s="120" t="str">
        <f t="shared" si="424"/>
        <v/>
      </c>
      <c r="Z2120" s="121" t="str">
        <f t="shared" si="425"/>
        <v/>
      </c>
      <c r="AA2120" s="122"/>
      <c r="AB2120" s="119" t="str">
        <f t="shared" si="420"/>
        <v/>
      </c>
    </row>
    <row r="2121" spans="1:28" x14ac:dyDescent="0.45">
      <c r="A2121" s="112" t="str">
        <f>IF(C2121="","",COUNTA($C$3:C2121))</f>
        <v/>
      </c>
      <c r="B2121" s="112" t="str">
        <f t="shared" si="426"/>
        <v/>
      </c>
      <c r="C2121" s="124"/>
      <c r="D2121" s="114"/>
      <c r="E2121" s="114"/>
      <c r="F2121" s="115"/>
      <c r="G2121" s="116"/>
      <c r="H2121" s="152"/>
      <c r="I2121" s="116"/>
      <c r="J2121" s="116"/>
      <c r="K2121" s="117" t="str">
        <f t="shared" si="427"/>
        <v/>
      </c>
      <c r="L2121" s="118"/>
      <c r="M2121" s="118"/>
      <c r="N2121" s="118"/>
      <c r="O2121" s="138" t="str">
        <f t="shared" si="421"/>
        <v/>
      </c>
      <c r="P2121" s="124"/>
      <c r="Q2121" s="118"/>
      <c r="R2121" s="118"/>
      <c r="S2121" s="151"/>
      <c r="T2121" s="119" t="str">
        <f t="shared" si="422"/>
        <v/>
      </c>
      <c r="U2121" s="119" t="str">
        <f t="shared" si="423"/>
        <v/>
      </c>
      <c r="V2121" s="119" t="str">
        <f t="shared" si="428"/>
        <v/>
      </c>
      <c r="W2121" s="119" t="str">
        <f t="shared" si="429"/>
        <v/>
      </c>
      <c r="X2121" s="119" t="str">
        <f t="shared" si="430"/>
        <v/>
      </c>
      <c r="Y2121" s="120" t="str">
        <f t="shared" si="424"/>
        <v/>
      </c>
      <c r="Z2121" s="121" t="str">
        <f t="shared" si="425"/>
        <v/>
      </c>
      <c r="AA2121" s="122"/>
      <c r="AB2121" s="119" t="str">
        <f t="shared" si="420"/>
        <v/>
      </c>
    </row>
    <row r="2122" spans="1:28" x14ac:dyDescent="0.45">
      <c r="A2122" s="112" t="str">
        <f>IF(C2122="","",COUNTA($C$3:C2122))</f>
        <v/>
      </c>
      <c r="B2122" s="112" t="str">
        <f t="shared" si="426"/>
        <v/>
      </c>
      <c r="C2122" s="124"/>
      <c r="D2122" s="114"/>
      <c r="E2122" s="114"/>
      <c r="F2122" s="115"/>
      <c r="G2122" s="116"/>
      <c r="H2122" s="152"/>
      <c r="I2122" s="116"/>
      <c r="J2122" s="116"/>
      <c r="K2122" s="117" t="str">
        <f t="shared" si="427"/>
        <v/>
      </c>
      <c r="L2122" s="118"/>
      <c r="M2122" s="118"/>
      <c r="N2122" s="118"/>
      <c r="O2122" s="138" t="str">
        <f t="shared" si="421"/>
        <v/>
      </c>
      <c r="P2122" s="124"/>
      <c r="Q2122" s="118"/>
      <c r="R2122" s="118"/>
      <c r="S2122" s="151"/>
      <c r="T2122" s="119" t="str">
        <f t="shared" si="422"/>
        <v/>
      </c>
      <c r="U2122" s="119" t="str">
        <f t="shared" si="423"/>
        <v/>
      </c>
      <c r="V2122" s="119" t="str">
        <f t="shared" si="428"/>
        <v/>
      </c>
      <c r="W2122" s="119" t="str">
        <f t="shared" si="429"/>
        <v/>
      </c>
      <c r="X2122" s="119" t="str">
        <f t="shared" si="430"/>
        <v/>
      </c>
      <c r="Y2122" s="120" t="str">
        <f t="shared" si="424"/>
        <v/>
      </c>
      <c r="Z2122" s="121" t="str">
        <f t="shared" si="425"/>
        <v/>
      </c>
      <c r="AA2122" s="122"/>
      <c r="AB2122" s="119" t="str">
        <f t="shared" si="420"/>
        <v/>
      </c>
    </row>
    <row r="2123" spans="1:28" x14ac:dyDescent="0.45">
      <c r="A2123" s="112" t="str">
        <f>IF(C2123="","",COUNTA($C$3:C2123))</f>
        <v/>
      </c>
      <c r="B2123" s="112" t="str">
        <f t="shared" si="426"/>
        <v/>
      </c>
      <c r="C2123" s="124"/>
      <c r="D2123" s="114"/>
      <c r="E2123" s="114"/>
      <c r="F2123" s="115"/>
      <c r="G2123" s="116"/>
      <c r="H2123" s="152"/>
      <c r="I2123" s="116"/>
      <c r="J2123" s="116"/>
      <c r="K2123" s="117" t="str">
        <f t="shared" si="427"/>
        <v/>
      </c>
      <c r="L2123" s="118"/>
      <c r="M2123" s="118"/>
      <c r="N2123" s="118"/>
      <c r="O2123" s="138" t="str">
        <f t="shared" si="421"/>
        <v/>
      </c>
      <c r="P2123" s="124"/>
      <c r="Q2123" s="118"/>
      <c r="R2123" s="118"/>
      <c r="S2123" s="151"/>
      <c r="T2123" s="119" t="str">
        <f t="shared" si="422"/>
        <v/>
      </c>
      <c r="U2123" s="119" t="str">
        <f t="shared" si="423"/>
        <v/>
      </c>
      <c r="V2123" s="119" t="str">
        <f t="shared" si="428"/>
        <v/>
      </c>
      <c r="W2123" s="119" t="str">
        <f t="shared" si="429"/>
        <v/>
      </c>
      <c r="X2123" s="119" t="str">
        <f t="shared" si="430"/>
        <v/>
      </c>
      <c r="Y2123" s="120" t="str">
        <f t="shared" si="424"/>
        <v/>
      </c>
      <c r="Z2123" s="121" t="str">
        <f t="shared" si="425"/>
        <v/>
      </c>
      <c r="AA2123" s="122"/>
      <c r="AB2123" s="119" t="str">
        <f t="shared" si="420"/>
        <v/>
      </c>
    </row>
    <row r="2124" spans="1:28" x14ac:dyDescent="0.45">
      <c r="A2124" s="112" t="str">
        <f>IF(C2124="","",COUNTA($C$3:C2124))</f>
        <v/>
      </c>
      <c r="B2124" s="112" t="str">
        <f t="shared" si="426"/>
        <v/>
      </c>
      <c r="C2124" s="124"/>
      <c r="D2124" s="114"/>
      <c r="E2124" s="114"/>
      <c r="F2124" s="115"/>
      <c r="G2124" s="116"/>
      <c r="H2124" s="152"/>
      <c r="I2124" s="116"/>
      <c r="J2124" s="116"/>
      <c r="K2124" s="117" t="str">
        <f t="shared" si="427"/>
        <v/>
      </c>
      <c r="L2124" s="118"/>
      <c r="M2124" s="118"/>
      <c r="N2124" s="118"/>
      <c r="O2124" s="138" t="str">
        <f t="shared" si="421"/>
        <v/>
      </c>
      <c r="P2124" s="124"/>
      <c r="Q2124" s="118"/>
      <c r="R2124" s="118"/>
      <c r="S2124" s="151"/>
      <c r="T2124" s="119" t="str">
        <f t="shared" si="422"/>
        <v/>
      </c>
      <c r="U2124" s="119" t="str">
        <f t="shared" si="423"/>
        <v/>
      </c>
      <c r="V2124" s="119" t="str">
        <f t="shared" si="428"/>
        <v/>
      </c>
      <c r="W2124" s="119" t="str">
        <f t="shared" si="429"/>
        <v/>
      </c>
      <c r="X2124" s="119" t="str">
        <f t="shared" si="430"/>
        <v/>
      </c>
      <c r="Y2124" s="120" t="str">
        <f t="shared" si="424"/>
        <v/>
      </c>
      <c r="Z2124" s="121" t="str">
        <f t="shared" si="425"/>
        <v/>
      </c>
      <c r="AA2124" s="122"/>
      <c r="AB2124" s="119" t="str">
        <f t="shared" si="420"/>
        <v/>
      </c>
    </row>
    <row r="2125" spans="1:28" x14ac:dyDescent="0.45">
      <c r="A2125" s="112" t="str">
        <f>IF(C2125="","",COUNTA($C$3:C2125))</f>
        <v/>
      </c>
      <c r="B2125" s="112" t="str">
        <f t="shared" si="426"/>
        <v/>
      </c>
      <c r="C2125" s="124"/>
      <c r="D2125" s="114"/>
      <c r="E2125" s="114"/>
      <c r="F2125" s="115"/>
      <c r="G2125" s="116"/>
      <c r="H2125" s="152"/>
      <c r="I2125" s="116"/>
      <c r="J2125" s="116"/>
      <c r="K2125" s="117" t="str">
        <f t="shared" si="427"/>
        <v/>
      </c>
      <c r="L2125" s="118"/>
      <c r="M2125" s="118"/>
      <c r="N2125" s="118"/>
      <c r="O2125" s="138" t="str">
        <f t="shared" si="421"/>
        <v/>
      </c>
      <c r="P2125" s="124"/>
      <c r="Q2125" s="118"/>
      <c r="R2125" s="118"/>
      <c r="S2125" s="151"/>
      <c r="T2125" s="119" t="str">
        <f t="shared" si="422"/>
        <v/>
      </c>
      <c r="U2125" s="119" t="str">
        <f t="shared" si="423"/>
        <v/>
      </c>
      <c r="V2125" s="119" t="str">
        <f t="shared" si="428"/>
        <v/>
      </c>
      <c r="W2125" s="119" t="str">
        <f t="shared" si="429"/>
        <v/>
      </c>
      <c r="X2125" s="119" t="str">
        <f t="shared" si="430"/>
        <v/>
      </c>
      <c r="Y2125" s="120" t="str">
        <f t="shared" si="424"/>
        <v/>
      </c>
      <c r="Z2125" s="121" t="str">
        <f t="shared" si="425"/>
        <v/>
      </c>
      <c r="AA2125" s="122"/>
      <c r="AB2125" s="119" t="str">
        <f t="shared" si="420"/>
        <v/>
      </c>
    </row>
    <row r="2126" spans="1:28" x14ac:dyDescent="0.45">
      <c r="A2126" s="112" t="str">
        <f>IF(C2126="","",COUNTA($C$3:C2126))</f>
        <v/>
      </c>
      <c r="B2126" s="112" t="str">
        <f t="shared" si="426"/>
        <v/>
      </c>
      <c r="C2126" s="124"/>
      <c r="D2126" s="114"/>
      <c r="E2126" s="114"/>
      <c r="F2126" s="115"/>
      <c r="G2126" s="116"/>
      <c r="H2126" s="152"/>
      <c r="I2126" s="116"/>
      <c r="J2126" s="116"/>
      <c r="K2126" s="117" t="str">
        <f t="shared" si="427"/>
        <v/>
      </c>
      <c r="L2126" s="118"/>
      <c r="M2126" s="118"/>
      <c r="N2126" s="118"/>
      <c r="O2126" s="138" t="str">
        <f t="shared" si="421"/>
        <v/>
      </c>
      <c r="P2126" s="124"/>
      <c r="Q2126" s="118"/>
      <c r="R2126" s="118"/>
      <c r="S2126" s="151"/>
      <c r="T2126" s="119" t="str">
        <f t="shared" si="422"/>
        <v/>
      </c>
      <c r="U2126" s="119" t="str">
        <f t="shared" si="423"/>
        <v/>
      </c>
      <c r="V2126" s="119" t="str">
        <f t="shared" si="428"/>
        <v/>
      </c>
      <c r="W2126" s="119" t="str">
        <f t="shared" si="429"/>
        <v/>
      </c>
      <c r="X2126" s="119" t="str">
        <f t="shared" si="430"/>
        <v/>
      </c>
      <c r="Y2126" s="120" t="str">
        <f t="shared" si="424"/>
        <v/>
      </c>
      <c r="Z2126" s="121" t="str">
        <f t="shared" si="425"/>
        <v/>
      </c>
      <c r="AA2126" s="122"/>
      <c r="AB2126" s="119" t="str">
        <f t="shared" si="420"/>
        <v/>
      </c>
    </row>
    <row r="2127" spans="1:28" x14ac:dyDescent="0.45">
      <c r="A2127" s="112" t="str">
        <f>IF(C2127="","",COUNTA($C$3:C2127))</f>
        <v/>
      </c>
      <c r="B2127" s="112" t="str">
        <f t="shared" si="426"/>
        <v/>
      </c>
      <c r="C2127" s="124"/>
      <c r="D2127" s="114"/>
      <c r="E2127" s="114"/>
      <c r="F2127" s="115"/>
      <c r="G2127" s="116"/>
      <c r="H2127" s="152"/>
      <c r="I2127" s="116"/>
      <c r="J2127" s="116"/>
      <c r="K2127" s="117" t="str">
        <f t="shared" si="427"/>
        <v/>
      </c>
      <c r="L2127" s="118"/>
      <c r="M2127" s="118"/>
      <c r="N2127" s="118"/>
      <c r="O2127" s="138" t="str">
        <f t="shared" si="421"/>
        <v/>
      </c>
      <c r="P2127" s="124"/>
      <c r="Q2127" s="118"/>
      <c r="R2127" s="118"/>
      <c r="S2127" s="151"/>
      <c r="T2127" s="119" t="str">
        <f t="shared" si="422"/>
        <v/>
      </c>
      <c r="U2127" s="119" t="str">
        <f t="shared" si="423"/>
        <v/>
      </c>
      <c r="V2127" s="119" t="str">
        <f t="shared" si="428"/>
        <v/>
      </c>
      <c r="W2127" s="119" t="str">
        <f t="shared" si="429"/>
        <v/>
      </c>
      <c r="X2127" s="119" t="str">
        <f t="shared" si="430"/>
        <v/>
      </c>
      <c r="Y2127" s="120" t="str">
        <f t="shared" si="424"/>
        <v/>
      </c>
      <c r="Z2127" s="121" t="str">
        <f t="shared" si="425"/>
        <v/>
      </c>
      <c r="AA2127" s="122"/>
      <c r="AB2127" s="119" t="str">
        <f t="shared" si="420"/>
        <v/>
      </c>
    </row>
    <row r="2128" spans="1:28" x14ac:dyDescent="0.45">
      <c r="A2128" s="112" t="str">
        <f>IF(C2128="","",COUNTA($C$3:C2128))</f>
        <v/>
      </c>
      <c r="B2128" s="112" t="str">
        <f t="shared" si="426"/>
        <v/>
      </c>
      <c r="C2128" s="124"/>
      <c r="D2128" s="114"/>
      <c r="E2128" s="114"/>
      <c r="F2128" s="115"/>
      <c r="G2128" s="116"/>
      <c r="H2128" s="152"/>
      <c r="I2128" s="116"/>
      <c r="J2128" s="116"/>
      <c r="K2128" s="117" t="str">
        <f t="shared" si="427"/>
        <v/>
      </c>
      <c r="L2128" s="118"/>
      <c r="M2128" s="118"/>
      <c r="N2128" s="118"/>
      <c r="O2128" s="138" t="str">
        <f t="shared" si="421"/>
        <v/>
      </c>
      <c r="P2128" s="124"/>
      <c r="Q2128" s="118"/>
      <c r="R2128" s="118"/>
      <c r="S2128" s="151"/>
      <c r="T2128" s="119" t="str">
        <f t="shared" si="422"/>
        <v/>
      </c>
      <c r="U2128" s="119" t="str">
        <f t="shared" si="423"/>
        <v/>
      </c>
      <c r="V2128" s="119" t="str">
        <f t="shared" si="428"/>
        <v/>
      </c>
      <c r="W2128" s="119" t="str">
        <f t="shared" si="429"/>
        <v/>
      </c>
      <c r="X2128" s="119" t="str">
        <f t="shared" si="430"/>
        <v/>
      </c>
      <c r="Y2128" s="120" t="str">
        <f t="shared" si="424"/>
        <v/>
      </c>
      <c r="Z2128" s="121" t="str">
        <f t="shared" si="425"/>
        <v/>
      </c>
      <c r="AA2128" s="122"/>
      <c r="AB2128" s="119" t="str">
        <f t="shared" si="420"/>
        <v/>
      </c>
    </row>
    <row r="2129" spans="1:28" x14ac:dyDescent="0.45">
      <c r="A2129" s="112" t="str">
        <f>IF(C2129="","",COUNTA($C$3:C2129))</f>
        <v/>
      </c>
      <c r="B2129" s="112" t="str">
        <f t="shared" si="426"/>
        <v/>
      </c>
      <c r="C2129" s="124"/>
      <c r="D2129" s="114"/>
      <c r="E2129" s="114"/>
      <c r="F2129" s="115"/>
      <c r="G2129" s="116"/>
      <c r="H2129" s="152"/>
      <c r="I2129" s="116"/>
      <c r="J2129" s="116"/>
      <c r="K2129" s="117" t="str">
        <f t="shared" si="427"/>
        <v/>
      </c>
      <c r="L2129" s="118"/>
      <c r="M2129" s="118"/>
      <c r="N2129" s="118"/>
      <c r="O2129" s="138" t="str">
        <f t="shared" si="421"/>
        <v/>
      </c>
      <c r="P2129" s="124"/>
      <c r="Q2129" s="118"/>
      <c r="R2129" s="118"/>
      <c r="S2129" s="151"/>
      <c r="T2129" s="119" t="str">
        <f t="shared" si="422"/>
        <v/>
      </c>
      <c r="U2129" s="119" t="str">
        <f t="shared" si="423"/>
        <v/>
      </c>
      <c r="V2129" s="119" t="str">
        <f t="shared" si="428"/>
        <v/>
      </c>
      <c r="W2129" s="119" t="str">
        <f t="shared" si="429"/>
        <v/>
      </c>
      <c r="X2129" s="119" t="str">
        <f t="shared" si="430"/>
        <v/>
      </c>
      <c r="Y2129" s="120" t="str">
        <f t="shared" si="424"/>
        <v/>
      </c>
      <c r="Z2129" s="121" t="str">
        <f t="shared" si="425"/>
        <v/>
      </c>
      <c r="AA2129" s="122"/>
      <c r="AB2129" s="119" t="str">
        <f t="shared" si="420"/>
        <v/>
      </c>
    </row>
    <row r="2130" spans="1:28" x14ac:dyDescent="0.45">
      <c r="A2130" s="112" t="str">
        <f>IF(C2130="","",COUNTA($C$3:C2130))</f>
        <v/>
      </c>
      <c r="B2130" s="112" t="str">
        <f t="shared" si="426"/>
        <v/>
      </c>
      <c r="C2130" s="124"/>
      <c r="D2130" s="114"/>
      <c r="E2130" s="114"/>
      <c r="F2130" s="115"/>
      <c r="G2130" s="116"/>
      <c r="H2130" s="152"/>
      <c r="I2130" s="116"/>
      <c r="J2130" s="116"/>
      <c r="K2130" s="117" t="str">
        <f t="shared" si="427"/>
        <v/>
      </c>
      <c r="L2130" s="118"/>
      <c r="M2130" s="118"/>
      <c r="N2130" s="118"/>
      <c r="O2130" s="138" t="str">
        <f t="shared" si="421"/>
        <v/>
      </c>
      <c r="P2130" s="124"/>
      <c r="Q2130" s="118"/>
      <c r="R2130" s="118"/>
      <c r="S2130" s="151"/>
      <c r="T2130" s="119" t="str">
        <f t="shared" si="422"/>
        <v/>
      </c>
      <c r="U2130" s="119" t="str">
        <f t="shared" si="423"/>
        <v/>
      </c>
      <c r="V2130" s="119" t="str">
        <f t="shared" si="428"/>
        <v/>
      </c>
      <c r="W2130" s="119" t="str">
        <f t="shared" si="429"/>
        <v/>
      </c>
      <c r="X2130" s="119" t="str">
        <f t="shared" si="430"/>
        <v/>
      </c>
      <c r="Y2130" s="120" t="str">
        <f t="shared" si="424"/>
        <v/>
      </c>
      <c r="Z2130" s="121" t="str">
        <f t="shared" si="425"/>
        <v/>
      </c>
      <c r="AA2130" s="122"/>
      <c r="AB2130" s="119" t="str">
        <f t="shared" si="420"/>
        <v/>
      </c>
    </row>
    <row r="2131" spans="1:28" x14ac:dyDescent="0.45">
      <c r="A2131" s="112" t="str">
        <f>IF(C2131="","",COUNTA($C$3:C2131))</f>
        <v/>
      </c>
      <c r="B2131" s="112" t="str">
        <f t="shared" si="426"/>
        <v/>
      </c>
      <c r="C2131" s="113"/>
      <c r="D2131" s="114"/>
      <c r="E2131" s="114"/>
      <c r="F2131" s="115"/>
      <c r="G2131" s="116"/>
      <c r="H2131" s="152"/>
      <c r="I2131" s="116"/>
      <c r="J2131" s="116"/>
      <c r="K2131" s="117" t="str">
        <f t="shared" si="427"/>
        <v/>
      </c>
      <c r="L2131" s="118"/>
      <c r="M2131" s="118"/>
      <c r="N2131" s="118"/>
      <c r="O2131" s="138" t="str">
        <f t="shared" si="421"/>
        <v/>
      </c>
      <c r="P2131" s="124"/>
      <c r="Q2131" s="118"/>
      <c r="R2131" s="118"/>
      <c r="S2131" s="151"/>
      <c r="T2131" s="119" t="str">
        <f t="shared" si="422"/>
        <v/>
      </c>
      <c r="U2131" s="119" t="str">
        <f t="shared" si="423"/>
        <v/>
      </c>
      <c r="V2131" s="119" t="str">
        <f t="shared" si="428"/>
        <v/>
      </c>
      <c r="W2131" s="119" t="str">
        <f t="shared" si="429"/>
        <v/>
      </c>
      <c r="X2131" s="119" t="str">
        <f t="shared" si="430"/>
        <v/>
      </c>
      <c r="Y2131" s="120" t="str">
        <f t="shared" si="424"/>
        <v/>
      </c>
      <c r="Z2131" s="121" t="str">
        <f t="shared" si="425"/>
        <v/>
      </c>
      <c r="AA2131" s="122"/>
      <c r="AB2131" s="119" t="str">
        <f t="shared" si="420"/>
        <v/>
      </c>
    </row>
    <row r="2132" spans="1:28" x14ac:dyDescent="0.45">
      <c r="A2132" s="112" t="str">
        <f>IF(C2132="","",COUNTA($C$3:C2132))</f>
        <v/>
      </c>
      <c r="B2132" s="112" t="str">
        <f t="shared" si="426"/>
        <v/>
      </c>
      <c r="C2132" s="124"/>
      <c r="D2132" s="114"/>
      <c r="E2132" s="114"/>
      <c r="F2132" s="115"/>
      <c r="G2132" s="116"/>
      <c r="H2132" s="152"/>
      <c r="I2132" s="116"/>
      <c r="J2132" s="116"/>
      <c r="K2132" s="117" t="str">
        <f t="shared" si="427"/>
        <v/>
      </c>
      <c r="L2132" s="118"/>
      <c r="M2132" s="118"/>
      <c r="N2132" s="118"/>
      <c r="O2132" s="138" t="str">
        <f t="shared" si="421"/>
        <v/>
      </c>
      <c r="P2132" s="124"/>
      <c r="Q2132" s="118"/>
      <c r="R2132" s="118"/>
      <c r="S2132" s="151"/>
      <c r="T2132" s="119" t="str">
        <f t="shared" si="422"/>
        <v/>
      </c>
      <c r="U2132" s="119" t="str">
        <f t="shared" si="423"/>
        <v/>
      </c>
      <c r="V2132" s="119" t="str">
        <f t="shared" si="428"/>
        <v/>
      </c>
      <c r="W2132" s="119" t="str">
        <f t="shared" si="429"/>
        <v/>
      </c>
      <c r="X2132" s="119" t="str">
        <f t="shared" si="430"/>
        <v/>
      </c>
      <c r="Y2132" s="120" t="str">
        <f t="shared" si="424"/>
        <v/>
      </c>
      <c r="Z2132" s="121" t="str">
        <f t="shared" si="425"/>
        <v/>
      </c>
      <c r="AA2132" s="122"/>
      <c r="AB2132" s="119" t="str">
        <f t="shared" si="420"/>
        <v/>
      </c>
    </row>
    <row r="2133" spans="1:28" x14ac:dyDescent="0.45">
      <c r="A2133" s="112" t="str">
        <f>IF(C2133="","",COUNTA($C$3:C2133))</f>
        <v/>
      </c>
      <c r="B2133" s="112" t="str">
        <f t="shared" si="426"/>
        <v/>
      </c>
      <c r="C2133" s="124"/>
      <c r="D2133" s="114"/>
      <c r="E2133" s="114"/>
      <c r="F2133" s="115"/>
      <c r="G2133" s="116"/>
      <c r="H2133" s="152"/>
      <c r="I2133" s="116"/>
      <c r="J2133" s="116"/>
      <c r="K2133" s="117" t="str">
        <f t="shared" si="427"/>
        <v/>
      </c>
      <c r="L2133" s="118"/>
      <c r="M2133" s="118"/>
      <c r="N2133" s="118"/>
      <c r="O2133" s="138" t="str">
        <f t="shared" si="421"/>
        <v/>
      </c>
      <c r="P2133" s="124"/>
      <c r="Q2133" s="118"/>
      <c r="R2133" s="118"/>
      <c r="S2133" s="151"/>
      <c r="T2133" s="119" t="str">
        <f t="shared" si="422"/>
        <v/>
      </c>
      <c r="U2133" s="119" t="str">
        <f t="shared" si="423"/>
        <v/>
      </c>
      <c r="V2133" s="119" t="str">
        <f t="shared" si="428"/>
        <v/>
      </c>
      <c r="W2133" s="119" t="str">
        <f t="shared" si="429"/>
        <v/>
      </c>
      <c r="X2133" s="119" t="str">
        <f t="shared" si="430"/>
        <v/>
      </c>
      <c r="Y2133" s="120" t="str">
        <f t="shared" si="424"/>
        <v/>
      </c>
      <c r="Z2133" s="121" t="str">
        <f t="shared" si="425"/>
        <v/>
      </c>
      <c r="AA2133" s="122"/>
      <c r="AB2133" s="119" t="str">
        <f t="shared" si="420"/>
        <v/>
      </c>
    </row>
    <row r="2134" spans="1:28" x14ac:dyDescent="0.45">
      <c r="A2134" s="112" t="str">
        <f>IF(C2134="","",COUNTA($C$3:C2134))</f>
        <v/>
      </c>
      <c r="B2134" s="112" t="str">
        <f t="shared" si="426"/>
        <v/>
      </c>
      <c r="C2134" s="124"/>
      <c r="D2134" s="114"/>
      <c r="E2134" s="114"/>
      <c r="F2134" s="115"/>
      <c r="G2134" s="116"/>
      <c r="H2134" s="152"/>
      <c r="I2134" s="116"/>
      <c r="J2134" s="116"/>
      <c r="K2134" s="117" t="str">
        <f t="shared" si="427"/>
        <v/>
      </c>
      <c r="L2134" s="118"/>
      <c r="M2134" s="118"/>
      <c r="N2134" s="118"/>
      <c r="O2134" s="138" t="str">
        <f t="shared" si="421"/>
        <v/>
      </c>
      <c r="P2134" s="124"/>
      <c r="Q2134" s="118"/>
      <c r="R2134" s="118"/>
      <c r="S2134" s="151"/>
      <c r="T2134" s="119" t="str">
        <f t="shared" si="422"/>
        <v/>
      </c>
      <c r="U2134" s="119" t="str">
        <f t="shared" si="423"/>
        <v/>
      </c>
      <c r="V2134" s="119" t="str">
        <f t="shared" si="428"/>
        <v/>
      </c>
      <c r="W2134" s="119" t="str">
        <f t="shared" si="429"/>
        <v/>
      </c>
      <c r="X2134" s="119" t="str">
        <f t="shared" si="430"/>
        <v/>
      </c>
      <c r="Y2134" s="120" t="str">
        <f t="shared" si="424"/>
        <v/>
      </c>
      <c r="Z2134" s="121" t="str">
        <f t="shared" si="425"/>
        <v/>
      </c>
      <c r="AA2134" s="122"/>
      <c r="AB2134" s="119" t="str">
        <f t="shared" si="420"/>
        <v/>
      </c>
    </row>
    <row r="2135" spans="1:28" x14ac:dyDescent="0.45">
      <c r="A2135" s="112" t="str">
        <f>IF(C2135="","",COUNTA($C$3:C2135))</f>
        <v/>
      </c>
      <c r="B2135" s="112" t="str">
        <f t="shared" si="426"/>
        <v/>
      </c>
      <c r="C2135" s="124"/>
      <c r="D2135" s="114"/>
      <c r="E2135" s="114"/>
      <c r="F2135" s="115"/>
      <c r="G2135" s="116"/>
      <c r="H2135" s="152"/>
      <c r="I2135" s="116"/>
      <c r="J2135" s="116"/>
      <c r="K2135" s="117" t="str">
        <f t="shared" si="427"/>
        <v/>
      </c>
      <c r="L2135" s="118"/>
      <c r="M2135" s="118"/>
      <c r="N2135" s="118"/>
      <c r="O2135" s="138" t="str">
        <f t="shared" si="421"/>
        <v/>
      </c>
      <c r="P2135" s="124"/>
      <c r="Q2135" s="118"/>
      <c r="R2135" s="118"/>
      <c r="S2135" s="151"/>
      <c r="T2135" s="119" t="str">
        <f t="shared" si="422"/>
        <v/>
      </c>
      <c r="U2135" s="119" t="str">
        <f t="shared" si="423"/>
        <v/>
      </c>
      <c r="V2135" s="119" t="str">
        <f t="shared" si="428"/>
        <v/>
      </c>
      <c r="W2135" s="119" t="str">
        <f t="shared" si="429"/>
        <v/>
      </c>
      <c r="X2135" s="119" t="str">
        <f t="shared" si="430"/>
        <v/>
      </c>
      <c r="Y2135" s="120" t="str">
        <f t="shared" si="424"/>
        <v/>
      </c>
      <c r="Z2135" s="121" t="str">
        <f t="shared" si="425"/>
        <v/>
      </c>
      <c r="AA2135" s="122"/>
      <c r="AB2135" s="119" t="str">
        <f t="shared" si="420"/>
        <v/>
      </c>
    </row>
    <row r="2136" spans="1:28" x14ac:dyDescent="0.45">
      <c r="A2136" s="112" t="str">
        <f>IF(C2136="","",COUNTA($C$3:C2136))</f>
        <v/>
      </c>
      <c r="B2136" s="112" t="str">
        <f t="shared" si="426"/>
        <v/>
      </c>
      <c r="C2136" s="124"/>
      <c r="D2136" s="114"/>
      <c r="E2136" s="114"/>
      <c r="F2136" s="115"/>
      <c r="G2136" s="116"/>
      <c r="H2136" s="152"/>
      <c r="I2136" s="116"/>
      <c r="J2136" s="116"/>
      <c r="K2136" s="117" t="str">
        <f t="shared" si="427"/>
        <v/>
      </c>
      <c r="L2136" s="118"/>
      <c r="M2136" s="118"/>
      <c r="N2136" s="118"/>
      <c r="O2136" s="138" t="str">
        <f t="shared" si="421"/>
        <v/>
      </c>
      <c r="P2136" s="124"/>
      <c r="Q2136" s="118"/>
      <c r="R2136" s="118"/>
      <c r="S2136" s="151"/>
      <c r="T2136" s="119" t="str">
        <f t="shared" si="422"/>
        <v/>
      </c>
      <c r="U2136" s="119" t="str">
        <f t="shared" si="423"/>
        <v/>
      </c>
      <c r="V2136" s="119" t="str">
        <f t="shared" si="428"/>
        <v/>
      </c>
      <c r="W2136" s="119" t="str">
        <f t="shared" si="429"/>
        <v/>
      </c>
      <c r="X2136" s="119" t="str">
        <f t="shared" si="430"/>
        <v/>
      </c>
      <c r="Y2136" s="120" t="str">
        <f t="shared" si="424"/>
        <v/>
      </c>
      <c r="Z2136" s="121" t="str">
        <f t="shared" si="425"/>
        <v/>
      </c>
      <c r="AA2136" s="122"/>
      <c r="AB2136" s="119" t="str">
        <f t="shared" si="420"/>
        <v/>
      </c>
    </row>
    <row r="2137" spans="1:28" x14ac:dyDescent="0.45">
      <c r="A2137" s="112" t="str">
        <f>IF(C2137="","",COUNTA($C$3:C2137))</f>
        <v/>
      </c>
      <c r="B2137" s="112" t="str">
        <f t="shared" si="426"/>
        <v/>
      </c>
      <c r="C2137" s="124"/>
      <c r="D2137" s="114"/>
      <c r="E2137" s="114"/>
      <c r="F2137" s="115"/>
      <c r="G2137" s="116"/>
      <c r="H2137" s="152"/>
      <c r="I2137" s="116"/>
      <c r="J2137" s="116"/>
      <c r="K2137" s="117" t="str">
        <f t="shared" si="427"/>
        <v/>
      </c>
      <c r="L2137" s="118"/>
      <c r="M2137" s="118"/>
      <c r="N2137" s="118"/>
      <c r="O2137" s="138" t="str">
        <f t="shared" si="421"/>
        <v/>
      </c>
      <c r="P2137" s="124"/>
      <c r="Q2137" s="118"/>
      <c r="R2137" s="118"/>
      <c r="S2137" s="151"/>
      <c r="T2137" s="119" t="str">
        <f t="shared" si="422"/>
        <v/>
      </c>
      <c r="U2137" s="119" t="str">
        <f t="shared" si="423"/>
        <v/>
      </c>
      <c r="V2137" s="119" t="str">
        <f t="shared" si="428"/>
        <v/>
      </c>
      <c r="W2137" s="119" t="str">
        <f t="shared" si="429"/>
        <v/>
      </c>
      <c r="X2137" s="119" t="str">
        <f t="shared" si="430"/>
        <v/>
      </c>
      <c r="Y2137" s="120" t="str">
        <f t="shared" si="424"/>
        <v/>
      </c>
      <c r="Z2137" s="121" t="str">
        <f t="shared" si="425"/>
        <v/>
      </c>
      <c r="AA2137" s="122"/>
      <c r="AB2137" s="119" t="str">
        <f t="shared" si="420"/>
        <v/>
      </c>
    </row>
    <row r="2138" spans="1:28" x14ac:dyDescent="0.45">
      <c r="A2138" s="112" t="str">
        <f>IF(C2138="","",COUNTA($C$3:C2138))</f>
        <v/>
      </c>
      <c r="B2138" s="112" t="str">
        <f t="shared" si="426"/>
        <v/>
      </c>
      <c r="C2138" s="124"/>
      <c r="D2138" s="114"/>
      <c r="E2138" s="114"/>
      <c r="F2138" s="115"/>
      <c r="G2138" s="116"/>
      <c r="H2138" s="152"/>
      <c r="I2138" s="116"/>
      <c r="J2138" s="116"/>
      <c r="K2138" s="117" t="str">
        <f t="shared" si="427"/>
        <v/>
      </c>
      <c r="L2138" s="118"/>
      <c r="M2138" s="118"/>
      <c r="N2138" s="118"/>
      <c r="O2138" s="138" t="str">
        <f t="shared" si="421"/>
        <v/>
      </c>
      <c r="P2138" s="124"/>
      <c r="Q2138" s="118"/>
      <c r="R2138" s="118"/>
      <c r="S2138" s="151"/>
      <c r="T2138" s="119" t="str">
        <f t="shared" si="422"/>
        <v/>
      </c>
      <c r="U2138" s="119" t="str">
        <f t="shared" si="423"/>
        <v/>
      </c>
      <c r="V2138" s="119" t="str">
        <f t="shared" si="428"/>
        <v/>
      </c>
      <c r="W2138" s="119" t="str">
        <f t="shared" si="429"/>
        <v/>
      </c>
      <c r="X2138" s="119" t="str">
        <f t="shared" si="430"/>
        <v/>
      </c>
      <c r="Y2138" s="120" t="str">
        <f t="shared" si="424"/>
        <v/>
      </c>
      <c r="Z2138" s="121" t="str">
        <f t="shared" si="425"/>
        <v/>
      </c>
      <c r="AA2138" s="122"/>
      <c r="AB2138" s="119" t="str">
        <f t="shared" si="420"/>
        <v/>
      </c>
    </row>
    <row r="2139" spans="1:28" x14ac:dyDescent="0.45">
      <c r="A2139" s="112" t="str">
        <f>IF(C2139="","",COUNTA($C$3:C2139))</f>
        <v/>
      </c>
      <c r="B2139" s="112" t="str">
        <f t="shared" si="426"/>
        <v/>
      </c>
      <c r="C2139" s="124"/>
      <c r="D2139" s="114"/>
      <c r="E2139" s="114"/>
      <c r="F2139" s="115"/>
      <c r="G2139" s="116"/>
      <c r="H2139" s="152"/>
      <c r="I2139" s="116"/>
      <c r="J2139" s="116"/>
      <c r="K2139" s="117" t="str">
        <f t="shared" si="427"/>
        <v/>
      </c>
      <c r="L2139" s="118"/>
      <c r="M2139" s="118"/>
      <c r="N2139" s="118"/>
      <c r="O2139" s="138" t="str">
        <f t="shared" si="421"/>
        <v/>
      </c>
      <c r="P2139" s="124"/>
      <c r="Q2139" s="118"/>
      <c r="R2139" s="118"/>
      <c r="S2139" s="151"/>
      <c r="T2139" s="119" t="str">
        <f t="shared" si="422"/>
        <v/>
      </c>
      <c r="U2139" s="119" t="str">
        <f t="shared" si="423"/>
        <v/>
      </c>
      <c r="V2139" s="119" t="str">
        <f t="shared" si="428"/>
        <v/>
      </c>
      <c r="W2139" s="119" t="str">
        <f t="shared" si="429"/>
        <v/>
      </c>
      <c r="X2139" s="119" t="str">
        <f t="shared" si="430"/>
        <v/>
      </c>
      <c r="Y2139" s="120" t="str">
        <f t="shared" si="424"/>
        <v/>
      </c>
      <c r="Z2139" s="121" t="str">
        <f t="shared" si="425"/>
        <v/>
      </c>
      <c r="AA2139" s="122"/>
      <c r="AB2139" s="119" t="str">
        <f t="shared" si="420"/>
        <v/>
      </c>
    </row>
    <row r="2140" spans="1:28" x14ac:dyDescent="0.45">
      <c r="A2140" s="112" t="str">
        <f>IF(C2140="","",COUNTA($C$3:C2140))</f>
        <v/>
      </c>
      <c r="B2140" s="112" t="str">
        <f t="shared" si="426"/>
        <v/>
      </c>
      <c r="C2140" s="124"/>
      <c r="D2140" s="114"/>
      <c r="E2140" s="114"/>
      <c r="F2140" s="115"/>
      <c r="G2140" s="116"/>
      <c r="H2140" s="152"/>
      <c r="I2140" s="116"/>
      <c r="J2140" s="116"/>
      <c r="K2140" s="117" t="str">
        <f t="shared" si="427"/>
        <v/>
      </c>
      <c r="L2140" s="118"/>
      <c r="M2140" s="118"/>
      <c r="N2140" s="118"/>
      <c r="O2140" s="138" t="str">
        <f t="shared" si="421"/>
        <v/>
      </c>
      <c r="P2140" s="124"/>
      <c r="Q2140" s="118"/>
      <c r="R2140" s="118"/>
      <c r="S2140" s="151"/>
      <c r="T2140" s="119" t="str">
        <f t="shared" si="422"/>
        <v/>
      </c>
      <c r="U2140" s="119" t="str">
        <f t="shared" si="423"/>
        <v/>
      </c>
      <c r="V2140" s="119" t="str">
        <f t="shared" si="428"/>
        <v/>
      </c>
      <c r="W2140" s="119" t="str">
        <f t="shared" si="429"/>
        <v/>
      </c>
      <c r="X2140" s="119" t="str">
        <f t="shared" si="430"/>
        <v/>
      </c>
      <c r="Y2140" s="120" t="str">
        <f t="shared" si="424"/>
        <v/>
      </c>
      <c r="Z2140" s="121" t="str">
        <f t="shared" si="425"/>
        <v/>
      </c>
      <c r="AA2140" s="122"/>
      <c r="AB2140" s="119" t="str">
        <f t="shared" si="420"/>
        <v/>
      </c>
    </row>
    <row r="2141" spans="1:28" x14ac:dyDescent="0.45">
      <c r="A2141" s="112" t="str">
        <f>IF(C2141="","",COUNTA($C$3:C2141))</f>
        <v/>
      </c>
      <c r="B2141" s="112" t="str">
        <f t="shared" si="426"/>
        <v/>
      </c>
      <c r="C2141" s="124"/>
      <c r="D2141" s="114"/>
      <c r="E2141" s="114"/>
      <c r="F2141" s="115"/>
      <c r="G2141" s="116"/>
      <c r="H2141" s="152"/>
      <c r="I2141" s="116"/>
      <c r="J2141" s="116"/>
      <c r="K2141" s="117" t="str">
        <f t="shared" si="427"/>
        <v/>
      </c>
      <c r="L2141" s="118"/>
      <c r="M2141" s="118"/>
      <c r="N2141" s="118"/>
      <c r="O2141" s="138" t="str">
        <f t="shared" si="421"/>
        <v/>
      </c>
      <c r="P2141" s="124"/>
      <c r="Q2141" s="118"/>
      <c r="R2141" s="118"/>
      <c r="S2141" s="151"/>
      <c r="T2141" s="119" t="str">
        <f t="shared" si="422"/>
        <v/>
      </c>
      <c r="U2141" s="119" t="str">
        <f t="shared" si="423"/>
        <v/>
      </c>
      <c r="V2141" s="119" t="str">
        <f t="shared" si="428"/>
        <v/>
      </c>
      <c r="W2141" s="119" t="str">
        <f t="shared" si="429"/>
        <v/>
      </c>
      <c r="X2141" s="119" t="str">
        <f t="shared" si="430"/>
        <v/>
      </c>
      <c r="Y2141" s="120" t="str">
        <f t="shared" si="424"/>
        <v/>
      </c>
      <c r="Z2141" s="121" t="str">
        <f t="shared" si="425"/>
        <v/>
      </c>
      <c r="AA2141" s="122"/>
      <c r="AB2141" s="119" t="str">
        <f t="shared" si="420"/>
        <v/>
      </c>
    </row>
    <row r="2142" spans="1:28" x14ac:dyDescent="0.45">
      <c r="A2142" s="112" t="str">
        <f>IF(C2142="","",COUNTA($C$3:C2142))</f>
        <v/>
      </c>
      <c r="B2142" s="112" t="str">
        <f t="shared" si="426"/>
        <v/>
      </c>
      <c r="C2142" s="113"/>
      <c r="D2142" s="114"/>
      <c r="E2142" s="114"/>
      <c r="F2142" s="115"/>
      <c r="G2142" s="116"/>
      <c r="H2142" s="152"/>
      <c r="I2142" s="116"/>
      <c r="J2142" s="116"/>
      <c r="K2142" s="117" t="str">
        <f t="shared" si="427"/>
        <v/>
      </c>
      <c r="L2142" s="118"/>
      <c r="M2142" s="118"/>
      <c r="N2142" s="118"/>
      <c r="O2142" s="138" t="str">
        <f t="shared" si="421"/>
        <v/>
      </c>
      <c r="P2142" s="124"/>
      <c r="Q2142" s="118"/>
      <c r="R2142" s="118"/>
      <c r="S2142" s="151"/>
      <c r="T2142" s="119" t="str">
        <f t="shared" si="422"/>
        <v/>
      </c>
      <c r="U2142" s="119" t="str">
        <f t="shared" si="423"/>
        <v/>
      </c>
      <c r="V2142" s="119" t="str">
        <f t="shared" si="428"/>
        <v/>
      </c>
      <c r="W2142" s="119" t="str">
        <f t="shared" si="429"/>
        <v/>
      </c>
      <c r="X2142" s="119" t="str">
        <f t="shared" si="430"/>
        <v/>
      </c>
      <c r="Y2142" s="120" t="str">
        <f t="shared" si="424"/>
        <v/>
      </c>
      <c r="Z2142" s="121" t="str">
        <f t="shared" si="425"/>
        <v/>
      </c>
      <c r="AA2142" s="122"/>
      <c r="AB2142" s="119" t="str">
        <f t="shared" si="420"/>
        <v/>
      </c>
    </row>
    <row r="2143" spans="1:28" x14ac:dyDescent="0.45">
      <c r="A2143" s="112" t="str">
        <f>IF(C2143="","",COUNTA($C$3:C2143))</f>
        <v/>
      </c>
      <c r="B2143" s="112" t="str">
        <f t="shared" si="426"/>
        <v/>
      </c>
      <c r="C2143" s="124"/>
      <c r="D2143" s="114"/>
      <c r="E2143" s="114"/>
      <c r="F2143" s="115"/>
      <c r="G2143" s="116"/>
      <c r="H2143" s="152"/>
      <c r="I2143" s="116"/>
      <c r="J2143" s="116"/>
      <c r="K2143" s="117" t="str">
        <f t="shared" si="427"/>
        <v/>
      </c>
      <c r="L2143" s="118"/>
      <c r="M2143" s="118"/>
      <c r="N2143" s="118"/>
      <c r="O2143" s="138" t="str">
        <f t="shared" si="421"/>
        <v/>
      </c>
      <c r="P2143" s="124"/>
      <c r="Q2143" s="118"/>
      <c r="R2143" s="118"/>
      <c r="S2143" s="151"/>
      <c r="T2143" s="119" t="str">
        <f t="shared" si="422"/>
        <v/>
      </c>
      <c r="U2143" s="119" t="str">
        <f t="shared" si="423"/>
        <v/>
      </c>
      <c r="V2143" s="119" t="str">
        <f t="shared" si="428"/>
        <v/>
      </c>
      <c r="W2143" s="119" t="str">
        <f t="shared" si="429"/>
        <v/>
      </c>
      <c r="X2143" s="119" t="str">
        <f t="shared" si="430"/>
        <v/>
      </c>
      <c r="Y2143" s="120" t="str">
        <f t="shared" si="424"/>
        <v/>
      </c>
      <c r="Z2143" s="121" t="str">
        <f t="shared" si="425"/>
        <v/>
      </c>
      <c r="AA2143" s="122"/>
      <c r="AB2143" s="119" t="str">
        <f t="shared" si="420"/>
        <v/>
      </c>
    </row>
    <row r="2144" spans="1:28" x14ac:dyDescent="0.45">
      <c r="A2144" s="112" t="str">
        <f>IF(C2144="","",COUNTA($C$3:C2144))</f>
        <v/>
      </c>
      <c r="B2144" s="112" t="str">
        <f t="shared" si="426"/>
        <v/>
      </c>
      <c r="C2144" s="124"/>
      <c r="D2144" s="114"/>
      <c r="E2144" s="114"/>
      <c r="F2144" s="115"/>
      <c r="G2144" s="116"/>
      <c r="H2144" s="152"/>
      <c r="I2144" s="116"/>
      <c r="J2144" s="116"/>
      <c r="K2144" s="117" t="str">
        <f t="shared" si="427"/>
        <v/>
      </c>
      <c r="L2144" s="118"/>
      <c r="M2144" s="118"/>
      <c r="N2144" s="118"/>
      <c r="O2144" s="138" t="str">
        <f t="shared" si="421"/>
        <v/>
      </c>
      <c r="P2144" s="124"/>
      <c r="Q2144" s="118"/>
      <c r="R2144" s="118"/>
      <c r="S2144" s="151"/>
      <c r="T2144" s="119" t="str">
        <f t="shared" si="422"/>
        <v/>
      </c>
      <c r="U2144" s="119" t="str">
        <f t="shared" si="423"/>
        <v/>
      </c>
      <c r="V2144" s="119" t="str">
        <f t="shared" si="428"/>
        <v/>
      </c>
      <c r="W2144" s="119" t="str">
        <f t="shared" si="429"/>
        <v/>
      </c>
      <c r="X2144" s="119" t="str">
        <f t="shared" si="430"/>
        <v/>
      </c>
      <c r="Y2144" s="120" t="str">
        <f t="shared" si="424"/>
        <v/>
      </c>
      <c r="Z2144" s="121" t="str">
        <f t="shared" si="425"/>
        <v/>
      </c>
      <c r="AA2144" s="122"/>
      <c r="AB2144" s="119" t="str">
        <f t="shared" si="420"/>
        <v/>
      </c>
    </row>
    <row r="2145" spans="1:28" x14ac:dyDescent="0.45">
      <c r="A2145" s="112" t="str">
        <f>IF(C2145="","",COUNTA($C$3:C2145))</f>
        <v/>
      </c>
      <c r="B2145" s="112" t="str">
        <f t="shared" si="426"/>
        <v/>
      </c>
      <c r="C2145" s="124"/>
      <c r="D2145" s="114"/>
      <c r="E2145" s="114"/>
      <c r="F2145" s="115"/>
      <c r="G2145" s="116"/>
      <c r="H2145" s="152"/>
      <c r="I2145" s="116"/>
      <c r="J2145" s="116"/>
      <c r="K2145" s="117" t="str">
        <f t="shared" si="427"/>
        <v/>
      </c>
      <c r="L2145" s="118"/>
      <c r="M2145" s="118"/>
      <c r="N2145" s="118"/>
      <c r="O2145" s="138" t="str">
        <f t="shared" si="421"/>
        <v/>
      </c>
      <c r="P2145" s="124"/>
      <c r="Q2145" s="118"/>
      <c r="R2145" s="118"/>
      <c r="S2145" s="151"/>
      <c r="T2145" s="119" t="str">
        <f t="shared" si="422"/>
        <v/>
      </c>
      <c r="U2145" s="119" t="str">
        <f t="shared" si="423"/>
        <v/>
      </c>
      <c r="V2145" s="119" t="str">
        <f t="shared" si="428"/>
        <v/>
      </c>
      <c r="W2145" s="119" t="str">
        <f t="shared" si="429"/>
        <v/>
      </c>
      <c r="X2145" s="119" t="str">
        <f t="shared" si="430"/>
        <v/>
      </c>
      <c r="Y2145" s="120" t="str">
        <f t="shared" si="424"/>
        <v/>
      </c>
      <c r="Z2145" s="121" t="str">
        <f t="shared" si="425"/>
        <v/>
      </c>
      <c r="AA2145" s="122"/>
      <c r="AB2145" s="119" t="str">
        <f t="shared" si="420"/>
        <v/>
      </c>
    </row>
    <row r="2146" spans="1:28" x14ac:dyDescent="0.45">
      <c r="A2146" s="112" t="str">
        <f>IF(C2146="","",COUNTA($C$3:C2146))</f>
        <v/>
      </c>
      <c r="B2146" s="112" t="str">
        <f t="shared" si="426"/>
        <v/>
      </c>
      <c r="C2146" s="124"/>
      <c r="D2146" s="114"/>
      <c r="E2146" s="114"/>
      <c r="F2146" s="115"/>
      <c r="G2146" s="116"/>
      <c r="H2146" s="152"/>
      <c r="I2146" s="116"/>
      <c r="J2146" s="116"/>
      <c r="K2146" s="117" t="str">
        <f t="shared" si="427"/>
        <v/>
      </c>
      <c r="L2146" s="118"/>
      <c r="M2146" s="118"/>
      <c r="N2146" s="118"/>
      <c r="O2146" s="138" t="str">
        <f t="shared" si="421"/>
        <v/>
      </c>
      <c r="P2146" s="124"/>
      <c r="Q2146" s="118"/>
      <c r="R2146" s="118"/>
      <c r="S2146" s="151"/>
      <c r="T2146" s="119" t="str">
        <f t="shared" si="422"/>
        <v/>
      </c>
      <c r="U2146" s="119" t="str">
        <f t="shared" si="423"/>
        <v/>
      </c>
      <c r="V2146" s="119" t="str">
        <f t="shared" si="428"/>
        <v/>
      </c>
      <c r="W2146" s="119" t="str">
        <f t="shared" si="429"/>
        <v/>
      </c>
      <c r="X2146" s="119" t="str">
        <f t="shared" si="430"/>
        <v/>
      </c>
      <c r="Y2146" s="120" t="str">
        <f t="shared" si="424"/>
        <v/>
      </c>
      <c r="Z2146" s="121" t="str">
        <f t="shared" si="425"/>
        <v/>
      </c>
      <c r="AA2146" s="122"/>
      <c r="AB2146" s="119" t="str">
        <f t="shared" si="420"/>
        <v/>
      </c>
    </row>
    <row r="2147" spans="1:28" x14ac:dyDescent="0.45">
      <c r="A2147" s="112" t="str">
        <f>IF(C2147="","",COUNTA($C$3:C2147))</f>
        <v/>
      </c>
      <c r="B2147" s="112" t="str">
        <f t="shared" si="426"/>
        <v/>
      </c>
      <c r="C2147" s="124"/>
      <c r="D2147" s="114"/>
      <c r="E2147" s="114"/>
      <c r="F2147" s="115"/>
      <c r="G2147" s="116"/>
      <c r="H2147" s="152"/>
      <c r="I2147" s="116"/>
      <c r="J2147" s="116"/>
      <c r="K2147" s="117" t="str">
        <f t="shared" si="427"/>
        <v/>
      </c>
      <c r="L2147" s="118"/>
      <c r="M2147" s="118"/>
      <c r="N2147" s="118"/>
      <c r="O2147" s="138" t="str">
        <f t="shared" si="421"/>
        <v/>
      </c>
      <c r="P2147" s="124"/>
      <c r="Q2147" s="118"/>
      <c r="R2147" s="118"/>
      <c r="S2147" s="151"/>
      <c r="T2147" s="119" t="str">
        <f t="shared" si="422"/>
        <v/>
      </c>
      <c r="U2147" s="119" t="str">
        <f t="shared" si="423"/>
        <v/>
      </c>
      <c r="V2147" s="119" t="str">
        <f t="shared" si="428"/>
        <v/>
      </c>
      <c r="W2147" s="119" t="str">
        <f t="shared" si="429"/>
        <v/>
      </c>
      <c r="X2147" s="119" t="str">
        <f t="shared" si="430"/>
        <v/>
      </c>
      <c r="Y2147" s="120" t="str">
        <f t="shared" si="424"/>
        <v/>
      </c>
      <c r="Z2147" s="121" t="str">
        <f t="shared" si="425"/>
        <v/>
      </c>
      <c r="AA2147" s="122"/>
      <c r="AB2147" s="119" t="str">
        <f t="shared" si="420"/>
        <v/>
      </c>
    </row>
    <row r="2148" spans="1:28" x14ac:dyDescent="0.45">
      <c r="A2148" s="112" t="str">
        <f>IF(C2148="","",COUNTA($C$3:C2148))</f>
        <v/>
      </c>
      <c r="B2148" s="112" t="str">
        <f t="shared" si="426"/>
        <v/>
      </c>
      <c r="C2148" s="124"/>
      <c r="D2148" s="114"/>
      <c r="E2148" s="114"/>
      <c r="F2148" s="115"/>
      <c r="G2148" s="116"/>
      <c r="H2148" s="152"/>
      <c r="I2148" s="116"/>
      <c r="J2148" s="116"/>
      <c r="K2148" s="117" t="str">
        <f t="shared" si="427"/>
        <v/>
      </c>
      <c r="L2148" s="118"/>
      <c r="M2148" s="118"/>
      <c r="N2148" s="118"/>
      <c r="O2148" s="138" t="str">
        <f t="shared" si="421"/>
        <v/>
      </c>
      <c r="P2148" s="124"/>
      <c r="Q2148" s="118"/>
      <c r="R2148" s="118"/>
      <c r="S2148" s="151"/>
      <c r="T2148" s="119" t="str">
        <f t="shared" si="422"/>
        <v/>
      </c>
      <c r="U2148" s="119" t="str">
        <f t="shared" si="423"/>
        <v/>
      </c>
      <c r="V2148" s="119" t="str">
        <f t="shared" si="428"/>
        <v/>
      </c>
      <c r="W2148" s="119" t="str">
        <f t="shared" si="429"/>
        <v/>
      </c>
      <c r="X2148" s="119" t="str">
        <f t="shared" si="430"/>
        <v/>
      </c>
      <c r="Y2148" s="120" t="str">
        <f t="shared" si="424"/>
        <v/>
      </c>
      <c r="Z2148" s="121" t="str">
        <f t="shared" si="425"/>
        <v/>
      </c>
      <c r="AA2148" s="122"/>
      <c r="AB2148" s="119" t="str">
        <f t="shared" ref="AB2148:AB2211" si="431">IFERROR((X2148-AA2148),"")</f>
        <v/>
      </c>
    </row>
    <row r="2149" spans="1:28" x14ac:dyDescent="0.45">
      <c r="A2149" s="112" t="str">
        <f>IF(C2149="","",COUNTA($C$3:C2149))</f>
        <v/>
      </c>
      <c r="B2149" s="112" t="str">
        <f t="shared" si="426"/>
        <v/>
      </c>
      <c r="C2149" s="124"/>
      <c r="D2149" s="114"/>
      <c r="E2149" s="114"/>
      <c r="F2149" s="115"/>
      <c r="G2149" s="116"/>
      <c r="H2149" s="152"/>
      <c r="I2149" s="116"/>
      <c r="J2149" s="116"/>
      <c r="K2149" s="117" t="str">
        <f t="shared" si="427"/>
        <v/>
      </c>
      <c r="L2149" s="118"/>
      <c r="M2149" s="118"/>
      <c r="N2149" s="118"/>
      <c r="O2149" s="138" t="str">
        <f t="shared" si="421"/>
        <v/>
      </c>
      <c r="P2149" s="124"/>
      <c r="Q2149" s="118"/>
      <c r="R2149" s="118"/>
      <c r="S2149" s="151"/>
      <c r="T2149" s="119" t="str">
        <f t="shared" si="422"/>
        <v/>
      </c>
      <c r="U2149" s="119" t="str">
        <f t="shared" si="423"/>
        <v/>
      </c>
      <c r="V2149" s="119" t="str">
        <f t="shared" si="428"/>
        <v/>
      </c>
      <c r="W2149" s="119" t="str">
        <f t="shared" si="429"/>
        <v/>
      </c>
      <c r="X2149" s="119" t="str">
        <f t="shared" si="430"/>
        <v/>
      </c>
      <c r="Y2149" s="120" t="str">
        <f t="shared" si="424"/>
        <v/>
      </c>
      <c r="Z2149" s="121" t="str">
        <f t="shared" si="425"/>
        <v/>
      </c>
      <c r="AA2149" s="122"/>
      <c r="AB2149" s="119" t="str">
        <f t="shared" si="431"/>
        <v/>
      </c>
    </row>
    <row r="2150" spans="1:28" x14ac:dyDescent="0.45">
      <c r="A2150" s="112" t="str">
        <f>IF(C2150="","",COUNTA($C$3:C2150))</f>
        <v/>
      </c>
      <c r="B2150" s="112" t="str">
        <f t="shared" si="426"/>
        <v/>
      </c>
      <c r="C2150" s="124"/>
      <c r="D2150" s="114"/>
      <c r="E2150" s="114"/>
      <c r="F2150" s="115"/>
      <c r="G2150" s="116"/>
      <c r="H2150" s="152"/>
      <c r="I2150" s="116"/>
      <c r="J2150" s="116"/>
      <c r="K2150" s="117" t="str">
        <f t="shared" si="427"/>
        <v/>
      </c>
      <c r="L2150" s="118"/>
      <c r="M2150" s="118"/>
      <c r="N2150" s="118"/>
      <c r="O2150" s="138" t="str">
        <f t="shared" si="421"/>
        <v/>
      </c>
      <c r="P2150" s="124"/>
      <c r="Q2150" s="118"/>
      <c r="R2150" s="118"/>
      <c r="S2150" s="151"/>
      <c r="T2150" s="119" t="str">
        <f t="shared" si="422"/>
        <v/>
      </c>
      <c r="U2150" s="119" t="str">
        <f t="shared" si="423"/>
        <v/>
      </c>
      <c r="V2150" s="119" t="str">
        <f t="shared" si="428"/>
        <v/>
      </c>
      <c r="W2150" s="119" t="str">
        <f t="shared" si="429"/>
        <v/>
      </c>
      <c r="X2150" s="119" t="str">
        <f t="shared" si="430"/>
        <v/>
      </c>
      <c r="Y2150" s="120" t="str">
        <f t="shared" si="424"/>
        <v/>
      </c>
      <c r="Z2150" s="121" t="str">
        <f t="shared" si="425"/>
        <v/>
      </c>
      <c r="AA2150" s="122"/>
      <c r="AB2150" s="119" t="str">
        <f t="shared" si="431"/>
        <v/>
      </c>
    </row>
    <row r="2151" spans="1:28" x14ac:dyDescent="0.45">
      <c r="A2151" s="112" t="str">
        <f>IF(C2151="","",COUNTA($C$3:C2151))</f>
        <v/>
      </c>
      <c r="B2151" s="112" t="str">
        <f t="shared" si="426"/>
        <v/>
      </c>
      <c r="C2151" s="113"/>
      <c r="D2151" s="114"/>
      <c r="E2151" s="114"/>
      <c r="F2151" s="115"/>
      <c r="G2151" s="116"/>
      <c r="H2151" s="152"/>
      <c r="I2151" s="116"/>
      <c r="J2151" s="116"/>
      <c r="K2151" s="117" t="str">
        <f t="shared" si="427"/>
        <v/>
      </c>
      <c r="L2151" s="118"/>
      <c r="M2151" s="118"/>
      <c r="N2151" s="118"/>
      <c r="O2151" s="138" t="str">
        <f t="shared" si="421"/>
        <v/>
      </c>
      <c r="P2151" s="124"/>
      <c r="Q2151" s="118"/>
      <c r="R2151" s="118"/>
      <c r="S2151" s="151"/>
      <c r="T2151" s="119" t="str">
        <f t="shared" si="422"/>
        <v/>
      </c>
      <c r="U2151" s="119" t="str">
        <f t="shared" si="423"/>
        <v/>
      </c>
      <c r="V2151" s="119" t="str">
        <f t="shared" si="428"/>
        <v/>
      </c>
      <c r="W2151" s="119" t="str">
        <f t="shared" si="429"/>
        <v/>
      </c>
      <c r="X2151" s="119" t="str">
        <f t="shared" si="430"/>
        <v/>
      </c>
      <c r="Y2151" s="120" t="str">
        <f t="shared" si="424"/>
        <v/>
      </c>
      <c r="Z2151" s="121" t="str">
        <f t="shared" si="425"/>
        <v/>
      </c>
      <c r="AA2151" s="122"/>
      <c r="AB2151" s="119" t="str">
        <f t="shared" si="431"/>
        <v/>
      </c>
    </row>
    <row r="2152" spans="1:28" x14ac:dyDescent="0.45">
      <c r="A2152" s="112" t="str">
        <f>IF(C2152="","",COUNTA($C$3:C2152))</f>
        <v/>
      </c>
      <c r="B2152" s="112" t="str">
        <f t="shared" si="426"/>
        <v/>
      </c>
      <c r="C2152" s="124"/>
      <c r="D2152" s="114"/>
      <c r="E2152" s="114"/>
      <c r="F2152" s="115"/>
      <c r="G2152" s="116"/>
      <c r="H2152" s="152"/>
      <c r="I2152" s="116"/>
      <c r="J2152" s="116"/>
      <c r="K2152" s="117" t="str">
        <f t="shared" si="427"/>
        <v/>
      </c>
      <c r="L2152" s="118"/>
      <c r="M2152" s="118"/>
      <c r="N2152" s="118"/>
      <c r="O2152" s="138" t="str">
        <f t="shared" si="421"/>
        <v/>
      </c>
      <c r="P2152" s="124"/>
      <c r="Q2152" s="118"/>
      <c r="R2152" s="118"/>
      <c r="S2152" s="151"/>
      <c r="T2152" s="119" t="str">
        <f t="shared" si="422"/>
        <v/>
      </c>
      <c r="U2152" s="119" t="str">
        <f t="shared" si="423"/>
        <v/>
      </c>
      <c r="V2152" s="119" t="str">
        <f t="shared" si="428"/>
        <v/>
      </c>
      <c r="W2152" s="119" t="str">
        <f t="shared" si="429"/>
        <v/>
      </c>
      <c r="X2152" s="119" t="str">
        <f t="shared" si="430"/>
        <v/>
      </c>
      <c r="Y2152" s="120" t="str">
        <f t="shared" si="424"/>
        <v/>
      </c>
      <c r="Z2152" s="121" t="str">
        <f t="shared" si="425"/>
        <v/>
      </c>
      <c r="AA2152" s="122"/>
      <c r="AB2152" s="119" t="str">
        <f t="shared" si="431"/>
        <v/>
      </c>
    </row>
    <row r="2153" spans="1:28" x14ac:dyDescent="0.45">
      <c r="A2153" s="112" t="str">
        <f>IF(C2153="","",COUNTA($C$3:C2153))</f>
        <v/>
      </c>
      <c r="B2153" s="112" t="str">
        <f t="shared" si="426"/>
        <v/>
      </c>
      <c r="C2153" s="124"/>
      <c r="D2153" s="114"/>
      <c r="E2153" s="114"/>
      <c r="F2153" s="115"/>
      <c r="G2153" s="116"/>
      <c r="H2153" s="152"/>
      <c r="I2153" s="116"/>
      <c r="J2153" s="116"/>
      <c r="K2153" s="117" t="str">
        <f t="shared" si="427"/>
        <v/>
      </c>
      <c r="L2153" s="118"/>
      <c r="M2153" s="118"/>
      <c r="N2153" s="118"/>
      <c r="O2153" s="138" t="str">
        <f t="shared" ref="O2153:O2216" si="432">IF(ISNUMBER(SEARCH("gsm",J:J)),(M2153+N2153)*1.22,IF(ISNUMBER(SEARCH("Tape",J:J)),L2153,IF(ISNUMBER(SEARCH("Thermal",J:J)),L2153,IF(ISNUMBER(SEARCH("Acou",J:J)),L2153,IF(ISNUMBER(SEARCH("ss",J:J)),L2153,IF(ISNUMBER(SEARCH("Alu",J:J)),L2153,IF(ISNUMBER(SEARCH("Gasket",J:J)),L2153,IF(ISNUMBER(SEARCH("Cleats",J:J)),L2153,IF(ISNUMBER(SEARCH("Tube",J:J)),L2153,IF(ISNUMBER(SEARCH("Bracket",J:J)),L2153,IF(ISNUMBER(SEARCH("Corner",J:J)),L2153,IF(ISNUMBER(SEARCH("MS",J:J)),L2153,IF(ISNUMBER(SEARCH("Bucket",J:J)),L2153,IF(ISNUMBER(SEARCH("stretch",J:J)),L2153,IF(ISNUMBER(SEARCH("Bubble",J:J)),L2153,IF(ISNUMBER(SEARCH("JTR",J:J)),L2153,IF(ISNUMBER(SEARCH("Clamp",J:J)),"No's",IF(ISNUMBER(SEARCH("PIR",J:J)),"sqmt",""))))))))))))))))))</f>
        <v/>
      </c>
      <c r="P2153" s="124"/>
      <c r="Q2153" s="118"/>
      <c r="R2153" s="118"/>
      <c r="S2153" s="151"/>
      <c r="T2153" s="119" t="str">
        <f t="shared" si="422"/>
        <v/>
      </c>
      <c r="U2153" s="119" t="str">
        <f t="shared" si="423"/>
        <v/>
      </c>
      <c r="V2153" s="119" t="str">
        <f t="shared" si="428"/>
        <v/>
      </c>
      <c r="W2153" s="119" t="str">
        <f t="shared" si="429"/>
        <v/>
      </c>
      <c r="X2153" s="119" t="str">
        <f t="shared" si="430"/>
        <v/>
      </c>
      <c r="Y2153" s="120" t="str">
        <f t="shared" si="424"/>
        <v/>
      </c>
      <c r="Z2153" s="121" t="str">
        <f t="shared" si="425"/>
        <v/>
      </c>
      <c r="AA2153" s="122"/>
      <c r="AB2153" s="119" t="str">
        <f t="shared" si="431"/>
        <v/>
      </c>
    </row>
    <row r="2154" spans="1:28" x14ac:dyDescent="0.45">
      <c r="A2154" s="112" t="str">
        <f>IF(C2154="","",COUNTA($C$3:C2154))</f>
        <v/>
      </c>
      <c r="B2154" s="112" t="str">
        <f t="shared" si="426"/>
        <v/>
      </c>
      <c r="C2154" s="124"/>
      <c r="D2154" s="114"/>
      <c r="E2154" s="114"/>
      <c r="F2154" s="115"/>
      <c r="G2154" s="116"/>
      <c r="H2154" s="152"/>
      <c r="I2154" s="116"/>
      <c r="J2154" s="116"/>
      <c r="K2154" s="117" t="str">
        <f t="shared" si="427"/>
        <v/>
      </c>
      <c r="L2154" s="118"/>
      <c r="M2154" s="118"/>
      <c r="N2154" s="118"/>
      <c r="O2154" s="138" t="str">
        <f t="shared" si="432"/>
        <v/>
      </c>
      <c r="P2154" s="124"/>
      <c r="Q2154" s="118"/>
      <c r="R2154" s="118"/>
      <c r="S2154" s="151"/>
      <c r="T2154" s="119" t="str">
        <f t="shared" si="422"/>
        <v/>
      </c>
      <c r="U2154" s="119" t="str">
        <f t="shared" si="423"/>
        <v/>
      </c>
      <c r="V2154" s="119" t="str">
        <f t="shared" si="428"/>
        <v/>
      </c>
      <c r="W2154" s="119" t="str">
        <f t="shared" si="429"/>
        <v/>
      </c>
      <c r="X2154" s="119" t="str">
        <f t="shared" si="430"/>
        <v/>
      </c>
      <c r="Y2154" s="120" t="str">
        <f t="shared" si="424"/>
        <v/>
      </c>
      <c r="Z2154" s="121" t="str">
        <f t="shared" si="425"/>
        <v/>
      </c>
      <c r="AA2154" s="122"/>
      <c r="AB2154" s="119" t="str">
        <f t="shared" si="431"/>
        <v/>
      </c>
    </row>
    <row r="2155" spans="1:28" x14ac:dyDescent="0.45">
      <c r="A2155" s="112" t="str">
        <f>IF(C2155="","",COUNTA($C$3:C2155))</f>
        <v/>
      </c>
      <c r="B2155" s="112" t="str">
        <f t="shared" si="426"/>
        <v/>
      </c>
      <c r="C2155" s="124"/>
      <c r="D2155" s="114"/>
      <c r="E2155" s="114"/>
      <c r="F2155" s="115"/>
      <c r="G2155" s="116"/>
      <c r="H2155" s="152"/>
      <c r="I2155" s="116"/>
      <c r="J2155" s="116"/>
      <c r="K2155" s="117" t="str">
        <f t="shared" si="427"/>
        <v/>
      </c>
      <c r="L2155" s="118"/>
      <c r="M2155" s="118"/>
      <c r="N2155" s="118"/>
      <c r="O2155" s="138" t="str">
        <f t="shared" si="432"/>
        <v/>
      </c>
      <c r="P2155" s="124"/>
      <c r="Q2155" s="118"/>
      <c r="R2155" s="118"/>
      <c r="S2155" s="151"/>
      <c r="T2155" s="119" t="str">
        <f t="shared" si="422"/>
        <v/>
      </c>
      <c r="U2155" s="119" t="str">
        <f t="shared" si="423"/>
        <v/>
      </c>
      <c r="V2155" s="119" t="str">
        <f t="shared" si="428"/>
        <v/>
      </c>
      <c r="W2155" s="119" t="str">
        <f t="shared" si="429"/>
        <v/>
      </c>
      <c r="X2155" s="119" t="str">
        <f t="shared" si="430"/>
        <v/>
      </c>
      <c r="Y2155" s="120" t="str">
        <f t="shared" si="424"/>
        <v/>
      </c>
      <c r="Z2155" s="121" t="str">
        <f t="shared" si="425"/>
        <v/>
      </c>
      <c r="AA2155" s="122"/>
      <c r="AB2155" s="119" t="str">
        <f t="shared" si="431"/>
        <v/>
      </c>
    </row>
    <row r="2156" spans="1:28" x14ac:dyDescent="0.45">
      <c r="A2156" s="112" t="str">
        <f>IF(C2156="","",COUNTA($C$3:C2156))</f>
        <v/>
      </c>
      <c r="B2156" s="112" t="str">
        <f t="shared" si="426"/>
        <v/>
      </c>
      <c r="C2156" s="124"/>
      <c r="D2156" s="114"/>
      <c r="E2156" s="114"/>
      <c r="F2156" s="115"/>
      <c r="G2156" s="116"/>
      <c r="H2156" s="152"/>
      <c r="I2156" s="116"/>
      <c r="J2156" s="116"/>
      <c r="K2156" s="117" t="str">
        <f t="shared" si="427"/>
        <v/>
      </c>
      <c r="L2156" s="118"/>
      <c r="M2156" s="118"/>
      <c r="N2156" s="118"/>
      <c r="O2156" s="138" t="str">
        <f t="shared" si="432"/>
        <v/>
      </c>
      <c r="P2156" s="124"/>
      <c r="Q2156" s="118"/>
      <c r="R2156" s="118"/>
      <c r="S2156" s="151"/>
      <c r="T2156" s="119" t="str">
        <f t="shared" si="422"/>
        <v/>
      </c>
      <c r="U2156" s="119" t="str">
        <f t="shared" si="423"/>
        <v/>
      </c>
      <c r="V2156" s="119" t="str">
        <f t="shared" si="428"/>
        <v/>
      </c>
      <c r="W2156" s="119" t="str">
        <f t="shared" si="429"/>
        <v/>
      </c>
      <c r="X2156" s="119" t="str">
        <f t="shared" si="430"/>
        <v/>
      </c>
      <c r="Y2156" s="120" t="str">
        <f t="shared" si="424"/>
        <v/>
      </c>
      <c r="Z2156" s="121" t="str">
        <f t="shared" si="425"/>
        <v/>
      </c>
      <c r="AA2156" s="122"/>
      <c r="AB2156" s="119" t="str">
        <f t="shared" si="431"/>
        <v/>
      </c>
    </row>
    <row r="2157" spans="1:28" x14ac:dyDescent="0.45">
      <c r="A2157" s="112" t="str">
        <f>IF(C2157="","",COUNTA($C$3:C2157))</f>
        <v/>
      </c>
      <c r="B2157" s="112" t="str">
        <f t="shared" si="426"/>
        <v/>
      </c>
      <c r="C2157" s="124"/>
      <c r="D2157" s="114"/>
      <c r="E2157" s="114"/>
      <c r="F2157" s="115"/>
      <c r="G2157" s="116"/>
      <c r="H2157" s="152"/>
      <c r="I2157" s="116"/>
      <c r="J2157" s="116"/>
      <c r="K2157" s="117" t="str">
        <f t="shared" si="427"/>
        <v/>
      </c>
      <c r="L2157" s="118"/>
      <c r="M2157" s="118"/>
      <c r="N2157" s="118"/>
      <c r="O2157" s="138" t="str">
        <f t="shared" si="432"/>
        <v/>
      </c>
      <c r="P2157" s="124"/>
      <c r="Q2157" s="118"/>
      <c r="R2157" s="118"/>
      <c r="S2157" s="151"/>
      <c r="T2157" s="119" t="str">
        <f t="shared" si="422"/>
        <v/>
      </c>
      <c r="U2157" s="119" t="str">
        <f t="shared" si="423"/>
        <v/>
      </c>
      <c r="V2157" s="119" t="str">
        <f t="shared" si="428"/>
        <v/>
      </c>
      <c r="W2157" s="119" t="str">
        <f t="shared" si="429"/>
        <v/>
      </c>
      <c r="X2157" s="119" t="str">
        <f t="shared" si="430"/>
        <v/>
      </c>
      <c r="Y2157" s="120" t="str">
        <f t="shared" si="424"/>
        <v/>
      </c>
      <c r="Z2157" s="121" t="str">
        <f t="shared" si="425"/>
        <v/>
      </c>
      <c r="AA2157" s="122"/>
      <c r="AB2157" s="119" t="str">
        <f t="shared" si="431"/>
        <v/>
      </c>
    </row>
    <row r="2158" spans="1:28" x14ac:dyDescent="0.45">
      <c r="A2158" s="112" t="str">
        <f>IF(C2158="","",COUNTA($C$3:C2158))</f>
        <v/>
      </c>
      <c r="B2158" s="112" t="str">
        <f t="shared" si="426"/>
        <v/>
      </c>
      <c r="C2158" s="113"/>
      <c r="D2158" s="114"/>
      <c r="E2158" s="114"/>
      <c r="F2158" s="115"/>
      <c r="G2158" s="116"/>
      <c r="H2158" s="152"/>
      <c r="I2158" s="116"/>
      <c r="J2158" s="116"/>
      <c r="K2158" s="117" t="str">
        <f t="shared" si="427"/>
        <v/>
      </c>
      <c r="L2158" s="118"/>
      <c r="M2158" s="118"/>
      <c r="N2158" s="118"/>
      <c r="O2158" s="138" t="str">
        <f t="shared" si="432"/>
        <v/>
      </c>
      <c r="P2158" s="124"/>
      <c r="Q2158" s="118"/>
      <c r="R2158" s="118"/>
      <c r="S2158" s="151"/>
      <c r="T2158" s="119" t="str">
        <f t="shared" si="422"/>
        <v/>
      </c>
      <c r="U2158" s="119" t="str">
        <f t="shared" si="423"/>
        <v/>
      </c>
      <c r="V2158" s="119" t="str">
        <f t="shared" si="428"/>
        <v/>
      </c>
      <c r="W2158" s="119" t="str">
        <f t="shared" si="429"/>
        <v/>
      </c>
      <c r="X2158" s="119" t="str">
        <f t="shared" si="430"/>
        <v/>
      </c>
      <c r="Y2158" s="120" t="str">
        <f t="shared" si="424"/>
        <v/>
      </c>
      <c r="Z2158" s="121" t="str">
        <f t="shared" si="425"/>
        <v/>
      </c>
      <c r="AA2158" s="122"/>
      <c r="AB2158" s="119" t="str">
        <f t="shared" si="431"/>
        <v/>
      </c>
    </row>
    <row r="2159" spans="1:28" x14ac:dyDescent="0.45">
      <c r="A2159" s="112" t="str">
        <f>IF(C2159="","",COUNTA($C$3:C2159))</f>
        <v/>
      </c>
      <c r="B2159" s="112" t="str">
        <f t="shared" si="426"/>
        <v/>
      </c>
      <c r="C2159" s="124"/>
      <c r="D2159" s="114"/>
      <c r="E2159" s="114"/>
      <c r="F2159" s="115"/>
      <c r="G2159" s="116"/>
      <c r="H2159" s="152"/>
      <c r="I2159" s="116"/>
      <c r="J2159" s="116"/>
      <c r="K2159" s="117" t="str">
        <f t="shared" si="427"/>
        <v/>
      </c>
      <c r="L2159" s="118"/>
      <c r="M2159" s="118"/>
      <c r="N2159" s="118"/>
      <c r="O2159" s="138" t="str">
        <f t="shared" si="432"/>
        <v/>
      </c>
      <c r="P2159" s="124"/>
      <c r="Q2159" s="118"/>
      <c r="R2159" s="118"/>
      <c r="S2159" s="151"/>
      <c r="T2159" s="119" t="str">
        <f t="shared" si="422"/>
        <v/>
      </c>
      <c r="U2159" s="119" t="str">
        <f t="shared" si="423"/>
        <v/>
      </c>
      <c r="V2159" s="119" t="str">
        <f t="shared" si="428"/>
        <v/>
      </c>
      <c r="W2159" s="119" t="str">
        <f t="shared" si="429"/>
        <v/>
      </c>
      <c r="X2159" s="119" t="str">
        <f t="shared" si="430"/>
        <v/>
      </c>
      <c r="Y2159" s="120" t="str">
        <f t="shared" si="424"/>
        <v/>
      </c>
      <c r="Z2159" s="121" t="str">
        <f t="shared" si="425"/>
        <v/>
      </c>
      <c r="AA2159" s="122"/>
      <c r="AB2159" s="119" t="str">
        <f t="shared" si="431"/>
        <v/>
      </c>
    </row>
    <row r="2160" spans="1:28" x14ac:dyDescent="0.45">
      <c r="A2160" s="112" t="str">
        <f>IF(C2160="","",COUNTA($C$3:C2160))</f>
        <v/>
      </c>
      <c r="B2160" s="112" t="str">
        <f t="shared" si="426"/>
        <v/>
      </c>
      <c r="C2160" s="124"/>
      <c r="D2160" s="114"/>
      <c r="E2160" s="114"/>
      <c r="F2160" s="115"/>
      <c r="G2160" s="116"/>
      <c r="H2160" s="152"/>
      <c r="I2160" s="116"/>
      <c r="J2160" s="116"/>
      <c r="K2160" s="117" t="str">
        <f t="shared" si="427"/>
        <v/>
      </c>
      <c r="L2160" s="118"/>
      <c r="M2160" s="118"/>
      <c r="N2160" s="118"/>
      <c r="O2160" s="138" t="str">
        <f t="shared" si="432"/>
        <v/>
      </c>
      <c r="P2160" s="124"/>
      <c r="Q2160" s="118"/>
      <c r="R2160" s="118"/>
      <c r="S2160" s="151"/>
      <c r="T2160" s="119" t="str">
        <f t="shared" si="422"/>
        <v/>
      </c>
      <c r="U2160" s="119" t="str">
        <f t="shared" si="423"/>
        <v/>
      </c>
      <c r="V2160" s="119" t="str">
        <f t="shared" si="428"/>
        <v/>
      </c>
      <c r="W2160" s="119" t="str">
        <f t="shared" si="429"/>
        <v/>
      </c>
      <c r="X2160" s="119" t="str">
        <f t="shared" si="430"/>
        <v/>
      </c>
      <c r="Y2160" s="120" t="str">
        <f t="shared" si="424"/>
        <v/>
      </c>
      <c r="Z2160" s="121" t="str">
        <f t="shared" si="425"/>
        <v/>
      </c>
      <c r="AA2160" s="122"/>
      <c r="AB2160" s="119" t="str">
        <f t="shared" si="431"/>
        <v/>
      </c>
    </row>
    <row r="2161" spans="1:28" x14ac:dyDescent="0.45">
      <c r="A2161" s="112" t="str">
        <f>IF(C2161="","",COUNTA($C$3:C2161))</f>
        <v/>
      </c>
      <c r="B2161" s="112" t="str">
        <f t="shared" si="426"/>
        <v/>
      </c>
      <c r="C2161" s="124"/>
      <c r="D2161" s="114"/>
      <c r="E2161" s="114"/>
      <c r="F2161" s="115"/>
      <c r="G2161" s="116"/>
      <c r="H2161" s="152"/>
      <c r="I2161" s="116"/>
      <c r="J2161" s="116"/>
      <c r="K2161" s="117" t="str">
        <f t="shared" si="427"/>
        <v/>
      </c>
      <c r="L2161" s="118"/>
      <c r="M2161" s="118"/>
      <c r="N2161" s="118"/>
      <c r="O2161" s="138" t="str">
        <f t="shared" si="432"/>
        <v/>
      </c>
      <c r="P2161" s="124"/>
      <c r="Q2161" s="118"/>
      <c r="R2161" s="118"/>
      <c r="S2161" s="151"/>
      <c r="T2161" s="119" t="str">
        <f t="shared" si="422"/>
        <v/>
      </c>
      <c r="U2161" s="119" t="str">
        <f t="shared" si="423"/>
        <v/>
      </c>
      <c r="V2161" s="119" t="str">
        <f t="shared" si="428"/>
        <v/>
      </c>
      <c r="W2161" s="119" t="str">
        <f t="shared" si="429"/>
        <v/>
      </c>
      <c r="X2161" s="119" t="str">
        <f t="shared" si="430"/>
        <v/>
      </c>
      <c r="Y2161" s="120" t="str">
        <f t="shared" si="424"/>
        <v/>
      </c>
      <c r="Z2161" s="121" t="str">
        <f t="shared" si="425"/>
        <v/>
      </c>
      <c r="AA2161" s="122"/>
      <c r="AB2161" s="119" t="str">
        <f t="shared" si="431"/>
        <v/>
      </c>
    </row>
    <row r="2162" spans="1:28" x14ac:dyDescent="0.45">
      <c r="A2162" s="112" t="str">
        <f>IF(C2162="","",COUNTA($C$3:C2162))</f>
        <v/>
      </c>
      <c r="B2162" s="112" t="str">
        <f t="shared" si="426"/>
        <v/>
      </c>
      <c r="C2162" s="124"/>
      <c r="D2162" s="114"/>
      <c r="E2162" s="114"/>
      <c r="F2162" s="115"/>
      <c r="G2162" s="116"/>
      <c r="H2162" s="152"/>
      <c r="I2162" s="116"/>
      <c r="J2162" s="116"/>
      <c r="K2162" s="117" t="str">
        <f t="shared" si="427"/>
        <v/>
      </c>
      <c r="L2162" s="118"/>
      <c r="M2162" s="118"/>
      <c r="N2162" s="118"/>
      <c r="O2162" s="138" t="str">
        <f t="shared" si="432"/>
        <v/>
      </c>
      <c r="P2162" s="124"/>
      <c r="Q2162" s="118"/>
      <c r="R2162" s="118"/>
      <c r="S2162" s="151"/>
      <c r="T2162" s="119" t="str">
        <f t="shared" si="422"/>
        <v/>
      </c>
      <c r="U2162" s="119" t="str">
        <f t="shared" si="423"/>
        <v/>
      </c>
      <c r="V2162" s="119" t="str">
        <f t="shared" si="428"/>
        <v/>
      </c>
      <c r="W2162" s="119" t="str">
        <f t="shared" si="429"/>
        <v/>
      </c>
      <c r="X2162" s="119" t="str">
        <f t="shared" si="430"/>
        <v/>
      </c>
      <c r="Y2162" s="120" t="str">
        <f t="shared" si="424"/>
        <v/>
      </c>
      <c r="Z2162" s="121" t="str">
        <f t="shared" si="425"/>
        <v/>
      </c>
      <c r="AA2162" s="122"/>
      <c r="AB2162" s="119" t="str">
        <f t="shared" si="431"/>
        <v/>
      </c>
    </row>
    <row r="2163" spans="1:28" x14ac:dyDescent="0.45">
      <c r="A2163" s="112" t="str">
        <f>IF(C2163="","",COUNTA($C$3:C2163))</f>
        <v/>
      </c>
      <c r="B2163" s="112" t="str">
        <f t="shared" si="426"/>
        <v/>
      </c>
      <c r="C2163" s="124"/>
      <c r="D2163" s="114"/>
      <c r="E2163" s="114"/>
      <c r="F2163" s="115"/>
      <c r="G2163" s="116"/>
      <c r="H2163" s="152"/>
      <c r="I2163" s="116"/>
      <c r="J2163" s="116"/>
      <c r="K2163" s="117" t="str">
        <f t="shared" si="427"/>
        <v/>
      </c>
      <c r="L2163" s="118"/>
      <c r="M2163" s="118"/>
      <c r="N2163" s="118"/>
      <c r="O2163" s="138" t="str">
        <f t="shared" si="432"/>
        <v/>
      </c>
      <c r="P2163" s="124"/>
      <c r="Q2163" s="118"/>
      <c r="R2163" s="118"/>
      <c r="S2163" s="151"/>
      <c r="T2163" s="119" t="str">
        <f t="shared" ref="T2163:T2226" si="433">(IF(K2163="Sqmt",(O2163-Q2163),""))</f>
        <v/>
      </c>
      <c r="U2163" s="119" t="str">
        <f t="shared" ref="U2163:U2226" si="434">(IF(K2163="Sqmt",(O2163-P2163)-T2163,IF(K2163="Rmt","",IF(K2163="Kg's","",IF(K2163="No's","",IF(K2163="Roll","",""))))))</f>
        <v/>
      </c>
      <c r="V2163" s="119" t="str">
        <f t="shared" si="428"/>
        <v/>
      </c>
      <c r="W2163" s="119" t="str">
        <f t="shared" si="429"/>
        <v/>
      </c>
      <c r="X2163" s="119" t="str">
        <f t="shared" si="430"/>
        <v/>
      </c>
      <c r="Y2163" s="120" t="str">
        <f t="shared" ref="Y2163:Y2226" si="435">IF(K2163="Sqmt",(T2163/O2163)*100,IF(K2163="Kg's","",IF(K2163="No's","",IF(K2163="Rmt","",IF(K2163="Roll","",IF(K2163="",""))))))</f>
        <v/>
      </c>
      <c r="Z2163" s="121" t="str">
        <f t="shared" ref="Z2163:Z2226" si="436">IF(K2163="Sqmt",(U2163/O2163)*100,IF(K2163="Kg's","",IF(K2163="No's","",IF(K2163="Rmt","",IF(K2163="Roll","",IF(K2163="",""))))))</f>
        <v/>
      </c>
      <c r="AA2163" s="122"/>
      <c r="AB2163" s="119" t="str">
        <f t="shared" si="431"/>
        <v/>
      </c>
    </row>
    <row r="2164" spans="1:28" x14ac:dyDescent="0.45">
      <c r="A2164" s="112" t="str">
        <f>IF(C2164="","",COUNTA($C$3:C2164))</f>
        <v/>
      </c>
      <c r="B2164" s="112" t="str">
        <f t="shared" ref="B2164:B2227" si="437">IF(C2164="","",TEXT(C2164,"mmmm"))</f>
        <v/>
      </c>
      <c r="C2164" s="124"/>
      <c r="D2164" s="114"/>
      <c r="E2164" s="114"/>
      <c r="F2164" s="115"/>
      <c r="G2164" s="116"/>
      <c r="H2164" s="152"/>
      <c r="I2164" s="116"/>
      <c r="J2164" s="116"/>
      <c r="K2164" s="117" t="str">
        <f t="shared" si="427"/>
        <v/>
      </c>
      <c r="L2164" s="118"/>
      <c r="M2164" s="118"/>
      <c r="N2164" s="118"/>
      <c r="O2164" s="138" t="str">
        <f t="shared" si="432"/>
        <v/>
      </c>
      <c r="P2164" s="124"/>
      <c r="Q2164" s="118"/>
      <c r="R2164" s="118"/>
      <c r="S2164" s="151"/>
      <c r="T2164" s="119" t="str">
        <f t="shared" si="433"/>
        <v/>
      </c>
      <c r="U2164" s="119" t="str">
        <f t="shared" si="434"/>
        <v/>
      </c>
      <c r="V2164" s="119" t="str">
        <f t="shared" si="428"/>
        <v/>
      </c>
      <c r="W2164" s="119" t="str">
        <f t="shared" si="429"/>
        <v/>
      </c>
      <c r="X2164" s="119" t="str">
        <f t="shared" si="430"/>
        <v/>
      </c>
      <c r="Y2164" s="120" t="str">
        <f t="shared" si="435"/>
        <v/>
      </c>
      <c r="Z2164" s="121" t="str">
        <f t="shared" si="436"/>
        <v/>
      </c>
      <c r="AA2164" s="122"/>
      <c r="AB2164" s="119" t="str">
        <f t="shared" si="431"/>
        <v/>
      </c>
    </row>
    <row r="2165" spans="1:28" x14ac:dyDescent="0.45">
      <c r="A2165" s="112" t="str">
        <f>IF(C2165="","",COUNTA($C$3:C2165))</f>
        <v/>
      </c>
      <c r="B2165" s="112" t="str">
        <f t="shared" si="437"/>
        <v/>
      </c>
      <c r="C2165" s="113"/>
      <c r="D2165" s="114"/>
      <c r="E2165" s="114"/>
      <c r="F2165" s="115"/>
      <c r="G2165" s="116"/>
      <c r="H2165" s="152"/>
      <c r="I2165" s="116"/>
      <c r="J2165" s="116"/>
      <c r="K2165" s="117" t="str">
        <f t="shared" si="427"/>
        <v/>
      </c>
      <c r="L2165" s="118"/>
      <c r="M2165" s="118"/>
      <c r="N2165" s="118"/>
      <c r="O2165" s="138" t="str">
        <f t="shared" si="432"/>
        <v/>
      </c>
      <c r="P2165" s="124"/>
      <c r="Q2165" s="118"/>
      <c r="R2165" s="118"/>
      <c r="S2165" s="151"/>
      <c r="T2165" s="119" t="str">
        <f t="shared" si="433"/>
        <v/>
      </c>
      <c r="U2165" s="119" t="str">
        <f t="shared" si="434"/>
        <v/>
      </c>
      <c r="V2165" s="119" t="str">
        <f t="shared" si="428"/>
        <v/>
      </c>
      <c r="W2165" s="119" t="str">
        <f t="shared" si="429"/>
        <v/>
      </c>
      <c r="X2165" s="119" t="str">
        <f t="shared" si="430"/>
        <v/>
      </c>
      <c r="Y2165" s="120" t="str">
        <f t="shared" si="435"/>
        <v/>
      </c>
      <c r="Z2165" s="121" t="str">
        <f t="shared" si="436"/>
        <v/>
      </c>
      <c r="AA2165" s="122"/>
      <c r="AB2165" s="119" t="str">
        <f t="shared" si="431"/>
        <v/>
      </c>
    </row>
    <row r="2166" spans="1:28" x14ac:dyDescent="0.45">
      <c r="A2166" s="112" t="str">
        <f>IF(C2166="","",COUNTA($C$3:C2166))</f>
        <v/>
      </c>
      <c r="B2166" s="112" t="str">
        <f t="shared" si="437"/>
        <v/>
      </c>
      <c r="C2166" s="124"/>
      <c r="D2166" s="114"/>
      <c r="E2166" s="114"/>
      <c r="F2166" s="115"/>
      <c r="G2166" s="116"/>
      <c r="H2166" s="152"/>
      <c r="I2166" s="116"/>
      <c r="J2166" s="116"/>
      <c r="K2166" s="117" t="str">
        <f t="shared" si="427"/>
        <v/>
      </c>
      <c r="L2166" s="118"/>
      <c r="M2166" s="118"/>
      <c r="N2166" s="118"/>
      <c r="O2166" s="138" t="str">
        <f t="shared" si="432"/>
        <v/>
      </c>
      <c r="P2166" s="124"/>
      <c r="Q2166" s="118"/>
      <c r="R2166" s="118"/>
      <c r="S2166" s="151"/>
      <c r="T2166" s="119" t="str">
        <f t="shared" si="433"/>
        <v/>
      </c>
      <c r="U2166" s="119" t="str">
        <f t="shared" si="434"/>
        <v/>
      </c>
      <c r="V2166" s="119" t="str">
        <f t="shared" si="428"/>
        <v/>
      </c>
      <c r="W2166" s="119" t="str">
        <f t="shared" si="429"/>
        <v/>
      </c>
      <c r="X2166" s="119" t="str">
        <f t="shared" si="430"/>
        <v/>
      </c>
      <c r="Y2166" s="120" t="str">
        <f t="shared" si="435"/>
        <v/>
      </c>
      <c r="Z2166" s="121" t="str">
        <f t="shared" si="436"/>
        <v/>
      </c>
      <c r="AA2166" s="122"/>
      <c r="AB2166" s="119" t="str">
        <f t="shared" si="431"/>
        <v/>
      </c>
    </row>
    <row r="2167" spans="1:28" x14ac:dyDescent="0.45">
      <c r="A2167" s="112" t="str">
        <f>IF(C2167="","",COUNTA($C$3:C2167))</f>
        <v/>
      </c>
      <c r="B2167" s="112" t="str">
        <f t="shared" si="437"/>
        <v/>
      </c>
      <c r="C2167" s="124"/>
      <c r="D2167" s="114"/>
      <c r="E2167" s="114"/>
      <c r="F2167" s="115"/>
      <c r="G2167" s="116"/>
      <c r="H2167" s="152"/>
      <c r="I2167" s="116"/>
      <c r="J2167" s="116"/>
      <c r="K2167" s="117" t="str">
        <f t="shared" si="427"/>
        <v/>
      </c>
      <c r="L2167" s="118"/>
      <c r="M2167" s="118"/>
      <c r="N2167" s="118"/>
      <c r="O2167" s="138" t="str">
        <f t="shared" si="432"/>
        <v/>
      </c>
      <c r="P2167" s="124"/>
      <c r="Q2167" s="118"/>
      <c r="R2167" s="118"/>
      <c r="S2167" s="151"/>
      <c r="T2167" s="119" t="str">
        <f t="shared" si="433"/>
        <v/>
      </c>
      <c r="U2167" s="119" t="str">
        <f t="shared" si="434"/>
        <v/>
      </c>
      <c r="V2167" s="119" t="str">
        <f t="shared" si="428"/>
        <v/>
      </c>
      <c r="W2167" s="119" t="str">
        <f t="shared" si="429"/>
        <v/>
      </c>
      <c r="X2167" s="119" t="str">
        <f t="shared" si="430"/>
        <v/>
      </c>
      <c r="Y2167" s="120" t="str">
        <f t="shared" si="435"/>
        <v/>
      </c>
      <c r="Z2167" s="121" t="str">
        <f t="shared" si="436"/>
        <v/>
      </c>
      <c r="AA2167" s="122"/>
      <c r="AB2167" s="119" t="str">
        <f t="shared" si="431"/>
        <v/>
      </c>
    </row>
    <row r="2168" spans="1:28" x14ac:dyDescent="0.45">
      <c r="A2168" s="112" t="str">
        <f>IF(C2168="","",COUNTA($C$3:C2168))</f>
        <v/>
      </c>
      <c r="B2168" s="112" t="str">
        <f t="shared" si="437"/>
        <v/>
      </c>
      <c r="C2168" s="124"/>
      <c r="D2168" s="114"/>
      <c r="E2168" s="114"/>
      <c r="F2168" s="115"/>
      <c r="G2168" s="116"/>
      <c r="H2168" s="152"/>
      <c r="I2168" s="116"/>
      <c r="J2168" s="116"/>
      <c r="K2168" s="117" t="str">
        <f t="shared" si="427"/>
        <v/>
      </c>
      <c r="L2168" s="118"/>
      <c r="M2168" s="118"/>
      <c r="N2168" s="118"/>
      <c r="O2168" s="138" t="str">
        <f t="shared" si="432"/>
        <v/>
      </c>
      <c r="P2168" s="124"/>
      <c r="Q2168" s="118"/>
      <c r="R2168" s="118"/>
      <c r="S2168" s="151"/>
      <c r="T2168" s="119" t="str">
        <f t="shared" si="433"/>
        <v/>
      </c>
      <c r="U2168" s="119" t="str">
        <f t="shared" si="434"/>
        <v/>
      </c>
      <c r="V2168" s="119" t="str">
        <f t="shared" si="428"/>
        <v/>
      </c>
      <c r="W2168" s="119" t="str">
        <f t="shared" si="429"/>
        <v/>
      </c>
      <c r="X2168" s="119" t="str">
        <f t="shared" si="430"/>
        <v/>
      </c>
      <c r="Y2168" s="120" t="str">
        <f t="shared" si="435"/>
        <v/>
      </c>
      <c r="Z2168" s="121" t="str">
        <f t="shared" si="436"/>
        <v/>
      </c>
      <c r="AA2168" s="122"/>
      <c r="AB2168" s="119" t="str">
        <f t="shared" si="431"/>
        <v/>
      </c>
    </row>
    <row r="2169" spans="1:28" x14ac:dyDescent="0.45">
      <c r="A2169" s="112" t="str">
        <f>IF(C2169="","",COUNTA($C$3:C2169))</f>
        <v/>
      </c>
      <c r="B2169" s="112" t="str">
        <f t="shared" si="437"/>
        <v/>
      </c>
      <c r="C2169" s="124"/>
      <c r="D2169" s="114"/>
      <c r="E2169" s="114"/>
      <c r="F2169" s="115"/>
      <c r="G2169" s="116"/>
      <c r="H2169" s="152"/>
      <c r="I2169" s="116"/>
      <c r="J2169" s="116"/>
      <c r="K2169" s="117" t="str">
        <f t="shared" si="427"/>
        <v/>
      </c>
      <c r="L2169" s="118"/>
      <c r="M2169" s="118"/>
      <c r="N2169" s="118"/>
      <c r="O2169" s="138" t="str">
        <f t="shared" si="432"/>
        <v/>
      </c>
      <c r="P2169" s="124"/>
      <c r="Q2169" s="118"/>
      <c r="R2169" s="118"/>
      <c r="S2169" s="151"/>
      <c r="T2169" s="119" t="str">
        <f t="shared" si="433"/>
        <v/>
      </c>
      <c r="U2169" s="119" t="str">
        <f t="shared" si="434"/>
        <v/>
      </c>
      <c r="V2169" s="119" t="str">
        <f t="shared" si="428"/>
        <v/>
      </c>
      <c r="W2169" s="119" t="str">
        <f t="shared" si="429"/>
        <v/>
      </c>
      <c r="X2169" s="119" t="str">
        <f t="shared" si="430"/>
        <v/>
      </c>
      <c r="Y2169" s="120" t="str">
        <f t="shared" si="435"/>
        <v/>
      </c>
      <c r="Z2169" s="121" t="str">
        <f t="shared" si="436"/>
        <v/>
      </c>
      <c r="AA2169" s="122"/>
      <c r="AB2169" s="119" t="str">
        <f t="shared" si="431"/>
        <v/>
      </c>
    </row>
    <row r="2170" spans="1:28" x14ac:dyDescent="0.45">
      <c r="A2170" s="112" t="str">
        <f>IF(C2170="","",COUNTA($C$3:C2170))</f>
        <v/>
      </c>
      <c r="B2170" s="112" t="str">
        <f t="shared" si="437"/>
        <v/>
      </c>
      <c r="C2170" s="124"/>
      <c r="D2170" s="114"/>
      <c r="E2170" s="114"/>
      <c r="F2170" s="115"/>
      <c r="G2170" s="116"/>
      <c r="H2170" s="152"/>
      <c r="I2170" s="116"/>
      <c r="J2170" s="116"/>
      <c r="K2170" s="117" t="str">
        <f t="shared" si="427"/>
        <v/>
      </c>
      <c r="L2170" s="118"/>
      <c r="M2170" s="118"/>
      <c r="N2170" s="118"/>
      <c r="O2170" s="138" t="str">
        <f t="shared" si="432"/>
        <v/>
      </c>
      <c r="P2170" s="124"/>
      <c r="Q2170" s="118"/>
      <c r="R2170" s="118"/>
      <c r="S2170" s="151"/>
      <c r="T2170" s="119" t="str">
        <f t="shared" si="433"/>
        <v/>
      </c>
      <c r="U2170" s="119" t="str">
        <f t="shared" si="434"/>
        <v/>
      </c>
      <c r="V2170" s="119" t="str">
        <f t="shared" si="428"/>
        <v/>
      </c>
      <c r="W2170" s="119" t="str">
        <f t="shared" si="429"/>
        <v/>
      </c>
      <c r="X2170" s="119" t="str">
        <f t="shared" si="430"/>
        <v/>
      </c>
      <c r="Y2170" s="120" t="str">
        <f t="shared" si="435"/>
        <v/>
      </c>
      <c r="Z2170" s="121" t="str">
        <f t="shared" si="436"/>
        <v/>
      </c>
      <c r="AA2170" s="122"/>
      <c r="AB2170" s="119" t="str">
        <f t="shared" si="431"/>
        <v/>
      </c>
    </row>
    <row r="2171" spans="1:28" x14ac:dyDescent="0.45">
      <c r="A2171" s="112" t="str">
        <f>IF(C2171="","",COUNTA($C$3:C2171))</f>
        <v/>
      </c>
      <c r="B2171" s="112" t="str">
        <f t="shared" si="437"/>
        <v/>
      </c>
      <c r="C2171" s="124"/>
      <c r="D2171" s="114"/>
      <c r="E2171" s="114"/>
      <c r="F2171" s="115"/>
      <c r="G2171" s="116"/>
      <c r="H2171" s="152"/>
      <c r="I2171" s="116"/>
      <c r="J2171" s="116"/>
      <c r="K2171" s="117" t="str">
        <f t="shared" si="427"/>
        <v/>
      </c>
      <c r="L2171" s="118"/>
      <c r="M2171" s="118"/>
      <c r="N2171" s="118"/>
      <c r="O2171" s="138" t="str">
        <f t="shared" si="432"/>
        <v/>
      </c>
      <c r="P2171" s="124"/>
      <c r="Q2171" s="118"/>
      <c r="R2171" s="118"/>
      <c r="S2171" s="151"/>
      <c r="T2171" s="119" t="str">
        <f t="shared" si="433"/>
        <v/>
      </c>
      <c r="U2171" s="119" t="str">
        <f t="shared" si="434"/>
        <v/>
      </c>
      <c r="V2171" s="119" t="str">
        <f t="shared" si="428"/>
        <v/>
      </c>
      <c r="W2171" s="119" t="str">
        <f t="shared" si="429"/>
        <v/>
      </c>
      <c r="X2171" s="119" t="str">
        <f t="shared" si="430"/>
        <v/>
      </c>
      <c r="Y2171" s="120" t="str">
        <f t="shared" si="435"/>
        <v/>
      </c>
      <c r="Z2171" s="121" t="str">
        <f t="shared" si="436"/>
        <v/>
      </c>
      <c r="AA2171" s="122"/>
      <c r="AB2171" s="119" t="str">
        <f t="shared" si="431"/>
        <v/>
      </c>
    </row>
    <row r="2172" spans="1:28" x14ac:dyDescent="0.45">
      <c r="A2172" s="112" t="str">
        <f>IF(C2172="","",COUNTA($C$3:C2172))</f>
        <v/>
      </c>
      <c r="B2172" s="112" t="str">
        <f t="shared" si="437"/>
        <v/>
      </c>
      <c r="C2172" s="113"/>
      <c r="D2172" s="114"/>
      <c r="E2172" s="114"/>
      <c r="F2172" s="115"/>
      <c r="G2172" s="116"/>
      <c r="H2172" s="152"/>
      <c r="I2172" s="116"/>
      <c r="J2172" s="116"/>
      <c r="K2172" s="117" t="str">
        <f t="shared" si="427"/>
        <v/>
      </c>
      <c r="L2172" s="118"/>
      <c r="M2172" s="118"/>
      <c r="N2172" s="118"/>
      <c r="O2172" s="138" t="str">
        <f t="shared" si="432"/>
        <v/>
      </c>
      <c r="P2172" s="124"/>
      <c r="Q2172" s="118"/>
      <c r="R2172" s="118"/>
      <c r="S2172" s="151"/>
      <c r="T2172" s="119" t="str">
        <f t="shared" si="433"/>
        <v/>
      </c>
      <c r="U2172" s="119" t="str">
        <f t="shared" si="434"/>
        <v/>
      </c>
      <c r="V2172" s="119" t="str">
        <f t="shared" si="428"/>
        <v/>
      </c>
      <c r="W2172" s="119" t="str">
        <f t="shared" si="429"/>
        <v/>
      </c>
      <c r="X2172" s="119" t="str">
        <f t="shared" si="430"/>
        <v/>
      </c>
      <c r="Y2172" s="120" t="str">
        <f t="shared" si="435"/>
        <v/>
      </c>
      <c r="Z2172" s="121" t="str">
        <f t="shared" si="436"/>
        <v/>
      </c>
      <c r="AA2172" s="122"/>
      <c r="AB2172" s="119" t="str">
        <f t="shared" si="431"/>
        <v/>
      </c>
    </row>
    <row r="2173" spans="1:28" x14ac:dyDescent="0.45">
      <c r="A2173" s="112" t="str">
        <f>IF(C2173="","",COUNTA($C$3:C2173))</f>
        <v/>
      </c>
      <c r="B2173" s="112" t="str">
        <f t="shared" si="437"/>
        <v/>
      </c>
      <c r="C2173" s="124"/>
      <c r="D2173" s="114"/>
      <c r="E2173" s="114"/>
      <c r="F2173" s="115"/>
      <c r="G2173" s="116"/>
      <c r="H2173" s="152"/>
      <c r="I2173" s="116"/>
      <c r="J2173" s="116"/>
      <c r="K2173" s="117" t="str">
        <f t="shared" si="427"/>
        <v/>
      </c>
      <c r="L2173" s="118"/>
      <c r="M2173" s="118"/>
      <c r="N2173" s="118"/>
      <c r="O2173" s="138" t="str">
        <f t="shared" si="432"/>
        <v/>
      </c>
      <c r="P2173" s="124"/>
      <c r="Q2173" s="118"/>
      <c r="R2173" s="118"/>
      <c r="S2173" s="151"/>
      <c r="T2173" s="119" t="str">
        <f t="shared" si="433"/>
        <v/>
      </c>
      <c r="U2173" s="119" t="str">
        <f t="shared" si="434"/>
        <v/>
      </c>
      <c r="V2173" s="119" t="str">
        <f t="shared" si="428"/>
        <v/>
      </c>
      <c r="W2173" s="119" t="str">
        <f t="shared" si="429"/>
        <v/>
      </c>
      <c r="X2173" s="119" t="str">
        <f t="shared" si="430"/>
        <v/>
      </c>
      <c r="Y2173" s="120" t="str">
        <f t="shared" si="435"/>
        <v/>
      </c>
      <c r="Z2173" s="121" t="str">
        <f t="shared" si="436"/>
        <v/>
      </c>
      <c r="AA2173" s="122"/>
      <c r="AB2173" s="119" t="str">
        <f t="shared" si="431"/>
        <v/>
      </c>
    </row>
    <row r="2174" spans="1:28" x14ac:dyDescent="0.45">
      <c r="A2174" s="112" t="str">
        <f>IF(C2174="","",COUNTA($C$3:C2174))</f>
        <v/>
      </c>
      <c r="B2174" s="112" t="str">
        <f t="shared" si="437"/>
        <v/>
      </c>
      <c r="C2174" s="124"/>
      <c r="D2174" s="114"/>
      <c r="E2174" s="114"/>
      <c r="F2174" s="115"/>
      <c r="G2174" s="116"/>
      <c r="H2174" s="152"/>
      <c r="I2174" s="116"/>
      <c r="J2174" s="116"/>
      <c r="K2174" s="117" t="str">
        <f t="shared" si="427"/>
        <v/>
      </c>
      <c r="L2174" s="118"/>
      <c r="M2174" s="118"/>
      <c r="N2174" s="118"/>
      <c r="O2174" s="138" t="str">
        <f t="shared" si="432"/>
        <v/>
      </c>
      <c r="P2174" s="124"/>
      <c r="Q2174" s="118"/>
      <c r="R2174" s="118"/>
      <c r="S2174" s="151"/>
      <c r="T2174" s="119" t="str">
        <f t="shared" si="433"/>
        <v/>
      </c>
      <c r="U2174" s="119" t="str">
        <f t="shared" si="434"/>
        <v/>
      </c>
      <c r="V2174" s="119" t="str">
        <f t="shared" si="428"/>
        <v/>
      </c>
      <c r="W2174" s="119" t="str">
        <f t="shared" si="429"/>
        <v/>
      </c>
      <c r="X2174" s="119" t="str">
        <f t="shared" si="430"/>
        <v/>
      </c>
      <c r="Y2174" s="120" t="str">
        <f t="shared" si="435"/>
        <v/>
      </c>
      <c r="Z2174" s="121" t="str">
        <f t="shared" si="436"/>
        <v/>
      </c>
      <c r="AA2174" s="122"/>
      <c r="AB2174" s="119" t="str">
        <f t="shared" si="431"/>
        <v/>
      </c>
    </row>
    <row r="2175" spans="1:28" x14ac:dyDescent="0.45">
      <c r="A2175" s="112" t="str">
        <f>IF(C2175="","",COUNTA($C$3:C2175))</f>
        <v/>
      </c>
      <c r="B2175" s="112" t="str">
        <f t="shared" si="437"/>
        <v/>
      </c>
      <c r="C2175" s="124"/>
      <c r="D2175" s="114"/>
      <c r="E2175" s="114"/>
      <c r="F2175" s="115"/>
      <c r="G2175" s="116"/>
      <c r="H2175" s="152"/>
      <c r="I2175" s="116"/>
      <c r="J2175" s="116"/>
      <c r="K2175" s="117" t="str">
        <f t="shared" si="427"/>
        <v/>
      </c>
      <c r="L2175" s="118"/>
      <c r="M2175" s="118"/>
      <c r="N2175" s="118"/>
      <c r="O2175" s="138" t="str">
        <f t="shared" si="432"/>
        <v/>
      </c>
      <c r="P2175" s="124"/>
      <c r="Q2175" s="118"/>
      <c r="R2175" s="118"/>
      <c r="S2175" s="151"/>
      <c r="T2175" s="119" t="str">
        <f t="shared" si="433"/>
        <v/>
      </c>
      <c r="U2175" s="119" t="str">
        <f t="shared" si="434"/>
        <v/>
      </c>
      <c r="V2175" s="119" t="str">
        <f t="shared" si="428"/>
        <v/>
      </c>
      <c r="W2175" s="119" t="str">
        <f t="shared" si="429"/>
        <v/>
      </c>
      <c r="X2175" s="119" t="str">
        <f t="shared" si="430"/>
        <v/>
      </c>
      <c r="Y2175" s="120" t="str">
        <f t="shared" si="435"/>
        <v/>
      </c>
      <c r="Z2175" s="121" t="str">
        <f t="shared" si="436"/>
        <v/>
      </c>
      <c r="AA2175" s="122"/>
      <c r="AB2175" s="119" t="str">
        <f t="shared" si="431"/>
        <v/>
      </c>
    </row>
    <row r="2176" spans="1:28" x14ac:dyDescent="0.45">
      <c r="A2176" s="112" t="str">
        <f>IF(C2176="","",COUNTA($C$3:C2176))</f>
        <v/>
      </c>
      <c r="B2176" s="112" t="str">
        <f t="shared" si="437"/>
        <v/>
      </c>
      <c r="C2176" s="124"/>
      <c r="D2176" s="114"/>
      <c r="E2176" s="114"/>
      <c r="F2176" s="115"/>
      <c r="G2176" s="116"/>
      <c r="H2176" s="152"/>
      <c r="I2176" s="116"/>
      <c r="J2176" s="116"/>
      <c r="K2176" s="117" t="str">
        <f t="shared" si="427"/>
        <v/>
      </c>
      <c r="L2176" s="118"/>
      <c r="M2176" s="118"/>
      <c r="N2176" s="118"/>
      <c r="O2176" s="138" t="str">
        <f t="shared" si="432"/>
        <v/>
      </c>
      <c r="P2176" s="124"/>
      <c r="Q2176" s="118"/>
      <c r="R2176" s="118"/>
      <c r="S2176" s="151"/>
      <c r="T2176" s="119" t="str">
        <f t="shared" si="433"/>
        <v/>
      </c>
      <c r="U2176" s="119" t="str">
        <f t="shared" si="434"/>
        <v/>
      </c>
      <c r="V2176" s="119" t="str">
        <f t="shared" si="428"/>
        <v/>
      </c>
      <c r="W2176" s="119" t="str">
        <f t="shared" si="429"/>
        <v/>
      </c>
      <c r="X2176" s="119" t="str">
        <f t="shared" si="430"/>
        <v/>
      </c>
      <c r="Y2176" s="120" t="str">
        <f t="shared" si="435"/>
        <v/>
      </c>
      <c r="Z2176" s="121" t="str">
        <f t="shared" si="436"/>
        <v/>
      </c>
      <c r="AA2176" s="122"/>
      <c r="AB2176" s="119" t="str">
        <f t="shared" si="431"/>
        <v/>
      </c>
    </row>
    <row r="2177" spans="1:28" x14ac:dyDescent="0.45">
      <c r="A2177" s="112" t="str">
        <f>IF(C2177="","",COUNTA($C$3:C2177))</f>
        <v/>
      </c>
      <c r="B2177" s="112" t="str">
        <f t="shared" si="437"/>
        <v/>
      </c>
      <c r="C2177" s="124"/>
      <c r="D2177" s="114"/>
      <c r="E2177" s="114"/>
      <c r="F2177" s="115"/>
      <c r="G2177" s="116"/>
      <c r="H2177" s="152"/>
      <c r="I2177" s="116"/>
      <c r="J2177" s="116"/>
      <c r="K2177" s="117" t="str">
        <f t="shared" si="427"/>
        <v/>
      </c>
      <c r="L2177" s="118"/>
      <c r="M2177" s="118"/>
      <c r="N2177" s="118"/>
      <c r="O2177" s="138" t="str">
        <f t="shared" si="432"/>
        <v/>
      </c>
      <c r="P2177" s="124"/>
      <c r="Q2177" s="118"/>
      <c r="R2177" s="118"/>
      <c r="S2177" s="151"/>
      <c r="T2177" s="119" t="str">
        <f t="shared" si="433"/>
        <v/>
      </c>
      <c r="U2177" s="119" t="str">
        <f t="shared" si="434"/>
        <v/>
      </c>
      <c r="V2177" s="119" t="str">
        <f t="shared" si="428"/>
        <v/>
      </c>
      <c r="W2177" s="119" t="str">
        <f t="shared" si="429"/>
        <v/>
      </c>
      <c r="X2177" s="119" t="str">
        <f t="shared" si="430"/>
        <v/>
      </c>
      <c r="Y2177" s="120" t="str">
        <f t="shared" si="435"/>
        <v/>
      </c>
      <c r="Z2177" s="121" t="str">
        <f t="shared" si="436"/>
        <v/>
      </c>
      <c r="AA2177" s="122"/>
      <c r="AB2177" s="119" t="str">
        <f t="shared" si="431"/>
        <v/>
      </c>
    </row>
    <row r="2178" spans="1:28" x14ac:dyDescent="0.45">
      <c r="A2178" s="112" t="str">
        <f>IF(C2178="","",COUNTA($C$3:C2178))</f>
        <v/>
      </c>
      <c r="B2178" s="112" t="str">
        <f t="shared" si="437"/>
        <v/>
      </c>
      <c r="C2178" s="124"/>
      <c r="D2178" s="114"/>
      <c r="E2178" s="114"/>
      <c r="F2178" s="115"/>
      <c r="G2178" s="116"/>
      <c r="H2178" s="152"/>
      <c r="I2178" s="116"/>
      <c r="J2178" s="116"/>
      <c r="K2178" s="117" t="str">
        <f t="shared" si="427"/>
        <v/>
      </c>
      <c r="L2178" s="118"/>
      <c r="M2178" s="118"/>
      <c r="N2178" s="118"/>
      <c r="O2178" s="138" t="str">
        <f t="shared" si="432"/>
        <v/>
      </c>
      <c r="P2178" s="124"/>
      <c r="Q2178" s="118"/>
      <c r="R2178" s="118"/>
      <c r="S2178" s="151"/>
      <c r="T2178" s="119" t="str">
        <f t="shared" si="433"/>
        <v/>
      </c>
      <c r="U2178" s="119" t="str">
        <f t="shared" si="434"/>
        <v/>
      </c>
      <c r="V2178" s="119" t="str">
        <f t="shared" si="428"/>
        <v/>
      </c>
      <c r="W2178" s="119" t="str">
        <f t="shared" si="429"/>
        <v/>
      </c>
      <c r="X2178" s="119" t="str">
        <f t="shared" si="430"/>
        <v/>
      </c>
      <c r="Y2178" s="120" t="str">
        <f t="shared" si="435"/>
        <v/>
      </c>
      <c r="Z2178" s="121" t="str">
        <f t="shared" si="436"/>
        <v/>
      </c>
      <c r="AA2178" s="122"/>
      <c r="AB2178" s="119" t="str">
        <f t="shared" si="431"/>
        <v/>
      </c>
    </row>
    <row r="2179" spans="1:28" x14ac:dyDescent="0.45">
      <c r="A2179" s="112" t="str">
        <f>IF(C2179="","",COUNTA($C$3:C2179))</f>
        <v/>
      </c>
      <c r="B2179" s="112" t="str">
        <f t="shared" si="437"/>
        <v/>
      </c>
      <c r="C2179" s="124"/>
      <c r="D2179" s="114"/>
      <c r="E2179" s="114"/>
      <c r="F2179" s="115"/>
      <c r="G2179" s="116"/>
      <c r="H2179" s="152"/>
      <c r="I2179" s="116"/>
      <c r="J2179" s="116"/>
      <c r="K2179" s="117" t="str">
        <f t="shared" ref="K2179:K2242" si="438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179" s="118"/>
      <c r="M2179" s="118"/>
      <c r="N2179" s="118"/>
      <c r="O2179" s="138" t="str">
        <f t="shared" si="432"/>
        <v/>
      </c>
      <c r="P2179" s="124"/>
      <c r="Q2179" s="118"/>
      <c r="R2179" s="118"/>
      <c r="S2179" s="151"/>
      <c r="T2179" s="119" t="str">
        <f t="shared" si="433"/>
        <v/>
      </c>
      <c r="U2179" s="119" t="str">
        <f t="shared" si="434"/>
        <v/>
      </c>
      <c r="V2179" s="119" t="str">
        <f t="shared" ref="V2179:V2242" si="439">IF(ISNUMBER(SEARCH("26",J:J)),O2179*3.925,IF(ISNUMBER(SEARCH("24",J:J)),O2179*4.71,IF(ISNUMBER(SEARCH("22",J:J)),O2179*6.28,IF(ISNUMBER(SEARCH("20",J:J)),O2179*7.85,IF(ISNUMBER(SEARCH("18G",J:J)),O2179*9.42,IF(ISNUMBER(SEARCH("16G",J:J)),O2179*11.775,IF(ISNUMBER(SEARCH("Thermal",J:J)),O2179,IF(ISNUMBER(SEARCH("Acou",J:J)),O2179,IF(ISNUMBER(SEARCH("ss",J:J)),O2179,IF(ISNUMBER(SEARCH("0.8mm",J:J)),O2179*2.2,IF(ISNUMBER(SEARCH("1mm",J:J)),O2179*2.75,IF(ISNUMBER(SEARCH("1.2mm",J:J)),O2179*3.3,IF(ISNUMBER(SEARCH("Gasket",J:J)),O2179,IF(ISNUMBER(SEARCH("Cleats",J:J)),O2179,IF(ISNUMBER(SEARCH("Sealant",J:J)),O2179,IF(ISNUMBER(SEARCH("Bracket",J:J)),O2179,IF(ISNUMBER(SEARCH("Corner",J:J)),O2179,IF(ISNUMBER(SEARCH("Bubble",J:J)),O2179,""))))))))))))))))))</f>
        <v/>
      </c>
      <c r="W2179" s="119" t="str">
        <f t="shared" ref="W2179:W2242" si="440">IF(ISNUMBER(SEARCH("26",J:J)),U2179*3.925,IF(ISNUMBER(SEARCH("24",J:J)),U2179*4.71,IF(ISNUMBER(SEARCH("22",J:J)),U2179*6.28,IF(ISNUMBER(SEARCH("20",J:J)),U2179*7.85,IF(ISNUMBER(SEARCH("18G",J:J)),U2179*9.42,IF(ISNUMBER(SEARCH("16G",J:J)),U2179*11.775,IF(ISNUMBER(SEARCH("Thermal",J:J)),U2179,IF(ISNUMBER(SEARCH("Acou",J:J)),U2179,IF(ISNUMBER(SEARCH("ss",J:J)),U2179,IF(ISNUMBER(SEARCH("0.8mm",J:J)),U2179*2.2,IF(ISNUMBER(SEARCH("1mm",J:J)),U2179*2.75,IF(ISNUMBER(SEARCH("1.2mm",J:J)),U2179*3.3,IF(ISNUMBER(SEARCH("Gasket",J:J)),U2179,IF(ISNUMBER(SEARCH("Cleats",J:J)),U2179,IF(ISNUMBER(SEARCH("Sealant",J:J)),U2179,IF(ISNUMBER(SEARCH("Bracket",J:J)),U2179,IF(ISNUMBER(SEARCH("Corner",J:J)),U2179,IF(ISNUMBER(SEARCH("Bubble",J:J)),U2179,""))))))))))))))))))</f>
        <v/>
      </c>
      <c r="X2179" s="119" t="str">
        <f t="shared" ref="X2179:X2242" si="441">IF(ISNUMBER(SEARCH("26",J:J)),T2179*3.925,IF(ISNUMBER(SEARCH("24",J:J)),T2179*4.71,IF(ISNUMBER(SEARCH("22",J:J)),T2179*6.28,IF(ISNUMBER(SEARCH("20",J:J)),T2179*7.85,IF(ISNUMBER(SEARCH("18",J:J)),T2179*9.42,IF(ISNUMBER(SEARCH("16",J:J)),T2179*11.775,IF(ISNUMBER(SEARCH("Thermal",J:J)),"",IF(ISNUMBER(SEARCH("Acou",J:J)),"",IF(ISNUMBER(SEARCH("ss",J:J)),"",IF(ISNUMBER(SEARCH("0.8mm",J:J)),T2179*2.2,IF(ISNUMBER(SEARCH("1mm",J:J)),T2179*2.75,IF(ISNUMBER(SEARCH("1.2mm",J:J)),T2179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179" s="120" t="str">
        <f t="shared" si="435"/>
        <v/>
      </c>
      <c r="Z2179" s="121" t="str">
        <f t="shared" si="436"/>
        <v/>
      </c>
      <c r="AA2179" s="122"/>
      <c r="AB2179" s="119" t="str">
        <f t="shared" si="431"/>
        <v/>
      </c>
    </row>
    <row r="2180" spans="1:28" x14ac:dyDescent="0.45">
      <c r="A2180" s="112" t="str">
        <f>IF(C2180="","",COUNTA($C$3:C2180))</f>
        <v/>
      </c>
      <c r="B2180" s="112" t="str">
        <f t="shared" si="437"/>
        <v/>
      </c>
      <c r="C2180" s="124"/>
      <c r="D2180" s="114"/>
      <c r="E2180" s="114"/>
      <c r="F2180" s="115"/>
      <c r="G2180" s="116"/>
      <c r="H2180" s="152"/>
      <c r="I2180" s="116"/>
      <c r="J2180" s="116"/>
      <c r="K2180" s="117" t="str">
        <f t="shared" si="438"/>
        <v/>
      </c>
      <c r="L2180" s="118"/>
      <c r="M2180" s="118"/>
      <c r="N2180" s="118"/>
      <c r="O2180" s="138" t="str">
        <f t="shared" si="432"/>
        <v/>
      </c>
      <c r="P2180" s="124"/>
      <c r="Q2180" s="118"/>
      <c r="R2180" s="118"/>
      <c r="S2180" s="151"/>
      <c r="T2180" s="119" t="str">
        <f t="shared" si="433"/>
        <v/>
      </c>
      <c r="U2180" s="119" t="str">
        <f t="shared" si="434"/>
        <v/>
      </c>
      <c r="V2180" s="119" t="str">
        <f t="shared" si="439"/>
        <v/>
      </c>
      <c r="W2180" s="119" t="str">
        <f t="shared" si="440"/>
        <v/>
      </c>
      <c r="X2180" s="119" t="str">
        <f t="shared" si="441"/>
        <v/>
      </c>
      <c r="Y2180" s="120" t="str">
        <f t="shared" si="435"/>
        <v/>
      </c>
      <c r="Z2180" s="121" t="str">
        <f t="shared" si="436"/>
        <v/>
      </c>
      <c r="AA2180" s="122"/>
      <c r="AB2180" s="119" t="str">
        <f t="shared" si="431"/>
        <v/>
      </c>
    </row>
    <row r="2181" spans="1:28" x14ac:dyDescent="0.45">
      <c r="A2181" s="112" t="str">
        <f>IF(C2181="","",COUNTA($C$3:C2181))</f>
        <v/>
      </c>
      <c r="B2181" s="112" t="str">
        <f t="shared" si="437"/>
        <v/>
      </c>
      <c r="C2181" s="124"/>
      <c r="D2181" s="114"/>
      <c r="E2181" s="114"/>
      <c r="F2181" s="115"/>
      <c r="G2181" s="116"/>
      <c r="H2181" s="152"/>
      <c r="I2181" s="116"/>
      <c r="J2181" s="116"/>
      <c r="K2181" s="117" t="str">
        <f t="shared" si="438"/>
        <v/>
      </c>
      <c r="L2181" s="118"/>
      <c r="M2181" s="118"/>
      <c r="N2181" s="118"/>
      <c r="O2181" s="138" t="str">
        <f t="shared" si="432"/>
        <v/>
      </c>
      <c r="P2181" s="124"/>
      <c r="Q2181" s="118"/>
      <c r="R2181" s="118"/>
      <c r="S2181" s="151"/>
      <c r="T2181" s="119" t="str">
        <f t="shared" si="433"/>
        <v/>
      </c>
      <c r="U2181" s="119" t="str">
        <f t="shared" si="434"/>
        <v/>
      </c>
      <c r="V2181" s="119" t="str">
        <f t="shared" si="439"/>
        <v/>
      </c>
      <c r="W2181" s="119" t="str">
        <f t="shared" si="440"/>
        <v/>
      </c>
      <c r="X2181" s="119" t="str">
        <f t="shared" si="441"/>
        <v/>
      </c>
      <c r="Y2181" s="120" t="str">
        <f t="shared" si="435"/>
        <v/>
      </c>
      <c r="Z2181" s="121" t="str">
        <f t="shared" si="436"/>
        <v/>
      </c>
      <c r="AA2181" s="122"/>
      <c r="AB2181" s="119" t="str">
        <f t="shared" si="431"/>
        <v/>
      </c>
    </row>
    <row r="2182" spans="1:28" x14ac:dyDescent="0.45">
      <c r="A2182" s="112" t="str">
        <f>IF(C2182="","",COUNTA($C$3:C2182))</f>
        <v/>
      </c>
      <c r="B2182" s="112" t="str">
        <f t="shared" si="437"/>
        <v/>
      </c>
      <c r="C2182" s="124"/>
      <c r="D2182" s="114"/>
      <c r="E2182" s="114"/>
      <c r="F2182" s="115"/>
      <c r="G2182" s="116"/>
      <c r="H2182" s="152"/>
      <c r="I2182" s="116"/>
      <c r="J2182" s="116"/>
      <c r="K2182" s="117" t="str">
        <f t="shared" si="438"/>
        <v/>
      </c>
      <c r="L2182" s="118"/>
      <c r="M2182" s="118"/>
      <c r="N2182" s="118"/>
      <c r="O2182" s="138" t="str">
        <f t="shared" si="432"/>
        <v/>
      </c>
      <c r="P2182" s="124"/>
      <c r="Q2182" s="118"/>
      <c r="R2182" s="118"/>
      <c r="S2182" s="151"/>
      <c r="T2182" s="119" t="str">
        <f t="shared" si="433"/>
        <v/>
      </c>
      <c r="U2182" s="119" t="str">
        <f t="shared" si="434"/>
        <v/>
      </c>
      <c r="V2182" s="119" t="str">
        <f t="shared" si="439"/>
        <v/>
      </c>
      <c r="W2182" s="119" t="str">
        <f t="shared" si="440"/>
        <v/>
      </c>
      <c r="X2182" s="119" t="str">
        <f t="shared" si="441"/>
        <v/>
      </c>
      <c r="Y2182" s="120" t="str">
        <f t="shared" si="435"/>
        <v/>
      </c>
      <c r="Z2182" s="121" t="str">
        <f t="shared" si="436"/>
        <v/>
      </c>
      <c r="AA2182" s="122"/>
      <c r="AB2182" s="119" t="str">
        <f t="shared" si="431"/>
        <v/>
      </c>
    </row>
    <row r="2183" spans="1:28" x14ac:dyDescent="0.45">
      <c r="A2183" s="112" t="str">
        <f>IF(C2183="","",COUNTA($C$3:C2183))</f>
        <v/>
      </c>
      <c r="B2183" s="112" t="str">
        <f t="shared" si="437"/>
        <v/>
      </c>
      <c r="C2183" s="113"/>
      <c r="D2183" s="114"/>
      <c r="E2183" s="114"/>
      <c r="F2183" s="115"/>
      <c r="G2183" s="116"/>
      <c r="H2183" s="152"/>
      <c r="I2183" s="116"/>
      <c r="J2183" s="116"/>
      <c r="K2183" s="117" t="str">
        <f t="shared" si="438"/>
        <v/>
      </c>
      <c r="L2183" s="118"/>
      <c r="M2183" s="118"/>
      <c r="N2183" s="118"/>
      <c r="O2183" s="138" t="str">
        <f t="shared" si="432"/>
        <v/>
      </c>
      <c r="P2183" s="124"/>
      <c r="Q2183" s="118"/>
      <c r="R2183" s="118"/>
      <c r="S2183" s="151"/>
      <c r="T2183" s="119" t="str">
        <f t="shared" si="433"/>
        <v/>
      </c>
      <c r="U2183" s="119" t="str">
        <f t="shared" si="434"/>
        <v/>
      </c>
      <c r="V2183" s="119" t="str">
        <f t="shared" si="439"/>
        <v/>
      </c>
      <c r="W2183" s="119" t="str">
        <f t="shared" si="440"/>
        <v/>
      </c>
      <c r="X2183" s="119" t="str">
        <f t="shared" si="441"/>
        <v/>
      </c>
      <c r="Y2183" s="120" t="str">
        <f t="shared" si="435"/>
        <v/>
      </c>
      <c r="Z2183" s="121" t="str">
        <f t="shared" si="436"/>
        <v/>
      </c>
      <c r="AA2183" s="122"/>
      <c r="AB2183" s="119" t="str">
        <f t="shared" si="431"/>
        <v/>
      </c>
    </row>
    <row r="2184" spans="1:28" x14ac:dyDescent="0.45">
      <c r="A2184" s="112" t="str">
        <f>IF(C2184="","",COUNTA($C$3:C2184))</f>
        <v/>
      </c>
      <c r="B2184" s="112" t="str">
        <f t="shared" si="437"/>
        <v/>
      </c>
      <c r="C2184" s="124"/>
      <c r="D2184" s="114"/>
      <c r="E2184" s="114"/>
      <c r="F2184" s="115"/>
      <c r="G2184" s="116"/>
      <c r="H2184" s="152"/>
      <c r="I2184" s="116"/>
      <c r="J2184" s="116"/>
      <c r="K2184" s="117" t="str">
        <f t="shared" si="438"/>
        <v/>
      </c>
      <c r="L2184" s="118"/>
      <c r="M2184" s="118"/>
      <c r="N2184" s="118"/>
      <c r="O2184" s="138" t="str">
        <f t="shared" si="432"/>
        <v/>
      </c>
      <c r="P2184" s="124"/>
      <c r="Q2184" s="118"/>
      <c r="R2184" s="118"/>
      <c r="S2184" s="151"/>
      <c r="T2184" s="119" t="str">
        <f t="shared" si="433"/>
        <v/>
      </c>
      <c r="U2184" s="119" t="str">
        <f t="shared" si="434"/>
        <v/>
      </c>
      <c r="V2184" s="119" t="str">
        <f t="shared" si="439"/>
        <v/>
      </c>
      <c r="W2184" s="119" t="str">
        <f t="shared" si="440"/>
        <v/>
      </c>
      <c r="X2184" s="119" t="str">
        <f t="shared" si="441"/>
        <v/>
      </c>
      <c r="Y2184" s="120" t="str">
        <f t="shared" si="435"/>
        <v/>
      </c>
      <c r="Z2184" s="121" t="str">
        <f t="shared" si="436"/>
        <v/>
      </c>
      <c r="AA2184" s="122"/>
      <c r="AB2184" s="119" t="str">
        <f t="shared" si="431"/>
        <v/>
      </c>
    </row>
    <row r="2185" spans="1:28" x14ac:dyDescent="0.45">
      <c r="A2185" s="112" t="str">
        <f>IF(C2185="","",COUNTA($C$3:C2185))</f>
        <v/>
      </c>
      <c r="B2185" s="112" t="str">
        <f t="shared" si="437"/>
        <v/>
      </c>
      <c r="C2185" s="124"/>
      <c r="D2185" s="114"/>
      <c r="E2185" s="114"/>
      <c r="F2185" s="115"/>
      <c r="G2185" s="116"/>
      <c r="H2185" s="152"/>
      <c r="I2185" s="116"/>
      <c r="J2185" s="116"/>
      <c r="K2185" s="117" t="str">
        <f t="shared" si="438"/>
        <v/>
      </c>
      <c r="L2185" s="118"/>
      <c r="M2185" s="118"/>
      <c r="N2185" s="118"/>
      <c r="O2185" s="138" t="str">
        <f t="shared" si="432"/>
        <v/>
      </c>
      <c r="P2185" s="124"/>
      <c r="Q2185" s="118"/>
      <c r="R2185" s="118"/>
      <c r="S2185" s="151"/>
      <c r="T2185" s="119" t="str">
        <f t="shared" si="433"/>
        <v/>
      </c>
      <c r="U2185" s="119" t="str">
        <f t="shared" si="434"/>
        <v/>
      </c>
      <c r="V2185" s="119" t="str">
        <f t="shared" si="439"/>
        <v/>
      </c>
      <c r="W2185" s="119" t="str">
        <f t="shared" si="440"/>
        <v/>
      </c>
      <c r="X2185" s="119" t="str">
        <f t="shared" si="441"/>
        <v/>
      </c>
      <c r="Y2185" s="120" t="str">
        <f t="shared" si="435"/>
        <v/>
      </c>
      <c r="Z2185" s="121" t="str">
        <f t="shared" si="436"/>
        <v/>
      </c>
      <c r="AA2185" s="122"/>
      <c r="AB2185" s="119" t="str">
        <f t="shared" si="431"/>
        <v/>
      </c>
    </row>
    <row r="2186" spans="1:28" x14ac:dyDescent="0.45">
      <c r="A2186" s="112" t="str">
        <f>IF(C2186="","",COUNTA($C$3:C2186))</f>
        <v/>
      </c>
      <c r="B2186" s="112" t="str">
        <f t="shared" si="437"/>
        <v/>
      </c>
      <c r="C2186" s="124"/>
      <c r="D2186" s="114"/>
      <c r="E2186" s="114"/>
      <c r="F2186" s="115"/>
      <c r="G2186" s="116"/>
      <c r="H2186" s="152"/>
      <c r="I2186" s="116"/>
      <c r="J2186" s="116"/>
      <c r="K2186" s="117" t="str">
        <f t="shared" si="438"/>
        <v/>
      </c>
      <c r="L2186" s="118"/>
      <c r="M2186" s="118"/>
      <c r="N2186" s="118"/>
      <c r="O2186" s="138" t="str">
        <f t="shared" si="432"/>
        <v/>
      </c>
      <c r="P2186" s="124"/>
      <c r="Q2186" s="118"/>
      <c r="R2186" s="118"/>
      <c r="S2186" s="151"/>
      <c r="T2186" s="119" t="str">
        <f t="shared" si="433"/>
        <v/>
      </c>
      <c r="U2186" s="119" t="str">
        <f t="shared" si="434"/>
        <v/>
      </c>
      <c r="V2186" s="119" t="str">
        <f t="shared" si="439"/>
        <v/>
      </c>
      <c r="W2186" s="119" t="str">
        <f t="shared" si="440"/>
        <v/>
      </c>
      <c r="X2186" s="119" t="str">
        <f t="shared" si="441"/>
        <v/>
      </c>
      <c r="Y2186" s="120" t="str">
        <f t="shared" si="435"/>
        <v/>
      </c>
      <c r="Z2186" s="121" t="str">
        <f t="shared" si="436"/>
        <v/>
      </c>
      <c r="AA2186" s="122"/>
      <c r="AB2186" s="119" t="str">
        <f t="shared" si="431"/>
        <v/>
      </c>
    </row>
    <row r="2187" spans="1:28" x14ac:dyDescent="0.45">
      <c r="A2187" s="112" t="str">
        <f>IF(C2187="","",COUNTA($C$3:C2187))</f>
        <v/>
      </c>
      <c r="B2187" s="112" t="str">
        <f t="shared" si="437"/>
        <v/>
      </c>
      <c r="C2187" s="124"/>
      <c r="D2187" s="114"/>
      <c r="E2187" s="114"/>
      <c r="F2187" s="115"/>
      <c r="G2187" s="116"/>
      <c r="H2187" s="152"/>
      <c r="I2187" s="116"/>
      <c r="J2187" s="116"/>
      <c r="K2187" s="117" t="str">
        <f t="shared" si="438"/>
        <v/>
      </c>
      <c r="L2187" s="118"/>
      <c r="M2187" s="118"/>
      <c r="N2187" s="118"/>
      <c r="O2187" s="138" t="str">
        <f t="shared" si="432"/>
        <v/>
      </c>
      <c r="P2187" s="124"/>
      <c r="Q2187" s="118"/>
      <c r="R2187" s="118"/>
      <c r="S2187" s="151"/>
      <c r="T2187" s="119" t="str">
        <f t="shared" si="433"/>
        <v/>
      </c>
      <c r="U2187" s="119" t="str">
        <f t="shared" si="434"/>
        <v/>
      </c>
      <c r="V2187" s="119" t="str">
        <f t="shared" si="439"/>
        <v/>
      </c>
      <c r="W2187" s="119" t="str">
        <f t="shared" si="440"/>
        <v/>
      </c>
      <c r="X2187" s="119" t="str">
        <f t="shared" si="441"/>
        <v/>
      </c>
      <c r="Y2187" s="120" t="str">
        <f t="shared" si="435"/>
        <v/>
      </c>
      <c r="Z2187" s="121" t="str">
        <f t="shared" si="436"/>
        <v/>
      </c>
      <c r="AA2187" s="122"/>
      <c r="AB2187" s="119" t="str">
        <f t="shared" si="431"/>
        <v/>
      </c>
    </row>
    <row r="2188" spans="1:28" x14ac:dyDescent="0.45">
      <c r="A2188" s="112" t="str">
        <f>IF(C2188="","",COUNTA($C$3:C2188))</f>
        <v/>
      </c>
      <c r="B2188" s="112" t="str">
        <f t="shared" si="437"/>
        <v/>
      </c>
      <c r="C2188" s="124"/>
      <c r="D2188" s="114"/>
      <c r="E2188" s="114"/>
      <c r="F2188" s="115"/>
      <c r="G2188" s="116"/>
      <c r="H2188" s="152"/>
      <c r="I2188" s="116"/>
      <c r="J2188" s="116"/>
      <c r="K2188" s="117" t="str">
        <f t="shared" si="438"/>
        <v/>
      </c>
      <c r="L2188" s="118"/>
      <c r="M2188" s="118"/>
      <c r="N2188" s="118"/>
      <c r="O2188" s="138" t="str">
        <f t="shared" si="432"/>
        <v/>
      </c>
      <c r="P2188" s="124"/>
      <c r="Q2188" s="118"/>
      <c r="R2188" s="118"/>
      <c r="S2188" s="151"/>
      <c r="T2188" s="119" t="str">
        <f t="shared" si="433"/>
        <v/>
      </c>
      <c r="U2188" s="119" t="str">
        <f t="shared" si="434"/>
        <v/>
      </c>
      <c r="V2188" s="119" t="str">
        <f t="shared" si="439"/>
        <v/>
      </c>
      <c r="W2188" s="119" t="str">
        <f t="shared" si="440"/>
        <v/>
      </c>
      <c r="X2188" s="119" t="str">
        <f t="shared" si="441"/>
        <v/>
      </c>
      <c r="Y2188" s="120" t="str">
        <f t="shared" si="435"/>
        <v/>
      </c>
      <c r="Z2188" s="121" t="str">
        <f t="shared" si="436"/>
        <v/>
      </c>
      <c r="AA2188" s="122"/>
      <c r="AB2188" s="119" t="str">
        <f t="shared" si="431"/>
        <v/>
      </c>
    </row>
    <row r="2189" spans="1:28" x14ac:dyDescent="0.45">
      <c r="A2189" s="112" t="str">
        <f>IF(C2189="","",COUNTA($C$3:C2189))</f>
        <v/>
      </c>
      <c r="B2189" s="112" t="str">
        <f t="shared" si="437"/>
        <v/>
      </c>
      <c r="C2189" s="124"/>
      <c r="D2189" s="114"/>
      <c r="E2189" s="114"/>
      <c r="F2189" s="115"/>
      <c r="G2189" s="116"/>
      <c r="H2189" s="152"/>
      <c r="I2189" s="116"/>
      <c r="J2189" s="116"/>
      <c r="K2189" s="117" t="str">
        <f t="shared" si="438"/>
        <v/>
      </c>
      <c r="L2189" s="118"/>
      <c r="M2189" s="118"/>
      <c r="N2189" s="118"/>
      <c r="O2189" s="138" t="str">
        <f t="shared" si="432"/>
        <v/>
      </c>
      <c r="P2189" s="124"/>
      <c r="Q2189" s="118"/>
      <c r="R2189" s="118"/>
      <c r="S2189" s="151"/>
      <c r="T2189" s="119" t="str">
        <f t="shared" si="433"/>
        <v/>
      </c>
      <c r="U2189" s="119" t="str">
        <f t="shared" si="434"/>
        <v/>
      </c>
      <c r="V2189" s="119" t="str">
        <f t="shared" si="439"/>
        <v/>
      </c>
      <c r="W2189" s="119" t="str">
        <f t="shared" si="440"/>
        <v/>
      </c>
      <c r="X2189" s="119" t="str">
        <f t="shared" si="441"/>
        <v/>
      </c>
      <c r="Y2189" s="120" t="str">
        <f t="shared" si="435"/>
        <v/>
      </c>
      <c r="Z2189" s="121" t="str">
        <f t="shared" si="436"/>
        <v/>
      </c>
      <c r="AA2189" s="122"/>
      <c r="AB2189" s="119" t="str">
        <f t="shared" si="431"/>
        <v/>
      </c>
    </row>
    <row r="2190" spans="1:28" x14ac:dyDescent="0.45">
      <c r="A2190" s="112" t="str">
        <f>IF(C2190="","",COUNTA($C$3:C2190))</f>
        <v/>
      </c>
      <c r="B2190" s="112" t="str">
        <f t="shared" si="437"/>
        <v/>
      </c>
      <c r="C2190" s="113"/>
      <c r="D2190" s="114"/>
      <c r="E2190" s="114"/>
      <c r="F2190" s="115"/>
      <c r="G2190" s="116"/>
      <c r="H2190" s="152"/>
      <c r="I2190" s="116"/>
      <c r="J2190" s="116"/>
      <c r="K2190" s="117" t="str">
        <f t="shared" si="438"/>
        <v/>
      </c>
      <c r="L2190" s="118"/>
      <c r="M2190" s="118"/>
      <c r="N2190" s="118"/>
      <c r="O2190" s="138" t="str">
        <f t="shared" si="432"/>
        <v/>
      </c>
      <c r="P2190" s="124"/>
      <c r="Q2190" s="118"/>
      <c r="R2190" s="118"/>
      <c r="S2190" s="151"/>
      <c r="T2190" s="119" t="str">
        <f t="shared" si="433"/>
        <v/>
      </c>
      <c r="U2190" s="119" t="str">
        <f t="shared" si="434"/>
        <v/>
      </c>
      <c r="V2190" s="119" t="str">
        <f t="shared" si="439"/>
        <v/>
      </c>
      <c r="W2190" s="119" t="str">
        <f t="shared" si="440"/>
        <v/>
      </c>
      <c r="X2190" s="119" t="str">
        <f t="shared" si="441"/>
        <v/>
      </c>
      <c r="Y2190" s="120" t="str">
        <f t="shared" si="435"/>
        <v/>
      </c>
      <c r="Z2190" s="121" t="str">
        <f t="shared" si="436"/>
        <v/>
      </c>
      <c r="AA2190" s="122"/>
      <c r="AB2190" s="119" t="str">
        <f t="shared" si="431"/>
        <v/>
      </c>
    </row>
    <row r="2191" spans="1:28" x14ac:dyDescent="0.45">
      <c r="A2191" s="112" t="str">
        <f>IF(C2191="","",COUNTA($C$3:C2191))</f>
        <v/>
      </c>
      <c r="B2191" s="112" t="str">
        <f t="shared" si="437"/>
        <v/>
      </c>
      <c r="C2191" s="124"/>
      <c r="D2191" s="114"/>
      <c r="E2191" s="114"/>
      <c r="F2191" s="115"/>
      <c r="G2191" s="116"/>
      <c r="H2191" s="152"/>
      <c r="I2191" s="116"/>
      <c r="J2191" s="116"/>
      <c r="K2191" s="117" t="str">
        <f t="shared" si="438"/>
        <v/>
      </c>
      <c r="L2191" s="118"/>
      <c r="M2191" s="118"/>
      <c r="N2191" s="118"/>
      <c r="O2191" s="138" t="str">
        <f t="shared" si="432"/>
        <v/>
      </c>
      <c r="P2191" s="124"/>
      <c r="Q2191" s="118"/>
      <c r="R2191" s="118"/>
      <c r="S2191" s="151"/>
      <c r="T2191" s="119" t="str">
        <f t="shared" si="433"/>
        <v/>
      </c>
      <c r="U2191" s="119" t="str">
        <f t="shared" si="434"/>
        <v/>
      </c>
      <c r="V2191" s="119" t="str">
        <f t="shared" si="439"/>
        <v/>
      </c>
      <c r="W2191" s="119" t="str">
        <f t="shared" si="440"/>
        <v/>
      </c>
      <c r="X2191" s="119" t="str">
        <f t="shared" si="441"/>
        <v/>
      </c>
      <c r="Y2191" s="120" t="str">
        <f t="shared" si="435"/>
        <v/>
      </c>
      <c r="Z2191" s="121" t="str">
        <f t="shared" si="436"/>
        <v/>
      </c>
      <c r="AA2191" s="122"/>
      <c r="AB2191" s="119" t="str">
        <f t="shared" si="431"/>
        <v/>
      </c>
    </row>
    <row r="2192" spans="1:28" x14ac:dyDescent="0.45">
      <c r="A2192" s="112" t="str">
        <f>IF(C2192="","",COUNTA($C$3:C2192))</f>
        <v/>
      </c>
      <c r="B2192" s="112" t="str">
        <f t="shared" si="437"/>
        <v/>
      </c>
      <c r="C2192" s="124"/>
      <c r="D2192" s="114"/>
      <c r="E2192" s="114"/>
      <c r="F2192" s="115"/>
      <c r="G2192" s="116"/>
      <c r="H2192" s="152"/>
      <c r="I2192" s="116"/>
      <c r="J2192" s="116"/>
      <c r="K2192" s="117" t="str">
        <f t="shared" si="438"/>
        <v/>
      </c>
      <c r="L2192" s="118"/>
      <c r="M2192" s="118"/>
      <c r="N2192" s="118"/>
      <c r="O2192" s="138" t="str">
        <f t="shared" si="432"/>
        <v/>
      </c>
      <c r="P2192" s="124"/>
      <c r="Q2192" s="118"/>
      <c r="R2192" s="118"/>
      <c r="S2192" s="151"/>
      <c r="T2192" s="119" t="str">
        <f t="shared" si="433"/>
        <v/>
      </c>
      <c r="U2192" s="119" t="str">
        <f t="shared" si="434"/>
        <v/>
      </c>
      <c r="V2192" s="119" t="str">
        <f t="shared" si="439"/>
        <v/>
      </c>
      <c r="W2192" s="119" t="str">
        <f t="shared" si="440"/>
        <v/>
      </c>
      <c r="X2192" s="119" t="str">
        <f t="shared" si="441"/>
        <v/>
      </c>
      <c r="Y2192" s="120" t="str">
        <f t="shared" si="435"/>
        <v/>
      </c>
      <c r="Z2192" s="121" t="str">
        <f t="shared" si="436"/>
        <v/>
      </c>
      <c r="AA2192" s="122"/>
      <c r="AB2192" s="119" t="str">
        <f t="shared" si="431"/>
        <v/>
      </c>
    </row>
    <row r="2193" spans="1:28" x14ac:dyDescent="0.45">
      <c r="A2193" s="112" t="str">
        <f>IF(C2193="","",COUNTA($C$3:C2193))</f>
        <v/>
      </c>
      <c r="B2193" s="112" t="str">
        <f t="shared" si="437"/>
        <v/>
      </c>
      <c r="C2193" s="124"/>
      <c r="D2193" s="114"/>
      <c r="E2193" s="114"/>
      <c r="F2193" s="115"/>
      <c r="G2193" s="116"/>
      <c r="H2193" s="152"/>
      <c r="I2193" s="116"/>
      <c r="J2193" s="116"/>
      <c r="K2193" s="117" t="str">
        <f t="shared" si="438"/>
        <v/>
      </c>
      <c r="L2193" s="118"/>
      <c r="M2193" s="118"/>
      <c r="N2193" s="118"/>
      <c r="O2193" s="138" t="str">
        <f t="shared" si="432"/>
        <v/>
      </c>
      <c r="P2193" s="124"/>
      <c r="Q2193" s="118"/>
      <c r="R2193" s="118"/>
      <c r="S2193" s="151"/>
      <c r="T2193" s="119" t="str">
        <f t="shared" si="433"/>
        <v/>
      </c>
      <c r="U2193" s="119" t="str">
        <f t="shared" si="434"/>
        <v/>
      </c>
      <c r="V2193" s="119" t="str">
        <f t="shared" si="439"/>
        <v/>
      </c>
      <c r="W2193" s="119" t="str">
        <f t="shared" si="440"/>
        <v/>
      </c>
      <c r="X2193" s="119" t="str">
        <f t="shared" si="441"/>
        <v/>
      </c>
      <c r="Y2193" s="120" t="str">
        <f t="shared" si="435"/>
        <v/>
      </c>
      <c r="Z2193" s="121" t="str">
        <f t="shared" si="436"/>
        <v/>
      </c>
      <c r="AA2193" s="122"/>
      <c r="AB2193" s="119" t="str">
        <f t="shared" si="431"/>
        <v/>
      </c>
    </row>
    <row r="2194" spans="1:28" x14ac:dyDescent="0.45">
      <c r="A2194" s="112" t="str">
        <f>IF(C2194="","",COUNTA($C$3:C2194))</f>
        <v/>
      </c>
      <c r="B2194" s="112" t="str">
        <f t="shared" si="437"/>
        <v/>
      </c>
      <c r="C2194" s="113"/>
      <c r="D2194" s="114"/>
      <c r="E2194" s="114"/>
      <c r="F2194" s="115"/>
      <c r="G2194" s="116"/>
      <c r="H2194" s="152"/>
      <c r="I2194" s="116"/>
      <c r="J2194" s="116"/>
      <c r="K2194" s="117" t="str">
        <f t="shared" si="438"/>
        <v/>
      </c>
      <c r="L2194" s="118"/>
      <c r="M2194" s="118"/>
      <c r="N2194" s="118"/>
      <c r="O2194" s="138" t="str">
        <f t="shared" si="432"/>
        <v/>
      </c>
      <c r="P2194" s="124"/>
      <c r="Q2194" s="118"/>
      <c r="R2194" s="118"/>
      <c r="S2194" s="151"/>
      <c r="T2194" s="119" t="str">
        <f t="shared" si="433"/>
        <v/>
      </c>
      <c r="U2194" s="119" t="str">
        <f t="shared" si="434"/>
        <v/>
      </c>
      <c r="V2194" s="119" t="str">
        <f t="shared" si="439"/>
        <v/>
      </c>
      <c r="W2194" s="119" t="str">
        <f t="shared" si="440"/>
        <v/>
      </c>
      <c r="X2194" s="119" t="str">
        <f t="shared" si="441"/>
        <v/>
      </c>
      <c r="Y2194" s="120" t="str">
        <f t="shared" si="435"/>
        <v/>
      </c>
      <c r="Z2194" s="121" t="str">
        <f t="shared" si="436"/>
        <v/>
      </c>
      <c r="AA2194" s="122"/>
      <c r="AB2194" s="119" t="str">
        <f t="shared" si="431"/>
        <v/>
      </c>
    </row>
    <row r="2195" spans="1:28" x14ac:dyDescent="0.45">
      <c r="A2195" s="112" t="str">
        <f>IF(C2195="","",COUNTA($C$3:C2195))</f>
        <v/>
      </c>
      <c r="B2195" s="112" t="str">
        <f t="shared" si="437"/>
        <v/>
      </c>
      <c r="C2195" s="124"/>
      <c r="D2195" s="114"/>
      <c r="E2195" s="114"/>
      <c r="F2195" s="115"/>
      <c r="G2195" s="116"/>
      <c r="H2195" s="152"/>
      <c r="I2195" s="116"/>
      <c r="J2195" s="116"/>
      <c r="K2195" s="117" t="str">
        <f t="shared" si="438"/>
        <v/>
      </c>
      <c r="L2195" s="118"/>
      <c r="M2195" s="118"/>
      <c r="N2195" s="118"/>
      <c r="O2195" s="138" t="str">
        <f t="shared" si="432"/>
        <v/>
      </c>
      <c r="P2195" s="124"/>
      <c r="Q2195" s="118"/>
      <c r="R2195" s="118"/>
      <c r="S2195" s="151"/>
      <c r="T2195" s="119" t="str">
        <f t="shared" si="433"/>
        <v/>
      </c>
      <c r="U2195" s="119" t="str">
        <f t="shared" si="434"/>
        <v/>
      </c>
      <c r="V2195" s="119" t="str">
        <f t="shared" si="439"/>
        <v/>
      </c>
      <c r="W2195" s="119" t="str">
        <f t="shared" si="440"/>
        <v/>
      </c>
      <c r="X2195" s="119" t="str">
        <f t="shared" si="441"/>
        <v/>
      </c>
      <c r="Y2195" s="120" t="str">
        <f t="shared" si="435"/>
        <v/>
      </c>
      <c r="Z2195" s="121" t="str">
        <f t="shared" si="436"/>
        <v/>
      </c>
      <c r="AA2195" s="122"/>
      <c r="AB2195" s="119" t="str">
        <f t="shared" si="431"/>
        <v/>
      </c>
    </row>
    <row r="2196" spans="1:28" x14ac:dyDescent="0.45">
      <c r="A2196" s="112" t="str">
        <f>IF(C2196="","",COUNTA($C$3:C2196))</f>
        <v/>
      </c>
      <c r="B2196" s="112" t="str">
        <f t="shared" si="437"/>
        <v/>
      </c>
      <c r="C2196" s="124"/>
      <c r="D2196" s="114"/>
      <c r="E2196" s="114"/>
      <c r="F2196" s="115"/>
      <c r="G2196" s="116"/>
      <c r="H2196" s="152"/>
      <c r="I2196" s="116"/>
      <c r="J2196" s="116"/>
      <c r="K2196" s="117" t="str">
        <f t="shared" si="438"/>
        <v/>
      </c>
      <c r="L2196" s="118"/>
      <c r="M2196" s="118"/>
      <c r="N2196" s="118"/>
      <c r="O2196" s="138" t="str">
        <f t="shared" si="432"/>
        <v/>
      </c>
      <c r="P2196" s="124"/>
      <c r="Q2196" s="118"/>
      <c r="R2196" s="118"/>
      <c r="S2196" s="151"/>
      <c r="T2196" s="119" t="str">
        <f t="shared" si="433"/>
        <v/>
      </c>
      <c r="U2196" s="119" t="str">
        <f t="shared" si="434"/>
        <v/>
      </c>
      <c r="V2196" s="119" t="str">
        <f t="shared" si="439"/>
        <v/>
      </c>
      <c r="W2196" s="119" t="str">
        <f t="shared" si="440"/>
        <v/>
      </c>
      <c r="X2196" s="119" t="str">
        <f t="shared" si="441"/>
        <v/>
      </c>
      <c r="Y2196" s="120" t="str">
        <f t="shared" si="435"/>
        <v/>
      </c>
      <c r="Z2196" s="121" t="str">
        <f t="shared" si="436"/>
        <v/>
      </c>
      <c r="AA2196" s="122"/>
      <c r="AB2196" s="119" t="str">
        <f t="shared" si="431"/>
        <v/>
      </c>
    </row>
    <row r="2197" spans="1:28" x14ac:dyDescent="0.45">
      <c r="A2197" s="112" t="str">
        <f>IF(C2197="","",COUNTA($C$3:C2197))</f>
        <v/>
      </c>
      <c r="B2197" s="112" t="str">
        <f t="shared" si="437"/>
        <v/>
      </c>
      <c r="C2197" s="124"/>
      <c r="D2197" s="114"/>
      <c r="E2197" s="114"/>
      <c r="F2197" s="115"/>
      <c r="G2197" s="116"/>
      <c r="H2197" s="152"/>
      <c r="I2197" s="116"/>
      <c r="J2197" s="116"/>
      <c r="K2197" s="117" t="str">
        <f t="shared" si="438"/>
        <v/>
      </c>
      <c r="L2197" s="118"/>
      <c r="M2197" s="118"/>
      <c r="N2197" s="118"/>
      <c r="O2197" s="138" t="str">
        <f t="shared" si="432"/>
        <v/>
      </c>
      <c r="P2197" s="124"/>
      <c r="Q2197" s="118"/>
      <c r="R2197" s="118"/>
      <c r="S2197" s="151"/>
      <c r="T2197" s="119" t="str">
        <f t="shared" si="433"/>
        <v/>
      </c>
      <c r="U2197" s="119" t="str">
        <f t="shared" si="434"/>
        <v/>
      </c>
      <c r="V2197" s="119" t="str">
        <f t="shared" si="439"/>
        <v/>
      </c>
      <c r="W2197" s="119" t="str">
        <f t="shared" si="440"/>
        <v/>
      </c>
      <c r="X2197" s="119" t="str">
        <f t="shared" si="441"/>
        <v/>
      </c>
      <c r="Y2197" s="120" t="str">
        <f t="shared" si="435"/>
        <v/>
      </c>
      <c r="Z2197" s="121" t="str">
        <f t="shared" si="436"/>
        <v/>
      </c>
      <c r="AA2197" s="122"/>
      <c r="AB2197" s="119" t="str">
        <f t="shared" si="431"/>
        <v/>
      </c>
    </row>
    <row r="2198" spans="1:28" x14ac:dyDescent="0.45">
      <c r="A2198" s="112" t="str">
        <f>IF(C2198="","",COUNTA($C$3:C2198))</f>
        <v/>
      </c>
      <c r="B2198" s="112" t="str">
        <f t="shared" si="437"/>
        <v/>
      </c>
      <c r="C2198" s="124"/>
      <c r="D2198" s="114"/>
      <c r="E2198" s="114"/>
      <c r="F2198" s="115"/>
      <c r="G2198" s="116"/>
      <c r="H2198" s="152"/>
      <c r="I2198" s="116"/>
      <c r="J2198" s="116"/>
      <c r="K2198" s="117" t="str">
        <f t="shared" si="438"/>
        <v/>
      </c>
      <c r="L2198" s="118"/>
      <c r="M2198" s="118"/>
      <c r="N2198" s="118"/>
      <c r="O2198" s="138" t="str">
        <f t="shared" si="432"/>
        <v/>
      </c>
      <c r="P2198" s="124"/>
      <c r="Q2198" s="118"/>
      <c r="R2198" s="118"/>
      <c r="S2198" s="151"/>
      <c r="T2198" s="119" t="str">
        <f t="shared" si="433"/>
        <v/>
      </c>
      <c r="U2198" s="119" t="str">
        <f t="shared" si="434"/>
        <v/>
      </c>
      <c r="V2198" s="119" t="str">
        <f t="shared" si="439"/>
        <v/>
      </c>
      <c r="W2198" s="119" t="str">
        <f t="shared" si="440"/>
        <v/>
      </c>
      <c r="X2198" s="119" t="str">
        <f t="shared" si="441"/>
        <v/>
      </c>
      <c r="Y2198" s="120" t="str">
        <f t="shared" si="435"/>
        <v/>
      </c>
      <c r="Z2198" s="121" t="str">
        <f t="shared" si="436"/>
        <v/>
      </c>
      <c r="AA2198" s="122"/>
      <c r="AB2198" s="119" t="str">
        <f t="shared" si="431"/>
        <v/>
      </c>
    </row>
    <row r="2199" spans="1:28" x14ac:dyDescent="0.45">
      <c r="A2199" s="112" t="str">
        <f>IF(C2199="","",COUNTA($C$3:C2199))</f>
        <v/>
      </c>
      <c r="B2199" s="112" t="str">
        <f t="shared" si="437"/>
        <v/>
      </c>
      <c r="C2199" s="124"/>
      <c r="D2199" s="114"/>
      <c r="E2199" s="114"/>
      <c r="F2199" s="115"/>
      <c r="G2199" s="116"/>
      <c r="H2199" s="152"/>
      <c r="I2199" s="116"/>
      <c r="J2199" s="116"/>
      <c r="K2199" s="117" t="str">
        <f t="shared" si="438"/>
        <v/>
      </c>
      <c r="L2199" s="118"/>
      <c r="M2199" s="118"/>
      <c r="N2199" s="118"/>
      <c r="O2199" s="138" t="str">
        <f t="shared" si="432"/>
        <v/>
      </c>
      <c r="P2199" s="124"/>
      <c r="Q2199" s="118"/>
      <c r="R2199" s="118"/>
      <c r="S2199" s="151"/>
      <c r="T2199" s="119" t="str">
        <f t="shared" si="433"/>
        <v/>
      </c>
      <c r="U2199" s="119" t="str">
        <f t="shared" si="434"/>
        <v/>
      </c>
      <c r="V2199" s="119" t="str">
        <f t="shared" si="439"/>
        <v/>
      </c>
      <c r="W2199" s="119" t="str">
        <f t="shared" si="440"/>
        <v/>
      </c>
      <c r="X2199" s="119" t="str">
        <f t="shared" si="441"/>
        <v/>
      </c>
      <c r="Y2199" s="120" t="str">
        <f t="shared" si="435"/>
        <v/>
      </c>
      <c r="Z2199" s="121" t="str">
        <f t="shared" si="436"/>
        <v/>
      </c>
      <c r="AA2199" s="122"/>
      <c r="AB2199" s="119" t="str">
        <f t="shared" si="431"/>
        <v/>
      </c>
    </row>
    <row r="2200" spans="1:28" x14ac:dyDescent="0.45">
      <c r="A2200" s="112" t="str">
        <f>IF(C2200="","",COUNTA($C$3:C2200))</f>
        <v/>
      </c>
      <c r="B2200" s="112" t="str">
        <f t="shared" si="437"/>
        <v/>
      </c>
      <c r="C2200" s="124"/>
      <c r="D2200" s="114"/>
      <c r="E2200" s="114"/>
      <c r="F2200" s="115"/>
      <c r="G2200" s="116"/>
      <c r="H2200" s="152"/>
      <c r="I2200" s="116"/>
      <c r="J2200" s="116"/>
      <c r="K2200" s="117" t="str">
        <f t="shared" si="438"/>
        <v/>
      </c>
      <c r="L2200" s="118"/>
      <c r="M2200" s="118"/>
      <c r="N2200" s="118"/>
      <c r="O2200" s="138" t="str">
        <f t="shared" si="432"/>
        <v/>
      </c>
      <c r="P2200" s="124"/>
      <c r="Q2200" s="118"/>
      <c r="R2200" s="118"/>
      <c r="S2200" s="151"/>
      <c r="T2200" s="119" t="str">
        <f t="shared" si="433"/>
        <v/>
      </c>
      <c r="U2200" s="119" t="str">
        <f t="shared" si="434"/>
        <v/>
      </c>
      <c r="V2200" s="119" t="str">
        <f t="shared" si="439"/>
        <v/>
      </c>
      <c r="W2200" s="119" t="str">
        <f t="shared" si="440"/>
        <v/>
      </c>
      <c r="X2200" s="119" t="str">
        <f t="shared" si="441"/>
        <v/>
      </c>
      <c r="Y2200" s="120" t="str">
        <f t="shared" si="435"/>
        <v/>
      </c>
      <c r="Z2200" s="121" t="str">
        <f t="shared" si="436"/>
        <v/>
      </c>
      <c r="AA2200" s="122"/>
      <c r="AB2200" s="119" t="str">
        <f t="shared" si="431"/>
        <v/>
      </c>
    </row>
    <row r="2201" spans="1:28" x14ac:dyDescent="0.45">
      <c r="A2201" s="112" t="str">
        <f>IF(C2201="","",COUNTA($C$3:C2201))</f>
        <v/>
      </c>
      <c r="B2201" s="112" t="str">
        <f t="shared" si="437"/>
        <v/>
      </c>
      <c r="C2201" s="113"/>
      <c r="D2201" s="114"/>
      <c r="E2201" s="114"/>
      <c r="F2201" s="115"/>
      <c r="G2201" s="116"/>
      <c r="H2201" s="152"/>
      <c r="I2201" s="116"/>
      <c r="J2201" s="116"/>
      <c r="K2201" s="117" t="str">
        <f t="shared" si="438"/>
        <v/>
      </c>
      <c r="L2201" s="118"/>
      <c r="M2201" s="118"/>
      <c r="N2201" s="118"/>
      <c r="O2201" s="138" t="str">
        <f t="shared" si="432"/>
        <v/>
      </c>
      <c r="P2201" s="124"/>
      <c r="Q2201" s="118"/>
      <c r="R2201" s="118"/>
      <c r="S2201" s="151"/>
      <c r="T2201" s="119" t="str">
        <f t="shared" si="433"/>
        <v/>
      </c>
      <c r="U2201" s="119" t="str">
        <f t="shared" si="434"/>
        <v/>
      </c>
      <c r="V2201" s="119" t="str">
        <f t="shared" si="439"/>
        <v/>
      </c>
      <c r="W2201" s="119" t="str">
        <f t="shared" si="440"/>
        <v/>
      </c>
      <c r="X2201" s="119" t="str">
        <f t="shared" si="441"/>
        <v/>
      </c>
      <c r="Y2201" s="120" t="str">
        <f t="shared" si="435"/>
        <v/>
      </c>
      <c r="Z2201" s="121" t="str">
        <f t="shared" si="436"/>
        <v/>
      </c>
      <c r="AA2201" s="122"/>
      <c r="AB2201" s="119" t="str">
        <f t="shared" si="431"/>
        <v/>
      </c>
    </row>
    <row r="2202" spans="1:28" x14ac:dyDescent="0.45">
      <c r="A2202" s="112" t="str">
        <f>IF(C2202="","",COUNTA($C$3:C2202))</f>
        <v/>
      </c>
      <c r="B2202" s="112" t="str">
        <f t="shared" si="437"/>
        <v/>
      </c>
      <c r="C2202" s="124"/>
      <c r="D2202" s="114"/>
      <c r="E2202" s="114"/>
      <c r="F2202" s="115"/>
      <c r="G2202" s="116"/>
      <c r="H2202" s="152"/>
      <c r="I2202" s="116"/>
      <c r="J2202" s="116"/>
      <c r="K2202" s="117" t="str">
        <f t="shared" si="438"/>
        <v/>
      </c>
      <c r="L2202" s="118"/>
      <c r="M2202" s="118"/>
      <c r="N2202" s="118"/>
      <c r="O2202" s="138" t="str">
        <f t="shared" si="432"/>
        <v/>
      </c>
      <c r="P2202" s="124"/>
      <c r="Q2202" s="118"/>
      <c r="R2202" s="118"/>
      <c r="S2202" s="151"/>
      <c r="T2202" s="119" t="str">
        <f t="shared" si="433"/>
        <v/>
      </c>
      <c r="U2202" s="119" t="str">
        <f t="shared" si="434"/>
        <v/>
      </c>
      <c r="V2202" s="119" t="str">
        <f t="shared" si="439"/>
        <v/>
      </c>
      <c r="W2202" s="119" t="str">
        <f t="shared" si="440"/>
        <v/>
      </c>
      <c r="X2202" s="119" t="str">
        <f t="shared" si="441"/>
        <v/>
      </c>
      <c r="Y2202" s="120" t="str">
        <f t="shared" si="435"/>
        <v/>
      </c>
      <c r="Z2202" s="121" t="str">
        <f t="shared" si="436"/>
        <v/>
      </c>
      <c r="AA2202" s="122"/>
      <c r="AB2202" s="119" t="str">
        <f t="shared" si="431"/>
        <v/>
      </c>
    </row>
    <row r="2203" spans="1:28" x14ac:dyDescent="0.45">
      <c r="A2203" s="112" t="str">
        <f>IF(C2203="","",COUNTA($C$3:C2203))</f>
        <v/>
      </c>
      <c r="B2203" s="112" t="str">
        <f t="shared" si="437"/>
        <v/>
      </c>
      <c r="C2203" s="124"/>
      <c r="D2203" s="114"/>
      <c r="E2203" s="114"/>
      <c r="F2203" s="115"/>
      <c r="G2203" s="116"/>
      <c r="H2203" s="152"/>
      <c r="I2203" s="116"/>
      <c r="J2203" s="116"/>
      <c r="K2203" s="117" t="str">
        <f t="shared" si="438"/>
        <v/>
      </c>
      <c r="L2203" s="118"/>
      <c r="M2203" s="118"/>
      <c r="N2203" s="118"/>
      <c r="O2203" s="138" t="str">
        <f t="shared" si="432"/>
        <v/>
      </c>
      <c r="P2203" s="124"/>
      <c r="Q2203" s="118"/>
      <c r="R2203" s="118"/>
      <c r="S2203" s="151"/>
      <c r="T2203" s="119" t="str">
        <f t="shared" si="433"/>
        <v/>
      </c>
      <c r="U2203" s="119" t="str">
        <f t="shared" si="434"/>
        <v/>
      </c>
      <c r="V2203" s="119" t="str">
        <f t="shared" si="439"/>
        <v/>
      </c>
      <c r="W2203" s="119" t="str">
        <f t="shared" si="440"/>
        <v/>
      </c>
      <c r="X2203" s="119" t="str">
        <f t="shared" si="441"/>
        <v/>
      </c>
      <c r="Y2203" s="120" t="str">
        <f t="shared" si="435"/>
        <v/>
      </c>
      <c r="Z2203" s="121" t="str">
        <f t="shared" si="436"/>
        <v/>
      </c>
      <c r="AA2203" s="122"/>
      <c r="AB2203" s="119" t="str">
        <f t="shared" si="431"/>
        <v/>
      </c>
    </row>
    <row r="2204" spans="1:28" x14ac:dyDescent="0.45">
      <c r="A2204" s="112" t="str">
        <f>IF(C2204="","",COUNTA($C$3:C2204))</f>
        <v/>
      </c>
      <c r="B2204" s="112" t="str">
        <f t="shared" si="437"/>
        <v/>
      </c>
      <c r="C2204" s="124"/>
      <c r="D2204" s="114"/>
      <c r="E2204" s="114"/>
      <c r="F2204" s="115"/>
      <c r="G2204" s="116"/>
      <c r="H2204" s="152"/>
      <c r="I2204" s="116"/>
      <c r="J2204" s="116"/>
      <c r="K2204" s="117" t="str">
        <f t="shared" si="438"/>
        <v/>
      </c>
      <c r="L2204" s="118"/>
      <c r="M2204" s="118"/>
      <c r="N2204" s="118"/>
      <c r="O2204" s="138" t="str">
        <f t="shared" si="432"/>
        <v/>
      </c>
      <c r="P2204" s="124"/>
      <c r="Q2204" s="118"/>
      <c r="R2204" s="118"/>
      <c r="S2204" s="151"/>
      <c r="T2204" s="119" t="str">
        <f t="shared" si="433"/>
        <v/>
      </c>
      <c r="U2204" s="119" t="str">
        <f t="shared" si="434"/>
        <v/>
      </c>
      <c r="V2204" s="119" t="str">
        <f t="shared" si="439"/>
        <v/>
      </c>
      <c r="W2204" s="119" t="str">
        <f t="shared" si="440"/>
        <v/>
      </c>
      <c r="X2204" s="119" t="str">
        <f t="shared" si="441"/>
        <v/>
      </c>
      <c r="Y2204" s="120" t="str">
        <f t="shared" si="435"/>
        <v/>
      </c>
      <c r="Z2204" s="121" t="str">
        <f t="shared" si="436"/>
        <v/>
      </c>
      <c r="AA2204" s="122"/>
      <c r="AB2204" s="119" t="str">
        <f t="shared" si="431"/>
        <v/>
      </c>
    </row>
    <row r="2205" spans="1:28" x14ac:dyDescent="0.45">
      <c r="A2205" s="112" t="str">
        <f>IF(C2205="","",COUNTA($C$3:C2205))</f>
        <v/>
      </c>
      <c r="B2205" s="112" t="str">
        <f t="shared" si="437"/>
        <v/>
      </c>
      <c r="C2205" s="124"/>
      <c r="D2205" s="114"/>
      <c r="E2205" s="114"/>
      <c r="F2205" s="115"/>
      <c r="G2205" s="116"/>
      <c r="H2205" s="152"/>
      <c r="I2205" s="116"/>
      <c r="J2205" s="116"/>
      <c r="K2205" s="117" t="str">
        <f t="shared" si="438"/>
        <v/>
      </c>
      <c r="L2205" s="118"/>
      <c r="M2205" s="118"/>
      <c r="N2205" s="118"/>
      <c r="O2205" s="138" t="str">
        <f t="shared" si="432"/>
        <v/>
      </c>
      <c r="P2205" s="124"/>
      <c r="Q2205" s="118"/>
      <c r="R2205" s="118"/>
      <c r="S2205" s="151"/>
      <c r="T2205" s="119" t="str">
        <f t="shared" si="433"/>
        <v/>
      </c>
      <c r="U2205" s="119" t="str">
        <f t="shared" si="434"/>
        <v/>
      </c>
      <c r="V2205" s="119" t="str">
        <f t="shared" si="439"/>
        <v/>
      </c>
      <c r="W2205" s="119" t="str">
        <f t="shared" si="440"/>
        <v/>
      </c>
      <c r="X2205" s="119" t="str">
        <f t="shared" si="441"/>
        <v/>
      </c>
      <c r="Y2205" s="120" t="str">
        <f t="shared" si="435"/>
        <v/>
      </c>
      <c r="Z2205" s="121" t="str">
        <f t="shared" si="436"/>
        <v/>
      </c>
      <c r="AA2205" s="122"/>
      <c r="AB2205" s="119" t="str">
        <f t="shared" si="431"/>
        <v/>
      </c>
    </row>
    <row r="2206" spans="1:28" x14ac:dyDescent="0.45">
      <c r="A2206" s="112" t="str">
        <f>IF(C2206="","",COUNTA($C$3:C2206))</f>
        <v/>
      </c>
      <c r="B2206" s="112" t="str">
        <f t="shared" si="437"/>
        <v/>
      </c>
      <c r="C2206" s="124"/>
      <c r="D2206" s="114"/>
      <c r="E2206" s="114"/>
      <c r="F2206" s="115"/>
      <c r="G2206" s="116"/>
      <c r="H2206" s="152"/>
      <c r="I2206" s="116"/>
      <c r="J2206" s="116"/>
      <c r="K2206" s="117" t="str">
        <f t="shared" si="438"/>
        <v/>
      </c>
      <c r="L2206" s="118"/>
      <c r="M2206" s="118"/>
      <c r="N2206" s="118"/>
      <c r="O2206" s="138" t="str">
        <f t="shared" si="432"/>
        <v/>
      </c>
      <c r="P2206" s="124"/>
      <c r="Q2206" s="118"/>
      <c r="R2206" s="118"/>
      <c r="S2206" s="151"/>
      <c r="T2206" s="119" t="str">
        <f t="shared" si="433"/>
        <v/>
      </c>
      <c r="U2206" s="119" t="str">
        <f t="shared" si="434"/>
        <v/>
      </c>
      <c r="V2206" s="119" t="str">
        <f t="shared" si="439"/>
        <v/>
      </c>
      <c r="W2206" s="119" t="str">
        <f t="shared" si="440"/>
        <v/>
      </c>
      <c r="X2206" s="119" t="str">
        <f t="shared" si="441"/>
        <v/>
      </c>
      <c r="Y2206" s="120" t="str">
        <f t="shared" si="435"/>
        <v/>
      </c>
      <c r="Z2206" s="121" t="str">
        <f t="shared" si="436"/>
        <v/>
      </c>
      <c r="AA2206" s="122"/>
      <c r="AB2206" s="119" t="str">
        <f t="shared" si="431"/>
        <v/>
      </c>
    </row>
    <row r="2207" spans="1:28" x14ac:dyDescent="0.45">
      <c r="A2207" s="112" t="str">
        <f>IF(C2207="","",COUNTA($C$3:C2207))</f>
        <v/>
      </c>
      <c r="B2207" s="112" t="str">
        <f t="shared" si="437"/>
        <v/>
      </c>
      <c r="C2207" s="124"/>
      <c r="D2207" s="114"/>
      <c r="E2207" s="114"/>
      <c r="F2207" s="115"/>
      <c r="G2207" s="116"/>
      <c r="H2207" s="152"/>
      <c r="I2207" s="116"/>
      <c r="J2207" s="116"/>
      <c r="K2207" s="117" t="str">
        <f t="shared" si="438"/>
        <v/>
      </c>
      <c r="L2207" s="118"/>
      <c r="M2207" s="118"/>
      <c r="N2207" s="118"/>
      <c r="O2207" s="138" t="str">
        <f t="shared" si="432"/>
        <v/>
      </c>
      <c r="P2207" s="124"/>
      <c r="Q2207" s="118"/>
      <c r="R2207" s="118"/>
      <c r="S2207" s="151"/>
      <c r="T2207" s="119" t="str">
        <f t="shared" si="433"/>
        <v/>
      </c>
      <c r="U2207" s="119" t="str">
        <f t="shared" si="434"/>
        <v/>
      </c>
      <c r="V2207" s="119" t="str">
        <f t="shared" si="439"/>
        <v/>
      </c>
      <c r="W2207" s="119" t="str">
        <f t="shared" si="440"/>
        <v/>
      </c>
      <c r="X2207" s="119" t="str">
        <f t="shared" si="441"/>
        <v/>
      </c>
      <c r="Y2207" s="120" t="str">
        <f t="shared" si="435"/>
        <v/>
      </c>
      <c r="Z2207" s="121" t="str">
        <f t="shared" si="436"/>
        <v/>
      </c>
      <c r="AA2207" s="122"/>
      <c r="AB2207" s="119" t="str">
        <f t="shared" si="431"/>
        <v/>
      </c>
    </row>
    <row r="2208" spans="1:28" x14ac:dyDescent="0.45">
      <c r="A2208" s="112" t="str">
        <f>IF(C2208="","",COUNTA($C$3:C2208))</f>
        <v/>
      </c>
      <c r="B2208" s="112" t="str">
        <f t="shared" si="437"/>
        <v/>
      </c>
      <c r="C2208" s="113"/>
      <c r="D2208" s="114"/>
      <c r="E2208" s="114"/>
      <c r="F2208" s="115"/>
      <c r="G2208" s="116"/>
      <c r="H2208" s="152"/>
      <c r="I2208" s="116"/>
      <c r="J2208" s="116"/>
      <c r="K2208" s="117" t="str">
        <f t="shared" si="438"/>
        <v/>
      </c>
      <c r="L2208" s="118"/>
      <c r="M2208" s="118"/>
      <c r="N2208" s="118"/>
      <c r="O2208" s="138" t="str">
        <f t="shared" si="432"/>
        <v/>
      </c>
      <c r="P2208" s="124"/>
      <c r="Q2208" s="118"/>
      <c r="R2208" s="118"/>
      <c r="S2208" s="151"/>
      <c r="T2208" s="119" t="str">
        <f t="shared" si="433"/>
        <v/>
      </c>
      <c r="U2208" s="119" t="str">
        <f t="shared" si="434"/>
        <v/>
      </c>
      <c r="V2208" s="119" t="str">
        <f t="shared" si="439"/>
        <v/>
      </c>
      <c r="W2208" s="119" t="str">
        <f t="shared" si="440"/>
        <v/>
      </c>
      <c r="X2208" s="119" t="str">
        <f t="shared" si="441"/>
        <v/>
      </c>
      <c r="Y2208" s="120" t="str">
        <f t="shared" si="435"/>
        <v/>
      </c>
      <c r="Z2208" s="121" t="str">
        <f t="shared" si="436"/>
        <v/>
      </c>
      <c r="AA2208" s="122"/>
      <c r="AB2208" s="119" t="str">
        <f t="shared" si="431"/>
        <v/>
      </c>
    </row>
    <row r="2209" spans="1:28" x14ac:dyDescent="0.45">
      <c r="A2209" s="112" t="str">
        <f>IF(C2209="","",COUNTA($C$3:C2209))</f>
        <v/>
      </c>
      <c r="B2209" s="112" t="str">
        <f t="shared" si="437"/>
        <v/>
      </c>
      <c r="C2209" s="124"/>
      <c r="D2209" s="114"/>
      <c r="E2209" s="114"/>
      <c r="F2209" s="115"/>
      <c r="G2209" s="116"/>
      <c r="H2209" s="152"/>
      <c r="I2209" s="116"/>
      <c r="J2209" s="116"/>
      <c r="K2209" s="117" t="str">
        <f t="shared" si="438"/>
        <v/>
      </c>
      <c r="L2209" s="118"/>
      <c r="M2209" s="118"/>
      <c r="N2209" s="118"/>
      <c r="O2209" s="138" t="str">
        <f t="shared" si="432"/>
        <v/>
      </c>
      <c r="P2209" s="124"/>
      <c r="Q2209" s="118"/>
      <c r="R2209" s="118"/>
      <c r="S2209" s="151"/>
      <c r="T2209" s="119" t="str">
        <f t="shared" si="433"/>
        <v/>
      </c>
      <c r="U2209" s="119" t="str">
        <f t="shared" si="434"/>
        <v/>
      </c>
      <c r="V2209" s="119" t="str">
        <f t="shared" si="439"/>
        <v/>
      </c>
      <c r="W2209" s="119" t="str">
        <f t="shared" si="440"/>
        <v/>
      </c>
      <c r="X2209" s="119" t="str">
        <f t="shared" si="441"/>
        <v/>
      </c>
      <c r="Y2209" s="120" t="str">
        <f t="shared" si="435"/>
        <v/>
      </c>
      <c r="Z2209" s="121" t="str">
        <f t="shared" si="436"/>
        <v/>
      </c>
      <c r="AA2209" s="122"/>
      <c r="AB2209" s="119" t="str">
        <f t="shared" si="431"/>
        <v/>
      </c>
    </row>
    <row r="2210" spans="1:28" x14ac:dyDescent="0.45">
      <c r="A2210" s="112" t="str">
        <f>IF(C2210="","",COUNTA($C$3:C2210))</f>
        <v/>
      </c>
      <c r="B2210" s="112" t="str">
        <f t="shared" si="437"/>
        <v/>
      </c>
      <c r="C2210" s="124"/>
      <c r="D2210" s="114"/>
      <c r="E2210" s="114"/>
      <c r="F2210" s="115"/>
      <c r="G2210" s="116"/>
      <c r="H2210" s="152"/>
      <c r="I2210" s="116"/>
      <c r="J2210" s="116"/>
      <c r="K2210" s="117" t="str">
        <f t="shared" si="438"/>
        <v/>
      </c>
      <c r="L2210" s="118"/>
      <c r="M2210" s="118"/>
      <c r="N2210" s="118"/>
      <c r="O2210" s="138" t="str">
        <f t="shared" si="432"/>
        <v/>
      </c>
      <c r="P2210" s="124"/>
      <c r="Q2210" s="118"/>
      <c r="R2210" s="118"/>
      <c r="S2210" s="151"/>
      <c r="T2210" s="119" t="str">
        <f t="shared" si="433"/>
        <v/>
      </c>
      <c r="U2210" s="119" t="str">
        <f t="shared" si="434"/>
        <v/>
      </c>
      <c r="V2210" s="119" t="str">
        <f t="shared" si="439"/>
        <v/>
      </c>
      <c r="W2210" s="119" t="str">
        <f t="shared" si="440"/>
        <v/>
      </c>
      <c r="X2210" s="119" t="str">
        <f t="shared" si="441"/>
        <v/>
      </c>
      <c r="Y2210" s="120" t="str">
        <f t="shared" si="435"/>
        <v/>
      </c>
      <c r="Z2210" s="121" t="str">
        <f t="shared" si="436"/>
        <v/>
      </c>
      <c r="AA2210" s="122"/>
      <c r="AB2210" s="119" t="str">
        <f t="shared" si="431"/>
        <v/>
      </c>
    </row>
    <row r="2211" spans="1:28" x14ac:dyDescent="0.45">
      <c r="A2211" s="112" t="str">
        <f>IF(C2211="","",COUNTA($C$3:C2211))</f>
        <v/>
      </c>
      <c r="B2211" s="112" t="str">
        <f t="shared" si="437"/>
        <v/>
      </c>
      <c r="C2211" s="124"/>
      <c r="D2211" s="114"/>
      <c r="E2211" s="114"/>
      <c r="F2211" s="115"/>
      <c r="G2211" s="116"/>
      <c r="H2211" s="152"/>
      <c r="I2211" s="116"/>
      <c r="J2211" s="116"/>
      <c r="K2211" s="117" t="str">
        <f t="shared" si="438"/>
        <v/>
      </c>
      <c r="L2211" s="118"/>
      <c r="M2211" s="118"/>
      <c r="N2211" s="118"/>
      <c r="O2211" s="138" t="str">
        <f t="shared" si="432"/>
        <v/>
      </c>
      <c r="P2211" s="124"/>
      <c r="Q2211" s="118"/>
      <c r="R2211" s="118"/>
      <c r="S2211" s="151"/>
      <c r="T2211" s="119" t="str">
        <f t="shared" si="433"/>
        <v/>
      </c>
      <c r="U2211" s="119" t="str">
        <f t="shared" si="434"/>
        <v/>
      </c>
      <c r="V2211" s="119" t="str">
        <f t="shared" si="439"/>
        <v/>
      </c>
      <c r="W2211" s="119" t="str">
        <f t="shared" si="440"/>
        <v/>
      </c>
      <c r="X2211" s="119" t="str">
        <f t="shared" si="441"/>
        <v/>
      </c>
      <c r="Y2211" s="120" t="str">
        <f t="shared" si="435"/>
        <v/>
      </c>
      <c r="Z2211" s="121" t="str">
        <f t="shared" si="436"/>
        <v/>
      </c>
      <c r="AA2211" s="122"/>
      <c r="AB2211" s="119" t="str">
        <f t="shared" si="431"/>
        <v/>
      </c>
    </row>
    <row r="2212" spans="1:28" x14ac:dyDescent="0.45">
      <c r="A2212" s="112" t="str">
        <f>IF(C2212="","",COUNTA($C$3:C2212))</f>
        <v/>
      </c>
      <c r="B2212" s="112" t="str">
        <f t="shared" si="437"/>
        <v/>
      </c>
      <c r="C2212" s="124"/>
      <c r="D2212" s="114"/>
      <c r="E2212" s="114"/>
      <c r="F2212" s="115"/>
      <c r="G2212" s="116"/>
      <c r="H2212" s="152"/>
      <c r="I2212" s="116"/>
      <c r="J2212" s="116"/>
      <c r="K2212" s="117" t="str">
        <f t="shared" si="438"/>
        <v/>
      </c>
      <c r="L2212" s="118"/>
      <c r="M2212" s="118"/>
      <c r="N2212" s="118"/>
      <c r="O2212" s="138" t="str">
        <f t="shared" si="432"/>
        <v/>
      </c>
      <c r="P2212" s="124"/>
      <c r="Q2212" s="118"/>
      <c r="R2212" s="118"/>
      <c r="S2212" s="151"/>
      <c r="T2212" s="119" t="str">
        <f t="shared" si="433"/>
        <v/>
      </c>
      <c r="U2212" s="119" t="str">
        <f t="shared" si="434"/>
        <v/>
      </c>
      <c r="V2212" s="119" t="str">
        <f t="shared" si="439"/>
        <v/>
      </c>
      <c r="W2212" s="119" t="str">
        <f t="shared" si="440"/>
        <v/>
      </c>
      <c r="X2212" s="119" t="str">
        <f t="shared" si="441"/>
        <v/>
      </c>
      <c r="Y2212" s="120" t="str">
        <f t="shared" si="435"/>
        <v/>
      </c>
      <c r="Z2212" s="121" t="str">
        <f t="shared" si="436"/>
        <v/>
      </c>
      <c r="AA2212" s="122"/>
      <c r="AB2212" s="119" t="str">
        <f t="shared" ref="AB2212:AB2275" si="442">IFERROR((X2212-AA2212),"")</f>
        <v/>
      </c>
    </row>
    <row r="2213" spans="1:28" x14ac:dyDescent="0.45">
      <c r="A2213" s="112" t="str">
        <f>IF(C2213="","",COUNTA($C$3:C2213))</f>
        <v/>
      </c>
      <c r="B2213" s="112" t="str">
        <f t="shared" si="437"/>
        <v/>
      </c>
      <c r="C2213" s="124"/>
      <c r="D2213" s="114"/>
      <c r="E2213" s="114"/>
      <c r="F2213" s="115"/>
      <c r="G2213" s="116"/>
      <c r="H2213" s="152"/>
      <c r="I2213" s="116"/>
      <c r="J2213" s="116"/>
      <c r="K2213" s="117" t="str">
        <f t="shared" si="438"/>
        <v/>
      </c>
      <c r="L2213" s="118"/>
      <c r="M2213" s="118"/>
      <c r="N2213" s="118"/>
      <c r="O2213" s="138" t="str">
        <f t="shared" si="432"/>
        <v/>
      </c>
      <c r="P2213" s="124"/>
      <c r="Q2213" s="118"/>
      <c r="R2213" s="118"/>
      <c r="S2213" s="151"/>
      <c r="T2213" s="119" t="str">
        <f t="shared" si="433"/>
        <v/>
      </c>
      <c r="U2213" s="119" t="str">
        <f t="shared" si="434"/>
        <v/>
      </c>
      <c r="V2213" s="119" t="str">
        <f t="shared" si="439"/>
        <v/>
      </c>
      <c r="W2213" s="119" t="str">
        <f t="shared" si="440"/>
        <v/>
      </c>
      <c r="X2213" s="119" t="str">
        <f t="shared" si="441"/>
        <v/>
      </c>
      <c r="Y2213" s="120" t="str">
        <f t="shared" si="435"/>
        <v/>
      </c>
      <c r="Z2213" s="121" t="str">
        <f t="shared" si="436"/>
        <v/>
      </c>
      <c r="AA2213" s="122"/>
      <c r="AB2213" s="119" t="str">
        <f t="shared" si="442"/>
        <v/>
      </c>
    </row>
    <row r="2214" spans="1:28" x14ac:dyDescent="0.45">
      <c r="A2214" s="112" t="str">
        <f>IF(C2214="","",COUNTA($C$3:C2214))</f>
        <v/>
      </c>
      <c r="B2214" s="112" t="str">
        <f t="shared" si="437"/>
        <v/>
      </c>
      <c r="C2214" s="124"/>
      <c r="D2214" s="114"/>
      <c r="E2214" s="114"/>
      <c r="F2214" s="115"/>
      <c r="G2214" s="116"/>
      <c r="H2214" s="152"/>
      <c r="I2214" s="116"/>
      <c r="J2214" s="116"/>
      <c r="K2214" s="117" t="str">
        <f t="shared" si="438"/>
        <v/>
      </c>
      <c r="L2214" s="118"/>
      <c r="M2214" s="118"/>
      <c r="N2214" s="118"/>
      <c r="O2214" s="138" t="str">
        <f t="shared" si="432"/>
        <v/>
      </c>
      <c r="P2214" s="124"/>
      <c r="Q2214" s="118"/>
      <c r="R2214" s="118"/>
      <c r="S2214" s="151"/>
      <c r="T2214" s="119" t="str">
        <f t="shared" si="433"/>
        <v/>
      </c>
      <c r="U2214" s="119" t="str">
        <f t="shared" si="434"/>
        <v/>
      </c>
      <c r="V2214" s="119" t="str">
        <f t="shared" si="439"/>
        <v/>
      </c>
      <c r="W2214" s="119" t="str">
        <f t="shared" si="440"/>
        <v/>
      </c>
      <c r="X2214" s="119" t="str">
        <f t="shared" si="441"/>
        <v/>
      </c>
      <c r="Y2214" s="120" t="str">
        <f t="shared" si="435"/>
        <v/>
      </c>
      <c r="Z2214" s="121" t="str">
        <f t="shared" si="436"/>
        <v/>
      </c>
      <c r="AA2214" s="122"/>
      <c r="AB2214" s="119" t="str">
        <f t="shared" si="442"/>
        <v/>
      </c>
    </row>
    <row r="2215" spans="1:28" x14ac:dyDescent="0.45">
      <c r="A2215" s="112" t="str">
        <f>IF(C2215="","",COUNTA($C$3:C2215))</f>
        <v/>
      </c>
      <c r="B2215" s="112" t="str">
        <f t="shared" si="437"/>
        <v/>
      </c>
      <c r="C2215" s="113"/>
      <c r="D2215" s="114"/>
      <c r="E2215" s="114"/>
      <c r="F2215" s="115"/>
      <c r="G2215" s="116"/>
      <c r="H2215" s="152"/>
      <c r="I2215" s="116"/>
      <c r="J2215" s="116"/>
      <c r="K2215" s="117" t="str">
        <f t="shared" si="438"/>
        <v/>
      </c>
      <c r="L2215" s="118"/>
      <c r="M2215" s="118"/>
      <c r="N2215" s="118"/>
      <c r="O2215" s="138" t="str">
        <f t="shared" si="432"/>
        <v/>
      </c>
      <c r="P2215" s="124"/>
      <c r="Q2215" s="118"/>
      <c r="R2215" s="118"/>
      <c r="S2215" s="151"/>
      <c r="T2215" s="119" t="str">
        <f t="shared" si="433"/>
        <v/>
      </c>
      <c r="U2215" s="119" t="str">
        <f t="shared" si="434"/>
        <v/>
      </c>
      <c r="V2215" s="119" t="str">
        <f t="shared" si="439"/>
        <v/>
      </c>
      <c r="W2215" s="119" t="str">
        <f t="shared" si="440"/>
        <v/>
      </c>
      <c r="X2215" s="119" t="str">
        <f t="shared" si="441"/>
        <v/>
      </c>
      <c r="Y2215" s="120" t="str">
        <f t="shared" si="435"/>
        <v/>
      </c>
      <c r="Z2215" s="121" t="str">
        <f t="shared" si="436"/>
        <v/>
      </c>
      <c r="AA2215" s="122"/>
      <c r="AB2215" s="119" t="str">
        <f t="shared" si="442"/>
        <v/>
      </c>
    </row>
    <row r="2216" spans="1:28" x14ac:dyDescent="0.45">
      <c r="A2216" s="112" t="str">
        <f>IF(C2216="","",COUNTA($C$3:C2216))</f>
        <v/>
      </c>
      <c r="B2216" s="112" t="str">
        <f t="shared" si="437"/>
        <v/>
      </c>
      <c r="C2216" s="124"/>
      <c r="D2216" s="114"/>
      <c r="E2216" s="114"/>
      <c r="F2216" s="115"/>
      <c r="G2216" s="116"/>
      <c r="H2216" s="152"/>
      <c r="I2216" s="116"/>
      <c r="J2216" s="116"/>
      <c r="K2216" s="117" t="str">
        <f t="shared" si="438"/>
        <v/>
      </c>
      <c r="L2216" s="118"/>
      <c r="M2216" s="118"/>
      <c r="N2216" s="118"/>
      <c r="O2216" s="138" t="str">
        <f t="shared" si="432"/>
        <v/>
      </c>
      <c r="P2216" s="124"/>
      <c r="Q2216" s="118"/>
      <c r="R2216" s="118"/>
      <c r="S2216" s="151"/>
      <c r="T2216" s="119" t="str">
        <f t="shared" si="433"/>
        <v/>
      </c>
      <c r="U2216" s="119" t="str">
        <f t="shared" si="434"/>
        <v/>
      </c>
      <c r="V2216" s="119" t="str">
        <f t="shared" si="439"/>
        <v/>
      </c>
      <c r="W2216" s="119" t="str">
        <f t="shared" si="440"/>
        <v/>
      </c>
      <c r="X2216" s="119" t="str">
        <f t="shared" si="441"/>
        <v/>
      </c>
      <c r="Y2216" s="120" t="str">
        <f t="shared" si="435"/>
        <v/>
      </c>
      <c r="Z2216" s="121" t="str">
        <f t="shared" si="436"/>
        <v/>
      </c>
      <c r="AA2216" s="122"/>
      <c r="AB2216" s="119" t="str">
        <f t="shared" si="442"/>
        <v/>
      </c>
    </row>
    <row r="2217" spans="1:28" x14ac:dyDescent="0.45">
      <c r="A2217" s="112" t="str">
        <f>IF(C2217="","",COUNTA($C$3:C2217))</f>
        <v/>
      </c>
      <c r="B2217" s="112" t="str">
        <f t="shared" si="437"/>
        <v/>
      </c>
      <c r="C2217" s="124"/>
      <c r="D2217" s="114"/>
      <c r="E2217" s="114"/>
      <c r="F2217" s="115"/>
      <c r="G2217" s="116"/>
      <c r="H2217" s="152"/>
      <c r="I2217" s="116"/>
      <c r="J2217" s="116"/>
      <c r="K2217" s="117" t="str">
        <f t="shared" si="438"/>
        <v/>
      </c>
      <c r="L2217" s="118"/>
      <c r="M2217" s="118"/>
      <c r="N2217" s="118"/>
      <c r="O2217" s="138" t="str">
        <f t="shared" ref="O2217:O2280" si="443">IF(ISNUMBER(SEARCH("gsm",J:J)),(M2217+N2217)*1.22,IF(ISNUMBER(SEARCH("Tape",J:J)),L2217,IF(ISNUMBER(SEARCH("Thermal",J:J)),L2217,IF(ISNUMBER(SEARCH("Acou",J:J)),L2217,IF(ISNUMBER(SEARCH("ss",J:J)),L2217,IF(ISNUMBER(SEARCH("Alu",J:J)),L2217,IF(ISNUMBER(SEARCH("Gasket",J:J)),L2217,IF(ISNUMBER(SEARCH("Cleats",J:J)),L2217,IF(ISNUMBER(SEARCH("Tube",J:J)),L2217,IF(ISNUMBER(SEARCH("Bracket",J:J)),L2217,IF(ISNUMBER(SEARCH("Corner",J:J)),L2217,IF(ISNUMBER(SEARCH("MS",J:J)),L2217,IF(ISNUMBER(SEARCH("Bucket",J:J)),L2217,IF(ISNUMBER(SEARCH("stretch",J:J)),L2217,IF(ISNUMBER(SEARCH("Bubble",J:J)),L2217,IF(ISNUMBER(SEARCH("JTR",J:J)),L2217,IF(ISNUMBER(SEARCH("Clamp",J:J)),"No's",IF(ISNUMBER(SEARCH("PIR",J:J)),"sqmt",""))))))))))))))))))</f>
        <v/>
      </c>
      <c r="P2217" s="124"/>
      <c r="Q2217" s="118"/>
      <c r="R2217" s="118"/>
      <c r="S2217" s="151"/>
      <c r="T2217" s="119" t="str">
        <f t="shared" si="433"/>
        <v/>
      </c>
      <c r="U2217" s="119" t="str">
        <f t="shared" si="434"/>
        <v/>
      </c>
      <c r="V2217" s="119" t="str">
        <f t="shared" si="439"/>
        <v/>
      </c>
      <c r="W2217" s="119" t="str">
        <f t="shared" si="440"/>
        <v/>
      </c>
      <c r="X2217" s="119" t="str">
        <f t="shared" si="441"/>
        <v/>
      </c>
      <c r="Y2217" s="120" t="str">
        <f t="shared" si="435"/>
        <v/>
      </c>
      <c r="Z2217" s="121" t="str">
        <f t="shared" si="436"/>
        <v/>
      </c>
      <c r="AA2217" s="122"/>
      <c r="AB2217" s="119" t="str">
        <f t="shared" si="442"/>
        <v/>
      </c>
    </row>
    <row r="2218" spans="1:28" x14ac:dyDescent="0.45">
      <c r="A2218" s="112" t="str">
        <f>IF(C2218="","",COUNTA($C$3:C2218))</f>
        <v/>
      </c>
      <c r="B2218" s="112" t="str">
        <f t="shared" si="437"/>
        <v/>
      </c>
      <c r="C2218" s="124"/>
      <c r="D2218" s="114"/>
      <c r="E2218" s="114"/>
      <c r="F2218" s="115"/>
      <c r="G2218" s="116"/>
      <c r="H2218" s="152"/>
      <c r="I2218" s="116"/>
      <c r="J2218" s="116"/>
      <c r="K2218" s="117" t="str">
        <f t="shared" si="438"/>
        <v/>
      </c>
      <c r="L2218" s="118"/>
      <c r="M2218" s="118"/>
      <c r="N2218" s="118"/>
      <c r="O2218" s="138" t="str">
        <f t="shared" si="443"/>
        <v/>
      </c>
      <c r="P2218" s="124"/>
      <c r="Q2218" s="118"/>
      <c r="R2218" s="118"/>
      <c r="S2218" s="151"/>
      <c r="T2218" s="119" t="str">
        <f t="shared" si="433"/>
        <v/>
      </c>
      <c r="U2218" s="119" t="str">
        <f t="shared" si="434"/>
        <v/>
      </c>
      <c r="V2218" s="119" t="str">
        <f t="shared" si="439"/>
        <v/>
      </c>
      <c r="W2218" s="119" t="str">
        <f t="shared" si="440"/>
        <v/>
      </c>
      <c r="X2218" s="119" t="str">
        <f t="shared" si="441"/>
        <v/>
      </c>
      <c r="Y2218" s="120" t="str">
        <f t="shared" si="435"/>
        <v/>
      </c>
      <c r="Z2218" s="121" t="str">
        <f t="shared" si="436"/>
        <v/>
      </c>
      <c r="AA2218" s="122"/>
      <c r="AB2218" s="119" t="str">
        <f t="shared" si="442"/>
        <v/>
      </c>
    </row>
    <row r="2219" spans="1:28" x14ac:dyDescent="0.45">
      <c r="A2219" s="112" t="str">
        <f>IF(C2219="","",COUNTA($C$3:C2219))</f>
        <v/>
      </c>
      <c r="B2219" s="112" t="str">
        <f t="shared" si="437"/>
        <v/>
      </c>
      <c r="C2219" s="124"/>
      <c r="D2219" s="114"/>
      <c r="E2219" s="114"/>
      <c r="F2219" s="115"/>
      <c r="G2219" s="116"/>
      <c r="H2219" s="152"/>
      <c r="I2219" s="116"/>
      <c r="J2219" s="116"/>
      <c r="K2219" s="117" t="str">
        <f t="shared" si="438"/>
        <v/>
      </c>
      <c r="L2219" s="118"/>
      <c r="M2219" s="118"/>
      <c r="N2219" s="118"/>
      <c r="O2219" s="138" t="str">
        <f t="shared" si="443"/>
        <v/>
      </c>
      <c r="P2219" s="124"/>
      <c r="Q2219" s="118"/>
      <c r="R2219" s="118"/>
      <c r="S2219" s="151"/>
      <c r="T2219" s="119" t="str">
        <f t="shared" si="433"/>
        <v/>
      </c>
      <c r="U2219" s="119" t="str">
        <f t="shared" si="434"/>
        <v/>
      </c>
      <c r="V2219" s="119" t="str">
        <f t="shared" si="439"/>
        <v/>
      </c>
      <c r="W2219" s="119" t="str">
        <f t="shared" si="440"/>
        <v/>
      </c>
      <c r="X2219" s="119" t="str">
        <f t="shared" si="441"/>
        <v/>
      </c>
      <c r="Y2219" s="120" t="str">
        <f t="shared" si="435"/>
        <v/>
      </c>
      <c r="Z2219" s="121" t="str">
        <f t="shared" si="436"/>
        <v/>
      </c>
      <c r="AA2219" s="122"/>
      <c r="AB2219" s="119" t="str">
        <f t="shared" si="442"/>
        <v/>
      </c>
    </row>
    <row r="2220" spans="1:28" x14ac:dyDescent="0.45">
      <c r="A2220" s="112" t="str">
        <f>IF(C2220="","",COUNTA($C$3:C2220))</f>
        <v/>
      </c>
      <c r="B2220" s="112" t="str">
        <f t="shared" si="437"/>
        <v/>
      </c>
      <c r="C2220" s="124"/>
      <c r="D2220" s="114"/>
      <c r="E2220" s="114"/>
      <c r="F2220" s="115"/>
      <c r="G2220" s="116"/>
      <c r="H2220" s="152"/>
      <c r="I2220" s="116"/>
      <c r="J2220" s="116"/>
      <c r="K2220" s="117" t="str">
        <f t="shared" si="438"/>
        <v/>
      </c>
      <c r="L2220" s="118"/>
      <c r="M2220" s="118"/>
      <c r="N2220" s="118"/>
      <c r="O2220" s="138" t="str">
        <f t="shared" si="443"/>
        <v/>
      </c>
      <c r="P2220" s="124"/>
      <c r="Q2220" s="118"/>
      <c r="R2220" s="118"/>
      <c r="S2220" s="151"/>
      <c r="T2220" s="119" t="str">
        <f t="shared" si="433"/>
        <v/>
      </c>
      <c r="U2220" s="119" t="str">
        <f t="shared" si="434"/>
        <v/>
      </c>
      <c r="V2220" s="119" t="str">
        <f t="shared" si="439"/>
        <v/>
      </c>
      <c r="W2220" s="119" t="str">
        <f t="shared" si="440"/>
        <v/>
      </c>
      <c r="X2220" s="119" t="str">
        <f t="shared" si="441"/>
        <v/>
      </c>
      <c r="Y2220" s="120" t="str">
        <f t="shared" si="435"/>
        <v/>
      </c>
      <c r="Z2220" s="121" t="str">
        <f t="shared" si="436"/>
        <v/>
      </c>
      <c r="AA2220" s="122"/>
      <c r="AB2220" s="119" t="str">
        <f t="shared" si="442"/>
        <v/>
      </c>
    </row>
    <row r="2221" spans="1:28" x14ac:dyDescent="0.45">
      <c r="A2221" s="112" t="str">
        <f>IF(C2221="","",COUNTA($C$3:C2221))</f>
        <v/>
      </c>
      <c r="B2221" s="112" t="str">
        <f t="shared" si="437"/>
        <v/>
      </c>
      <c r="C2221" s="124"/>
      <c r="D2221" s="114"/>
      <c r="E2221" s="114"/>
      <c r="F2221" s="115"/>
      <c r="G2221" s="116"/>
      <c r="H2221" s="152"/>
      <c r="I2221" s="116"/>
      <c r="J2221" s="116"/>
      <c r="K2221" s="117" t="str">
        <f t="shared" si="438"/>
        <v/>
      </c>
      <c r="L2221" s="118"/>
      <c r="M2221" s="118"/>
      <c r="N2221" s="118"/>
      <c r="O2221" s="138" t="str">
        <f t="shared" si="443"/>
        <v/>
      </c>
      <c r="P2221" s="124"/>
      <c r="Q2221" s="118"/>
      <c r="R2221" s="118"/>
      <c r="S2221" s="151"/>
      <c r="T2221" s="119" t="str">
        <f t="shared" si="433"/>
        <v/>
      </c>
      <c r="U2221" s="119" t="str">
        <f t="shared" si="434"/>
        <v/>
      </c>
      <c r="V2221" s="119" t="str">
        <f t="shared" si="439"/>
        <v/>
      </c>
      <c r="W2221" s="119" t="str">
        <f t="shared" si="440"/>
        <v/>
      </c>
      <c r="X2221" s="119" t="str">
        <f t="shared" si="441"/>
        <v/>
      </c>
      <c r="Y2221" s="120" t="str">
        <f t="shared" si="435"/>
        <v/>
      </c>
      <c r="Z2221" s="121" t="str">
        <f t="shared" si="436"/>
        <v/>
      </c>
      <c r="AA2221" s="122"/>
      <c r="AB2221" s="119" t="str">
        <f t="shared" si="442"/>
        <v/>
      </c>
    </row>
    <row r="2222" spans="1:28" x14ac:dyDescent="0.45">
      <c r="A2222" s="112" t="str">
        <f>IF(C2222="","",COUNTA($C$3:C2222))</f>
        <v/>
      </c>
      <c r="B2222" s="112" t="str">
        <f t="shared" si="437"/>
        <v/>
      </c>
      <c r="C2222" s="124"/>
      <c r="D2222" s="114"/>
      <c r="E2222" s="114"/>
      <c r="F2222" s="115"/>
      <c r="G2222" s="116"/>
      <c r="H2222" s="152"/>
      <c r="I2222" s="116"/>
      <c r="J2222" s="116"/>
      <c r="K2222" s="117" t="str">
        <f t="shared" si="438"/>
        <v/>
      </c>
      <c r="L2222" s="118"/>
      <c r="M2222" s="118"/>
      <c r="N2222" s="118"/>
      <c r="O2222" s="138" t="str">
        <f t="shared" si="443"/>
        <v/>
      </c>
      <c r="P2222" s="124"/>
      <c r="Q2222" s="118"/>
      <c r="R2222" s="118"/>
      <c r="S2222" s="151"/>
      <c r="T2222" s="119" t="str">
        <f t="shared" si="433"/>
        <v/>
      </c>
      <c r="U2222" s="119" t="str">
        <f t="shared" si="434"/>
        <v/>
      </c>
      <c r="V2222" s="119" t="str">
        <f t="shared" si="439"/>
        <v/>
      </c>
      <c r="W2222" s="119" t="str">
        <f t="shared" si="440"/>
        <v/>
      </c>
      <c r="X2222" s="119" t="str">
        <f t="shared" si="441"/>
        <v/>
      </c>
      <c r="Y2222" s="120" t="str">
        <f t="shared" si="435"/>
        <v/>
      </c>
      <c r="Z2222" s="121" t="str">
        <f t="shared" si="436"/>
        <v/>
      </c>
      <c r="AA2222" s="122"/>
      <c r="AB2222" s="119" t="str">
        <f t="shared" si="442"/>
        <v/>
      </c>
    </row>
    <row r="2223" spans="1:28" x14ac:dyDescent="0.45">
      <c r="A2223" s="112" t="str">
        <f>IF(C2223="","",COUNTA($C$3:C2223))</f>
        <v/>
      </c>
      <c r="B2223" s="112" t="str">
        <f t="shared" si="437"/>
        <v/>
      </c>
      <c r="C2223" s="113"/>
      <c r="D2223" s="114"/>
      <c r="E2223" s="114"/>
      <c r="F2223" s="115"/>
      <c r="G2223" s="116"/>
      <c r="H2223" s="152"/>
      <c r="I2223" s="116"/>
      <c r="J2223" s="116"/>
      <c r="K2223" s="117" t="str">
        <f t="shared" si="438"/>
        <v/>
      </c>
      <c r="L2223" s="118"/>
      <c r="M2223" s="118"/>
      <c r="N2223" s="118"/>
      <c r="O2223" s="138" t="str">
        <f t="shared" si="443"/>
        <v/>
      </c>
      <c r="P2223" s="124"/>
      <c r="Q2223" s="118"/>
      <c r="R2223" s="118"/>
      <c r="S2223" s="151"/>
      <c r="T2223" s="119" t="str">
        <f t="shared" si="433"/>
        <v/>
      </c>
      <c r="U2223" s="119" t="str">
        <f t="shared" si="434"/>
        <v/>
      </c>
      <c r="V2223" s="119" t="str">
        <f t="shared" si="439"/>
        <v/>
      </c>
      <c r="W2223" s="119" t="str">
        <f t="shared" si="440"/>
        <v/>
      </c>
      <c r="X2223" s="119" t="str">
        <f t="shared" si="441"/>
        <v/>
      </c>
      <c r="Y2223" s="120" t="str">
        <f t="shared" si="435"/>
        <v/>
      </c>
      <c r="Z2223" s="121" t="str">
        <f t="shared" si="436"/>
        <v/>
      </c>
      <c r="AA2223" s="122"/>
      <c r="AB2223" s="119" t="str">
        <f t="shared" si="442"/>
        <v/>
      </c>
    </row>
    <row r="2224" spans="1:28" x14ac:dyDescent="0.45">
      <c r="A2224" s="112" t="str">
        <f>IF(C2224="","",COUNTA($C$3:C2224))</f>
        <v/>
      </c>
      <c r="B2224" s="112" t="str">
        <f t="shared" si="437"/>
        <v/>
      </c>
      <c r="C2224" s="124"/>
      <c r="D2224" s="114"/>
      <c r="E2224" s="114"/>
      <c r="F2224" s="115"/>
      <c r="G2224" s="116"/>
      <c r="H2224" s="152"/>
      <c r="I2224" s="116"/>
      <c r="J2224" s="116"/>
      <c r="K2224" s="117" t="str">
        <f t="shared" si="438"/>
        <v/>
      </c>
      <c r="L2224" s="118"/>
      <c r="M2224" s="118"/>
      <c r="N2224" s="118"/>
      <c r="O2224" s="138" t="str">
        <f t="shared" si="443"/>
        <v/>
      </c>
      <c r="P2224" s="124"/>
      <c r="Q2224" s="118"/>
      <c r="R2224" s="118"/>
      <c r="S2224" s="151"/>
      <c r="T2224" s="119" t="str">
        <f t="shared" si="433"/>
        <v/>
      </c>
      <c r="U2224" s="119" t="str">
        <f t="shared" si="434"/>
        <v/>
      </c>
      <c r="V2224" s="119" t="str">
        <f t="shared" si="439"/>
        <v/>
      </c>
      <c r="W2224" s="119" t="str">
        <f t="shared" si="440"/>
        <v/>
      </c>
      <c r="X2224" s="119" t="str">
        <f t="shared" si="441"/>
        <v/>
      </c>
      <c r="Y2224" s="120" t="str">
        <f t="shared" si="435"/>
        <v/>
      </c>
      <c r="Z2224" s="121" t="str">
        <f t="shared" si="436"/>
        <v/>
      </c>
      <c r="AA2224" s="122"/>
      <c r="AB2224" s="119" t="str">
        <f t="shared" si="442"/>
        <v/>
      </c>
    </row>
    <row r="2225" spans="1:28" x14ac:dyDescent="0.45">
      <c r="A2225" s="112" t="str">
        <f>IF(C2225="","",COUNTA($C$3:C2225))</f>
        <v/>
      </c>
      <c r="B2225" s="112" t="str">
        <f t="shared" si="437"/>
        <v/>
      </c>
      <c r="C2225" s="124"/>
      <c r="D2225" s="114"/>
      <c r="E2225" s="114"/>
      <c r="F2225" s="115"/>
      <c r="G2225" s="116"/>
      <c r="H2225" s="152"/>
      <c r="I2225" s="116"/>
      <c r="J2225" s="116"/>
      <c r="K2225" s="117" t="str">
        <f t="shared" si="438"/>
        <v/>
      </c>
      <c r="L2225" s="118"/>
      <c r="M2225" s="118"/>
      <c r="N2225" s="118"/>
      <c r="O2225" s="138" t="str">
        <f t="shared" si="443"/>
        <v/>
      </c>
      <c r="P2225" s="124"/>
      <c r="Q2225" s="118"/>
      <c r="R2225" s="118"/>
      <c r="S2225" s="151"/>
      <c r="T2225" s="119" t="str">
        <f t="shared" si="433"/>
        <v/>
      </c>
      <c r="U2225" s="119" t="str">
        <f t="shared" si="434"/>
        <v/>
      </c>
      <c r="V2225" s="119" t="str">
        <f t="shared" si="439"/>
        <v/>
      </c>
      <c r="W2225" s="119" t="str">
        <f t="shared" si="440"/>
        <v/>
      </c>
      <c r="X2225" s="119" t="str">
        <f t="shared" si="441"/>
        <v/>
      </c>
      <c r="Y2225" s="120" t="str">
        <f t="shared" si="435"/>
        <v/>
      </c>
      <c r="Z2225" s="121" t="str">
        <f t="shared" si="436"/>
        <v/>
      </c>
      <c r="AA2225" s="122"/>
      <c r="AB2225" s="119" t="str">
        <f t="shared" si="442"/>
        <v/>
      </c>
    </row>
    <row r="2226" spans="1:28" x14ac:dyDescent="0.45">
      <c r="A2226" s="112" t="str">
        <f>IF(C2226="","",COUNTA($C$3:C2226))</f>
        <v/>
      </c>
      <c r="B2226" s="112" t="str">
        <f t="shared" si="437"/>
        <v/>
      </c>
      <c r="C2226" s="124"/>
      <c r="D2226" s="114"/>
      <c r="E2226" s="114"/>
      <c r="F2226" s="115"/>
      <c r="G2226" s="116"/>
      <c r="H2226" s="152"/>
      <c r="I2226" s="116"/>
      <c r="J2226" s="116"/>
      <c r="K2226" s="117" t="str">
        <f t="shared" si="438"/>
        <v/>
      </c>
      <c r="L2226" s="118"/>
      <c r="M2226" s="118"/>
      <c r="N2226" s="118"/>
      <c r="O2226" s="138" t="str">
        <f t="shared" si="443"/>
        <v/>
      </c>
      <c r="P2226" s="124"/>
      <c r="Q2226" s="118"/>
      <c r="R2226" s="118"/>
      <c r="S2226" s="151"/>
      <c r="T2226" s="119" t="str">
        <f t="shared" si="433"/>
        <v/>
      </c>
      <c r="U2226" s="119" t="str">
        <f t="shared" si="434"/>
        <v/>
      </c>
      <c r="V2226" s="119" t="str">
        <f t="shared" si="439"/>
        <v/>
      </c>
      <c r="W2226" s="119" t="str">
        <f t="shared" si="440"/>
        <v/>
      </c>
      <c r="X2226" s="119" t="str">
        <f t="shared" si="441"/>
        <v/>
      </c>
      <c r="Y2226" s="120" t="str">
        <f t="shared" si="435"/>
        <v/>
      </c>
      <c r="Z2226" s="121" t="str">
        <f t="shared" si="436"/>
        <v/>
      </c>
      <c r="AA2226" s="122"/>
      <c r="AB2226" s="119" t="str">
        <f t="shared" si="442"/>
        <v/>
      </c>
    </row>
    <row r="2227" spans="1:28" x14ac:dyDescent="0.45">
      <c r="A2227" s="112" t="str">
        <f>IF(C2227="","",COUNTA($C$3:C2227))</f>
        <v/>
      </c>
      <c r="B2227" s="112" t="str">
        <f t="shared" si="437"/>
        <v/>
      </c>
      <c r="C2227" s="124"/>
      <c r="D2227" s="114"/>
      <c r="E2227" s="114"/>
      <c r="F2227" s="115"/>
      <c r="G2227" s="116"/>
      <c r="H2227" s="152"/>
      <c r="I2227" s="116"/>
      <c r="J2227" s="116"/>
      <c r="K2227" s="117" t="str">
        <f t="shared" si="438"/>
        <v/>
      </c>
      <c r="L2227" s="118"/>
      <c r="M2227" s="118"/>
      <c r="N2227" s="118"/>
      <c r="O2227" s="138" t="str">
        <f t="shared" si="443"/>
        <v/>
      </c>
      <c r="P2227" s="124"/>
      <c r="Q2227" s="118"/>
      <c r="R2227" s="118"/>
      <c r="S2227" s="151"/>
      <c r="T2227" s="119" t="str">
        <f t="shared" ref="T2227:T2290" si="444">(IF(K2227="Sqmt",(O2227-Q2227),""))</f>
        <v/>
      </c>
      <c r="U2227" s="119" t="str">
        <f t="shared" ref="U2227:U2290" si="445">(IF(K2227="Sqmt",(O2227-P2227)-T2227,IF(K2227="Rmt","",IF(K2227="Kg's","",IF(K2227="No's","",IF(K2227="Roll","",""))))))</f>
        <v/>
      </c>
      <c r="V2227" s="119" t="str">
        <f t="shared" si="439"/>
        <v/>
      </c>
      <c r="W2227" s="119" t="str">
        <f t="shared" si="440"/>
        <v/>
      </c>
      <c r="X2227" s="119" t="str">
        <f t="shared" si="441"/>
        <v/>
      </c>
      <c r="Y2227" s="120" t="str">
        <f t="shared" ref="Y2227:Y2290" si="446">IF(K2227="Sqmt",(T2227/O2227)*100,IF(K2227="Kg's","",IF(K2227="No's","",IF(K2227="Rmt","",IF(K2227="Roll","",IF(K2227="",""))))))</f>
        <v/>
      </c>
      <c r="Z2227" s="121" t="str">
        <f t="shared" ref="Z2227:Z2290" si="447">IF(K2227="Sqmt",(U2227/O2227)*100,IF(K2227="Kg's","",IF(K2227="No's","",IF(K2227="Rmt","",IF(K2227="Roll","",IF(K2227="",""))))))</f>
        <v/>
      </c>
      <c r="AA2227" s="122"/>
      <c r="AB2227" s="119" t="str">
        <f t="shared" si="442"/>
        <v/>
      </c>
    </row>
    <row r="2228" spans="1:28" x14ac:dyDescent="0.45">
      <c r="A2228" s="112" t="str">
        <f>IF(C2228="","",COUNTA($C$3:C2228))</f>
        <v/>
      </c>
      <c r="B2228" s="112" t="str">
        <f t="shared" ref="B2228:B2291" si="448">IF(C2228="","",TEXT(C2228,"mmmm"))</f>
        <v/>
      </c>
      <c r="C2228" s="113"/>
      <c r="D2228" s="114"/>
      <c r="E2228" s="114"/>
      <c r="F2228" s="115"/>
      <c r="G2228" s="116"/>
      <c r="H2228" s="152"/>
      <c r="I2228" s="116"/>
      <c r="J2228" s="116"/>
      <c r="K2228" s="117" t="str">
        <f t="shared" si="438"/>
        <v/>
      </c>
      <c r="L2228" s="118"/>
      <c r="M2228" s="118"/>
      <c r="N2228" s="118"/>
      <c r="O2228" s="138" t="str">
        <f t="shared" si="443"/>
        <v/>
      </c>
      <c r="P2228" s="124"/>
      <c r="Q2228" s="118"/>
      <c r="R2228" s="118"/>
      <c r="S2228" s="151"/>
      <c r="T2228" s="119" t="str">
        <f t="shared" si="444"/>
        <v/>
      </c>
      <c r="U2228" s="119" t="str">
        <f t="shared" si="445"/>
        <v/>
      </c>
      <c r="V2228" s="119" t="str">
        <f t="shared" si="439"/>
        <v/>
      </c>
      <c r="W2228" s="119" t="str">
        <f t="shared" si="440"/>
        <v/>
      </c>
      <c r="X2228" s="119" t="str">
        <f t="shared" si="441"/>
        <v/>
      </c>
      <c r="Y2228" s="120" t="str">
        <f t="shared" si="446"/>
        <v/>
      </c>
      <c r="Z2228" s="121" t="str">
        <f t="shared" si="447"/>
        <v/>
      </c>
      <c r="AA2228" s="122"/>
      <c r="AB2228" s="119" t="str">
        <f t="shared" si="442"/>
        <v/>
      </c>
    </row>
    <row r="2229" spans="1:28" x14ac:dyDescent="0.45">
      <c r="A2229" s="112" t="str">
        <f>IF(C2229="","",COUNTA($C$3:C2229))</f>
        <v/>
      </c>
      <c r="B2229" s="112" t="str">
        <f t="shared" si="448"/>
        <v/>
      </c>
      <c r="C2229" s="124"/>
      <c r="D2229" s="114"/>
      <c r="E2229" s="114"/>
      <c r="F2229" s="115"/>
      <c r="G2229" s="116"/>
      <c r="H2229" s="152"/>
      <c r="I2229" s="116"/>
      <c r="J2229" s="116"/>
      <c r="K2229" s="117" t="str">
        <f t="shared" si="438"/>
        <v/>
      </c>
      <c r="L2229" s="118"/>
      <c r="M2229" s="118"/>
      <c r="N2229" s="118"/>
      <c r="O2229" s="138" t="str">
        <f t="shared" si="443"/>
        <v/>
      </c>
      <c r="P2229" s="124"/>
      <c r="Q2229" s="118"/>
      <c r="R2229" s="118"/>
      <c r="S2229" s="151"/>
      <c r="T2229" s="119" t="str">
        <f t="shared" si="444"/>
        <v/>
      </c>
      <c r="U2229" s="119" t="str">
        <f t="shared" si="445"/>
        <v/>
      </c>
      <c r="V2229" s="119" t="str">
        <f t="shared" si="439"/>
        <v/>
      </c>
      <c r="W2229" s="119" t="str">
        <f t="shared" si="440"/>
        <v/>
      </c>
      <c r="X2229" s="119" t="str">
        <f t="shared" si="441"/>
        <v/>
      </c>
      <c r="Y2229" s="120" t="str">
        <f t="shared" si="446"/>
        <v/>
      </c>
      <c r="Z2229" s="121" t="str">
        <f t="shared" si="447"/>
        <v/>
      </c>
      <c r="AA2229" s="122"/>
      <c r="AB2229" s="119" t="str">
        <f t="shared" si="442"/>
        <v/>
      </c>
    </row>
    <row r="2230" spans="1:28" x14ac:dyDescent="0.45">
      <c r="A2230" s="112" t="str">
        <f>IF(C2230="","",COUNTA($C$3:C2230))</f>
        <v/>
      </c>
      <c r="B2230" s="112" t="str">
        <f t="shared" si="448"/>
        <v/>
      </c>
      <c r="C2230" s="124"/>
      <c r="D2230" s="114"/>
      <c r="E2230" s="114"/>
      <c r="F2230" s="115"/>
      <c r="G2230" s="116"/>
      <c r="H2230" s="152"/>
      <c r="I2230" s="116"/>
      <c r="J2230" s="116"/>
      <c r="K2230" s="117" t="str">
        <f t="shared" si="438"/>
        <v/>
      </c>
      <c r="L2230" s="118"/>
      <c r="M2230" s="118"/>
      <c r="N2230" s="118"/>
      <c r="O2230" s="138" t="str">
        <f t="shared" si="443"/>
        <v/>
      </c>
      <c r="P2230" s="124"/>
      <c r="Q2230" s="118"/>
      <c r="R2230" s="118"/>
      <c r="S2230" s="151"/>
      <c r="T2230" s="119" t="str">
        <f t="shared" si="444"/>
        <v/>
      </c>
      <c r="U2230" s="119" t="str">
        <f t="shared" si="445"/>
        <v/>
      </c>
      <c r="V2230" s="119" t="str">
        <f t="shared" si="439"/>
        <v/>
      </c>
      <c r="W2230" s="119" t="str">
        <f t="shared" si="440"/>
        <v/>
      </c>
      <c r="X2230" s="119" t="str">
        <f t="shared" si="441"/>
        <v/>
      </c>
      <c r="Y2230" s="120" t="str">
        <f t="shared" si="446"/>
        <v/>
      </c>
      <c r="Z2230" s="121" t="str">
        <f t="shared" si="447"/>
        <v/>
      </c>
      <c r="AA2230" s="122"/>
      <c r="AB2230" s="119" t="str">
        <f t="shared" si="442"/>
        <v/>
      </c>
    </row>
    <row r="2231" spans="1:28" x14ac:dyDescent="0.45">
      <c r="A2231" s="112" t="str">
        <f>IF(C2231="","",COUNTA($C$3:C2231))</f>
        <v/>
      </c>
      <c r="B2231" s="112" t="str">
        <f t="shared" si="448"/>
        <v/>
      </c>
      <c r="C2231" s="124"/>
      <c r="D2231" s="114"/>
      <c r="E2231" s="114"/>
      <c r="F2231" s="115"/>
      <c r="G2231" s="116"/>
      <c r="H2231" s="152"/>
      <c r="I2231" s="116"/>
      <c r="J2231" s="116"/>
      <c r="K2231" s="117" t="str">
        <f t="shared" si="438"/>
        <v/>
      </c>
      <c r="L2231" s="118"/>
      <c r="M2231" s="118"/>
      <c r="N2231" s="118"/>
      <c r="O2231" s="138" t="str">
        <f t="shared" si="443"/>
        <v/>
      </c>
      <c r="P2231" s="124"/>
      <c r="Q2231" s="118"/>
      <c r="R2231" s="118"/>
      <c r="S2231" s="151"/>
      <c r="T2231" s="119" t="str">
        <f t="shared" si="444"/>
        <v/>
      </c>
      <c r="U2231" s="119" t="str">
        <f t="shared" si="445"/>
        <v/>
      </c>
      <c r="V2231" s="119" t="str">
        <f t="shared" si="439"/>
        <v/>
      </c>
      <c r="W2231" s="119" t="str">
        <f t="shared" si="440"/>
        <v/>
      </c>
      <c r="X2231" s="119" t="str">
        <f t="shared" si="441"/>
        <v/>
      </c>
      <c r="Y2231" s="120" t="str">
        <f t="shared" si="446"/>
        <v/>
      </c>
      <c r="Z2231" s="121" t="str">
        <f t="shared" si="447"/>
        <v/>
      </c>
      <c r="AA2231" s="122"/>
      <c r="AB2231" s="119" t="str">
        <f t="shared" si="442"/>
        <v/>
      </c>
    </row>
    <row r="2232" spans="1:28" x14ac:dyDescent="0.45">
      <c r="A2232" s="112" t="str">
        <f>IF(C2232="","",COUNTA($C$3:C2232))</f>
        <v/>
      </c>
      <c r="B2232" s="112" t="str">
        <f t="shared" si="448"/>
        <v/>
      </c>
      <c r="C2232" s="124"/>
      <c r="D2232" s="114"/>
      <c r="E2232" s="114"/>
      <c r="F2232" s="115"/>
      <c r="G2232" s="116"/>
      <c r="H2232" s="152"/>
      <c r="I2232" s="116"/>
      <c r="J2232" s="116"/>
      <c r="K2232" s="117" t="str">
        <f t="shared" si="438"/>
        <v/>
      </c>
      <c r="L2232" s="118"/>
      <c r="M2232" s="118"/>
      <c r="N2232" s="118"/>
      <c r="O2232" s="138" t="str">
        <f t="shared" si="443"/>
        <v/>
      </c>
      <c r="P2232" s="124"/>
      <c r="Q2232" s="118"/>
      <c r="R2232" s="118"/>
      <c r="S2232" s="151"/>
      <c r="T2232" s="119" t="str">
        <f t="shared" si="444"/>
        <v/>
      </c>
      <c r="U2232" s="119" t="str">
        <f t="shared" si="445"/>
        <v/>
      </c>
      <c r="V2232" s="119" t="str">
        <f t="shared" si="439"/>
        <v/>
      </c>
      <c r="W2232" s="119" t="str">
        <f t="shared" si="440"/>
        <v/>
      </c>
      <c r="X2232" s="119" t="str">
        <f t="shared" si="441"/>
        <v/>
      </c>
      <c r="Y2232" s="120" t="str">
        <f t="shared" si="446"/>
        <v/>
      </c>
      <c r="Z2232" s="121" t="str">
        <f t="shared" si="447"/>
        <v/>
      </c>
      <c r="AA2232" s="122"/>
      <c r="AB2232" s="119" t="str">
        <f t="shared" si="442"/>
        <v/>
      </c>
    </row>
    <row r="2233" spans="1:28" x14ac:dyDescent="0.45">
      <c r="A2233" s="112" t="str">
        <f>IF(C2233="","",COUNTA($C$3:C2233))</f>
        <v/>
      </c>
      <c r="B2233" s="112" t="str">
        <f t="shared" si="448"/>
        <v/>
      </c>
      <c r="C2233" s="124"/>
      <c r="D2233" s="114"/>
      <c r="E2233" s="114"/>
      <c r="F2233" s="115"/>
      <c r="G2233" s="116"/>
      <c r="H2233" s="152"/>
      <c r="I2233" s="116"/>
      <c r="J2233" s="116"/>
      <c r="K2233" s="117" t="str">
        <f t="shared" si="438"/>
        <v/>
      </c>
      <c r="L2233" s="118"/>
      <c r="M2233" s="118"/>
      <c r="N2233" s="118"/>
      <c r="O2233" s="138" t="str">
        <f t="shared" si="443"/>
        <v/>
      </c>
      <c r="P2233" s="124"/>
      <c r="Q2233" s="118"/>
      <c r="R2233" s="118"/>
      <c r="S2233" s="151"/>
      <c r="T2233" s="119" t="str">
        <f t="shared" si="444"/>
        <v/>
      </c>
      <c r="U2233" s="119" t="str">
        <f t="shared" si="445"/>
        <v/>
      </c>
      <c r="V2233" s="119" t="str">
        <f t="shared" si="439"/>
        <v/>
      </c>
      <c r="W2233" s="119" t="str">
        <f t="shared" si="440"/>
        <v/>
      </c>
      <c r="X2233" s="119" t="str">
        <f t="shared" si="441"/>
        <v/>
      </c>
      <c r="Y2233" s="120" t="str">
        <f t="shared" si="446"/>
        <v/>
      </c>
      <c r="Z2233" s="121" t="str">
        <f t="shared" si="447"/>
        <v/>
      </c>
      <c r="AA2233" s="122"/>
      <c r="AB2233" s="119" t="str">
        <f t="shared" si="442"/>
        <v/>
      </c>
    </row>
    <row r="2234" spans="1:28" x14ac:dyDescent="0.45">
      <c r="A2234" s="112" t="str">
        <f>IF(C2234="","",COUNTA($C$3:C2234))</f>
        <v/>
      </c>
      <c r="B2234" s="112" t="str">
        <f t="shared" si="448"/>
        <v/>
      </c>
      <c r="C2234" s="124"/>
      <c r="D2234" s="114"/>
      <c r="E2234" s="114"/>
      <c r="F2234" s="115"/>
      <c r="G2234" s="116"/>
      <c r="H2234" s="152"/>
      <c r="I2234" s="116"/>
      <c r="J2234" s="116"/>
      <c r="K2234" s="117" t="str">
        <f t="shared" si="438"/>
        <v/>
      </c>
      <c r="L2234" s="118"/>
      <c r="M2234" s="118"/>
      <c r="N2234" s="118"/>
      <c r="O2234" s="138" t="str">
        <f t="shared" si="443"/>
        <v/>
      </c>
      <c r="P2234" s="124"/>
      <c r="Q2234" s="118"/>
      <c r="R2234" s="118"/>
      <c r="S2234" s="151"/>
      <c r="T2234" s="119" t="str">
        <f t="shared" si="444"/>
        <v/>
      </c>
      <c r="U2234" s="119" t="str">
        <f t="shared" si="445"/>
        <v/>
      </c>
      <c r="V2234" s="119" t="str">
        <f t="shared" si="439"/>
        <v/>
      </c>
      <c r="W2234" s="119" t="str">
        <f t="shared" si="440"/>
        <v/>
      </c>
      <c r="X2234" s="119" t="str">
        <f t="shared" si="441"/>
        <v/>
      </c>
      <c r="Y2234" s="120" t="str">
        <f t="shared" si="446"/>
        <v/>
      </c>
      <c r="Z2234" s="121" t="str">
        <f t="shared" si="447"/>
        <v/>
      </c>
      <c r="AA2234" s="122"/>
      <c r="AB2234" s="119" t="str">
        <f t="shared" si="442"/>
        <v/>
      </c>
    </row>
    <row r="2235" spans="1:28" x14ac:dyDescent="0.45">
      <c r="A2235" s="112" t="str">
        <f>IF(C2235="","",COUNTA($C$3:C2235))</f>
        <v/>
      </c>
      <c r="B2235" s="112" t="str">
        <f t="shared" si="448"/>
        <v/>
      </c>
      <c r="C2235" s="113"/>
      <c r="D2235" s="114"/>
      <c r="E2235" s="114"/>
      <c r="F2235" s="115"/>
      <c r="G2235" s="116"/>
      <c r="H2235" s="152"/>
      <c r="I2235" s="116"/>
      <c r="J2235" s="116"/>
      <c r="K2235" s="117" t="str">
        <f t="shared" si="438"/>
        <v/>
      </c>
      <c r="L2235" s="118"/>
      <c r="M2235" s="118"/>
      <c r="N2235" s="118"/>
      <c r="O2235" s="138" t="str">
        <f t="shared" si="443"/>
        <v/>
      </c>
      <c r="P2235" s="124"/>
      <c r="Q2235" s="118"/>
      <c r="R2235" s="118"/>
      <c r="S2235" s="151"/>
      <c r="T2235" s="119" t="str">
        <f t="shared" si="444"/>
        <v/>
      </c>
      <c r="U2235" s="119" t="str">
        <f t="shared" si="445"/>
        <v/>
      </c>
      <c r="V2235" s="119" t="str">
        <f t="shared" si="439"/>
        <v/>
      </c>
      <c r="W2235" s="119" t="str">
        <f t="shared" si="440"/>
        <v/>
      </c>
      <c r="X2235" s="119" t="str">
        <f t="shared" si="441"/>
        <v/>
      </c>
      <c r="Y2235" s="120" t="str">
        <f t="shared" si="446"/>
        <v/>
      </c>
      <c r="Z2235" s="121" t="str">
        <f t="shared" si="447"/>
        <v/>
      </c>
      <c r="AA2235" s="122"/>
      <c r="AB2235" s="119" t="str">
        <f t="shared" si="442"/>
        <v/>
      </c>
    </row>
    <row r="2236" spans="1:28" x14ac:dyDescent="0.45">
      <c r="A2236" s="112" t="str">
        <f>IF(C2236="","",COUNTA($C$3:C2236))</f>
        <v/>
      </c>
      <c r="B2236" s="112" t="str">
        <f t="shared" si="448"/>
        <v/>
      </c>
      <c r="C2236" s="124"/>
      <c r="D2236" s="114"/>
      <c r="E2236" s="114"/>
      <c r="F2236" s="115"/>
      <c r="G2236" s="116"/>
      <c r="H2236" s="152"/>
      <c r="I2236" s="116"/>
      <c r="J2236" s="116"/>
      <c r="K2236" s="117" t="str">
        <f t="shared" si="438"/>
        <v/>
      </c>
      <c r="L2236" s="118"/>
      <c r="M2236" s="118"/>
      <c r="N2236" s="118"/>
      <c r="O2236" s="138" t="str">
        <f t="shared" si="443"/>
        <v/>
      </c>
      <c r="P2236" s="124"/>
      <c r="Q2236" s="118"/>
      <c r="R2236" s="118"/>
      <c r="S2236" s="151"/>
      <c r="T2236" s="119" t="str">
        <f t="shared" si="444"/>
        <v/>
      </c>
      <c r="U2236" s="119" t="str">
        <f t="shared" si="445"/>
        <v/>
      </c>
      <c r="V2236" s="119" t="str">
        <f t="shared" si="439"/>
        <v/>
      </c>
      <c r="W2236" s="119" t="str">
        <f t="shared" si="440"/>
        <v/>
      </c>
      <c r="X2236" s="119" t="str">
        <f t="shared" si="441"/>
        <v/>
      </c>
      <c r="Y2236" s="120" t="str">
        <f t="shared" si="446"/>
        <v/>
      </c>
      <c r="Z2236" s="121" t="str">
        <f t="shared" si="447"/>
        <v/>
      </c>
      <c r="AA2236" s="122"/>
      <c r="AB2236" s="119" t="str">
        <f t="shared" si="442"/>
        <v/>
      </c>
    </row>
    <row r="2237" spans="1:28" x14ac:dyDescent="0.45">
      <c r="A2237" s="112" t="str">
        <f>IF(C2237="","",COUNTA($C$3:C2237))</f>
        <v/>
      </c>
      <c r="B2237" s="112" t="str">
        <f t="shared" si="448"/>
        <v/>
      </c>
      <c r="C2237" s="124"/>
      <c r="D2237" s="114"/>
      <c r="E2237" s="114"/>
      <c r="F2237" s="115"/>
      <c r="G2237" s="116"/>
      <c r="H2237" s="152"/>
      <c r="I2237" s="116"/>
      <c r="J2237" s="116"/>
      <c r="K2237" s="117" t="str">
        <f t="shared" si="438"/>
        <v/>
      </c>
      <c r="L2237" s="118"/>
      <c r="M2237" s="118"/>
      <c r="N2237" s="118"/>
      <c r="O2237" s="138" t="str">
        <f t="shared" si="443"/>
        <v/>
      </c>
      <c r="P2237" s="124"/>
      <c r="Q2237" s="118"/>
      <c r="R2237" s="118"/>
      <c r="S2237" s="151"/>
      <c r="T2237" s="119" t="str">
        <f t="shared" si="444"/>
        <v/>
      </c>
      <c r="U2237" s="119" t="str">
        <f t="shared" si="445"/>
        <v/>
      </c>
      <c r="V2237" s="119" t="str">
        <f t="shared" si="439"/>
        <v/>
      </c>
      <c r="W2237" s="119" t="str">
        <f t="shared" si="440"/>
        <v/>
      </c>
      <c r="X2237" s="119" t="str">
        <f t="shared" si="441"/>
        <v/>
      </c>
      <c r="Y2237" s="120" t="str">
        <f t="shared" si="446"/>
        <v/>
      </c>
      <c r="Z2237" s="121" t="str">
        <f t="shared" si="447"/>
        <v/>
      </c>
      <c r="AA2237" s="122"/>
      <c r="AB2237" s="119" t="str">
        <f t="shared" si="442"/>
        <v/>
      </c>
    </row>
    <row r="2238" spans="1:28" x14ac:dyDescent="0.45">
      <c r="A2238" s="112" t="str">
        <f>IF(C2238="","",COUNTA($C$3:C2238))</f>
        <v/>
      </c>
      <c r="B2238" s="112" t="str">
        <f t="shared" si="448"/>
        <v/>
      </c>
      <c r="C2238" s="124"/>
      <c r="D2238" s="114"/>
      <c r="E2238" s="114"/>
      <c r="F2238" s="115"/>
      <c r="G2238" s="116"/>
      <c r="H2238" s="152"/>
      <c r="I2238" s="116"/>
      <c r="J2238" s="116"/>
      <c r="K2238" s="117" t="str">
        <f t="shared" si="438"/>
        <v/>
      </c>
      <c r="L2238" s="118"/>
      <c r="M2238" s="118"/>
      <c r="N2238" s="118"/>
      <c r="O2238" s="138" t="str">
        <f t="shared" si="443"/>
        <v/>
      </c>
      <c r="P2238" s="124"/>
      <c r="Q2238" s="118"/>
      <c r="R2238" s="118"/>
      <c r="S2238" s="151"/>
      <c r="T2238" s="119" t="str">
        <f t="shared" si="444"/>
        <v/>
      </c>
      <c r="U2238" s="119" t="str">
        <f t="shared" si="445"/>
        <v/>
      </c>
      <c r="V2238" s="119" t="str">
        <f t="shared" si="439"/>
        <v/>
      </c>
      <c r="W2238" s="119" t="str">
        <f t="shared" si="440"/>
        <v/>
      </c>
      <c r="X2238" s="119" t="str">
        <f t="shared" si="441"/>
        <v/>
      </c>
      <c r="Y2238" s="120" t="str">
        <f t="shared" si="446"/>
        <v/>
      </c>
      <c r="Z2238" s="121" t="str">
        <f t="shared" si="447"/>
        <v/>
      </c>
      <c r="AA2238" s="122"/>
      <c r="AB2238" s="119" t="str">
        <f t="shared" si="442"/>
        <v/>
      </c>
    </row>
    <row r="2239" spans="1:28" x14ac:dyDescent="0.45">
      <c r="A2239" s="112" t="str">
        <f>IF(C2239="","",COUNTA($C$3:C2239))</f>
        <v/>
      </c>
      <c r="B2239" s="112" t="str">
        <f t="shared" si="448"/>
        <v/>
      </c>
      <c r="C2239" s="124"/>
      <c r="D2239" s="114"/>
      <c r="E2239" s="114"/>
      <c r="F2239" s="115"/>
      <c r="G2239" s="116"/>
      <c r="H2239" s="152"/>
      <c r="I2239" s="116"/>
      <c r="J2239" s="116"/>
      <c r="K2239" s="117" t="str">
        <f t="shared" si="438"/>
        <v/>
      </c>
      <c r="L2239" s="118"/>
      <c r="M2239" s="118"/>
      <c r="N2239" s="118"/>
      <c r="O2239" s="138" t="str">
        <f t="shared" si="443"/>
        <v/>
      </c>
      <c r="P2239" s="124"/>
      <c r="Q2239" s="118"/>
      <c r="R2239" s="118"/>
      <c r="S2239" s="151"/>
      <c r="T2239" s="119" t="str">
        <f t="shared" si="444"/>
        <v/>
      </c>
      <c r="U2239" s="119" t="str">
        <f t="shared" si="445"/>
        <v/>
      </c>
      <c r="V2239" s="119" t="str">
        <f t="shared" si="439"/>
        <v/>
      </c>
      <c r="W2239" s="119" t="str">
        <f t="shared" si="440"/>
        <v/>
      </c>
      <c r="X2239" s="119" t="str">
        <f t="shared" si="441"/>
        <v/>
      </c>
      <c r="Y2239" s="120" t="str">
        <f t="shared" si="446"/>
        <v/>
      </c>
      <c r="Z2239" s="121" t="str">
        <f t="shared" si="447"/>
        <v/>
      </c>
      <c r="AA2239" s="122"/>
      <c r="AB2239" s="119" t="str">
        <f t="shared" si="442"/>
        <v/>
      </c>
    </row>
    <row r="2240" spans="1:28" x14ac:dyDescent="0.45">
      <c r="A2240" s="112" t="str">
        <f>IF(C2240="","",COUNTA($C$3:C2240))</f>
        <v/>
      </c>
      <c r="B2240" s="112" t="str">
        <f t="shared" si="448"/>
        <v/>
      </c>
      <c r="C2240" s="124"/>
      <c r="D2240" s="114"/>
      <c r="E2240" s="114"/>
      <c r="F2240" s="115"/>
      <c r="G2240" s="116"/>
      <c r="H2240" s="152"/>
      <c r="I2240" s="116"/>
      <c r="J2240" s="116"/>
      <c r="K2240" s="117" t="str">
        <f t="shared" si="438"/>
        <v/>
      </c>
      <c r="L2240" s="118"/>
      <c r="M2240" s="118"/>
      <c r="N2240" s="118"/>
      <c r="O2240" s="138" t="str">
        <f t="shared" si="443"/>
        <v/>
      </c>
      <c r="P2240" s="124"/>
      <c r="Q2240" s="118"/>
      <c r="R2240" s="118"/>
      <c r="S2240" s="151"/>
      <c r="T2240" s="119" t="str">
        <f t="shared" si="444"/>
        <v/>
      </c>
      <c r="U2240" s="119" t="str">
        <f t="shared" si="445"/>
        <v/>
      </c>
      <c r="V2240" s="119" t="str">
        <f t="shared" si="439"/>
        <v/>
      </c>
      <c r="W2240" s="119" t="str">
        <f t="shared" si="440"/>
        <v/>
      </c>
      <c r="X2240" s="119" t="str">
        <f t="shared" si="441"/>
        <v/>
      </c>
      <c r="Y2240" s="120" t="str">
        <f t="shared" si="446"/>
        <v/>
      </c>
      <c r="Z2240" s="121" t="str">
        <f t="shared" si="447"/>
        <v/>
      </c>
      <c r="AA2240" s="122"/>
      <c r="AB2240" s="119" t="str">
        <f t="shared" si="442"/>
        <v/>
      </c>
    </row>
    <row r="2241" spans="1:28" x14ac:dyDescent="0.45">
      <c r="A2241" s="112" t="str">
        <f>IF(C2241="","",COUNTA($C$3:C2241))</f>
        <v/>
      </c>
      <c r="B2241" s="112" t="str">
        <f t="shared" si="448"/>
        <v/>
      </c>
      <c r="C2241" s="124"/>
      <c r="D2241" s="114"/>
      <c r="E2241" s="114"/>
      <c r="F2241" s="115"/>
      <c r="G2241" s="116"/>
      <c r="H2241" s="152"/>
      <c r="I2241" s="116"/>
      <c r="J2241" s="116"/>
      <c r="K2241" s="117" t="str">
        <f t="shared" si="438"/>
        <v/>
      </c>
      <c r="L2241" s="118"/>
      <c r="M2241" s="118"/>
      <c r="N2241" s="118"/>
      <c r="O2241" s="138" t="str">
        <f t="shared" si="443"/>
        <v/>
      </c>
      <c r="P2241" s="124"/>
      <c r="Q2241" s="118"/>
      <c r="R2241" s="118"/>
      <c r="S2241" s="151"/>
      <c r="T2241" s="119" t="str">
        <f t="shared" si="444"/>
        <v/>
      </c>
      <c r="U2241" s="119" t="str">
        <f t="shared" si="445"/>
        <v/>
      </c>
      <c r="V2241" s="119" t="str">
        <f t="shared" si="439"/>
        <v/>
      </c>
      <c r="W2241" s="119" t="str">
        <f t="shared" si="440"/>
        <v/>
      </c>
      <c r="X2241" s="119" t="str">
        <f t="shared" si="441"/>
        <v/>
      </c>
      <c r="Y2241" s="120" t="str">
        <f t="shared" si="446"/>
        <v/>
      </c>
      <c r="Z2241" s="121" t="str">
        <f t="shared" si="447"/>
        <v/>
      </c>
      <c r="AA2241" s="122"/>
      <c r="AB2241" s="119" t="str">
        <f t="shared" si="442"/>
        <v/>
      </c>
    </row>
    <row r="2242" spans="1:28" x14ac:dyDescent="0.45">
      <c r="A2242" s="112" t="str">
        <f>IF(C2242="","",COUNTA($C$3:C2242))</f>
        <v/>
      </c>
      <c r="B2242" s="112" t="str">
        <f t="shared" si="448"/>
        <v/>
      </c>
      <c r="C2242" s="113"/>
      <c r="D2242" s="114"/>
      <c r="E2242" s="114"/>
      <c r="F2242" s="115"/>
      <c r="G2242" s="116"/>
      <c r="H2242" s="152"/>
      <c r="I2242" s="116"/>
      <c r="J2242" s="116"/>
      <c r="K2242" s="117" t="str">
        <f t="shared" si="438"/>
        <v/>
      </c>
      <c r="L2242" s="118"/>
      <c r="M2242" s="118"/>
      <c r="N2242" s="118"/>
      <c r="O2242" s="138" t="str">
        <f t="shared" si="443"/>
        <v/>
      </c>
      <c r="P2242" s="124"/>
      <c r="Q2242" s="118"/>
      <c r="R2242" s="118"/>
      <c r="S2242" s="151"/>
      <c r="T2242" s="119" t="str">
        <f t="shared" si="444"/>
        <v/>
      </c>
      <c r="U2242" s="119" t="str">
        <f t="shared" si="445"/>
        <v/>
      </c>
      <c r="V2242" s="119" t="str">
        <f t="shared" si="439"/>
        <v/>
      </c>
      <c r="W2242" s="119" t="str">
        <f t="shared" si="440"/>
        <v/>
      </c>
      <c r="X2242" s="119" t="str">
        <f t="shared" si="441"/>
        <v/>
      </c>
      <c r="Y2242" s="120" t="str">
        <f t="shared" si="446"/>
        <v/>
      </c>
      <c r="Z2242" s="121" t="str">
        <f t="shared" si="447"/>
        <v/>
      </c>
      <c r="AA2242" s="122"/>
      <c r="AB2242" s="119" t="str">
        <f t="shared" si="442"/>
        <v/>
      </c>
    </row>
    <row r="2243" spans="1:28" x14ac:dyDescent="0.45">
      <c r="A2243" s="112" t="str">
        <f>IF(C2243="","",COUNTA($C$3:C2243))</f>
        <v/>
      </c>
      <c r="B2243" s="112" t="str">
        <f t="shared" si="448"/>
        <v/>
      </c>
      <c r="C2243" s="124"/>
      <c r="D2243" s="114"/>
      <c r="E2243" s="114"/>
      <c r="F2243" s="115"/>
      <c r="G2243" s="116"/>
      <c r="H2243" s="152"/>
      <c r="I2243" s="116"/>
      <c r="J2243" s="116"/>
      <c r="K2243" s="117" t="str">
        <f t="shared" ref="K2243:K2306" si="449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243" s="118"/>
      <c r="M2243" s="118"/>
      <c r="N2243" s="118"/>
      <c r="O2243" s="138" t="str">
        <f t="shared" si="443"/>
        <v/>
      </c>
      <c r="P2243" s="124"/>
      <c r="Q2243" s="118"/>
      <c r="R2243" s="118"/>
      <c r="S2243" s="151"/>
      <c r="T2243" s="119" t="str">
        <f t="shared" si="444"/>
        <v/>
      </c>
      <c r="U2243" s="119" t="str">
        <f t="shared" si="445"/>
        <v/>
      </c>
      <c r="V2243" s="119" t="str">
        <f t="shared" ref="V2243:V2306" si="450">IF(ISNUMBER(SEARCH("26",J:J)),O2243*3.925,IF(ISNUMBER(SEARCH("24",J:J)),O2243*4.71,IF(ISNUMBER(SEARCH("22",J:J)),O2243*6.28,IF(ISNUMBER(SEARCH("20",J:J)),O2243*7.85,IF(ISNUMBER(SEARCH("18G",J:J)),O2243*9.42,IF(ISNUMBER(SEARCH("16G",J:J)),O2243*11.775,IF(ISNUMBER(SEARCH("Thermal",J:J)),O2243,IF(ISNUMBER(SEARCH("Acou",J:J)),O2243,IF(ISNUMBER(SEARCH("ss",J:J)),O2243,IF(ISNUMBER(SEARCH("0.8mm",J:J)),O2243*2.2,IF(ISNUMBER(SEARCH("1mm",J:J)),O2243*2.75,IF(ISNUMBER(SEARCH("1.2mm",J:J)),O2243*3.3,IF(ISNUMBER(SEARCH("Gasket",J:J)),O2243,IF(ISNUMBER(SEARCH("Cleats",J:J)),O2243,IF(ISNUMBER(SEARCH("Sealant",J:J)),O2243,IF(ISNUMBER(SEARCH("Bracket",J:J)),O2243,IF(ISNUMBER(SEARCH("Corner",J:J)),O2243,IF(ISNUMBER(SEARCH("Bubble",J:J)),O2243,""))))))))))))))))))</f>
        <v/>
      </c>
      <c r="W2243" s="119" t="str">
        <f t="shared" ref="W2243:W2306" si="451">IF(ISNUMBER(SEARCH("26",J:J)),U2243*3.925,IF(ISNUMBER(SEARCH("24",J:J)),U2243*4.71,IF(ISNUMBER(SEARCH("22",J:J)),U2243*6.28,IF(ISNUMBER(SEARCH("20",J:J)),U2243*7.85,IF(ISNUMBER(SEARCH("18G",J:J)),U2243*9.42,IF(ISNUMBER(SEARCH("16G",J:J)),U2243*11.775,IF(ISNUMBER(SEARCH("Thermal",J:J)),U2243,IF(ISNUMBER(SEARCH("Acou",J:J)),U2243,IF(ISNUMBER(SEARCH("ss",J:J)),U2243,IF(ISNUMBER(SEARCH("0.8mm",J:J)),U2243*2.2,IF(ISNUMBER(SEARCH("1mm",J:J)),U2243*2.75,IF(ISNUMBER(SEARCH("1.2mm",J:J)),U2243*3.3,IF(ISNUMBER(SEARCH("Gasket",J:J)),U2243,IF(ISNUMBER(SEARCH("Cleats",J:J)),U2243,IF(ISNUMBER(SEARCH("Sealant",J:J)),U2243,IF(ISNUMBER(SEARCH("Bracket",J:J)),U2243,IF(ISNUMBER(SEARCH("Corner",J:J)),U2243,IF(ISNUMBER(SEARCH("Bubble",J:J)),U2243,""))))))))))))))))))</f>
        <v/>
      </c>
      <c r="X2243" s="119" t="str">
        <f t="shared" ref="X2243:X2306" si="452">IF(ISNUMBER(SEARCH("26",J:J)),T2243*3.925,IF(ISNUMBER(SEARCH("24",J:J)),T2243*4.71,IF(ISNUMBER(SEARCH("22",J:J)),T2243*6.28,IF(ISNUMBER(SEARCH("20",J:J)),T2243*7.85,IF(ISNUMBER(SEARCH("18",J:J)),T2243*9.42,IF(ISNUMBER(SEARCH("16",J:J)),T2243*11.775,IF(ISNUMBER(SEARCH("Thermal",J:J)),"",IF(ISNUMBER(SEARCH("Acou",J:J)),"",IF(ISNUMBER(SEARCH("ss",J:J)),"",IF(ISNUMBER(SEARCH("0.8mm",J:J)),T2243*2.2,IF(ISNUMBER(SEARCH("1mm",J:J)),T2243*2.75,IF(ISNUMBER(SEARCH("1.2mm",J:J)),T2243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243" s="120" t="str">
        <f t="shared" si="446"/>
        <v/>
      </c>
      <c r="Z2243" s="121" t="str">
        <f t="shared" si="447"/>
        <v/>
      </c>
      <c r="AA2243" s="122"/>
      <c r="AB2243" s="119" t="str">
        <f t="shared" si="442"/>
        <v/>
      </c>
    </row>
    <row r="2244" spans="1:28" x14ac:dyDescent="0.45">
      <c r="A2244" s="112" t="str">
        <f>IF(C2244="","",COUNTA($C$3:C2244))</f>
        <v/>
      </c>
      <c r="B2244" s="112" t="str">
        <f t="shared" si="448"/>
        <v/>
      </c>
      <c r="C2244" s="124"/>
      <c r="D2244" s="114"/>
      <c r="E2244" s="114"/>
      <c r="F2244" s="115"/>
      <c r="G2244" s="116"/>
      <c r="H2244" s="152"/>
      <c r="I2244" s="116"/>
      <c r="J2244" s="116"/>
      <c r="K2244" s="117" t="str">
        <f t="shared" si="449"/>
        <v/>
      </c>
      <c r="L2244" s="118"/>
      <c r="M2244" s="118"/>
      <c r="N2244" s="118"/>
      <c r="O2244" s="138" t="str">
        <f t="shared" si="443"/>
        <v/>
      </c>
      <c r="P2244" s="124"/>
      <c r="Q2244" s="118"/>
      <c r="R2244" s="118"/>
      <c r="S2244" s="151"/>
      <c r="T2244" s="119" t="str">
        <f t="shared" si="444"/>
        <v/>
      </c>
      <c r="U2244" s="119" t="str">
        <f t="shared" si="445"/>
        <v/>
      </c>
      <c r="V2244" s="119" t="str">
        <f t="shared" si="450"/>
        <v/>
      </c>
      <c r="W2244" s="119" t="str">
        <f t="shared" si="451"/>
        <v/>
      </c>
      <c r="X2244" s="119" t="str">
        <f t="shared" si="452"/>
        <v/>
      </c>
      <c r="Y2244" s="120" t="str">
        <f t="shared" si="446"/>
        <v/>
      </c>
      <c r="Z2244" s="121" t="str">
        <f t="shared" si="447"/>
        <v/>
      </c>
      <c r="AA2244" s="122"/>
      <c r="AB2244" s="119" t="str">
        <f t="shared" si="442"/>
        <v/>
      </c>
    </row>
    <row r="2245" spans="1:28" x14ac:dyDescent="0.45">
      <c r="A2245" s="112" t="str">
        <f>IF(C2245="","",COUNTA($C$3:C2245))</f>
        <v/>
      </c>
      <c r="B2245" s="112" t="str">
        <f t="shared" si="448"/>
        <v/>
      </c>
      <c r="C2245" s="124"/>
      <c r="D2245" s="114"/>
      <c r="E2245" s="114"/>
      <c r="F2245" s="115"/>
      <c r="G2245" s="116"/>
      <c r="H2245" s="152"/>
      <c r="I2245" s="116"/>
      <c r="J2245" s="116"/>
      <c r="K2245" s="117" t="str">
        <f t="shared" si="449"/>
        <v/>
      </c>
      <c r="L2245" s="118"/>
      <c r="M2245" s="118"/>
      <c r="N2245" s="118"/>
      <c r="O2245" s="138" t="str">
        <f t="shared" si="443"/>
        <v/>
      </c>
      <c r="P2245" s="124"/>
      <c r="Q2245" s="118"/>
      <c r="R2245" s="118"/>
      <c r="S2245" s="151"/>
      <c r="T2245" s="119" t="str">
        <f t="shared" si="444"/>
        <v/>
      </c>
      <c r="U2245" s="119" t="str">
        <f t="shared" si="445"/>
        <v/>
      </c>
      <c r="V2245" s="119" t="str">
        <f t="shared" si="450"/>
        <v/>
      </c>
      <c r="W2245" s="119" t="str">
        <f t="shared" si="451"/>
        <v/>
      </c>
      <c r="X2245" s="119" t="str">
        <f t="shared" si="452"/>
        <v/>
      </c>
      <c r="Y2245" s="120" t="str">
        <f t="shared" si="446"/>
        <v/>
      </c>
      <c r="Z2245" s="121" t="str">
        <f t="shared" si="447"/>
        <v/>
      </c>
      <c r="AA2245" s="122"/>
      <c r="AB2245" s="119" t="str">
        <f t="shared" si="442"/>
        <v/>
      </c>
    </row>
    <row r="2246" spans="1:28" x14ac:dyDescent="0.45">
      <c r="A2246" s="112" t="str">
        <f>IF(C2246="","",COUNTA($C$3:C2246))</f>
        <v/>
      </c>
      <c r="B2246" s="112" t="str">
        <f t="shared" si="448"/>
        <v/>
      </c>
      <c r="C2246" s="124"/>
      <c r="D2246" s="114"/>
      <c r="E2246" s="114"/>
      <c r="F2246" s="115"/>
      <c r="G2246" s="116"/>
      <c r="H2246" s="152"/>
      <c r="I2246" s="116"/>
      <c r="J2246" s="116"/>
      <c r="K2246" s="117" t="str">
        <f t="shared" si="449"/>
        <v/>
      </c>
      <c r="L2246" s="118"/>
      <c r="M2246" s="118"/>
      <c r="N2246" s="118"/>
      <c r="O2246" s="138" t="str">
        <f t="shared" si="443"/>
        <v/>
      </c>
      <c r="P2246" s="124"/>
      <c r="Q2246" s="118"/>
      <c r="R2246" s="118"/>
      <c r="S2246" s="151"/>
      <c r="T2246" s="119" t="str">
        <f t="shared" si="444"/>
        <v/>
      </c>
      <c r="U2246" s="119" t="str">
        <f t="shared" si="445"/>
        <v/>
      </c>
      <c r="V2246" s="119" t="str">
        <f t="shared" si="450"/>
        <v/>
      </c>
      <c r="W2246" s="119" t="str">
        <f t="shared" si="451"/>
        <v/>
      </c>
      <c r="X2246" s="119" t="str">
        <f t="shared" si="452"/>
        <v/>
      </c>
      <c r="Y2246" s="120" t="str">
        <f t="shared" si="446"/>
        <v/>
      </c>
      <c r="Z2246" s="121" t="str">
        <f t="shared" si="447"/>
        <v/>
      </c>
      <c r="AA2246" s="122"/>
      <c r="AB2246" s="119" t="str">
        <f t="shared" si="442"/>
        <v/>
      </c>
    </row>
    <row r="2247" spans="1:28" x14ac:dyDescent="0.45">
      <c r="A2247" s="112" t="str">
        <f>IF(C2247="","",COUNTA($C$3:C2247))</f>
        <v/>
      </c>
      <c r="B2247" s="112" t="str">
        <f t="shared" si="448"/>
        <v/>
      </c>
      <c r="C2247" s="124"/>
      <c r="D2247" s="114"/>
      <c r="E2247" s="114"/>
      <c r="F2247" s="115"/>
      <c r="G2247" s="116"/>
      <c r="H2247" s="152"/>
      <c r="I2247" s="116"/>
      <c r="J2247" s="116"/>
      <c r="K2247" s="117" t="str">
        <f t="shared" si="449"/>
        <v/>
      </c>
      <c r="L2247" s="118"/>
      <c r="M2247" s="118"/>
      <c r="N2247" s="118"/>
      <c r="O2247" s="138" t="str">
        <f t="shared" si="443"/>
        <v/>
      </c>
      <c r="P2247" s="124"/>
      <c r="Q2247" s="118"/>
      <c r="R2247" s="118"/>
      <c r="S2247" s="151"/>
      <c r="T2247" s="119" t="str">
        <f t="shared" si="444"/>
        <v/>
      </c>
      <c r="U2247" s="119" t="str">
        <f t="shared" si="445"/>
        <v/>
      </c>
      <c r="V2247" s="119" t="str">
        <f t="shared" si="450"/>
        <v/>
      </c>
      <c r="W2247" s="119" t="str">
        <f t="shared" si="451"/>
        <v/>
      </c>
      <c r="X2247" s="119" t="str">
        <f t="shared" si="452"/>
        <v/>
      </c>
      <c r="Y2247" s="120" t="str">
        <f t="shared" si="446"/>
        <v/>
      </c>
      <c r="Z2247" s="121" t="str">
        <f t="shared" si="447"/>
        <v/>
      </c>
      <c r="AA2247" s="122"/>
      <c r="AB2247" s="119" t="str">
        <f t="shared" si="442"/>
        <v/>
      </c>
    </row>
    <row r="2248" spans="1:28" x14ac:dyDescent="0.45">
      <c r="A2248" s="112" t="str">
        <f>IF(C2248="","",COUNTA($C$3:C2248))</f>
        <v/>
      </c>
      <c r="B2248" s="112" t="str">
        <f t="shared" si="448"/>
        <v/>
      </c>
      <c r="C2248" s="124"/>
      <c r="D2248" s="114"/>
      <c r="E2248" s="114"/>
      <c r="F2248" s="115"/>
      <c r="G2248" s="116"/>
      <c r="H2248" s="152"/>
      <c r="I2248" s="116"/>
      <c r="J2248" s="116"/>
      <c r="K2248" s="117" t="str">
        <f t="shared" si="449"/>
        <v/>
      </c>
      <c r="L2248" s="118"/>
      <c r="M2248" s="118"/>
      <c r="N2248" s="118"/>
      <c r="O2248" s="138" t="str">
        <f t="shared" si="443"/>
        <v/>
      </c>
      <c r="P2248" s="124"/>
      <c r="Q2248" s="118"/>
      <c r="R2248" s="118"/>
      <c r="S2248" s="151"/>
      <c r="T2248" s="119" t="str">
        <f t="shared" si="444"/>
        <v/>
      </c>
      <c r="U2248" s="119" t="str">
        <f t="shared" si="445"/>
        <v/>
      </c>
      <c r="V2248" s="119" t="str">
        <f t="shared" si="450"/>
        <v/>
      </c>
      <c r="W2248" s="119" t="str">
        <f t="shared" si="451"/>
        <v/>
      </c>
      <c r="X2248" s="119" t="str">
        <f t="shared" si="452"/>
        <v/>
      </c>
      <c r="Y2248" s="120" t="str">
        <f t="shared" si="446"/>
        <v/>
      </c>
      <c r="Z2248" s="121" t="str">
        <f t="shared" si="447"/>
        <v/>
      </c>
      <c r="AA2248" s="122"/>
      <c r="AB2248" s="119" t="str">
        <f t="shared" si="442"/>
        <v/>
      </c>
    </row>
    <row r="2249" spans="1:28" x14ac:dyDescent="0.45">
      <c r="A2249" s="112" t="str">
        <f>IF(C2249="","",COUNTA($C$3:C2249))</f>
        <v/>
      </c>
      <c r="B2249" s="112" t="str">
        <f t="shared" si="448"/>
        <v/>
      </c>
      <c r="C2249" s="113"/>
      <c r="D2249" s="114"/>
      <c r="E2249" s="114"/>
      <c r="F2249" s="115"/>
      <c r="G2249" s="116"/>
      <c r="H2249" s="152"/>
      <c r="I2249" s="116"/>
      <c r="J2249" s="116"/>
      <c r="K2249" s="117" t="str">
        <f t="shared" si="449"/>
        <v/>
      </c>
      <c r="L2249" s="118"/>
      <c r="M2249" s="118"/>
      <c r="N2249" s="118"/>
      <c r="O2249" s="138" t="str">
        <f t="shared" si="443"/>
        <v/>
      </c>
      <c r="P2249" s="124"/>
      <c r="Q2249" s="118"/>
      <c r="R2249" s="118"/>
      <c r="S2249" s="151"/>
      <c r="T2249" s="119" t="str">
        <f t="shared" si="444"/>
        <v/>
      </c>
      <c r="U2249" s="119" t="str">
        <f t="shared" si="445"/>
        <v/>
      </c>
      <c r="V2249" s="119" t="str">
        <f t="shared" si="450"/>
        <v/>
      </c>
      <c r="W2249" s="119" t="str">
        <f t="shared" si="451"/>
        <v/>
      </c>
      <c r="X2249" s="119" t="str">
        <f t="shared" si="452"/>
        <v/>
      </c>
      <c r="Y2249" s="120" t="str">
        <f t="shared" si="446"/>
        <v/>
      </c>
      <c r="Z2249" s="121" t="str">
        <f t="shared" si="447"/>
        <v/>
      </c>
      <c r="AA2249" s="122"/>
      <c r="AB2249" s="119" t="str">
        <f t="shared" si="442"/>
        <v/>
      </c>
    </row>
    <row r="2250" spans="1:28" x14ac:dyDescent="0.45">
      <c r="A2250" s="112" t="str">
        <f>IF(C2250="","",COUNTA($C$3:C2250))</f>
        <v/>
      </c>
      <c r="B2250" s="112" t="str">
        <f t="shared" si="448"/>
        <v/>
      </c>
      <c r="C2250" s="124"/>
      <c r="D2250" s="114"/>
      <c r="E2250" s="114"/>
      <c r="F2250" s="115"/>
      <c r="G2250" s="116"/>
      <c r="H2250" s="152"/>
      <c r="I2250" s="116"/>
      <c r="J2250" s="116"/>
      <c r="K2250" s="117" t="str">
        <f t="shared" si="449"/>
        <v/>
      </c>
      <c r="L2250" s="118"/>
      <c r="M2250" s="118"/>
      <c r="N2250" s="118"/>
      <c r="O2250" s="138" t="str">
        <f t="shared" si="443"/>
        <v/>
      </c>
      <c r="P2250" s="124"/>
      <c r="Q2250" s="118"/>
      <c r="R2250" s="118"/>
      <c r="S2250" s="151"/>
      <c r="T2250" s="119" t="str">
        <f t="shared" si="444"/>
        <v/>
      </c>
      <c r="U2250" s="119" t="str">
        <f t="shared" si="445"/>
        <v/>
      </c>
      <c r="V2250" s="119" t="str">
        <f t="shared" si="450"/>
        <v/>
      </c>
      <c r="W2250" s="119" t="str">
        <f t="shared" si="451"/>
        <v/>
      </c>
      <c r="X2250" s="119" t="str">
        <f t="shared" si="452"/>
        <v/>
      </c>
      <c r="Y2250" s="120" t="str">
        <f t="shared" si="446"/>
        <v/>
      </c>
      <c r="Z2250" s="121" t="str">
        <f t="shared" si="447"/>
        <v/>
      </c>
      <c r="AA2250" s="122"/>
      <c r="AB2250" s="119" t="str">
        <f t="shared" si="442"/>
        <v/>
      </c>
    </row>
    <row r="2251" spans="1:28" x14ac:dyDescent="0.45">
      <c r="A2251" s="112" t="str">
        <f>IF(C2251="","",COUNTA($C$3:C2251))</f>
        <v/>
      </c>
      <c r="B2251" s="112" t="str">
        <f t="shared" si="448"/>
        <v/>
      </c>
      <c r="C2251" s="124"/>
      <c r="D2251" s="114"/>
      <c r="E2251" s="114"/>
      <c r="F2251" s="115"/>
      <c r="G2251" s="116"/>
      <c r="H2251" s="152"/>
      <c r="I2251" s="116"/>
      <c r="J2251" s="116"/>
      <c r="K2251" s="117" t="str">
        <f t="shared" si="449"/>
        <v/>
      </c>
      <c r="L2251" s="118"/>
      <c r="M2251" s="118"/>
      <c r="N2251" s="118"/>
      <c r="O2251" s="138" t="str">
        <f t="shared" si="443"/>
        <v/>
      </c>
      <c r="P2251" s="124"/>
      <c r="Q2251" s="118"/>
      <c r="R2251" s="118"/>
      <c r="S2251" s="151"/>
      <c r="T2251" s="119" t="str">
        <f t="shared" si="444"/>
        <v/>
      </c>
      <c r="U2251" s="119" t="str">
        <f t="shared" si="445"/>
        <v/>
      </c>
      <c r="V2251" s="119" t="str">
        <f t="shared" si="450"/>
        <v/>
      </c>
      <c r="W2251" s="119" t="str">
        <f t="shared" si="451"/>
        <v/>
      </c>
      <c r="X2251" s="119" t="str">
        <f t="shared" si="452"/>
        <v/>
      </c>
      <c r="Y2251" s="120" t="str">
        <f t="shared" si="446"/>
        <v/>
      </c>
      <c r="Z2251" s="121" t="str">
        <f t="shared" si="447"/>
        <v/>
      </c>
      <c r="AA2251" s="122"/>
      <c r="AB2251" s="119" t="str">
        <f t="shared" si="442"/>
        <v/>
      </c>
    </row>
    <row r="2252" spans="1:28" x14ac:dyDescent="0.45">
      <c r="A2252" s="112" t="str">
        <f>IF(C2252="","",COUNTA($C$3:C2252))</f>
        <v/>
      </c>
      <c r="B2252" s="112" t="str">
        <f t="shared" si="448"/>
        <v/>
      </c>
      <c r="C2252" s="124"/>
      <c r="D2252" s="114"/>
      <c r="E2252" s="114"/>
      <c r="F2252" s="115"/>
      <c r="G2252" s="116"/>
      <c r="H2252" s="152"/>
      <c r="I2252" s="116"/>
      <c r="J2252" s="116"/>
      <c r="K2252" s="117" t="str">
        <f t="shared" si="449"/>
        <v/>
      </c>
      <c r="L2252" s="118"/>
      <c r="M2252" s="118"/>
      <c r="N2252" s="118"/>
      <c r="O2252" s="138" t="str">
        <f t="shared" si="443"/>
        <v/>
      </c>
      <c r="P2252" s="124"/>
      <c r="Q2252" s="118"/>
      <c r="R2252" s="118"/>
      <c r="S2252" s="151"/>
      <c r="T2252" s="119" t="str">
        <f t="shared" si="444"/>
        <v/>
      </c>
      <c r="U2252" s="119" t="str">
        <f t="shared" si="445"/>
        <v/>
      </c>
      <c r="V2252" s="119" t="str">
        <f t="shared" si="450"/>
        <v/>
      </c>
      <c r="W2252" s="119" t="str">
        <f t="shared" si="451"/>
        <v/>
      </c>
      <c r="X2252" s="119" t="str">
        <f t="shared" si="452"/>
        <v/>
      </c>
      <c r="Y2252" s="120" t="str">
        <f t="shared" si="446"/>
        <v/>
      </c>
      <c r="Z2252" s="121" t="str">
        <f t="shared" si="447"/>
        <v/>
      </c>
      <c r="AA2252" s="122"/>
      <c r="AB2252" s="119" t="str">
        <f t="shared" si="442"/>
        <v/>
      </c>
    </row>
    <row r="2253" spans="1:28" x14ac:dyDescent="0.45">
      <c r="A2253" s="112" t="str">
        <f>IF(C2253="","",COUNTA($C$3:C2253))</f>
        <v/>
      </c>
      <c r="B2253" s="112" t="str">
        <f t="shared" si="448"/>
        <v/>
      </c>
      <c r="C2253" s="124"/>
      <c r="D2253" s="114"/>
      <c r="E2253" s="114"/>
      <c r="F2253" s="115"/>
      <c r="G2253" s="116"/>
      <c r="H2253" s="152"/>
      <c r="I2253" s="116"/>
      <c r="J2253" s="116"/>
      <c r="K2253" s="117" t="str">
        <f t="shared" si="449"/>
        <v/>
      </c>
      <c r="L2253" s="118"/>
      <c r="M2253" s="118"/>
      <c r="N2253" s="118"/>
      <c r="O2253" s="138" t="str">
        <f t="shared" si="443"/>
        <v/>
      </c>
      <c r="P2253" s="124"/>
      <c r="Q2253" s="118"/>
      <c r="R2253" s="118"/>
      <c r="S2253" s="151"/>
      <c r="T2253" s="119" t="str">
        <f t="shared" si="444"/>
        <v/>
      </c>
      <c r="U2253" s="119" t="str">
        <f t="shared" si="445"/>
        <v/>
      </c>
      <c r="V2253" s="119" t="str">
        <f t="shared" si="450"/>
        <v/>
      </c>
      <c r="W2253" s="119" t="str">
        <f t="shared" si="451"/>
        <v/>
      </c>
      <c r="X2253" s="119" t="str">
        <f t="shared" si="452"/>
        <v/>
      </c>
      <c r="Y2253" s="120" t="str">
        <f t="shared" si="446"/>
        <v/>
      </c>
      <c r="Z2253" s="121" t="str">
        <f t="shared" si="447"/>
        <v/>
      </c>
      <c r="AA2253" s="122"/>
      <c r="AB2253" s="119" t="str">
        <f t="shared" si="442"/>
        <v/>
      </c>
    </row>
    <row r="2254" spans="1:28" x14ac:dyDescent="0.45">
      <c r="A2254" s="112" t="str">
        <f>IF(C2254="","",COUNTA($C$3:C2254))</f>
        <v/>
      </c>
      <c r="B2254" s="112" t="str">
        <f t="shared" si="448"/>
        <v/>
      </c>
      <c r="C2254" s="124"/>
      <c r="D2254" s="114"/>
      <c r="E2254" s="114"/>
      <c r="F2254" s="115"/>
      <c r="G2254" s="116"/>
      <c r="H2254" s="152"/>
      <c r="I2254" s="116"/>
      <c r="J2254" s="116"/>
      <c r="K2254" s="117" t="str">
        <f t="shared" si="449"/>
        <v/>
      </c>
      <c r="L2254" s="118"/>
      <c r="M2254" s="118"/>
      <c r="N2254" s="118"/>
      <c r="O2254" s="138" t="str">
        <f t="shared" si="443"/>
        <v/>
      </c>
      <c r="P2254" s="124"/>
      <c r="Q2254" s="118"/>
      <c r="R2254" s="118"/>
      <c r="S2254" s="151"/>
      <c r="T2254" s="119" t="str">
        <f t="shared" si="444"/>
        <v/>
      </c>
      <c r="U2254" s="119" t="str">
        <f t="shared" si="445"/>
        <v/>
      </c>
      <c r="V2254" s="119" t="str">
        <f t="shared" si="450"/>
        <v/>
      </c>
      <c r="W2254" s="119" t="str">
        <f t="shared" si="451"/>
        <v/>
      </c>
      <c r="X2254" s="119" t="str">
        <f t="shared" si="452"/>
        <v/>
      </c>
      <c r="Y2254" s="120" t="str">
        <f t="shared" si="446"/>
        <v/>
      </c>
      <c r="Z2254" s="121" t="str">
        <f t="shared" si="447"/>
        <v/>
      </c>
      <c r="AA2254" s="122"/>
      <c r="AB2254" s="119" t="str">
        <f t="shared" si="442"/>
        <v/>
      </c>
    </row>
    <row r="2255" spans="1:28" x14ac:dyDescent="0.45">
      <c r="A2255" s="112" t="str">
        <f>IF(C2255="","",COUNTA($C$3:C2255))</f>
        <v/>
      </c>
      <c r="B2255" s="112" t="str">
        <f t="shared" si="448"/>
        <v/>
      </c>
      <c r="C2255" s="113"/>
      <c r="D2255" s="114"/>
      <c r="E2255" s="114"/>
      <c r="F2255" s="115"/>
      <c r="G2255" s="116"/>
      <c r="H2255" s="152"/>
      <c r="I2255" s="116"/>
      <c r="J2255" s="116"/>
      <c r="K2255" s="117" t="str">
        <f t="shared" si="449"/>
        <v/>
      </c>
      <c r="L2255" s="118"/>
      <c r="M2255" s="118"/>
      <c r="N2255" s="118"/>
      <c r="O2255" s="138" t="str">
        <f t="shared" si="443"/>
        <v/>
      </c>
      <c r="P2255" s="124"/>
      <c r="Q2255" s="118"/>
      <c r="R2255" s="118"/>
      <c r="S2255" s="151"/>
      <c r="T2255" s="119" t="str">
        <f t="shared" si="444"/>
        <v/>
      </c>
      <c r="U2255" s="119" t="str">
        <f t="shared" si="445"/>
        <v/>
      </c>
      <c r="V2255" s="119" t="str">
        <f t="shared" si="450"/>
        <v/>
      </c>
      <c r="W2255" s="119" t="str">
        <f t="shared" si="451"/>
        <v/>
      </c>
      <c r="X2255" s="119" t="str">
        <f t="shared" si="452"/>
        <v/>
      </c>
      <c r="Y2255" s="120" t="str">
        <f t="shared" si="446"/>
        <v/>
      </c>
      <c r="Z2255" s="121" t="str">
        <f t="shared" si="447"/>
        <v/>
      </c>
      <c r="AA2255" s="122"/>
      <c r="AB2255" s="119" t="str">
        <f t="shared" si="442"/>
        <v/>
      </c>
    </row>
    <row r="2256" spans="1:28" x14ac:dyDescent="0.45">
      <c r="A2256" s="112" t="str">
        <f>IF(C2256="","",COUNTA($C$3:C2256))</f>
        <v/>
      </c>
      <c r="B2256" s="112" t="str">
        <f t="shared" si="448"/>
        <v/>
      </c>
      <c r="C2256" s="124"/>
      <c r="D2256" s="114"/>
      <c r="E2256" s="114"/>
      <c r="F2256" s="115"/>
      <c r="G2256" s="116"/>
      <c r="H2256" s="152"/>
      <c r="I2256" s="116"/>
      <c r="J2256" s="116"/>
      <c r="K2256" s="117" t="str">
        <f t="shared" si="449"/>
        <v/>
      </c>
      <c r="L2256" s="118"/>
      <c r="M2256" s="118"/>
      <c r="N2256" s="118"/>
      <c r="O2256" s="138" t="str">
        <f t="shared" si="443"/>
        <v/>
      </c>
      <c r="P2256" s="124"/>
      <c r="Q2256" s="118"/>
      <c r="R2256" s="118"/>
      <c r="S2256" s="151"/>
      <c r="T2256" s="119" t="str">
        <f t="shared" si="444"/>
        <v/>
      </c>
      <c r="U2256" s="119" t="str">
        <f t="shared" si="445"/>
        <v/>
      </c>
      <c r="V2256" s="119" t="str">
        <f t="shared" si="450"/>
        <v/>
      </c>
      <c r="W2256" s="119" t="str">
        <f t="shared" si="451"/>
        <v/>
      </c>
      <c r="X2256" s="119" t="str">
        <f t="shared" si="452"/>
        <v/>
      </c>
      <c r="Y2256" s="120" t="str">
        <f t="shared" si="446"/>
        <v/>
      </c>
      <c r="Z2256" s="121" t="str">
        <f t="shared" si="447"/>
        <v/>
      </c>
      <c r="AA2256" s="122"/>
      <c r="AB2256" s="119" t="str">
        <f t="shared" si="442"/>
        <v/>
      </c>
    </row>
    <row r="2257" spans="1:28" x14ac:dyDescent="0.45">
      <c r="A2257" s="112" t="str">
        <f>IF(C2257="","",COUNTA($C$3:C2257))</f>
        <v/>
      </c>
      <c r="B2257" s="112" t="str">
        <f t="shared" si="448"/>
        <v/>
      </c>
      <c r="C2257" s="124"/>
      <c r="D2257" s="114"/>
      <c r="E2257" s="114"/>
      <c r="F2257" s="115"/>
      <c r="G2257" s="116"/>
      <c r="H2257" s="152"/>
      <c r="I2257" s="116"/>
      <c r="J2257" s="116"/>
      <c r="K2257" s="117" t="str">
        <f t="shared" si="449"/>
        <v/>
      </c>
      <c r="L2257" s="118"/>
      <c r="M2257" s="118"/>
      <c r="N2257" s="118"/>
      <c r="O2257" s="138" t="str">
        <f t="shared" si="443"/>
        <v/>
      </c>
      <c r="P2257" s="124"/>
      <c r="Q2257" s="118"/>
      <c r="R2257" s="118"/>
      <c r="S2257" s="151"/>
      <c r="T2257" s="119" t="str">
        <f t="shared" si="444"/>
        <v/>
      </c>
      <c r="U2257" s="119" t="str">
        <f t="shared" si="445"/>
        <v/>
      </c>
      <c r="V2257" s="119" t="str">
        <f t="shared" si="450"/>
        <v/>
      </c>
      <c r="W2257" s="119" t="str">
        <f t="shared" si="451"/>
        <v/>
      </c>
      <c r="X2257" s="119" t="str">
        <f t="shared" si="452"/>
        <v/>
      </c>
      <c r="Y2257" s="120" t="str">
        <f t="shared" si="446"/>
        <v/>
      </c>
      <c r="Z2257" s="121" t="str">
        <f t="shared" si="447"/>
        <v/>
      </c>
      <c r="AA2257" s="122"/>
      <c r="AB2257" s="119" t="str">
        <f t="shared" si="442"/>
        <v/>
      </c>
    </row>
    <row r="2258" spans="1:28" x14ac:dyDescent="0.45">
      <c r="A2258" s="112" t="str">
        <f>IF(C2258="","",COUNTA($C$3:C2258))</f>
        <v/>
      </c>
      <c r="B2258" s="112" t="str">
        <f t="shared" si="448"/>
        <v/>
      </c>
      <c r="C2258" s="124"/>
      <c r="D2258" s="114"/>
      <c r="E2258" s="114"/>
      <c r="F2258" s="115"/>
      <c r="G2258" s="116"/>
      <c r="H2258" s="152"/>
      <c r="I2258" s="116"/>
      <c r="J2258" s="116"/>
      <c r="K2258" s="117" t="str">
        <f t="shared" si="449"/>
        <v/>
      </c>
      <c r="L2258" s="118"/>
      <c r="M2258" s="118"/>
      <c r="N2258" s="118"/>
      <c r="O2258" s="138" t="str">
        <f t="shared" si="443"/>
        <v/>
      </c>
      <c r="P2258" s="124"/>
      <c r="Q2258" s="118"/>
      <c r="R2258" s="118"/>
      <c r="S2258" s="151"/>
      <c r="T2258" s="119" t="str">
        <f t="shared" si="444"/>
        <v/>
      </c>
      <c r="U2258" s="119" t="str">
        <f t="shared" si="445"/>
        <v/>
      </c>
      <c r="V2258" s="119" t="str">
        <f t="shared" si="450"/>
        <v/>
      </c>
      <c r="W2258" s="119" t="str">
        <f t="shared" si="451"/>
        <v/>
      </c>
      <c r="X2258" s="119" t="str">
        <f t="shared" si="452"/>
        <v/>
      </c>
      <c r="Y2258" s="120" t="str">
        <f t="shared" si="446"/>
        <v/>
      </c>
      <c r="Z2258" s="121" t="str">
        <f t="shared" si="447"/>
        <v/>
      </c>
      <c r="AA2258" s="122"/>
      <c r="AB2258" s="119" t="str">
        <f t="shared" si="442"/>
        <v/>
      </c>
    </row>
    <row r="2259" spans="1:28" x14ac:dyDescent="0.45">
      <c r="A2259" s="112" t="str">
        <f>IF(C2259="","",COUNTA($C$3:C2259))</f>
        <v/>
      </c>
      <c r="B2259" s="112" t="str">
        <f t="shared" si="448"/>
        <v/>
      </c>
      <c r="C2259" s="124"/>
      <c r="D2259" s="114"/>
      <c r="E2259" s="114"/>
      <c r="F2259" s="115"/>
      <c r="G2259" s="116"/>
      <c r="H2259" s="152"/>
      <c r="I2259" s="116"/>
      <c r="J2259" s="116"/>
      <c r="K2259" s="117" t="str">
        <f t="shared" si="449"/>
        <v/>
      </c>
      <c r="L2259" s="118"/>
      <c r="M2259" s="118"/>
      <c r="N2259" s="118"/>
      <c r="O2259" s="138" t="str">
        <f t="shared" si="443"/>
        <v/>
      </c>
      <c r="P2259" s="124"/>
      <c r="Q2259" s="118"/>
      <c r="R2259" s="118"/>
      <c r="S2259" s="151"/>
      <c r="T2259" s="119" t="str">
        <f t="shared" si="444"/>
        <v/>
      </c>
      <c r="U2259" s="119" t="str">
        <f t="shared" si="445"/>
        <v/>
      </c>
      <c r="V2259" s="119" t="str">
        <f t="shared" si="450"/>
        <v/>
      </c>
      <c r="W2259" s="119" t="str">
        <f t="shared" si="451"/>
        <v/>
      </c>
      <c r="X2259" s="119" t="str">
        <f t="shared" si="452"/>
        <v/>
      </c>
      <c r="Y2259" s="120" t="str">
        <f t="shared" si="446"/>
        <v/>
      </c>
      <c r="Z2259" s="121" t="str">
        <f t="shared" si="447"/>
        <v/>
      </c>
      <c r="AA2259" s="122"/>
      <c r="AB2259" s="119" t="str">
        <f t="shared" si="442"/>
        <v/>
      </c>
    </row>
    <row r="2260" spans="1:28" x14ac:dyDescent="0.45">
      <c r="A2260" s="112" t="str">
        <f>IF(C2260="","",COUNTA($C$3:C2260))</f>
        <v/>
      </c>
      <c r="B2260" s="112" t="str">
        <f t="shared" si="448"/>
        <v/>
      </c>
      <c r="C2260" s="124"/>
      <c r="D2260" s="114"/>
      <c r="E2260" s="114"/>
      <c r="F2260" s="115"/>
      <c r="G2260" s="116"/>
      <c r="H2260" s="152"/>
      <c r="I2260" s="116"/>
      <c r="J2260" s="116"/>
      <c r="K2260" s="117" t="str">
        <f t="shared" si="449"/>
        <v/>
      </c>
      <c r="L2260" s="118"/>
      <c r="M2260" s="118"/>
      <c r="N2260" s="118"/>
      <c r="O2260" s="138" t="str">
        <f t="shared" si="443"/>
        <v/>
      </c>
      <c r="P2260" s="124"/>
      <c r="Q2260" s="118"/>
      <c r="R2260" s="118"/>
      <c r="S2260" s="151"/>
      <c r="T2260" s="119" t="str">
        <f t="shared" si="444"/>
        <v/>
      </c>
      <c r="U2260" s="119" t="str">
        <f t="shared" si="445"/>
        <v/>
      </c>
      <c r="V2260" s="119" t="str">
        <f t="shared" si="450"/>
        <v/>
      </c>
      <c r="W2260" s="119" t="str">
        <f t="shared" si="451"/>
        <v/>
      </c>
      <c r="X2260" s="119" t="str">
        <f t="shared" si="452"/>
        <v/>
      </c>
      <c r="Y2260" s="120" t="str">
        <f t="shared" si="446"/>
        <v/>
      </c>
      <c r="Z2260" s="121" t="str">
        <f t="shared" si="447"/>
        <v/>
      </c>
      <c r="AA2260" s="122"/>
      <c r="AB2260" s="119" t="str">
        <f t="shared" si="442"/>
        <v/>
      </c>
    </row>
    <row r="2261" spans="1:28" x14ac:dyDescent="0.45">
      <c r="A2261" s="112" t="str">
        <f>IF(C2261="","",COUNTA($C$3:C2261))</f>
        <v/>
      </c>
      <c r="B2261" s="112" t="str">
        <f t="shared" si="448"/>
        <v/>
      </c>
      <c r="C2261" s="124"/>
      <c r="D2261" s="114"/>
      <c r="E2261" s="114"/>
      <c r="F2261" s="115"/>
      <c r="G2261" s="116"/>
      <c r="H2261" s="152"/>
      <c r="I2261" s="116"/>
      <c r="J2261" s="116"/>
      <c r="K2261" s="117" t="str">
        <f t="shared" si="449"/>
        <v/>
      </c>
      <c r="L2261" s="118"/>
      <c r="M2261" s="118"/>
      <c r="N2261" s="118"/>
      <c r="O2261" s="138" t="str">
        <f t="shared" si="443"/>
        <v/>
      </c>
      <c r="P2261" s="124"/>
      <c r="Q2261" s="118"/>
      <c r="R2261" s="118"/>
      <c r="S2261" s="151"/>
      <c r="T2261" s="119" t="str">
        <f t="shared" si="444"/>
        <v/>
      </c>
      <c r="U2261" s="119" t="str">
        <f t="shared" si="445"/>
        <v/>
      </c>
      <c r="V2261" s="119" t="str">
        <f t="shared" si="450"/>
        <v/>
      </c>
      <c r="W2261" s="119" t="str">
        <f t="shared" si="451"/>
        <v/>
      </c>
      <c r="X2261" s="119" t="str">
        <f t="shared" si="452"/>
        <v/>
      </c>
      <c r="Y2261" s="120" t="str">
        <f t="shared" si="446"/>
        <v/>
      </c>
      <c r="Z2261" s="121" t="str">
        <f t="shared" si="447"/>
        <v/>
      </c>
      <c r="AA2261" s="122"/>
      <c r="AB2261" s="119" t="str">
        <f t="shared" si="442"/>
        <v/>
      </c>
    </row>
    <row r="2262" spans="1:28" x14ac:dyDescent="0.45">
      <c r="A2262" s="112" t="str">
        <f>IF(C2262="","",COUNTA($C$3:C2262))</f>
        <v/>
      </c>
      <c r="B2262" s="112" t="str">
        <f t="shared" si="448"/>
        <v/>
      </c>
      <c r="C2262" s="124"/>
      <c r="D2262" s="114"/>
      <c r="E2262" s="114"/>
      <c r="F2262" s="115"/>
      <c r="G2262" s="116"/>
      <c r="H2262" s="152"/>
      <c r="I2262" s="116"/>
      <c r="J2262" s="116"/>
      <c r="K2262" s="117" t="str">
        <f t="shared" si="449"/>
        <v/>
      </c>
      <c r="L2262" s="118"/>
      <c r="M2262" s="118"/>
      <c r="N2262" s="118"/>
      <c r="O2262" s="138" t="str">
        <f t="shared" si="443"/>
        <v/>
      </c>
      <c r="P2262" s="124"/>
      <c r="Q2262" s="118"/>
      <c r="R2262" s="118"/>
      <c r="S2262" s="151"/>
      <c r="T2262" s="119" t="str">
        <f t="shared" si="444"/>
        <v/>
      </c>
      <c r="U2262" s="119" t="str">
        <f t="shared" si="445"/>
        <v/>
      </c>
      <c r="V2262" s="119" t="str">
        <f t="shared" si="450"/>
        <v/>
      </c>
      <c r="W2262" s="119" t="str">
        <f t="shared" si="451"/>
        <v/>
      </c>
      <c r="X2262" s="119" t="str">
        <f t="shared" si="452"/>
        <v/>
      </c>
      <c r="Y2262" s="120" t="str">
        <f t="shared" si="446"/>
        <v/>
      </c>
      <c r="Z2262" s="121" t="str">
        <f t="shared" si="447"/>
        <v/>
      </c>
      <c r="AA2262" s="122"/>
      <c r="AB2262" s="119" t="str">
        <f t="shared" si="442"/>
        <v/>
      </c>
    </row>
    <row r="2263" spans="1:28" x14ac:dyDescent="0.45">
      <c r="A2263" s="112" t="str">
        <f>IF(C2263="","",COUNTA($C$3:C2263))</f>
        <v/>
      </c>
      <c r="B2263" s="112" t="str">
        <f t="shared" si="448"/>
        <v/>
      </c>
      <c r="C2263" s="124"/>
      <c r="D2263" s="114"/>
      <c r="E2263" s="114"/>
      <c r="F2263" s="115"/>
      <c r="G2263" s="116"/>
      <c r="H2263" s="152"/>
      <c r="I2263" s="116"/>
      <c r="J2263" s="116"/>
      <c r="K2263" s="117" t="str">
        <f t="shared" si="449"/>
        <v/>
      </c>
      <c r="L2263" s="118"/>
      <c r="M2263" s="118"/>
      <c r="N2263" s="118"/>
      <c r="O2263" s="138" t="str">
        <f t="shared" si="443"/>
        <v/>
      </c>
      <c r="P2263" s="124"/>
      <c r="Q2263" s="118"/>
      <c r="R2263" s="118"/>
      <c r="S2263" s="151"/>
      <c r="T2263" s="119" t="str">
        <f t="shared" si="444"/>
        <v/>
      </c>
      <c r="U2263" s="119" t="str">
        <f t="shared" si="445"/>
        <v/>
      </c>
      <c r="V2263" s="119" t="str">
        <f t="shared" si="450"/>
        <v/>
      </c>
      <c r="W2263" s="119" t="str">
        <f t="shared" si="451"/>
        <v/>
      </c>
      <c r="X2263" s="119" t="str">
        <f t="shared" si="452"/>
        <v/>
      </c>
      <c r="Y2263" s="120" t="str">
        <f t="shared" si="446"/>
        <v/>
      </c>
      <c r="Z2263" s="121" t="str">
        <f t="shared" si="447"/>
        <v/>
      </c>
      <c r="AA2263" s="122"/>
      <c r="AB2263" s="119" t="str">
        <f t="shared" si="442"/>
        <v/>
      </c>
    </row>
    <row r="2264" spans="1:28" x14ac:dyDescent="0.45">
      <c r="A2264" s="112" t="str">
        <f>IF(C2264="","",COUNTA($C$3:C2264))</f>
        <v/>
      </c>
      <c r="B2264" s="112" t="str">
        <f t="shared" si="448"/>
        <v/>
      </c>
      <c r="C2264" s="113"/>
      <c r="D2264" s="114"/>
      <c r="E2264" s="114"/>
      <c r="F2264" s="115"/>
      <c r="G2264" s="116"/>
      <c r="H2264" s="152"/>
      <c r="I2264" s="116"/>
      <c r="J2264" s="116"/>
      <c r="K2264" s="117" t="str">
        <f t="shared" si="449"/>
        <v/>
      </c>
      <c r="L2264" s="118"/>
      <c r="M2264" s="118"/>
      <c r="N2264" s="118"/>
      <c r="O2264" s="138" t="str">
        <f t="shared" si="443"/>
        <v/>
      </c>
      <c r="P2264" s="124"/>
      <c r="Q2264" s="118"/>
      <c r="R2264" s="118"/>
      <c r="S2264" s="151"/>
      <c r="T2264" s="119" t="str">
        <f t="shared" si="444"/>
        <v/>
      </c>
      <c r="U2264" s="119" t="str">
        <f t="shared" si="445"/>
        <v/>
      </c>
      <c r="V2264" s="119" t="str">
        <f t="shared" si="450"/>
        <v/>
      </c>
      <c r="W2264" s="119" t="str">
        <f t="shared" si="451"/>
        <v/>
      </c>
      <c r="X2264" s="119" t="str">
        <f t="shared" si="452"/>
        <v/>
      </c>
      <c r="Y2264" s="120" t="str">
        <f t="shared" si="446"/>
        <v/>
      </c>
      <c r="Z2264" s="121" t="str">
        <f t="shared" si="447"/>
        <v/>
      </c>
      <c r="AA2264" s="122"/>
      <c r="AB2264" s="119" t="str">
        <f t="shared" si="442"/>
        <v/>
      </c>
    </row>
    <row r="2265" spans="1:28" x14ac:dyDescent="0.45">
      <c r="A2265" s="112" t="str">
        <f>IF(C2265="","",COUNTA($C$3:C2265))</f>
        <v/>
      </c>
      <c r="B2265" s="112" t="str">
        <f t="shared" si="448"/>
        <v/>
      </c>
      <c r="C2265" s="124"/>
      <c r="D2265" s="114"/>
      <c r="E2265" s="114"/>
      <c r="F2265" s="115"/>
      <c r="G2265" s="116"/>
      <c r="H2265" s="152"/>
      <c r="I2265" s="116"/>
      <c r="J2265" s="116"/>
      <c r="K2265" s="117" t="str">
        <f t="shared" si="449"/>
        <v/>
      </c>
      <c r="L2265" s="118"/>
      <c r="M2265" s="118"/>
      <c r="N2265" s="118"/>
      <c r="O2265" s="138" t="str">
        <f t="shared" si="443"/>
        <v/>
      </c>
      <c r="P2265" s="124"/>
      <c r="Q2265" s="118"/>
      <c r="R2265" s="118"/>
      <c r="S2265" s="151"/>
      <c r="T2265" s="119" t="str">
        <f t="shared" si="444"/>
        <v/>
      </c>
      <c r="U2265" s="119" t="str">
        <f t="shared" si="445"/>
        <v/>
      </c>
      <c r="V2265" s="119" t="str">
        <f t="shared" si="450"/>
        <v/>
      </c>
      <c r="W2265" s="119" t="str">
        <f t="shared" si="451"/>
        <v/>
      </c>
      <c r="X2265" s="119" t="str">
        <f t="shared" si="452"/>
        <v/>
      </c>
      <c r="Y2265" s="120" t="str">
        <f t="shared" si="446"/>
        <v/>
      </c>
      <c r="Z2265" s="121" t="str">
        <f t="shared" si="447"/>
        <v/>
      </c>
      <c r="AA2265" s="122"/>
      <c r="AB2265" s="119" t="str">
        <f t="shared" si="442"/>
        <v/>
      </c>
    </row>
    <row r="2266" spans="1:28" x14ac:dyDescent="0.45">
      <c r="A2266" s="112" t="str">
        <f>IF(C2266="","",COUNTA($C$3:C2266))</f>
        <v/>
      </c>
      <c r="B2266" s="112" t="str">
        <f t="shared" si="448"/>
        <v/>
      </c>
      <c r="C2266" s="124"/>
      <c r="D2266" s="114"/>
      <c r="E2266" s="114"/>
      <c r="F2266" s="115"/>
      <c r="G2266" s="116"/>
      <c r="H2266" s="152"/>
      <c r="I2266" s="116"/>
      <c r="J2266" s="116"/>
      <c r="K2266" s="117" t="str">
        <f t="shared" si="449"/>
        <v/>
      </c>
      <c r="L2266" s="118"/>
      <c r="M2266" s="118"/>
      <c r="N2266" s="118"/>
      <c r="O2266" s="138" t="str">
        <f t="shared" si="443"/>
        <v/>
      </c>
      <c r="P2266" s="124"/>
      <c r="Q2266" s="118"/>
      <c r="R2266" s="118"/>
      <c r="S2266" s="151"/>
      <c r="T2266" s="119" t="str">
        <f t="shared" si="444"/>
        <v/>
      </c>
      <c r="U2266" s="119" t="str">
        <f t="shared" si="445"/>
        <v/>
      </c>
      <c r="V2266" s="119" t="str">
        <f t="shared" si="450"/>
        <v/>
      </c>
      <c r="W2266" s="119" t="str">
        <f t="shared" si="451"/>
        <v/>
      </c>
      <c r="X2266" s="119" t="str">
        <f t="shared" si="452"/>
        <v/>
      </c>
      <c r="Y2266" s="120" t="str">
        <f t="shared" si="446"/>
        <v/>
      </c>
      <c r="Z2266" s="121" t="str">
        <f t="shared" si="447"/>
        <v/>
      </c>
      <c r="AA2266" s="122"/>
      <c r="AB2266" s="119" t="str">
        <f t="shared" si="442"/>
        <v/>
      </c>
    </row>
    <row r="2267" spans="1:28" x14ac:dyDescent="0.45">
      <c r="A2267" s="112" t="str">
        <f>IF(C2267="","",COUNTA($C$3:C2267))</f>
        <v/>
      </c>
      <c r="B2267" s="112" t="str">
        <f t="shared" si="448"/>
        <v/>
      </c>
      <c r="C2267" s="124"/>
      <c r="D2267" s="114"/>
      <c r="E2267" s="114"/>
      <c r="F2267" s="115"/>
      <c r="G2267" s="116"/>
      <c r="H2267" s="152"/>
      <c r="I2267" s="116"/>
      <c r="J2267" s="116"/>
      <c r="K2267" s="117" t="str">
        <f t="shared" si="449"/>
        <v/>
      </c>
      <c r="L2267" s="118"/>
      <c r="M2267" s="118"/>
      <c r="N2267" s="118"/>
      <c r="O2267" s="138" t="str">
        <f t="shared" si="443"/>
        <v/>
      </c>
      <c r="P2267" s="124"/>
      <c r="Q2267" s="118"/>
      <c r="R2267" s="118"/>
      <c r="S2267" s="151"/>
      <c r="T2267" s="119" t="str">
        <f t="shared" si="444"/>
        <v/>
      </c>
      <c r="U2267" s="119" t="str">
        <f t="shared" si="445"/>
        <v/>
      </c>
      <c r="V2267" s="119" t="str">
        <f t="shared" si="450"/>
        <v/>
      </c>
      <c r="W2267" s="119" t="str">
        <f t="shared" si="451"/>
        <v/>
      </c>
      <c r="X2267" s="119" t="str">
        <f t="shared" si="452"/>
        <v/>
      </c>
      <c r="Y2267" s="120" t="str">
        <f t="shared" si="446"/>
        <v/>
      </c>
      <c r="Z2267" s="121" t="str">
        <f t="shared" si="447"/>
        <v/>
      </c>
      <c r="AA2267" s="122"/>
      <c r="AB2267" s="119" t="str">
        <f t="shared" si="442"/>
        <v/>
      </c>
    </row>
    <row r="2268" spans="1:28" x14ac:dyDescent="0.45">
      <c r="A2268" s="112" t="str">
        <f>IF(C2268="","",COUNTA($C$3:C2268))</f>
        <v/>
      </c>
      <c r="B2268" s="112" t="str">
        <f t="shared" si="448"/>
        <v/>
      </c>
      <c r="C2268" s="124"/>
      <c r="D2268" s="114"/>
      <c r="E2268" s="114"/>
      <c r="F2268" s="115"/>
      <c r="G2268" s="116"/>
      <c r="H2268" s="152"/>
      <c r="I2268" s="116"/>
      <c r="J2268" s="116"/>
      <c r="K2268" s="117" t="str">
        <f t="shared" si="449"/>
        <v/>
      </c>
      <c r="L2268" s="118"/>
      <c r="M2268" s="118"/>
      <c r="N2268" s="118"/>
      <c r="O2268" s="138" t="str">
        <f t="shared" si="443"/>
        <v/>
      </c>
      <c r="P2268" s="124"/>
      <c r="Q2268" s="118"/>
      <c r="R2268" s="118"/>
      <c r="S2268" s="151"/>
      <c r="T2268" s="119" t="str">
        <f t="shared" si="444"/>
        <v/>
      </c>
      <c r="U2268" s="119" t="str">
        <f t="shared" si="445"/>
        <v/>
      </c>
      <c r="V2268" s="119" t="str">
        <f t="shared" si="450"/>
        <v/>
      </c>
      <c r="W2268" s="119" t="str">
        <f t="shared" si="451"/>
        <v/>
      </c>
      <c r="X2268" s="119" t="str">
        <f t="shared" si="452"/>
        <v/>
      </c>
      <c r="Y2268" s="120" t="str">
        <f t="shared" si="446"/>
        <v/>
      </c>
      <c r="Z2268" s="121" t="str">
        <f t="shared" si="447"/>
        <v/>
      </c>
      <c r="AA2268" s="122"/>
      <c r="AB2268" s="119" t="str">
        <f t="shared" si="442"/>
        <v/>
      </c>
    </row>
    <row r="2269" spans="1:28" x14ac:dyDescent="0.45">
      <c r="A2269" s="112" t="str">
        <f>IF(C2269="","",COUNTA($C$3:C2269))</f>
        <v/>
      </c>
      <c r="B2269" s="112" t="str">
        <f t="shared" si="448"/>
        <v/>
      </c>
      <c r="C2269" s="124"/>
      <c r="D2269" s="114"/>
      <c r="E2269" s="114"/>
      <c r="F2269" s="115"/>
      <c r="G2269" s="116"/>
      <c r="H2269" s="152"/>
      <c r="I2269" s="116"/>
      <c r="J2269" s="116"/>
      <c r="K2269" s="117" t="str">
        <f t="shared" si="449"/>
        <v/>
      </c>
      <c r="L2269" s="118"/>
      <c r="M2269" s="118"/>
      <c r="N2269" s="118"/>
      <c r="O2269" s="138" t="str">
        <f t="shared" si="443"/>
        <v/>
      </c>
      <c r="P2269" s="124"/>
      <c r="Q2269" s="118"/>
      <c r="R2269" s="118"/>
      <c r="S2269" s="151"/>
      <c r="T2269" s="119" t="str">
        <f t="shared" si="444"/>
        <v/>
      </c>
      <c r="U2269" s="119" t="str">
        <f t="shared" si="445"/>
        <v/>
      </c>
      <c r="V2269" s="119" t="str">
        <f t="shared" si="450"/>
        <v/>
      </c>
      <c r="W2269" s="119" t="str">
        <f t="shared" si="451"/>
        <v/>
      </c>
      <c r="X2269" s="119" t="str">
        <f t="shared" si="452"/>
        <v/>
      </c>
      <c r="Y2269" s="120" t="str">
        <f t="shared" si="446"/>
        <v/>
      </c>
      <c r="Z2269" s="121" t="str">
        <f t="shared" si="447"/>
        <v/>
      </c>
      <c r="AA2269" s="122"/>
      <c r="AB2269" s="119" t="str">
        <f t="shared" si="442"/>
        <v/>
      </c>
    </row>
    <row r="2270" spans="1:28" x14ac:dyDescent="0.45">
      <c r="A2270" s="112" t="str">
        <f>IF(C2270="","",COUNTA($C$3:C2270))</f>
        <v/>
      </c>
      <c r="B2270" s="112" t="str">
        <f t="shared" si="448"/>
        <v/>
      </c>
      <c r="C2270" s="124"/>
      <c r="D2270" s="114"/>
      <c r="E2270" s="114"/>
      <c r="F2270" s="115"/>
      <c r="G2270" s="116"/>
      <c r="H2270" s="152"/>
      <c r="I2270" s="116"/>
      <c r="J2270" s="116"/>
      <c r="K2270" s="117" t="str">
        <f t="shared" si="449"/>
        <v/>
      </c>
      <c r="L2270" s="118"/>
      <c r="M2270" s="118"/>
      <c r="N2270" s="118"/>
      <c r="O2270" s="138" t="str">
        <f t="shared" si="443"/>
        <v/>
      </c>
      <c r="P2270" s="124"/>
      <c r="Q2270" s="118"/>
      <c r="R2270" s="118"/>
      <c r="S2270" s="151"/>
      <c r="T2270" s="119" t="str">
        <f t="shared" si="444"/>
        <v/>
      </c>
      <c r="U2270" s="119" t="str">
        <f t="shared" si="445"/>
        <v/>
      </c>
      <c r="V2270" s="119" t="str">
        <f t="shared" si="450"/>
        <v/>
      </c>
      <c r="W2270" s="119" t="str">
        <f t="shared" si="451"/>
        <v/>
      </c>
      <c r="X2270" s="119" t="str">
        <f t="shared" si="452"/>
        <v/>
      </c>
      <c r="Y2270" s="120" t="str">
        <f t="shared" si="446"/>
        <v/>
      </c>
      <c r="Z2270" s="121" t="str">
        <f t="shared" si="447"/>
        <v/>
      </c>
      <c r="AA2270" s="122"/>
      <c r="AB2270" s="119" t="str">
        <f t="shared" si="442"/>
        <v/>
      </c>
    </row>
    <row r="2271" spans="1:28" x14ac:dyDescent="0.45">
      <c r="A2271" s="112" t="str">
        <f>IF(C2271="","",COUNTA($C$3:C2271))</f>
        <v/>
      </c>
      <c r="B2271" s="112" t="str">
        <f t="shared" si="448"/>
        <v/>
      </c>
      <c r="C2271" s="124"/>
      <c r="D2271" s="114"/>
      <c r="E2271" s="114"/>
      <c r="F2271" s="115"/>
      <c r="G2271" s="116"/>
      <c r="H2271" s="152"/>
      <c r="I2271" s="116"/>
      <c r="J2271" s="116"/>
      <c r="K2271" s="117" t="str">
        <f t="shared" si="449"/>
        <v/>
      </c>
      <c r="L2271" s="118"/>
      <c r="M2271" s="118"/>
      <c r="N2271" s="118"/>
      <c r="O2271" s="138" t="str">
        <f t="shared" si="443"/>
        <v/>
      </c>
      <c r="P2271" s="124"/>
      <c r="Q2271" s="118"/>
      <c r="R2271" s="118"/>
      <c r="S2271" s="151"/>
      <c r="T2271" s="119" t="str">
        <f t="shared" si="444"/>
        <v/>
      </c>
      <c r="U2271" s="119" t="str">
        <f t="shared" si="445"/>
        <v/>
      </c>
      <c r="V2271" s="119" t="str">
        <f t="shared" si="450"/>
        <v/>
      </c>
      <c r="W2271" s="119" t="str">
        <f t="shared" si="451"/>
        <v/>
      </c>
      <c r="X2271" s="119" t="str">
        <f t="shared" si="452"/>
        <v/>
      </c>
      <c r="Y2271" s="120" t="str">
        <f t="shared" si="446"/>
        <v/>
      </c>
      <c r="Z2271" s="121" t="str">
        <f t="shared" si="447"/>
        <v/>
      </c>
      <c r="AA2271" s="122"/>
      <c r="AB2271" s="119" t="str">
        <f t="shared" si="442"/>
        <v/>
      </c>
    </row>
    <row r="2272" spans="1:28" x14ac:dyDescent="0.45">
      <c r="A2272" s="112" t="str">
        <f>IF(C2272="","",COUNTA($C$3:C2272))</f>
        <v/>
      </c>
      <c r="B2272" s="112" t="str">
        <f t="shared" si="448"/>
        <v/>
      </c>
      <c r="C2272" s="124"/>
      <c r="D2272" s="114"/>
      <c r="E2272" s="114"/>
      <c r="F2272" s="115"/>
      <c r="G2272" s="116"/>
      <c r="H2272" s="152"/>
      <c r="I2272" s="116"/>
      <c r="J2272" s="116"/>
      <c r="K2272" s="117" t="str">
        <f t="shared" si="449"/>
        <v/>
      </c>
      <c r="L2272" s="118"/>
      <c r="M2272" s="118"/>
      <c r="N2272" s="118"/>
      <c r="O2272" s="138" t="str">
        <f t="shared" si="443"/>
        <v/>
      </c>
      <c r="P2272" s="124"/>
      <c r="Q2272" s="118"/>
      <c r="R2272" s="118"/>
      <c r="S2272" s="151"/>
      <c r="T2272" s="119" t="str">
        <f t="shared" si="444"/>
        <v/>
      </c>
      <c r="U2272" s="119" t="str">
        <f t="shared" si="445"/>
        <v/>
      </c>
      <c r="V2272" s="119" t="str">
        <f t="shared" si="450"/>
        <v/>
      </c>
      <c r="W2272" s="119" t="str">
        <f t="shared" si="451"/>
        <v/>
      </c>
      <c r="X2272" s="119" t="str">
        <f t="shared" si="452"/>
        <v/>
      </c>
      <c r="Y2272" s="120" t="str">
        <f t="shared" si="446"/>
        <v/>
      </c>
      <c r="Z2272" s="121" t="str">
        <f t="shared" si="447"/>
        <v/>
      </c>
      <c r="AA2272" s="122"/>
      <c r="AB2272" s="119" t="str">
        <f t="shared" si="442"/>
        <v/>
      </c>
    </row>
    <row r="2273" spans="1:28" x14ac:dyDescent="0.45">
      <c r="A2273" s="112" t="str">
        <f>IF(C2273="","",COUNTA($C$3:C2273))</f>
        <v/>
      </c>
      <c r="B2273" s="112" t="str">
        <f t="shared" si="448"/>
        <v/>
      </c>
      <c r="C2273" s="113"/>
      <c r="D2273" s="114"/>
      <c r="E2273" s="114"/>
      <c r="F2273" s="115"/>
      <c r="G2273" s="116"/>
      <c r="H2273" s="152"/>
      <c r="I2273" s="116"/>
      <c r="J2273" s="116"/>
      <c r="K2273" s="117" t="str">
        <f t="shared" si="449"/>
        <v/>
      </c>
      <c r="L2273" s="118"/>
      <c r="M2273" s="118"/>
      <c r="N2273" s="118"/>
      <c r="O2273" s="138" t="str">
        <f t="shared" si="443"/>
        <v/>
      </c>
      <c r="P2273" s="124"/>
      <c r="Q2273" s="118"/>
      <c r="R2273" s="118"/>
      <c r="S2273" s="151"/>
      <c r="T2273" s="119" t="str">
        <f t="shared" si="444"/>
        <v/>
      </c>
      <c r="U2273" s="119" t="str">
        <f t="shared" si="445"/>
        <v/>
      </c>
      <c r="V2273" s="119" t="str">
        <f t="shared" si="450"/>
        <v/>
      </c>
      <c r="W2273" s="119" t="str">
        <f t="shared" si="451"/>
        <v/>
      </c>
      <c r="X2273" s="119" t="str">
        <f t="shared" si="452"/>
        <v/>
      </c>
      <c r="Y2273" s="120" t="str">
        <f t="shared" si="446"/>
        <v/>
      </c>
      <c r="Z2273" s="121" t="str">
        <f t="shared" si="447"/>
        <v/>
      </c>
      <c r="AA2273" s="122"/>
      <c r="AB2273" s="119" t="str">
        <f t="shared" si="442"/>
        <v/>
      </c>
    </row>
    <row r="2274" spans="1:28" x14ac:dyDescent="0.45">
      <c r="A2274" s="112" t="str">
        <f>IF(C2274="","",COUNTA($C$3:C2274))</f>
        <v/>
      </c>
      <c r="B2274" s="112" t="str">
        <f t="shared" si="448"/>
        <v/>
      </c>
      <c r="C2274" s="124"/>
      <c r="D2274" s="114"/>
      <c r="E2274" s="114"/>
      <c r="F2274" s="115"/>
      <c r="G2274" s="116"/>
      <c r="H2274" s="152"/>
      <c r="I2274" s="116"/>
      <c r="J2274" s="116"/>
      <c r="K2274" s="117" t="str">
        <f t="shared" si="449"/>
        <v/>
      </c>
      <c r="L2274" s="118"/>
      <c r="M2274" s="118"/>
      <c r="N2274" s="118"/>
      <c r="O2274" s="138" t="str">
        <f t="shared" si="443"/>
        <v/>
      </c>
      <c r="P2274" s="124"/>
      <c r="Q2274" s="118"/>
      <c r="R2274" s="118"/>
      <c r="S2274" s="151"/>
      <c r="T2274" s="119" t="str">
        <f t="shared" si="444"/>
        <v/>
      </c>
      <c r="U2274" s="119" t="str">
        <f t="shared" si="445"/>
        <v/>
      </c>
      <c r="V2274" s="119" t="str">
        <f t="shared" si="450"/>
        <v/>
      </c>
      <c r="W2274" s="119" t="str">
        <f t="shared" si="451"/>
        <v/>
      </c>
      <c r="X2274" s="119" t="str">
        <f t="shared" si="452"/>
        <v/>
      </c>
      <c r="Y2274" s="120" t="str">
        <f t="shared" si="446"/>
        <v/>
      </c>
      <c r="Z2274" s="121" t="str">
        <f t="shared" si="447"/>
        <v/>
      </c>
      <c r="AA2274" s="122"/>
      <c r="AB2274" s="119" t="str">
        <f t="shared" si="442"/>
        <v/>
      </c>
    </row>
    <row r="2275" spans="1:28" x14ac:dyDescent="0.45">
      <c r="A2275" s="112" t="str">
        <f>IF(C2275="","",COUNTA($C$3:C2275))</f>
        <v/>
      </c>
      <c r="B2275" s="112" t="str">
        <f t="shared" si="448"/>
        <v/>
      </c>
      <c r="C2275" s="124"/>
      <c r="D2275" s="114"/>
      <c r="E2275" s="114"/>
      <c r="F2275" s="115"/>
      <c r="G2275" s="116"/>
      <c r="H2275" s="152"/>
      <c r="I2275" s="116"/>
      <c r="J2275" s="116"/>
      <c r="K2275" s="117" t="str">
        <f t="shared" si="449"/>
        <v/>
      </c>
      <c r="L2275" s="118"/>
      <c r="M2275" s="118"/>
      <c r="N2275" s="118"/>
      <c r="O2275" s="138" t="str">
        <f t="shared" si="443"/>
        <v/>
      </c>
      <c r="P2275" s="124"/>
      <c r="Q2275" s="118"/>
      <c r="R2275" s="118"/>
      <c r="S2275" s="151"/>
      <c r="T2275" s="119" t="str">
        <f t="shared" si="444"/>
        <v/>
      </c>
      <c r="U2275" s="119" t="str">
        <f t="shared" si="445"/>
        <v/>
      </c>
      <c r="V2275" s="119" t="str">
        <f t="shared" si="450"/>
        <v/>
      </c>
      <c r="W2275" s="119" t="str">
        <f t="shared" si="451"/>
        <v/>
      </c>
      <c r="X2275" s="119" t="str">
        <f t="shared" si="452"/>
        <v/>
      </c>
      <c r="Y2275" s="120" t="str">
        <f t="shared" si="446"/>
        <v/>
      </c>
      <c r="Z2275" s="121" t="str">
        <f t="shared" si="447"/>
        <v/>
      </c>
      <c r="AA2275" s="122"/>
      <c r="AB2275" s="119" t="str">
        <f t="shared" si="442"/>
        <v/>
      </c>
    </row>
    <row r="2276" spans="1:28" x14ac:dyDescent="0.45">
      <c r="A2276" s="112" t="str">
        <f>IF(C2276="","",COUNTA($C$3:C2276))</f>
        <v/>
      </c>
      <c r="B2276" s="112" t="str">
        <f t="shared" si="448"/>
        <v/>
      </c>
      <c r="C2276" s="124"/>
      <c r="D2276" s="114"/>
      <c r="E2276" s="114"/>
      <c r="F2276" s="115"/>
      <c r="G2276" s="116"/>
      <c r="H2276" s="152"/>
      <c r="I2276" s="116"/>
      <c r="J2276" s="116"/>
      <c r="K2276" s="117" t="str">
        <f t="shared" si="449"/>
        <v/>
      </c>
      <c r="L2276" s="118"/>
      <c r="M2276" s="118"/>
      <c r="N2276" s="118"/>
      <c r="O2276" s="138" t="str">
        <f t="shared" si="443"/>
        <v/>
      </c>
      <c r="P2276" s="124"/>
      <c r="Q2276" s="118"/>
      <c r="R2276" s="118"/>
      <c r="S2276" s="151"/>
      <c r="T2276" s="119" t="str">
        <f t="shared" si="444"/>
        <v/>
      </c>
      <c r="U2276" s="119" t="str">
        <f t="shared" si="445"/>
        <v/>
      </c>
      <c r="V2276" s="119" t="str">
        <f t="shared" si="450"/>
        <v/>
      </c>
      <c r="W2276" s="119" t="str">
        <f t="shared" si="451"/>
        <v/>
      </c>
      <c r="X2276" s="119" t="str">
        <f t="shared" si="452"/>
        <v/>
      </c>
      <c r="Y2276" s="120" t="str">
        <f t="shared" si="446"/>
        <v/>
      </c>
      <c r="Z2276" s="121" t="str">
        <f t="shared" si="447"/>
        <v/>
      </c>
      <c r="AA2276" s="122"/>
      <c r="AB2276" s="119" t="str">
        <f t="shared" ref="AB2276:AB2339" si="453">IFERROR((X2276-AA2276),"")</f>
        <v/>
      </c>
    </row>
    <row r="2277" spans="1:28" x14ac:dyDescent="0.45">
      <c r="A2277" s="112" t="str">
        <f>IF(C2277="","",COUNTA($C$3:C2277))</f>
        <v/>
      </c>
      <c r="B2277" s="112" t="str">
        <f t="shared" si="448"/>
        <v/>
      </c>
      <c r="C2277" s="124"/>
      <c r="D2277" s="114"/>
      <c r="E2277" s="114"/>
      <c r="F2277" s="115"/>
      <c r="G2277" s="116"/>
      <c r="H2277" s="152"/>
      <c r="I2277" s="116"/>
      <c r="J2277" s="116"/>
      <c r="K2277" s="117" t="str">
        <f t="shared" si="449"/>
        <v/>
      </c>
      <c r="L2277" s="118"/>
      <c r="M2277" s="118"/>
      <c r="N2277" s="118"/>
      <c r="O2277" s="138" t="str">
        <f t="shared" si="443"/>
        <v/>
      </c>
      <c r="P2277" s="124"/>
      <c r="Q2277" s="118"/>
      <c r="R2277" s="118"/>
      <c r="S2277" s="151"/>
      <c r="T2277" s="119" t="str">
        <f t="shared" si="444"/>
        <v/>
      </c>
      <c r="U2277" s="119" t="str">
        <f t="shared" si="445"/>
        <v/>
      </c>
      <c r="V2277" s="119" t="str">
        <f t="shared" si="450"/>
        <v/>
      </c>
      <c r="W2277" s="119" t="str">
        <f t="shared" si="451"/>
        <v/>
      </c>
      <c r="X2277" s="119" t="str">
        <f t="shared" si="452"/>
        <v/>
      </c>
      <c r="Y2277" s="120" t="str">
        <f t="shared" si="446"/>
        <v/>
      </c>
      <c r="Z2277" s="121" t="str">
        <f t="shared" si="447"/>
        <v/>
      </c>
      <c r="AA2277" s="122"/>
      <c r="AB2277" s="119" t="str">
        <f t="shared" si="453"/>
        <v/>
      </c>
    </row>
    <row r="2278" spans="1:28" x14ac:dyDescent="0.45">
      <c r="A2278" s="112" t="str">
        <f>IF(C2278="","",COUNTA($C$3:C2278))</f>
        <v/>
      </c>
      <c r="B2278" s="112" t="str">
        <f t="shared" si="448"/>
        <v/>
      </c>
      <c r="C2278" s="124"/>
      <c r="D2278" s="114"/>
      <c r="E2278" s="114"/>
      <c r="F2278" s="115"/>
      <c r="G2278" s="116"/>
      <c r="H2278" s="152"/>
      <c r="I2278" s="116"/>
      <c r="J2278" s="116"/>
      <c r="K2278" s="117" t="str">
        <f t="shared" si="449"/>
        <v/>
      </c>
      <c r="L2278" s="118"/>
      <c r="M2278" s="118"/>
      <c r="N2278" s="118"/>
      <c r="O2278" s="138" t="str">
        <f t="shared" si="443"/>
        <v/>
      </c>
      <c r="P2278" s="124"/>
      <c r="Q2278" s="118"/>
      <c r="R2278" s="118"/>
      <c r="S2278" s="151"/>
      <c r="T2278" s="119" t="str">
        <f t="shared" si="444"/>
        <v/>
      </c>
      <c r="U2278" s="119" t="str">
        <f t="shared" si="445"/>
        <v/>
      </c>
      <c r="V2278" s="119" t="str">
        <f t="shared" si="450"/>
        <v/>
      </c>
      <c r="W2278" s="119" t="str">
        <f t="shared" si="451"/>
        <v/>
      </c>
      <c r="X2278" s="119" t="str">
        <f t="shared" si="452"/>
        <v/>
      </c>
      <c r="Y2278" s="120" t="str">
        <f t="shared" si="446"/>
        <v/>
      </c>
      <c r="Z2278" s="121" t="str">
        <f t="shared" si="447"/>
        <v/>
      </c>
      <c r="AA2278" s="122"/>
      <c r="AB2278" s="119" t="str">
        <f t="shared" si="453"/>
        <v/>
      </c>
    </row>
    <row r="2279" spans="1:28" x14ac:dyDescent="0.45">
      <c r="A2279" s="112" t="str">
        <f>IF(C2279="","",COUNTA($C$3:C2279))</f>
        <v/>
      </c>
      <c r="B2279" s="112" t="str">
        <f t="shared" si="448"/>
        <v/>
      </c>
      <c r="C2279" s="124"/>
      <c r="D2279" s="114"/>
      <c r="E2279" s="114"/>
      <c r="F2279" s="115"/>
      <c r="G2279" s="116"/>
      <c r="H2279" s="152"/>
      <c r="I2279" s="116"/>
      <c r="J2279" s="116"/>
      <c r="K2279" s="117" t="str">
        <f t="shared" si="449"/>
        <v/>
      </c>
      <c r="L2279" s="118"/>
      <c r="M2279" s="118"/>
      <c r="N2279" s="118"/>
      <c r="O2279" s="138" t="str">
        <f t="shared" si="443"/>
        <v/>
      </c>
      <c r="P2279" s="124"/>
      <c r="Q2279" s="118"/>
      <c r="R2279" s="118"/>
      <c r="S2279" s="151"/>
      <c r="T2279" s="119" t="str">
        <f t="shared" si="444"/>
        <v/>
      </c>
      <c r="U2279" s="119" t="str">
        <f t="shared" si="445"/>
        <v/>
      </c>
      <c r="V2279" s="119" t="str">
        <f t="shared" si="450"/>
        <v/>
      </c>
      <c r="W2279" s="119" t="str">
        <f t="shared" si="451"/>
        <v/>
      </c>
      <c r="X2279" s="119" t="str">
        <f t="shared" si="452"/>
        <v/>
      </c>
      <c r="Y2279" s="120" t="str">
        <f t="shared" si="446"/>
        <v/>
      </c>
      <c r="Z2279" s="121" t="str">
        <f t="shared" si="447"/>
        <v/>
      </c>
      <c r="AA2279" s="122"/>
      <c r="AB2279" s="119" t="str">
        <f t="shared" si="453"/>
        <v/>
      </c>
    </row>
    <row r="2280" spans="1:28" x14ac:dyDescent="0.45">
      <c r="A2280" s="112" t="str">
        <f>IF(C2280="","",COUNTA($C$3:C2280))</f>
        <v/>
      </c>
      <c r="B2280" s="112" t="str">
        <f t="shared" si="448"/>
        <v/>
      </c>
      <c r="C2280" s="124"/>
      <c r="D2280" s="114"/>
      <c r="E2280" s="114"/>
      <c r="F2280" s="115"/>
      <c r="G2280" s="116"/>
      <c r="H2280" s="152"/>
      <c r="I2280" s="116"/>
      <c r="J2280" s="116"/>
      <c r="K2280" s="117" t="str">
        <f t="shared" si="449"/>
        <v/>
      </c>
      <c r="L2280" s="118"/>
      <c r="M2280" s="118"/>
      <c r="N2280" s="118"/>
      <c r="O2280" s="138" t="str">
        <f t="shared" si="443"/>
        <v/>
      </c>
      <c r="P2280" s="124"/>
      <c r="Q2280" s="118"/>
      <c r="R2280" s="118"/>
      <c r="S2280" s="151"/>
      <c r="T2280" s="119" t="str">
        <f t="shared" si="444"/>
        <v/>
      </c>
      <c r="U2280" s="119" t="str">
        <f t="shared" si="445"/>
        <v/>
      </c>
      <c r="V2280" s="119" t="str">
        <f t="shared" si="450"/>
        <v/>
      </c>
      <c r="W2280" s="119" t="str">
        <f t="shared" si="451"/>
        <v/>
      </c>
      <c r="X2280" s="119" t="str">
        <f t="shared" si="452"/>
        <v/>
      </c>
      <c r="Y2280" s="120" t="str">
        <f t="shared" si="446"/>
        <v/>
      </c>
      <c r="Z2280" s="121" t="str">
        <f t="shared" si="447"/>
        <v/>
      </c>
      <c r="AA2280" s="122"/>
      <c r="AB2280" s="119" t="str">
        <f t="shared" si="453"/>
        <v/>
      </c>
    </row>
    <row r="2281" spans="1:28" x14ac:dyDescent="0.45">
      <c r="A2281" s="112" t="str">
        <f>IF(C2281="","",COUNTA($C$3:C2281))</f>
        <v/>
      </c>
      <c r="B2281" s="112" t="str">
        <f t="shared" si="448"/>
        <v/>
      </c>
      <c r="C2281" s="113"/>
      <c r="D2281" s="114"/>
      <c r="E2281" s="114"/>
      <c r="F2281" s="115"/>
      <c r="G2281" s="116"/>
      <c r="H2281" s="152"/>
      <c r="I2281" s="116"/>
      <c r="J2281" s="116"/>
      <c r="K2281" s="117" t="str">
        <f t="shared" si="449"/>
        <v/>
      </c>
      <c r="L2281" s="118"/>
      <c r="M2281" s="118"/>
      <c r="N2281" s="118"/>
      <c r="O2281" s="138" t="str">
        <f t="shared" ref="O2281:O2344" si="454">IF(ISNUMBER(SEARCH("gsm",J:J)),(M2281+N2281)*1.22,IF(ISNUMBER(SEARCH("Tape",J:J)),L2281,IF(ISNUMBER(SEARCH("Thermal",J:J)),L2281,IF(ISNUMBER(SEARCH("Acou",J:J)),L2281,IF(ISNUMBER(SEARCH("ss",J:J)),L2281,IF(ISNUMBER(SEARCH("Alu",J:J)),L2281,IF(ISNUMBER(SEARCH("Gasket",J:J)),L2281,IF(ISNUMBER(SEARCH("Cleats",J:J)),L2281,IF(ISNUMBER(SEARCH("Tube",J:J)),L2281,IF(ISNUMBER(SEARCH("Bracket",J:J)),L2281,IF(ISNUMBER(SEARCH("Corner",J:J)),L2281,IF(ISNUMBER(SEARCH("MS",J:J)),L2281,IF(ISNUMBER(SEARCH("Bucket",J:J)),L2281,IF(ISNUMBER(SEARCH("stretch",J:J)),L2281,IF(ISNUMBER(SEARCH("Bubble",J:J)),L2281,IF(ISNUMBER(SEARCH("JTR",J:J)),L2281,IF(ISNUMBER(SEARCH("Clamp",J:J)),"No's",IF(ISNUMBER(SEARCH("PIR",J:J)),"sqmt",""))))))))))))))))))</f>
        <v/>
      </c>
      <c r="P2281" s="124"/>
      <c r="Q2281" s="118"/>
      <c r="R2281" s="118"/>
      <c r="S2281" s="151"/>
      <c r="T2281" s="119" t="str">
        <f t="shared" si="444"/>
        <v/>
      </c>
      <c r="U2281" s="119" t="str">
        <f t="shared" si="445"/>
        <v/>
      </c>
      <c r="V2281" s="119" t="str">
        <f t="shared" si="450"/>
        <v/>
      </c>
      <c r="W2281" s="119" t="str">
        <f t="shared" si="451"/>
        <v/>
      </c>
      <c r="X2281" s="119" t="str">
        <f t="shared" si="452"/>
        <v/>
      </c>
      <c r="Y2281" s="120" t="str">
        <f t="shared" si="446"/>
        <v/>
      </c>
      <c r="Z2281" s="121" t="str">
        <f t="shared" si="447"/>
        <v/>
      </c>
      <c r="AA2281" s="122"/>
      <c r="AB2281" s="119" t="str">
        <f t="shared" si="453"/>
        <v/>
      </c>
    </row>
    <row r="2282" spans="1:28" x14ac:dyDescent="0.45">
      <c r="A2282" s="112" t="str">
        <f>IF(C2282="","",COUNTA($C$3:C2282))</f>
        <v/>
      </c>
      <c r="B2282" s="112" t="str">
        <f t="shared" si="448"/>
        <v/>
      </c>
      <c r="C2282" s="124"/>
      <c r="D2282" s="114"/>
      <c r="E2282" s="114"/>
      <c r="F2282" s="115"/>
      <c r="G2282" s="116"/>
      <c r="H2282" s="152"/>
      <c r="I2282" s="116"/>
      <c r="J2282" s="116"/>
      <c r="K2282" s="117" t="str">
        <f t="shared" si="449"/>
        <v/>
      </c>
      <c r="L2282" s="118"/>
      <c r="M2282" s="118"/>
      <c r="N2282" s="118"/>
      <c r="O2282" s="138" t="str">
        <f t="shared" si="454"/>
        <v/>
      </c>
      <c r="P2282" s="124"/>
      <c r="Q2282" s="118"/>
      <c r="R2282" s="118"/>
      <c r="S2282" s="151"/>
      <c r="T2282" s="119" t="str">
        <f t="shared" si="444"/>
        <v/>
      </c>
      <c r="U2282" s="119" t="str">
        <f t="shared" si="445"/>
        <v/>
      </c>
      <c r="V2282" s="119" t="str">
        <f t="shared" si="450"/>
        <v/>
      </c>
      <c r="W2282" s="119" t="str">
        <f t="shared" si="451"/>
        <v/>
      </c>
      <c r="X2282" s="119" t="str">
        <f t="shared" si="452"/>
        <v/>
      </c>
      <c r="Y2282" s="120" t="str">
        <f t="shared" si="446"/>
        <v/>
      </c>
      <c r="Z2282" s="121" t="str">
        <f t="shared" si="447"/>
        <v/>
      </c>
      <c r="AA2282" s="122"/>
      <c r="AB2282" s="119" t="str">
        <f t="shared" si="453"/>
        <v/>
      </c>
    </row>
    <row r="2283" spans="1:28" x14ac:dyDescent="0.45">
      <c r="A2283" s="112" t="str">
        <f>IF(C2283="","",COUNTA($C$3:C2283))</f>
        <v/>
      </c>
      <c r="B2283" s="112" t="str">
        <f t="shared" si="448"/>
        <v/>
      </c>
      <c r="C2283" s="124"/>
      <c r="D2283" s="114"/>
      <c r="E2283" s="114"/>
      <c r="F2283" s="115"/>
      <c r="G2283" s="116"/>
      <c r="H2283" s="152"/>
      <c r="I2283" s="116"/>
      <c r="J2283" s="116"/>
      <c r="K2283" s="117" t="str">
        <f t="shared" si="449"/>
        <v/>
      </c>
      <c r="L2283" s="118"/>
      <c r="M2283" s="118"/>
      <c r="N2283" s="118"/>
      <c r="O2283" s="138" t="str">
        <f t="shared" si="454"/>
        <v/>
      </c>
      <c r="P2283" s="124"/>
      <c r="Q2283" s="118"/>
      <c r="R2283" s="118"/>
      <c r="S2283" s="151"/>
      <c r="T2283" s="119" t="str">
        <f t="shared" si="444"/>
        <v/>
      </c>
      <c r="U2283" s="119" t="str">
        <f t="shared" si="445"/>
        <v/>
      </c>
      <c r="V2283" s="119" t="str">
        <f t="shared" si="450"/>
        <v/>
      </c>
      <c r="W2283" s="119" t="str">
        <f t="shared" si="451"/>
        <v/>
      </c>
      <c r="X2283" s="119" t="str">
        <f t="shared" si="452"/>
        <v/>
      </c>
      <c r="Y2283" s="120" t="str">
        <f t="shared" si="446"/>
        <v/>
      </c>
      <c r="Z2283" s="121" t="str">
        <f t="shared" si="447"/>
        <v/>
      </c>
      <c r="AA2283" s="122"/>
      <c r="AB2283" s="119" t="str">
        <f t="shared" si="453"/>
        <v/>
      </c>
    </row>
    <row r="2284" spans="1:28" x14ac:dyDescent="0.45">
      <c r="A2284" s="112" t="str">
        <f>IF(C2284="","",COUNTA($C$3:C2284))</f>
        <v/>
      </c>
      <c r="B2284" s="112" t="str">
        <f t="shared" si="448"/>
        <v/>
      </c>
      <c r="C2284" s="124"/>
      <c r="D2284" s="114"/>
      <c r="E2284" s="114"/>
      <c r="F2284" s="115"/>
      <c r="G2284" s="116"/>
      <c r="H2284" s="152"/>
      <c r="I2284" s="116"/>
      <c r="J2284" s="116"/>
      <c r="K2284" s="117" t="str">
        <f t="shared" si="449"/>
        <v/>
      </c>
      <c r="L2284" s="118"/>
      <c r="M2284" s="118"/>
      <c r="N2284" s="118"/>
      <c r="O2284" s="138" t="str">
        <f t="shared" si="454"/>
        <v/>
      </c>
      <c r="P2284" s="124"/>
      <c r="Q2284" s="118"/>
      <c r="R2284" s="118"/>
      <c r="S2284" s="151"/>
      <c r="T2284" s="119" t="str">
        <f t="shared" si="444"/>
        <v/>
      </c>
      <c r="U2284" s="119" t="str">
        <f t="shared" si="445"/>
        <v/>
      </c>
      <c r="V2284" s="119" t="str">
        <f t="shared" si="450"/>
        <v/>
      </c>
      <c r="W2284" s="119" t="str">
        <f t="shared" si="451"/>
        <v/>
      </c>
      <c r="X2284" s="119" t="str">
        <f t="shared" si="452"/>
        <v/>
      </c>
      <c r="Y2284" s="120" t="str">
        <f t="shared" si="446"/>
        <v/>
      </c>
      <c r="Z2284" s="121" t="str">
        <f t="shared" si="447"/>
        <v/>
      </c>
      <c r="AA2284" s="122"/>
      <c r="AB2284" s="119" t="str">
        <f t="shared" si="453"/>
        <v/>
      </c>
    </row>
    <row r="2285" spans="1:28" x14ac:dyDescent="0.45">
      <c r="A2285" s="112" t="str">
        <f>IF(C2285="","",COUNTA($C$3:C2285))</f>
        <v/>
      </c>
      <c r="B2285" s="112" t="str">
        <f t="shared" si="448"/>
        <v/>
      </c>
      <c r="C2285" s="124"/>
      <c r="D2285" s="114"/>
      <c r="E2285" s="114"/>
      <c r="F2285" s="115"/>
      <c r="G2285" s="116"/>
      <c r="H2285" s="152"/>
      <c r="I2285" s="116"/>
      <c r="J2285" s="116"/>
      <c r="K2285" s="117" t="str">
        <f t="shared" si="449"/>
        <v/>
      </c>
      <c r="L2285" s="118"/>
      <c r="M2285" s="118"/>
      <c r="N2285" s="118"/>
      <c r="O2285" s="138" t="str">
        <f t="shared" si="454"/>
        <v/>
      </c>
      <c r="P2285" s="124"/>
      <c r="Q2285" s="118"/>
      <c r="R2285" s="118"/>
      <c r="S2285" s="151"/>
      <c r="T2285" s="119" t="str">
        <f t="shared" si="444"/>
        <v/>
      </c>
      <c r="U2285" s="119" t="str">
        <f t="shared" si="445"/>
        <v/>
      </c>
      <c r="V2285" s="119" t="str">
        <f t="shared" si="450"/>
        <v/>
      </c>
      <c r="W2285" s="119" t="str">
        <f t="shared" si="451"/>
        <v/>
      </c>
      <c r="X2285" s="119" t="str">
        <f t="shared" si="452"/>
        <v/>
      </c>
      <c r="Y2285" s="120" t="str">
        <f t="shared" si="446"/>
        <v/>
      </c>
      <c r="Z2285" s="121" t="str">
        <f t="shared" si="447"/>
        <v/>
      </c>
      <c r="AA2285" s="122"/>
      <c r="AB2285" s="119" t="str">
        <f t="shared" si="453"/>
        <v/>
      </c>
    </row>
    <row r="2286" spans="1:28" x14ac:dyDescent="0.45">
      <c r="A2286" s="112" t="str">
        <f>IF(C2286="","",COUNTA($C$3:C2286))</f>
        <v/>
      </c>
      <c r="B2286" s="112" t="str">
        <f t="shared" si="448"/>
        <v/>
      </c>
      <c r="C2286" s="113"/>
      <c r="D2286" s="114"/>
      <c r="E2286" s="114"/>
      <c r="F2286" s="115"/>
      <c r="G2286" s="116"/>
      <c r="H2286" s="152"/>
      <c r="I2286" s="116"/>
      <c r="J2286" s="116"/>
      <c r="K2286" s="117" t="str">
        <f t="shared" si="449"/>
        <v/>
      </c>
      <c r="L2286" s="118"/>
      <c r="M2286" s="118"/>
      <c r="N2286" s="118"/>
      <c r="O2286" s="138" t="str">
        <f t="shared" si="454"/>
        <v/>
      </c>
      <c r="P2286" s="124"/>
      <c r="Q2286" s="118"/>
      <c r="R2286" s="118"/>
      <c r="S2286" s="151"/>
      <c r="T2286" s="119" t="str">
        <f t="shared" si="444"/>
        <v/>
      </c>
      <c r="U2286" s="119" t="str">
        <f t="shared" si="445"/>
        <v/>
      </c>
      <c r="V2286" s="119" t="str">
        <f t="shared" si="450"/>
        <v/>
      </c>
      <c r="W2286" s="119" t="str">
        <f t="shared" si="451"/>
        <v/>
      </c>
      <c r="X2286" s="119" t="str">
        <f t="shared" si="452"/>
        <v/>
      </c>
      <c r="Y2286" s="120" t="str">
        <f t="shared" si="446"/>
        <v/>
      </c>
      <c r="Z2286" s="121" t="str">
        <f t="shared" si="447"/>
        <v/>
      </c>
      <c r="AA2286" s="122"/>
      <c r="AB2286" s="119" t="str">
        <f t="shared" si="453"/>
        <v/>
      </c>
    </row>
    <row r="2287" spans="1:28" x14ac:dyDescent="0.45">
      <c r="A2287" s="112" t="str">
        <f>IF(C2287="","",COUNTA($C$3:C2287))</f>
        <v/>
      </c>
      <c r="B2287" s="112" t="str">
        <f t="shared" si="448"/>
        <v/>
      </c>
      <c r="C2287" s="124"/>
      <c r="D2287" s="114"/>
      <c r="E2287" s="114"/>
      <c r="F2287" s="115"/>
      <c r="G2287" s="116"/>
      <c r="H2287" s="152"/>
      <c r="I2287" s="116"/>
      <c r="J2287" s="116"/>
      <c r="K2287" s="117" t="str">
        <f t="shared" si="449"/>
        <v/>
      </c>
      <c r="L2287" s="118"/>
      <c r="M2287" s="118"/>
      <c r="N2287" s="118"/>
      <c r="O2287" s="138" t="str">
        <f t="shared" si="454"/>
        <v/>
      </c>
      <c r="P2287" s="124"/>
      <c r="Q2287" s="118"/>
      <c r="R2287" s="118"/>
      <c r="S2287" s="151"/>
      <c r="T2287" s="119" t="str">
        <f t="shared" si="444"/>
        <v/>
      </c>
      <c r="U2287" s="119" t="str">
        <f t="shared" si="445"/>
        <v/>
      </c>
      <c r="V2287" s="119" t="str">
        <f t="shared" si="450"/>
        <v/>
      </c>
      <c r="W2287" s="119" t="str">
        <f t="shared" si="451"/>
        <v/>
      </c>
      <c r="X2287" s="119" t="str">
        <f t="shared" si="452"/>
        <v/>
      </c>
      <c r="Y2287" s="120" t="str">
        <f t="shared" si="446"/>
        <v/>
      </c>
      <c r="Z2287" s="121" t="str">
        <f t="shared" si="447"/>
        <v/>
      </c>
      <c r="AA2287" s="122"/>
      <c r="AB2287" s="119" t="str">
        <f t="shared" si="453"/>
        <v/>
      </c>
    </row>
    <row r="2288" spans="1:28" x14ac:dyDescent="0.45">
      <c r="A2288" s="112" t="str">
        <f>IF(C2288="","",COUNTA($C$3:C2288))</f>
        <v/>
      </c>
      <c r="B2288" s="112" t="str">
        <f t="shared" si="448"/>
        <v/>
      </c>
      <c r="C2288" s="124"/>
      <c r="D2288" s="114"/>
      <c r="E2288" s="114"/>
      <c r="F2288" s="115"/>
      <c r="G2288" s="116"/>
      <c r="H2288" s="152"/>
      <c r="I2288" s="116"/>
      <c r="J2288" s="116"/>
      <c r="K2288" s="117" t="str">
        <f t="shared" si="449"/>
        <v/>
      </c>
      <c r="L2288" s="118"/>
      <c r="M2288" s="118"/>
      <c r="N2288" s="118"/>
      <c r="O2288" s="138" t="str">
        <f t="shared" si="454"/>
        <v/>
      </c>
      <c r="P2288" s="124"/>
      <c r="Q2288" s="118"/>
      <c r="R2288" s="118"/>
      <c r="S2288" s="151"/>
      <c r="T2288" s="119" t="str">
        <f t="shared" si="444"/>
        <v/>
      </c>
      <c r="U2288" s="119" t="str">
        <f t="shared" si="445"/>
        <v/>
      </c>
      <c r="V2288" s="119" t="str">
        <f t="shared" si="450"/>
        <v/>
      </c>
      <c r="W2288" s="119" t="str">
        <f t="shared" si="451"/>
        <v/>
      </c>
      <c r="X2288" s="119" t="str">
        <f t="shared" si="452"/>
        <v/>
      </c>
      <c r="Y2288" s="120" t="str">
        <f t="shared" si="446"/>
        <v/>
      </c>
      <c r="Z2288" s="121" t="str">
        <f t="shared" si="447"/>
        <v/>
      </c>
      <c r="AA2288" s="122"/>
      <c r="AB2288" s="119" t="str">
        <f t="shared" si="453"/>
        <v/>
      </c>
    </row>
    <row r="2289" spans="1:28" x14ac:dyDescent="0.45">
      <c r="A2289" s="112" t="str">
        <f>IF(C2289="","",COUNTA($C$3:C2289))</f>
        <v/>
      </c>
      <c r="B2289" s="112" t="str">
        <f t="shared" si="448"/>
        <v/>
      </c>
      <c r="C2289" s="124"/>
      <c r="D2289" s="114"/>
      <c r="E2289" s="114"/>
      <c r="F2289" s="115"/>
      <c r="G2289" s="116"/>
      <c r="H2289" s="152"/>
      <c r="I2289" s="116"/>
      <c r="J2289" s="116"/>
      <c r="K2289" s="117" t="str">
        <f t="shared" si="449"/>
        <v/>
      </c>
      <c r="L2289" s="118"/>
      <c r="M2289" s="118"/>
      <c r="N2289" s="118"/>
      <c r="O2289" s="138" t="str">
        <f t="shared" si="454"/>
        <v/>
      </c>
      <c r="P2289" s="124"/>
      <c r="Q2289" s="118"/>
      <c r="R2289" s="118"/>
      <c r="S2289" s="151"/>
      <c r="T2289" s="119" t="str">
        <f t="shared" si="444"/>
        <v/>
      </c>
      <c r="U2289" s="119" t="str">
        <f t="shared" si="445"/>
        <v/>
      </c>
      <c r="V2289" s="119" t="str">
        <f t="shared" si="450"/>
        <v/>
      </c>
      <c r="W2289" s="119" t="str">
        <f t="shared" si="451"/>
        <v/>
      </c>
      <c r="X2289" s="119" t="str">
        <f t="shared" si="452"/>
        <v/>
      </c>
      <c r="Y2289" s="120" t="str">
        <f t="shared" si="446"/>
        <v/>
      </c>
      <c r="Z2289" s="121" t="str">
        <f t="shared" si="447"/>
        <v/>
      </c>
      <c r="AA2289" s="122"/>
      <c r="AB2289" s="119" t="str">
        <f t="shared" si="453"/>
        <v/>
      </c>
    </row>
    <row r="2290" spans="1:28" x14ac:dyDescent="0.45">
      <c r="A2290" s="112" t="str">
        <f>IF(C2290="","",COUNTA($C$3:C2290))</f>
        <v/>
      </c>
      <c r="B2290" s="112" t="str">
        <f t="shared" si="448"/>
        <v/>
      </c>
      <c r="C2290" s="124"/>
      <c r="D2290" s="114"/>
      <c r="E2290" s="114"/>
      <c r="F2290" s="115"/>
      <c r="G2290" s="116"/>
      <c r="H2290" s="152"/>
      <c r="I2290" s="116"/>
      <c r="J2290" s="116"/>
      <c r="K2290" s="117" t="str">
        <f t="shared" si="449"/>
        <v/>
      </c>
      <c r="L2290" s="118"/>
      <c r="M2290" s="118"/>
      <c r="N2290" s="118"/>
      <c r="O2290" s="138" t="str">
        <f t="shared" si="454"/>
        <v/>
      </c>
      <c r="P2290" s="124"/>
      <c r="Q2290" s="118"/>
      <c r="R2290" s="118"/>
      <c r="S2290" s="151"/>
      <c r="T2290" s="119" t="str">
        <f t="shared" si="444"/>
        <v/>
      </c>
      <c r="U2290" s="119" t="str">
        <f t="shared" si="445"/>
        <v/>
      </c>
      <c r="V2290" s="119" t="str">
        <f t="shared" si="450"/>
        <v/>
      </c>
      <c r="W2290" s="119" t="str">
        <f t="shared" si="451"/>
        <v/>
      </c>
      <c r="X2290" s="119" t="str">
        <f t="shared" si="452"/>
        <v/>
      </c>
      <c r="Y2290" s="120" t="str">
        <f t="shared" si="446"/>
        <v/>
      </c>
      <c r="Z2290" s="121" t="str">
        <f t="shared" si="447"/>
        <v/>
      </c>
      <c r="AA2290" s="122"/>
      <c r="AB2290" s="119" t="str">
        <f t="shared" si="453"/>
        <v/>
      </c>
    </row>
    <row r="2291" spans="1:28" x14ac:dyDescent="0.45">
      <c r="A2291" s="112" t="str">
        <f>IF(C2291="","",COUNTA($C$3:C2291))</f>
        <v/>
      </c>
      <c r="B2291" s="112" t="str">
        <f t="shared" si="448"/>
        <v/>
      </c>
      <c r="C2291" s="124"/>
      <c r="D2291" s="114"/>
      <c r="E2291" s="114"/>
      <c r="F2291" s="115"/>
      <c r="G2291" s="116"/>
      <c r="H2291" s="152"/>
      <c r="I2291" s="116"/>
      <c r="J2291" s="116"/>
      <c r="K2291" s="117" t="str">
        <f t="shared" si="449"/>
        <v/>
      </c>
      <c r="L2291" s="118"/>
      <c r="M2291" s="118"/>
      <c r="N2291" s="118"/>
      <c r="O2291" s="138" t="str">
        <f t="shared" si="454"/>
        <v/>
      </c>
      <c r="P2291" s="124"/>
      <c r="Q2291" s="118"/>
      <c r="R2291" s="118"/>
      <c r="S2291" s="151"/>
      <c r="T2291" s="119" t="str">
        <f t="shared" ref="T2291:T2354" si="455">(IF(K2291="Sqmt",(O2291-Q2291),""))</f>
        <v/>
      </c>
      <c r="U2291" s="119" t="str">
        <f t="shared" ref="U2291:U2354" si="456">(IF(K2291="Sqmt",(O2291-P2291)-T2291,IF(K2291="Rmt","",IF(K2291="Kg's","",IF(K2291="No's","",IF(K2291="Roll","",""))))))</f>
        <v/>
      </c>
      <c r="V2291" s="119" t="str">
        <f t="shared" si="450"/>
        <v/>
      </c>
      <c r="W2291" s="119" t="str">
        <f t="shared" si="451"/>
        <v/>
      </c>
      <c r="X2291" s="119" t="str">
        <f t="shared" si="452"/>
        <v/>
      </c>
      <c r="Y2291" s="120" t="str">
        <f t="shared" ref="Y2291:Y2354" si="457">IF(K2291="Sqmt",(T2291/O2291)*100,IF(K2291="Kg's","",IF(K2291="No's","",IF(K2291="Rmt","",IF(K2291="Roll","",IF(K2291="",""))))))</f>
        <v/>
      </c>
      <c r="Z2291" s="121" t="str">
        <f t="shared" ref="Z2291:Z2354" si="458">IF(K2291="Sqmt",(U2291/O2291)*100,IF(K2291="Kg's","",IF(K2291="No's","",IF(K2291="Rmt","",IF(K2291="Roll","",IF(K2291="",""))))))</f>
        <v/>
      </c>
      <c r="AA2291" s="122"/>
      <c r="AB2291" s="119" t="str">
        <f t="shared" si="453"/>
        <v/>
      </c>
    </row>
    <row r="2292" spans="1:28" x14ac:dyDescent="0.45">
      <c r="A2292" s="112" t="str">
        <f>IF(C2292="","",COUNTA($C$3:C2292))</f>
        <v/>
      </c>
      <c r="B2292" s="112" t="str">
        <f t="shared" ref="B2292:B2355" si="459">IF(C2292="","",TEXT(C2292,"mmmm"))</f>
        <v/>
      </c>
      <c r="C2292" s="124"/>
      <c r="D2292" s="114"/>
      <c r="E2292" s="114"/>
      <c r="F2292" s="115"/>
      <c r="G2292" s="116"/>
      <c r="H2292" s="152"/>
      <c r="I2292" s="116"/>
      <c r="J2292" s="116"/>
      <c r="K2292" s="117" t="str">
        <f t="shared" si="449"/>
        <v/>
      </c>
      <c r="L2292" s="118"/>
      <c r="M2292" s="118"/>
      <c r="N2292" s="118"/>
      <c r="O2292" s="138" t="str">
        <f t="shared" si="454"/>
        <v/>
      </c>
      <c r="P2292" s="124"/>
      <c r="Q2292" s="118"/>
      <c r="R2292" s="118"/>
      <c r="S2292" s="151"/>
      <c r="T2292" s="119" t="str">
        <f t="shared" si="455"/>
        <v/>
      </c>
      <c r="U2292" s="119" t="str">
        <f t="shared" si="456"/>
        <v/>
      </c>
      <c r="V2292" s="119" t="str">
        <f t="shared" si="450"/>
        <v/>
      </c>
      <c r="W2292" s="119" t="str">
        <f t="shared" si="451"/>
        <v/>
      </c>
      <c r="X2292" s="119" t="str">
        <f t="shared" si="452"/>
        <v/>
      </c>
      <c r="Y2292" s="120" t="str">
        <f t="shared" si="457"/>
        <v/>
      </c>
      <c r="Z2292" s="121" t="str">
        <f t="shared" si="458"/>
        <v/>
      </c>
      <c r="AA2292" s="122"/>
      <c r="AB2292" s="119" t="str">
        <f t="shared" si="453"/>
        <v/>
      </c>
    </row>
    <row r="2293" spans="1:28" x14ac:dyDescent="0.45">
      <c r="A2293" s="112" t="str">
        <f>IF(C2293="","",COUNTA($C$3:C2293))</f>
        <v/>
      </c>
      <c r="B2293" s="112" t="str">
        <f t="shared" si="459"/>
        <v/>
      </c>
      <c r="C2293" s="113"/>
      <c r="D2293" s="114"/>
      <c r="E2293" s="114"/>
      <c r="F2293" s="115"/>
      <c r="G2293" s="116"/>
      <c r="H2293" s="152"/>
      <c r="I2293" s="116"/>
      <c r="J2293" s="116"/>
      <c r="K2293" s="117" t="str">
        <f t="shared" si="449"/>
        <v/>
      </c>
      <c r="L2293" s="118"/>
      <c r="M2293" s="118"/>
      <c r="N2293" s="118"/>
      <c r="O2293" s="138" t="str">
        <f t="shared" si="454"/>
        <v/>
      </c>
      <c r="P2293" s="124"/>
      <c r="Q2293" s="118"/>
      <c r="R2293" s="118"/>
      <c r="S2293" s="151"/>
      <c r="T2293" s="119" t="str">
        <f t="shared" si="455"/>
        <v/>
      </c>
      <c r="U2293" s="119" t="str">
        <f t="shared" si="456"/>
        <v/>
      </c>
      <c r="V2293" s="119" t="str">
        <f t="shared" si="450"/>
        <v/>
      </c>
      <c r="W2293" s="119" t="str">
        <f t="shared" si="451"/>
        <v/>
      </c>
      <c r="X2293" s="119" t="str">
        <f t="shared" si="452"/>
        <v/>
      </c>
      <c r="Y2293" s="120" t="str">
        <f t="shared" si="457"/>
        <v/>
      </c>
      <c r="Z2293" s="121" t="str">
        <f t="shared" si="458"/>
        <v/>
      </c>
      <c r="AA2293" s="122"/>
      <c r="AB2293" s="119" t="str">
        <f t="shared" si="453"/>
        <v/>
      </c>
    </row>
    <row r="2294" spans="1:28" x14ac:dyDescent="0.45">
      <c r="A2294" s="112" t="str">
        <f>IF(C2294="","",COUNTA($C$3:C2294))</f>
        <v/>
      </c>
      <c r="B2294" s="112" t="str">
        <f t="shared" si="459"/>
        <v/>
      </c>
      <c r="C2294" s="124"/>
      <c r="D2294" s="114"/>
      <c r="E2294" s="114"/>
      <c r="F2294" s="115"/>
      <c r="G2294" s="116"/>
      <c r="H2294" s="152"/>
      <c r="I2294" s="116"/>
      <c r="J2294" s="116"/>
      <c r="K2294" s="117" t="str">
        <f t="shared" si="449"/>
        <v/>
      </c>
      <c r="L2294" s="118"/>
      <c r="M2294" s="118"/>
      <c r="N2294" s="118"/>
      <c r="O2294" s="138" t="str">
        <f t="shared" si="454"/>
        <v/>
      </c>
      <c r="P2294" s="124"/>
      <c r="Q2294" s="118"/>
      <c r="R2294" s="118"/>
      <c r="S2294" s="151"/>
      <c r="T2294" s="119" t="str">
        <f t="shared" si="455"/>
        <v/>
      </c>
      <c r="U2294" s="119" t="str">
        <f t="shared" si="456"/>
        <v/>
      </c>
      <c r="V2294" s="119" t="str">
        <f t="shared" si="450"/>
        <v/>
      </c>
      <c r="W2294" s="119" t="str">
        <f t="shared" si="451"/>
        <v/>
      </c>
      <c r="X2294" s="119" t="str">
        <f t="shared" si="452"/>
        <v/>
      </c>
      <c r="Y2294" s="120" t="str">
        <f t="shared" si="457"/>
        <v/>
      </c>
      <c r="Z2294" s="121" t="str">
        <f t="shared" si="458"/>
        <v/>
      </c>
      <c r="AA2294" s="122"/>
      <c r="AB2294" s="119" t="str">
        <f t="shared" si="453"/>
        <v/>
      </c>
    </row>
    <row r="2295" spans="1:28" x14ac:dyDescent="0.45">
      <c r="A2295" s="112" t="str">
        <f>IF(C2295="","",COUNTA($C$3:C2295))</f>
        <v/>
      </c>
      <c r="B2295" s="112" t="str">
        <f t="shared" si="459"/>
        <v/>
      </c>
      <c r="C2295" s="124"/>
      <c r="D2295" s="114"/>
      <c r="E2295" s="114"/>
      <c r="F2295" s="115"/>
      <c r="G2295" s="116"/>
      <c r="H2295" s="152"/>
      <c r="I2295" s="116"/>
      <c r="J2295" s="116"/>
      <c r="K2295" s="117" t="str">
        <f t="shared" si="449"/>
        <v/>
      </c>
      <c r="L2295" s="118"/>
      <c r="M2295" s="118"/>
      <c r="N2295" s="118"/>
      <c r="O2295" s="138" t="str">
        <f t="shared" si="454"/>
        <v/>
      </c>
      <c r="P2295" s="124"/>
      <c r="Q2295" s="118"/>
      <c r="R2295" s="118"/>
      <c r="S2295" s="151"/>
      <c r="T2295" s="119" t="str">
        <f t="shared" si="455"/>
        <v/>
      </c>
      <c r="U2295" s="119" t="str">
        <f t="shared" si="456"/>
        <v/>
      </c>
      <c r="V2295" s="119" t="str">
        <f t="shared" si="450"/>
        <v/>
      </c>
      <c r="W2295" s="119" t="str">
        <f t="shared" si="451"/>
        <v/>
      </c>
      <c r="X2295" s="119" t="str">
        <f t="shared" si="452"/>
        <v/>
      </c>
      <c r="Y2295" s="120" t="str">
        <f t="shared" si="457"/>
        <v/>
      </c>
      <c r="Z2295" s="121" t="str">
        <f t="shared" si="458"/>
        <v/>
      </c>
      <c r="AA2295" s="122"/>
      <c r="AB2295" s="119" t="str">
        <f t="shared" si="453"/>
        <v/>
      </c>
    </row>
    <row r="2296" spans="1:28" x14ac:dyDescent="0.45">
      <c r="A2296" s="112" t="str">
        <f>IF(C2296="","",COUNTA($C$3:C2296))</f>
        <v/>
      </c>
      <c r="B2296" s="112" t="str">
        <f t="shared" si="459"/>
        <v/>
      </c>
      <c r="C2296" s="124"/>
      <c r="D2296" s="114"/>
      <c r="E2296" s="114"/>
      <c r="F2296" s="115"/>
      <c r="G2296" s="116"/>
      <c r="H2296" s="152"/>
      <c r="I2296" s="116"/>
      <c r="J2296" s="116"/>
      <c r="K2296" s="117" t="str">
        <f t="shared" si="449"/>
        <v/>
      </c>
      <c r="L2296" s="118"/>
      <c r="M2296" s="118"/>
      <c r="N2296" s="118"/>
      <c r="O2296" s="138" t="str">
        <f t="shared" si="454"/>
        <v/>
      </c>
      <c r="P2296" s="124"/>
      <c r="Q2296" s="118"/>
      <c r="R2296" s="118"/>
      <c r="S2296" s="151"/>
      <c r="T2296" s="119" t="str">
        <f t="shared" si="455"/>
        <v/>
      </c>
      <c r="U2296" s="119" t="str">
        <f t="shared" si="456"/>
        <v/>
      </c>
      <c r="V2296" s="119" t="str">
        <f t="shared" si="450"/>
        <v/>
      </c>
      <c r="W2296" s="119" t="str">
        <f t="shared" si="451"/>
        <v/>
      </c>
      <c r="X2296" s="119" t="str">
        <f t="shared" si="452"/>
        <v/>
      </c>
      <c r="Y2296" s="120" t="str">
        <f t="shared" si="457"/>
        <v/>
      </c>
      <c r="Z2296" s="121" t="str">
        <f t="shared" si="458"/>
        <v/>
      </c>
      <c r="AA2296" s="122"/>
      <c r="AB2296" s="119" t="str">
        <f t="shared" si="453"/>
        <v/>
      </c>
    </row>
    <row r="2297" spans="1:28" x14ac:dyDescent="0.45">
      <c r="A2297" s="112" t="str">
        <f>IF(C2297="","",COUNTA($C$3:C2297))</f>
        <v/>
      </c>
      <c r="B2297" s="112" t="str">
        <f t="shared" si="459"/>
        <v/>
      </c>
      <c r="C2297" s="124"/>
      <c r="D2297" s="114"/>
      <c r="E2297" s="114"/>
      <c r="F2297" s="115"/>
      <c r="G2297" s="116"/>
      <c r="H2297" s="152"/>
      <c r="I2297" s="116"/>
      <c r="J2297" s="116"/>
      <c r="K2297" s="117" t="str">
        <f t="shared" si="449"/>
        <v/>
      </c>
      <c r="L2297" s="118"/>
      <c r="M2297" s="118"/>
      <c r="N2297" s="118"/>
      <c r="O2297" s="138" t="str">
        <f t="shared" si="454"/>
        <v/>
      </c>
      <c r="P2297" s="124"/>
      <c r="Q2297" s="118"/>
      <c r="R2297" s="118"/>
      <c r="S2297" s="151"/>
      <c r="T2297" s="119" t="str">
        <f t="shared" si="455"/>
        <v/>
      </c>
      <c r="U2297" s="119" t="str">
        <f t="shared" si="456"/>
        <v/>
      </c>
      <c r="V2297" s="119" t="str">
        <f t="shared" si="450"/>
        <v/>
      </c>
      <c r="W2297" s="119" t="str">
        <f t="shared" si="451"/>
        <v/>
      </c>
      <c r="X2297" s="119" t="str">
        <f t="shared" si="452"/>
        <v/>
      </c>
      <c r="Y2297" s="120" t="str">
        <f t="shared" si="457"/>
        <v/>
      </c>
      <c r="Z2297" s="121" t="str">
        <f t="shared" si="458"/>
        <v/>
      </c>
      <c r="AA2297" s="122"/>
      <c r="AB2297" s="119" t="str">
        <f t="shared" si="453"/>
        <v/>
      </c>
    </row>
    <row r="2298" spans="1:28" x14ac:dyDescent="0.45">
      <c r="A2298" s="112" t="str">
        <f>IF(C2298="","",COUNTA($C$3:C2298))</f>
        <v/>
      </c>
      <c r="B2298" s="112" t="str">
        <f t="shared" si="459"/>
        <v/>
      </c>
      <c r="C2298" s="124"/>
      <c r="D2298" s="114"/>
      <c r="E2298" s="114"/>
      <c r="F2298" s="115"/>
      <c r="G2298" s="116"/>
      <c r="H2298" s="152"/>
      <c r="I2298" s="116"/>
      <c r="J2298" s="116"/>
      <c r="K2298" s="117" t="str">
        <f t="shared" si="449"/>
        <v/>
      </c>
      <c r="L2298" s="118"/>
      <c r="M2298" s="118"/>
      <c r="N2298" s="118"/>
      <c r="O2298" s="138" t="str">
        <f t="shared" si="454"/>
        <v/>
      </c>
      <c r="P2298" s="124"/>
      <c r="Q2298" s="118"/>
      <c r="R2298" s="118"/>
      <c r="S2298" s="151"/>
      <c r="T2298" s="119" t="str">
        <f t="shared" si="455"/>
        <v/>
      </c>
      <c r="U2298" s="119" t="str">
        <f t="shared" si="456"/>
        <v/>
      </c>
      <c r="V2298" s="119" t="str">
        <f t="shared" si="450"/>
        <v/>
      </c>
      <c r="W2298" s="119" t="str">
        <f t="shared" si="451"/>
        <v/>
      </c>
      <c r="X2298" s="119" t="str">
        <f t="shared" si="452"/>
        <v/>
      </c>
      <c r="Y2298" s="120" t="str">
        <f t="shared" si="457"/>
        <v/>
      </c>
      <c r="Z2298" s="121" t="str">
        <f t="shared" si="458"/>
        <v/>
      </c>
      <c r="AA2298" s="122"/>
      <c r="AB2298" s="119" t="str">
        <f t="shared" si="453"/>
        <v/>
      </c>
    </row>
    <row r="2299" spans="1:28" x14ac:dyDescent="0.45">
      <c r="A2299" s="112" t="str">
        <f>IF(C2299="","",COUNTA($C$3:C2299))</f>
        <v/>
      </c>
      <c r="B2299" s="112" t="str">
        <f t="shared" si="459"/>
        <v/>
      </c>
      <c r="C2299" s="124"/>
      <c r="D2299" s="114"/>
      <c r="E2299" s="114"/>
      <c r="F2299" s="115"/>
      <c r="G2299" s="116"/>
      <c r="H2299" s="152"/>
      <c r="I2299" s="116"/>
      <c r="J2299" s="116"/>
      <c r="K2299" s="117" t="str">
        <f t="shared" si="449"/>
        <v/>
      </c>
      <c r="L2299" s="118"/>
      <c r="M2299" s="118"/>
      <c r="N2299" s="118"/>
      <c r="O2299" s="138" t="str">
        <f t="shared" si="454"/>
        <v/>
      </c>
      <c r="P2299" s="124"/>
      <c r="Q2299" s="118"/>
      <c r="R2299" s="118"/>
      <c r="S2299" s="151"/>
      <c r="T2299" s="119" t="str">
        <f t="shared" si="455"/>
        <v/>
      </c>
      <c r="U2299" s="119" t="str">
        <f t="shared" si="456"/>
        <v/>
      </c>
      <c r="V2299" s="119" t="str">
        <f t="shared" si="450"/>
        <v/>
      </c>
      <c r="W2299" s="119" t="str">
        <f t="shared" si="451"/>
        <v/>
      </c>
      <c r="X2299" s="119" t="str">
        <f t="shared" si="452"/>
        <v/>
      </c>
      <c r="Y2299" s="120" t="str">
        <f t="shared" si="457"/>
        <v/>
      </c>
      <c r="Z2299" s="121" t="str">
        <f t="shared" si="458"/>
        <v/>
      </c>
      <c r="AA2299" s="122"/>
      <c r="AB2299" s="119" t="str">
        <f t="shared" si="453"/>
        <v/>
      </c>
    </row>
    <row r="2300" spans="1:28" x14ac:dyDescent="0.45">
      <c r="A2300" s="112" t="str">
        <f>IF(C2300="","",COUNTA($C$3:C2300))</f>
        <v/>
      </c>
      <c r="B2300" s="112" t="str">
        <f t="shared" si="459"/>
        <v/>
      </c>
      <c r="C2300" s="113"/>
      <c r="D2300" s="114"/>
      <c r="E2300" s="114"/>
      <c r="F2300" s="115"/>
      <c r="G2300" s="116"/>
      <c r="H2300" s="152"/>
      <c r="I2300" s="116"/>
      <c r="J2300" s="116"/>
      <c r="K2300" s="117" t="str">
        <f t="shared" si="449"/>
        <v/>
      </c>
      <c r="L2300" s="118"/>
      <c r="M2300" s="118"/>
      <c r="N2300" s="118"/>
      <c r="O2300" s="138" t="str">
        <f t="shared" si="454"/>
        <v/>
      </c>
      <c r="P2300" s="124"/>
      <c r="Q2300" s="118"/>
      <c r="R2300" s="118"/>
      <c r="S2300" s="151"/>
      <c r="T2300" s="119" t="str">
        <f t="shared" si="455"/>
        <v/>
      </c>
      <c r="U2300" s="119" t="str">
        <f t="shared" si="456"/>
        <v/>
      </c>
      <c r="V2300" s="119" t="str">
        <f t="shared" si="450"/>
        <v/>
      </c>
      <c r="W2300" s="119" t="str">
        <f t="shared" si="451"/>
        <v/>
      </c>
      <c r="X2300" s="119" t="str">
        <f t="shared" si="452"/>
        <v/>
      </c>
      <c r="Y2300" s="120" t="str">
        <f t="shared" si="457"/>
        <v/>
      </c>
      <c r="Z2300" s="121" t="str">
        <f t="shared" si="458"/>
        <v/>
      </c>
      <c r="AA2300" s="122"/>
      <c r="AB2300" s="119" t="str">
        <f t="shared" si="453"/>
        <v/>
      </c>
    </row>
    <row r="2301" spans="1:28" x14ac:dyDescent="0.45">
      <c r="A2301" s="112" t="str">
        <f>IF(C2301="","",COUNTA($C$3:C2301))</f>
        <v/>
      </c>
      <c r="B2301" s="112" t="str">
        <f t="shared" si="459"/>
        <v/>
      </c>
      <c r="C2301" s="124"/>
      <c r="D2301" s="114"/>
      <c r="E2301" s="114"/>
      <c r="F2301" s="115"/>
      <c r="G2301" s="116"/>
      <c r="H2301" s="152"/>
      <c r="I2301" s="116"/>
      <c r="J2301" s="116"/>
      <c r="K2301" s="117" t="str">
        <f t="shared" si="449"/>
        <v/>
      </c>
      <c r="L2301" s="118"/>
      <c r="M2301" s="118"/>
      <c r="N2301" s="118"/>
      <c r="O2301" s="138" t="str">
        <f t="shared" si="454"/>
        <v/>
      </c>
      <c r="P2301" s="124"/>
      <c r="Q2301" s="118"/>
      <c r="R2301" s="118"/>
      <c r="S2301" s="151"/>
      <c r="T2301" s="119" t="str">
        <f t="shared" si="455"/>
        <v/>
      </c>
      <c r="U2301" s="119" t="str">
        <f t="shared" si="456"/>
        <v/>
      </c>
      <c r="V2301" s="119" t="str">
        <f t="shared" si="450"/>
        <v/>
      </c>
      <c r="W2301" s="119" t="str">
        <f t="shared" si="451"/>
        <v/>
      </c>
      <c r="X2301" s="119" t="str">
        <f t="shared" si="452"/>
        <v/>
      </c>
      <c r="Y2301" s="120" t="str">
        <f t="shared" si="457"/>
        <v/>
      </c>
      <c r="Z2301" s="121" t="str">
        <f t="shared" si="458"/>
        <v/>
      </c>
      <c r="AA2301" s="122"/>
      <c r="AB2301" s="119" t="str">
        <f t="shared" si="453"/>
        <v/>
      </c>
    </row>
    <row r="2302" spans="1:28" x14ac:dyDescent="0.45">
      <c r="A2302" s="112" t="str">
        <f>IF(C2302="","",COUNTA($C$3:C2302))</f>
        <v/>
      </c>
      <c r="B2302" s="112" t="str">
        <f t="shared" si="459"/>
        <v/>
      </c>
      <c r="C2302" s="124"/>
      <c r="D2302" s="114"/>
      <c r="E2302" s="114"/>
      <c r="F2302" s="115"/>
      <c r="G2302" s="116"/>
      <c r="H2302" s="152"/>
      <c r="I2302" s="116"/>
      <c r="J2302" s="116"/>
      <c r="K2302" s="117" t="str">
        <f t="shared" si="449"/>
        <v/>
      </c>
      <c r="L2302" s="118"/>
      <c r="M2302" s="118"/>
      <c r="N2302" s="118"/>
      <c r="O2302" s="138" t="str">
        <f t="shared" si="454"/>
        <v/>
      </c>
      <c r="P2302" s="124"/>
      <c r="Q2302" s="118"/>
      <c r="R2302" s="118"/>
      <c r="S2302" s="151"/>
      <c r="T2302" s="119" t="str">
        <f t="shared" si="455"/>
        <v/>
      </c>
      <c r="U2302" s="119" t="str">
        <f t="shared" si="456"/>
        <v/>
      </c>
      <c r="V2302" s="119" t="str">
        <f t="shared" si="450"/>
        <v/>
      </c>
      <c r="W2302" s="119" t="str">
        <f t="shared" si="451"/>
        <v/>
      </c>
      <c r="X2302" s="119" t="str">
        <f t="shared" si="452"/>
        <v/>
      </c>
      <c r="Y2302" s="120" t="str">
        <f t="shared" si="457"/>
        <v/>
      </c>
      <c r="Z2302" s="121" t="str">
        <f t="shared" si="458"/>
        <v/>
      </c>
      <c r="AA2302" s="122"/>
      <c r="AB2302" s="119" t="str">
        <f t="shared" si="453"/>
        <v/>
      </c>
    </row>
    <row r="2303" spans="1:28" x14ac:dyDescent="0.45">
      <c r="A2303" s="112" t="str">
        <f>IF(C2303="","",COUNTA($C$3:C2303))</f>
        <v/>
      </c>
      <c r="B2303" s="112" t="str">
        <f t="shared" si="459"/>
        <v/>
      </c>
      <c r="C2303" s="124"/>
      <c r="D2303" s="114"/>
      <c r="E2303" s="114"/>
      <c r="F2303" s="115"/>
      <c r="G2303" s="116"/>
      <c r="H2303" s="152"/>
      <c r="I2303" s="116"/>
      <c r="J2303" s="116"/>
      <c r="K2303" s="117" t="str">
        <f t="shared" si="449"/>
        <v/>
      </c>
      <c r="L2303" s="118"/>
      <c r="M2303" s="118"/>
      <c r="N2303" s="118"/>
      <c r="O2303" s="138" t="str">
        <f t="shared" si="454"/>
        <v/>
      </c>
      <c r="P2303" s="124"/>
      <c r="Q2303" s="118"/>
      <c r="R2303" s="118"/>
      <c r="S2303" s="151"/>
      <c r="T2303" s="119" t="str">
        <f t="shared" si="455"/>
        <v/>
      </c>
      <c r="U2303" s="119" t="str">
        <f t="shared" si="456"/>
        <v/>
      </c>
      <c r="V2303" s="119" t="str">
        <f t="shared" si="450"/>
        <v/>
      </c>
      <c r="W2303" s="119" t="str">
        <f t="shared" si="451"/>
        <v/>
      </c>
      <c r="X2303" s="119" t="str">
        <f t="shared" si="452"/>
        <v/>
      </c>
      <c r="Y2303" s="120" t="str">
        <f t="shared" si="457"/>
        <v/>
      </c>
      <c r="Z2303" s="121" t="str">
        <f t="shared" si="458"/>
        <v/>
      </c>
      <c r="AA2303" s="122"/>
      <c r="AB2303" s="119" t="str">
        <f t="shared" si="453"/>
        <v/>
      </c>
    </row>
    <row r="2304" spans="1:28" x14ac:dyDescent="0.45">
      <c r="A2304" s="112" t="str">
        <f>IF(C2304="","",COUNTA($C$3:C2304))</f>
        <v/>
      </c>
      <c r="B2304" s="112" t="str">
        <f t="shared" si="459"/>
        <v/>
      </c>
      <c r="C2304" s="124"/>
      <c r="D2304" s="114"/>
      <c r="E2304" s="114"/>
      <c r="F2304" s="115"/>
      <c r="G2304" s="116"/>
      <c r="H2304" s="152"/>
      <c r="I2304" s="116"/>
      <c r="J2304" s="116"/>
      <c r="K2304" s="117" t="str">
        <f t="shared" si="449"/>
        <v/>
      </c>
      <c r="L2304" s="118"/>
      <c r="M2304" s="118"/>
      <c r="N2304" s="118"/>
      <c r="O2304" s="138" t="str">
        <f t="shared" si="454"/>
        <v/>
      </c>
      <c r="P2304" s="124"/>
      <c r="Q2304" s="118"/>
      <c r="R2304" s="118"/>
      <c r="S2304" s="151"/>
      <c r="T2304" s="119" t="str">
        <f t="shared" si="455"/>
        <v/>
      </c>
      <c r="U2304" s="119" t="str">
        <f t="shared" si="456"/>
        <v/>
      </c>
      <c r="V2304" s="119" t="str">
        <f t="shared" si="450"/>
        <v/>
      </c>
      <c r="W2304" s="119" t="str">
        <f t="shared" si="451"/>
        <v/>
      </c>
      <c r="X2304" s="119" t="str">
        <f t="shared" si="452"/>
        <v/>
      </c>
      <c r="Y2304" s="120" t="str">
        <f t="shared" si="457"/>
        <v/>
      </c>
      <c r="Z2304" s="121" t="str">
        <f t="shared" si="458"/>
        <v/>
      </c>
      <c r="AA2304" s="122"/>
      <c r="AB2304" s="119" t="str">
        <f t="shared" si="453"/>
        <v/>
      </c>
    </row>
    <row r="2305" spans="1:28" x14ac:dyDescent="0.45">
      <c r="A2305" s="112" t="str">
        <f>IF(C2305="","",COUNTA($C$3:C2305))</f>
        <v/>
      </c>
      <c r="B2305" s="112" t="str">
        <f t="shared" si="459"/>
        <v/>
      </c>
      <c r="C2305" s="124"/>
      <c r="D2305" s="114"/>
      <c r="E2305" s="114"/>
      <c r="F2305" s="115"/>
      <c r="G2305" s="116"/>
      <c r="H2305" s="152"/>
      <c r="I2305" s="116"/>
      <c r="J2305" s="116"/>
      <c r="K2305" s="117" t="str">
        <f t="shared" si="449"/>
        <v/>
      </c>
      <c r="L2305" s="118"/>
      <c r="M2305" s="118"/>
      <c r="N2305" s="118"/>
      <c r="O2305" s="138" t="str">
        <f t="shared" si="454"/>
        <v/>
      </c>
      <c r="P2305" s="124"/>
      <c r="Q2305" s="118"/>
      <c r="R2305" s="118"/>
      <c r="S2305" s="151"/>
      <c r="T2305" s="119" t="str">
        <f t="shared" si="455"/>
        <v/>
      </c>
      <c r="U2305" s="119" t="str">
        <f t="shared" si="456"/>
        <v/>
      </c>
      <c r="V2305" s="119" t="str">
        <f t="shared" si="450"/>
        <v/>
      </c>
      <c r="W2305" s="119" t="str">
        <f t="shared" si="451"/>
        <v/>
      </c>
      <c r="X2305" s="119" t="str">
        <f t="shared" si="452"/>
        <v/>
      </c>
      <c r="Y2305" s="120" t="str">
        <f t="shared" si="457"/>
        <v/>
      </c>
      <c r="Z2305" s="121" t="str">
        <f t="shared" si="458"/>
        <v/>
      </c>
      <c r="AA2305" s="122"/>
      <c r="AB2305" s="119" t="str">
        <f t="shared" si="453"/>
        <v/>
      </c>
    </row>
    <row r="2306" spans="1:28" x14ac:dyDescent="0.45">
      <c r="A2306" s="112" t="str">
        <f>IF(C2306="","",COUNTA($C$3:C2306))</f>
        <v/>
      </c>
      <c r="B2306" s="112" t="str">
        <f t="shared" si="459"/>
        <v/>
      </c>
      <c r="C2306" s="124"/>
      <c r="D2306" s="114"/>
      <c r="E2306" s="114"/>
      <c r="F2306" s="115"/>
      <c r="G2306" s="116"/>
      <c r="H2306" s="152"/>
      <c r="I2306" s="116"/>
      <c r="J2306" s="116"/>
      <c r="K2306" s="117" t="str">
        <f t="shared" si="449"/>
        <v/>
      </c>
      <c r="L2306" s="118"/>
      <c r="M2306" s="118"/>
      <c r="N2306" s="118"/>
      <c r="O2306" s="138" t="str">
        <f t="shared" si="454"/>
        <v/>
      </c>
      <c r="P2306" s="124"/>
      <c r="Q2306" s="118"/>
      <c r="R2306" s="118"/>
      <c r="S2306" s="151"/>
      <c r="T2306" s="119" t="str">
        <f t="shared" si="455"/>
        <v/>
      </c>
      <c r="U2306" s="119" t="str">
        <f t="shared" si="456"/>
        <v/>
      </c>
      <c r="V2306" s="119" t="str">
        <f t="shared" si="450"/>
        <v/>
      </c>
      <c r="W2306" s="119" t="str">
        <f t="shared" si="451"/>
        <v/>
      </c>
      <c r="X2306" s="119" t="str">
        <f t="shared" si="452"/>
        <v/>
      </c>
      <c r="Y2306" s="120" t="str">
        <f t="shared" si="457"/>
        <v/>
      </c>
      <c r="Z2306" s="121" t="str">
        <f t="shared" si="458"/>
        <v/>
      </c>
      <c r="AA2306" s="122"/>
      <c r="AB2306" s="119" t="str">
        <f t="shared" si="453"/>
        <v/>
      </c>
    </row>
    <row r="2307" spans="1:28" x14ac:dyDescent="0.45">
      <c r="A2307" s="112" t="str">
        <f>IF(C2307="","",COUNTA($C$3:C2307))</f>
        <v/>
      </c>
      <c r="B2307" s="112" t="str">
        <f t="shared" si="459"/>
        <v/>
      </c>
      <c r="C2307" s="124"/>
      <c r="D2307" s="114"/>
      <c r="E2307" s="114"/>
      <c r="F2307" s="115"/>
      <c r="G2307" s="116"/>
      <c r="H2307" s="152"/>
      <c r="I2307" s="116"/>
      <c r="J2307" s="116"/>
      <c r="K2307" s="117" t="str">
        <f t="shared" ref="K2307:K2370" si="460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307" s="118"/>
      <c r="M2307" s="118"/>
      <c r="N2307" s="118"/>
      <c r="O2307" s="138" t="str">
        <f t="shared" si="454"/>
        <v/>
      </c>
      <c r="P2307" s="124"/>
      <c r="Q2307" s="118"/>
      <c r="R2307" s="118"/>
      <c r="S2307" s="151"/>
      <c r="T2307" s="119" t="str">
        <f t="shared" si="455"/>
        <v/>
      </c>
      <c r="U2307" s="119" t="str">
        <f t="shared" si="456"/>
        <v/>
      </c>
      <c r="V2307" s="119" t="str">
        <f t="shared" ref="V2307:V2370" si="461">IF(ISNUMBER(SEARCH("26",J:J)),O2307*3.925,IF(ISNUMBER(SEARCH("24",J:J)),O2307*4.71,IF(ISNUMBER(SEARCH("22",J:J)),O2307*6.28,IF(ISNUMBER(SEARCH("20",J:J)),O2307*7.85,IF(ISNUMBER(SEARCH("18G",J:J)),O2307*9.42,IF(ISNUMBER(SEARCH("16G",J:J)),O2307*11.775,IF(ISNUMBER(SEARCH("Thermal",J:J)),O2307,IF(ISNUMBER(SEARCH("Acou",J:J)),O2307,IF(ISNUMBER(SEARCH("ss",J:J)),O2307,IF(ISNUMBER(SEARCH("0.8mm",J:J)),O2307*2.2,IF(ISNUMBER(SEARCH("1mm",J:J)),O2307*2.75,IF(ISNUMBER(SEARCH("1.2mm",J:J)),O2307*3.3,IF(ISNUMBER(SEARCH("Gasket",J:J)),O2307,IF(ISNUMBER(SEARCH("Cleats",J:J)),O2307,IF(ISNUMBER(SEARCH("Sealant",J:J)),O2307,IF(ISNUMBER(SEARCH("Bracket",J:J)),O2307,IF(ISNUMBER(SEARCH("Corner",J:J)),O2307,IF(ISNUMBER(SEARCH("Bubble",J:J)),O2307,""))))))))))))))))))</f>
        <v/>
      </c>
      <c r="W2307" s="119" t="str">
        <f t="shared" ref="W2307:W2370" si="462">IF(ISNUMBER(SEARCH("26",J:J)),U2307*3.925,IF(ISNUMBER(SEARCH("24",J:J)),U2307*4.71,IF(ISNUMBER(SEARCH("22",J:J)),U2307*6.28,IF(ISNUMBER(SEARCH("20",J:J)),U2307*7.85,IF(ISNUMBER(SEARCH("18G",J:J)),U2307*9.42,IF(ISNUMBER(SEARCH("16G",J:J)),U2307*11.775,IF(ISNUMBER(SEARCH("Thermal",J:J)),U2307,IF(ISNUMBER(SEARCH("Acou",J:J)),U2307,IF(ISNUMBER(SEARCH("ss",J:J)),U2307,IF(ISNUMBER(SEARCH("0.8mm",J:J)),U2307*2.2,IF(ISNUMBER(SEARCH("1mm",J:J)),U2307*2.75,IF(ISNUMBER(SEARCH("1.2mm",J:J)),U2307*3.3,IF(ISNUMBER(SEARCH("Gasket",J:J)),U2307,IF(ISNUMBER(SEARCH("Cleats",J:J)),U2307,IF(ISNUMBER(SEARCH("Sealant",J:J)),U2307,IF(ISNUMBER(SEARCH("Bracket",J:J)),U2307,IF(ISNUMBER(SEARCH("Corner",J:J)),U2307,IF(ISNUMBER(SEARCH("Bubble",J:J)),U2307,""))))))))))))))))))</f>
        <v/>
      </c>
      <c r="X2307" s="119" t="str">
        <f t="shared" ref="X2307:X2370" si="463">IF(ISNUMBER(SEARCH("26",J:J)),T2307*3.925,IF(ISNUMBER(SEARCH("24",J:J)),T2307*4.71,IF(ISNUMBER(SEARCH("22",J:J)),T2307*6.28,IF(ISNUMBER(SEARCH("20",J:J)),T2307*7.85,IF(ISNUMBER(SEARCH("18",J:J)),T2307*9.42,IF(ISNUMBER(SEARCH("16",J:J)),T2307*11.775,IF(ISNUMBER(SEARCH("Thermal",J:J)),"",IF(ISNUMBER(SEARCH("Acou",J:J)),"",IF(ISNUMBER(SEARCH("ss",J:J)),"",IF(ISNUMBER(SEARCH("0.8mm",J:J)),T2307*2.2,IF(ISNUMBER(SEARCH("1mm",J:J)),T2307*2.75,IF(ISNUMBER(SEARCH("1.2mm",J:J)),T2307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307" s="120" t="str">
        <f t="shared" si="457"/>
        <v/>
      </c>
      <c r="Z2307" s="121" t="str">
        <f t="shared" si="458"/>
        <v/>
      </c>
      <c r="AA2307" s="122"/>
      <c r="AB2307" s="119" t="str">
        <f t="shared" si="453"/>
        <v/>
      </c>
    </row>
    <row r="2308" spans="1:28" x14ac:dyDescent="0.45">
      <c r="A2308" s="112" t="str">
        <f>IF(C2308="","",COUNTA($C$3:C2308))</f>
        <v/>
      </c>
      <c r="B2308" s="112" t="str">
        <f t="shared" si="459"/>
        <v/>
      </c>
      <c r="C2308" s="124"/>
      <c r="D2308" s="114"/>
      <c r="E2308" s="114"/>
      <c r="F2308" s="115"/>
      <c r="G2308" s="116"/>
      <c r="H2308" s="152"/>
      <c r="I2308" s="116"/>
      <c r="J2308" s="116"/>
      <c r="K2308" s="117" t="str">
        <f t="shared" si="460"/>
        <v/>
      </c>
      <c r="L2308" s="118"/>
      <c r="M2308" s="118"/>
      <c r="N2308" s="118"/>
      <c r="O2308" s="138" t="str">
        <f t="shared" si="454"/>
        <v/>
      </c>
      <c r="P2308" s="124"/>
      <c r="Q2308" s="118"/>
      <c r="R2308" s="118"/>
      <c r="S2308" s="151"/>
      <c r="T2308" s="119" t="str">
        <f t="shared" si="455"/>
        <v/>
      </c>
      <c r="U2308" s="119" t="str">
        <f t="shared" si="456"/>
        <v/>
      </c>
      <c r="V2308" s="119" t="str">
        <f t="shared" si="461"/>
        <v/>
      </c>
      <c r="W2308" s="119" t="str">
        <f t="shared" si="462"/>
        <v/>
      </c>
      <c r="X2308" s="119" t="str">
        <f t="shared" si="463"/>
        <v/>
      </c>
      <c r="Y2308" s="120" t="str">
        <f t="shared" si="457"/>
        <v/>
      </c>
      <c r="Z2308" s="121" t="str">
        <f t="shared" si="458"/>
        <v/>
      </c>
      <c r="AA2308" s="122"/>
      <c r="AB2308" s="119" t="str">
        <f t="shared" si="453"/>
        <v/>
      </c>
    </row>
    <row r="2309" spans="1:28" x14ac:dyDescent="0.45">
      <c r="A2309" s="112" t="str">
        <f>IF(C2309="","",COUNTA($C$3:C2309))</f>
        <v/>
      </c>
      <c r="B2309" s="112" t="str">
        <f t="shared" si="459"/>
        <v/>
      </c>
      <c r="C2309" s="124"/>
      <c r="D2309" s="114"/>
      <c r="E2309" s="114"/>
      <c r="F2309" s="115"/>
      <c r="G2309" s="116"/>
      <c r="H2309" s="152"/>
      <c r="I2309" s="116"/>
      <c r="J2309" s="116"/>
      <c r="K2309" s="117" t="str">
        <f t="shared" si="460"/>
        <v/>
      </c>
      <c r="L2309" s="118"/>
      <c r="M2309" s="118"/>
      <c r="N2309" s="118"/>
      <c r="O2309" s="138" t="str">
        <f t="shared" si="454"/>
        <v/>
      </c>
      <c r="P2309" s="124"/>
      <c r="Q2309" s="118"/>
      <c r="R2309" s="118"/>
      <c r="S2309" s="151"/>
      <c r="T2309" s="119" t="str">
        <f t="shared" si="455"/>
        <v/>
      </c>
      <c r="U2309" s="119" t="str">
        <f t="shared" si="456"/>
        <v/>
      </c>
      <c r="V2309" s="119" t="str">
        <f t="shared" si="461"/>
        <v/>
      </c>
      <c r="W2309" s="119" t="str">
        <f t="shared" si="462"/>
        <v/>
      </c>
      <c r="X2309" s="119" t="str">
        <f t="shared" si="463"/>
        <v/>
      </c>
      <c r="Y2309" s="120" t="str">
        <f t="shared" si="457"/>
        <v/>
      </c>
      <c r="Z2309" s="121" t="str">
        <f t="shared" si="458"/>
        <v/>
      </c>
      <c r="AA2309" s="122"/>
      <c r="AB2309" s="119" t="str">
        <f t="shared" si="453"/>
        <v/>
      </c>
    </row>
    <row r="2310" spans="1:28" x14ac:dyDescent="0.45">
      <c r="A2310" s="112" t="str">
        <f>IF(C2310="","",COUNTA($C$3:C2310))</f>
        <v/>
      </c>
      <c r="B2310" s="112" t="str">
        <f t="shared" si="459"/>
        <v/>
      </c>
      <c r="C2310" s="124"/>
      <c r="D2310" s="114"/>
      <c r="E2310" s="114"/>
      <c r="F2310" s="115"/>
      <c r="G2310" s="116"/>
      <c r="H2310" s="152"/>
      <c r="I2310" s="116"/>
      <c r="J2310" s="116"/>
      <c r="K2310" s="117" t="str">
        <f t="shared" si="460"/>
        <v/>
      </c>
      <c r="L2310" s="118"/>
      <c r="M2310" s="118"/>
      <c r="N2310" s="118"/>
      <c r="O2310" s="138" t="str">
        <f t="shared" si="454"/>
        <v/>
      </c>
      <c r="P2310" s="124"/>
      <c r="Q2310" s="118"/>
      <c r="R2310" s="118"/>
      <c r="S2310" s="151"/>
      <c r="T2310" s="119" t="str">
        <f t="shared" si="455"/>
        <v/>
      </c>
      <c r="U2310" s="119" t="str">
        <f t="shared" si="456"/>
        <v/>
      </c>
      <c r="V2310" s="119" t="str">
        <f t="shared" si="461"/>
        <v/>
      </c>
      <c r="W2310" s="119" t="str">
        <f t="shared" si="462"/>
        <v/>
      </c>
      <c r="X2310" s="119" t="str">
        <f t="shared" si="463"/>
        <v/>
      </c>
      <c r="Y2310" s="120" t="str">
        <f t="shared" si="457"/>
        <v/>
      </c>
      <c r="Z2310" s="121" t="str">
        <f t="shared" si="458"/>
        <v/>
      </c>
      <c r="AA2310" s="122"/>
      <c r="AB2310" s="119" t="str">
        <f t="shared" si="453"/>
        <v/>
      </c>
    </row>
    <row r="2311" spans="1:28" x14ac:dyDescent="0.45">
      <c r="A2311" s="112" t="str">
        <f>IF(C2311="","",COUNTA($C$3:C2311))</f>
        <v/>
      </c>
      <c r="B2311" s="112" t="str">
        <f t="shared" si="459"/>
        <v/>
      </c>
      <c r="C2311" s="113"/>
      <c r="D2311" s="114"/>
      <c r="E2311" s="114"/>
      <c r="F2311" s="115"/>
      <c r="G2311" s="116"/>
      <c r="H2311" s="152"/>
      <c r="I2311" s="116"/>
      <c r="J2311" s="116"/>
      <c r="K2311" s="117" t="str">
        <f t="shared" si="460"/>
        <v/>
      </c>
      <c r="L2311" s="118"/>
      <c r="M2311" s="118"/>
      <c r="N2311" s="118"/>
      <c r="O2311" s="138" t="str">
        <f t="shared" si="454"/>
        <v/>
      </c>
      <c r="P2311" s="124"/>
      <c r="Q2311" s="118"/>
      <c r="R2311" s="118"/>
      <c r="S2311" s="151"/>
      <c r="T2311" s="119" t="str">
        <f t="shared" si="455"/>
        <v/>
      </c>
      <c r="U2311" s="119" t="str">
        <f t="shared" si="456"/>
        <v/>
      </c>
      <c r="V2311" s="119" t="str">
        <f t="shared" si="461"/>
        <v/>
      </c>
      <c r="W2311" s="119" t="str">
        <f t="shared" si="462"/>
        <v/>
      </c>
      <c r="X2311" s="119" t="str">
        <f t="shared" si="463"/>
        <v/>
      </c>
      <c r="Y2311" s="120" t="str">
        <f t="shared" si="457"/>
        <v/>
      </c>
      <c r="Z2311" s="121" t="str">
        <f t="shared" si="458"/>
        <v/>
      </c>
      <c r="AA2311" s="122"/>
      <c r="AB2311" s="119" t="str">
        <f t="shared" si="453"/>
        <v/>
      </c>
    </row>
    <row r="2312" spans="1:28" x14ac:dyDescent="0.45">
      <c r="A2312" s="112" t="str">
        <f>IF(C2312="","",COUNTA($C$3:C2312))</f>
        <v/>
      </c>
      <c r="B2312" s="112" t="str">
        <f t="shared" si="459"/>
        <v/>
      </c>
      <c r="C2312" s="113"/>
      <c r="D2312" s="114"/>
      <c r="E2312" s="114"/>
      <c r="F2312" s="115"/>
      <c r="G2312" s="116"/>
      <c r="H2312" s="152"/>
      <c r="I2312" s="116"/>
      <c r="J2312" s="116"/>
      <c r="K2312" s="117" t="str">
        <f t="shared" si="460"/>
        <v/>
      </c>
      <c r="L2312" s="118"/>
      <c r="M2312" s="118"/>
      <c r="N2312" s="118"/>
      <c r="O2312" s="138" t="str">
        <f t="shared" si="454"/>
        <v/>
      </c>
      <c r="P2312" s="124"/>
      <c r="Q2312" s="118"/>
      <c r="R2312" s="118"/>
      <c r="S2312" s="151"/>
      <c r="T2312" s="119" t="str">
        <f t="shared" si="455"/>
        <v/>
      </c>
      <c r="U2312" s="119" t="str">
        <f t="shared" si="456"/>
        <v/>
      </c>
      <c r="V2312" s="119" t="str">
        <f t="shared" si="461"/>
        <v/>
      </c>
      <c r="W2312" s="119" t="str">
        <f t="shared" si="462"/>
        <v/>
      </c>
      <c r="X2312" s="119" t="str">
        <f t="shared" si="463"/>
        <v/>
      </c>
      <c r="Y2312" s="120" t="str">
        <f t="shared" si="457"/>
        <v/>
      </c>
      <c r="Z2312" s="121" t="str">
        <f t="shared" si="458"/>
        <v/>
      </c>
      <c r="AA2312" s="122"/>
      <c r="AB2312" s="119" t="str">
        <f t="shared" si="453"/>
        <v/>
      </c>
    </row>
    <row r="2313" spans="1:28" x14ac:dyDescent="0.45">
      <c r="A2313" s="112" t="str">
        <f>IF(C2313="","",COUNTA($C$3:C2313))</f>
        <v/>
      </c>
      <c r="B2313" s="112" t="str">
        <f t="shared" si="459"/>
        <v/>
      </c>
      <c r="C2313" s="124"/>
      <c r="D2313" s="114"/>
      <c r="E2313" s="114"/>
      <c r="F2313" s="115"/>
      <c r="G2313" s="116"/>
      <c r="H2313" s="152"/>
      <c r="I2313" s="116"/>
      <c r="J2313" s="116"/>
      <c r="K2313" s="117" t="str">
        <f t="shared" si="460"/>
        <v/>
      </c>
      <c r="L2313" s="118"/>
      <c r="M2313" s="118"/>
      <c r="N2313" s="118"/>
      <c r="O2313" s="138" t="str">
        <f t="shared" si="454"/>
        <v/>
      </c>
      <c r="P2313" s="124"/>
      <c r="Q2313" s="118"/>
      <c r="R2313" s="118"/>
      <c r="S2313" s="151"/>
      <c r="T2313" s="119" t="str">
        <f t="shared" si="455"/>
        <v/>
      </c>
      <c r="U2313" s="119" t="str">
        <f t="shared" si="456"/>
        <v/>
      </c>
      <c r="V2313" s="119" t="str">
        <f t="shared" si="461"/>
        <v/>
      </c>
      <c r="W2313" s="119" t="str">
        <f t="shared" si="462"/>
        <v/>
      </c>
      <c r="X2313" s="119" t="str">
        <f t="shared" si="463"/>
        <v/>
      </c>
      <c r="Y2313" s="120" t="str">
        <f t="shared" si="457"/>
        <v/>
      </c>
      <c r="Z2313" s="121" t="str">
        <f t="shared" si="458"/>
        <v/>
      </c>
      <c r="AA2313" s="122"/>
      <c r="AB2313" s="119" t="str">
        <f t="shared" si="453"/>
        <v/>
      </c>
    </row>
    <row r="2314" spans="1:28" x14ac:dyDescent="0.45">
      <c r="A2314" s="112" t="str">
        <f>IF(C2314="","",COUNTA($C$3:C2314))</f>
        <v/>
      </c>
      <c r="B2314" s="112" t="str">
        <f t="shared" si="459"/>
        <v/>
      </c>
      <c r="C2314" s="124"/>
      <c r="D2314" s="114"/>
      <c r="E2314" s="114"/>
      <c r="F2314" s="115"/>
      <c r="G2314" s="116"/>
      <c r="H2314" s="152"/>
      <c r="I2314" s="116"/>
      <c r="J2314" s="116"/>
      <c r="K2314" s="117" t="str">
        <f t="shared" si="460"/>
        <v/>
      </c>
      <c r="L2314" s="118"/>
      <c r="M2314" s="118"/>
      <c r="N2314" s="118"/>
      <c r="O2314" s="138" t="str">
        <f t="shared" si="454"/>
        <v/>
      </c>
      <c r="P2314" s="124"/>
      <c r="Q2314" s="118"/>
      <c r="R2314" s="118"/>
      <c r="S2314" s="151"/>
      <c r="T2314" s="119" t="str">
        <f t="shared" si="455"/>
        <v/>
      </c>
      <c r="U2314" s="119" t="str">
        <f t="shared" si="456"/>
        <v/>
      </c>
      <c r="V2314" s="119" t="str">
        <f t="shared" si="461"/>
        <v/>
      </c>
      <c r="W2314" s="119" t="str">
        <f t="shared" si="462"/>
        <v/>
      </c>
      <c r="X2314" s="119" t="str">
        <f t="shared" si="463"/>
        <v/>
      </c>
      <c r="Y2314" s="120" t="str">
        <f t="shared" si="457"/>
        <v/>
      </c>
      <c r="Z2314" s="121" t="str">
        <f t="shared" si="458"/>
        <v/>
      </c>
      <c r="AA2314" s="122"/>
      <c r="AB2314" s="119" t="str">
        <f t="shared" si="453"/>
        <v/>
      </c>
    </row>
    <row r="2315" spans="1:28" x14ac:dyDescent="0.45">
      <c r="A2315" s="112" t="str">
        <f>IF(C2315="","",COUNTA($C$3:C2315))</f>
        <v/>
      </c>
      <c r="B2315" s="112" t="str">
        <f t="shared" si="459"/>
        <v/>
      </c>
      <c r="C2315" s="124"/>
      <c r="D2315" s="114"/>
      <c r="E2315" s="114"/>
      <c r="F2315" s="115"/>
      <c r="G2315" s="116"/>
      <c r="H2315" s="152"/>
      <c r="I2315" s="116"/>
      <c r="J2315" s="116"/>
      <c r="K2315" s="117" t="str">
        <f t="shared" si="460"/>
        <v/>
      </c>
      <c r="L2315" s="118"/>
      <c r="M2315" s="118"/>
      <c r="N2315" s="118"/>
      <c r="O2315" s="138" t="str">
        <f t="shared" si="454"/>
        <v/>
      </c>
      <c r="P2315" s="124"/>
      <c r="Q2315" s="118"/>
      <c r="R2315" s="118"/>
      <c r="S2315" s="151"/>
      <c r="T2315" s="119" t="str">
        <f t="shared" si="455"/>
        <v/>
      </c>
      <c r="U2315" s="119" t="str">
        <f t="shared" si="456"/>
        <v/>
      </c>
      <c r="V2315" s="119" t="str">
        <f t="shared" si="461"/>
        <v/>
      </c>
      <c r="W2315" s="119" t="str">
        <f t="shared" si="462"/>
        <v/>
      </c>
      <c r="X2315" s="119" t="str">
        <f t="shared" si="463"/>
        <v/>
      </c>
      <c r="Y2315" s="120" t="str">
        <f t="shared" si="457"/>
        <v/>
      </c>
      <c r="Z2315" s="121" t="str">
        <f t="shared" si="458"/>
        <v/>
      </c>
      <c r="AA2315" s="122"/>
      <c r="AB2315" s="119" t="str">
        <f t="shared" si="453"/>
        <v/>
      </c>
    </row>
    <row r="2316" spans="1:28" x14ac:dyDescent="0.45">
      <c r="A2316" s="112" t="str">
        <f>IF(C2316="","",COUNTA($C$3:C2316))</f>
        <v/>
      </c>
      <c r="B2316" s="112" t="str">
        <f t="shared" si="459"/>
        <v/>
      </c>
      <c r="C2316" s="124"/>
      <c r="D2316" s="114"/>
      <c r="E2316" s="114"/>
      <c r="F2316" s="115"/>
      <c r="G2316" s="116"/>
      <c r="H2316" s="152"/>
      <c r="I2316" s="116"/>
      <c r="J2316" s="116"/>
      <c r="K2316" s="117" t="str">
        <f t="shared" si="460"/>
        <v/>
      </c>
      <c r="L2316" s="118"/>
      <c r="M2316" s="118"/>
      <c r="N2316" s="118"/>
      <c r="O2316" s="138" t="str">
        <f t="shared" si="454"/>
        <v/>
      </c>
      <c r="P2316" s="124"/>
      <c r="Q2316" s="118"/>
      <c r="R2316" s="118"/>
      <c r="S2316" s="151"/>
      <c r="T2316" s="119" t="str">
        <f t="shared" si="455"/>
        <v/>
      </c>
      <c r="U2316" s="119" t="str">
        <f t="shared" si="456"/>
        <v/>
      </c>
      <c r="V2316" s="119" t="str">
        <f t="shared" si="461"/>
        <v/>
      </c>
      <c r="W2316" s="119" t="str">
        <f t="shared" si="462"/>
        <v/>
      </c>
      <c r="X2316" s="119" t="str">
        <f t="shared" si="463"/>
        <v/>
      </c>
      <c r="Y2316" s="120" t="str">
        <f t="shared" si="457"/>
        <v/>
      </c>
      <c r="Z2316" s="121" t="str">
        <f t="shared" si="458"/>
        <v/>
      </c>
      <c r="AA2316" s="122"/>
      <c r="AB2316" s="119" t="str">
        <f t="shared" si="453"/>
        <v/>
      </c>
    </row>
    <row r="2317" spans="1:28" x14ac:dyDescent="0.45">
      <c r="A2317" s="112" t="str">
        <f>IF(C2317="","",COUNTA($C$3:C2317))</f>
        <v/>
      </c>
      <c r="B2317" s="112" t="str">
        <f t="shared" si="459"/>
        <v/>
      </c>
      <c r="C2317" s="124"/>
      <c r="D2317" s="114"/>
      <c r="E2317" s="114"/>
      <c r="F2317" s="115"/>
      <c r="G2317" s="116"/>
      <c r="H2317" s="152"/>
      <c r="I2317" s="116"/>
      <c r="J2317" s="116"/>
      <c r="K2317" s="117" t="str">
        <f t="shared" si="460"/>
        <v/>
      </c>
      <c r="L2317" s="118"/>
      <c r="M2317" s="118"/>
      <c r="N2317" s="118"/>
      <c r="O2317" s="138" t="str">
        <f t="shared" si="454"/>
        <v/>
      </c>
      <c r="P2317" s="124"/>
      <c r="Q2317" s="118"/>
      <c r="R2317" s="118"/>
      <c r="S2317" s="151"/>
      <c r="T2317" s="119" t="str">
        <f t="shared" si="455"/>
        <v/>
      </c>
      <c r="U2317" s="119" t="str">
        <f t="shared" si="456"/>
        <v/>
      </c>
      <c r="V2317" s="119" t="str">
        <f t="shared" si="461"/>
        <v/>
      </c>
      <c r="W2317" s="119" t="str">
        <f t="shared" si="462"/>
        <v/>
      </c>
      <c r="X2317" s="119" t="str">
        <f t="shared" si="463"/>
        <v/>
      </c>
      <c r="Y2317" s="120" t="str">
        <f t="shared" si="457"/>
        <v/>
      </c>
      <c r="Z2317" s="121" t="str">
        <f t="shared" si="458"/>
        <v/>
      </c>
      <c r="AA2317" s="122"/>
      <c r="AB2317" s="119" t="str">
        <f t="shared" si="453"/>
        <v/>
      </c>
    </row>
    <row r="2318" spans="1:28" x14ac:dyDescent="0.45">
      <c r="A2318" s="112" t="str">
        <f>IF(C2318="","",COUNTA($C$3:C2318))</f>
        <v/>
      </c>
      <c r="B2318" s="112" t="str">
        <f t="shared" si="459"/>
        <v/>
      </c>
      <c r="C2318" s="124"/>
      <c r="D2318" s="114"/>
      <c r="E2318" s="114"/>
      <c r="F2318" s="115"/>
      <c r="G2318" s="116"/>
      <c r="H2318" s="152"/>
      <c r="I2318" s="116"/>
      <c r="J2318" s="116"/>
      <c r="K2318" s="117" t="str">
        <f t="shared" si="460"/>
        <v/>
      </c>
      <c r="L2318" s="118"/>
      <c r="M2318" s="118"/>
      <c r="N2318" s="118"/>
      <c r="O2318" s="138" t="str">
        <f t="shared" si="454"/>
        <v/>
      </c>
      <c r="P2318" s="124"/>
      <c r="Q2318" s="118"/>
      <c r="R2318" s="118"/>
      <c r="S2318" s="151"/>
      <c r="T2318" s="119" t="str">
        <f t="shared" si="455"/>
        <v/>
      </c>
      <c r="U2318" s="119" t="str">
        <f t="shared" si="456"/>
        <v/>
      </c>
      <c r="V2318" s="119" t="str">
        <f t="shared" si="461"/>
        <v/>
      </c>
      <c r="W2318" s="119" t="str">
        <f t="shared" si="462"/>
        <v/>
      </c>
      <c r="X2318" s="119" t="str">
        <f t="shared" si="463"/>
        <v/>
      </c>
      <c r="Y2318" s="120" t="str">
        <f t="shared" si="457"/>
        <v/>
      </c>
      <c r="Z2318" s="121" t="str">
        <f t="shared" si="458"/>
        <v/>
      </c>
      <c r="AA2318" s="122"/>
      <c r="AB2318" s="119" t="str">
        <f t="shared" si="453"/>
        <v/>
      </c>
    </row>
    <row r="2319" spans="1:28" x14ac:dyDescent="0.45">
      <c r="A2319" s="112" t="str">
        <f>IF(C2319="","",COUNTA($C$3:C2319))</f>
        <v/>
      </c>
      <c r="B2319" s="112" t="str">
        <f t="shared" si="459"/>
        <v/>
      </c>
      <c r="C2319" s="124"/>
      <c r="D2319" s="114"/>
      <c r="E2319" s="114"/>
      <c r="F2319" s="115"/>
      <c r="G2319" s="116"/>
      <c r="H2319" s="152"/>
      <c r="I2319" s="116"/>
      <c r="J2319" s="116"/>
      <c r="K2319" s="117" t="str">
        <f t="shared" si="460"/>
        <v/>
      </c>
      <c r="L2319" s="118"/>
      <c r="M2319" s="118"/>
      <c r="N2319" s="118"/>
      <c r="O2319" s="138" t="str">
        <f t="shared" si="454"/>
        <v/>
      </c>
      <c r="P2319" s="124"/>
      <c r="Q2319" s="118"/>
      <c r="R2319" s="118"/>
      <c r="S2319" s="151"/>
      <c r="T2319" s="119" t="str">
        <f t="shared" si="455"/>
        <v/>
      </c>
      <c r="U2319" s="119" t="str">
        <f t="shared" si="456"/>
        <v/>
      </c>
      <c r="V2319" s="119" t="str">
        <f t="shared" si="461"/>
        <v/>
      </c>
      <c r="W2319" s="119" t="str">
        <f t="shared" si="462"/>
        <v/>
      </c>
      <c r="X2319" s="119" t="str">
        <f t="shared" si="463"/>
        <v/>
      </c>
      <c r="Y2319" s="120" t="str">
        <f t="shared" si="457"/>
        <v/>
      </c>
      <c r="Z2319" s="121" t="str">
        <f t="shared" si="458"/>
        <v/>
      </c>
      <c r="AA2319" s="122"/>
      <c r="AB2319" s="119" t="str">
        <f t="shared" si="453"/>
        <v/>
      </c>
    </row>
    <row r="2320" spans="1:28" x14ac:dyDescent="0.45">
      <c r="A2320" s="112" t="str">
        <f>IF(C2320="","",COUNTA($C$3:C2320))</f>
        <v/>
      </c>
      <c r="B2320" s="112" t="str">
        <f t="shared" si="459"/>
        <v/>
      </c>
      <c r="C2320" s="113"/>
      <c r="D2320" s="114"/>
      <c r="E2320" s="114"/>
      <c r="F2320" s="115"/>
      <c r="G2320" s="116"/>
      <c r="H2320" s="152"/>
      <c r="I2320" s="116"/>
      <c r="J2320" s="116"/>
      <c r="K2320" s="117" t="str">
        <f t="shared" si="460"/>
        <v/>
      </c>
      <c r="L2320" s="118"/>
      <c r="M2320" s="118"/>
      <c r="N2320" s="118"/>
      <c r="O2320" s="138" t="str">
        <f t="shared" si="454"/>
        <v/>
      </c>
      <c r="P2320" s="124"/>
      <c r="Q2320" s="118"/>
      <c r="R2320" s="118"/>
      <c r="S2320" s="151"/>
      <c r="T2320" s="119" t="str">
        <f t="shared" si="455"/>
        <v/>
      </c>
      <c r="U2320" s="119" t="str">
        <f t="shared" si="456"/>
        <v/>
      </c>
      <c r="V2320" s="119" t="str">
        <f t="shared" si="461"/>
        <v/>
      </c>
      <c r="W2320" s="119" t="str">
        <f t="shared" si="462"/>
        <v/>
      </c>
      <c r="X2320" s="119" t="str">
        <f t="shared" si="463"/>
        <v/>
      </c>
      <c r="Y2320" s="120" t="str">
        <f t="shared" si="457"/>
        <v/>
      </c>
      <c r="Z2320" s="121" t="str">
        <f t="shared" si="458"/>
        <v/>
      </c>
      <c r="AA2320" s="122"/>
      <c r="AB2320" s="119" t="str">
        <f t="shared" si="453"/>
        <v/>
      </c>
    </row>
    <row r="2321" spans="1:28" x14ac:dyDescent="0.45">
      <c r="A2321" s="112" t="str">
        <f>IF(C2321="","",COUNTA($C$3:C2321))</f>
        <v/>
      </c>
      <c r="B2321" s="112" t="str">
        <f t="shared" si="459"/>
        <v/>
      </c>
      <c r="C2321" s="124"/>
      <c r="D2321" s="114"/>
      <c r="E2321" s="114"/>
      <c r="F2321" s="115"/>
      <c r="G2321" s="116"/>
      <c r="H2321" s="152"/>
      <c r="I2321" s="116"/>
      <c r="J2321" s="116"/>
      <c r="K2321" s="117" t="str">
        <f t="shared" si="460"/>
        <v/>
      </c>
      <c r="L2321" s="118"/>
      <c r="M2321" s="118"/>
      <c r="N2321" s="118"/>
      <c r="O2321" s="138" t="str">
        <f t="shared" si="454"/>
        <v/>
      </c>
      <c r="P2321" s="124"/>
      <c r="Q2321" s="118"/>
      <c r="R2321" s="118"/>
      <c r="S2321" s="151"/>
      <c r="T2321" s="119" t="str">
        <f t="shared" si="455"/>
        <v/>
      </c>
      <c r="U2321" s="119" t="str">
        <f t="shared" si="456"/>
        <v/>
      </c>
      <c r="V2321" s="119" t="str">
        <f t="shared" si="461"/>
        <v/>
      </c>
      <c r="W2321" s="119" t="str">
        <f t="shared" si="462"/>
        <v/>
      </c>
      <c r="X2321" s="119" t="str">
        <f t="shared" si="463"/>
        <v/>
      </c>
      <c r="Y2321" s="120" t="str">
        <f t="shared" si="457"/>
        <v/>
      </c>
      <c r="Z2321" s="121" t="str">
        <f t="shared" si="458"/>
        <v/>
      </c>
      <c r="AA2321" s="122"/>
      <c r="AB2321" s="119" t="str">
        <f t="shared" si="453"/>
        <v/>
      </c>
    </row>
    <row r="2322" spans="1:28" x14ac:dyDescent="0.45">
      <c r="A2322" s="112" t="str">
        <f>IF(C2322="","",COUNTA($C$3:C2322))</f>
        <v/>
      </c>
      <c r="B2322" s="112" t="str">
        <f t="shared" si="459"/>
        <v/>
      </c>
      <c r="C2322" s="124"/>
      <c r="D2322" s="114"/>
      <c r="E2322" s="114"/>
      <c r="F2322" s="115"/>
      <c r="G2322" s="116"/>
      <c r="H2322" s="152"/>
      <c r="I2322" s="116"/>
      <c r="J2322" s="116"/>
      <c r="K2322" s="117" t="str">
        <f t="shared" si="460"/>
        <v/>
      </c>
      <c r="L2322" s="118"/>
      <c r="M2322" s="118"/>
      <c r="N2322" s="118"/>
      <c r="O2322" s="138" t="str">
        <f t="shared" si="454"/>
        <v/>
      </c>
      <c r="P2322" s="124"/>
      <c r="Q2322" s="118"/>
      <c r="R2322" s="118"/>
      <c r="S2322" s="151"/>
      <c r="T2322" s="119" t="str">
        <f t="shared" si="455"/>
        <v/>
      </c>
      <c r="U2322" s="119" t="str">
        <f t="shared" si="456"/>
        <v/>
      </c>
      <c r="V2322" s="119" t="str">
        <f t="shared" si="461"/>
        <v/>
      </c>
      <c r="W2322" s="119" t="str">
        <f t="shared" si="462"/>
        <v/>
      </c>
      <c r="X2322" s="119" t="str">
        <f t="shared" si="463"/>
        <v/>
      </c>
      <c r="Y2322" s="120" t="str">
        <f t="shared" si="457"/>
        <v/>
      </c>
      <c r="Z2322" s="121" t="str">
        <f t="shared" si="458"/>
        <v/>
      </c>
      <c r="AA2322" s="122"/>
      <c r="AB2322" s="119" t="str">
        <f t="shared" si="453"/>
        <v/>
      </c>
    </row>
    <row r="2323" spans="1:28" x14ac:dyDescent="0.45">
      <c r="A2323" s="112" t="str">
        <f>IF(C2323="","",COUNTA($C$3:C2323))</f>
        <v/>
      </c>
      <c r="B2323" s="112" t="str">
        <f t="shared" si="459"/>
        <v/>
      </c>
      <c r="C2323" s="124"/>
      <c r="D2323" s="114"/>
      <c r="E2323" s="114"/>
      <c r="F2323" s="115"/>
      <c r="G2323" s="116"/>
      <c r="H2323" s="152"/>
      <c r="I2323" s="116"/>
      <c r="J2323" s="116"/>
      <c r="K2323" s="117" t="str">
        <f t="shared" si="460"/>
        <v/>
      </c>
      <c r="L2323" s="118"/>
      <c r="M2323" s="118"/>
      <c r="N2323" s="118"/>
      <c r="O2323" s="138" t="str">
        <f t="shared" si="454"/>
        <v/>
      </c>
      <c r="P2323" s="124"/>
      <c r="Q2323" s="118"/>
      <c r="R2323" s="118"/>
      <c r="S2323" s="151"/>
      <c r="T2323" s="119" t="str">
        <f t="shared" si="455"/>
        <v/>
      </c>
      <c r="U2323" s="119" t="str">
        <f t="shared" si="456"/>
        <v/>
      </c>
      <c r="V2323" s="119" t="str">
        <f t="shared" si="461"/>
        <v/>
      </c>
      <c r="W2323" s="119" t="str">
        <f t="shared" si="462"/>
        <v/>
      </c>
      <c r="X2323" s="119" t="str">
        <f t="shared" si="463"/>
        <v/>
      </c>
      <c r="Y2323" s="120" t="str">
        <f t="shared" si="457"/>
        <v/>
      </c>
      <c r="Z2323" s="121" t="str">
        <f t="shared" si="458"/>
        <v/>
      </c>
      <c r="AA2323" s="122"/>
      <c r="AB2323" s="119" t="str">
        <f t="shared" si="453"/>
        <v/>
      </c>
    </row>
    <row r="2324" spans="1:28" x14ac:dyDescent="0.45">
      <c r="A2324" s="112" t="str">
        <f>IF(C2324="","",COUNTA($C$3:C2324))</f>
        <v/>
      </c>
      <c r="B2324" s="112" t="str">
        <f t="shared" si="459"/>
        <v/>
      </c>
      <c r="C2324" s="124"/>
      <c r="D2324" s="114"/>
      <c r="E2324" s="114"/>
      <c r="F2324" s="115"/>
      <c r="G2324" s="116"/>
      <c r="H2324" s="152"/>
      <c r="I2324" s="116"/>
      <c r="J2324" s="116"/>
      <c r="K2324" s="117" t="str">
        <f t="shared" si="460"/>
        <v/>
      </c>
      <c r="L2324" s="118"/>
      <c r="M2324" s="118"/>
      <c r="N2324" s="118"/>
      <c r="O2324" s="138" t="str">
        <f t="shared" si="454"/>
        <v/>
      </c>
      <c r="P2324" s="124"/>
      <c r="Q2324" s="118"/>
      <c r="R2324" s="118"/>
      <c r="S2324" s="151"/>
      <c r="T2324" s="119" t="str">
        <f t="shared" si="455"/>
        <v/>
      </c>
      <c r="U2324" s="119" t="str">
        <f t="shared" si="456"/>
        <v/>
      </c>
      <c r="V2324" s="119" t="str">
        <f t="shared" si="461"/>
        <v/>
      </c>
      <c r="W2324" s="119" t="str">
        <f t="shared" si="462"/>
        <v/>
      </c>
      <c r="X2324" s="119" t="str">
        <f t="shared" si="463"/>
        <v/>
      </c>
      <c r="Y2324" s="120" t="str">
        <f t="shared" si="457"/>
        <v/>
      </c>
      <c r="Z2324" s="121" t="str">
        <f t="shared" si="458"/>
        <v/>
      </c>
      <c r="AA2324" s="122"/>
      <c r="AB2324" s="119" t="str">
        <f t="shared" si="453"/>
        <v/>
      </c>
    </row>
    <row r="2325" spans="1:28" x14ac:dyDescent="0.45">
      <c r="A2325" s="112" t="str">
        <f>IF(C2325="","",COUNTA($C$3:C2325))</f>
        <v/>
      </c>
      <c r="B2325" s="112" t="str">
        <f t="shared" si="459"/>
        <v/>
      </c>
      <c r="C2325" s="124"/>
      <c r="D2325" s="114"/>
      <c r="E2325" s="114"/>
      <c r="F2325" s="115"/>
      <c r="G2325" s="116"/>
      <c r="H2325" s="152"/>
      <c r="I2325" s="116"/>
      <c r="J2325" s="116"/>
      <c r="K2325" s="117" t="str">
        <f t="shared" si="460"/>
        <v/>
      </c>
      <c r="L2325" s="118"/>
      <c r="M2325" s="118"/>
      <c r="N2325" s="118"/>
      <c r="O2325" s="138" t="str">
        <f t="shared" si="454"/>
        <v/>
      </c>
      <c r="P2325" s="124"/>
      <c r="Q2325" s="118"/>
      <c r="R2325" s="118"/>
      <c r="S2325" s="151"/>
      <c r="T2325" s="119" t="str">
        <f t="shared" si="455"/>
        <v/>
      </c>
      <c r="U2325" s="119" t="str">
        <f t="shared" si="456"/>
        <v/>
      </c>
      <c r="V2325" s="119" t="str">
        <f t="shared" si="461"/>
        <v/>
      </c>
      <c r="W2325" s="119" t="str">
        <f t="shared" si="462"/>
        <v/>
      </c>
      <c r="X2325" s="119" t="str">
        <f t="shared" si="463"/>
        <v/>
      </c>
      <c r="Y2325" s="120" t="str">
        <f t="shared" si="457"/>
        <v/>
      </c>
      <c r="Z2325" s="121" t="str">
        <f t="shared" si="458"/>
        <v/>
      </c>
      <c r="AA2325" s="122"/>
      <c r="AB2325" s="119" t="str">
        <f t="shared" si="453"/>
        <v/>
      </c>
    </row>
    <row r="2326" spans="1:28" x14ac:dyDescent="0.45">
      <c r="A2326" s="112" t="str">
        <f>IF(C2326="","",COUNTA($C$3:C2326))</f>
        <v/>
      </c>
      <c r="B2326" s="112" t="str">
        <f t="shared" si="459"/>
        <v/>
      </c>
      <c r="C2326" s="124"/>
      <c r="D2326" s="114"/>
      <c r="E2326" s="114"/>
      <c r="F2326" s="115"/>
      <c r="G2326" s="116"/>
      <c r="H2326" s="152"/>
      <c r="I2326" s="116"/>
      <c r="J2326" s="116"/>
      <c r="K2326" s="117" t="str">
        <f t="shared" si="460"/>
        <v/>
      </c>
      <c r="L2326" s="118"/>
      <c r="M2326" s="118"/>
      <c r="N2326" s="118"/>
      <c r="O2326" s="138" t="str">
        <f t="shared" si="454"/>
        <v/>
      </c>
      <c r="P2326" s="124"/>
      <c r="Q2326" s="118"/>
      <c r="R2326" s="118"/>
      <c r="S2326" s="151"/>
      <c r="T2326" s="119" t="str">
        <f t="shared" si="455"/>
        <v/>
      </c>
      <c r="U2326" s="119" t="str">
        <f t="shared" si="456"/>
        <v/>
      </c>
      <c r="V2326" s="119" t="str">
        <f t="shared" si="461"/>
        <v/>
      </c>
      <c r="W2326" s="119" t="str">
        <f t="shared" si="462"/>
        <v/>
      </c>
      <c r="X2326" s="119" t="str">
        <f t="shared" si="463"/>
        <v/>
      </c>
      <c r="Y2326" s="120" t="str">
        <f t="shared" si="457"/>
        <v/>
      </c>
      <c r="Z2326" s="121" t="str">
        <f t="shared" si="458"/>
        <v/>
      </c>
      <c r="AA2326" s="122"/>
      <c r="AB2326" s="119" t="str">
        <f t="shared" si="453"/>
        <v/>
      </c>
    </row>
    <row r="2327" spans="1:28" x14ac:dyDescent="0.45">
      <c r="A2327" s="112" t="str">
        <f>IF(C2327="","",COUNTA($C$3:C2327))</f>
        <v/>
      </c>
      <c r="B2327" s="112" t="str">
        <f t="shared" si="459"/>
        <v/>
      </c>
      <c r="C2327" s="113"/>
      <c r="D2327" s="114"/>
      <c r="E2327" s="114"/>
      <c r="F2327" s="115"/>
      <c r="G2327" s="116"/>
      <c r="H2327" s="152"/>
      <c r="I2327" s="116"/>
      <c r="J2327" s="116"/>
      <c r="K2327" s="117" t="str">
        <f t="shared" si="460"/>
        <v/>
      </c>
      <c r="L2327" s="118"/>
      <c r="M2327" s="118"/>
      <c r="N2327" s="118"/>
      <c r="O2327" s="138" t="str">
        <f t="shared" si="454"/>
        <v/>
      </c>
      <c r="P2327" s="124"/>
      <c r="Q2327" s="118"/>
      <c r="R2327" s="118"/>
      <c r="S2327" s="151"/>
      <c r="T2327" s="119" t="str">
        <f t="shared" si="455"/>
        <v/>
      </c>
      <c r="U2327" s="119" t="str">
        <f t="shared" si="456"/>
        <v/>
      </c>
      <c r="V2327" s="119" t="str">
        <f t="shared" si="461"/>
        <v/>
      </c>
      <c r="W2327" s="119" t="str">
        <f t="shared" si="462"/>
        <v/>
      </c>
      <c r="X2327" s="119" t="str">
        <f t="shared" si="463"/>
        <v/>
      </c>
      <c r="Y2327" s="120" t="str">
        <f t="shared" si="457"/>
        <v/>
      </c>
      <c r="Z2327" s="121" t="str">
        <f t="shared" si="458"/>
        <v/>
      </c>
      <c r="AA2327" s="122"/>
      <c r="AB2327" s="119" t="str">
        <f t="shared" si="453"/>
        <v/>
      </c>
    </row>
    <row r="2328" spans="1:28" x14ac:dyDescent="0.45">
      <c r="A2328" s="112" t="str">
        <f>IF(C2328="","",COUNTA($C$3:C2328))</f>
        <v/>
      </c>
      <c r="B2328" s="112" t="str">
        <f t="shared" si="459"/>
        <v/>
      </c>
      <c r="C2328" s="124"/>
      <c r="D2328" s="114"/>
      <c r="E2328" s="114"/>
      <c r="F2328" s="115"/>
      <c r="G2328" s="116"/>
      <c r="H2328" s="152"/>
      <c r="I2328" s="116"/>
      <c r="J2328" s="116"/>
      <c r="K2328" s="117" t="str">
        <f t="shared" si="460"/>
        <v/>
      </c>
      <c r="L2328" s="118"/>
      <c r="M2328" s="118"/>
      <c r="N2328" s="118"/>
      <c r="O2328" s="138" t="str">
        <f t="shared" si="454"/>
        <v/>
      </c>
      <c r="P2328" s="124"/>
      <c r="Q2328" s="118"/>
      <c r="R2328" s="118"/>
      <c r="S2328" s="151"/>
      <c r="T2328" s="119" t="str">
        <f t="shared" si="455"/>
        <v/>
      </c>
      <c r="U2328" s="119" t="str">
        <f t="shared" si="456"/>
        <v/>
      </c>
      <c r="V2328" s="119" t="str">
        <f t="shared" si="461"/>
        <v/>
      </c>
      <c r="W2328" s="119" t="str">
        <f t="shared" si="462"/>
        <v/>
      </c>
      <c r="X2328" s="119" t="str">
        <f t="shared" si="463"/>
        <v/>
      </c>
      <c r="Y2328" s="120" t="str">
        <f t="shared" si="457"/>
        <v/>
      </c>
      <c r="Z2328" s="121" t="str">
        <f t="shared" si="458"/>
        <v/>
      </c>
      <c r="AA2328" s="122"/>
      <c r="AB2328" s="119" t="str">
        <f t="shared" si="453"/>
        <v/>
      </c>
    </row>
    <row r="2329" spans="1:28" x14ac:dyDescent="0.45">
      <c r="A2329" s="112" t="str">
        <f>IF(C2329="","",COUNTA($C$3:C2329))</f>
        <v/>
      </c>
      <c r="B2329" s="112" t="str">
        <f t="shared" si="459"/>
        <v/>
      </c>
      <c r="C2329" s="124"/>
      <c r="D2329" s="114"/>
      <c r="E2329" s="114"/>
      <c r="F2329" s="115"/>
      <c r="G2329" s="116"/>
      <c r="H2329" s="152"/>
      <c r="I2329" s="116"/>
      <c r="J2329" s="116"/>
      <c r="K2329" s="117" t="str">
        <f t="shared" si="460"/>
        <v/>
      </c>
      <c r="L2329" s="118"/>
      <c r="M2329" s="118"/>
      <c r="N2329" s="118"/>
      <c r="O2329" s="138" t="str">
        <f t="shared" si="454"/>
        <v/>
      </c>
      <c r="P2329" s="124"/>
      <c r="Q2329" s="118"/>
      <c r="R2329" s="118"/>
      <c r="S2329" s="151"/>
      <c r="T2329" s="119" t="str">
        <f t="shared" si="455"/>
        <v/>
      </c>
      <c r="U2329" s="119" t="str">
        <f t="shared" si="456"/>
        <v/>
      </c>
      <c r="V2329" s="119" t="str">
        <f t="shared" si="461"/>
        <v/>
      </c>
      <c r="W2329" s="119" t="str">
        <f t="shared" si="462"/>
        <v/>
      </c>
      <c r="X2329" s="119" t="str">
        <f t="shared" si="463"/>
        <v/>
      </c>
      <c r="Y2329" s="120" t="str">
        <f t="shared" si="457"/>
        <v/>
      </c>
      <c r="Z2329" s="121" t="str">
        <f t="shared" si="458"/>
        <v/>
      </c>
      <c r="AA2329" s="122"/>
      <c r="AB2329" s="119" t="str">
        <f t="shared" si="453"/>
        <v/>
      </c>
    </row>
    <row r="2330" spans="1:28" x14ac:dyDescent="0.45">
      <c r="A2330" s="112" t="str">
        <f>IF(C2330="","",COUNTA($C$3:C2330))</f>
        <v/>
      </c>
      <c r="B2330" s="112" t="str">
        <f t="shared" si="459"/>
        <v/>
      </c>
      <c r="C2330" s="113"/>
      <c r="D2330" s="114"/>
      <c r="E2330" s="114"/>
      <c r="F2330" s="115"/>
      <c r="G2330" s="116"/>
      <c r="H2330" s="152"/>
      <c r="I2330" s="116"/>
      <c r="J2330" s="116"/>
      <c r="K2330" s="117" t="str">
        <f t="shared" si="460"/>
        <v/>
      </c>
      <c r="L2330" s="118"/>
      <c r="M2330" s="118"/>
      <c r="N2330" s="118"/>
      <c r="O2330" s="138" t="str">
        <f t="shared" si="454"/>
        <v/>
      </c>
      <c r="P2330" s="124"/>
      <c r="Q2330" s="118"/>
      <c r="R2330" s="118"/>
      <c r="S2330" s="151"/>
      <c r="T2330" s="119" t="str">
        <f t="shared" si="455"/>
        <v/>
      </c>
      <c r="U2330" s="119" t="str">
        <f t="shared" si="456"/>
        <v/>
      </c>
      <c r="V2330" s="119" t="str">
        <f t="shared" si="461"/>
        <v/>
      </c>
      <c r="W2330" s="119" t="str">
        <f t="shared" si="462"/>
        <v/>
      </c>
      <c r="X2330" s="119" t="str">
        <f t="shared" si="463"/>
        <v/>
      </c>
      <c r="Y2330" s="120" t="str">
        <f t="shared" si="457"/>
        <v/>
      </c>
      <c r="Z2330" s="121" t="str">
        <f t="shared" si="458"/>
        <v/>
      </c>
      <c r="AA2330" s="122"/>
      <c r="AB2330" s="119" t="str">
        <f t="shared" si="453"/>
        <v/>
      </c>
    </row>
    <row r="2331" spans="1:28" x14ac:dyDescent="0.45">
      <c r="A2331" s="112" t="str">
        <f>IF(C2331="","",COUNTA($C$3:C2331))</f>
        <v/>
      </c>
      <c r="B2331" s="112" t="str">
        <f t="shared" si="459"/>
        <v/>
      </c>
      <c r="C2331" s="124"/>
      <c r="D2331" s="114"/>
      <c r="E2331" s="114"/>
      <c r="F2331" s="115"/>
      <c r="G2331" s="116"/>
      <c r="H2331" s="152"/>
      <c r="I2331" s="116"/>
      <c r="J2331" s="116"/>
      <c r="K2331" s="117" t="str">
        <f t="shared" si="460"/>
        <v/>
      </c>
      <c r="L2331" s="118"/>
      <c r="M2331" s="118"/>
      <c r="N2331" s="118"/>
      <c r="O2331" s="138" t="str">
        <f t="shared" si="454"/>
        <v/>
      </c>
      <c r="P2331" s="124"/>
      <c r="Q2331" s="118"/>
      <c r="R2331" s="118"/>
      <c r="S2331" s="151"/>
      <c r="T2331" s="119" t="str">
        <f t="shared" si="455"/>
        <v/>
      </c>
      <c r="U2331" s="119" t="str">
        <f t="shared" si="456"/>
        <v/>
      </c>
      <c r="V2331" s="119" t="str">
        <f t="shared" si="461"/>
        <v/>
      </c>
      <c r="W2331" s="119" t="str">
        <f t="shared" si="462"/>
        <v/>
      </c>
      <c r="X2331" s="119" t="str">
        <f t="shared" si="463"/>
        <v/>
      </c>
      <c r="Y2331" s="120" t="str">
        <f t="shared" si="457"/>
        <v/>
      </c>
      <c r="Z2331" s="121" t="str">
        <f t="shared" si="458"/>
        <v/>
      </c>
      <c r="AA2331" s="122"/>
      <c r="AB2331" s="119" t="str">
        <f t="shared" si="453"/>
        <v/>
      </c>
    </row>
    <row r="2332" spans="1:28" x14ac:dyDescent="0.45">
      <c r="A2332" s="112" t="str">
        <f>IF(C2332="","",COUNTA($C$3:C2332))</f>
        <v/>
      </c>
      <c r="B2332" s="112" t="str">
        <f t="shared" si="459"/>
        <v/>
      </c>
      <c r="C2332" s="124"/>
      <c r="D2332" s="114"/>
      <c r="E2332" s="114"/>
      <c r="F2332" s="115"/>
      <c r="G2332" s="116"/>
      <c r="H2332" s="152"/>
      <c r="I2332" s="116"/>
      <c r="J2332" s="116"/>
      <c r="K2332" s="117" t="str">
        <f t="shared" si="460"/>
        <v/>
      </c>
      <c r="L2332" s="118"/>
      <c r="M2332" s="118"/>
      <c r="N2332" s="118"/>
      <c r="O2332" s="138" t="str">
        <f t="shared" si="454"/>
        <v/>
      </c>
      <c r="P2332" s="124"/>
      <c r="Q2332" s="118"/>
      <c r="R2332" s="118"/>
      <c r="S2332" s="151"/>
      <c r="T2332" s="119" t="str">
        <f t="shared" si="455"/>
        <v/>
      </c>
      <c r="U2332" s="119" t="str">
        <f t="shared" si="456"/>
        <v/>
      </c>
      <c r="V2332" s="119" t="str">
        <f t="shared" si="461"/>
        <v/>
      </c>
      <c r="W2332" s="119" t="str">
        <f t="shared" si="462"/>
        <v/>
      </c>
      <c r="X2332" s="119" t="str">
        <f t="shared" si="463"/>
        <v/>
      </c>
      <c r="Y2332" s="120" t="str">
        <f t="shared" si="457"/>
        <v/>
      </c>
      <c r="Z2332" s="121" t="str">
        <f t="shared" si="458"/>
        <v/>
      </c>
      <c r="AA2332" s="122"/>
      <c r="AB2332" s="119" t="str">
        <f t="shared" si="453"/>
        <v/>
      </c>
    </row>
    <row r="2333" spans="1:28" x14ac:dyDescent="0.45">
      <c r="A2333" s="112" t="str">
        <f>IF(C2333="","",COUNTA($C$3:C2333))</f>
        <v/>
      </c>
      <c r="B2333" s="112" t="str">
        <f t="shared" si="459"/>
        <v/>
      </c>
      <c r="C2333" s="124"/>
      <c r="D2333" s="114"/>
      <c r="E2333" s="114"/>
      <c r="F2333" s="115"/>
      <c r="G2333" s="116"/>
      <c r="H2333" s="152"/>
      <c r="I2333" s="116"/>
      <c r="J2333" s="116"/>
      <c r="K2333" s="117" t="str">
        <f t="shared" si="460"/>
        <v/>
      </c>
      <c r="L2333" s="118"/>
      <c r="M2333" s="118"/>
      <c r="N2333" s="118"/>
      <c r="O2333" s="138" t="str">
        <f t="shared" si="454"/>
        <v/>
      </c>
      <c r="P2333" s="124"/>
      <c r="Q2333" s="118"/>
      <c r="R2333" s="118"/>
      <c r="S2333" s="151"/>
      <c r="T2333" s="119" t="str">
        <f t="shared" si="455"/>
        <v/>
      </c>
      <c r="U2333" s="119" t="str">
        <f t="shared" si="456"/>
        <v/>
      </c>
      <c r="V2333" s="119" t="str">
        <f t="shared" si="461"/>
        <v/>
      </c>
      <c r="W2333" s="119" t="str">
        <f t="shared" si="462"/>
        <v/>
      </c>
      <c r="X2333" s="119" t="str">
        <f t="shared" si="463"/>
        <v/>
      </c>
      <c r="Y2333" s="120" t="str">
        <f t="shared" si="457"/>
        <v/>
      </c>
      <c r="Z2333" s="121" t="str">
        <f t="shared" si="458"/>
        <v/>
      </c>
      <c r="AA2333" s="122"/>
      <c r="AB2333" s="119" t="str">
        <f t="shared" si="453"/>
        <v/>
      </c>
    </row>
    <row r="2334" spans="1:28" x14ac:dyDescent="0.45">
      <c r="A2334" s="112" t="str">
        <f>IF(C2334="","",COUNTA($C$3:C2334))</f>
        <v/>
      </c>
      <c r="B2334" s="112" t="str">
        <f t="shared" si="459"/>
        <v/>
      </c>
      <c r="C2334" s="113"/>
      <c r="D2334" s="114"/>
      <c r="E2334" s="114"/>
      <c r="F2334" s="115"/>
      <c r="G2334" s="116"/>
      <c r="H2334" s="152"/>
      <c r="I2334" s="116"/>
      <c r="J2334" s="116"/>
      <c r="K2334" s="117" t="str">
        <f t="shared" si="460"/>
        <v/>
      </c>
      <c r="L2334" s="118"/>
      <c r="M2334" s="118"/>
      <c r="N2334" s="118"/>
      <c r="O2334" s="138" t="str">
        <f t="shared" si="454"/>
        <v/>
      </c>
      <c r="P2334" s="124"/>
      <c r="Q2334" s="118"/>
      <c r="R2334" s="118"/>
      <c r="S2334" s="151"/>
      <c r="T2334" s="119" t="str">
        <f t="shared" si="455"/>
        <v/>
      </c>
      <c r="U2334" s="119" t="str">
        <f t="shared" si="456"/>
        <v/>
      </c>
      <c r="V2334" s="119" t="str">
        <f t="shared" si="461"/>
        <v/>
      </c>
      <c r="W2334" s="119" t="str">
        <f t="shared" si="462"/>
        <v/>
      </c>
      <c r="X2334" s="119" t="str">
        <f t="shared" si="463"/>
        <v/>
      </c>
      <c r="Y2334" s="120" t="str">
        <f t="shared" si="457"/>
        <v/>
      </c>
      <c r="Z2334" s="121" t="str">
        <f t="shared" si="458"/>
        <v/>
      </c>
      <c r="AA2334" s="122"/>
      <c r="AB2334" s="119" t="str">
        <f t="shared" si="453"/>
        <v/>
      </c>
    </row>
    <row r="2335" spans="1:28" x14ac:dyDescent="0.45">
      <c r="A2335" s="112" t="str">
        <f>IF(C2335="","",COUNTA($C$3:C2335))</f>
        <v/>
      </c>
      <c r="B2335" s="112" t="str">
        <f t="shared" si="459"/>
        <v/>
      </c>
      <c r="C2335" s="124"/>
      <c r="D2335" s="114"/>
      <c r="E2335" s="114"/>
      <c r="F2335" s="115"/>
      <c r="G2335" s="116"/>
      <c r="H2335" s="152"/>
      <c r="I2335" s="116"/>
      <c r="J2335" s="116"/>
      <c r="K2335" s="117" t="str">
        <f t="shared" si="460"/>
        <v/>
      </c>
      <c r="L2335" s="118"/>
      <c r="M2335" s="118"/>
      <c r="N2335" s="118"/>
      <c r="O2335" s="138" t="str">
        <f t="shared" si="454"/>
        <v/>
      </c>
      <c r="P2335" s="124"/>
      <c r="Q2335" s="118"/>
      <c r="R2335" s="118"/>
      <c r="S2335" s="151"/>
      <c r="T2335" s="119" t="str">
        <f t="shared" si="455"/>
        <v/>
      </c>
      <c r="U2335" s="119" t="str">
        <f t="shared" si="456"/>
        <v/>
      </c>
      <c r="V2335" s="119" t="str">
        <f t="shared" si="461"/>
        <v/>
      </c>
      <c r="W2335" s="119" t="str">
        <f t="shared" si="462"/>
        <v/>
      </c>
      <c r="X2335" s="119" t="str">
        <f t="shared" si="463"/>
        <v/>
      </c>
      <c r="Y2335" s="120" t="str">
        <f t="shared" si="457"/>
        <v/>
      </c>
      <c r="Z2335" s="121" t="str">
        <f t="shared" si="458"/>
        <v/>
      </c>
      <c r="AA2335" s="122"/>
      <c r="AB2335" s="119" t="str">
        <f t="shared" si="453"/>
        <v/>
      </c>
    </row>
    <row r="2336" spans="1:28" x14ac:dyDescent="0.45">
      <c r="A2336" s="112" t="str">
        <f>IF(C2336="","",COUNTA($C$3:C2336))</f>
        <v/>
      </c>
      <c r="B2336" s="112" t="str">
        <f t="shared" si="459"/>
        <v/>
      </c>
      <c r="C2336" s="124"/>
      <c r="D2336" s="114"/>
      <c r="E2336" s="114"/>
      <c r="F2336" s="115"/>
      <c r="G2336" s="116"/>
      <c r="H2336" s="152"/>
      <c r="I2336" s="116"/>
      <c r="J2336" s="116"/>
      <c r="K2336" s="117" t="str">
        <f t="shared" si="460"/>
        <v/>
      </c>
      <c r="L2336" s="118"/>
      <c r="M2336" s="118"/>
      <c r="N2336" s="118"/>
      <c r="O2336" s="138" t="str">
        <f t="shared" si="454"/>
        <v/>
      </c>
      <c r="P2336" s="124"/>
      <c r="Q2336" s="118"/>
      <c r="R2336" s="118"/>
      <c r="S2336" s="151"/>
      <c r="T2336" s="119" t="str">
        <f t="shared" si="455"/>
        <v/>
      </c>
      <c r="U2336" s="119" t="str">
        <f t="shared" si="456"/>
        <v/>
      </c>
      <c r="V2336" s="119" t="str">
        <f t="shared" si="461"/>
        <v/>
      </c>
      <c r="W2336" s="119" t="str">
        <f t="shared" si="462"/>
        <v/>
      </c>
      <c r="X2336" s="119" t="str">
        <f t="shared" si="463"/>
        <v/>
      </c>
      <c r="Y2336" s="120" t="str">
        <f t="shared" si="457"/>
        <v/>
      </c>
      <c r="Z2336" s="121" t="str">
        <f t="shared" si="458"/>
        <v/>
      </c>
      <c r="AA2336" s="122"/>
      <c r="AB2336" s="119" t="str">
        <f t="shared" si="453"/>
        <v/>
      </c>
    </row>
    <row r="2337" spans="1:28" x14ac:dyDescent="0.45">
      <c r="A2337" s="112" t="str">
        <f>IF(C2337="","",COUNTA($C$3:C2337))</f>
        <v/>
      </c>
      <c r="B2337" s="112" t="str">
        <f t="shared" si="459"/>
        <v/>
      </c>
      <c r="C2337" s="124"/>
      <c r="D2337" s="114"/>
      <c r="E2337" s="114"/>
      <c r="F2337" s="115"/>
      <c r="G2337" s="116"/>
      <c r="H2337" s="152"/>
      <c r="I2337" s="116"/>
      <c r="J2337" s="116"/>
      <c r="K2337" s="117" t="str">
        <f t="shared" si="460"/>
        <v/>
      </c>
      <c r="L2337" s="118"/>
      <c r="M2337" s="118"/>
      <c r="N2337" s="118"/>
      <c r="O2337" s="138" t="str">
        <f t="shared" si="454"/>
        <v/>
      </c>
      <c r="P2337" s="124"/>
      <c r="Q2337" s="118"/>
      <c r="R2337" s="118"/>
      <c r="S2337" s="151"/>
      <c r="T2337" s="119" t="str">
        <f t="shared" si="455"/>
        <v/>
      </c>
      <c r="U2337" s="119" t="str">
        <f t="shared" si="456"/>
        <v/>
      </c>
      <c r="V2337" s="119" t="str">
        <f t="shared" si="461"/>
        <v/>
      </c>
      <c r="W2337" s="119" t="str">
        <f t="shared" si="462"/>
        <v/>
      </c>
      <c r="X2337" s="119" t="str">
        <f t="shared" si="463"/>
        <v/>
      </c>
      <c r="Y2337" s="120" t="str">
        <f t="shared" si="457"/>
        <v/>
      </c>
      <c r="Z2337" s="121" t="str">
        <f t="shared" si="458"/>
        <v/>
      </c>
      <c r="AA2337" s="122"/>
      <c r="AB2337" s="119" t="str">
        <f t="shared" si="453"/>
        <v/>
      </c>
    </row>
    <row r="2338" spans="1:28" x14ac:dyDescent="0.45">
      <c r="A2338" s="112" t="str">
        <f>IF(C2338="","",COUNTA($C$3:C2338))</f>
        <v/>
      </c>
      <c r="B2338" s="112" t="str">
        <f t="shared" si="459"/>
        <v/>
      </c>
      <c r="C2338" s="124"/>
      <c r="D2338" s="114"/>
      <c r="E2338" s="114"/>
      <c r="F2338" s="115"/>
      <c r="G2338" s="116"/>
      <c r="H2338" s="152"/>
      <c r="I2338" s="116"/>
      <c r="J2338" s="116"/>
      <c r="K2338" s="117" t="str">
        <f t="shared" si="460"/>
        <v/>
      </c>
      <c r="L2338" s="118"/>
      <c r="M2338" s="118"/>
      <c r="N2338" s="118"/>
      <c r="O2338" s="138" t="str">
        <f t="shared" si="454"/>
        <v/>
      </c>
      <c r="P2338" s="124"/>
      <c r="Q2338" s="118"/>
      <c r="R2338" s="118"/>
      <c r="S2338" s="151"/>
      <c r="T2338" s="119" t="str">
        <f t="shared" si="455"/>
        <v/>
      </c>
      <c r="U2338" s="119" t="str">
        <f t="shared" si="456"/>
        <v/>
      </c>
      <c r="V2338" s="119" t="str">
        <f t="shared" si="461"/>
        <v/>
      </c>
      <c r="W2338" s="119" t="str">
        <f t="shared" si="462"/>
        <v/>
      </c>
      <c r="X2338" s="119" t="str">
        <f t="shared" si="463"/>
        <v/>
      </c>
      <c r="Y2338" s="120" t="str">
        <f t="shared" si="457"/>
        <v/>
      </c>
      <c r="Z2338" s="121" t="str">
        <f t="shared" si="458"/>
        <v/>
      </c>
      <c r="AA2338" s="122"/>
      <c r="AB2338" s="119" t="str">
        <f t="shared" si="453"/>
        <v/>
      </c>
    </row>
    <row r="2339" spans="1:28" x14ac:dyDescent="0.45">
      <c r="A2339" s="112" t="str">
        <f>IF(C2339="","",COUNTA($C$3:C2339))</f>
        <v/>
      </c>
      <c r="B2339" s="112" t="str">
        <f t="shared" si="459"/>
        <v/>
      </c>
      <c r="C2339" s="113"/>
      <c r="D2339" s="114"/>
      <c r="E2339" s="114"/>
      <c r="F2339" s="115"/>
      <c r="G2339" s="116"/>
      <c r="H2339" s="152"/>
      <c r="I2339" s="116"/>
      <c r="J2339" s="116"/>
      <c r="K2339" s="117" t="str">
        <f t="shared" si="460"/>
        <v/>
      </c>
      <c r="L2339" s="118"/>
      <c r="M2339" s="118"/>
      <c r="N2339" s="118"/>
      <c r="O2339" s="138" t="str">
        <f t="shared" si="454"/>
        <v/>
      </c>
      <c r="P2339" s="124"/>
      <c r="Q2339" s="118"/>
      <c r="R2339" s="118"/>
      <c r="S2339" s="151"/>
      <c r="T2339" s="119" t="str">
        <f t="shared" si="455"/>
        <v/>
      </c>
      <c r="U2339" s="119" t="str">
        <f t="shared" si="456"/>
        <v/>
      </c>
      <c r="V2339" s="119" t="str">
        <f t="shared" si="461"/>
        <v/>
      </c>
      <c r="W2339" s="119" t="str">
        <f t="shared" si="462"/>
        <v/>
      </c>
      <c r="X2339" s="119" t="str">
        <f t="shared" si="463"/>
        <v/>
      </c>
      <c r="Y2339" s="120" t="str">
        <f t="shared" si="457"/>
        <v/>
      </c>
      <c r="Z2339" s="121" t="str">
        <f t="shared" si="458"/>
        <v/>
      </c>
      <c r="AA2339" s="122"/>
      <c r="AB2339" s="119" t="str">
        <f t="shared" si="453"/>
        <v/>
      </c>
    </row>
    <row r="2340" spans="1:28" x14ac:dyDescent="0.45">
      <c r="A2340" s="112" t="str">
        <f>IF(C2340="","",COUNTA($C$3:C2340))</f>
        <v/>
      </c>
      <c r="B2340" s="112" t="str">
        <f t="shared" si="459"/>
        <v/>
      </c>
      <c r="C2340" s="124"/>
      <c r="D2340" s="114"/>
      <c r="E2340" s="114"/>
      <c r="F2340" s="115"/>
      <c r="G2340" s="116"/>
      <c r="H2340" s="152"/>
      <c r="I2340" s="116"/>
      <c r="J2340" s="116"/>
      <c r="K2340" s="117" t="str">
        <f t="shared" si="460"/>
        <v/>
      </c>
      <c r="L2340" s="118"/>
      <c r="M2340" s="118"/>
      <c r="N2340" s="118"/>
      <c r="O2340" s="138" t="str">
        <f t="shared" si="454"/>
        <v/>
      </c>
      <c r="P2340" s="124"/>
      <c r="Q2340" s="118"/>
      <c r="R2340" s="118"/>
      <c r="S2340" s="151"/>
      <c r="T2340" s="119" t="str">
        <f t="shared" si="455"/>
        <v/>
      </c>
      <c r="U2340" s="119" t="str">
        <f t="shared" si="456"/>
        <v/>
      </c>
      <c r="V2340" s="119" t="str">
        <f t="shared" si="461"/>
        <v/>
      </c>
      <c r="W2340" s="119" t="str">
        <f t="shared" si="462"/>
        <v/>
      </c>
      <c r="X2340" s="119" t="str">
        <f t="shared" si="463"/>
        <v/>
      </c>
      <c r="Y2340" s="120" t="str">
        <f t="shared" si="457"/>
        <v/>
      </c>
      <c r="Z2340" s="121" t="str">
        <f t="shared" si="458"/>
        <v/>
      </c>
      <c r="AA2340" s="122"/>
      <c r="AB2340" s="119" t="str">
        <f t="shared" ref="AB2340:AB2403" si="464">IFERROR((X2340-AA2340),"")</f>
        <v/>
      </c>
    </row>
    <row r="2341" spans="1:28" x14ac:dyDescent="0.45">
      <c r="A2341" s="112" t="str">
        <f>IF(C2341="","",COUNTA($C$3:C2341))</f>
        <v/>
      </c>
      <c r="B2341" s="112" t="str">
        <f t="shared" si="459"/>
        <v/>
      </c>
      <c r="C2341" s="124"/>
      <c r="D2341" s="114"/>
      <c r="E2341" s="114"/>
      <c r="F2341" s="115"/>
      <c r="G2341" s="116"/>
      <c r="H2341" s="152"/>
      <c r="I2341" s="116"/>
      <c r="J2341" s="116"/>
      <c r="K2341" s="117" t="str">
        <f t="shared" si="460"/>
        <v/>
      </c>
      <c r="L2341" s="118"/>
      <c r="M2341" s="118"/>
      <c r="N2341" s="118"/>
      <c r="O2341" s="138" t="str">
        <f t="shared" si="454"/>
        <v/>
      </c>
      <c r="P2341" s="124"/>
      <c r="Q2341" s="118"/>
      <c r="R2341" s="118"/>
      <c r="S2341" s="151"/>
      <c r="T2341" s="119" t="str">
        <f t="shared" si="455"/>
        <v/>
      </c>
      <c r="U2341" s="119" t="str">
        <f t="shared" si="456"/>
        <v/>
      </c>
      <c r="V2341" s="119" t="str">
        <f t="shared" si="461"/>
        <v/>
      </c>
      <c r="W2341" s="119" t="str">
        <f t="shared" si="462"/>
        <v/>
      </c>
      <c r="X2341" s="119" t="str">
        <f t="shared" si="463"/>
        <v/>
      </c>
      <c r="Y2341" s="120" t="str">
        <f t="shared" si="457"/>
        <v/>
      </c>
      <c r="Z2341" s="121" t="str">
        <f t="shared" si="458"/>
        <v/>
      </c>
      <c r="AA2341" s="122"/>
      <c r="AB2341" s="119" t="str">
        <f t="shared" si="464"/>
        <v/>
      </c>
    </row>
    <row r="2342" spans="1:28" x14ac:dyDescent="0.45">
      <c r="A2342" s="112" t="str">
        <f>IF(C2342="","",COUNTA($C$3:C2342))</f>
        <v/>
      </c>
      <c r="B2342" s="112" t="str">
        <f t="shared" si="459"/>
        <v/>
      </c>
      <c r="C2342" s="124"/>
      <c r="D2342" s="114"/>
      <c r="E2342" s="114"/>
      <c r="F2342" s="115"/>
      <c r="G2342" s="116"/>
      <c r="H2342" s="152"/>
      <c r="I2342" s="116"/>
      <c r="J2342" s="116"/>
      <c r="K2342" s="117" t="str">
        <f t="shared" si="460"/>
        <v/>
      </c>
      <c r="L2342" s="118"/>
      <c r="M2342" s="118"/>
      <c r="N2342" s="118"/>
      <c r="O2342" s="138" t="str">
        <f t="shared" si="454"/>
        <v/>
      </c>
      <c r="P2342" s="124"/>
      <c r="Q2342" s="118"/>
      <c r="R2342" s="118"/>
      <c r="S2342" s="151"/>
      <c r="T2342" s="119" t="str">
        <f t="shared" si="455"/>
        <v/>
      </c>
      <c r="U2342" s="119" t="str">
        <f t="shared" si="456"/>
        <v/>
      </c>
      <c r="V2342" s="119" t="str">
        <f t="shared" si="461"/>
        <v/>
      </c>
      <c r="W2342" s="119" t="str">
        <f t="shared" si="462"/>
        <v/>
      </c>
      <c r="X2342" s="119" t="str">
        <f t="shared" si="463"/>
        <v/>
      </c>
      <c r="Y2342" s="120" t="str">
        <f t="shared" si="457"/>
        <v/>
      </c>
      <c r="Z2342" s="121" t="str">
        <f t="shared" si="458"/>
        <v/>
      </c>
      <c r="AA2342" s="122"/>
      <c r="AB2342" s="119" t="str">
        <f t="shared" si="464"/>
        <v/>
      </c>
    </row>
    <row r="2343" spans="1:28" x14ac:dyDescent="0.45">
      <c r="A2343" s="112" t="str">
        <f>IF(C2343="","",COUNTA($C$3:C2343))</f>
        <v/>
      </c>
      <c r="B2343" s="112" t="str">
        <f t="shared" si="459"/>
        <v/>
      </c>
      <c r="C2343" s="124"/>
      <c r="D2343" s="114"/>
      <c r="E2343" s="114"/>
      <c r="F2343" s="115"/>
      <c r="G2343" s="116"/>
      <c r="H2343" s="152"/>
      <c r="I2343" s="116"/>
      <c r="J2343" s="116"/>
      <c r="K2343" s="117" t="str">
        <f t="shared" si="460"/>
        <v/>
      </c>
      <c r="L2343" s="118"/>
      <c r="M2343" s="118"/>
      <c r="N2343" s="118"/>
      <c r="O2343" s="138" t="str">
        <f t="shared" si="454"/>
        <v/>
      </c>
      <c r="P2343" s="124"/>
      <c r="Q2343" s="118"/>
      <c r="R2343" s="118"/>
      <c r="S2343" s="151"/>
      <c r="T2343" s="119" t="str">
        <f t="shared" si="455"/>
        <v/>
      </c>
      <c r="U2343" s="119" t="str">
        <f t="shared" si="456"/>
        <v/>
      </c>
      <c r="V2343" s="119" t="str">
        <f t="shared" si="461"/>
        <v/>
      </c>
      <c r="W2343" s="119" t="str">
        <f t="shared" si="462"/>
        <v/>
      </c>
      <c r="X2343" s="119" t="str">
        <f t="shared" si="463"/>
        <v/>
      </c>
      <c r="Y2343" s="120" t="str">
        <f t="shared" si="457"/>
        <v/>
      </c>
      <c r="Z2343" s="121" t="str">
        <f t="shared" si="458"/>
        <v/>
      </c>
      <c r="AA2343" s="122"/>
      <c r="AB2343" s="119" t="str">
        <f t="shared" si="464"/>
        <v/>
      </c>
    </row>
    <row r="2344" spans="1:28" x14ac:dyDescent="0.45">
      <c r="A2344" s="112" t="str">
        <f>IF(C2344="","",COUNTA($C$3:C2344))</f>
        <v/>
      </c>
      <c r="B2344" s="112" t="str">
        <f t="shared" si="459"/>
        <v/>
      </c>
      <c r="C2344" s="124"/>
      <c r="D2344" s="114"/>
      <c r="E2344" s="114"/>
      <c r="F2344" s="115"/>
      <c r="G2344" s="116"/>
      <c r="H2344" s="152"/>
      <c r="I2344" s="116"/>
      <c r="J2344" s="116"/>
      <c r="K2344" s="117" t="str">
        <f t="shared" si="460"/>
        <v/>
      </c>
      <c r="L2344" s="118"/>
      <c r="M2344" s="118"/>
      <c r="N2344" s="118"/>
      <c r="O2344" s="138" t="str">
        <f t="shared" si="454"/>
        <v/>
      </c>
      <c r="P2344" s="124"/>
      <c r="Q2344" s="118"/>
      <c r="R2344" s="118"/>
      <c r="S2344" s="151"/>
      <c r="T2344" s="119" t="str">
        <f t="shared" si="455"/>
        <v/>
      </c>
      <c r="U2344" s="119" t="str">
        <f t="shared" si="456"/>
        <v/>
      </c>
      <c r="V2344" s="119" t="str">
        <f t="shared" si="461"/>
        <v/>
      </c>
      <c r="W2344" s="119" t="str">
        <f t="shared" si="462"/>
        <v/>
      </c>
      <c r="X2344" s="119" t="str">
        <f t="shared" si="463"/>
        <v/>
      </c>
      <c r="Y2344" s="120" t="str">
        <f t="shared" si="457"/>
        <v/>
      </c>
      <c r="Z2344" s="121" t="str">
        <f t="shared" si="458"/>
        <v/>
      </c>
      <c r="AA2344" s="122"/>
      <c r="AB2344" s="119" t="str">
        <f t="shared" si="464"/>
        <v/>
      </c>
    </row>
    <row r="2345" spans="1:28" x14ac:dyDescent="0.45">
      <c r="A2345" s="112" t="str">
        <f>IF(C2345="","",COUNTA($C$3:C2345))</f>
        <v/>
      </c>
      <c r="B2345" s="112" t="str">
        <f t="shared" si="459"/>
        <v/>
      </c>
      <c r="C2345" s="124"/>
      <c r="D2345" s="114"/>
      <c r="E2345" s="114"/>
      <c r="F2345" s="115"/>
      <c r="G2345" s="116"/>
      <c r="H2345" s="152"/>
      <c r="I2345" s="116"/>
      <c r="J2345" s="116"/>
      <c r="K2345" s="117" t="str">
        <f t="shared" si="460"/>
        <v/>
      </c>
      <c r="L2345" s="118"/>
      <c r="M2345" s="118"/>
      <c r="N2345" s="118"/>
      <c r="O2345" s="138" t="str">
        <f t="shared" ref="O2345:O2408" si="465">IF(ISNUMBER(SEARCH("gsm",J:J)),(M2345+N2345)*1.22,IF(ISNUMBER(SEARCH("Tape",J:J)),L2345,IF(ISNUMBER(SEARCH("Thermal",J:J)),L2345,IF(ISNUMBER(SEARCH("Acou",J:J)),L2345,IF(ISNUMBER(SEARCH("ss",J:J)),L2345,IF(ISNUMBER(SEARCH("Alu",J:J)),L2345,IF(ISNUMBER(SEARCH("Gasket",J:J)),L2345,IF(ISNUMBER(SEARCH("Cleats",J:J)),L2345,IF(ISNUMBER(SEARCH("Tube",J:J)),L2345,IF(ISNUMBER(SEARCH("Bracket",J:J)),L2345,IF(ISNUMBER(SEARCH("Corner",J:J)),L2345,IF(ISNUMBER(SEARCH("MS",J:J)),L2345,IF(ISNUMBER(SEARCH("Bucket",J:J)),L2345,IF(ISNUMBER(SEARCH("stretch",J:J)),L2345,IF(ISNUMBER(SEARCH("Bubble",J:J)),L2345,IF(ISNUMBER(SEARCH("JTR",J:J)),L2345,IF(ISNUMBER(SEARCH("Clamp",J:J)),"No's",IF(ISNUMBER(SEARCH("PIR",J:J)),"sqmt",""))))))))))))))))))</f>
        <v/>
      </c>
      <c r="P2345" s="124"/>
      <c r="Q2345" s="118"/>
      <c r="R2345" s="118"/>
      <c r="S2345" s="151"/>
      <c r="T2345" s="119" t="str">
        <f t="shared" si="455"/>
        <v/>
      </c>
      <c r="U2345" s="119" t="str">
        <f t="shared" si="456"/>
        <v/>
      </c>
      <c r="V2345" s="119" t="str">
        <f t="shared" si="461"/>
        <v/>
      </c>
      <c r="W2345" s="119" t="str">
        <f t="shared" si="462"/>
        <v/>
      </c>
      <c r="X2345" s="119" t="str">
        <f t="shared" si="463"/>
        <v/>
      </c>
      <c r="Y2345" s="120" t="str">
        <f t="shared" si="457"/>
        <v/>
      </c>
      <c r="Z2345" s="121" t="str">
        <f t="shared" si="458"/>
        <v/>
      </c>
      <c r="AA2345" s="122"/>
      <c r="AB2345" s="119" t="str">
        <f t="shared" si="464"/>
        <v/>
      </c>
    </row>
    <row r="2346" spans="1:28" x14ac:dyDescent="0.45">
      <c r="A2346" s="112" t="str">
        <f>IF(C2346="","",COUNTA($C$3:C2346))</f>
        <v/>
      </c>
      <c r="B2346" s="112" t="str">
        <f t="shared" si="459"/>
        <v/>
      </c>
      <c r="C2346" s="113"/>
      <c r="D2346" s="114"/>
      <c r="E2346" s="114"/>
      <c r="F2346" s="115"/>
      <c r="G2346" s="116"/>
      <c r="H2346" s="152"/>
      <c r="I2346" s="116"/>
      <c r="J2346" s="116"/>
      <c r="K2346" s="117" t="str">
        <f t="shared" si="460"/>
        <v/>
      </c>
      <c r="L2346" s="118"/>
      <c r="M2346" s="118"/>
      <c r="N2346" s="118"/>
      <c r="O2346" s="138" t="str">
        <f t="shared" si="465"/>
        <v/>
      </c>
      <c r="P2346" s="124"/>
      <c r="Q2346" s="118"/>
      <c r="R2346" s="118"/>
      <c r="S2346" s="151"/>
      <c r="T2346" s="119" t="str">
        <f t="shared" si="455"/>
        <v/>
      </c>
      <c r="U2346" s="119" t="str">
        <f t="shared" si="456"/>
        <v/>
      </c>
      <c r="V2346" s="119" t="str">
        <f t="shared" si="461"/>
        <v/>
      </c>
      <c r="W2346" s="119" t="str">
        <f t="shared" si="462"/>
        <v/>
      </c>
      <c r="X2346" s="119" t="str">
        <f t="shared" si="463"/>
        <v/>
      </c>
      <c r="Y2346" s="120" t="str">
        <f t="shared" si="457"/>
        <v/>
      </c>
      <c r="Z2346" s="121" t="str">
        <f t="shared" si="458"/>
        <v/>
      </c>
      <c r="AA2346" s="122"/>
      <c r="AB2346" s="119" t="str">
        <f t="shared" si="464"/>
        <v/>
      </c>
    </row>
    <row r="2347" spans="1:28" x14ac:dyDescent="0.45">
      <c r="A2347" s="112" t="str">
        <f>IF(C2347="","",COUNTA($C$3:C2347))</f>
        <v/>
      </c>
      <c r="B2347" s="112" t="str">
        <f t="shared" si="459"/>
        <v/>
      </c>
      <c r="C2347" s="124"/>
      <c r="D2347" s="114"/>
      <c r="E2347" s="114"/>
      <c r="F2347" s="115"/>
      <c r="G2347" s="116"/>
      <c r="H2347" s="152"/>
      <c r="I2347" s="116"/>
      <c r="J2347" s="116"/>
      <c r="K2347" s="117" t="str">
        <f t="shared" si="460"/>
        <v/>
      </c>
      <c r="L2347" s="118"/>
      <c r="M2347" s="118"/>
      <c r="N2347" s="118"/>
      <c r="O2347" s="138" t="str">
        <f t="shared" si="465"/>
        <v/>
      </c>
      <c r="P2347" s="124"/>
      <c r="Q2347" s="118"/>
      <c r="R2347" s="118"/>
      <c r="S2347" s="151"/>
      <c r="T2347" s="119" t="str">
        <f t="shared" si="455"/>
        <v/>
      </c>
      <c r="U2347" s="119" t="str">
        <f t="shared" si="456"/>
        <v/>
      </c>
      <c r="V2347" s="119" t="str">
        <f t="shared" si="461"/>
        <v/>
      </c>
      <c r="W2347" s="119" t="str">
        <f t="shared" si="462"/>
        <v/>
      </c>
      <c r="X2347" s="119" t="str">
        <f t="shared" si="463"/>
        <v/>
      </c>
      <c r="Y2347" s="120" t="str">
        <f t="shared" si="457"/>
        <v/>
      </c>
      <c r="Z2347" s="121" t="str">
        <f t="shared" si="458"/>
        <v/>
      </c>
      <c r="AA2347" s="122"/>
      <c r="AB2347" s="119" t="str">
        <f t="shared" si="464"/>
        <v/>
      </c>
    </row>
    <row r="2348" spans="1:28" x14ac:dyDescent="0.45">
      <c r="A2348" s="112" t="str">
        <f>IF(C2348="","",COUNTA($C$3:C2348))</f>
        <v/>
      </c>
      <c r="B2348" s="112" t="str">
        <f t="shared" si="459"/>
        <v/>
      </c>
      <c r="C2348" s="124"/>
      <c r="D2348" s="114"/>
      <c r="E2348" s="114"/>
      <c r="F2348" s="115"/>
      <c r="G2348" s="116"/>
      <c r="H2348" s="152"/>
      <c r="I2348" s="116"/>
      <c r="J2348" s="116"/>
      <c r="K2348" s="117" t="str">
        <f t="shared" si="460"/>
        <v/>
      </c>
      <c r="L2348" s="118"/>
      <c r="M2348" s="118"/>
      <c r="N2348" s="118"/>
      <c r="O2348" s="138" t="str">
        <f t="shared" si="465"/>
        <v/>
      </c>
      <c r="P2348" s="124"/>
      <c r="Q2348" s="118"/>
      <c r="R2348" s="118"/>
      <c r="S2348" s="151"/>
      <c r="T2348" s="119" t="str">
        <f t="shared" si="455"/>
        <v/>
      </c>
      <c r="U2348" s="119" t="str">
        <f t="shared" si="456"/>
        <v/>
      </c>
      <c r="V2348" s="119" t="str">
        <f t="shared" si="461"/>
        <v/>
      </c>
      <c r="W2348" s="119" t="str">
        <f t="shared" si="462"/>
        <v/>
      </c>
      <c r="X2348" s="119" t="str">
        <f t="shared" si="463"/>
        <v/>
      </c>
      <c r="Y2348" s="120" t="str">
        <f t="shared" si="457"/>
        <v/>
      </c>
      <c r="Z2348" s="121" t="str">
        <f t="shared" si="458"/>
        <v/>
      </c>
      <c r="AA2348" s="122"/>
      <c r="AB2348" s="119" t="str">
        <f t="shared" si="464"/>
        <v/>
      </c>
    </row>
    <row r="2349" spans="1:28" x14ac:dyDescent="0.45">
      <c r="A2349" s="112" t="str">
        <f>IF(C2349="","",COUNTA($C$3:C2349))</f>
        <v/>
      </c>
      <c r="B2349" s="112" t="str">
        <f t="shared" si="459"/>
        <v/>
      </c>
      <c r="C2349" s="113"/>
      <c r="D2349" s="114"/>
      <c r="E2349" s="114"/>
      <c r="F2349" s="115"/>
      <c r="G2349" s="116"/>
      <c r="H2349" s="152"/>
      <c r="I2349" s="116"/>
      <c r="J2349" s="116"/>
      <c r="K2349" s="117" t="str">
        <f t="shared" si="460"/>
        <v/>
      </c>
      <c r="L2349" s="118"/>
      <c r="M2349" s="118"/>
      <c r="N2349" s="118"/>
      <c r="O2349" s="138" t="str">
        <f t="shared" si="465"/>
        <v/>
      </c>
      <c r="P2349" s="124"/>
      <c r="Q2349" s="118"/>
      <c r="R2349" s="118"/>
      <c r="S2349" s="151"/>
      <c r="T2349" s="119" t="str">
        <f t="shared" si="455"/>
        <v/>
      </c>
      <c r="U2349" s="119" t="str">
        <f t="shared" si="456"/>
        <v/>
      </c>
      <c r="V2349" s="119" t="str">
        <f t="shared" si="461"/>
        <v/>
      </c>
      <c r="W2349" s="119" t="str">
        <f t="shared" si="462"/>
        <v/>
      </c>
      <c r="X2349" s="119" t="str">
        <f t="shared" si="463"/>
        <v/>
      </c>
      <c r="Y2349" s="120" t="str">
        <f t="shared" si="457"/>
        <v/>
      </c>
      <c r="Z2349" s="121" t="str">
        <f t="shared" si="458"/>
        <v/>
      </c>
      <c r="AA2349" s="122"/>
      <c r="AB2349" s="119" t="str">
        <f t="shared" si="464"/>
        <v/>
      </c>
    </row>
    <row r="2350" spans="1:28" x14ac:dyDescent="0.45">
      <c r="A2350" s="112" t="str">
        <f>IF(C2350="","",COUNTA($C$3:C2350))</f>
        <v/>
      </c>
      <c r="B2350" s="112" t="str">
        <f t="shared" si="459"/>
        <v/>
      </c>
      <c r="C2350" s="124"/>
      <c r="D2350" s="114"/>
      <c r="E2350" s="114"/>
      <c r="F2350" s="115"/>
      <c r="G2350" s="116"/>
      <c r="H2350" s="152"/>
      <c r="I2350" s="116"/>
      <c r="J2350" s="116"/>
      <c r="K2350" s="117" t="str">
        <f t="shared" si="460"/>
        <v/>
      </c>
      <c r="L2350" s="118"/>
      <c r="M2350" s="118"/>
      <c r="N2350" s="118"/>
      <c r="O2350" s="138" t="str">
        <f t="shared" si="465"/>
        <v/>
      </c>
      <c r="P2350" s="124"/>
      <c r="Q2350" s="118"/>
      <c r="R2350" s="118"/>
      <c r="S2350" s="151"/>
      <c r="T2350" s="119" t="str">
        <f t="shared" si="455"/>
        <v/>
      </c>
      <c r="U2350" s="119" t="str">
        <f t="shared" si="456"/>
        <v/>
      </c>
      <c r="V2350" s="119" t="str">
        <f t="shared" si="461"/>
        <v/>
      </c>
      <c r="W2350" s="119" t="str">
        <f t="shared" si="462"/>
        <v/>
      </c>
      <c r="X2350" s="119" t="str">
        <f t="shared" si="463"/>
        <v/>
      </c>
      <c r="Y2350" s="120" t="str">
        <f t="shared" si="457"/>
        <v/>
      </c>
      <c r="Z2350" s="121" t="str">
        <f t="shared" si="458"/>
        <v/>
      </c>
      <c r="AA2350" s="122"/>
      <c r="AB2350" s="119" t="str">
        <f t="shared" si="464"/>
        <v/>
      </c>
    </row>
    <row r="2351" spans="1:28" x14ac:dyDescent="0.45">
      <c r="A2351" s="112" t="str">
        <f>IF(C2351="","",COUNTA($C$3:C2351))</f>
        <v/>
      </c>
      <c r="B2351" s="112" t="str">
        <f t="shared" si="459"/>
        <v/>
      </c>
      <c r="C2351" s="124"/>
      <c r="D2351" s="114"/>
      <c r="E2351" s="114"/>
      <c r="F2351" s="115"/>
      <c r="G2351" s="116"/>
      <c r="H2351" s="152"/>
      <c r="I2351" s="116"/>
      <c r="J2351" s="116"/>
      <c r="K2351" s="117" t="str">
        <f t="shared" si="460"/>
        <v/>
      </c>
      <c r="L2351" s="118"/>
      <c r="M2351" s="118"/>
      <c r="N2351" s="118"/>
      <c r="O2351" s="138" t="str">
        <f t="shared" si="465"/>
        <v/>
      </c>
      <c r="P2351" s="124"/>
      <c r="Q2351" s="118"/>
      <c r="R2351" s="118"/>
      <c r="S2351" s="151"/>
      <c r="T2351" s="119" t="str">
        <f t="shared" si="455"/>
        <v/>
      </c>
      <c r="U2351" s="119" t="str">
        <f t="shared" si="456"/>
        <v/>
      </c>
      <c r="V2351" s="119" t="str">
        <f t="shared" si="461"/>
        <v/>
      </c>
      <c r="W2351" s="119" t="str">
        <f t="shared" si="462"/>
        <v/>
      </c>
      <c r="X2351" s="119" t="str">
        <f t="shared" si="463"/>
        <v/>
      </c>
      <c r="Y2351" s="120" t="str">
        <f t="shared" si="457"/>
        <v/>
      </c>
      <c r="Z2351" s="121" t="str">
        <f t="shared" si="458"/>
        <v/>
      </c>
      <c r="AA2351" s="122"/>
      <c r="AB2351" s="119" t="str">
        <f t="shared" si="464"/>
        <v/>
      </c>
    </row>
    <row r="2352" spans="1:28" x14ac:dyDescent="0.45">
      <c r="A2352" s="112" t="str">
        <f>IF(C2352="","",COUNTA($C$3:C2352))</f>
        <v/>
      </c>
      <c r="B2352" s="112" t="str">
        <f t="shared" si="459"/>
        <v/>
      </c>
      <c r="C2352" s="124"/>
      <c r="D2352" s="114"/>
      <c r="E2352" s="114"/>
      <c r="F2352" s="115"/>
      <c r="G2352" s="116"/>
      <c r="H2352" s="152"/>
      <c r="I2352" s="116"/>
      <c r="J2352" s="116"/>
      <c r="K2352" s="117" t="str">
        <f t="shared" si="460"/>
        <v/>
      </c>
      <c r="L2352" s="118"/>
      <c r="M2352" s="118"/>
      <c r="N2352" s="118"/>
      <c r="O2352" s="138" t="str">
        <f t="shared" si="465"/>
        <v/>
      </c>
      <c r="P2352" s="124"/>
      <c r="Q2352" s="118"/>
      <c r="R2352" s="118"/>
      <c r="S2352" s="151"/>
      <c r="T2352" s="119" t="str">
        <f t="shared" si="455"/>
        <v/>
      </c>
      <c r="U2352" s="119" t="str">
        <f t="shared" si="456"/>
        <v/>
      </c>
      <c r="V2352" s="119" t="str">
        <f t="shared" si="461"/>
        <v/>
      </c>
      <c r="W2352" s="119" t="str">
        <f t="shared" si="462"/>
        <v/>
      </c>
      <c r="X2352" s="119" t="str">
        <f t="shared" si="463"/>
        <v/>
      </c>
      <c r="Y2352" s="120" t="str">
        <f t="shared" si="457"/>
        <v/>
      </c>
      <c r="Z2352" s="121" t="str">
        <f t="shared" si="458"/>
        <v/>
      </c>
      <c r="AA2352" s="122"/>
      <c r="AB2352" s="119" t="str">
        <f t="shared" si="464"/>
        <v/>
      </c>
    </row>
    <row r="2353" spans="1:28" x14ac:dyDescent="0.45">
      <c r="A2353" s="112" t="str">
        <f>IF(C2353="","",COUNTA($C$3:C2353))</f>
        <v/>
      </c>
      <c r="B2353" s="112" t="str">
        <f t="shared" si="459"/>
        <v/>
      </c>
      <c r="C2353" s="124"/>
      <c r="D2353" s="114"/>
      <c r="E2353" s="114"/>
      <c r="F2353" s="115"/>
      <c r="G2353" s="116"/>
      <c r="H2353" s="152"/>
      <c r="I2353" s="116"/>
      <c r="J2353" s="116"/>
      <c r="K2353" s="117" t="str">
        <f t="shared" si="460"/>
        <v/>
      </c>
      <c r="L2353" s="118"/>
      <c r="M2353" s="118"/>
      <c r="N2353" s="118"/>
      <c r="O2353" s="138" t="str">
        <f t="shared" si="465"/>
        <v/>
      </c>
      <c r="P2353" s="124"/>
      <c r="Q2353" s="118"/>
      <c r="R2353" s="118"/>
      <c r="S2353" s="151"/>
      <c r="T2353" s="119" t="str">
        <f t="shared" si="455"/>
        <v/>
      </c>
      <c r="U2353" s="119" t="str">
        <f t="shared" si="456"/>
        <v/>
      </c>
      <c r="V2353" s="119" t="str">
        <f t="shared" si="461"/>
        <v/>
      </c>
      <c r="W2353" s="119" t="str">
        <f t="shared" si="462"/>
        <v/>
      </c>
      <c r="X2353" s="119" t="str">
        <f t="shared" si="463"/>
        <v/>
      </c>
      <c r="Y2353" s="120" t="str">
        <f t="shared" si="457"/>
        <v/>
      </c>
      <c r="Z2353" s="121" t="str">
        <f t="shared" si="458"/>
        <v/>
      </c>
      <c r="AA2353" s="122"/>
      <c r="AB2353" s="119" t="str">
        <f t="shared" si="464"/>
        <v/>
      </c>
    </row>
    <row r="2354" spans="1:28" x14ac:dyDescent="0.45">
      <c r="A2354" s="112" t="str">
        <f>IF(C2354="","",COUNTA($C$3:C2354))</f>
        <v/>
      </c>
      <c r="B2354" s="112" t="str">
        <f t="shared" si="459"/>
        <v/>
      </c>
      <c r="C2354" s="124"/>
      <c r="D2354" s="114"/>
      <c r="E2354" s="114"/>
      <c r="F2354" s="115"/>
      <c r="G2354" s="116"/>
      <c r="H2354" s="152"/>
      <c r="I2354" s="116"/>
      <c r="J2354" s="116"/>
      <c r="K2354" s="117" t="str">
        <f t="shared" si="460"/>
        <v/>
      </c>
      <c r="L2354" s="118"/>
      <c r="M2354" s="118"/>
      <c r="N2354" s="118"/>
      <c r="O2354" s="138" t="str">
        <f t="shared" si="465"/>
        <v/>
      </c>
      <c r="P2354" s="124"/>
      <c r="Q2354" s="118"/>
      <c r="R2354" s="118"/>
      <c r="S2354" s="151"/>
      <c r="T2354" s="119" t="str">
        <f t="shared" si="455"/>
        <v/>
      </c>
      <c r="U2354" s="119" t="str">
        <f t="shared" si="456"/>
        <v/>
      </c>
      <c r="V2354" s="119" t="str">
        <f t="shared" si="461"/>
        <v/>
      </c>
      <c r="W2354" s="119" t="str">
        <f t="shared" si="462"/>
        <v/>
      </c>
      <c r="X2354" s="119" t="str">
        <f t="shared" si="463"/>
        <v/>
      </c>
      <c r="Y2354" s="120" t="str">
        <f t="shared" si="457"/>
        <v/>
      </c>
      <c r="Z2354" s="121" t="str">
        <f t="shared" si="458"/>
        <v/>
      </c>
      <c r="AA2354" s="122"/>
      <c r="AB2354" s="119" t="str">
        <f t="shared" si="464"/>
        <v/>
      </c>
    </row>
    <row r="2355" spans="1:28" x14ac:dyDescent="0.45">
      <c r="A2355" s="112" t="str">
        <f>IF(C2355="","",COUNTA($C$3:C2355))</f>
        <v/>
      </c>
      <c r="B2355" s="112" t="str">
        <f t="shared" si="459"/>
        <v/>
      </c>
      <c r="C2355" s="124"/>
      <c r="D2355" s="114"/>
      <c r="E2355" s="114"/>
      <c r="F2355" s="115"/>
      <c r="G2355" s="116"/>
      <c r="H2355" s="152"/>
      <c r="I2355" s="116"/>
      <c r="J2355" s="116"/>
      <c r="K2355" s="117" t="str">
        <f t="shared" si="460"/>
        <v/>
      </c>
      <c r="L2355" s="118"/>
      <c r="M2355" s="118"/>
      <c r="N2355" s="118"/>
      <c r="O2355" s="138" t="str">
        <f t="shared" si="465"/>
        <v/>
      </c>
      <c r="P2355" s="124"/>
      <c r="Q2355" s="118"/>
      <c r="R2355" s="118"/>
      <c r="S2355" s="151"/>
      <c r="T2355" s="119" t="str">
        <f t="shared" ref="T2355:T2418" si="466">(IF(K2355="Sqmt",(O2355-Q2355),""))</f>
        <v/>
      </c>
      <c r="U2355" s="119" t="str">
        <f t="shared" ref="U2355:U2418" si="467">(IF(K2355="Sqmt",(O2355-P2355)-T2355,IF(K2355="Rmt","",IF(K2355="Kg's","",IF(K2355="No's","",IF(K2355="Roll","",""))))))</f>
        <v/>
      </c>
      <c r="V2355" s="119" t="str">
        <f t="shared" si="461"/>
        <v/>
      </c>
      <c r="W2355" s="119" t="str">
        <f t="shared" si="462"/>
        <v/>
      </c>
      <c r="X2355" s="119" t="str">
        <f t="shared" si="463"/>
        <v/>
      </c>
      <c r="Y2355" s="120" t="str">
        <f t="shared" ref="Y2355:Y2418" si="468">IF(K2355="Sqmt",(T2355/O2355)*100,IF(K2355="Kg's","",IF(K2355="No's","",IF(K2355="Rmt","",IF(K2355="Roll","",IF(K2355="",""))))))</f>
        <v/>
      </c>
      <c r="Z2355" s="121" t="str">
        <f t="shared" ref="Z2355:Z2418" si="469">IF(K2355="Sqmt",(U2355/O2355)*100,IF(K2355="Kg's","",IF(K2355="No's","",IF(K2355="Rmt","",IF(K2355="Roll","",IF(K2355="",""))))))</f>
        <v/>
      </c>
      <c r="AA2355" s="122"/>
      <c r="AB2355" s="119" t="str">
        <f t="shared" si="464"/>
        <v/>
      </c>
    </row>
    <row r="2356" spans="1:28" x14ac:dyDescent="0.45">
      <c r="A2356" s="112" t="str">
        <f>IF(C2356="","",COUNTA($C$3:C2356))</f>
        <v/>
      </c>
      <c r="B2356" s="112" t="str">
        <f t="shared" ref="B2356:B2419" si="470">IF(C2356="","",TEXT(C2356,"mmmm"))</f>
        <v/>
      </c>
      <c r="C2356" s="124"/>
      <c r="D2356" s="114"/>
      <c r="E2356" s="114"/>
      <c r="F2356" s="115"/>
      <c r="G2356" s="116"/>
      <c r="H2356" s="152"/>
      <c r="I2356" s="116"/>
      <c r="J2356" s="116"/>
      <c r="K2356" s="117" t="str">
        <f t="shared" si="460"/>
        <v/>
      </c>
      <c r="L2356" s="118"/>
      <c r="M2356" s="118"/>
      <c r="N2356" s="118"/>
      <c r="O2356" s="138" t="str">
        <f t="shared" si="465"/>
        <v/>
      </c>
      <c r="P2356" s="124"/>
      <c r="Q2356" s="118"/>
      <c r="R2356" s="118"/>
      <c r="S2356" s="151"/>
      <c r="T2356" s="119" t="str">
        <f t="shared" si="466"/>
        <v/>
      </c>
      <c r="U2356" s="119" t="str">
        <f t="shared" si="467"/>
        <v/>
      </c>
      <c r="V2356" s="119" t="str">
        <f t="shared" si="461"/>
        <v/>
      </c>
      <c r="W2356" s="119" t="str">
        <f t="shared" si="462"/>
        <v/>
      </c>
      <c r="X2356" s="119" t="str">
        <f t="shared" si="463"/>
        <v/>
      </c>
      <c r="Y2356" s="120" t="str">
        <f t="shared" si="468"/>
        <v/>
      </c>
      <c r="Z2356" s="121" t="str">
        <f t="shared" si="469"/>
        <v/>
      </c>
      <c r="AA2356" s="122"/>
      <c r="AB2356" s="119" t="str">
        <f t="shared" si="464"/>
        <v/>
      </c>
    </row>
    <row r="2357" spans="1:28" x14ac:dyDescent="0.45">
      <c r="A2357" s="112" t="str">
        <f>IF(C2357="","",COUNTA($C$3:C2357))</f>
        <v/>
      </c>
      <c r="B2357" s="112" t="str">
        <f t="shared" si="470"/>
        <v/>
      </c>
      <c r="C2357" s="113"/>
      <c r="D2357" s="114"/>
      <c r="E2357" s="114"/>
      <c r="F2357" s="115"/>
      <c r="G2357" s="116"/>
      <c r="H2357" s="152"/>
      <c r="I2357" s="116"/>
      <c r="J2357" s="116"/>
      <c r="K2357" s="117" t="str">
        <f t="shared" si="460"/>
        <v/>
      </c>
      <c r="L2357" s="118"/>
      <c r="M2357" s="118"/>
      <c r="N2357" s="118"/>
      <c r="O2357" s="138" t="str">
        <f t="shared" si="465"/>
        <v/>
      </c>
      <c r="P2357" s="124"/>
      <c r="Q2357" s="118"/>
      <c r="R2357" s="118"/>
      <c r="S2357" s="151"/>
      <c r="T2357" s="119" t="str">
        <f t="shared" si="466"/>
        <v/>
      </c>
      <c r="U2357" s="119" t="str">
        <f t="shared" si="467"/>
        <v/>
      </c>
      <c r="V2357" s="119" t="str">
        <f t="shared" si="461"/>
        <v/>
      </c>
      <c r="W2357" s="119" t="str">
        <f t="shared" si="462"/>
        <v/>
      </c>
      <c r="X2357" s="119" t="str">
        <f t="shared" si="463"/>
        <v/>
      </c>
      <c r="Y2357" s="120" t="str">
        <f t="shared" si="468"/>
        <v/>
      </c>
      <c r="Z2357" s="121" t="str">
        <f t="shared" si="469"/>
        <v/>
      </c>
      <c r="AA2357" s="122"/>
      <c r="AB2357" s="119" t="str">
        <f t="shared" si="464"/>
        <v/>
      </c>
    </row>
    <row r="2358" spans="1:28" x14ac:dyDescent="0.45">
      <c r="A2358" s="112" t="str">
        <f>IF(C2358="","",COUNTA($C$3:C2358))</f>
        <v/>
      </c>
      <c r="B2358" s="112" t="str">
        <f t="shared" si="470"/>
        <v/>
      </c>
      <c r="C2358" s="124"/>
      <c r="D2358" s="114"/>
      <c r="E2358" s="114"/>
      <c r="F2358" s="115"/>
      <c r="G2358" s="116"/>
      <c r="H2358" s="152"/>
      <c r="I2358" s="116"/>
      <c r="J2358" s="116"/>
      <c r="K2358" s="117" t="str">
        <f t="shared" si="460"/>
        <v/>
      </c>
      <c r="L2358" s="118"/>
      <c r="M2358" s="118"/>
      <c r="N2358" s="118"/>
      <c r="O2358" s="138" t="str">
        <f t="shared" si="465"/>
        <v/>
      </c>
      <c r="P2358" s="124"/>
      <c r="Q2358" s="118"/>
      <c r="R2358" s="118"/>
      <c r="S2358" s="151"/>
      <c r="T2358" s="119" t="str">
        <f t="shared" si="466"/>
        <v/>
      </c>
      <c r="U2358" s="119" t="str">
        <f t="shared" si="467"/>
        <v/>
      </c>
      <c r="V2358" s="119" t="str">
        <f t="shared" si="461"/>
        <v/>
      </c>
      <c r="W2358" s="119" t="str">
        <f t="shared" si="462"/>
        <v/>
      </c>
      <c r="X2358" s="119" t="str">
        <f t="shared" si="463"/>
        <v/>
      </c>
      <c r="Y2358" s="120" t="str">
        <f t="shared" si="468"/>
        <v/>
      </c>
      <c r="Z2358" s="121" t="str">
        <f t="shared" si="469"/>
        <v/>
      </c>
      <c r="AA2358" s="122"/>
      <c r="AB2358" s="119" t="str">
        <f t="shared" si="464"/>
        <v/>
      </c>
    </row>
    <row r="2359" spans="1:28" x14ac:dyDescent="0.45">
      <c r="A2359" s="112" t="str">
        <f>IF(C2359="","",COUNTA($C$3:C2359))</f>
        <v/>
      </c>
      <c r="B2359" s="112" t="str">
        <f t="shared" si="470"/>
        <v/>
      </c>
      <c r="C2359" s="113"/>
      <c r="D2359" s="114"/>
      <c r="E2359" s="114"/>
      <c r="F2359" s="115"/>
      <c r="G2359" s="116"/>
      <c r="H2359" s="152"/>
      <c r="I2359" s="116"/>
      <c r="J2359" s="116"/>
      <c r="K2359" s="117" t="str">
        <f t="shared" si="460"/>
        <v/>
      </c>
      <c r="L2359" s="118"/>
      <c r="M2359" s="118"/>
      <c r="N2359" s="118"/>
      <c r="O2359" s="138" t="str">
        <f t="shared" si="465"/>
        <v/>
      </c>
      <c r="P2359" s="124"/>
      <c r="Q2359" s="118"/>
      <c r="R2359" s="118"/>
      <c r="S2359" s="151"/>
      <c r="T2359" s="119" t="str">
        <f t="shared" si="466"/>
        <v/>
      </c>
      <c r="U2359" s="119" t="str">
        <f t="shared" si="467"/>
        <v/>
      </c>
      <c r="V2359" s="119" t="str">
        <f t="shared" si="461"/>
        <v/>
      </c>
      <c r="W2359" s="119" t="str">
        <f t="shared" si="462"/>
        <v/>
      </c>
      <c r="X2359" s="119" t="str">
        <f t="shared" si="463"/>
        <v/>
      </c>
      <c r="Y2359" s="120" t="str">
        <f t="shared" si="468"/>
        <v/>
      </c>
      <c r="Z2359" s="121" t="str">
        <f t="shared" si="469"/>
        <v/>
      </c>
      <c r="AA2359" s="122"/>
      <c r="AB2359" s="119" t="str">
        <f t="shared" si="464"/>
        <v/>
      </c>
    </row>
    <row r="2360" spans="1:28" x14ac:dyDescent="0.45">
      <c r="A2360" s="112" t="str">
        <f>IF(C2360="","",COUNTA($C$3:C2360))</f>
        <v/>
      </c>
      <c r="B2360" s="112" t="str">
        <f t="shared" si="470"/>
        <v/>
      </c>
      <c r="C2360" s="124"/>
      <c r="D2360" s="114"/>
      <c r="E2360" s="114"/>
      <c r="F2360" s="115"/>
      <c r="G2360" s="116"/>
      <c r="H2360" s="152"/>
      <c r="I2360" s="116"/>
      <c r="J2360" s="116"/>
      <c r="K2360" s="117" t="str">
        <f t="shared" si="460"/>
        <v/>
      </c>
      <c r="L2360" s="118"/>
      <c r="M2360" s="118"/>
      <c r="N2360" s="118"/>
      <c r="O2360" s="138" t="str">
        <f t="shared" si="465"/>
        <v/>
      </c>
      <c r="P2360" s="124"/>
      <c r="Q2360" s="118"/>
      <c r="R2360" s="118"/>
      <c r="S2360" s="151"/>
      <c r="T2360" s="119" t="str">
        <f t="shared" si="466"/>
        <v/>
      </c>
      <c r="U2360" s="119" t="str">
        <f t="shared" si="467"/>
        <v/>
      </c>
      <c r="V2360" s="119" t="str">
        <f t="shared" si="461"/>
        <v/>
      </c>
      <c r="W2360" s="119" t="str">
        <f t="shared" si="462"/>
        <v/>
      </c>
      <c r="X2360" s="119" t="str">
        <f t="shared" si="463"/>
        <v/>
      </c>
      <c r="Y2360" s="120" t="str">
        <f t="shared" si="468"/>
        <v/>
      </c>
      <c r="Z2360" s="121" t="str">
        <f t="shared" si="469"/>
        <v/>
      </c>
      <c r="AA2360" s="122"/>
      <c r="AB2360" s="119" t="str">
        <f t="shared" si="464"/>
        <v/>
      </c>
    </row>
    <row r="2361" spans="1:28" x14ac:dyDescent="0.45">
      <c r="A2361" s="112" t="str">
        <f>IF(C2361="","",COUNTA($C$3:C2361))</f>
        <v/>
      </c>
      <c r="B2361" s="112" t="str">
        <f t="shared" si="470"/>
        <v/>
      </c>
      <c r="C2361" s="124"/>
      <c r="D2361" s="114"/>
      <c r="E2361" s="114"/>
      <c r="F2361" s="115"/>
      <c r="G2361" s="116"/>
      <c r="H2361" s="152"/>
      <c r="I2361" s="116"/>
      <c r="J2361" s="116"/>
      <c r="K2361" s="117" t="str">
        <f t="shared" si="460"/>
        <v/>
      </c>
      <c r="L2361" s="118"/>
      <c r="M2361" s="118"/>
      <c r="N2361" s="118"/>
      <c r="O2361" s="138" t="str">
        <f t="shared" si="465"/>
        <v/>
      </c>
      <c r="P2361" s="124"/>
      <c r="Q2361" s="118"/>
      <c r="R2361" s="118"/>
      <c r="S2361" s="151"/>
      <c r="T2361" s="119" t="str">
        <f t="shared" si="466"/>
        <v/>
      </c>
      <c r="U2361" s="119" t="str">
        <f t="shared" si="467"/>
        <v/>
      </c>
      <c r="V2361" s="119" t="str">
        <f t="shared" si="461"/>
        <v/>
      </c>
      <c r="W2361" s="119" t="str">
        <f t="shared" si="462"/>
        <v/>
      </c>
      <c r="X2361" s="119" t="str">
        <f t="shared" si="463"/>
        <v/>
      </c>
      <c r="Y2361" s="120" t="str">
        <f t="shared" si="468"/>
        <v/>
      </c>
      <c r="Z2361" s="121" t="str">
        <f t="shared" si="469"/>
        <v/>
      </c>
      <c r="AA2361" s="122"/>
      <c r="AB2361" s="119" t="str">
        <f t="shared" si="464"/>
        <v/>
      </c>
    </row>
    <row r="2362" spans="1:28" x14ac:dyDescent="0.45">
      <c r="A2362" s="112" t="str">
        <f>IF(C2362="","",COUNTA($C$3:C2362))</f>
        <v/>
      </c>
      <c r="B2362" s="112" t="str">
        <f t="shared" si="470"/>
        <v/>
      </c>
      <c r="C2362" s="124"/>
      <c r="D2362" s="114"/>
      <c r="E2362" s="114"/>
      <c r="F2362" s="115"/>
      <c r="G2362" s="116"/>
      <c r="H2362" s="152"/>
      <c r="I2362" s="116"/>
      <c r="J2362" s="116"/>
      <c r="K2362" s="117" t="str">
        <f t="shared" si="460"/>
        <v/>
      </c>
      <c r="L2362" s="118"/>
      <c r="M2362" s="118"/>
      <c r="N2362" s="118"/>
      <c r="O2362" s="138" t="str">
        <f t="shared" si="465"/>
        <v/>
      </c>
      <c r="P2362" s="124"/>
      <c r="Q2362" s="118"/>
      <c r="R2362" s="118"/>
      <c r="S2362" s="151"/>
      <c r="T2362" s="119" t="str">
        <f t="shared" si="466"/>
        <v/>
      </c>
      <c r="U2362" s="119" t="str">
        <f t="shared" si="467"/>
        <v/>
      </c>
      <c r="V2362" s="119" t="str">
        <f t="shared" si="461"/>
        <v/>
      </c>
      <c r="W2362" s="119" t="str">
        <f t="shared" si="462"/>
        <v/>
      </c>
      <c r="X2362" s="119" t="str">
        <f t="shared" si="463"/>
        <v/>
      </c>
      <c r="Y2362" s="120" t="str">
        <f t="shared" si="468"/>
        <v/>
      </c>
      <c r="Z2362" s="121" t="str">
        <f t="shared" si="469"/>
        <v/>
      </c>
      <c r="AA2362" s="122"/>
      <c r="AB2362" s="119" t="str">
        <f t="shared" si="464"/>
        <v/>
      </c>
    </row>
    <row r="2363" spans="1:28" x14ac:dyDescent="0.45">
      <c r="A2363" s="112" t="str">
        <f>IF(C2363="","",COUNTA($C$3:C2363))</f>
        <v/>
      </c>
      <c r="B2363" s="112" t="str">
        <f t="shared" si="470"/>
        <v/>
      </c>
      <c r="C2363" s="124"/>
      <c r="D2363" s="114"/>
      <c r="E2363" s="114"/>
      <c r="F2363" s="115"/>
      <c r="G2363" s="116"/>
      <c r="H2363" s="152"/>
      <c r="I2363" s="116"/>
      <c r="J2363" s="116"/>
      <c r="K2363" s="117" t="str">
        <f t="shared" si="460"/>
        <v/>
      </c>
      <c r="L2363" s="118"/>
      <c r="M2363" s="118"/>
      <c r="N2363" s="118"/>
      <c r="O2363" s="138" t="str">
        <f t="shared" si="465"/>
        <v/>
      </c>
      <c r="P2363" s="124"/>
      <c r="Q2363" s="118"/>
      <c r="R2363" s="118"/>
      <c r="S2363" s="151"/>
      <c r="T2363" s="119" t="str">
        <f t="shared" si="466"/>
        <v/>
      </c>
      <c r="U2363" s="119" t="str">
        <f t="shared" si="467"/>
        <v/>
      </c>
      <c r="V2363" s="119" t="str">
        <f t="shared" si="461"/>
        <v/>
      </c>
      <c r="W2363" s="119" t="str">
        <f t="shared" si="462"/>
        <v/>
      </c>
      <c r="X2363" s="119" t="str">
        <f t="shared" si="463"/>
        <v/>
      </c>
      <c r="Y2363" s="120" t="str">
        <f t="shared" si="468"/>
        <v/>
      </c>
      <c r="Z2363" s="121" t="str">
        <f t="shared" si="469"/>
        <v/>
      </c>
      <c r="AA2363" s="122"/>
      <c r="AB2363" s="119" t="str">
        <f t="shared" si="464"/>
        <v/>
      </c>
    </row>
    <row r="2364" spans="1:28" x14ac:dyDescent="0.45">
      <c r="A2364" s="112" t="str">
        <f>IF(C2364="","",COUNTA($C$3:C2364))</f>
        <v/>
      </c>
      <c r="B2364" s="112" t="str">
        <f t="shared" si="470"/>
        <v/>
      </c>
      <c r="C2364" s="124"/>
      <c r="D2364" s="114"/>
      <c r="E2364" s="114"/>
      <c r="F2364" s="115"/>
      <c r="G2364" s="116"/>
      <c r="H2364" s="152"/>
      <c r="I2364" s="116"/>
      <c r="J2364" s="116"/>
      <c r="K2364" s="117" t="str">
        <f t="shared" si="460"/>
        <v/>
      </c>
      <c r="L2364" s="118"/>
      <c r="M2364" s="118"/>
      <c r="N2364" s="118"/>
      <c r="O2364" s="138" t="str">
        <f t="shared" si="465"/>
        <v/>
      </c>
      <c r="P2364" s="124"/>
      <c r="Q2364" s="118"/>
      <c r="R2364" s="118"/>
      <c r="S2364" s="151"/>
      <c r="T2364" s="119" t="str">
        <f t="shared" si="466"/>
        <v/>
      </c>
      <c r="U2364" s="119" t="str">
        <f t="shared" si="467"/>
        <v/>
      </c>
      <c r="V2364" s="119" t="str">
        <f t="shared" si="461"/>
        <v/>
      </c>
      <c r="W2364" s="119" t="str">
        <f t="shared" si="462"/>
        <v/>
      </c>
      <c r="X2364" s="119" t="str">
        <f t="shared" si="463"/>
        <v/>
      </c>
      <c r="Y2364" s="120" t="str">
        <f t="shared" si="468"/>
        <v/>
      </c>
      <c r="Z2364" s="121" t="str">
        <f t="shared" si="469"/>
        <v/>
      </c>
      <c r="AA2364" s="122"/>
      <c r="AB2364" s="119" t="str">
        <f t="shared" si="464"/>
        <v/>
      </c>
    </row>
    <row r="2365" spans="1:28" x14ac:dyDescent="0.45">
      <c r="A2365" s="112" t="str">
        <f>IF(C2365="","",COUNTA($C$3:C2365))</f>
        <v/>
      </c>
      <c r="B2365" s="112" t="str">
        <f t="shared" si="470"/>
        <v/>
      </c>
      <c r="C2365" s="124"/>
      <c r="D2365" s="114"/>
      <c r="E2365" s="114"/>
      <c r="F2365" s="115"/>
      <c r="G2365" s="116"/>
      <c r="H2365" s="152"/>
      <c r="I2365" s="116"/>
      <c r="J2365" s="116"/>
      <c r="K2365" s="117" t="str">
        <f t="shared" si="460"/>
        <v/>
      </c>
      <c r="L2365" s="118"/>
      <c r="M2365" s="118"/>
      <c r="N2365" s="118"/>
      <c r="O2365" s="138" t="str">
        <f t="shared" si="465"/>
        <v/>
      </c>
      <c r="P2365" s="124"/>
      <c r="Q2365" s="118"/>
      <c r="R2365" s="118"/>
      <c r="S2365" s="151"/>
      <c r="T2365" s="119" t="str">
        <f t="shared" si="466"/>
        <v/>
      </c>
      <c r="U2365" s="119" t="str">
        <f t="shared" si="467"/>
        <v/>
      </c>
      <c r="V2365" s="119" t="str">
        <f t="shared" si="461"/>
        <v/>
      </c>
      <c r="W2365" s="119" t="str">
        <f t="shared" si="462"/>
        <v/>
      </c>
      <c r="X2365" s="119" t="str">
        <f t="shared" si="463"/>
        <v/>
      </c>
      <c r="Y2365" s="120" t="str">
        <f t="shared" si="468"/>
        <v/>
      </c>
      <c r="Z2365" s="121" t="str">
        <f t="shared" si="469"/>
        <v/>
      </c>
      <c r="AA2365" s="122"/>
      <c r="AB2365" s="119" t="str">
        <f t="shared" si="464"/>
        <v/>
      </c>
    </row>
    <row r="2366" spans="1:28" x14ac:dyDescent="0.45">
      <c r="A2366" s="112" t="str">
        <f>IF(C2366="","",COUNTA($C$3:C2366))</f>
        <v/>
      </c>
      <c r="B2366" s="112" t="str">
        <f t="shared" si="470"/>
        <v/>
      </c>
      <c r="C2366" s="124"/>
      <c r="D2366" s="114"/>
      <c r="E2366" s="114"/>
      <c r="F2366" s="115"/>
      <c r="G2366" s="116"/>
      <c r="H2366" s="152"/>
      <c r="I2366" s="116"/>
      <c r="J2366" s="116"/>
      <c r="K2366" s="117" t="str">
        <f t="shared" si="460"/>
        <v/>
      </c>
      <c r="L2366" s="118"/>
      <c r="M2366" s="118"/>
      <c r="N2366" s="118"/>
      <c r="O2366" s="138" t="str">
        <f t="shared" si="465"/>
        <v/>
      </c>
      <c r="P2366" s="124"/>
      <c r="Q2366" s="118"/>
      <c r="R2366" s="118"/>
      <c r="S2366" s="151"/>
      <c r="T2366" s="119" t="str">
        <f t="shared" si="466"/>
        <v/>
      </c>
      <c r="U2366" s="119" t="str">
        <f t="shared" si="467"/>
        <v/>
      </c>
      <c r="V2366" s="119" t="str">
        <f t="shared" si="461"/>
        <v/>
      </c>
      <c r="W2366" s="119" t="str">
        <f t="shared" si="462"/>
        <v/>
      </c>
      <c r="X2366" s="119" t="str">
        <f t="shared" si="463"/>
        <v/>
      </c>
      <c r="Y2366" s="120" t="str">
        <f t="shared" si="468"/>
        <v/>
      </c>
      <c r="Z2366" s="121" t="str">
        <f t="shared" si="469"/>
        <v/>
      </c>
      <c r="AA2366" s="122"/>
      <c r="AB2366" s="119" t="str">
        <f t="shared" si="464"/>
        <v/>
      </c>
    </row>
    <row r="2367" spans="1:28" x14ac:dyDescent="0.45">
      <c r="A2367" s="112" t="str">
        <f>IF(C2367="","",COUNTA($C$3:C2367))</f>
        <v/>
      </c>
      <c r="B2367" s="112" t="str">
        <f t="shared" si="470"/>
        <v/>
      </c>
      <c r="C2367" s="124"/>
      <c r="D2367" s="114"/>
      <c r="E2367" s="114"/>
      <c r="F2367" s="115"/>
      <c r="G2367" s="116"/>
      <c r="H2367" s="152"/>
      <c r="I2367" s="116"/>
      <c r="J2367" s="116"/>
      <c r="K2367" s="117" t="str">
        <f t="shared" si="460"/>
        <v/>
      </c>
      <c r="L2367" s="118"/>
      <c r="M2367" s="118"/>
      <c r="N2367" s="118"/>
      <c r="O2367" s="138" t="str">
        <f t="shared" si="465"/>
        <v/>
      </c>
      <c r="P2367" s="124"/>
      <c r="Q2367" s="118"/>
      <c r="R2367" s="118"/>
      <c r="S2367" s="151"/>
      <c r="T2367" s="119" t="str">
        <f t="shared" si="466"/>
        <v/>
      </c>
      <c r="U2367" s="119" t="str">
        <f t="shared" si="467"/>
        <v/>
      </c>
      <c r="V2367" s="119" t="str">
        <f t="shared" si="461"/>
        <v/>
      </c>
      <c r="W2367" s="119" t="str">
        <f t="shared" si="462"/>
        <v/>
      </c>
      <c r="X2367" s="119" t="str">
        <f t="shared" si="463"/>
        <v/>
      </c>
      <c r="Y2367" s="120" t="str">
        <f t="shared" si="468"/>
        <v/>
      </c>
      <c r="Z2367" s="121" t="str">
        <f t="shared" si="469"/>
        <v/>
      </c>
      <c r="AA2367" s="122"/>
      <c r="AB2367" s="119" t="str">
        <f t="shared" si="464"/>
        <v/>
      </c>
    </row>
    <row r="2368" spans="1:28" x14ac:dyDescent="0.45">
      <c r="A2368" s="112" t="str">
        <f>IF(C2368="","",COUNTA($C$3:C2368))</f>
        <v/>
      </c>
      <c r="B2368" s="112" t="str">
        <f t="shared" si="470"/>
        <v/>
      </c>
      <c r="C2368" s="113"/>
      <c r="D2368" s="114"/>
      <c r="E2368" s="114"/>
      <c r="F2368" s="115"/>
      <c r="G2368" s="116"/>
      <c r="H2368" s="152"/>
      <c r="I2368" s="116"/>
      <c r="J2368" s="116"/>
      <c r="K2368" s="117" t="str">
        <f t="shared" si="460"/>
        <v/>
      </c>
      <c r="L2368" s="118"/>
      <c r="M2368" s="118"/>
      <c r="N2368" s="118"/>
      <c r="O2368" s="138" t="str">
        <f t="shared" si="465"/>
        <v/>
      </c>
      <c r="P2368" s="124"/>
      <c r="Q2368" s="118"/>
      <c r="R2368" s="118"/>
      <c r="S2368" s="151"/>
      <c r="T2368" s="119" t="str">
        <f t="shared" si="466"/>
        <v/>
      </c>
      <c r="U2368" s="119" t="str">
        <f t="shared" si="467"/>
        <v/>
      </c>
      <c r="V2368" s="119" t="str">
        <f t="shared" si="461"/>
        <v/>
      </c>
      <c r="W2368" s="119" t="str">
        <f t="shared" si="462"/>
        <v/>
      </c>
      <c r="X2368" s="119" t="str">
        <f t="shared" si="463"/>
        <v/>
      </c>
      <c r="Y2368" s="120" t="str">
        <f t="shared" si="468"/>
        <v/>
      </c>
      <c r="Z2368" s="121" t="str">
        <f t="shared" si="469"/>
        <v/>
      </c>
      <c r="AA2368" s="122"/>
      <c r="AB2368" s="119" t="str">
        <f t="shared" si="464"/>
        <v/>
      </c>
    </row>
    <row r="2369" spans="1:28" x14ac:dyDescent="0.45">
      <c r="A2369" s="112" t="str">
        <f>IF(C2369="","",COUNTA($C$3:C2369))</f>
        <v/>
      </c>
      <c r="B2369" s="112" t="str">
        <f t="shared" si="470"/>
        <v/>
      </c>
      <c r="C2369" s="124"/>
      <c r="D2369" s="114"/>
      <c r="E2369" s="114"/>
      <c r="F2369" s="115"/>
      <c r="G2369" s="116"/>
      <c r="H2369" s="152"/>
      <c r="I2369" s="116"/>
      <c r="J2369" s="116"/>
      <c r="K2369" s="117" t="str">
        <f t="shared" si="460"/>
        <v/>
      </c>
      <c r="L2369" s="118"/>
      <c r="M2369" s="118"/>
      <c r="N2369" s="118"/>
      <c r="O2369" s="138" t="str">
        <f t="shared" si="465"/>
        <v/>
      </c>
      <c r="P2369" s="124"/>
      <c r="Q2369" s="118"/>
      <c r="R2369" s="118"/>
      <c r="S2369" s="151"/>
      <c r="T2369" s="119" t="str">
        <f t="shared" si="466"/>
        <v/>
      </c>
      <c r="U2369" s="119" t="str">
        <f t="shared" si="467"/>
        <v/>
      </c>
      <c r="V2369" s="119" t="str">
        <f t="shared" si="461"/>
        <v/>
      </c>
      <c r="W2369" s="119" t="str">
        <f t="shared" si="462"/>
        <v/>
      </c>
      <c r="X2369" s="119" t="str">
        <f t="shared" si="463"/>
        <v/>
      </c>
      <c r="Y2369" s="120" t="str">
        <f t="shared" si="468"/>
        <v/>
      </c>
      <c r="Z2369" s="121" t="str">
        <f t="shared" si="469"/>
        <v/>
      </c>
      <c r="AA2369" s="122"/>
      <c r="AB2369" s="119" t="str">
        <f t="shared" si="464"/>
        <v/>
      </c>
    </row>
    <row r="2370" spans="1:28" x14ac:dyDescent="0.45">
      <c r="A2370" s="112" t="str">
        <f>IF(C2370="","",COUNTA($C$3:C2370))</f>
        <v/>
      </c>
      <c r="B2370" s="112" t="str">
        <f t="shared" si="470"/>
        <v/>
      </c>
      <c r="C2370" s="124"/>
      <c r="D2370" s="114"/>
      <c r="E2370" s="114"/>
      <c r="F2370" s="115"/>
      <c r="G2370" s="116"/>
      <c r="H2370" s="152"/>
      <c r="I2370" s="116"/>
      <c r="J2370" s="116"/>
      <c r="K2370" s="117" t="str">
        <f t="shared" si="460"/>
        <v/>
      </c>
      <c r="L2370" s="118"/>
      <c r="M2370" s="118"/>
      <c r="N2370" s="118"/>
      <c r="O2370" s="138" t="str">
        <f t="shared" si="465"/>
        <v/>
      </c>
      <c r="P2370" s="124"/>
      <c r="Q2370" s="118"/>
      <c r="R2370" s="118"/>
      <c r="S2370" s="151"/>
      <c r="T2370" s="119" t="str">
        <f t="shared" si="466"/>
        <v/>
      </c>
      <c r="U2370" s="119" t="str">
        <f t="shared" si="467"/>
        <v/>
      </c>
      <c r="V2370" s="119" t="str">
        <f t="shared" si="461"/>
        <v/>
      </c>
      <c r="W2370" s="119" t="str">
        <f t="shared" si="462"/>
        <v/>
      </c>
      <c r="X2370" s="119" t="str">
        <f t="shared" si="463"/>
        <v/>
      </c>
      <c r="Y2370" s="120" t="str">
        <f t="shared" si="468"/>
        <v/>
      </c>
      <c r="Z2370" s="121" t="str">
        <f t="shared" si="469"/>
        <v/>
      </c>
      <c r="AA2370" s="122"/>
      <c r="AB2370" s="119" t="str">
        <f t="shared" si="464"/>
        <v/>
      </c>
    </row>
    <row r="2371" spans="1:28" x14ac:dyDescent="0.45">
      <c r="A2371" s="112" t="str">
        <f>IF(C2371="","",COUNTA($C$3:C2371))</f>
        <v/>
      </c>
      <c r="B2371" s="112" t="str">
        <f t="shared" si="470"/>
        <v/>
      </c>
      <c r="C2371" s="113"/>
      <c r="D2371" s="114"/>
      <c r="E2371" s="114"/>
      <c r="F2371" s="115"/>
      <c r="G2371" s="116"/>
      <c r="H2371" s="152"/>
      <c r="I2371" s="116"/>
      <c r="J2371" s="116"/>
      <c r="K2371" s="117" t="str">
        <f t="shared" ref="K2371:K2434" si="47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371" s="118"/>
      <c r="M2371" s="118"/>
      <c r="N2371" s="118"/>
      <c r="O2371" s="138" t="str">
        <f t="shared" si="465"/>
        <v/>
      </c>
      <c r="P2371" s="124"/>
      <c r="Q2371" s="118"/>
      <c r="R2371" s="118"/>
      <c r="S2371" s="151"/>
      <c r="T2371" s="119" t="str">
        <f t="shared" si="466"/>
        <v/>
      </c>
      <c r="U2371" s="119" t="str">
        <f t="shared" si="467"/>
        <v/>
      </c>
      <c r="V2371" s="119" t="str">
        <f t="shared" ref="V2371:V2434" si="472">IF(ISNUMBER(SEARCH("26",J:J)),O2371*3.925,IF(ISNUMBER(SEARCH("24",J:J)),O2371*4.71,IF(ISNUMBER(SEARCH("22",J:J)),O2371*6.28,IF(ISNUMBER(SEARCH("20",J:J)),O2371*7.85,IF(ISNUMBER(SEARCH("18G",J:J)),O2371*9.42,IF(ISNUMBER(SEARCH("16G",J:J)),O2371*11.775,IF(ISNUMBER(SEARCH("Thermal",J:J)),O2371,IF(ISNUMBER(SEARCH("Acou",J:J)),O2371,IF(ISNUMBER(SEARCH("ss",J:J)),O2371,IF(ISNUMBER(SEARCH("0.8mm",J:J)),O2371*2.2,IF(ISNUMBER(SEARCH("1mm",J:J)),O2371*2.75,IF(ISNUMBER(SEARCH("1.2mm",J:J)),O2371*3.3,IF(ISNUMBER(SEARCH("Gasket",J:J)),O2371,IF(ISNUMBER(SEARCH("Cleats",J:J)),O2371,IF(ISNUMBER(SEARCH("Sealant",J:J)),O2371,IF(ISNUMBER(SEARCH("Bracket",J:J)),O2371,IF(ISNUMBER(SEARCH("Corner",J:J)),O2371,IF(ISNUMBER(SEARCH("Bubble",J:J)),O2371,""))))))))))))))))))</f>
        <v/>
      </c>
      <c r="W2371" s="119" t="str">
        <f t="shared" ref="W2371:W2434" si="473">IF(ISNUMBER(SEARCH("26",J:J)),U2371*3.925,IF(ISNUMBER(SEARCH("24",J:J)),U2371*4.71,IF(ISNUMBER(SEARCH("22",J:J)),U2371*6.28,IF(ISNUMBER(SEARCH("20",J:J)),U2371*7.85,IF(ISNUMBER(SEARCH("18G",J:J)),U2371*9.42,IF(ISNUMBER(SEARCH("16G",J:J)),U2371*11.775,IF(ISNUMBER(SEARCH("Thermal",J:J)),U2371,IF(ISNUMBER(SEARCH("Acou",J:J)),U2371,IF(ISNUMBER(SEARCH("ss",J:J)),U2371,IF(ISNUMBER(SEARCH("0.8mm",J:J)),U2371*2.2,IF(ISNUMBER(SEARCH("1mm",J:J)),U2371*2.75,IF(ISNUMBER(SEARCH("1.2mm",J:J)),U2371*3.3,IF(ISNUMBER(SEARCH("Gasket",J:J)),U2371,IF(ISNUMBER(SEARCH("Cleats",J:J)),U2371,IF(ISNUMBER(SEARCH("Sealant",J:J)),U2371,IF(ISNUMBER(SEARCH("Bracket",J:J)),U2371,IF(ISNUMBER(SEARCH("Corner",J:J)),U2371,IF(ISNUMBER(SEARCH("Bubble",J:J)),U2371,""))))))))))))))))))</f>
        <v/>
      </c>
      <c r="X2371" s="119" t="str">
        <f t="shared" ref="X2371:X2434" si="474">IF(ISNUMBER(SEARCH("26",J:J)),T2371*3.925,IF(ISNUMBER(SEARCH("24",J:J)),T2371*4.71,IF(ISNUMBER(SEARCH("22",J:J)),T2371*6.28,IF(ISNUMBER(SEARCH("20",J:J)),T2371*7.85,IF(ISNUMBER(SEARCH("18",J:J)),T2371*9.42,IF(ISNUMBER(SEARCH("16",J:J)),T2371*11.775,IF(ISNUMBER(SEARCH("Thermal",J:J)),"",IF(ISNUMBER(SEARCH("Acou",J:J)),"",IF(ISNUMBER(SEARCH("ss",J:J)),"",IF(ISNUMBER(SEARCH("0.8mm",J:J)),T2371*2.2,IF(ISNUMBER(SEARCH("1mm",J:J)),T2371*2.75,IF(ISNUMBER(SEARCH("1.2mm",J:J)),T2371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371" s="120" t="str">
        <f t="shared" si="468"/>
        <v/>
      </c>
      <c r="Z2371" s="121" t="str">
        <f t="shared" si="469"/>
        <v/>
      </c>
      <c r="AA2371" s="122"/>
      <c r="AB2371" s="119" t="str">
        <f t="shared" si="464"/>
        <v/>
      </c>
    </row>
    <row r="2372" spans="1:28" x14ac:dyDescent="0.45">
      <c r="A2372" s="112" t="str">
        <f>IF(C2372="","",COUNTA($C$3:C2372))</f>
        <v/>
      </c>
      <c r="B2372" s="112" t="str">
        <f t="shared" si="470"/>
        <v/>
      </c>
      <c r="C2372" s="124"/>
      <c r="D2372" s="114"/>
      <c r="E2372" s="114"/>
      <c r="F2372" s="115"/>
      <c r="G2372" s="116"/>
      <c r="H2372" s="152"/>
      <c r="I2372" s="116"/>
      <c r="J2372" s="116"/>
      <c r="K2372" s="117" t="str">
        <f t="shared" si="471"/>
        <v/>
      </c>
      <c r="L2372" s="118"/>
      <c r="M2372" s="118"/>
      <c r="N2372" s="118"/>
      <c r="O2372" s="138" t="str">
        <f t="shared" si="465"/>
        <v/>
      </c>
      <c r="P2372" s="124"/>
      <c r="Q2372" s="118"/>
      <c r="R2372" s="118"/>
      <c r="S2372" s="151"/>
      <c r="T2372" s="119" t="str">
        <f t="shared" si="466"/>
        <v/>
      </c>
      <c r="U2372" s="119" t="str">
        <f t="shared" si="467"/>
        <v/>
      </c>
      <c r="V2372" s="119" t="str">
        <f t="shared" si="472"/>
        <v/>
      </c>
      <c r="W2372" s="119" t="str">
        <f t="shared" si="473"/>
        <v/>
      </c>
      <c r="X2372" s="119" t="str">
        <f t="shared" si="474"/>
        <v/>
      </c>
      <c r="Y2372" s="120" t="str">
        <f t="shared" si="468"/>
        <v/>
      </c>
      <c r="Z2372" s="121" t="str">
        <f t="shared" si="469"/>
        <v/>
      </c>
      <c r="AA2372" s="122"/>
      <c r="AB2372" s="119" t="str">
        <f t="shared" si="464"/>
        <v/>
      </c>
    </row>
    <row r="2373" spans="1:28" x14ac:dyDescent="0.45">
      <c r="A2373" s="112" t="str">
        <f>IF(C2373="","",COUNTA($C$3:C2373))</f>
        <v/>
      </c>
      <c r="B2373" s="112" t="str">
        <f t="shared" si="470"/>
        <v/>
      </c>
      <c r="C2373" s="124"/>
      <c r="D2373" s="114"/>
      <c r="E2373" s="114"/>
      <c r="F2373" s="115"/>
      <c r="G2373" s="116"/>
      <c r="H2373" s="152"/>
      <c r="I2373" s="116"/>
      <c r="J2373" s="116"/>
      <c r="K2373" s="117" t="str">
        <f t="shared" si="471"/>
        <v/>
      </c>
      <c r="L2373" s="118"/>
      <c r="M2373" s="118"/>
      <c r="N2373" s="118"/>
      <c r="O2373" s="138" t="str">
        <f t="shared" si="465"/>
        <v/>
      </c>
      <c r="P2373" s="124"/>
      <c r="Q2373" s="118"/>
      <c r="R2373" s="118"/>
      <c r="S2373" s="151"/>
      <c r="T2373" s="119" t="str">
        <f t="shared" si="466"/>
        <v/>
      </c>
      <c r="U2373" s="119" t="str">
        <f t="shared" si="467"/>
        <v/>
      </c>
      <c r="V2373" s="119" t="str">
        <f t="shared" si="472"/>
        <v/>
      </c>
      <c r="W2373" s="119" t="str">
        <f t="shared" si="473"/>
        <v/>
      </c>
      <c r="X2373" s="119" t="str">
        <f t="shared" si="474"/>
        <v/>
      </c>
      <c r="Y2373" s="120" t="str">
        <f t="shared" si="468"/>
        <v/>
      </c>
      <c r="Z2373" s="121" t="str">
        <f t="shared" si="469"/>
        <v/>
      </c>
      <c r="AA2373" s="122"/>
      <c r="AB2373" s="119" t="str">
        <f t="shared" si="464"/>
        <v/>
      </c>
    </row>
    <row r="2374" spans="1:28" x14ac:dyDescent="0.45">
      <c r="A2374" s="112" t="str">
        <f>IF(C2374="","",COUNTA($C$3:C2374))</f>
        <v/>
      </c>
      <c r="B2374" s="112" t="str">
        <f t="shared" si="470"/>
        <v/>
      </c>
      <c r="C2374" s="124"/>
      <c r="D2374" s="114"/>
      <c r="E2374" s="114"/>
      <c r="F2374" s="115"/>
      <c r="G2374" s="116"/>
      <c r="H2374" s="152"/>
      <c r="I2374" s="116"/>
      <c r="J2374" s="116"/>
      <c r="K2374" s="117" t="str">
        <f t="shared" si="471"/>
        <v/>
      </c>
      <c r="L2374" s="118"/>
      <c r="M2374" s="118"/>
      <c r="N2374" s="118"/>
      <c r="O2374" s="138" t="str">
        <f t="shared" si="465"/>
        <v/>
      </c>
      <c r="P2374" s="124"/>
      <c r="Q2374" s="118"/>
      <c r="R2374" s="118"/>
      <c r="S2374" s="151"/>
      <c r="T2374" s="119" t="str">
        <f t="shared" si="466"/>
        <v/>
      </c>
      <c r="U2374" s="119" t="str">
        <f t="shared" si="467"/>
        <v/>
      </c>
      <c r="V2374" s="119" t="str">
        <f t="shared" si="472"/>
        <v/>
      </c>
      <c r="W2374" s="119" t="str">
        <f t="shared" si="473"/>
        <v/>
      </c>
      <c r="X2374" s="119" t="str">
        <f t="shared" si="474"/>
        <v/>
      </c>
      <c r="Y2374" s="120" t="str">
        <f t="shared" si="468"/>
        <v/>
      </c>
      <c r="Z2374" s="121" t="str">
        <f t="shared" si="469"/>
        <v/>
      </c>
      <c r="AA2374" s="122"/>
      <c r="AB2374" s="119" t="str">
        <f t="shared" si="464"/>
        <v/>
      </c>
    </row>
    <row r="2375" spans="1:28" x14ac:dyDescent="0.45">
      <c r="A2375" s="112" t="str">
        <f>IF(C2375="","",COUNTA($C$3:C2375))</f>
        <v/>
      </c>
      <c r="B2375" s="112" t="str">
        <f t="shared" si="470"/>
        <v/>
      </c>
      <c r="C2375" s="124"/>
      <c r="D2375" s="114"/>
      <c r="E2375" s="114"/>
      <c r="F2375" s="115"/>
      <c r="G2375" s="116"/>
      <c r="H2375" s="152"/>
      <c r="I2375" s="116"/>
      <c r="J2375" s="116"/>
      <c r="K2375" s="117" t="str">
        <f t="shared" si="471"/>
        <v/>
      </c>
      <c r="L2375" s="118"/>
      <c r="M2375" s="118"/>
      <c r="N2375" s="118"/>
      <c r="O2375" s="138" t="str">
        <f t="shared" si="465"/>
        <v/>
      </c>
      <c r="P2375" s="124"/>
      <c r="Q2375" s="118"/>
      <c r="R2375" s="118"/>
      <c r="S2375" s="151"/>
      <c r="T2375" s="119" t="str">
        <f t="shared" si="466"/>
        <v/>
      </c>
      <c r="U2375" s="119" t="str">
        <f t="shared" si="467"/>
        <v/>
      </c>
      <c r="V2375" s="119" t="str">
        <f t="shared" si="472"/>
        <v/>
      </c>
      <c r="W2375" s="119" t="str">
        <f t="shared" si="473"/>
        <v/>
      </c>
      <c r="X2375" s="119" t="str">
        <f t="shared" si="474"/>
        <v/>
      </c>
      <c r="Y2375" s="120" t="str">
        <f t="shared" si="468"/>
        <v/>
      </c>
      <c r="Z2375" s="121" t="str">
        <f t="shared" si="469"/>
        <v/>
      </c>
      <c r="AA2375" s="122"/>
      <c r="AB2375" s="119" t="str">
        <f t="shared" si="464"/>
        <v/>
      </c>
    </row>
    <row r="2376" spans="1:28" x14ac:dyDescent="0.45">
      <c r="A2376" s="112" t="str">
        <f>IF(C2376="","",COUNTA($C$3:C2376))</f>
        <v/>
      </c>
      <c r="B2376" s="112" t="str">
        <f t="shared" si="470"/>
        <v/>
      </c>
      <c r="C2376" s="124"/>
      <c r="D2376" s="114"/>
      <c r="E2376" s="114"/>
      <c r="F2376" s="115"/>
      <c r="G2376" s="116"/>
      <c r="H2376" s="152"/>
      <c r="I2376" s="116"/>
      <c r="J2376" s="116"/>
      <c r="K2376" s="117" t="str">
        <f t="shared" si="471"/>
        <v/>
      </c>
      <c r="L2376" s="118"/>
      <c r="M2376" s="118"/>
      <c r="N2376" s="118"/>
      <c r="O2376" s="138" t="str">
        <f t="shared" si="465"/>
        <v/>
      </c>
      <c r="P2376" s="124"/>
      <c r="Q2376" s="118"/>
      <c r="R2376" s="118"/>
      <c r="S2376" s="151"/>
      <c r="T2376" s="119" t="str">
        <f t="shared" si="466"/>
        <v/>
      </c>
      <c r="U2376" s="119" t="str">
        <f t="shared" si="467"/>
        <v/>
      </c>
      <c r="V2376" s="119" t="str">
        <f t="shared" si="472"/>
        <v/>
      </c>
      <c r="W2376" s="119" t="str">
        <f t="shared" si="473"/>
        <v/>
      </c>
      <c r="X2376" s="119" t="str">
        <f t="shared" si="474"/>
        <v/>
      </c>
      <c r="Y2376" s="120" t="str">
        <f t="shared" si="468"/>
        <v/>
      </c>
      <c r="Z2376" s="121" t="str">
        <f t="shared" si="469"/>
        <v/>
      </c>
      <c r="AA2376" s="122"/>
      <c r="AB2376" s="119" t="str">
        <f t="shared" si="464"/>
        <v/>
      </c>
    </row>
    <row r="2377" spans="1:28" x14ac:dyDescent="0.45">
      <c r="A2377" s="112" t="str">
        <f>IF(C2377="","",COUNTA($C$3:C2377))</f>
        <v/>
      </c>
      <c r="B2377" s="112" t="str">
        <f t="shared" si="470"/>
        <v/>
      </c>
      <c r="C2377" s="113"/>
      <c r="D2377" s="114"/>
      <c r="E2377" s="114"/>
      <c r="F2377" s="115"/>
      <c r="G2377" s="116"/>
      <c r="H2377" s="152"/>
      <c r="I2377" s="116"/>
      <c r="J2377" s="116"/>
      <c r="K2377" s="117" t="str">
        <f t="shared" si="471"/>
        <v/>
      </c>
      <c r="L2377" s="118"/>
      <c r="M2377" s="118"/>
      <c r="N2377" s="118"/>
      <c r="O2377" s="138" t="str">
        <f t="shared" si="465"/>
        <v/>
      </c>
      <c r="P2377" s="124"/>
      <c r="Q2377" s="118"/>
      <c r="R2377" s="118"/>
      <c r="S2377" s="151"/>
      <c r="T2377" s="119" t="str">
        <f t="shared" si="466"/>
        <v/>
      </c>
      <c r="U2377" s="119" t="str">
        <f t="shared" si="467"/>
        <v/>
      </c>
      <c r="V2377" s="119" t="str">
        <f t="shared" si="472"/>
        <v/>
      </c>
      <c r="W2377" s="119" t="str">
        <f t="shared" si="473"/>
        <v/>
      </c>
      <c r="X2377" s="119" t="str">
        <f t="shared" si="474"/>
        <v/>
      </c>
      <c r="Y2377" s="120" t="str">
        <f t="shared" si="468"/>
        <v/>
      </c>
      <c r="Z2377" s="121" t="str">
        <f t="shared" si="469"/>
        <v/>
      </c>
      <c r="AA2377" s="122"/>
      <c r="AB2377" s="119" t="str">
        <f t="shared" si="464"/>
        <v/>
      </c>
    </row>
    <row r="2378" spans="1:28" x14ac:dyDescent="0.45">
      <c r="A2378" s="112" t="str">
        <f>IF(C2378="","",COUNTA($C$3:C2378))</f>
        <v/>
      </c>
      <c r="B2378" s="112" t="str">
        <f t="shared" si="470"/>
        <v/>
      </c>
      <c r="C2378" s="113"/>
      <c r="D2378" s="114"/>
      <c r="E2378" s="114"/>
      <c r="F2378" s="115"/>
      <c r="G2378" s="116"/>
      <c r="H2378" s="152"/>
      <c r="I2378" s="116"/>
      <c r="J2378" s="116"/>
      <c r="K2378" s="117" t="str">
        <f t="shared" si="471"/>
        <v/>
      </c>
      <c r="L2378" s="118"/>
      <c r="M2378" s="118"/>
      <c r="N2378" s="118"/>
      <c r="O2378" s="138" t="str">
        <f t="shared" si="465"/>
        <v/>
      </c>
      <c r="P2378" s="124"/>
      <c r="Q2378" s="118"/>
      <c r="R2378" s="118"/>
      <c r="S2378" s="151"/>
      <c r="T2378" s="119" t="str">
        <f t="shared" si="466"/>
        <v/>
      </c>
      <c r="U2378" s="119" t="str">
        <f t="shared" si="467"/>
        <v/>
      </c>
      <c r="V2378" s="119" t="str">
        <f t="shared" si="472"/>
        <v/>
      </c>
      <c r="W2378" s="119" t="str">
        <f t="shared" si="473"/>
        <v/>
      </c>
      <c r="X2378" s="119" t="str">
        <f t="shared" si="474"/>
        <v/>
      </c>
      <c r="Y2378" s="120" t="str">
        <f t="shared" si="468"/>
        <v/>
      </c>
      <c r="Z2378" s="121" t="str">
        <f t="shared" si="469"/>
        <v/>
      </c>
      <c r="AA2378" s="122"/>
      <c r="AB2378" s="119" t="str">
        <f t="shared" si="464"/>
        <v/>
      </c>
    </row>
    <row r="2379" spans="1:28" x14ac:dyDescent="0.45">
      <c r="A2379" s="112" t="str">
        <f>IF(C2379="","",COUNTA($C$3:C2379))</f>
        <v/>
      </c>
      <c r="B2379" s="112" t="str">
        <f t="shared" si="470"/>
        <v/>
      </c>
      <c r="C2379" s="124"/>
      <c r="D2379" s="114"/>
      <c r="E2379" s="114"/>
      <c r="F2379" s="115"/>
      <c r="G2379" s="116"/>
      <c r="H2379" s="152"/>
      <c r="I2379" s="116"/>
      <c r="J2379" s="116"/>
      <c r="K2379" s="117" t="str">
        <f t="shared" si="471"/>
        <v/>
      </c>
      <c r="L2379" s="118"/>
      <c r="M2379" s="118"/>
      <c r="N2379" s="118"/>
      <c r="O2379" s="138" t="str">
        <f t="shared" si="465"/>
        <v/>
      </c>
      <c r="P2379" s="124"/>
      <c r="Q2379" s="118"/>
      <c r="R2379" s="118"/>
      <c r="S2379" s="151"/>
      <c r="T2379" s="119" t="str">
        <f t="shared" si="466"/>
        <v/>
      </c>
      <c r="U2379" s="119" t="str">
        <f t="shared" si="467"/>
        <v/>
      </c>
      <c r="V2379" s="119" t="str">
        <f t="shared" si="472"/>
        <v/>
      </c>
      <c r="W2379" s="119" t="str">
        <f t="shared" si="473"/>
        <v/>
      </c>
      <c r="X2379" s="119" t="str">
        <f t="shared" si="474"/>
        <v/>
      </c>
      <c r="Y2379" s="120" t="str">
        <f t="shared" si="468"/>
        <v/>
      </c>
      <c r="Z2379" s="121" t="str">
        <f t="shared" si="469"/>
        <v/>
      </c>
      <c r="AA2379" s="122"/>
      <c r="AB2379" s="119" t="str">
        <f t="shared" si="464"/>
        <v/>
      </c>
    </row>
    <row r="2380" spans="1:28" x14ac:dyDescent="0.45">
      <c r="A2380" s="112" t="str">
        <f>IF(C2380="","",COUNTA($C$3:C2380))</f>
        <v/>
      </c>
      <c r="B2380" s="112" t="str">
        <f t="shared" si="470"/>
        <v/>
      </c>
      <c r="C2380" s="124"/>
      <c r="D2380" s="114"/>
      <c r="E2380" s="114"/>
      <c r="F2380" s="115"/>
      <c r="G2380" s="116"/>
      <c r="H2380" s="152"/>
      <c r="I2380" s="116"/>
      <c r="J2380" s="116"/>
      <c r="K2380" s="117" t="str">
        <f t="shared" si="471"/>
        <v/>
      </c>
      <c r="L2380" s="118"/>
      <c r="M2380" s="118"/>
      <c r="N2380" s="118"/>
      <c r="O2380" s="138" t="str">
        <f t="shared" si="465"/>
        <v/>
      </c>
      <c r="P2380" s="124"/>
      <c r="Q2380" s="118"/>
      <c r="R2380" s="118"/>
      <c r="S2380" s="151"/>
      <c r="T2380" s="119" t="str">
        <f t="shared" si="466"/>
        <v/>
      </c>
      <c r="U2380" s="119" t="str">
        <f t="shared" si="467"/>
        <v/>
      </c>
      <c r="V2380" s="119" t="str">
        <f t="shared" si="472"/>
        <v/>
      </c>
      <c r="W2380" s="119" t="str">
        <f t="shared" si="473"/>
        <v/>
      </c>
      <c r="X2380" s="119" t="str">
        <f t="shared" si="474"/>
        <v/>
      </c>
      <c r="Y2380" s="120" t="str">
        <f t="shared" si="468"/>
        <v/>
      </c>
      <c r="Z2380" s="121" t="str">
        <f t="shared" si="469"/>
        <v/>
      </c>
      <c r="AA2380" s="122"/>
      <c r="AB2380" s="119" t="str">
        <f t="shared" si="464"/>
        <v/>
      </c>
    </row>
    <row r="2381" spans="1:28" x14ac:dyDescent="0.45">
      <c r="A2381" s="112" t="str">
        <f>IF(C2381="","",COUNTA($C$3:C2381))</f>
        <v/>
      </c>
      <c r="B2381" s="112" t="str">
        <f t="shared" si="470"/>
        <v/>
      </c>
      <c r="C2381" s="124"/>
      <c r="D2381" s="114"/>
      <c r="E2381" s="114"/>
      <c r="F2381" s="115"/>
      <c r="G2381" s="116"/>
      <c r="H2381" s="152"/>
      <c r="I2381" s="116"/>
      <c r="J2381" s="116"/>
      <c r="K2381" s="117" t="str">
        <f t="shared" si="471"/>
        <v/>
      </c>
      <c r="L2381" s="118"/>
      <c r="M2381" s="118"/>
      <c r="N2381" s="118"/>
      <c r="O2381" s="138" t="str">
        <f t="shared" si="465"/>
        <v/>
      </c>
      <c r="P2381" s="124"/>
      <c r="Q2381" s="118"/>
      <c r="R2381" s="118"/>
      <c r="S2381" s="151"/>
      <c r="T2381" s="119" t="str">
        <f t="shared" si="466"/>
        <v/>
      </c>
      <c r="U2381" s="119" t="str">
        <f t="shared" si="467"/>
        <v/>
      </c>
      <c r="V2381" s="119" t="str">
        <f t="shared" si="472"/>
        <v/>
      </c>
      <c r="W2381" s="119" t="str">
        <f t="shared" si="473"/>
        <v/>
      </c>
      <c r="X2381" s="119" t="str">
        <f t="shared" si="474"/>
        <v/>
      </c>
      <c r="Y2381" s="120" t="str">
        <f t="shared" si="468"/>
        <v/>
      </c>
      <c r="Z2381" s="121" t="str">
        <f t="shared" si="469"/>
        <v/>
      </c>
      <c r="AA2381" s="122"/>
      <c r="AB2381" s="119" t="str">
        <f t="shared" si="464"/>
        <v/>
      </c>
    </row>
    <row r="2382" spans="1:28" x14ac:dyDescent="0.45">
      <c r="A2382" s="112" t="str">
        <f>IF(C2382="","",COUNTA($C$3:C2382))</f>
        <v/>
      </c>
      <c r="B2382" s="112" t="str">
        <f t="shared" si="470"/>
        <v/>
      </c>
      <c r="C2382" s="124"/>
      <c r="D2382" s="114"/>
      <c r="E2382" s="114"/>
      <c r="F2382" s="115"/>
      <c r="G2382" s="116"/>
      <c r="H2382" s="152"/>
      <c r="I2382" s="116"/>
      <c r="J2382" s="116"/>
      <c r="K2382" s="117" t="str">
        <f t="shared" si="471"/>
        <v/>
      </c>
      <c r="L2382" s="118"/>
      <c r="M2382" s="118"/>
      <c r="N2382" s="118"/>
      <c r="O2382" s="138" t="str">
        <f t="shared" si="465"/>
        <v/>
      </c>
      <c r="P2382" s="124"/>
      <c r="Q2382" s="118"/>
      <c r="R2382" s="118"/>
      <c r="S2382" s="151"/>
      <c r="T2382" s="119" t="str">
        <f t="shared" si="466"/>
        <v/>
      </c>
      <c r="U2382" s="119" t="str">
        <f t="shared" si="467"/>
        <v/>
      </c>
      <c r="V2382" s="119" t="str">
        <f t="shared" si="472"/>
        <v/>
      </c>
      <c r="W2382" s="119" t="str">
        <f t="shared" si="473"/>
        <v/>
      </c>
      <c r="X2382" s="119" t="str">
        <f t="shared" si="474"/>
        <v/>
      </c>
      <c r="Y2382" s="120" t="str">
        <f t="shared" si="468"/>
        <v/>
      </c>
      <c r="Z2382" s="121" t="str">
        <f t="shared" si="469"/>
        <v/>
      </c>
      <c r="AA2382" s="122"/>
      <c r="AB2382" s="119" t="str">
        <f t="shared" si="464"/>
        <v/>
      </c>
    </row>
    <row r="2383" spans="1:28" x14ac:dyDescent="0.45">
      <c r="A2383" s="112" t="str">
        <f>IF(C2383="","",COUNTA($C$3:C2383))</f>
        <v/>
      </c>
      <c r="B2383" s="112" t="str">
        <f t="shared" si="470"/>
        <v/>
      </c>
      <c r="C2383" s="124"/>
      <c r="D2383" s="114"/>
      <c r="E2383" s="114"/>
      <c r="F2383" s="115"/>
      <c r="G2383" s="116"/>
      <c r="H2383" s="152"/>
      <c r="I2383" s="116"/>
      <c r="J2383" s="116"/>
      <c r="K2383" s="117" t="str">
        <f t="shared" si="471"/>
        <v/>
      </c>
      <c r="L2383" s="118"/>
      <c r="M2383" s="118"/>
      <c r="N2383" s="118"/>
      <c r="O2383" s="138" t="str">
        <f t="shared" si="465"/>
        <v/>
      </c>
      <c r="P2383" s="124"/>
      <c r="Q2383" s="118"/>
      <c r="R2383" s="118"/>
      <c r="S2383" s="151"/>
      <c r="T2383" s="119" t="str">
        <f t="shared" si="466"/>
        <v/>
      </c>
      <c r="U2383" s="119" t="str">
        <f t="shared" si="467"/>
        <v/>
      </c>
      <c r="V2383" s="119" t="str">
        <f t="shared" si="472"/>
        <v/>
      </c>
      <c r="W2383" s="119" t="str">
        <f t="shared" si="473"/>
        <v/>
      </c>
      <c r="X2383" s="119" t="str">
        <f t="shared" si="474"/>
        <v/>
      </c>
      <c r="Y2383" s="120" t="str">
        <f t="shared" si="468"/>
        <v/>
      </c>
      <c r="Z2383" s="121" t="str">
        <f t="shared" si="469"/>
        <v/>
      </c>
      <c r="AA2383" s="122"/>
      <c r="AB2383" s="119" t="str">
        <f t="shared" si="464"/>
        <v/>
      </c>
    </row>
    <row r="2384" spans="1:28" x14ac:dyDescent="0.45">
      <c r="A2384" s="112" t="str">
        <f>IF(C2384="","",COUNTA($C$3:C2384))</f>
        <v/>
      </c>
      <c r="B2384" s="112" t="str">
        <f t="shared" si="470"/>
        <v/>
      </c>
      <c r="C2384" s="124"/>
      <c r="D2384" s="114"/>
      <c r="E2384" s="114"/>
      <c r="F2384" s="115"/>
      <c r="G2384" s="116"/>
      <c r="H2384" s="152"/>
      <c r="I2384" s="116"/>
      <c r="J2384" s="116"/>
      <c r="K2384" s="117" t="str">
        <f t="shared" si="471"/>
        <v/>
      </c>
      <c r="L2384" s="118"/>
      <c r="M2384" s="118"/>
      <c r="N2384" s="118"/>
      <c r="O2384" s="138" t="str">
        <f t="shared" si="465"/>
        <v/>
      </c>
      <c r="P2384" s="124"/>
      <c r="Q2384" s="118"/>
      <c r="R2384" s="118"/>
      <c r="S2384" s="151"/>
      <c r="T2384" s="119" t="str">
        <f t="shared" si="466"/>
        <v/>
      </c>
      <c r="U2384" s="119" t="str">
        <f t="shared" si="467"/>
        <v/>
      </c>
      <c r="V2384" s="119" t="str">
        <f t="shared" si="472"/>
        <v/>
      </c>
      <c r="W2384" s="119" t="str">
        <f t="shared" si="473"/>
        <v/>
      </c>
      <c r="X2384" s="119" t="str">
        <f t="shared" si="474"/>
        <v/>
      </c>
      <c r="Y2384" s="120" t="str">
        <f t="shared" si="468"/>
        <v/>
      </c>
      <c r="Z2384" s="121" t="str">
        <f t="shared" si="469"/>
        <v/>
      </c>
      <c r="AA2384" s="122"/>
      <c r="AB2384" s="119" t="str">
        <f t="shared" si="464"/>
        <v/>
      </c>
    </row>
    <row r="2385" spans="1:28" x14ac:dyDescent="0.45">
      <c r="A2385" s="112" t="str">
        <f>IF(C2385="","",COUNTA($C$3:C2385))</f>
        <v/>
      </c>
      <c r="B2385" s="112" t="str">
        <f t="shared" si="470"/>
        <v/>
      </c>
      <c r="C2385" s="113"/>
      <c r="D2385" s="114"/>
      <c r="E2385" s="114"/>
      <c r="F2385" s="115"/>
      <c r="G2385" s="116"/>
      <c r="H2385" s="152"/>
      <c r="I2385" s="116"/>
      <c r="J2385" s="116"/>
      <c r="K2385" s="117" t="str">
        <f t="shared" si="471"/>
        <v/>
      </c>
      <c r="L2385" s="118"/>
      <c r="M2385" s="118"/>
      <c r="N2385" s="118"/>
      <c r="O2385" s="138" t="str">
        <f t="shared" si="465"/>
        <v/>
      </c>
      <c r="P2385" s="124"/>
      <c r="Q2385" s="118"/>
      <c r="R2385" s="118"/>
      <c r="S2385" s="151"/>
      <c r="T2385" s="119" t="str">
        <f t="shared" si="466"/>
        <v/>
      </c>
      <c r="U2385" s="119" t="str">
        <f t="shared" si="467"/>
        <v/>
      </c>
      <c r="V2385" s="119" t="str">
        <f t="shared" si="472"/>
        <v/>
      </c>
      <c r="W2385" s="119" t="str">
        <f t="shared" si="473"/>
        <v/>
      </c>
      <c r="X2385" s="119" t="str">
        <f t="shared" si="474"/>
        <v/>
      </c>
      <c r="Y2385" s="120" t="str">
        <f t="shared" si="468"/>
        <v/>
      </c>
      <c r="Z2385" s="121" t="str">
        <f t="shared" si="469"/>
        <v/>
      </c>
      <c r="AA2385" s="122"/>
      <c r="AB2385" s="119" t="str">
        <f t="shared" si="464"/>
        <v/>
      </c>
    </row>
    <row r="2386" spans="1:28" x14ac:dyDescent="0.45">
      <c r="A2386" s="112" t="str">
        <f>IF(C2386="","",COUNTA($C$3:C2386))</f>
        <v/>
      </c>
      <c r="B2386" s="112" t="str">
        <f t="shared" si="470"/>
        <v/>
      </c>
      <c r="C2386" s="124"/>
      <c r="D2386" s="114"/>
      <c r="E2386" s="114"/>
      <c r="F2386" s="115"/>
      <c r="G2386" s="116"/>
      <c r="H2386" s="152"/>
      <c r="I2386" s="116"/>
      <c r="J2386" s="116"/>
      <c r="K2386" s="117" t="str">
        <f t="shared" si="471"/>
        <v/>
      </c>
      <c r="L2386" s="118"/>
      <c r="M2386" s="118"/>
      <c r="N2386" s="118"/>
      <c r="O2386" s="138" t="str">
        <f t="shared" si="465"/>
        <v/>
      </c>
      <c r="P2386" s="124"/>
      <c r="Q2386" s="118"/>
      <c r="R2386" s="118"/>
      <c r="S2386" s="151"/>
      <c r="T2386" s="119" t="str">
        <f t="shared" si="466"/>
        <v/>
      </c>
      <c r="U2386" s="119" t="str">
        <f t="shared" si="467"/>
        <v/>
      </c>
      <c r="V2386" s="119" t="str">
        <f t="shared" si="472"/>
        <v/>
      </c>
      <c r="W2386" s="119" t="str">
        <f t="shared" si="473"/>
        <v/>
      </c>
      <c r="X2386" s="119" t="str">
        <f t="shared" si="474"/>
        <v/>
      </c>
      <c r="Y2386" s="120" t="str">
        <f t="shared" si="468"/>
        <v/>
      </c>
      <c r="Z2386" s="121" t="str">
        <f t="shared" si="469"/>
        <v/>
      </c>
      <c r="AA2386" s="122"/>
      <c r="AB2386" s="119" t="str">
        <f t="shared" si="464"/>
        <v/>
      </c>
    </row>
    <row r="2387" spans="1:28" x14ac:dyDescent="0.45">
      <c r="A2387" s="112" t="str">
        <f>IF(C2387="","",COUNTA($C$3:C2387))</f>
        <v/>
      </c>
      <c r="B2387" s="112" t="str">
        <f t="shared" si="470"/>
        <v/>
      </c>
      <c r="C2387" s="124"/>
      <c r="D2387" s="114"/>
      <c r="E2387" s="114"/>
      <c r="F2387" s="115"/>
      <c r="G2387" s="116"/>
      <c r="H2387" s="152"/>
      <c r="I2387" s="116"/>
      <c r="J2387" s="116"/>
      <c r="K2387" s="117" t="str">
        <f t="shared" si="471"/>
        <v/>
      </c>
      <c r="L2387" s="118"/>
      <c r="M2387" s="118"/>
      <c r="N2387" s="118"/>
      <c r="O2387" s="138" t="str">
        <f t="shared" si="465"/>
        <v/>
      </c>
      <c r="P2387" s="124"/>
      <c r="Q2387" s="118"/>
      <c r="R2387" s="118"/>
      <c r="S2387" s="151"/>
      <c r="T2387" s="119" t="str">
        <f t="shared" si="466"/>
        <v/>
      </c>
      <c r="U2387" s="119" t="str">
        <f t="shared" si="467"/>
        <v/>
      </c>
      <c r="V2387" s="119" t="str">
        <f t="shared" si="472"/>
        <v/>
      </c>
      <c r="W2387" s="119" t="str">
        <f t="shared" si="473"/>
        <v/>
      </c>
      <c r="X2387" s="119" t="str">
        <f t="shared" si="474"/>
        <v/>
      </c>
      <c r="Y2387" s="120" t="str">
        <f t="shared" si="468"/>
        <v/>
      </c>
      <c r="Z2387" s="121" t="str">
        <f t="shared" si="469"/>
        <v/>
      </c>
      <c r="AA2387" s="122"/>
      <c r="AB2387" s="119" t="str">
        <f t="shared" si="464"/>
        <v/>
      </c>
    </row>
    <row r="2388" spans="1:28" x14ac:dyDescent="0.45">
      <c r="A2388" s="112" t="str">
        <f>IF(C2388="","",COUNTA($C$3:C2388))</f>
        <v/>
      </c>
      <c r="B2388" s="112" t="str">
        <f t="shared" si="470"/>
        <v/>
      </c>
      <c r="C2388" s="124"/>
      <c r="D2388" s="114"/>
      <c r="E2388" s="114"/>
      <c r="F2388" s="115"/>
      <c r="G2388" s="116"/>
      <c r="H2388" s="152"/>
      <c r="I2388" s="116"/>
      <c r="J2388" s="116"/>
      <c r="K2388" s="117" t="str">
        <f t="shared" si="471"/>
        <v/>
      </c>
      <c r="L2388" s="118"/>
      <c r="M2388" s="118"/>
      <c r="N2388" s="118"/>
      <c r="O2388" s="138" t="str">
        <f t="shared" si="465"/>
        <v/>
      </c>
      <c r="P2388" s="124"/>
      <c r="Q2388" s="118"/>
      <c r="R2388" s="118"/>
      <c r="S2388" s="151"/>
      <c r="T2388" s="119" t="str">
        <f t="shared" si="466"/>
        <v/>
      </c>
      <c r="U2388" s="119" t="str">
        <f t="shared" si="467"/>
        <v/>
      </c>
      <c r="V2388" s="119" t="str">
        <f t="shared" si="472"/>
        <v/>
      </c>
      <c r="W2388" s="119" t="str">
        <f t="shared" si="473"/>
        <v/>
      </c>
      <c r="X2388" s="119" t="str">
        <f t="shared" si="474"/>
        <v/>
      </c>
      <c r="Y2388" s="120" t="str">
        <f t="shared" si="468"/>
        <v/>
      </c>
      <c r="Z2388" s="121" t="str">
        <f t="shared" si="469"/>
        <v/>
      </c>
      <c r="AA2388" s="122"/>
      <c r="AB2388" s="119" t="str">
        <f t="shared" si="464"/>
        <v/>
      </c>
    </row>
    <row r="2389" spans="1:28" x14ac:dyDescent="0.45">
      <c r="A2389" s="112" t="str">
        <f>IF(C2389="","",COUNTA($C$3:C2389))</f>
        <v/>
      </c>
      <c r="B2389" s="112" t="str">
        <f t="shared" si="470"/>
        <v/>
      </c>
      <c r="C2389" s="124"/>
      <c r="D2389" s="114"/>
      <c r="E2389" s="114"/>
      <c r="F2389" s="115"/>
      <c r="G2389" s="116"/>
      <c r="H2389" s="152"/>
      <c r="I2389" s="116"/>
      <c r="J2389" s="116"/>
      <c r="K2389" s="117" t="str">
        <f t="shared" si="471"/>
        <v/>
      </c>
      <c r="L2389" s="118"/>
      <c r="M2389" s="118"/>
      <c r="N2389" s="118"/>
      <c r="O2389" s="138" t="str">
        <f t="shared" si="465"/>
        <v/>
      </c>
      <c r="P2389" s="124"/>
      <c r="Q2389" s="118"/>
      <c r="R2389" s="118"/>
      <c r="S2389" s="151"/>
      <c r="T2389" s="119" t="str">
        <f t="shared" si="466"/>
        <v/>
      </c>
      <c r="U2389" s="119" t="str">
        <f t="shared" si="467"/>
        <v/>
      </c>
      <c r="V2389" s="119" t="str">
        <f t="shared" si="472"/>
        <v/>
      </c>
      <c r="W2389" s="119" t="str">
        <f t="shared" si="473"/>
        <v/>
      </c>
      <c r="X2389" s="119" t="str">
        <f t="shared" si="474"/>
        <v/>
      </c>
      <c r="Y2389" s="120" t="str">
        <f t="shared" si="468"/>
        <v/>
      </c>
      <c r="Z2389" s="121" t="str">
        <f t="shared" si="469"/>
        <v/>
      </c>
      <c r="AA2389" s="122"/>
      <c r="AB2389" s="119" t="str">
        <f t="shared" si="464"/>
        <v/>
      </c>
    </row>
    <row r="2390" spans="1:28" x14ac:dyDescent="0.45">
      <c r="A2390" s="112" t="str">
        <f>IF(C2390="","",COUNTA($C$3:C2390))</f>
        <v/>
      </c>
      <c r="B2390" s="112" t="str">
        <f t="shared" si="470"/>
        <v/>
      </c>
      <c r="C2390" s="124"/>
      <c r="D2390" s="114"/>
      <c r="E2390" s="114"/>
      <c r="F2390" s="115"/>
      <c r="G2390" s="116"/>
      <c r="H2390" s="152"/>
      <c r="I2390" s="116"/>
      <c r="J2390" s="116"/>
      <c r="K2390" s="117" t="str">
        <f t="shared" si="471"/>
        <v/>
      </c>
      <c r="L2390" s="118"/>
      <c r="M2390" s="118"/>
      <c r="N2390" s="118"/>
      <c r="O2390" s="138" t="str">
        <f t="shared" si="465"/>
        <v/>
      </c>
      <c r="P2390" s="124"/>
      <c r="Q2390" s="118"/>
      <c r="R2390" s="118"/>
      <c r="S2390" s="151"/>
      <c r="T2390" s="119" t="str">
        <f t="shared" si="466"/>
        <v/>
      </c>
      <c r="U2390" s="119" t="str">
        <f t="shared" si="467"/>
        <v/>
      </c>
      <c r="V2390" s="119" t="str">
        <f t="shared" si="472"/>
        <v/>
      </c>
      <c r="W2390" s="119" t="str">
        <f t="shared" si="473"/>
        <v/>
      </c>
      <c r="X2390" s="119" t="str">
        <f t="shared" si="474"/>
        <v/>
      </c>
      <c r="Y2390" s="120" t="str">
        <f t="shared" si="468"/>
        <v/>
      </c>
      <c r="Z2390" s="121" t="str">
        <f t="shared" si="469"/>
        <v/>
      </c>
      <c r="AA2390" s="122"/>
      <c r="AB2390" s="119" t="str">
        <f t="shared" si="464"/>
        <v/>
      </c>
    </row>
    <row r="2391" spans="1:28" x14ac:dyDescent="0.45">
      <c r="A2391" s="112" t="str">
        <f>IF(C2391="","",COUNTA($C$3:C2391))</f>
        <v/>
      </c>
      <c r="B2391" s="112" t="str">
        <f t="shared" si="470"/>
        <v/>
      </c>
      <c r="C2391" s="124"/>
      <c r="D2391" s="114"/>
      <c r="E2391" s="114"/>
      <c r="F2391" s="115"/>
      <c r="G2391" s="116"/>
      <c r="H2391" s="152"/>
      <c r="I2391" s="116"/>
      <c r="J2391" s="116"/>
      <c r="K2391" s="117" t="str">
        <f t="shared" si="471"/>
        <v/>
      </c>
      <c r="L2391" s="118"/>
      <c r="M2391" s="118"/>
      <c r="N2391" s="118"/>
      <c r="O2391" s="138" t="str">
        <f t="shared" si="465"/>
        <v/>
      </c>
      <c r="P2391" s="124"/>
      <c r="Q2391" s="118"/>
      <c r="R2391" s="118"/>
      <c r="S2391" s="151"/>
      <c r="T2391" s="119" t="str">
        <f t="shared" si="466"/>
        <v/>
      </c>
      <c r="U2391" s="119" t="str">
        <f t="shared" si="467"/>
        <v/>
      </c>
      <c r="V2391" s="119" t="str">
        <f t="shared" si="472"/>
        <v/>
      </c>
      <c r="W2391" s="119" t="str">
        <f t="shared" si="473"/>
        <v/>
      </c>
      <c r="X2391" s="119" t="str">
        <f t="shared" si="474"/>
        <v/>
      </c>
      <c r="Y2391" s="120" t="str">
        <f t="shared" si="468"/>
        <v/>
      </c>
      <c r="Z2391" s="121" t="str">
        <f t="shared" si="469"/>
        <v/>
      </c>
      <c r="AA2391" s="122"/>
      <c r="AB2391" s="119" t="str">
        <f t="shared" si="464"/>
        <v/>
      </c>
    </row>
    <row r="2392" spans="1:28" x14ac:dyDescent="0.45">
      <c r="A2392" s="112" t="str">
        <f>IF(C2392="","",COUNTA($C$3:C2392))</f>
        <v/>
      </c>
      <c r="B2392" s="112" t="str">
        <f t="shared" si="470"/>
        <v/>
      </c>
      <c r="C2392" s="124"/>
      <c r="D2392" s="114"/>
      <c r="E2392" s="114"/>
      <c r="F2392" s="115"/>
      <c r="G2392" s="116"/>
      <c r="H2392" s="152"/>
      <c r="I2392" s="116"/>
      <c r="J2392" s="116"/>
      <c r="K2392" s="117" t="str">
        <f t="shared" si="471"/>
        <v/>
      </c>
      <c r="L2392" s="118"/>
      <c r="M2392" s="118"/>
      <c r="N2392" s="118"/>
      <c r="O2392" s="138" t="str">
        <f t="shared" si="465"/>
        <v/>
      </c>
      <c r="P2392" s="124"/>
      <c r="Q2392" s="118"/>
      <c r="R2392" s="118"/>
      <c r="S2392" s="151"/>
      <c r="T2392" s="119" t="str">
        <f t="shared" si="466"/>
        <v/>
      </c>
      <c r="U2392" s="119" t="str">
        <f t="shared" si="467"/>
        <v/>
      </c>
      <c r="V2392" s="119" t="str">
        <f t="shared" si="472"/>
        <v/>
      </c>
      <c r="W2392" s="119" t="str">
        <f t="shared" si="473"/>
        <v/>
      </c>
      <c r="X2392" s="119" t="str">
        <f t="shared" si="474"/>
        <v/>
      </c>
      <c r="Y2392" s="120" t="str">
        <f t="shared" si="468"/>
        <v/>
      </c>
      <c r="Z2392" s="121" t="str">
        <f t="shared" si="469"/>
        <v/>
      </c>
      <c r="AA2392" s="122"/>
      <c r="AB2392" s="119" t="str">
        <f t="shared" si="464"/>
        <v/>
      </c>
    </row>
    <row r="2393" spans="1:28" x14ac:dyDescent="0.45">
      <c r="A2393" s="112" t="str">
        <f>IF(C2393="","",COUNTA($C$3:C2393))</f>
        <v/>
      </c>
      <c r="B2393" s="112" t="str">
        <f t="shared" si="470"/>
        <v/>
      </c>
      <c r="C2393" s="124"/>
      <c r="D2393" s="114"/>
      <c r="E2393" s="114"/>
      <c r="F2393" s="115"/>
      <c r="G2393" s="116"/>
      <c r="H2393" s="152"/>
      <c r="I2393" s="116"/>
      <c r="J2393" s="116"/>
      <c r="K2393" s="117" t="str">
        <f t="shared" si="471"/>
        <v/>
      </c>
      <c r="L2393" s="118"/>
      <c r="M2393" s="118"/>
      <c r="N2393" s="118"/>
      <c r="O2393" s="138" t="str">
        <f t="shared" si="465"/>
        <v/>
      </c>
      <c r="P2393" s="124"/>
      <c r="Q2393" s="118"/>
      <c r="R2393" s="118"/>
      <c r="S2393" s="151"/>
      <c r="T2393" s="119" t="str">
        <f t="shared" si="466"/>
        <v/>
      </c>
      <c r="U2393" s="119" t="str">
        <f t="shared" si="467"/>
        <v/>
      </c>
      <c r="V2393" s="119" t="str">
        <f t="shared" si="472"/>
        <v/>
      </c>
      <c r="W2393" s="119" t="str">
        <f t="shared" si="473"/>
        <v/>
      </c>
      <c r="X2393" s="119" t="str">
        <f t="shared" si="474"/>
        <v/>
      </c>
      <c r="Y2393" s="120" t="str">
        <f t="shared" si="468"/>
        <v/>
      </c>
      <c r="Z2393" s="121" t="str">
        <f t="shared" si="469"/>
        <v/>
      </c>
      <c r="AA2393" s="122"/>
      <c r="AB2393" s="119" t="str">
        <f t="shared" si="464"/>
        <v/>
      </c>
    </row>
    <row r="2394" spans="1:28" x14ac:dyDescent="0.45">
      <c r="A2394" s="112" t="str">
        <f>IF(C2394="","",COUNTA($C$3:C2394))</f>
        <v/>
      </c>
      <c r="B2394" s="112" t="str">
        <f t="shared" si="470"/>
        <v/>
      </c>
      <c r="C2394" s="113"/>
      <c r="D2394" s="114"/>
      <c r="E2394" s="114"/>
      <c r="F2394" s="115"/>
      <c r="G2394" s="116"/>
      <c r="H2394" s="152"/>
      <c r="I2394" s="116"/>
      <c r="J2394" s="116"/>
      <c r="K2394" s="117" t="str">
        <f t="shared" si="471"/>
        <v/>
      </c>
      <c r="L2394" s="118"/>
      <c r="M2394" s="118"/>
      <c r="N2394" s="118"/>
      <c r="O2394" s="138" t="str">
        <f t="shared" si="465"/>
        <v/>
      </c>
      <c r="P2394" s="124"/>
      <c r="Q2394" s="118"/>
      <c r="R2394" s="118"/>
      <c r="S2394" s="151"/>
      <c r="T2394" s="119" t="str">
        <f t="shared" si="466"/>
        <v/>
      </c>
      <c r="U2394" s="119" t="str">
        <f t="shared" si="467"/>
        <v/>
      </c>
      <c r="V2394" s="119" t="str">
        <f t="shared" si="472"/>
        <v/>
      </c>
      <c r="W2394" s="119" t="str">
        <f t="shared" si="473"/>
        <v/>
      </c>
      <c r="X2394" s="119" t="str">
        <f t="shared" si="474"/>
        <v/>
      </c>
      <c r="Y2394" s="120" t="str">
        <f t="shared" si="468"/>
        <v/>
      </c>
      <c r="Z2394" s="121" t="str">
        <f t="shared" si="469"/>
        <v/>
      </c>
      <c r="AA2394" s="122"/>
      <c r="AB2394" s="119" t="str">
        <f t="shared" si="464"/>
        <v/>
      </c>
    </row>
    <row r="2395" spans="1:28" x14ac:dyDescent="0.45">
      <c r="A2395" s="112" t="str">
        <f>IF(C2395="","",COUNTA($C$3:C2395))</f>
        <v/>
      </c>
      <c r="B2395" s="112" t="str">
        <f t="shared" si="470"/>
        <v/>
      </c>
      <c r="C2395" s="124"/>
      <c r="D2395" s="114"/>
      <c r="E2395" s="114"/>
      <c r="F2395" s="115"/>
      <c r="G2395" s="116"/>
      <c r="H2395" s="152"/>
      <c r="I2395" s="116"/>
      <c r="J2395" s="116"/>
      <c r="K2395" s="117" t="str">
        <f t="shared" si="471"/>
        <v/>
      </c>
      <c r="L2395" s="118"/>
      <c r="M2395" s="118"/>
      <c r="N2395" s="118"/>
      <c r="O2395" s="138" t="str">
        <f t="shared" si="465"/>
        <v/>
      </c>
      <c r="P2395" s="124"/>
      <c r="Q2395" s="118"/>
      <c r="R2395" s="118"/>
      <c r="S2395" s="151"/>
      <c r="T2395" s="119" t="str">
        <f t="shared" si="466"/>
        <v/>
      </c>
      <c r="U2395" s="119" t="str">
        <f t="shared" si="467"/>
        <v/>
      </c>
      <c r="V2395" s="119" t="str">
        <f t="shared" si="472"/>
        <v/>
      </c>
      <c r="W2395" s="119" t="str">
        <f t="shared" si="473"/>
        <v/>
      </c>
      <c r="X2395" s="119" t="str">
        <f t="shared" si="474"/>
        <v/>
      </c>
      <c r="Y2395" s="120" t="str">
        <f t="shared" si="468"/>
        <v/>
      </c>
      <c r="Z2395" s="121" t="str">
        <f t="shared" si="469"/>
        <v/>
      </c>
      <c r="AA2395" s="122"/>
      <c r="AB2395" s="119" t="str">
        <f t="shared" si="464"/>
        <v/>
      </c>
    </row>
    <row r="2396" spans="1:28" x14ac:dyDescent="0.45">
      <c r="A2396" s="112" t="str">
        <f>IF(C2396="","",COUNTA($C$3:C2396))</f>
        <v/>
      </c>
      <c r="B2396" s="112" t="str">
        <f t="shared" si="470"/>
        <v/>
      </c>
      <c r="C2396" s="124"/>
      <c r="D2396" s="114"/>
      <c r="E2396" s="114"/>
      <c r="F2396" s="115"/>
      <c r="G2396" s="116"/>
      <c r="H2396" s="152"/>
      <c r="I2396" s="116"/>
      <c r="J2396" s="116"/>
      <c r="K2396" s="117" t="str">
        <f t="shared" si="471"/>
        <v/>
      </c>
      <c r="L2396" s="118"/>
      <c r="M2396" s="118"/>
      <c r="N2396" s="118"/>
      <c r="O2396" s="138" t="str">
        <f t="shared" si="465"/>
        <v/>
      </c>
      <c r="P2396" s="124"/>
      <c r="Q2396" s="118"/>
      <c r="R2396" s="118"/>
      <c r="S2396" s="151"/>
      <c r="T2396" s="119" t="str">
        <f t="shared" si="466"/>
        <v/>
      </c>
      <c r="U2396" s="119" t="str">
        <f t="shared" si="467"/>
        <v/>
      </c>
      <c r="V2396" s="119" t="str">
        <f t="shared" si="472"/>
        <v/>
      </c>
      <c r="W2396" s="119" t="str">
        <f t="shared" si="473"/>
        <v/>
      </c>
      <c r="X2396" s="119" t="str">
        <f t="shared" si="474"/>
        <v/>
      </c>
      <c r="Y2396" s="120" t="str">
        <f t="shared" si="468"/>
        <v/>
      </c>
      <c r="Z2396" s="121" t="str">
        <f t="shared" si="469"/>
        <v/>
      </c>
      <c r="AA2396" s="122"/>
      <c r="AB2396" s="119" t="str">
        <f t="shared" si="464"/>
        <v/>
      </c>
    </row>
    <row r="2397" spans="1:28" x14ac:dyDescent="0.45">
      <c r="A2397" s="112" t="str">
        <f>IF(C2397="","",COUNTA($C$3:C2397))</f>
        <v/>
      </c>
      <c r="B2397" s="112" t="str">
        <f t="shared" si="470"/>
        <v/>
      </c>
      <c r="C2397" s="124"/>
      <c r="D2397" s="114"/>
      <c r="E2397" s="114"/>
      <c r="F2397" s="115"/>
      <c r="G2397" s="116"/>
      <c r="H2397" s="152"/>
      <c r="I2397" s="116"/>
      <c r="J2397" s="116"/>
      <c r="K2397" s="117" t="str">
        <f t="shared" si="471"/>
        <v/>
      </c>
      <c r="L2397" s="118"/>
      <c r="M2397" s="118"/>
      <c r="N2397" s="118"/>
      <c r="O2397" s="138" t="str">
        <f t="shared" si="465"/>
        <v/>
      </c>
      <c r="P2397" s="124"/>
      <c r="Q2397" s="118"/>
      <c r="R2397" s="118"/>
      <c r="S2397" s="151"/>
      <c r="T2397" s="119" t="str">
        <f t="shared" si="466"/>
        <v/>
      </c>
      <c r="U2397" s="119" t="str">
        <f t="shared" si="467"/>
        <v/>
      </c>
      <c r="V2397" s="119" t="str">
        <f t="shared" si="472"/>
        <v/>
      </c>
      <c r="W2397" s="119" t="str">
        <f t="shared" si="473"/>
        <v/>
      </c>
      <c r="X2397" s="119" t="str">
        <f t="shared" si="474"/>
        <v/>
      </c>
      <c r="Y2397" s="120" t="str">
        <f t="shared" si="468"/>
        <v/>
      </c>
      <c r="Z2397" s="121" t="str">
        <f t="shared" si="469"/>
        <v/>
      </c>
      <c r="AA2397" s="122"/>
      <c r="AB2397" s="119" t="str">
        <f t="shared" si="464"/>
        <v/>
      </c>
    </row>
    <row r="2398" spans="1:28" x14ac:dyDescent="0.45">
      <c r="A2398" s="112" t="str">
        <f>IF(C2398="","",COUNTA($C$3:C2398))</f>
        <v/>
      </c>
      <c r="B2398" s="112" t="str">
        <f t="shared" si="470"/>
        <v/>
      </c>
      <c r="C2398" s="124"/>
      <c r="D2398" s="114"/>
      <c r="E2398" s="114"/>
      <c r="F2398" s="115"/>
      <c r="G2398" s="116"/>
      <c r="H2398" s="152"/>
      <c r="I2398" s="116"/>
      <c r="J2398" s="116"/>
      <c r="K2398" s="117" t="str">
        <f t="shared" si="471"/>
        <v/>
      </c>
      <c r="L2398" s="118"/>
      <c r="M2398" s="118"/>
      <c r="N2398" s="118"/>
      <c r="O2398" s="138" t="str">
        <f t="shared" si="465"/>
        <v/>
      </c>
      <c r="P2398" s="124"/>
      <c r="Q2398" s="118"/>
      <c r="R2398" s="118"/>
      <c r="S2398" s="151"/>
      <c r="T2398" s="119" t="str">
        <f t="shared" si="466"/>
        <v/>
      </c>
      <c r="U2398" s="119" t="str">
        <f t="shared" si="467"/>
        <v/>
      </c>
      <c r="V2398" s="119" t="str">
        <f t="shared" si="472"/>
        <v/>
      </c>
      <c r="W2398" s="119" t="str">
        <f t="shared" si="473"/>
        <v/>
      </c>
      <c r="X2398" s="119" t="str">
        <f t="shared" si="474"/>
        <v/>
      </c>
      <c r="Y2398" s="120" t="str">
        <f t="shared" si="468"/>
        <v/>
      </c>
      <c r="Z2398" s="121" t="str">
        <f t="shared" si="469"/>
        <v/>
      </c>
      <c r="AA2398" s="122"/>
      <c r="AB2398" s="119" t="str">
        <f t="shared" si="464"/>
        <v/>
      </c>
    </row>
    <row r="2399" spans="1:28" x14ac:dyDescent="0.45">
      <c r="A2399" s="112" t="str">
        <f>IF(C2399="","",COUNTA($C$3:C2399))</f>
        <v/>
      </c>
      <c r="B2399" s="112" t="str">
        <f t="shared" si="470"/>
        <v/>
      </c>
      <c r="C2399" s="124"/>
      <c r="D2399" s="114"/>
      <c r="E2399" s="114"/>
      <c r="F2399" s="115"/>
      <c r="G2399" s="116"/>
      <c r="H2399" s="152"/>
      <c r="I2399" s="116"/>
      <c r="J2399" s="116"/>
      <c r="K2399" s="117" t="str">
        <f t="shared" si="471"/>
        <v/>
      </c>
      <c r="L2399" s="118"/>
      <c r="M2399" s="118"/>
      <c r="N2399" s="118"/>
      <c r="O2399" s="138" t="str">
        <f t="shared" si="465"/>
        <v/>
      </c>
      <c r="P2399" s="124"/>
      <c r="Q2399" s="118"/>
      <c r="R2399" s="118"/>
      <c r="S2399" s="151"/>
      <c r="T2399" s="119" t="str">
        <f t="shared" si="466"/>
        <v/>
      </c>
      <c r="U2399" s="119" t="str">
        <f t="shared" si="467"/>
        <v/>
      </c>
      <c r="V2399" s="119" t="str">
        <f t="shared" si="472"/>
        <v/>
      </c>
      <c r="W2399" s="119" t="str">
        <f t="shared" si="473"/>
        <v/>
      </c>
      <c r="X2399" s="119" t="str">
        <f t="shared" si="474"/>
        <v/>
      </c>
      <c r="Y2399" s="120" t="str">
        <f t="shared" si="468"/>
        <v/>
      </c>
      <c r="Z2399" s="121" t="str">
        <f t="shared" si="469"/>
        <v/>
      </c>
      <c r="AA2399" s="122"/>
      <c r="AB2399" s="119" t="str">
        <f t="shared" si="464"/>
        <v/>
      </c>
    </row>
    <row r="2400" spans="1:28" x14ac:dyDescent="0.45">
      <c r="A2400" s="112" t="str">
        <f>IF(C2400="","",COUNTA($C$3:C2400))</f>
        <v/>
      </c>
      <c r="B2400" s="112" t="str">
        <f t="shared" si="470"/>
        <v/>
      </c>
      <c r="C2400" s="113"/>
      <c r="D2400" s="114"/>
      <c r="E2400" s="114"/>
      <c r="F2400" s="115"/>
      <c r="G2400" s="116"/>
      <c r="H2400" s="152"/>
      <c r="I2400" s="116"/>
      <c r="J2400" s="116"/>
      <c r="K2400" s="117" t="str">
        <f t="shared" si="471"/>
        <v/>
      </c>
      <c r="L2400" s="118"/>
      <c r="M2400" s="118"/>
      <c r="N2400" s="118"/>
      <c r="O2400" s="138" t="str">
        <f t="shared" si="465"/>
        <v/>
      </c>
      <c r="P2400" s="124"/>
      <c r="Q2400" s="118"/>
      <c r="R2400" s="118"/>
      <c r="S2400" s="151"/>
      <c r="T2400" s="119" t="str">
        <f t="shared" si="466"/>
        <v/>
      </c>
      <c r="U2400" s="119" t="str">
        <f t="shared" si="467"/>
        <v/>
      </c>
      <c r="V2400" s="119" t="str">
        <f t="shared" si="472"/>
        <v/>
      </c>
      <c r="W2400" s="119" t="str">
        <f t="shared" si="473"/>
        <v/>
      </c>
      <c r="X2400" s="119" t="str">
        <f t="shared" si="474"/>
        <v/>
      </c>
      <c r="Y2400" s="120" t="str">
        <f t="shared" si="468"/>
        <v/>
      </c>
      <c r="Z2400" s="121" t="str">
        <f t="shared" si="469"/>
        <v/>
      </c>
      <c r="AA2400" s="122"/>
      <c r="AB2400" s="119" t="str">
        <f t="shared" si="464"/>
        <v/>
      </c>
    </row>
    <row r="2401" spans="1:28" x14ac:dyDescent="0.45">
      <c r="A2401" s="112" t="str">
        <f>IF(C2401="","",COUNTA($C$3:C2401))</f>
        <v/>
      </c>
      <c r="B2401" s="112" t="str">
        <f t="shared" si="470"/>
        <v/>
      </c>
      <c r="C2401" s="113"/>
      <c r="D2401" s="114"/>
      <c r="E2401" s="114"/>
      <c r="F2401" s="115"/>
      <c r="G2401" s="116"/>
      <c r="H2401" s="152"/>
      <c r="I2401" s="116"/>
      <c r="J2401" s="116"/>
      <c r="K2401" s="117" t="str">
        <f t="shared" si="471"/>
        <v/>
      </c>
      <c r="L2401" s="118"/>
      <c r="M2401" s="118"/>
      <c r="N2401" s="118"/>
      <c r="O2401" s="138" t="str">
        <f t="shared" si="465"/>
        <v/>
      </c>
      <c r="P2401" s="124"/>
      <c r="Q2401" s="118"/>
      <c r="R2401" s="118"/>
      <c r="S2401" s="151"/>
      <c r="T2401" s="119" t="str">
        <f t="shared" si="466"/>
        <v/>
      </c>
      <c r="U2401" s="119" t="str">
        <f t="shared" si="467"/>
        <v/>
      </c>
      <c r="V2401" s="119" t="str">
        <f t="shared" si="472"/>
        <v/>
      </c>
      <c r="W2401" s="119" t="str">
        <f t="shared" si="473"/>
        <v/>
      </c>
      <c r="X2401" s="119" t="str">
        <f t="shared" si="474"/>
        <v/>
      </c>
      <c r="Y2401" s="120" t="str">
        <f t="shared" si="468"/>
        <v/>
      </c>
      <c r="Z2401" s="121" t="str">
        <f t="shared" si="469"/>
        <v/>
      </c>
      <c r="AA2401" s="122"/>
      <c r="AB2401" s="119" t="str">
        <f t="shared" si="464"/>
        <v/>
      </c>
    </row>
    <row r="2402" spans="1:28" x14ac:dyDescent="0.45">
      <c r="A2402" s="112" t="str">
        <f>IF(C2402="","",COUNTA($C$3:C2402))</f>
        <v/>
      </c>
      <c r="B2402" s="112" t="str">
        <f t="shared" si="470"/>
        <v/>
      </c>
      <c r="C2402" s="124"/>
      <c r="D2402" s="114"/>
      <c r="E2402" s="114"/>
      <c r="F2402" s="115"/>
      <c r="G2402" s="116"/>
      <c r="H2402" s="152"/>
      <c r="I2402" s="116"/>
      <c r="J2402" s="116"/>
      <c r="K2402" s="117" t="str">
        <f t="shared" si="471"/>
        <v/>
      </c>
      <c r="L2402" s="118"/>
      <c r="M2402" s="118"/>
      <c r="N2402" s="118"/>
      <c r="O2402" s="138" t="str">
        <f t="shared" si="465"/>
        <v/>
      </c>
      <c r="P2402" s="124"/>
      <c r="Q2402" s="118"/>
      <c r="R2402" s="118"/>
      <c r="S2402" s="151"/>
      <c r="T2402" s="119" t="str">
        <f t="shared" si="466"/>
        <v/>
      </c>
      <c r="U2402" s="119" t="str">
        <f t="shared" si="467"/>
        <v/>
      </c>
      <c r="V2402" s="119" t="str">
        <f t="shared" si="472"/>
        <v/>
      </c>
      <c r="W2402" s="119" t="str">
        <f t="shared" si="473"/>
        <v/>
      </c>
      <c r="X2402" s="119" t="str">
        <f t="shared" si="474"/>
        <v/>
      </c>
      <c r="Y2402" s="120" t="str">
        <f t="shared" si="468"/>
        <v/>
      </c>
      <c r="Z2402" s="121" t="str">
        <f t="shared" si="469"/>
        <v/>
      </c>
      <c r="AA2402" s="122"/>
      <c r="AB2402" s="119" t="str">
        <f t="shared" si="464"/>
        <v/>
      </c>
    </row>
    <row r="2403" spans="1:28" x14ac:dyDescent="0.45">
      <c r="A2403" s="112" t="str">
        <f>IF(C2403="","",COUNTA($C$3:C2403))</f>
        <v/>
      </c>
      <c r="B2403" s="112" t="str">
        <f t="shared" si="470"/>
        <v/>
      </c>
      <c r="C2403" s="124"/>
      <c r="D2403" s="114"/>
      <c r="E2403" s="114"/>
      <c r="F2403" s="115"/>
      <c r="G2403" s="116"/>
      <c r="H2403" s="152"/>
      <c r="I2403" s="116"/>
      <c r="J2403" s="116"/>
      <c r="K2403" s="117" t="str">
        <f t="shared" si="471"/>
        <v/>
      </c>
      <c r="L2403" s="118"/>
      <c r="M2403" s="118"/>
      <c r="N2403" s="118"/>
      <c r="O2403" s="138" t="str">
        <f t="shared" si="465"/>
        <v/>
      </c>
      <c r="P2403" s="124"/>
      <c r="Q2403" s="118"/>
      <c r="R2403" s="118"/>
      <c r="S2403" s="151"/>
      <c r="T2403" s="119" t="str">
        <f t="shared" si="466"/>
        <v/>
      </c>
      <c r="U2403" s="119" t="str">
        <f t="shared" si="467"/>
        <v/>
      </c>
      <c r="V2403" s="119" t="str">
        <f t="shared" si="472"/>
        <v/>
      </c>
      <c r="W2403" s="119" t="str">
        <f t="shared" si="473"/>
        <v/>
      </c>
      <c r="X2403" s="119" t="str">
        <f t="shared" si="474"/>
        <v/>
      </c>
      <c r="Y2403" s="120" t="str">
        <f t="shared" si="468"/>
        <v/>
      </c>
      <c r="Z2403" s="121" t="str">
        <f t="shared" si="469"/>
        <v/>
      </c>
      <c r="AA2403" s="122"/>
      <c r="AB2403" s="119" t="str">
        <f t="shared" si="464"/>
        <v/>
      </c>
    </row>
    <row r="2404" spans="1:28" x14ac:dyDescent="0.45">
      <c r="A2404" s="112" t="str">
        <f>IF(C2404="","",COUNTA($C$3:C2404))</f>
        <v/>
      </c>
      <c r="B2404" s="112" t="str">
        <f t="shared" si="470"/>
        <v/>
      </c>
      <c r="C2404" s="124"/>
      <c r="D2404" s="114"/>
      <c r="E2404" s="114"/>
      <c r="F2404" s="115"/>
      <c r="G2404" s="116"/>
      <c r="H2404" s="152"/>
      <c r="I2404" s="116"/>
      <c r="J2404" s="116"/>
      <c r="K2404" s="117" t="str">
        <f t="shared" si="471"/>
        <v/>
      </c>
      <c r="L2404" s="118"/>
      <c r="M2404" s="118"/>
      <c r="N2404" s="118"/>
      <c r="O2404" s="138" t="str">
        <f t="shared" si="465"/>
        <v/>
      </c>
      <c r="P2404" s="124"/>
      <c r="Q2404" s="118"/>
      <c r="R2404" s="118"/>
      <c r="S2404" s="151"/>
      <c r="T2404" s="119" t="str">
        <f t="shared" si="466"/>
        <v/>
      </c>
      <c r="U2404" s="119" t="str">
        <f t="shared" si="467"/>
        <v/>
      </c>
      <c r="V2404" s="119" t="str">
        <f t="shared" si="472"/>
        <v/>
      </c>
      <c r="W2404" s="119" t="str">
        <f t="shared" si="473"/>
        <v/>
      </c>
      <c r="X2404" s="119" t="str">
        <f t="shared" si="474"/>
        <v/>
      </c>
      <c r="Y2404" s="120" t="str">
        <f t="shared" si="468"/>
        <v/>
      </c>
      <c r="Z2404" s="121" t="str">
        <f t="shared" si="469"/>
        <v/>
      </c>
      <c r="AA2404" s="122"/>
      <c r="AB2404" s="119" t="str">
        <f t="shared" ref="AB2404:AB2467" si="475">IFERROR((X2404-AA2404),"")</f>
        <v/>
      </c>
    </row>
    <row r="2405" spans="1:28" x14ac:dyDescent="0.45">
      <c r="A2405" s="112" t="str">
        <f>IF(C2405="","",COUNTA($C$3:C2405))</f>
        <v/>
      </c>
      <c r="B2405" s="112" t="str">
        <f t="shared" si="470"/>
        <v/>
      </c>
      <c r="C2405" s="124"/>
      <c r="D2405" s="114"/>
      <c r="E2405" s="114"/>
      <c r="F2405" s="115"/>
      <c r="G2405" s="116"/>
      <c r="H2405" s="152"/>
      <c r="I2405" s="116"/>
      <c r="J2405" s="116"/>
      <c r="K2405" s="117" t="str">
        <f t="shared" si="471"/>
        <v/>
      </c>
      <c r="L2405" s="118"/>
      <c r="M2405" s="118"/>
      <c r="N2405" s="118"/>
      <c r="O2405" s="138" t="str">
        <f t="shared" si="465"/>
        <v/>
      </c>
      <c r="P2405" s="124"/>
      <c r="Q2405" s="118"/>
      <c r="R2405" s="118"/>
      <c r="S2405" s="151"/>
      <c r="T2405" s="119" t="str">
        <f t="shared" si="466"/>
        <v/>
      </c>
      <c r="U2405" s="119" t="str">
        <f t="shared" si="467"/>
        <v/>
      </c>
      <c r="V2405" s="119" t="str">
        <f t="shared" si="472"/>
        <v/>
      </c>
      <c r="W2405" s="119" t="str">
        <f t="shared" si="473"/>
        <v/>
      </c>
      <c r="X2405" s="119" t="str">
        <f t="shared" si="474"/>
        <v/>
      </c>
      <c r="Y2405" s="120" t="str">
        <f t="shared" si="468"/>
        <v/>
      </c>
      <c r="Z2405" s="121" t="str">
        <f t="shared" si="469"/>
        <v/>
      </c>
      <c r="AA2405" s="122"/>
      <c r="AB2405" s="119" t="str">
        <f t="shared" si="475"/>
        <v/>
      </c>
    </row>
    <row r="2406" spans="1:28" x14ac:dyDescent="0.45">
      <c r="A2406" s="112" t="str">
        <f>IF(C2406="","",COUNTA($C$3:C2406))</f>
        <v/>
      </c>
      <c r="B2406" s="112" t="str">
        <f t="shared" si="470"/>
        <v/>
      </c>
      <c r="C2406" s="124"/>
      <c r="D2406" s="114"/>
      <c r="E2406" s="114"/>
      <c r="F2406" s="115"/>
      <c r="G2406" s="116"/>
      <c r="H2406" s="152"/>
      <c r="I2406" s="116"/>
      <c r="J2406" s="116"/>
      <c r="K2406" s="117" t="str">
        <f t="shared" si="471"/>
        <v/>
      </c>
      <c r="L2406" s="118"/>
      <c r="M2406" s="118"/>
      <c r="N2406" s="118"/>
      <c r="O2406" s="138" t="str">
        <f t="shared" si="465"/>
        <v/>
      </c>
      <c r="P2406" s="124"/>
      <c r="Q2406" s="118"/>
      <c r="R2406" s="118"/>
      <c r="S2406" s="151"/>
      <c r="T2406" s="119" t="str">
        <f t="shared" si="466"/>
        <v/>
      </c>
      <c r="U2406" s="119" t="str">
        <f t="shared" si="467"/>
        <v/>
      </c>
      <c r="V2406" s="119" t="str">
        <f t="shared" si="472"/>
        <v/>
      </c>
      <c r="W2406" s="119" t="str">
        <f t="shared" si="473"/>
        <v/>
      </c>
      <c r="X2406" s="119" t="str">
        <f t="shared" si="474"/>
        <v/>
      </c>
      <c r="Y2406" s="120" t="str">
        <f t="shared" si="468"/>
        <v/>
      </c>
      <c r="Z2406" s="121" t="str">
        <f t="shared" si="469"/>
        <v/>
      </c>
      <c r="AA2406" s="122"/>
      <c r="AB2406" s="119" t="str">
        <f t="shared" si="475"/>
        <v/>
      </c>
    </row>
    <row r="2407" spans="1:28" x14ac:dyDescent="0.45">
      <c r="A2407" s="112" t="str">
        <f>IF(C2407="","",COUNTA($C$3:C2407))</f>
        <v/>
      </c>
      <c r="B2407" s="112" t="str">
        <f t="shared" si="470"/>
        <v/>
      </c>
      <c r="C2407" s="124"/>
      <c r="D2407" s="114"/>
      <c r="E2407" s="114"/>
      <c r="F2407" s="115"/>
      <c r="G2407" s="116"/>
      <c r="H2407" s="152"/>
      <c r="I2407" s="116"/>
      <c r="J2407" s="116"/>
      <c r="K2407" s="117" t="str">
        <f t="shared" si="471"/>
        <v/>
      </c>
      <c r="L2407" s="118"/>
      <c r="M2407" s="118"/>
      <c r="N2407" s="118"/>
      <c r="O2407" s="138" t="str">
        <f t="shared" si="465"/>
        <v/>
      </c>
      <c r="P2407" s="124"/>
      <c r="Q2407" s="118"/>
      <c r="R2407" s="118"/>
      <c r="S2407" s="151"/>
      <c r="T2407" s="119" t="str">
        <f t="shared" si="466"/>
        <v/>
      </c>
      <c r="U2407" s="119" t="str">
        <f t="shared" si="467"/>
        <v/>
      </c>
      <c r="V2407" s="119" t="str">
        <f t="shared" si="472"/>
        <v/>
      </c>
      <c r="W2407" s="119" t="str">
        <f t="shared" si="473"/>
        <v/>
      </c>
      <c r="X2407" s="119" t="str">
        <f t="shared" si="474"/>
        <v/>
      </c>
      <c r="Y2407" s="120" t="str">
        <f t="shared" si="468"/>
        <v/>
      </c>
      <c r="Z2407" s="121" t="str">
        <f t="shared" si="469"/>
        <v/>
      </c>
      <c r="AA2407" s="122"/>
      <c r="AB2407" s="119" t="str">
        <f t="shared" si="475"/>
        <v/>
      </c>
    </row>
    <row r="2408" spans="1:28" x14ac:dyDescent="0.45">
      <c r="A2408" s="112" t="str">
        <f>IF(C2408="","",COUNTA($C$3:C2408))</f>
        <v/>
      </c>
      <c r="B2408" s="112" t="str">
        <f t="shared" si="470"/>
        <v/>
      </c>
      <c r="C2408" s="124"/>
      <c r="D2408" s="114"/>
      <c r="E2408" s="114"/>
      <c r="F2408" s="115"/>
      <c r="G2408" s="116"/>
      <c r="H2408" s="152"/>
      <c r="I2408" s="116"/>
      <c r="J2408" s="116"/>
      <c r="K2408" s="117" t="str">
        <f t="shared" si="471"/>
        <v/>
      </c>
      <c r="L2408" s="118"/>
      <c r="M2408" s="118"/>
      <c r="N2408" s="118"/>
      <c r="O2408" s="138" t="str">
        <f t="shared" si="465"/>
        <v/>
      </c>
      <c r="P2408" s="124"/>
      <c r="Q2408" s="118"/>
      <c r="R2408" s="118"/>
      <c r="S2408" s="151"/>
      <c r="T2408" s="119" t="str">
        <f t="shared" si="466"/>
        <v/>
      </c>
      <c r="U2408" s="119" t="str">
        <f t="shared" si="467"/>
        <v/>
      </c>
      <c r="V2408" s="119" t="str">
        <f t="shared" si="472"/>
        <v/>
      </c>
      <c r="W2408" s="119" t="str">
        <f t="shared" si="473"/>
        <v/>
      </c>
      <c r="X2408" s="119" t="str">
        <f t="shared" si="474"/>
        <v/>
      </c>
      <c r="Y2408" s="120" t="str">
        <f t="shared" si="468"/>
        <v/>
      </c>
      <c r="Z2408" s="121" t="str">
        <f t="shared" si="469"/>
        <v/>
      </c>
      <c r="AA2408" s="122"/>
      <c r="AB2408" s="119" t="str">
        <f t="shared" si="475"/>
        <v/>
      </c>
    </row>
    <row r="2409" spans="1:28" x14ac:dyDescent="0.45">
      <c r="A2409" s="112" t="str">
        <f>IF(C2409="","",COUNTA($C$3:C2409))</f>
        <v/>
      </c>
      <c r="B2409" s="112" t="str">
        <f t="shared" si="470"/>
        <v/>
      </c>
      <c r="C2409" s="113"/>
      <c r="D2409" s="114"/>
      <c r="E2409" s="114"/>
      <c r="F2409" s="115"/>
      <c r="G2409" s="116"/>
      <c r="H2409" s="152"/>
      <c r="I2409" s="116"/>
      <c r="J2409" s="116"/>
      <c r="K2409" s="117" t="str">
        <f t="shared" si="471"/>
        <v/>
      </c>
      <c r="L2409" s="118"/>
      <c r="M2409" s="118"/>
      <c r="N2409" s="118"/>
      <c r="O2409" s="138" t="str">
        <f t="shared" ref="O2409:O2472" si="476">IF(ISNUMBER(SEARCH("gsm",J:J)),(M2409+N2409)*1.22,IF(ISNUMBER(SEARCH("Tape",J:J)),L2409,IF(ISNUMBER(SEARCH("Thermal",J:J)),L2409,IF(ISNUMBER(SEARCH("Acou",J:J)),L2409,IF(ISNUMBER(SEARCH("ss",J:J)),L2409,IF(ISNUMBER(SEARCH("Alu",J:J)),L2409,IF(ISNUMBER(SEARCH("Gasket",J:J)),L2409,IF(ISNUMBER(SEARCH("Cleats",J:J)),L2409,IF(ISNUMBER(SEARCH("Tube",J:J)),L2409,IF(ISNUMBER(SEARCH("Bracket",J:J)),L2409,IF(ISNUMBER(SEARCH("Corner",J:J)),L2409,IF(ISNUMBER(SEARCH("MS",J:J)),L2409,IF(ISNUMBER(SEARCH("Bucket",J:J)),L2409,IF(ISNUMBER(SEARCH("stretch",J:J)),L2409,IF(ISNUMBER(SEARCH("Bubble",J:J)),L2409,IF(ISNUMBER(SEARCH("JTR",J:J)),L2409,IF(ISNUMBER(SEARCH("Clamp",J:J)),"No's",IF(ISNUMBER(SEARCH("PIR",J:J)),"sqmt",""))))))))))))))))))</f>
        <v/>
      </c>
      <c r="P2409" s="124"/>
      <c r="Q2409" s="118"/>
      <c r="R2409" s="118"/>
      <c r="S2409" s="151"/>
      <c r="T2409" s="119" t="str">
        <f t="shared" si="466"/>
        <v/>
      </c>
      <c r="U2409" s="119" t="str">
        <f t="shared" si="467"/>
        <v/>
      </c>
      <c r="V2409" s="119" t="str">
        <f t="shared" si="472"/>
        <v/>
      </c>
      <c r="W2409" s="119" t="str">
        <f t="shared" si="473"/>
        <v/>
      </c>
      <c r="X2409" s="119" t="str">
        <f t="shared" si="474"/>
        <v/>
      </c>
      <c r="Y2409" s="120" t="str">
        <f t="shared" si="468"/>
        <v/>
      </c>
      <c r="Z2409" s="121" t="str">
        <f t="shared" si="469"/>
        <v/>
      </c>
      <c r="AA2409" s="122"/>
      <c r="AB2409" s="119" t="str">
        <f t="shared" si="475"/>
        <v/>
      </c>
    </row>
    <row r="2410" spans="1:28" x14ac:dyDescent="0.45">
      <c r="A2410" s="112" t="str">
        <f>IF(C2410="","",COUNTA($C$3:C2410))</f>
        <v/>
      </c>
      <c r="B2410" s="112" t="str">
        <f t="shared" si="470"/>
        <v/>
      </c>
      <c r="C2410" s="124"/>
      <c r="D2410" s="114"/>
      <c r="E2410" s="114"/>
      <c r="F2410" s="115"/>
      <c r="G2410" s="116"/>
      <c r="H2410" s="152"/>
      <c r="I2410" s="116"/>
      <c r="J2410" s="116"/>
      <c r="K2410" s="117" t="str">
        <f t="shared" si="471"/>
        <v/>
      </c>
      <c r="L2410" s="118"/>
      <c r="M2410" s="118"/>
      <c r="N2410" s="118"/>
      <c r="O2410" s="138" t="str">
        <f t="shared" si="476"/>
        <v/>
      </c>
      <c r="P2410" s="124"/>
      <c r="Q2410" s="118"/>
      <c r="R2410" s="118"/>
      <c r="S2410" s="151"/>
      <c r="T2410" s="119" t="str">
        <f t="shared" si="466"/>
        <v/>
      </c>
      <c r="U2410" s="119" t="str">
        <f t="shared" si="467"/>
        <v/>
      </c>
      <c r="V2410" s="119" t="str">
        <f t="shared" si="472"/>
        <v/>
      </c>
      <c r="W2410" s="119" t="str">
        <f t="shared" si="473"/>
        <v/>
      </c>
      <c r="X2410" s="119" t="str">
        <f t="shared" si="474"/>
        <v/>
      </c>
      <c r="Y2410" s="120" t="str">
        <f t="shared" si="468"/>
        <v/>
      </c>
      <c r="Z2410" s="121" t="str">
        <f t="shared" si="469"/>
        <v/>
      </c>
      <c r="AA2410" s="122"/>
      <c r="AB2410" s="119" t="str">
        <f t="shared" si="475"/>
        <v/>
      </c>
    </row>
    <row r="2411" spans="1:28" x14ac:dyDescent="0.45">
      <c r="A2411" s="112" t="str">
        <f>IF(C2411="","",COUNTA($C$3:C2411))</f>
        <v/>
      </c>
      <c r="B2411" s="112" t="str">
        <f t="shared" si="470"/>
        <v/>
      </c>
      <c r="C2411" s="124"/>
      <c r="D2411" s="114"/>
      <c r="E2411" s="114"/>
      <c r="F2411" s="115"/>
      <c r="G2411" s="116"/>
      <c r="H2411" s="152"/>
      <c r="I2411" s="116"/>
      <c r="J2411" s="116"/>
      <c r="K2411" s="117" t="str">
        <f t="shared" si="471"/>
        <v/>
      </c>
      <c r="L2411" s="118"/>
      <c r="M2411" s="118"/>
      <c r="N2411" s="118"/>
      <c r="O2411" s="138" t="str">
        <f t="shared" si="476"/>
        <v/>
      </c>
      <c r="P2411" s="124"/>
      <c r="Q2411" s="118"/>
      <c r="R2411" s="118"/>
      <c r="S2411" s="151"/>
      <c r="T2411" s="119" t="str">
        <f t="shared" si="466"/>
        <v/>
      </c>
      <c r="U2411" s="119" t="str">
        <f t="shared" si="467"/>
        <v/>
      </c>
      <c r="V2411" s="119" t="str">
        <f t="shared" si="472"/>
        <v/>
      </c>
      <c r="W2411" s="119" t="str">
        <f t="shared" si="473"/>
        <v/>
      </c>
      <c r="X2411" s="119" t="str">
        <f t="shared" si="474"/>
        <v/>
      </c>
      <c r="Y2411" s="120" t="str">
        <f t="shared" si="468"/>
        <v/>
      </c>
      <c r="Z2411" s="121" t="str">
        <f t="shared" si="469"/>
        <v/>
      </c>
      <c r="AA2411" s="122"/>
      <c r="AB2411" s="119" t="str">
        <f t="shared" si="475"/>
        <v/>
      </c>
    </row>
    <row r="2412" spans="1:28" x14ac:dyDescent="0.45">
      <c r="A2412" s="112" t="str">
        <f>IF(C2412="","",COUNTA($C$3:C2412))</f>
        <v/>
      </c>
      <c r="B2412" s="112" t="str">
        <f t="shared" si="470"/>
        <v/>
      </c>
      <c r="C2412" s="124"/>
      <c r="D2412" s="114"/>
      <c r="E2412" s="114"/>
      <c r="F2412" s="115"/>
      <c r="G2412" s="116"/>
      <c r="H2412" s="152"/>
      <c r="I2412" s="116"/>
      <c r="J2412" s="116"/>
      <c r="K2412" s="117" t="str">
        <f t="shared" si="471"/>
        <v/>
      </c>
      <c r="L2412" s="118"/>
      <c r="M2412" s="118"/>
      <c r="N2412" s="118"/>
      <c r="O2412" s="138" t="str">
        <f t="shared" si="476"/>
        <v/>
      </c>
      <c r="P2412" s="124"/>
      <c r="Q2412" s="118"/>
      <c r="R2412" s="118"/>
      <c r="S2412" s="151"/>
      <c r="T2412" s="119" t="str">
        <f t="shared" si="466"/>
        <v/>
      </c>
      <c r="U2412" s="119" t="str">
        <f t="shared" si="467"/>
        <v/>
      </c>
      <c r="V2412" s="119" t="str">
        <f t="shared" si="472"/>
        <v/>
      </c>
      <c r="W2412" s="119" t="str">
        <f t="shared" si="473"/>
        <v/>
      </c>
      <c r="X2412" s="119" t="str">
        <f t="shared" si="474"/>
        <v/>
      </c>
      <c r="Y2412" s="120" t="str">
        <f t="shared" si="468"/>
        <v/>
      </c>
      <c r="Z2412" s="121" t="str">
        <f t="shared" si="469"/>
        <v/>
      </c>
      <c r="AA2412" s="122"/>
      <c r="AB2412" s="119" t="str">
        <f t="shared" si="475"/>
        <v/>
      </c>
    </row>
    <row r="2413" spans="1:28" x14ac:dyDescent="0.45">
      <c r="A2413" s="112" t="str">
        <f>IF(C2413="","",COUNTA($C$3:C2413))</f>
        <v/>
      </c>
      <c r="B2413" s="112" t="str">
        <f t="shared" si="470"/>
        <v/>
      </c>
      <c r="C2413" s="124"/>
      <c r="D2413" s="114"/>
      <c r="E2413" s="114"/>
      <c r="F2413" s="115"/>
      <c r="G2413" s="116"/>
      <c r="H2413" s="152"/>
      <c r="I2413" s="116"/>
      <c r="J2413" s="116"/>
      <c r="K2413" s="117" t="str">
        <f t="shared" si="471"/>
        <v/>
      </c>
      <c r="L2413" s="118"/>
      <c r="M2413" s="118"/>
      <c r="N2413" s="118"/>
      <c r="O2413" s="138" t="str">
        <f t="shared" si="476"/>
        <v/>
      </c>
      <c r="P2413" s="124"/>
      <c r="Q2413" s="118"/>
      <c r="R2413" s="118"/>
      <c r="S2413" s="151"/>
      <c r="T2413" s="119" t="str">
        <f t="shared" si="466"/>
        <v/>
      </c>
      <c r="U2413" s="119" t="str">
        <f t="shared" si="467"/>
        <v/>
      </c>
      <c r="V2413" s="119" t="str">
        <f t="shared" si="472"/>
        <v/>
      </c>
      <c r="W2413" s="119" t="str">
        <f t="shared" si="473"/>
        <v/>
      </c>
      <c r="X2413" s="119" t="str">
        <f t="shared" si="474"/>
        <v/>
      </c>
      <c r="Y2413" s="120" t="str">
        <f t="shared" si="468"/>
        <v/>
      </c>
      <c r="Z2413" s="121" t="str">
        <f t="shared" si="469"/>
        <v/>
      </c>
      <c r="AA2413" s="122"/>
      <c r="AB2413" s="119" t="str">
        <f t="shared" si="475"/>
        <v/>
      </c>
    </row>
    <row r="2414" spans="1:28" x14ac:dyDescent="0.45">
      <c r="A2414" s="112" t="str">
        <f>IF(C2414="","",COUNTA($C$3:C2414))</f>
        <v/>
      </c>
      <c r="B2414" s="112" t="str">
        <f t="shared" si="470"/>
        <v/>
      </c>
      <c r="C2414" s="124"/>
      <c r="D2414" s="114"/>
      <c r="E2414" s="114"/>
      <c r="F2414" s="115"/>
      <c r="G2414" s="116"/>
      <c r="H2414" s="152"/>
      <c r="I2414" s="116"/>
      <c r="J2414" s="116"/>
      <c r="K2414" s="117" t="str">
        <f t="shared" si="471"/>
        <v/>
      </c>
      <c r="L2414" s="118"/>
      <c r="M2414" s="118"/>
      <c r="N2414" s="118"/>
      <c r="O2414" s="138" t="str">
        <f t="shared" si="476"/>
        <v/>
      </c>
      <c r="P2414" s="124"/>
      <c r="Q2414" s="118"/>
      <c r="R2414" s="118"/>
      <c r="S2414" s="151"/>
      <c r="T2414" s="119" t="str">
        <f t="shared" si="466"/>
        <v/>
      </c>
      <c r="U2414" s="119" t="str">
        <f t="shared" si="467"/>
        <v/>
      </c>
      <c r="V2414" s="119" t="str">
        <f t="shared" si="472"/>
        <v/>
      </c>
      <c r="W2414" s="119" t="str">
        <f t="shared" si="473"/>
        <v/>
      </c>
      <c r="X2414" s="119" t="str">
        <f t="shared" si="474"/>
        <v/>
      </c>
      <c r="Y2414" s="120" t="str">
        <f t="shared" si="468"/>
        <v/>
      </c>
      <c r="Z2414" s="121" t="str">
        <f t="shared" si="469"/>
        <v/>
      </c>
      <c r="AA2414" s="122"/>
      <c r="AB2414" s="119" t="str">
        <f t="shared" si="475"/>
        <v/>
      </c>
    </row>
    <row r="2415" spans="1:28" x14ac:dyDescent="0.45">
      <c r="A2415" s="112" t="str">
        <f>IF(C2415="","",COUNTA($C$3:C2415))</f>
        <v/>
      </c>
      <c r="B2415" s="112" t="str">
        <f t="shared" si="470"/>
        <v/>
      </c>
      <c r="C2415" s="124"/>
      <c r="D2415" s="114"/>
      <c r="E2415" s="114"/>
      <c r="F2415" s="115"/>
      <c r="G2415" s="116"/>
      <c r="H2415" s="152"/>
      <c r="I2415" s="116"/>
      <c r="J2415" s="116"/>
      <c r="K2415" s="117" t="str">
        <f t="shared" si="471"/>
        <v/>
      </c>
      <c r="L2415" s="118"/>
      <c r="M2415" s="118"/>
      <c r="N2415" s="118"/>
      <c r="O2415" s="138" t="str">
        <f t="shared" si="476"/>
        <v/>
      </c>
      <c r="P2415" s="124"/>
      <c r="Q2415" s="118"/>
      <c r="R2415" s="118"/>
      <c r="S2415" s="151"/>
      <c r="T2415" s="119" t="str">
        <f t="shared" si="466"/>
        <v/>
      </c>
      <c r="U2415" s="119" t="str">
        <f t="shared" si="467"/>
        <v/>
      </c>
      <c r="V2415" s="119" t="str">
        <f t="shared" si="472"/>
        <v/>
      </c>
      <c r="W2415" s="119" t="str">
        <f t="shared" si="473"/>
        <v/>
      </c>
      <c r="X2415" s="119" t="str">
        <f t="shared" si="474"/>
        <v/>
      </c>
      <c r="Y2415" s="120" t="str">
        <f t="shared" si="468"/>
        <v/>
      </c>
      <c r="Z2415" s="121" t="str">
        <f t="shared" si="469"/>
        <v/>
      </c>
      <c r="AA2415" s="122"/>
      <c r="AB2415" s="119" t="str">
        <f t="shared" si="475"/>
        <v/>
      </c>
    </row>
    <row r="2416" spans="1:28" x14ac:dyDescent="0.45">
      <c r="A2416" s="112" t="str">
        <f>IF(C2416="","",COUNTA($C$3:C2416))</f>
        <v/>
      </c>
      <c r="B2416" s="112" t="str">
        <f t="shared" si="470"/>
        <v/>
      </c>
      <c r="C2416" s="124"/>
      <c r="D2416" s="114"/>
      <c r="E2416" s="114"/>
      <c r="F2416" s="115"/>
      <c r="G2416" s="116"/>
      <c r="H2416" s="152"/>
      <c r="I2416" s="116"/>
      <c r="J2416" s="116"/>
      <c r="K2416" s="117" t="str">
        <f t="shared" si="471"/>
        <v/>
      </c>
      <c r="L2416" s="118"/>
      <c r="M2416" s="118"/>
      <c r="N2416" s="118"/>
      <c r="O2416" s="138" t="str">
        <f t="shared" si="476"/>
        <v/>
      </c>
      <c r="P2416" s="124"/>
      <c r="Q2416" s="118"/>
      <c r="R2416" s="118"/>
      <c r="S2416" s="151"/>
      <c r="T2416" s="119" t="str">
        <f t="shared" si="466"/>
        <v/>
      </c>
      <c r="U2416" s="119" t="str">
        <f t="shared" si="467"/>
        <v/>
      </c>
      <c r="V2416" s="119" t="str">
        <f t="shared" si="472"/>
        <v/>
      </c>
      <c r="W2416" s="119" t="str">
        <f t="shared" si="473"/>
        <v/>
      </c>
      <c r="X2416" s="119" t="str">
        <f t="shared" si="474"/>
        <v/>
      </c>
      <c r="Y2416" s="120" t="str">
        <f t="shared" si="468"/>
        <v/>
      </c>
      <c r="Z2416" s="121" t="str">
        <f t="shared" si="469"/>
        <v/>
      </c>
      <c r="AA2416" s="122"/>
      <c r="AB2416" s="119" t="str">
        <f t="shared" si="475"/>
        <v/>
      </c>
    </row>
    <row r="2417" spans="1:28" x14ac:dyDescent="0.45">
      <c r="A2417" s="112" t="str">
        <f>IF(C2417="","",COUNTA($C$3:C2417))</f>
        <v/>
      </c>
      <c r="B2417" s="112" t="str">
        <f t="shared" si="470"/>
        <v/>
      </c>
      <c r="C2417" s="124"/>
      <c r="D2417" s="114"/>
      <c r="E2417" s="114"/>
      <c r="F2417" s="115"/>
      <c r="G2417" s="116"/>
      <c r="H2417" s="152"/>
      <c r="I2417" s="116"/>
      <c r="J2417" s="116"/>
      <c r="K2417" s="117" t="str">
        <f t="shared" si="471"/>
        <v/>
      </c>
      <c r="L2417" s="118"/>
      <c r="M2417" s="118"/>
      <c r="N2417" s="118"/>
      <c r="O2417" s="138" t="str">
        <f t="shared" si="476"/>
        <v/>
      </c>
      <c r="P2417" s="124"/>
      <c r="Q2417" s="118"/>
      <c r="R2417" s="118"/>
      <c r="S2417" s="151"/>
      <c r="T2417" s="119" t="str">
        <f t="shared" si="466"/>
        <v/>
      </c>
      <c r="U2417" s="119" t="str">
        <f t="shared" si="467"/>
        <v/>
      </c>
      <c r="V2417" s="119" t="str">
        <f t="shared" si="472"/>
        <v/>
      </c>
      <c r="W2417" s="119" t="str">
        <f t="shared" si="473"/>
        <v/>
      </c>
      <c r="X2417" s="119" t="str">
        <f t="shared" si="474"/>
        <v/>
      </c>
      <c r="Y2417" s="120" t="str">
        <f t="shared" si="468"/>
        <v/>
      </c>
      <c r="Z2417" s="121" t="str">
        <f t="shared" si="469"/>
        <v/>
      </c>
      <c r="AA2417" s="122"/>
      <c r="AB2417" s="119" t="str">
        <f t="shared" si="475"/>
        <v/>
      </c>
    </row>
    <row r="2418" spans="1:28" x14ac:dyDescent="0.45">
      <c r="A2418" s="112" t="str">
        <f>IF(C2418="","",COUNTA($C$3:C2418))</f>
        <v/>
      </c>
      <c r="B2418" s="112" t="str">
        <f t="shared" si="470"/>
        <v/>
      </c>
      <c r="C2418" s="113"/>
      <c r="D2418" s="114"/>
      <c r="E2418" s="114"/>
      <c r="F2418" s="115"/>
      <c r="G2418" s="116"/>
      <c r="H2418" s="152"/>
      <c r="I2418" s="116"/>
      <c r="J2418" s="116"/>
      <c r="K2418" s="117" t="str">
        <f t="shared" si="471"/>
        <v/>
      </c>
      <c r="L2418" s="118"/>
      <c r="M2418" s="118"/>
      <c r="N2418" s="118"/>
      <c r="O2418" s="138" t="str">
        <f t="shared" si="476"/>
        <v/>
      </c>
      <c r="P2418" s="124"/>
      <c r="Q2418" s="118"/>
      <c r="R2418" s="118"/>
      <c r="S2418" s="151"/>
      <c r="T2418" s="119" t="str">
        <f t="shared" si="466"/>
        <v/>
      </c>
      <c r="U2418" s="119" t="str">
        <f t="shared" si="467"/>
        <v/>
      </c>
      <c r="V2418" s="119" t="str">
        <f t="shared" si="472"/>
        <v/>
      </c>
      <c r="W2418" s="119" t="str">
        <f t="shared" si="473"/>
        <v/>
      </c>
      <c r="X2418" s="119" t="str">
        <f t="shared" si="474"/>
        <v/>
      </c>
      <c r="Y2418" s="120" t="str">
        <f t="shared" si="468"/>
        <v/>
      </c>
      <c r="Z2418" s="121" t="str">
        <f t="shared" si="469"/>
        <v/>
      </c>
      <c r="AA2418" s="122"/>
      <c r="AB2418" s="119" t="str">
        <f t="shared" si="475"/>
        <v/>
      </c>
    </row>
    <row r="2419" spans="1:28" x14ac:dyDescent="0.45">
      <c r="A2419" s="112" t="str">
        <f>IF(C2419="","",COUNTA($C$3:C2419))</f>
        <v/>
      </c>
      <c r="B2419" s="112" t="str">
        <f t="shared" si="470"/>
        <v/>
      </c>
      <c r="C2419" s="124"/>
      <c r="D2419" s="114"/>
      <c r="E2419" s="114"/>
      <c r="F2419" s="115"/>
      <c r="G2419" s="116"/>
      <c r="H2419" s="152"/>
      <c r="I2419" s="116"/>
      <c r="J2419" s="116"/>
      <c r="K2419" s="117" t="str">
        <f t="shared" si="471"/>
        <v/>
      </c>
      <c r="L2419" s="118"/>
      <c r="M2419" s="118"/>
      <c r="N2419" s="118"/>
      <c r="O2419" s="138" t="str">
        <f t="shared" si="476"/>
        <v/>
      </c>
      <c r="P2419" s="124"/>
      <c r="Q2419" s="118"/>
      <c r="R2419" s="118"/>
      <c r="S2419" s="151"/>
      <c r="T2419" s="119" t="str">
        <f t="shared" ref="T2419:T2482" si="477">(IF(K2419="Sqmt",(O2419-Q2419),""))</f>
        <v/>
      </c>
      <c r="U2419" s="119" t="str">
        <f t="shared" ref="U2419:U2482" si="478">(IF(K2419="Sqmt",(O2419-P2419)-T2419,IF(K2419="Rmt","",IF(K2419="Kg's","",IF(K2419="No's","",IF(K2419="Roll","",""))))))</f>
        <v/>
      </c>
      <c r="V2419" s="119" t="str">
        <f t="shared" si="472"/>
        <v/>
      </c>
      <c r="W2419" s="119" t="str">
        <f t="shared" si="473"/>
        <v/>
      </c>
      <c r="X2419" s="119" t="str">
        <f t="shared" si="474"/>
        <v/>
      </c>
      <c r="Y2419" s="120" t="str">
        <f t="shared" ref="Y2419:Y2482" si="479">IF(K2419="Sqmt",(T2419/O2419)*100,IF(K2419="Kg's","",IF(K2419="No's","",IF(K2419="Rmt","",IF(K2419="Roll","",IF(K2419="",""))))))</f>
        <v/>
      </c>
      <c r="Z2419" s="121" t="str">
        <f t="shared" ref="Z2419:Z2482" si="480">IF(K2419="Sqmt",(U2419/O2419)*100,IF(K2419="Kg's","",IF(K2419="No's","",IF(K2419="Rmt","",IF(K2419="Roll","",IF(K2419="",""))))))</f>
        <v/>
      </c>
      <c r="AA2419" s="122"/>
      <c r="AB2419" s="119" t="str">
        <f t="shared" si="475"/>
        <v/>
      </c>
    </row>
    <row r="2420" spans="1:28" x14ac:dyDescent="0.45">
      <c r="A2420" s="112" t="str">
        <f>IF(C2420="","",COUNTA($C$3:C2420))</f>
        <v/>
      </c>
      <c r="B2420" s="112" t="str">
        <f t="shared" ref="B2420:B2483" si="481">IF(C2420="","",TEXT(C2420,"mmmm"))</f>
        <v/>
      </c>
      <c r="C2420" s="124"/>
      <c r="D2420" s="114"/>
      <c r="E2420" s="114"/>
      <c r="F2420" s="115"/>
      <c r="G2420" s="116"/>
      <c r="H2420" s="152"/>
      <c r="I2420" s="116"/>
      <c r="J2420" s="116"/>
      <c r="K2420" s="117" t="str">
        <f t="shared" si="471"/>
        <v/>
      </c>
      <c r="L2420" s="118"/>
      <c r="M2420" s="118"/>
      <c r="N2420" s="118"/>
      <c r="O2420" s="138" t="str">
        <f t="shared" si="476"/>
        <v/>
      </c>
      <c r="P2420" s="124"/>
      <c r="Q2420" s="118"/>
      <c r="R2420" s="118"/>
      <c r="S2420" s="151"/>
      <c r="T2420" s="119" t="str">
        <f t="shared" si="477"/>
        <v/>
      </c>
      <c r="U2420" s="119" t="str">
        <f t="shared" si="478"/>
        <v/>
      </c>
      <c r="V2420" s="119" t="str">
        <f t="shared" si="472"/>
        <v/>
      </c>
      <c r="W2420" s="119" t="str">
        <f t="shared" si="473"/>
        <v/>
      </c>
      <c r="X2420" s="119" t="str">
        <f t="shared" si="474"/>
        <v/>
      </c>
      <c r="Y2420" s="120" t="str">
        <f t="shared" si="479"/>
        <v/>
      </c>
      <c r="Z2420" s="121" t="str">
        <f t="shared" si="480"/>
        <v/>
      </c>
      <c r="AA2420" s="122"/>
      <c r="AB2420" s="119" t="str">
        <f t="shared" si="475"/>
        <v/>
      </c>
    </row>
    <row r="2421" spans="1:28" x14ac:dyDescent="0.45">
      <c r="A2421" s="112" t="str">
        <f>IF(C2421="","",COUNTA($C$3:C2421))</f>
        <v/>
      </c>
      <c r="B2421" s="112" t="str">
        <f t="shared" si="481"/>
        <v/>
      </c>
      <c r="C2421" s="124"/>
      <c r="D2421" s="114"/>
      <c r="E2421" s="114"/>
      <c r="F2421" s="115"/>
      <c r="G2421" s="116"/>
      <c r="H2421" s="152"/>
      <c r="I2421" s="116"/>
      <c r="J2421" s="116"/>
      <c r="K2421" s="117" t="str">
        <f t="shared" si="471"/>
        <v/>
      </c>
      <c r="L2421" s="118"/>
      <c r="M2421" s="118"/>
      <c r="N2421" s="118"/>
      <c r="O2421" s="138" t="str">
        <f t="shared" si="476"/>
        <v/>
      </c>
      <c r="P2421" s="124"/>
      <c r="Q2421" s="118"/>
      <c r="R2421" s="118"/>
      <c r="S2421" s="151"/>
      <c r="T2421" s="119" t="str">
        <f t="shared" si="477"/>
        <v/>
      </c>
      <c r="U2421" s="119" t="str">
        <f t="shared" si="478"/>
        <v/>
      </c>
      <c r="V2421" s="119" t="str">
        <f t="shared" si="472"/>
        <v/>
      </c>
      <c r="W2421" s="119" t="str">
        <f t="shared" si="473"/>
        <v/>
      </c>
      <c r="X2421" s="119" t="str">
        <f t="shared" si="474"/>
        <v/>
      </c>
      <c r="Y2421" s="120" t="str">
        <f t="shared" si="479"/>
        <v/>
      </c>
      <c r="Z2421" s="121" t="str">
        <f t="shared" si="480"/>
        <v/>
      </c>
      <c r="AA2421" s="122"/>
      <c r="AB2421" s="119" t="str">
        <f t="shared" si="475"/>
        <v/>
      </c>
    </row>
    <row r="2422" spans="1:28" x14ac:dyDescent="0.45">
      <c r="A2422" s="112" t="str">
        <f>IF(C2422="","",COUNTA($C$3:C2422))</f>
        <v/>
      </c>
      <c r="B2422" s="112" t="str">
        <f t="shared" si="481"/>
        <v/>
      </c>
      <c r="C2422" s="124"/>
      <c r="D2422" s="114"/>
      <c r="E2422" s="114"/>
      <c r="F2422" s="115"/>
      <c r="G2422" s="116"/>
      <c r="H2422" s="152"/>
      <c r="I2422" s="116"/>
      <c r="J2422" s="116"/>
      <c r="K2422" s="117" t="str">
        <f t="shared" si="471"/>
        <v/>
      </c>
      <c r="L2422" s="118"/>
      <c r="M2422" s="118"/>
      <c r="N2422" s="118"/>
      <c r="O2422" s="138" t="str">
        <f t="shared" si="476"/>
        <v/>
      </c>
      <c r="P2422" s="124"/>
      <c r="Q2422" s="118"/>
      <c r="R2422" s="118"/>
      <c r="S2422" s="151"/>
      <c r="T2422" s="119" t="str">
        <f t="shared" si="477"/>
        <v/>
      </c>
      <c r="U2422" s="119" t="str">
        <f t="shared" si="478"/>
        <v/>
      </c>
      <c r="V2422" s="119" t="str">
        <f t="shared" si="472"/>
        <v/>
      </c>
      <c r="W2422" s="119" t="str">
        <f t="shared" si="473"/>
        <v/>
      </c>
      <c r="X2422" s="119" t="str">
        <f t="shared" si="474"/>
        <v/>
      </c>
      <c r="Y2422" s="120" t="str">
        <f t="shared" si="479"/>
        <v/>
      </c>
      <c r="Z2422" s="121" t="str">
        <f t="shared" si="480"/>
        <v/>
      </c>
      <c r="AA2422" s="122"/>
      <c r="AB2422" s="119" t="str">
        <f t="shared" si="475"/>
        <v/>
      </c>
    </row>
    <row r="2423" spans="1:28" x14ac:dyDescent="0.45">
      <c r="A2423" s="112" t="str">
        <f>IF(C2423="","",COUNTA($C$3:C2423))</f>
        <v/>
      </c>
      <c r="B2423" s="112" t="str">
        <f t="shared" si="481"/>
        <v/>
      </c>
      <c r="C2423" s="124"/>
      <c r="D2423" s="114"/>
      <c r="E2423" s="114"/>
      <c r="F2423" s="115"/>
      <c r="G2423" s="116"/>
      <c r="H2423" s="152"/>
      <c r="I2423" s="116"/>
      <c r="J2423" s="116"/>
      <c r="K2423" s="117" t="str">
        <f t="shared" si="471"/>
        <v/>
      </c>
      <c r="L2423" s="118"/>
      <c r="M2423" s="118"/>
      <c r="N2423" s="118"/>
      <c r="O2423" s="138" t="str">
        <f t="shared" si="476"/>
        <v/>
      </c>
      <c r="P2423" s="124"/>
      <c r="Q2423" s="118"/>
      <c r="R2423" s="118"/>
      <c r="S2423" s="151"/>
      <c r="T2423" s="119" t="str">
        <f t="shared" si="477"/>
        <v/>
      </c>
      <c r="U2423" s="119" t="str">
        <f t="shared" si="478"/>
        <v/>
      </c>
      <c r="V2423" s="119" t="str">
        <f t="shared" si="472"/>
        <v/>
      </c>
      <c r="W2423" s="119" t="str">
        <f t="shared" si="473"/>
        <v/>
      </c>
      <c r="X2423" s="119" t="str">
        <f t="shared" si="474"/>
        <v/>
      </c>
      <c r="Y2423" s="120" t="str">
        <f t="shared" si="479"/>
        <v/>
      </c>
      <c r="Z2423" s="121" t="str">
        <f t="shared" si="480"/>
        <v/>
      </c>
      <c r="AA2423" s="122"/>
      <c r="AB2423" s="119" t="str">
        <f t="shared" si="475"/>
        <v/>
      </c>
    </row>
    <row r="2424" spans="1:28" x14ac:dyDescent="0.45">
      <c r="A2424" s="112" t="str">
        <f>IF(C2424="","",COUNTA($C$3:C2424))</f>
        <v/>
      </c>
      <c r="B2424" s="112" t="str">
        <f t="shared" si="481"/>
        <v/>
      </c>
      <c r="C2424" s="124"/>
      <c r="D2424" s="114"/>
      <c r="E2424" s="114"/>
      <c r="F2424" s="115"/>
      <c r="G2424" s="116"/>
      <c r="H2424" s="152"/>
      <c r="I2424" s="116"/>
      <c r="J2424" s="116"/>
      <c r="K2424" s="117" t="str">
        <f t="shared" si="471"/>
        <v/>
      </c>
      <c r="L2424" s="118"/>
      <c r="M2424" s="118"/>
      <c r="N2424" s="118"/>
      <c r="O2424" s="138" t="str">
        <f t="shared" si="476"/>
        <v/>
      </c>
      <c r="P2424" s="124"/>
      <c r="Q2424" s="118"/>
      <c r="R2424" s="118"/>
      <c r="S2424" s="151"/>
      <c r="T2424" s="119" t="str">
        <f t="shared" si="477"/>
        <v/>
      </c>
      <c r="U2424" s="119" t="str">
        <f t="shared" si="478"/>
        <v/>
      </c>
      <c r="V2424" s="119" t="str">
        <f t="shared" si="472"/>
        <v/>
      </c>
      <c r="W2424" s="119" t="str">
        <f t="shared" si="473"/>
        <v/>
      </c>
      <c r="X2424" s="119" t="str">
        <f t="shared" si="474"/>
        <v/>
      </c>
      <c r="Y2424" s="120" t="str">
        <f t="shared" si="479"/>
        <v/>
      </c>
      <c r="Z2424" s="121" t="str">
        <f t="shared" si="480"/>
        <v/>
      </c>
      <c r="AA2424" s="122"/>
      <c r="AB2424" s="119" t="str">
        <f t="shared" si="475"/>
        <v/>
      </c>
    </row>
    <row r="2425" spans="1:28" x14ac:dyDescent="0.45">
      <c r="A2425" s="112" t="str">
        <f>IF(C2425="","",COUNTA($C$3:C2425))</f>
        <v/>
      </c>
      <c r="B2425" s="112" t="str">
        <f t="shared" si="481"/>
        <v/>
      </c>
      <c r="C2425" s="113"/>
      <c r="D2425" s="114"/>
      <c r="E2425" s="114"/>
      <c r="F2425" s="115"/>
      <c r="G2425" s="116"/>
      <c r="H2425" s="152"/>
      <c r="I2425" s="116"/>
      <c r="J2425" s="116"/>
      <c r="K2425" s="117" t="str">
        <f t="shared" si="471"/>
        <v/>
      </c>
      <c r="L2425" s="118"/>
      <c r="M2425" s="118"/>
      <c r="N2425" s="118"/>
      <c r="O2425" s="138" t="str">
        <f t="shared" si="476"/>
        <v/>
      </c>
      <c r="P2425" s="124"/>
      <c r="Q2425" s="118"/>
      <c r="R2425" s="118"/>
      <c r="S2425" s="151"/>
      <c r="T2425" s="119" t="str">
        <f t="shared" si="477"/>
        <v/>
      </c>
      <c r="U2425" s="119" t="str">
        <f t="shared" si="478"/>
        <v/>
      </c>
      <c r="V2425" s="119" t="str">
        <f t="shared" si="472"/>
        <v/>
      </c>
      <c r="W2425" s="119" t="str">
        <f t="shared" si="473"/>
        <v/>
      </c>
      <c r="X2425" s="119" t="str">
        <f t="shared" si="474"/>
        <v/>
      </c>
      <c r="Y2425" s="120" t="str">
        <f t="shared" si="479"/>
        <v/>
      </c>
      <c r="Z2425" s="121" t="str">
        <f t="shared" si="480"/>
        <v/>
      </c>
      <c r="AA2425" s="122"/>
      <c r="AB2425" s="119" t="str">
        <f t="shared" si="475"/>
        <v/>
      </c>
    </row>
    <row r="2426" spans="1:28" x14ac:dyDescent="0.45">
      <c r="A2426" s="112" t="str">
        <f>IF(C2426="","",COUNTA($C$3:C2426))</f>
        <v/>
      </c>
      <c r="B2426" s="112" t="str">
        <f t="shared" si="481"/>
        <v/>
      </c>
      <c r="C2426" s="124"/>
      <c r="D2426" s="114"/>
      <c r="E2426" s="114"/>
      <c r="F2426" s="115"/>
      <c r="G2426" s="116"/>
      <c r="H2426" s="152"/>
      <c r="I2426" s="116"/>
      <c r="J2426" s="116"/>
      <c r="K2426" s="117" t="str">
        <f t="shared" si="471"/>
        <v/>
      </c>
      <c r="L2426" s="118"/>
      <c r="M2426" s="118"/>
      <c r="N2426" s="118"/>
      <c r="O2426" s="138" t="str">
        <f t="shared" si="476"/>
        <v/>
      </c>
      <c r="P2426" s="124"/>
      <c r="Q2426" s="118"/>
      <c r="R2426" s="118"/>
      <c r="S2426" s="151"/>
      <c r="T2426" s="119" t="str">
        <f t="shared" si="477"/>
        <v/>
      </c>
      <c r="U2426" s="119" t="str">
        <f t="shared" si="478"/>
        <v/>
      </c>
      <c r="V2426" s="119" t="str">
        <f t="shared" si="472"/>
        <v/>
      </c>
      <c r="W2426" s="119" t="str">
        <f t="shared" si="473"/>
        <v/>
      </c>
      <c r="X2426" s="119" t="str">
        <f t="shared" si="474"/>
        <v/>
      </c>
      <c r="Y2426" s="120" t="str">
        <f t="shared" si="479"/>
        <v/>
      </c>
      <c r="Z2426" s="121" t="str">
        <f t="shared" si="480"/>
        <v/>
      </c>
      <c r="AA2426" s="122"/>
      <c r="AB2426" s="119" t="str">
        <f t="shared" si="475"/>
        <v/>
      </c>
    </row>
    <row r="2427" spans="1:28" x14ac:dyDescent="0.45">
      <c r="A2427" s="112" t="str">
        <f>IF(C2427="","",COUNTA($C$3:C2427))</f>
        <v/>
      </c>
      <c r="B2427" s="112" t="str">
        <f t="shared" si="481"/>
        <v/>
      </c>
      <c r="C2427" s="124"/>
      <c r="D2427" s="114"/>
      <c r="E2427" s="114"/>
      <c r="F2427" s="115"/>
      <c r="G2427" s="116"/>
      <c r="H2427" s="152"/>
      <c r="I2427" s="116"/>
      <c r="J2427" s="116"/>
      <c r="K2427" s="117" t="str">
        <f t="shared" si="471"/>
        <v/>
      </c>
      <c r="L2427" s="118"/>
      <c r="M2427" s="118"/>
      <c r="N2427" s="118"/>
      <c r="O2427" s="138" t="str">
        <f t="shared" si="476"/>
        <v/>
      </c>
      <c r="P2427" s="124"/>
      <c r="Q2427" s="118"/>
      <c r="R2427" s="118"/>
      <c r="S2427" s="151"/>
      <c r="T2427" s="119" t="str">
        <f t="shared" si="477"/>
        <v/>
      </c>
      <c r="U2427" s="119" t="str">
        <f t="shared" si="478"/>
        <v/>
      </c>
      <c r="V2427" s="119" t="str">
        <f t="shared" si="472"/>
        <v/>
      </c>
      <c r="W2427" s="119" t="str">
        <f t="shared" si="473"/>
        <v/>
      </c>
      <c r="X2427" s="119" t="str">
        <f t="shared" si="474"/>
        <v/>
      </c>
      <c r="Y2427" s="120" t="str">
        <f t="shared" si="479"/>
        <v/>
      </c>
      <c r="Z2427" s="121" t="str">
        <f t="shared" si="480"/>
        <v/>
      </c>
      <c r="AA2427" s="122"/>
      <c r="AB2427" s="119" t="str">
        <f t="shared" si="475"/>
        <v/>
      </c>
    </row>
    <row r="2428" spans="1:28" x14ac:dyDescent="0.45">
      <c r="A2428" s="112" t="str">
        <f>IF(C2428="","",COUNTA($C$3:C2428))</f>
        <v/>
      </c>
      <c r="B2428" s="112" t="str">
        <f t="shared" si="481"/>
        <v/>
      </c>
      <c r="C2428" s="124"/>
      <c r="D2428" s="114"/>
      <c r="E2428" s="114"/>
      <c r="F2428" s="115"/>
      <c r="G2428" s="116"/>
      <c r="H2428" s="152"/>
      <c r="I2428" s="116"/>
      <c r="J2428" s="116"/>
      <c r="K2428" s="117" t="str">
        <f t="shared" si="471"/>
        <v/>
      </c>
      <c r="L2428" s="118"/>
      <c r="M2428" s="118"/>
      <c r="N2428" s="118"/>
      <c r="O2428" s="138" t="str">
        <f t="shared" si="476"/>
        <v/>
      </c>
      <c r="P2428" s="124"/>
      <c r="Q2428" s="118"/>
      <c r="R2428" s="118"/>
      <c r="S2428" s="151"/>
      <c r="T2428" s="119" t="str">
        <f t="shared" si="477"/>
        <v/>
      </c>
      <c r="U2428" s="119" t="str">
        <f t="shared" si="478"/>
        <v/>
      </c>
      <c r="V2428" s="119" t="str">
        <f t="shared" si="472"/>
        <v/>
      </c>
      <c r="W2428" s="119" t="str">
        <f t="shared" si="473"/>
        <v/>
      </c>
      <c r="X2428" s="119" t="str">
        <f t="shared" si="474"/>
        <v/>
      </c>
      <c r="Y2428" s="120" t="str">
        <f t="shared" si="479"/>
        <v/>
      </c>
      <c r="Z2428" s="121" t="str">
        <f t="shared" si="480"/>
        <v/>
      </c>
      <c r="AA2428" s="122"/>
      <c r="AB2428" s="119" t="str">
        <f t="shared" si="475"/>
        <v/>
      </c>
    </row>
    <row r="2429" spans="1:28" x14ac:dyDescent="0.45">
      <c r="A2429" s="112" t="str">
        <f>IF(C2429="","",COUNTA($C$3:C2429))</f>
        <v/>
      </c>
      <c r="B2429" s="112" t="str">
        <f t="shared" si="481"/>
        <v/>
      </c>
      <c r="C2429" s="124"/>
      <c r="D2429" s="114"/>
      <c r="E2429" s="114"/>
      <c r="F2429" s="115"/>
      <c r="G2429" s="116"/>
      <c r="H2429" s="152"/>
      <c r="I2429" s="116"/>
      <c r="J2429" s="116"/>
      <c r="K2429" s="117" t="str">
        <f t="shared" si="471"/>
        <v/>
      </c>
      <c r="L2429" s="118"/>
      <c r="M2429" s="118"/>
      <c r="N2429" s="118"/>
      <c r="O2429" s="138" t="str">
        <f t="shared" si="476"/>
        <v/>
      </c>
      <c r="P2429" s="124"/>
      <c r="Q2429" s="118"/>
      <c r="R2429" s="118"/>
      <c r="S2429" s="151"/>
      <c r="T2429" s="119" t="str">
        <f t="shared" si="477"/>
        <v/>
      </c>
      <c r="U2429" s="119" t="str">
        <f t="shared" si="478"/>
        <v/>
      </c>
      <c r="V2429" s="119" t="str">
        <f t="shared" si="472"/>
        <v/>
      </c>
      <c r="W2429" s="119" t="str">
        <f t="shared" si="473"/>
        <v/>
      </c>
      <c r="X2429" s="119" t="str">
        <f t="shared" si="474"/>
        <v/>
      </c>
      <c r="Y2429" s="120" t="str">
        <f t="shared" si="479"/>
        <v/>
      </c>
      <c r="Z2429" s="121" t="str">
        <f t="shared" si="480"/>
        <v/>
      </c>
      <c r="AA2429" s="122"/>
      <c r="AB2429" s="119" t="str">
        <f t="shared" si="475"/>
        <v/>
      </c>
    </row>
    <row r="2430" spans="1:28" x14ac:dyDescent="0.45">
      <c r="A2430" s="112" t="str">
        <f>IF(C2430="","",COUNTA($C$3:C2430))</f>
        <v/>
      </c>
      <c r="B2430" s="112" t="str">
        <f t="shared" si="481"/>
        <v/>
      </c>
      <c r="C2430" s="124"/>
      <c r="D2430" s="114"/>
      <c r="E2430" s="114"/>
      <c r="F2430" s="115"/>
      <c r="G2430" s="116"/>
      <c r="H2430" s="152"/>
      <c r="I2430" s="116"/>
      <c r="J2430" s="116"/>
      <c r="K2430" s="117" t="str">
        <f t="shared" si="471"/>
        <v/>
      </c>
      <c r="L2430" s="118"/>
      <c r="M2430" s="118"/>
      <c r="N2430" s="118"/>
      <c r="O2430" s="138" t="str">
        <f t="shared" si="476"/>
        <v/>
      </c>
      <c r="P2430" s="124"/>
      <c r="Q2430" s="118"/>
      <c r="R2430" s="118"/>
      <c r="S2430" s="151"/>
      <c r="T2430" s="119" t="str">
        <f t="shared" si="477"/>
        <v/>
      </c>
      <c r="U2430" s="119" t="str">
        <f t="shared" si="478"/>
        <v/>
      </c>
      <c r="V2430" s="119" t="str">
        <f t="shared" si="472"/>
        <v/>
      </c>
      <c r="W2430" s="119" t="str">
        <f t="shared" si="473"/>
        <v/>
      </c>
      <c r="X2430" s="119" t="str">
        <f t="shared" si="474"/>
        <v/>
      </c>
      <c r="Y2430" s="120" t="str">
        <f t="shared" si="479"/>
        <v/>
      </c>
      <c r="Z2430" s="121" t="str">
        <f t="shared" si="480"/>
        <v/>
      </c>
      <c r="AA2430" s="122"/>
      <c r="AB2430" s="119" t="str">
        <f t="shared" si="475"/>
        <v/>
      </c>
    </row>
    <row r="2431" spans="1:28" x14ac:dyDescent="0.45">
      <c r="A2431" s="112" t="str">
        <f>IF(C2431="","",COUNTA($C$3:C2431))</f>
        <v/>
      </c>
      <c r="B2431" s="112" t="str">
        <f t="shared" si="481"/>
        <v/>
      </c>
      <c r="C2431" s="113"/>
      <c r="D2431" s="114"/>
      <c r="E2431" s="114"/>
      <c r="F2431" s="115"/>
      <c r="G2431" s="116"/>
      <c r="H2431" s="152"/>
      <c r="I2431" s="116"/>
      <c r="J2431" s="116"/>
      <c r="K2431" s="117" t="str">
        <f t="shared" si="471"/>
        <v/>
      </c>
      <c r="L2431" s="118"/>
      <c r="M2431" s="118"/>
      <c r="N2431" s="118"/>
      <c r="O2431" s="138" t="str">
        <f t="shared" si="476"/>
        <v/>
      </c>
      <c r="P2431" s="124"/>
      <c r="Q2431" s="118"/>
      <c r="R2431" s="118"/>
      <c r="S2431" s="151"/>
      <c r="T2431" s="119" t="str">
        <f t="shared" si="477"/>
        <v/>
      </c>
      <c r="U2431" s="119" t="str">
        <f t="shared" si="478"/>
        <v/>
      </c>
      <c r="V2431" s="119" t="str">
        <f t="shared" si="472"/>
        <v/>
      </c>
      <c r="W2431" s="119" t="str">
        <f t="shared" si="473"/>
        <v/>
      </c>
      <c r="X2431" s="119" t="str">
        <f t="shared" si="474"/>
        <v/>
      </c>
      <c r="Y2431" s="120" t="str">
        <f t="shared" si="479"/>
        <v/>
      </c>
      <c r="Z2431" s="121" t="str">
        <f t="shared" si="480"/>
        <v/>
      </c>
      <c r="AA2431" s="122"/>
      <c r="AB2431" s="119" t="str">
        <f t="shared" si="475"/>
        <v/>
      </c>
    </row>
    <row r="2432" spans="1:28" x14ac:dyDescent="0.45">
      <c r="A2432" s="112" t="str">
        <f>IF(C2432="","",COUNTA($C$3:C2432))</f>
        <v/>
      </c>
      <c r="B2432" s="112" t="str">
        <f t="shared" si="481"/>
        <v/>
      </c>
      <c r="C2432" s="124"/>
      <c r="D2432" s="114"/>
      <c r="E2432" s="114"/>
      <c r="F2432" s="115"/>
      <c r="G2432" s="116"/>
      <c r="H2432" s="152"/>
      <c r="I2432" s="116"/>
      <c r="J2432" s="116"/>
      <c r="K2432" s="117" t="str">
        <f t="shared" si="471"/>
        <v/>
      </c>
      <c r="L2432" s="118"/>
      <c r="M2432" s="118"/>
      <c r="N2432" s="118"/>
      <c r="O2432" s="138" t="str">
        <f t="shared" si="476"/>
        <v/>
      </c>
      <c r="P2432" s="124"/>
      <c r="Q2432" s="118"/>
      <c r="R2432" s="118"/>
      <c r="S2432" s="151"/>
      <c r="T2432" s="119" t="str">
        <f t="shared" si="477"/>
        <v/>
      </c>
      <c r="U2432" s="119" t="str">
        <f t="shared" si="478"/>
        <v/>
      </c>
      <c r="V2432" s="119" t="str">
        <f t="shared" si="472"/>
        <v/>
      </c>
      <c r="W2432" s="119" t="str">
        <f t="shared" si="473"/>
        <v/>
      </c>
      <c r="X2432" s="119" t="str">
        <f t="shared" si="474"/>
        <v/>
      </c>
      <c r="Y2432" s="120" t="str">
        <f t="shared" si="479"/>
        <v/>
      </c>
      <c r="Z2432" s="121" t="str">
        <f t="shared" si="480"/>
        <v/>
      </c>
      <c r="AA2432" s="122"/>
      <c r="AB2432" s="119" t="str">
        <f t="shared" si="475"/>
        <v/>
      </c>
    </row>
    <row r="2433" spans="1:28" x14ac:dyDescent="0.45">
      <c r="A2433" s="112" t="str">
        <f>IF(C2433="","",COUNTA($C$3:C2433))</f>
        <v/>
      </c>
      <c r="B2433" s="112" t="str">
        <f t="shared" si="481"/>
        <v/>
      </c>
      <c r="C2433" s="124"/>
      <c r="D2433" s="114"/>
      <c r="E2433" s="114"/>
      <c r="F2433" s="115"/>
      <c r="G2433" s="116"/>
      <c r="H2433" s="152"/>
      <c r="I2433" s="116"/>
      <c r="J2433" s="116"/>
      <c r="K2433" s="117" t="str">
        <f t="shared" si="471"/>
        <v/>
      </c>
      <c r="L2433" s="118"/>
      <c r="M2433" s="118"/>
      <c r="N2433" s="118"/>
      <c r="O2433" s="138" t="str">
        <f t="shared" si="476"/>
        <v/>
      </c>
      <c r="P2433" s="124"/>
      <c r="Q2433" s="118"/>
      <c r="R2433" s="118"/>
      <c r="S2433" s="151"/>
      <c r="T2433" s="119" t="str">
        <f t="shared" si="477"/>
        <v/>
      </c>
      <c r="U2433" s="119" t="str">
        <f t="shared" si="478"/>
        <v/>
      </c>
      <c r="V2433" s="119" t="str">
        <f t="shared" si="472"/>
        <v/>
      </c>
      <c r="W2433" s="119" t="str">
        <f t="shared" si="473"/>
        <v/>
      </c>
      <c r="X2433" s="119" t="str">
        <f t="shared" si="474"/>
        <v/>
      </c>
      <c r="Y2433" s="120" t="str">
        <f t="shared" si="479"/>
        <v/>
      </c>
      <c r="Z2433" s="121" t="str">
        <f t="shared" si="480"/>
        <v/>
      </c>
      <c r="AA2433" s="122"/>
      <c r="AB2433" s="119" t="str">
        <f t="shared" si="475"/>
        <v/>
      </c>
    </row>
    <row r="2434" spans="1:28" x14ac:dyDescent="0.45">
      <c r="A2434" s="112" t="str">
        <f>IF(C2434="","",COUNTA($C$3:C2434))</f>
        <v/>
      </c>
      <c r="B2434" s="112" t="str">
        <f t="shared" si="481"/>
        <v/>
      </c>
      <c r="C2434" s="124"/>
      <c r="D2434" s="114"/>
      <c r="E2434" s="114"/>
      <c r="F2434" s="115"/>
      <c r="G2434" s="116"/>
      <c r="H2434" s="152"/>
      <c r="I2434" s="116"/>
      <c r="J2434" s="116"/>
      <c r="K2434" s="117" t="str">
        <f t="shared" si="471"/>
        <v/>
      </c>
      <c r="L2434" s="118"/>
      <c r="M2434" s="118"/>
      <c r="N2434" s="118"/>
      <c r="O2434" s="138" t="str">
        <f t="shared" si="476"/>
        <v/>
      </c>
      <c r="P2434" s="124"/>
      <c r="Q2434" s="118"/>
      <c r="R2434" s="118"/>
      <c r="S2434" s="151"/>
      <c r="T2434" s="119" t="str">
        <f t="shared" si="477"/>
        <v/>
      </c>
      <c r="U2434" s="119" t="str">
        <f t="shared" si="478"/>
        <v/>
      </c>
      <c r="V2434" s="119" t="str">
        <f t="shared" si="472"/>
        <v/>
      </c>
      <c r="W2434" s="119" t="str">
        <f t="shared" si="473"/>
        <v/>
      </c>
      <c r="X2434" s="119" t="str">
        <f t="shared" si="474"/>
        <v/>
      </c>
      <c r="Y2434" s="120" t="str">
        <f t="shared" si="479"/>
        <v/>
      </c>
      <c r="Z2434" s="121" t="str">
        <f t="shared" si="480"/>
        <v/>
      </c>
      <c r="AA2434" s="122"/>
      <c r="AB2434" s="119" t="str">
        <f t="shared" si="475"/>
        <v/>
      </c>
    </row>
    <row r="2435" spans="1:28" x14ac:dyDescent="0.45">
      <c r="A2435" s="112" t="str">
        <f>IF(C2435="","",COUNTA($C$3:C2435))</f>
        <v/>
      </c>
      <c r="B2435" s="112" t="str">
        <f t="shared" si="481"/>
        <v/>
      </c>
      <c r="C2435" s="124"/>
      <c r="D2435" s="114"/>
      <c r="E2435" s="114"/>
      <c r="F2435" s="115"/>
      <c r="G2435" s="116"/>
      <c r="H2435" s="152"/>
      <c r="I2435" s="116"/>
      <c r="J2435" s="116"/>
      <c r="K2435" s="117" t="str">
        <f t="shared" ref="K2435:K2498" si="482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435" s="118"/>
      <c r="M2435" s="118"/>
      <c r="N2435" s="118"/>
      <c r="O2435" s="138" t="str">
        <f t="shared" si="476"/>
        <v/>
      </c>
      <c r="P2435" s="124"/>
      <c r="Q2435" s="118"/>
      <c r="R2435" s="118"/>
      <c r="S2435" s="151"/>
      <c r="T2435" s="119" t="str">
        <f t="shared" si="477"/>
        <v/>
      </c>
      <c r="U2435" s="119" t="str">
        <f t="shared" si="478"/>
        <v/>
      </c>
      <c r="V2435" s="119" t="str">
        <f t="shared" ref="V2435:V2498" si="483">IF(ISNUMBER(SEARCH("26",J:J)),O2435*3.925,IF(ISNUMBER(SEARCH("24",J:J)),O2435*4.71,IF(ISNUMBER(SEARCH("22",J:J)),O2435*6.28,IF(ISNUMBER(SEARCH("20",J:J)),O2435*7.85,IF(ISNUMBER(SEARCH("18G",J:J)),O2435*9.42,IF(ISNUMBER(SEARCH("16G",J:J)),O2435*11.775,IF(ISNUMBER(SEARCH("Thermal",J:J)),O2435,IF(ISNUMBER(SEARCH("Acou",J:J)),O2435,IF(ISNUMBER(SEARCH("ss",J:J)),O2435,IF(ISNUMBER(SEARCH("0.8mm",J:J)),O2435*2.2,IF(ISNUMBER(SEARCH("1mm",J:J)),O2435*2.75,IF(ISNUMBER(SEARCH("1.2mm",J:J)),O2435*3.3,IF(ISNUMBER(SEARCH("Gasket",J:J)),O2435,IF(ISNUMBER(SEARCH("Cleats",J:J)),O2435,IF(ISNUMBER(SEARCH("Sealant",J:J)),O2435,IF(ISNUMBER(SEARCH("Bracket",J:J)),O2435,IF(ISNUMBER(SEARCH("Corner",J:J)),O2435,IF(ISNUMBER(SEARCH("Bubble",J:J)),O2435,""))))))))))))))))))</f>
        <v/>
      </c>
      <c r="W2435" s="119" t="str">
        <f t="shared" ref="W2435:W2498" si="484">IF(ISNUMBER(SEARCH("26",J:J)),U2435*3.925,IF(ISNUMBER(SEARCH("24",J:J)),U2435*4.71,IF(ISNUMBER(SEARCH("22",J:J)),U2435*6.28,IF(ISNUMBER(SEARCH("20",J:J)),U2435*7.85,IF(ISNUMBER(SEARCH("18G",J:J)),U2435*9.42,IF(ISNUMBER(SEARCH("16G",J:J)),U2435*11.775,IF(ISNUMBER(SEARCH("Thermal",J:J)),U2435,IF(ISNUMBER(SEARCH("Acou",J:J)),U2435,IF(ISNUMBER(SEARCH("ss",J:J)),U2435,IF(ISNUMBER(SEARCH("0.8mm",J:J)),U2435*2.2,IF(ISNUMBER(SEARCH("1mm",J:J)),U2435*2.75,IF(ISNUMBER(SEARCH("1.2mm",J:J)),U2435*3.3,IF(ISNUMBER(SEARCH("Gasket",J:J)),U2435,IF(ISNUMBER(SEARCH("Cleats",J:J)),U2435,IF(ISNUMBER(SEARCH("Sealant",J:J)),U2435,IF(ISNUMBER(SEARCH("Bracket",J:J)),U2435,IF(ISNUMBER(SEARCH("Corner",J:J)),U2435,IF(ISNUMBER(SEARCH("Bubble",J:J)),U2435,""))))))))))))))))))</f>
        <v/>
      </c>
      <c r="X2435" s="119" t="str">
        <f t="shared" ref="X2435:X2498" si="485">IF(ISNUMBER(SEARCH("26",J:J)),T2435*3.925,IF(ISNUMBER(SEARCH("24",J:J)),T2435*4.71,IF(ISNUMBER(SEARCH("22",J:J)),T2435*6.28,IF(ISNUMBER(SEARCH("20",J:J)),T2435*7.85,IF(ISNUMBER(SEARCH("18",J:J)),T2435*9.42,IF(ISNUMBER(SEARCH("16",J:J)),T2435*11.775,IF(ISNUMBER(SEARCH("Thermal",J:J)),"",IF(ISNUMBER(SEARCH("Acou",J:J)),"",IF(ISNUMBER(SEARCH("ss",J:J)),"",IF(ISNUMBER(SEARCH("0.8mm",J:J)),T2435*2.2,IF(ISNUMBER(SEARCH("1mm",J:J)),T2435*2.75,IF(ISNUMBER(SEARCH("1.2mm",J:J)),T2435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435" s="120" t="str">
        <f t="shared" si="479"/>
        <v/>
      </c>
      <c r="Z2435" s="121" t="str">
        <f t="shared" si="480"/>
        <v/>
      </c>
      <c r="AA2435" s="122"/>
      <c r="AB2435" s="119" t="str">
        <f t="shared" si="475"/>
        <v/>
      </c>
    </row>
    <row r="2436" spans="1:28" x14ac:dyDescent="0.45">
      <c r="A2436" s="112" t="str">
        <f>IF(C2436="","",COUNTA($C$3:C2436))</f>
        <v/>
      </c>
      <c r="B2436" s="112" t="str">
        <f t="shared" si="481"/>
        <v/>
      </c>
      <c r="C2436" s="124"/>
      <c r="D2436" s="114"/>
      <c r="E2436" s="114"/>
      <c r="F2436" s="115"/>
      <c r="G2436" s="116"/>
      <c r="H2436" s="152"/>
      <c r="I2436" s="116"/>
      <c r="J2436" s="116"/>
      <c r="K2436" s="117" t="str">
        <f t="shared" si="482"/>
        <v/>
      </c>
      <c r="L2436" s="118"/>
      <c r="M2436" s="118"/>
      <c r="N2436" s="118"/>
      <c r="O2436" s="138" t="str">
        <f t="shared" si="476"/>
        <v/>
      </c>
      <c r="P2436" s="124"/>
      <c r="Q2436" s="118"/>
      <c r="R2436" s="118"/>
      <c r="S2436" s="151"/>
      <c r="T2436" s="119" t="str">
        <f t="shared" si="477"/>
        <v/>
      </c>
      <c r="U2436" s="119" t="str">
        <f t="shared" si="478"/>
        <v/>
      </c>
      <c r="V2436" s="119" t="str">
        <f t="shared" si="483"/>
        <v/>
      </c>
      <c r="W2436" s="119" t="str">
        <f t="shared" si="484"/>
        <v/>
      </c>
      <c r="X2436" s="119" t="str">
        <f t="shared" si="485"/>
        <v/>
      </c>
      <c r="Y2436" s="120" t="str">
        <f t="shared" si="479"/>
        <v/>
      </c>
      <c r="Z2436" s="121" t="str">
        <f t="shared" si="480"/>
        <v/>
      </c>
      <c r="AA2436" s="122"/>
      <c r="AB2436" s="119" t="str">
        <f t="shared" si="475"/>
        <v/>
      </c>
    </row>
    <row r="2437" spans="1:28" x14ac:dyDescent="0.45">
      <c r="A2437" s="112" t="str">
        <f>IF(C2437="","",COUNTA($C$3:C2437))</f>
        <v/>
      </c>
      <c r="B2437" s="112" t="str">
        <f t="shared" si="481"/>
        <v/>
      </c>
      <c r="C2437" s="124"/>
      <c r="D2437" s="114"/>
      <c r="E2437" s="114"/>
      <c r="F2437" s="115"/>
      <c r="G2437" s="116"/>
      <c r="H2437" s="152"/>
      <c r="I2437" s="116"/>
      <c r="J2437" s="116"/>
      <c r="K2437" s="117" t="str">
        <f t="shared" si="482"/>
        <v/>
      </c>
      <c r="L2437" s="118"/>
      <c r="M2437" s="118"/>
      <c r="N2437" s="118"/>
      <c r="O2437" s="138" t="str">
        <f t="shared" si="476"/>
        <v/>
      </c>
      <c r="P2437" s="124"/>
      <c r="Q2437" s="118"/>
      <c r="R2437" s="118"/>
      <c r="S2437" s="151"/>
      <c r="T2437" s="119" t="str">
        <f t="shared" si="477"/>
        <v/>
      </c>
      <c r="U2437" s="119" t="str">
        <f t="shared" si="478"/>
        <v/>
      </c>
      <c r="V2437" s="119" t="str">
        <f t="shared" si="483"/>
        <v/>
      </c>
      <c r="W2437" s="119" t="str">
        <f t="shared" si="484"/>
        <v/>
      </c>
      <c r="X2437" s="119" t="str">
        <f t="shared" si="485"/>
        <v/>
      </c>
      <c r="Y2437" s="120" t="str">
        <f t="shared" si="479"/>
        <v/>
      </c>
      <c r="Z2437" s="121" t="str">
        <f t="shared" si="480"/>
        <v/>
      </c>
      <c r="AA2437" s="122"/>
      <c r="AB2437" s="119" t="str">
        <f t="shared" si="475"/>
        <v/>
      </c>
    </row>
    <row r="2438" spans="1:28" x14ac:dyDescent="0.45">
      <c r="A2438" s="112" t="str">
        <f>IF(C2438="","",COUNTA($C$3:C2438))</f>
        <v/>
      </c>
      <c r="B2438" s="112" t="str">
        <f t="shared" si="481"/>
        <v/>
      </c>
      <c r="C2438" s="124"/>
      <c r="D2438" s="114"/>
      <c r="E2438" s="114"/>
      <c r="F2438" s="115"/>
      <c r="G2438" s="116"/>
      <c r="H2438" s="152"/>
      <c r="I2438" s="116"/>
      <c r="J2438" s="116"/>
      <c r="K2438" s="117" t="str">
        <f t="shared" si="482"/>
        <v/>
      </c>
      <c r="L2438" s="118"/>
      <c r="M2438" s="118"/>
      <c r="N2438" s="118"/>
      <c r="O2438" s="138" t="str">
        <f t="shared" si="476"/>
        <v/>
      </c>
      <c r="P2438" s="124"/>
      <c r="Q2438" s="118"/>
      <c r="R2438" s="118"/>
      <c r="S2438" s="151"/>
      <c r="T2438" s="119" t="str">
        <f t="shared" si="477"/>
        <v/>
      </c>
      <c r="U2438" s="119" t="str">
        <f t="shared" si="478"/>
        <v/>
      </c>
      <c r="V2438" s="119" t="str">
        <f t="shared" si="483"/>
        <v/>
      </c>
      <c r="W2438" s="119" t="str">
        <f t="shared" si="484"/>
        <v/>
      </c>
      <c r="X2438" s="119" t="str">
        <f t="shared" si="485"/>
        <v/>
      </c>
      <c r="Y2438" s="120" t="str">
        <f t="shared" si="479"/>
        <v/>
      </c>
      <c r="Z2438" s="121" t="str">
        <f t="shared" si="480"/>
        <v/>
      </c>
      <c r="AA2438" s="122"/>
      <c r="AB2438" s="119" t="str">
        <f t="shared" si="475"/>
        <v/>
      </c>
    </row>
    <row r="2439" spans="1:28" x14ac:dyDescent="0.45">
      <c r="A2439" s="112" t="str">
        <f>IF(C2439="","",COUNTA($C$3:C2439))</f>
        <v/>
      </c>
      <c r="B2439" s="112" t="str">
        <f t="shared" si="481"/>
        <v/>
      </c>
      <c r="C2439" s="124"/>
      <c r="D2439" s="114"/>
      <c r="E2439" s="114"/>
      <c r="F2439" s="115"/>
      <c r="G2439" s="116"/>
      <c r="H2439" s="152"/>
      <c r="I2439" s="116"/>
      <c r="J2439" s="116"/>
      <c r="K2439" s="117" t="str">
        <f t="shared" si="482"/>
        <v/>
      </c>
      <c r="L2439" s="118"/>
      <c r="M2439" s="118"/>
      <c r="N2439" s="118"/>
      <c r="O2439" s="138" t="str">
        <f t="shared" si="476"/>
        <v/>
      </c>
      <c r="P2439" s="124"/>
      <c r="Q2439" s="118"/>
      <c r="R2439" s="118"/>
      <c r="S2439" s="151"/>
      <c r="T2439" s="119" t="str">
        <f t="shared" si="477"/>
        <v/>
      </c>
      <c r="U2439" s="119" t="str">
        <f t="shared" si="478"/>
        <v/>
      </c>
      <c r="V2439" s="119" t="str">
        <f t="shared" si="483"/>
        <v/>
      </c>
      <c r="W2439" s="119" t="str">
        <f t="shared" si="484"/>
        <v/>
      </c>
      <c r="X2439" s="119" t="str">
        <f t="shared" si="485"/>
        <v/>
      </c>
      <c r="Y2439" s="120" t="str">
        <f t="shared" si="479"/>
        <v/>
      </c>
      <c r="Z2439" s="121" t="str">
        <f t="shared" si="480"/>
        <v/>
      </c>
      <c r="AA2439" s="122"/>
      <c r="AB2439" s="119" t="str">
        <f t="shared" si="475"/>
        <v/>
      </c>
    </row>
    <row r="2440" spans="1:28" x14ac:dyDescent="0.45">
      <c r="A2440" s="112" t="str">
        <f>IF(C2440="","",COUNTA($C$3:C2440))</f>
        <v/>
      </c>
      <c r="B2440" s="112" t="str">
        <f t="shared" si="481"/>
        <v/>
      </c>
      <c r="C2440" s="113"/>
      <c r="D2440" s="114"/>
      <c r="E2440" s="114"/>
      <c r="F2440" s="115"/>
      <c r="G2440" s="116"/>
      <c r="H2440" s="152"/>
      <c r="I2440" s="116"/>
      <c r="J2440" s="116"/>
      <c r="K2440" s="117" t="str">
        <f t="shared" si="482"/>
        <v/>
      </c>
      <c r="L2440" s="118"/>
      <c r="M2440" s="118"/>
      <c r="N2440" s="118"/>
      <c r="O2440" s="138" t="str">
        <f t="shared" si="476"/>
        <v/>
      </c>
      <c r="P2440" s="124"/>
      <c r="Q2440" s="118"/>
      <c r="R2440" s="118"/>
      <c r="S2440" s="151"/>
      <c r="T2440" s="119" t="str">
        <f t="shared" si="477"/>
        <v/>
      </c>
      <c r="U2440" s="119" t="str">
        <f t="shared" si="478"/>
        <v/>
      </c>
      <c r="V2440" s="119" t="str">
        <f t="shared" si="483"/>
        <v/>
      </c>
      <c r="W2440" s="119" t="str">
        <f t="shared" si="484"/>
        <v/>
      </c>
      <c r="X2440" s="119" t="str">
        <f t="shared" si="485"/>
        <v/>
      </c>
      <c r="Y2440" s="120" t="str">
        <f t="shared" si="479"/>
        <v/>
      </c>
      <c r="Z2440" s="121" t="str">
        <f t="shared" si="480"/>
        <v/>
      </c>
      <c r="AA2440" s="122"/>
      <c r="AB2440" s="119" t="str">
        <f t="shared" si="475"/>
        <v/>
      </c>
    </row>
    <row r="2441" spans="1:28" x14ac:dyDescent="0.45">
      <c r="A2441" s="112" t="str">
        <f>IF(C2441="","",COUNTA($C$3:C2441))</f>
        <v/>
      </c>
      <c r="B2441" s="112" t="str">
        <f t="shared" si="481"/>
        <v/>
      </c>
      <c r="C2441" s="124"/>
      <c r="D2441" s="114"/>
      <c r="E2441" s="114"/>
      <c r="F2441" s="115"/>
      <c r="G2441" s="116"/>
      <c r="H2441" s="152"/>
      <c r="I2441" s="116"/>
      <c r="J2441" s="116"/>
      <c r="K2441" s="117" t="str">
        <f t="shared" si="482"/>
        <v/>
      </c>
      <c r="L2441" s="118"/>
      <c r="M2441" s="118"/>
      <c r="N2441" s="118"/>
      <c r="O2441" s="138" t="str">
        <f t="shared" si="476"/>
        <v/>
      </c>
      <c r="P2441" s="124"/>
      <c r="Q2441" s="118"/>
      <c r="R2441" s="118"/>
      <c r="S2441" s="151"/>
      <c r="T2441" s="119" t="str">
        <f t="shared" si="477"/>
        <v/>
      </c>
      <c r="U2441" s="119" t="str">
        <f t="shared" si="478"/>
        <v/>
      </c>
      <c r="V2441" s="119" t="str">
        <f t="shared" si="483"/>
        <v/>
      </c>
      <c r="W2441" s="119" t="str">
        <f t="shared" si="484"/>
        <v/>
      </c>
      <c r="X2441" s="119" t="str">
        <f t="shared" si="485"/>
        <v/>
      </c>
      <c r="Y2441" s="120" t="str">
        <f t="shared" si="479"/>
        <v/>
      </c>
      <c r="Z2441" s="121" t="str">
        <f t="shared" si="480"/>
        <v/>
      </c>
      <c r="AA2441" s="122"/>
      <c r="AB2441" s="119" t="str">
        <f t="shared" si="475"/>
        <v/>
      </c>
    </row>
    <row r="2442" spans="1:28" x14ac:dyDescent="0.45">
      <c r="A2442" s="112" t="str">
        <f>IF(C2442="","",COUNTA($C$3:C2442))</f>
        <v/>
      </c>
      <c r="B2442" s="112" t="str">
        <f t="shared" si="481"/>
        <v/>
      </c>
      <c r="C2442" s="124"/>
      <c r="D2442" s="114"/>
      <c r="E2442" s="114"/>
      <c r="F2442" s="115"/>
      <c r="G2442" s="116"/>
      <c r="H2442" s="152"/>
      <c r="I2442" s="116"/>
      <c r="J2442" s="116"/>
      <c r="K2442" s="117" t="str">
        <f t="shared" si="482"/>
        <v/>
      </c>
      <c r="L2442" s="118"/>
      <c r="M2442" s="118"/>
      <c r="N2442" s="118"/>
      <c r="O2442" s="138" t="str">
        <f t="shared" si="476"/>
        <v/>
      </c>
      <c r="P2442" s="124"/>
      <c r="Q2442" s="118"/>
      <c r="R2442" s="118"/>
      <c r="S2442" s="151"/>
      <c r="T2442" s="119" t="str">
        <f t="shared" si="477"/>
        <v/>
      </c>
      <c r="U2442" s="119" t="str">
        <f t="shared" si="478"/>
        <v/>
      </c>
      <c r="V2442" s="119" t="str">
        <f t="shared" si="483"/>
        <v/>
      </c>
      <c r="W2442" s="119" t="str">
        <f t="shared" si="484"/>
        <v/>
      </c>
      <c r="X2442" s="119" t="str">
        <f t="shared" si="485"/>
        <v/>
      </c>
      <c r="Y2442" s="120" t="str">
        <f t="shared" si="479"/>
        <v/>
      </c>
      <c r="Z2442" s="121" t="str">
        <f t="shared" si="480"/>
        <v/>
      </c>
      <c r="AA2442" s="122"/>
      <c r="AB2442" s="119" t="str">
        <f t="shared" si="475"/>
        <v/>
      </c>
    </row>
    <row r="2443" spans="1:28" x14ac:dyDescent="0.45">
      <c r="A2443" s="112" t="str">
        <f>IF(C2443="","",COUNTA($C$3:C2443))</f>
        <v/>
      </c>
      <c r="B2443" s="112" t="str">
        <f t="shared" si="481"/>
        <v/>
      </c>
      <c r="C2443" s="124"/>
      <c r="D2443" s="114"/>
      <c r="E2443" s="114"/>
      <c r="F2443" s="115"/>
      <c r="G2443" s="116"/>
      <c r="H2443" s="152"/>
      <c r="I2443" s="116"/>
      <c r="J2443" s="116"/>
      <c r="K2443" s="117" t="str">
        <f t="shared" si="482"/>
        <v/>
      </c>
      <c r="L2443" s="118"/>
      <c r="M2443" s="118"/>
      <c r="N2443" s="118"/>
      <c r="O2443" s="138" t="str">
        <f t="shared" si="476"/>
        <v/>
      </c>
      <c r="P2443" s="124"/>
      <c r="Q2443" s="118"/>
      <c r="R2443" s="118"/>
      <c r="S2443" s="151"/>
      <c r="T2443" s="119" t="str">
        <f t="shared" si="477"/>
        <v/>
      </c>
      <c r="U2443" s="119" t="str">
        <f t="shared" si="478"/>
        <v/>
      </c>
      <c r="V2443" s="119" t="str">
        <f t="shared" si="483"/>
        <v/>
      </c>
      <c r="W2443" s="119" t="str">
        <f t="shared" si="484"/>
        <v/>
      </c>
      <c r="X2443" s="119" t="str">
        <f t="shared" si="485"/>
        <v/>
      </c>
      <c r="Y2443" s="120" t="str">
        <f t="shared" si="479"/>
        <v/>
      </c>
      <c r="Z2443" s="121" t="str">
        <f t="shared" si="480"/>
        <v/>
      </c>
      <c r="AA2443" s="122"/>
      <c r="AB2443" s="119" t="str">
        <f t="shared" si="475"/>
        <v/>
      </c>
    </row>
    <row r="2444" spans="1:28" x14ac:dyDescent="0.45">
      <c r="A2444" s="112" t="str">
        <f>IF(C2444="","",COUNTA($C$3:C2444))</f>
        <v/>
      </c>
      <c r="B2444" s="112" t="str">
        <f t="shared" si="481"/>
        <v/>
      </c>
      <c r="C2444" s="124"/>
      <c r="D2444" s="114"/>
      <c r="E2444" s="114"/>
      <c r="F2444" s="115"/>
      <c r="G2444" s="116"/>
      <c r="H2444" s="152"/>
      <c r="I2444" s="116"/>
      <c r="J2444" s="116"/>
      <c r="K2444" s="117" t="str">
        <f t="shared" si="482"/>
        <v/>
      </c>
      <c r="L2444" s="118"/>
      <c r="M2444" s="118"/>
      <c r="N2444" s="118"/>
      <c r="O2444" s="138" t="str">
        <f t="shared" si="476"/>
        <v/>
      </c>
      <c r="P2444" s="124"/>
      <c r="Q2444" s="118"/>
      <c r="R2444" s="118"/>
      <c r="S2444" s="151"/>
      <c r="T2444" s="119" t="str">
        <f t="shared" si="477"/>
        <v/>
      </c>
      <c r="U2444" s="119" t="str">
        <f t="shared" si="478"/>
        <v/>
      </c>
      <c r="V2444" s="119" t="str">
        <f t="shared" si="483"/>
        <v/>
      </c>
      <c r="W2444" s="119" t="str">
        <f t="shared" si="484"/>
        <v/>
      </c>
      <c r="X2444" s="119" t="str">
        <f t="shared" si="485"/>
        <v/>
      </c>
      <c r="Y2444" s="120" t="str">
        <f t="shared" si="479"/>
        <v/>
      </c>
      <c r="Z2444" s="121" t="str">
        <f t="shared" si="480"/>
        <v/>
      </c>
      <c r="AA2444" s="122"/>
      <c r="AB2444" s="119" t="str">
        <f t="shared" si="475"/>
        <v/>
      </c>
    </row>
    <row r="2445" spans="1:28" x14ac:dyDescent="0.45">
      <c r="A2445" s="112" t="str">
        <f>IF(C2445="","",COUNTA($C$3:C2445))</f>
        <v/>
      </c>
      <c r="B2445" s="112" t="str">
        <f t="shared" si="481"/>
        <v/>
      </c>
      <c r="C2445" s="124"/>
      <c r="D2445" s="114"/>
      <c r="E2445" s="114"/>
      <c r="F2445" s="115"/>
      <c r="G2445" s="116"/>
      <c r="H2445" s="152"/>
      <c r="I2445" s="116"/>
      <c r="J2445" s="116"/>
      <c r="K2445" s="117" t="str">
        <f t="shared" si="482"/>
        <v/>
      </c>
      <c r="L2445" s="118"/>
      <c r="M2445" s="118"/>
      <c r="N2445" s="118"/>
      <c r="O2445" s="138" t="str">
        <f t="shared" si="476"/>
        <v/>
      </c>
      <c r="P2445" s="124"/>
      <c r="Q2445" s="118"/>
      <c r="R2445" s="118"/>
      <c r="S2445" s="151"/>
      <c r="T2445" s="119" t="str">
        <f t="shared" si="477"/>
        <v/>
      </c>
      <c r="U2445" s="119" t="str">
        <f t="shared" si="478"/>
        <v/>
      </c>
      <c r="V2445" s="119" t="str">
        <f t="shared" si="483"/>
        <v/>
      </c>
      <c r="W2445" s="119" t="str">
        <f t="shared" si="484"/>
        <v/>
      </c>
      <c r="X2445" s="119" t="str">
        <f t="shared" si="485"/>
        <v/>
      </c>
      <c r="Y2445" s="120" t="str">
        <f t="shared" si="479"/>
        <v/>
      </c>
      <c r="Z2445" s="121" t="str">
        <f t="shared" si="480"/>
        <v/>
      </c>
      <c r="AA2445" s="122"/>
      <c r="AB2445" s="119" t="str">
        <f t="shared" si="475"/>
        <v/>
      </c>
    </row>
    <row r="2446" spans="1:28" x14ac:dyDescent="0.45">
      <c r="A2446" s="112" t="str">
        <f>IF(C2446="","",COUNTA($C$3:C2446))</f>
        <v/>
      </c>
      <c r="B2446" s="112" t="str">
        <f t="shared" si="481"/>
        <v/>
      </c>
      <c r="C2446" s="124"/>
      <c r="D2446" s="114"/>
      <c r="E2446" s="114"/>
      <c r="F2446" s="115"/>
      <c r="G2446" s="116"/>
      <c r="H2446" s="152"/>
      <c r="I2446" s="116"/>
      <c r="J2446" s="116"/>
      <c r="K2446" s="117" t="str">
        <f t="shared" si="482"/>
        <v/>
      </c>
      <c r="L2446" s="118"/>
      <c r="M2446" s="118"/>
      <c r="N2446" s="118"/>
      <c r="O2446" s="138" t="str">
        <f t="shared" si="476"/>
        <v/>
      </c>
      <c r="P2446" s="124"/>
      <c r="Q2446" s="118"/>
      <c r="R2446" s="118"/>
      <c r="S2446" s="151"/>
      <c r="T2446" s="119" t="str">
        <f t="shared" si="477"/>
        <v/>
      </c>
      <c r="U2446" s="119" t="str">
        <f t="shared" si="478"/>
        <v/>
      </c>
      <c r="V2446" s="119" t="str">
        <f t="shared" si="483"/>
        <v/>
      </c>
      <c r="W2446" s="119" t="str">
        <f t="shared" si="484"/>
        <v/>
      </c>
      <c r="X2446" s="119" t="str">
        <f t="shared" si="485"/>
        <v/>
      </c>
      <c r="Y2446" s="120" t="str">
        <f t="shared" si="479"/>
        <v/>
      </c>
      <c r="Z2446" s="121" t="str">
        <f t="shared" si="480"/>
        <v/>
      </c>
      <c r="AA2446" s="122"/>
      <c r="AB2446" s="119" t="str">
        <f t="shared" si="475"/>
        <v/>
      </c>
    </row>
    <row r="2447" spans="1:28" x14ac:dyDescent="0.45">
      <c r="A2447" s="112" t="str">
        <f>IF(C2447="","",COUNTA($C$3:C2447))</f>
        <v/>
      </c>
      <c r="B2447" s="112" t="str">
        <f t="shared" si="481"/>
        <v/>
      </c>
      <c r="C2447" s="124"/>
      <c r="D2447" s="114"/>
      <c r="E2447" s="114"/>
      <c r="F2447" s="115"/>
      <c r="G2447" s="116"/>
      <c r="H2447" s="152"/>
      <c r="I2447" s="116"/>
      <c r="J2447" s="116"/>
      <c r="K2447" s="117" t="str">
        <f t="shared" si="482"/>
        <v/>
      </c>
      <c r="L2447" s="118"/>
      <c r="M2447" s="118"/>
      <c r="N2447" s="118"/>
      <c r="O2447" s="138" t="str">
        <f t="shared" si="476"/>
        <v/>
      </c>
      <c r="P2447" s="124"/>
      <c r="Q2447" s="118"/>
      <c r="R2447" s="118"/>
      <c r="S2447" s="151"/>
      <c r="T2447" s="119" t="str">
        <f t="shared" si="477"/>
        <v/>
      </c>
      <c r="U2447" s="119" t="str">
        <f t="shared" si="478"/>
        <v/>
      </c>
      <c r="V2447" s="119" t="str">
        <f t="shared" si="483"/>
        <v/>
      </c>
      <c r="W2447" s="119" t="str">
        <f t="shared" si="484"/>
        <v/>
      </c>
      <c r="X2447" s="119" t="str">
        <f t="shared" si="485"/>
        <v/>
      </c>
      <c r="Y2447" s="120" t="str">
        <f t="shared" si="479"/>
        <v/>
      </c>
      <c r="Z2447" s="121" t="str">
        <f t="shared" si="480"/>
        <v/>
      </c>
      <c r="AA2447" s="122"/>
      <c r="AB2447" s="119" t="str">
        <f t="shared" si="475"/>
        <v/>
      </c>
    </row>
    <row r="2448" spans="1:28" x14ac:dyDescent="0.45">
      <c r="A2448" s="112" t="str">
        <f>IF(C2448="","",COUNTA($C$3:C2448))</f>
        <v/>
      </c>
      <c r="B2448" s="112" t="str">
        <f t="shared" si="481"/>
        <v/>
      </c>
      <c r="C2448" s="124"/>
      <c r="D2448" s="114"/>
      <c r="E2448" s="114"/>
      <c r="F2448" s="115"/>
      <c r="G2448" s="116"/>
      <c r="H2448" s="152"/>
      <c r="I2448" s="116"/>
      <c r="J2448" s="116"/>
      <c r="K2448" s="117" t="str">
        <f t="shared" si="482"/>
        <v/>
      </c>
      <c r="L2448" s="118"/>
      <c r="M2448" s="118"/>
      <c r="N2448" s="118"/>
      <c r="O2448" s="138" t="str">
        <f t="shared" si="476"/>
        <v/>
      </c>
      <c r="P2448" s="124"/>
      <c r="Q2448" s="118"/>
      <c r="R2448" s="118"/>
      <c r="S2448" s="151"/>
      <c r="T2448" s="119" t="str">
        <f t="shared" si="477"/>
        <v/>
      </c>
      <c r="U2448" s="119" t="str">
        <f t="shared" si="478"/>
        <v/>
      </c>
      <c r="V2448" s="119" t="str">
        <f t="shared" si="483"/>
        <v/>
      </c>
      <c r="W2448" s="119" t="str">
        <f t="shared" si="484"/>
        <v/>
      </c>
      <c r="X2448" s="119" t="str">
        <f t="shared" si="485"/>
        <v/>
      </c>
      <c r="Y2448" s="120" t="str">
        <f t="shared" si="479"/>
        <v/>
      </c>
      <c r="Z2448" s="121" t="str">
        <f t="shared" si="480"/>
        <v/>
      </c>
      <c r="AA2448" s="122"/>
      <c r="AB2448" s="119" t="str">
        <f t="shared" si="475"/>
        <v/>
      </c>
    </row>
    <row r="2449" spans="1:28" x14ac:dyDescent="0.45">
      <c r="A2449" s="112" t="str">
        <f>IF(C2449="","",COUNTA($C$3:C2449))</f>
        <v/>
      </c>
      <c r="B2449" s="112" t="str">
        <f t="shared" si="481"/>
        <v/>
      </c>
      <c r="C2449" s="113"/>
      <c r="D2449" s="114"/>
      <c r="E2449" s="114"/>
      <c r="F2449" s="115"/>
      <c r="G2449" s="116"/>
      <c r="H2449" s="152"/>
      <c r="I2449" s="116"/>
      <c r="J2449" s="116"/>
      <c r="K2449" s="117" t="str">
        <f t="shared" si="482"/>
        <v/>
      </c>
      <c r="L2449" s="118"/>
      <c r="M2449" s="118"/>
      <c r="N2449" s="118"/>
      <c r="O2449" s="138" t="str">
        <f t="shared" si="476"/>
        <v/>
      </c>
      <c r="P2449" s="124"/>
      <c r="Q2449" s="118"/>
      <c r="R2449" s="118"/>
      <c r="S2449" s="151"/>
      <c r="T2449" s="119" t="str">
        <f t="shared" si="477"/>
        <v/>
      </c>
      <c r="U2449" s="119" t="str">
        <f t="shared" si="478"/>
        <v/>
      </c>
      <c r="V2449" s="119" t="str">
        <f t="shared" si="483"/>
        <v/>
      </c>
      <c r="W2449" s="119" t="str">
        <f t="shared" si="484"/>
        <v/>
      </c>
      <c r="X2449" s="119" t="str">
        <f t="shared" si="485"/>
        <v/>
      </c>
      <c r="Y2449" s="120" t="str">
        <f t="shared" si="479"/>
        <v/>
      </c>
      <c r="Z2449" s="121" t="str">
        <f t="shared" si="480"/>
        <v/>
      </c>
      <c r="AA2449" s="122"/>
      <c r="AB2449" s="119" t="str">
        <f t="shared" si="475"/>
        <v/>
      </c>
    </row>
    <row r="2450" spans="1:28" x14ac:dyDescent="0.45">
      <c r="A2450" s="112" t="str">
        <f>IF(C2450="","",COUNTA($C$3:C2450))</f>
        <v/>
      </c>
      <c r="B2450" s="112" t="str">
        <f t="shared" si="481"/>
        <v/>
      </c>
      <c r="C2450" s="124"/>
      <c r="D2450" s="114"/>
      <c r="E2450" s="114"/>
      <c r="F2450" s="115"/>
      <c r="G2450" s="116"/>
      <c r="H2450" s="152"/>
      <c r="I2450" s="116"/>
      <c r="J2450" s="116"/>
      <c r="K2450" s="117" t="str">
        <f t="shared" si="482"/>
        <v/>
      </c>
      <c r="L2450" s="118"/>
      <c r="M2450" s="118"/>
      <c r="N2450" s="118"/>
      <c r="O2450" s="138" t="str">
        <f t="shared" si="476"/>
        <v/>
      </c>
      <c r="P2450" s="124"/>
      <c r="Q2450" s="118"/>
      <c r="R2450" s="118"/>
      <c r="S2450" s="151"/>
      <c r="T2450" s="119" t="str">
        <f t="shared" si="477"/>
        <v/>
      </c>
      <c r="U2450" s="119" t="str">
        <f t="shared" si="478"/>
        <v/>
      </c>
      <c r="V2450" s="119" t="str">
        <f t="shared" si="483"/>
        <v/>
      </c>
      <c r="W2450" s="119" t="str">
        <f t="shared" si="484"/>
        <v/>
      </c>
      <c r="X2450" s="119" t="str">
        <f t="shared" si="485"/>
        <v/>
      </c>
      <c r="Y2450" s="120" t="str">
        <f t="shared" si="479"/>
        <v/>
      </c>
      <c r="Z2450" s="121" t="str">
        <f t="shared" si="480"/>
        <v/>
      </c>
      <c r="AA2450" s="122"/>
      <c r="AB2450" s="119" t="str">
        <f t="shared" si="475"/>
        <v/>
      </c>
    </row>
    <row r="2451" spans="1:28" x14ac:dyDescent="0.45">
      <c r="A2451" s="112" t="str">
        <f>IF(C2451="","",COUNTA($C$3:C2451))</f>
        <v/>
      </c>
      <c r="B2451" s="112" t="str">
        <f t="shared" si="481"/>
        <v/>
      </c>
      <c r="C2451" s="124"/>
      <c r="D2451" s="114"/>
      <c r="E2451" s="114"/>
      <c r="F2451" s="115"/>
      <c r="G2451" s="116"/>
      <c r="H2451" s="152"/>
      <c r="I2451" s="116"/>
      <c r="J2451" s="116"/>
      <c r="K2451" s="117" t="str">
        <f t="shared" si="482"/>
        <v/>
      </c>
      <c r="L2451" s="118"/>
      <c r="M2451" s="118"/>
      <c r="N2451" s="118"/>
      <c r="O2451" s="138" t="str">
        <f t="shared" si="476"/>
        <v/>
      </c>
      <c r="P2451" s="124"/>
      <c r="Q2451" s="118"/>
      <c r="R2451" s="118"/>
      <c r="S2451" s="151"/>
      <c r="T2451" s="119" t="str">
        <f t="shared" si="477"/>
        <v/>
      </c>
      <c r="U2451" s="119" t="str">
        <f t="shared" si="478"/>
        <v/>
      </c>
      <c r="V2451" s="119" t="str">
        <f t="shared" si="483"/>
        <v/>
      </c>
      <c r="W2451" s="119" t="str">
        <f t="shared" si="484"/>
        <v/>
      </c>
      <c r="X2451" s="119" t="str">
        <f t="shared" si="485"/>
        <v/>
      </c>
      <c r="Y2451" s="120" t="str">
        <f t="shared" si="479"/>
        <v/>
      </c>
      <c r="Z2451" s="121" t="str">
        <f t="shared" si="480"/>
        <v/>
      </c>
      <c r="AA2451" s="122"/>
      <c r="AB2451" s="119" t="str">
        <f t="shared" si="475"/>
        <v/>
      </c>
    </row>
    <row r="2452" spans="1:28" x14ac:dyDescent="0.45">
      <c r="A2452" s="112" t="str">
        <f>IF(C2452="","",COUNTA($C$3:C2452))</f>
        <v/>
      </c>
      <c r="B2452" s="112" t="str">
        <f t="shared" si="481"/>
        <v/>
      </c>
      <c r="C2452" s="124"/>
      <c r="D2452" s="114"/>
      <c r="E2452" s="114"/>
      <c r="F2452" s="115"/>
      <c r="G2452" s="116"/>
      <c r="H2452" s="152"/>
      <c r="I2452" s="116"/>
      <c r="J2452" s="116"/>
      <c r="K2452" s="117" t="str">
        <f t="shared" si="482"/>
        <v/>
      </c>
      <c r="L2452" s="118"/>
      <c r="M2452" s="118"/>
      <c r="N2452" s="118"/>
      <c r="O2452" s="138" t="str">
        <f t="shared" si="476"/>
        <v/>
      </c>
      <c r="P2452" s="124"/>
      <c r="Q2452" s="118"/>
      <c r="R2452" s="118"/>
      <c r="S2452" s="151"/>
      <c r="T2452" s="119" t="str">
        <f t="shared" si="477"/>
        <v/>
      </c>
      <c r="U2452" s="119" t="str">
        <f t="shared" si="478"/>
        <v/>
      </c>
      <c r="V2452" s="119" t="str">
        <f t="shared" si="483"/>
        <v/>
      </c>
      <c r="W2452" s="119" t="str">
        <f t="shared" si="484"/>
        <v/>
      </c>
      <c r="X2452" s="119" t="str">
        <f t="shared" si="485"/>
        <v/>
      </c>
      <c r="Y2452" s="120" t="str">
        <f t="shared" si="479"/>
        <v/>
      </c>
      <c r="Z2452" s="121" t="str">
        <f t="shared" si="480"/>
        <v/>
      </c>
      <c r="AA2452" s="122"/>
      <c r="AB2452" s="119" t="str">
        <f t="shared" si="475"/>
        <v/>
      </c>
    </row>
    <row r="2453" spans="1:28" x14ac:dyDescent="0.45">
      <c r="A2453" s="112" t="str">
        <f>IF(C2453="","",COUNTA($C$3:C2453))</f>
        <v/>
      </c>
      <c r="B2453" s="112" t="str">
        <f t="shared" si="481"/>
        <v/>
      </c>
      <c r="C2453" s="124"/>
      <c r="D2453" s="114"/>
      <c r="E2453" s="114"/>
      <c r="F2453" s="115"/>
      <c r="G2453" s="116"/>
      <c r="H2453" s="152"/>
      <c r="I2453" s="116"/>
      <c r="J2453" s="116"/>
      <c r="K2453" s="117" t="str">
        <f t="shared" si="482"/>
        <v/>
      </c>
      <c r="L2453" s="118"/>
      <c r="M2453" s="118"/>
      <c r="N2453" s="118"/>
      <c r="O2453" s="138" t="str">
        <f t="shared" si="476"/>
        <v/>
      </c>
      <c r="P2453" s="124"/>
      <c r="Q2453" s="118"/>
      <c r="R2453" s="118"/>
      <c r="S2453" s="151"/>
      <c r="T2453" s="119" t="str">
        <f t="shared" si="477"/>
        <v/>
      </c>
      <c r="U2453" s="119" t="str">
        <f t="shared" si="478"/>
        <v/>
      </c>
      <c r="V2453" s="119" t="str">
        <f t="shared" si="483"/>
        <v/>
      </c>
      <c r="W2453" s="119" t="str">
        <f t="shared" si="484"/>
        <v/>
      </c>
      <c r="X2453" s="119" t="str">
        <f t="shared" si="485"/>
        <v/>
      </c>
      <c r="Y2453" s="120" t="str">
        <f t="shared" si="479"/>
        <v/>
      </c>
      <c r="Z2453" s="121" t="str">
        <f t="shared" si="480"/>
        <v/>
      </c>
      <c r="AA2453" s="122"/>
      <c r="AB2453" s="119" t="str">
        <f t="shared" si="475"/>
        <v/>
      </c>
    </row>
    <row r="2454" spans="1:28" x14ac:dyDescent="0.45">
      <c r="A2454" s="112" t="str">
        <f>IF(C2454="","",COUNTA($C$3:C2454))</f>
        <v/>
      </c>
      <c r="B2454" s="112" t="str">
        <f t="shared" si="481"/>
        <v/>
      </c>
      <c r="C2454" s="124"/>
      <c r="D2454" s="114"/>
      <c r="E2454" s="114"/>
      <c r="F2454" s="115"/>
      <c r="G2454" s="116"/>
      <c r="H2454" s="152"/>
      <c r="I2454" s="116"/>
      <c r="J2454" s="116"/>
      <c r="K2454" s="117" t="str">
        <f t="shared" si="482"/>
        <v/>
      </c>
      <c r="L2454" s="118"/>
      <c r="M2454" s="118"/>
      <c r="N2454" s="118"/>
      <c r="O2454" s="138" t="str">
        <f t="shared" si="476"/>
        <v/>
      </c>
      <c r="P2454" s="124"/>
      <c r="Q2454" s="118"/>
      <c r="R2454" s="118"/>
      <c r="S2454" s="151"/>
      <c r="T2454" s="119" t="str">
        <f t="shared" si="477"/>
        <v/>
      </c>
      <c r="U2454" s="119" t="str">
        <f t="shared" si="478"/>
        <v/>
      </c>
      <c r="V2454" s="119" t="str">
        <f t="shared" si="483"/>
        <v/>
      </c>
      <c r="W2454" s="119" t="str">
        <f t="shared" si="484"/>
        <v/>
      </c>
      <c r="X2454" s="119" t="str">
        <f t="shared" si="485"/>
        <v/>
      </c>
      <c r="Y2454" s="120" t="str">
        <f t="shared" si="479"/>
        <v/>
      </c>
      <c r="Z2454" s="121" t="str">
        <f t="shared" si="480"/>
        <v/>
      </c>
      <c r="AA2454" s="122"/>
      <c r="AB2454" s="119" t="str">
        <f t="shared" si="475"/>
        <v/>
      </c>
    </row>
    <row r="2455" spans="1:28" x14ac:dyDescent="0.45">
      <c r="A2455" s="112" t="str">
        <f>IF(C2455="","",COUNTA($C$3:C2455))</f>
        <v/>
      </c>
      <c r="B2455" s="112" t="str">
        <f t="shared" si="481"/>
        <v/>
      </c>
      <c r="C2455" s="124"/>
      <c r="D2455" s="114"/>
      <c r="E2455" s="114"/>
      <c r="F2455" s="115"/>
      <c r="G2455" s="116"/>
      <c r="H2455" s="152"/>
      <c r="I2455" s="116"/>
      <c r="J2455" s="116"/>
      <c r="K2455" s="117" t="str">
        <f t="shared" si="482"/>
        <v/>
      </c>
      <c r="L2455" s="118"/>
      <c r="M2455" s="118"/>
      <c r="N2455" s="118"/>
      <c r="O2455" s="138" t="str">
        <f t="shared" si="476"/>
        <v/>
      </c>
      <c r="P2455" s="124"/>
      <c r="Q2455" s="118"/>
      <c r="R2455" s="118"/>
      <c r="S2455" s="151"/>
      <c r="T2455" s="119" t="str">
        <f t="shared" si="477"/>
        <v/>
      </c>
      <c r="U2455" s="119" t="str">
        <f t="shared" si="478"/>
        <v/>
      </c>
      <c r="V2455" s="119" t="str">
        <f t="shared" si="483"/>
        <v/>
      </c>
      <c r="W2455" s="119" t="str">
        <f t="shared" si="484"/>
        <v/>
      </c>
      <c r="X2455" s="119" t="str">
        <f t="shared" si="485"/>
        <v/>
      </c>
      <c r="Y2455" s="120" t="str">
        <f t="shared" si="479"/>
        <v/>
      </c>
      <c r="Z2455" s="121" t="str">
        <f t="shared" si="480"/>
        <v/>
      </c>
      <c r="AA2455" s="122"/>
      <c r="AB2455" s="119" t="str">
        <f t="shared" si="475"/>
        <v/>
      </c>
    </row>
    <row r="2456" spans="1:28" x14ac:dyDescent="0.45">
      <c r="A2456" s="112" t="str">
        <f>IF(C2456="","",COUNTA($C$3:C2456))</f>
        <v/>
      </c>
      <c r="B2456" s="112" t="str">
        <f t="shared" si="481"/>
        <v/>
      </c>
      <c r="C2456" s="124"/>
      <c r="D2456" s="114"/>
      <c r="E2456" s="114"/>
      <c r="F2456" s="115"/>
      <c r="G2456" s="116"/>
      <c r="H2456" s="152"/>
      <c r="I2456" s="116"/>
      <c r="J2456" s="116"/>
      <c r="K2456" s="117" t="str">
        <f t="shared" si="482"/>
        <v/>
      </c>
      <c r="L2456" s="118"/>
      <c r="M2456" s="118"/>
      <c r="N2456" s="118"/>
      <c r="O2456" s="138" t="str">
        <f t="shared" si="476"/>
        <v/>
      </c>
      <c r="P2456" s="124"/>
      <c r="Q2456" s="118"/>
      <c r="R2456" s="118"/>
      <c r="S2456" s="151"/>
      <c r="T2456" s="119" t="str">
        <f t="shared" si="477"/>
        <v/>
      </c>
      <c r="U2456" s="119" t="str">
        <f t="shared" si="478"/>
        <v/>
      </c>
      <c r="V2456" s="119" t="str">
        <f t="shared" si="483"/>
        <v/>
      </c>
      <c r="W2456" s="119" t="str">
        <f t="shared" si="484"/>
        <v/>
      </c>
      <c r="X2456" s="119" t="str">
        <f t="shared" si="485"/>
        <v/>
      </c>
      <c r="Y2456" s="120" t="str">
        <f t="shared" si="479"/>
        <v/>
      </c>
      <c r="Z2456" s="121" t="str">
        <f t="shared" si="480"/>
        <v/>
      </c>
      <c r="AA2456" s="122"/>
      <c r="AB2456" s="119" t="str">
        <f t="shared" si="475"/>
        <v/>
      </c>
    </row>
    <row r="2457" spans="1:28" x14ac:dyDescent="0.45">
      <c r="A2457" s="112" t="str">
        <f>IF(C2457="","",COUNTA($C$3:C2457))</f>
        <v/>
      </c>
      <c r="B2457" s="112" t="str">
        <f t="shared" si="481"/>
        <v/>
      </c>
      <c r="C2457" s="124"/>
      <c r="D2457" s="114"/>
      <c r="E2457" s="114"/>
      <c r="F2457" s="115"/>
      <c r="G2457" s="116"/>
      <c r="H2457" s="152"/>
      <c r="I2457" s="116"/>
      <c r="J2457" s="116"/>
      <c r="K2457" s="117" t="str">
        <f t="shared" si="482"/>
        <v/>
      </c>
      <c r="L2457" s="118"/>
      <c r="M2457" s="118"/>
      <c r="N2457" s="118"/>
      <c r="O2457" s="138" t="str">
        <f t="shared" si="476"/>
        <v/>
      </c>
      <c r="P2457" s="124"/>
      <c r="Q2457" s="118"/>
      <c r="R2457" s="118"/>
      <c r="S2457" s="151"/>
      <c r="T2457" s="119" t="str">
        <f t="shared" si="477"/>
        <v/>
      </c>
      <c r="U2457" s="119" t="str">
        <f t="shared" si="478"/>
        <v/>
      </c>
      <c r="V2457" s="119" t="str">
        <f t="shared" si="483"/>
        <v/>
      </c>
      <c r="W2457" s="119" t="str">
        <f t="shared" si="484"/>
        <v/>
      </c>
      <c r="X2457" s="119" t="str">
        <f t="shared" si="485"/>
        <v/>
      </c>
      <c r="Y2457" s="120" t="str">
        <f t="shared" si="479"/>
        <v/>
      </c>
      <c r="Z2457" s="121" t="str">
        <f t="shared" si="480"/>
        <v/>
      </c>
      <c r="AA2457" s="122"/>
      <c r="AB2457" s="119" t="str">
        <f t="shared" si="475"/>
        <v/>
      </c>
    </row>
    <row r="2458" spans="1:28" x14ac:dyDescent="0.45">
      <c r="A2458" s="112" t="str">
        <f>IF(C2458="","",COUNTA($C$3:C2458))</f>
        <v/>
      </c>
      <c r="B2458" s="112" t="str">
        <f t="shared" si="481"/>
        <v/>
      </c>
      <c r="C2458" s="124"/>
      <c r="D2458" s="114"/>
      <c r="E2458" s="114"/>
      <c r="F2458" s="115"/>
      <c r="G2458" s="116"/>
      <c r="H2458" s="152"/>
      <c r="I2458" s="116"/>
      <c r="J2458" s="116"/>
      <c r="K2458" s="117" t="str">
        <f t="shared" si="482"/>
        <v/>
      </c>
      <c r="L2458" s="118"/>
      <c r="M2458" s="118"/>
      <c r="N2458" s="118"/>
      <c r="O2458" s="138" t="str">
        <f t="shared" si="476"/>
        <v/>
      </c>
      <c r="P2458" s="124"/>
      <c r="Q2458" s="118"/>
      <c r="R2458" s="118"/>
      <c r="S2458" s="151"/>
      <c r="T2458" s="119" t="str">
        <f t="shared" si="477"/>
        <v/>
      </c>
      <c r="U2458" s="119" t="str">
        <f t="shared" si="478"/>
        <v/>
      </c>
      <c r="V2458" s="119" t="str">
        <f t="shared" si="483"/>
        <v/>
      </c>
      <c r="W2458" s="119" t="str">
        <f t="shared" si="484"/>
        <v/>
      </c>
      <c r="X2458" s="119" t="str">
        <f t="shared" si="485"/>
        <v/>
      </c>
      <c r="Y2458" s="120" t="str">
        <f t="shared" si="479"/>
        <v/>
      </c>
      <c r="Z2458" s="121" t="str">
        <f t="shared" si="480"/>
        <v/>
      </c>
      <c r="AA2458" s="122"/>
      <c r="AB2458" s="119" t="str">
        <f t="shared" si="475"/>
        <v/>
      </c>
    </row>
    <row r="2459" spans="1:28" x14ac:dyDescent="0.45">
      <c r="A2459" s="112" t="str">
        <f>IF(C2459="","",COUNTA($C$3:C2459))</f>
        <v/>
      </c>
      <c r="B2459" s="112" t="str">
        <f t="shared" si="481"/>
        <v/>
      </c>
      <c r="C2459" s="124"/>
      <c r="D2459" s="114"/>
      <c r="E2459" s="114"/>
      <c r="F2459" s="115"/>
      <c r="G2459" s="116"/>
      <c r="H2459" s="152"/>
      <c r="I2459" s="116"/>
      <c r="J2459" s="116"/>
      <c r="K2459" s="117" t="str">
        <f t="shared" si="482"/>
        <v/>
      </c>
      <c r="L2459" s="118"/>
      <c r="M2459" s="118"/>
      <c r="N2459" s="118"/>
      <c r="O2459" s="138" t="str">
        <f t="shared" si="476"/>
        <v/>
      </c>
      <c r="P2459" s="124"/>
      <c r="Q2459" s="118"/>
      <c r="R2459" s="118"/>
      <c r="S2459" s="151"/>
      <c r="T2459" s="119" t="str">
        <f t="shared" si="477"/>
        <v/>
      </c>
      <c r="U2459" s="119" t="str">
        <f t="shared" si="478"/>
        <v/>
      </c>
      <c r="V2459" s="119" t="str">
        <f t="shared" si="483"/>
        <v/>
      </c>
      <c r="W2459" s="119" t="str">
        <f t="shared" si="484"/>
        <v/>
      </c>
      <c r="X2459" s="119" t="str">
        <f t="shared" si="485"/>
        <v/>
      </c>
      <c r="Y2459" s="120" t="str">
        <f t="shared" si="479"/>
        <v/>
      </c>
      <c r="Z2459" s="121" t="str">
        <f t="shared" si="480"/>
        <v/>
      </c>
      <c r="AA2459" s="122"/>
      <c r="AB2459" s="119" t="str">
        <f t="shared" si="475"/>
        <v/>
      </c>
    </row>
    <row r="2460" spans="1:28" x14ac:dyDescent="0.45">
      <c r="A2460" s="112" t="str">
        <f>IF(C2460="","",COUNTA($C$3:C2460))</f>
        <v/>
      </c>
      <c r="B2460" s="112" t="str">
        <f t="shared" si="481"/>
        <v/>
      </c>
      <c r="C2460" s="113"/>
      <c r="D2460" s="114"/>
      <c r="E2460" s="114"/>
      <c r="F2460" s="115"/>
      <c r="G2460" s="116"/>
      <c r="H2460" s="152"/>
      <c r="I2460" s="116"/>
      <c r="J2460" s="116"/>
      <c r="K2460" s="117" t="str">
        <f t="shared" si="482"/>
        <v/>
      </c>
      <c r="L2460" s="118"/>
      <c r="M2460" s="118"/>
      <c r="N2460" s="118"/>
      <c r="O2460" s="138" t="str">
        <f t="shared" si="476"/>
        <v/>
      </c>
      <c r="P2460" s="124"/>
      <c r="Q2460" s="118"/>
      <c r="R2460" s="118"/>
      <c r="S2460" s="151"/>
      <c r="T2460" s="119" t="str">
        <f t="shared" si="477"/>
        <v/>
      </c>
      <c r="U2460" s="119" t="str">
        <f t="shared" si="478"/>
        <v/>
      </c>
      <c r="V2460" s="119" t="str">
        <f t="shared" si="483"/>
        <v/>
      </c>
      <c r="W2460" s="119" t="str">
        <f t="shared" si="484"/>
        <v/>
      </c>
      <c r="X2460" s="119" t="str">
        <f t="shared" si="485"/>
        <v/>
      </c>
      <c r="Y2460" s="120" t="str">
        <f t="shared" si="479"/>
        <v/>
      </c>
      <c r="Z2460" s="121" t="str">
        <f t="shared" si="480"/>
        <v/>
      </c>
      <c r="AA2460" s="122"/>
      <c r="AB2460" s="119" t="str">
        <f t="shared" si="475"/>
        <v/>
      </c>
    </row>
    <row r="2461" spans="1:28" x14ac:dyDescent="0.45">
      <c r="A2461" s="112" t="str">
        <f>IF(C2461="","",COUNTA($C$3:C2461))</f>
        <v/>
      </c>
      <c r="B2461" s="112" t="str">
        <f t="shared" si="481"/>
        <v/>
      </c>
      <c r="C2461" s="113"/>
      <c r="D2461" s="114"/>
      <c r="E2461" s="114"/>
      <c r="F2461" s="115"/>
      <c r="G2461" s="116"/>
      <c r="H2461" s="152"/>
      <c r="I2461" s="116"/>
      <c r="J2461" s="116"/>
      <c r="K2461" s="117" t="str">
        <f t="shared" si="482"/>
        <v/>
      </c>
      <c r="L2461" s="118"/>
      <c r="M2461" s="118"/>
      <c r="N2461" s="118"/>
      <c r="O2461" s="138" t="str">
        <f t="shared" si="476"/>
        <v/>
      </c>
      <c r="P2461" s="124"/>
      <c r="Q2461" s="118"/>
      <c r="R2461" s="118"/>
      <c r="S2461" s="151"/>
      <c r="T2461" s="119" t="str">
        <f t="shared" si="477"/>
        <v/>
      </c>
      <c r="U2461" s="119" t="str">
        <f t="shared" si="478"/>
        <v/>
      </c>
      <c r="V2461" s="119" t="str">
        <f t="shared" si="483"/>
        <v/>
      </c>
      <c r="W2461" s="119" t="str">
        <f t="shared" si="484"/>
        <v/>
      </c>
      <c r="X2461" s="119" t="str">
        <f t="shared" si="485"/>
        <v/>
      </c>
      <c r="Y2461" s="120" t="str">
        <f t="shared" si="479"/>
        <v/>
      </c>
      <c r="Z2461" s="121" t="str">
        <f t="shared" si="480"/>
        <v/>
      </c>
      <c r="AA2461" s="122"/>
      <c r="AB2461" s="119" t="str">
        <f t="shared" si="475"/>
        <v/>
      </c>
    </row>
    <row r="2462" spans="1:28" x14ac:dyDescent="0.45">
      <c r="A2462" s="112" t="str">
        <f>IF(C2462="","",COUNTA($C$3:C2462))</f>
        <v/>
      </c>
      <c r="B2462" s="112" t="str">
        <f t="shared" si="481"/>
        <v/>
      </c>
      <c r="C2462" s="124"/>
      <c r="D2462" s="114"/>
      <c r="E2462" s="114"/>
      <c r="F2462" s="115"/>
      <c r="G2462" s="116"/>
      <c r="H2462" s="152"/>
      <c r="I2462" s="116"/>
      <c r="J2462" s="116"/>
      <c r="K2462" s="117" t="str">
        <f t="shared" si="482"/>
        <v/>
      </c>
      <c r="L2462" s="118"/>
      <c r="M2462" s="118"/>
      <c r="N2462" s="118"/>
      <c r="O2462" s="138" t="str">
        <f t="shared" si="476"/>
        <v/>
      </c>
      <c r="P2462" s="124"/>
      <c r="Q2462" s="118"/>
      <c r="R2462" s="118"/>
      <c r="S2462" s="151"/>
      <c r="T2462" s="119" t="str">
        <f t="shared" si="477"/>
        <v/>
      </c>
      <c r="U2462" s="119" t="str">
        <f t="shared" si="478"/>
        <v/>
      </c>
      <c r="V2462" s="119" t="str">
        <f t="shared" si="483"/>
        <v/>
      </c>
      <c r="W2462" s="119" t="str">
        <f t="shared" si="484"/>
        <v/>
      </c>
      <c r="X2462" s="119" t="str">
        <f t="shared" si="485"/>
        <v/>
      </c>
      <c r="Y2462" s="120" t="str">
        <f t="shared" si="479"/>
        <v/>
      </c>
      <c r="Z2462" s="121" t="str">
        <f t="shared" si="480"/>
        <v/>
      </c>
      <c r="AA2462" s="122"/>
      <c r="AB2462" s="119" t="str">
        <f t="shared" si="475"/>
        <v/>
      </c>
    </row>
    <row r="2463" spans="1:28" x14ac:dyDescent="0.45">
      <c r="A2463" s="112" t="str">
        <f>IF(C2463="","",COUNTA($C$3:C2463))</f>
        <v/>
      </c>
      <c r="B2463" s="112" t="str">
        <f t="shared" si="481"/>
        <v/>
      </c>
      <c r="C2463" s="124"/>
      <c r="D2463" s="114"/>
      <c r="E2463" s="114"/>
      <c r="F2463" s="115"/>
      <c r="G2463" s="116"/>
      <c r="H2463" s="152"/>
      <c r="I2463" s="116"/>
      <c r="J2463" s="116"/>
      <c r="K2463" s="117" t="str">
        <f t="shared" si="482"/>
        <v/>
      </c>
      <c r="L2463" s="118"/>
      <c r="M2463" s="118"/>
      <c r="N2463" s="118"/>
      <c r="O2463" s="138" t="str">
        <f t="shared" si="476"/>
        <v/>
      </c>
      <c r="P2463" s="124"/>
      <c r="Q2463" s="118"/>
      <c r="R2463" s="118"/>
      <c r="S2463" s="151"/>
      <c r="T2463" s="119" t="str">
        <f t="shared" si="477"/>
        <v/>
      </c>
      <c r="U2463" s="119" t="str">
        <f t="shared" si="478"/>
        <v/>
      </c>
      <c r="V2463" s="119" t="str">
        <f t="shared" si="483"/>
        <v/>
      </c>
      <c r="W2463" s="119" t="str">
        <f t="shared" si="484"/>
        <v/>
      </c>
      <c r="X2463" s="119" t="str">
        <f t="shared" si="485"/>
        <v/>
      </c>
      <c r="Y2463" s="120" t="str">
        <f t="shared" si="479"/>
        <v/>
      </c>
      <c r="Z2463" s="121" t="str">
        <f t="shared" si="480"/>
        <v/>
      </c>
      <c r="AA2463" s="122"/>
      <c r="AB2463" s="119" t="str">
        <f t="shared" si="475"/>
        <v/>
      </c>
    </row>
    <row r="2464" spans="1:28" x14ac:dyDescent="0.45">
      <c r="A2464" s="112" t="str">
        <f>IF(C2464="","",COUNTA($C$3:C2464))</f>
        <v/>
      </c>
      <c r="B2464" s="112" t="str">
        <f t="shared" si="481"/>
        <v/>
      </c>
      <c r="C2464" s="113"/>
      <c r="D2464" s="114"/>
      <c r="E2464" s="114"/>
      <c r="F2464" s="115"/>
      <c r="G2464" s="116"/>
      <c r="H2464" s="152"/>
      <c r="I2464" s="116"/>
      <c r="J2464" s="116"/>
      <c r="K2464" s="117" t="str">
        <f t="shared" si="482"/>
        <v/>
      </c>
      <c r="L2464" s="118"/>
      <c r="M2464" s="118"/>
      <c r="N2464" s="118"/>
      <c r="O2464" s="138" t="str">
        <f t="shared" si="476"/>
        <v/>
      </c>
      <c r="P2464" s="124"/>
      <c r="Q2464" s="118"/>
      <c r="R2464" s="118"/>
      <c r="S2464" s="151"/>
      <c r="T2464" s="119" t="str">
        <f t="shared" si="477"/>
        <v/>
      </c>
      <c r="U2464" s="119" t="str">
        <f t="shared" si="478"/>
        <v/>
      </c>
      <c r="V2464" s="119" t="str">
        <f t="shared" si="483"/>
        <v/>
      </c>
      <c r="W2464" s="119" t="str">
        <f t="shared" si="484"/>
        <v/>
      </c>
      <c r="X2464" s="119" t="str">
        <f t="shared" si="485"/>
        <v/>
      </c>
      <c r="Y2464" s="120" t="str">
        <f t="shared" si="479"/>
        <v/>
      </c>
      <c r="Z2464" s="121" t="str">
        <f t="shared" si="480"/>
        <v/>
      </c>
      <c r="AA2464" s="122"/>
      <c r="AB2464" s="119" t="str">
        <f t="shared" si="475"/>
        <v/>
      </c>
    </row>
    <row r="2465" spans="1:28" x14ac:dyDescent="0.45">
      <c r="A2465" s="112" t="str">
        <f>IF(C2465="","",COUNTA($C$3:C2465))</f>
        <v/>
      </c>
      <c r="B2465" s="112" t="str">
        <f t="shared" si="481"/>
        <v/>
      </c>
      <c r="C2465" s="124"/>
      <c r="D2465" s="114"/>
      <c r="E2465" s="114"/>
      <c r="F2465" s="115"/>
      <c r="G2465" s="116"/>
      <c r="H2465" s="152"/>
      <c r="I2465" s="116"/>
      <c r="J2465" s="116"/>
      <c r="K2465" s="117" t="str">
        <f t="shared" si="482"/>
        <v/>
      </c>
      <c r="L2465" s="118"/>
      <c r="M2465" s="118"/>
      <c r="N2465" s="118"/>
      <c r="O2465" s="138" t="str">
        <f t="shared" si="476"/>
        <v/>
      </c>
      <c r="P2465" s="124"/>
      <c r="Q2465" s="118"/>
      <c r="R2465" s="118"/>
      <c r="S2465" s="151"/>
      <c r="T2465" s="119" t="str">
        <f t="shared" si="477"/>
        <v/>
      </c>
      <c r="U2465" s="119" t="str">
        <f t="shared" si="478"/>
        <v/>
      </c>
      <c r="V2465" s="119" t="str">
        <f t="shared" si="483"/>
        <v/>
      </c>
      <c r="W2465" s="119" t="str">
        <f t="shared" si="484"/>
        <v/>
      </c>
      <c r="X2465" s="119" t="str">
        <f t="shared" si="485"/>
        <v/>
      </c>
      <c r="Y2465" s="120" t="str">
        <f t="shared" si="479"/>
        <v/>
      </c>
      <c r="Z2465" s="121" t="str">
        <f t="shared" si="480"/>
        <v/>
      </c>
      <c r="AA2465" s="122"/>
      <c r="AB2465" s="119" t="str">
        <f t="shared" si="475"/>
        <v/>
      </c>
    </row>
    <row r="2466" spans="1:28" x14ac:dyDescent="0.45">
      <c r="A2466" s="112" t="str">
        <f>IF(C2466="","",COUNTA($C$3:C2466))</f>
        <v/>
      </c>
      <c r="B2466" s="112" t="str">
        <f t="shared" si="481"/>
        <v/>
      </c>
      <c r="C2466" s="124"/>
      <c r="D2466" s="114"/>
      <c r="E2466" s="114"/>
      <c r="F2466" s="115"/>
      <c r="G2466" s="116"/>
      <c r="H2466" s="152"/>
      <c r="I2466" s="116"/>
      <c r="J2466" s="116"/>
      <c r="K2466" s="117" t="str">
        <f t="shared" si="482"/>
        <v/>
      </c>
      <c r="L2466" s="118"/>
      <c r="M2466" s="118"/>
      <c r="N2466" s="118"/>
      <c r="O2466" s="138" t="str">
        <f t="shared" si="476"/>
        <v/>
      </c>
      <c r="P2466" s="124"/>
      <c r="Q2466" s="118"/>
      <c r="R2466" s="118"/>
      <c r="S2466" s="151"/>
      <c r="T2466" s="119" t="str">
        <f t="shared" si="477"/>
        <v/>
      </c>
      <c r="U2466" s="119" t="str">
        <f t="shared" si="478"/>
        <v/>
      </c>
      <c r="V2466" s="119" t="str">
        <f t="shared" si="483"/>
        <v/>
      </c>
      <c r="W2466" s="119" t="str">
        <f t="shared" si="484"/>
        <v/>
      </c>
      <c r="X2466" s="119" t="str">
        <f t="shared" si="485"/>
        <v/>
      </c>
      <c r="Y2466" s="120" t="str">
        <f t="shared" si="479"/>
        <v/>
      </c>
      <c r="Z2466" s="121" t="str">
        <f t="shared" si="480"/>
        <v/>
      </c>
      <c r="AA2466" s="122"/>
      <c r="AB2466" s="119" t="str">
        <f t="shared" si="475"/>
        <v/>
      </c>
    </row>
    <row r="2467" spans="1:28" x14ac:dyDescent="0.45">
      <c r="A2467" s="112" t="str">
        <f>IF(C2467="","",COUNTA($C$3:C2467))</f>
        <v/>
      </c>
      <c r="B2467" s="112" t="str">
        <f t="shared" si="481"/>
        <v/>
      </c>
      <c r="C2467" s="124"/>
      <c r="D2467" s="114"/>
      <c r="E2467" s="114"/>
      <c r="F2467" s="115"/>
      <c r="G2467" s="116"/>
      <c r="H2467" s="152"/>
      <c r="I2467" s="116"/>
      <c r="J2467" s="116"/>
      <c r="K2467" s="117" t="str">
        <f t="shared" si="482"/>
        <v/>
      </c>
      <c r="L2467" s="118"/>
      <c r="M2467" s="118"/>
      <c r="N2467" s="118"/>
      <c r="O2467" s="138" t="str">
        <f t="shared" si="476"/>
        <v/>
      </c>
      <c r="P2467" s="124"/>
      <c r="Q2467" s="118"/>
      <c r="R2467" s="118"/>
      <c r="S2467" s="151"/>
      <c r="T2467" s="119" t="str">
        <f t="shared" si="477"/>
        <v/>
      </c>
      <c r="U2467" s="119" t="str">
        <f t="shared" si="478"/>
        <v/>
      </c>
      <c r="V2467" s="119" t="str">
        <f t="shared" si="483"/>
        <v/>
      </c>
      <c r="W2467" s="119" t="str">
        <f t="shared" si="484"/>
        <v/>
      </c>
      <c r="X2467" s="119" t="str">
        <f t="shared" si="485"/>
        <v/>
      </c>
      <c r="Y2467" s="120" t="str">
        <f t="shared" si="479"/>
        <v/>
      </c>
      <c r="Z2467" s="121" t="str">
        <f t="shared" si="480"/>
        <v/>
      </c>
      <c r="AA2467" s="122"/>
      <c r="AB2467" s="119" t="str">
        <f t="shared" si="475"/>
        <v/>
      </c>
    </row>
    <row r="2468" spans="1:28" x14ac:dyDescent="0.45">
      <c r="A2468" s="112" t="str">
        <f>IF(C2468="","",COUNTA($C$3:C2468))</f>
        <v/>
      </c>
      <c r="B2468" s="112" t="str">
        <f t="shared" si="481"/>
        <v/>
      </c>
      <c r="C2468" s="124"/>
      <c r="D2468" s="114"/>
      <c r="E2468" s="114"/>
      <c r="F2468" s="115"/>
      <c r="G2468" s="116"/>
      <c r="H2468" s="152"/>
      <c r="I2468" s="116"/>
      <c r="J2468" s="116"/>
      <c r="K2468" s="117" t="str">
        <f t="shared" si="482"/>
        <v/>
      </c>
      <c r="L2468" s="118"/>
      <c r="M2468" s="118"/>
      <c r="N2468" s="118"/>
      <c r="O2468" s="138" t="str">
        <f t="shared" si="476"/>
        <v/>
      </c>
      <c r="P2468" s="124"/>
      <c r="Q2468" s="118"/>
      <c r="R2468" s="118"/>
      <c r="S2468" s="151"/>
      <c r="T2468" s="119" t="str">
        <f t="shared" si="477"/>
        <v/>
      </c>
      <c r="U2468" s="119" t="str">
        <f t="shared" si="478"/>
        <v/>
      </c>
      <c r="V2468" s="119" t="str">
        <f t="shared" si="483"/>
        <v/>
      </c>
      <c r="W2468" s="119" t="str">
        <f t="shared" si="484"/>
        <v/>
      </c>
      <c r="X2468" s="119" t="str">
        <f t="shared" si="485"/>
        <v/>
      </c>
      <c r="Y2468" s="120" t="str">
        <f t="shared" si="479"/>
        <v/>
      </c>
      <c r="Z2468" s="121" t="str">
        <f t="shared" si="480"/>
        <v/>
      </c>
      <c r="AA2468" s="122"/>
      <c r="AB2468" s="119" t="str">
        <f t="shared" ref="AB2468:AB2531" si="486">IFERROR((X2468-AA2468),"")</f>
        <v/>
      </c>
    </row>
    <row r="2469" spans="1:28" x14ac:dyDescent="0.45">
      <c r="A2469" s="112" t="str">
        <f>IF(C2469="","",COUNTA($C$3:C2469))</f>
        <v/>
      </c>
      <c r="B2469" s="112" t="str">
        <f t="shared" si="481"/>
        <v/>
      </c>
      <c r="C2469" s="124"/>
      <c r="D2469" s="114"/>
      <c r="E2469" s="114"/>
      <c r="F2469" s="115"/>
      <c r="G2469" s="116"/>
      <c r="H2469" s="152"/>
      <c r="I2469" s="116"/>
      <c r="J2469" s="116"/>
      <c r="K2469" s="117" t="str">
        <f t="shared" si="482"/>
        <v/>
      </c>
      <c r="L2469" s="118"/>
      <c r="M2469" s="118"/>
      <c r="N2469" s="118"/>
      <c r="O2469" s="138" t="str">
        <f t="shared" si="476"/>
        <v/>
      </c>
      <c r="P2469" s="124"/>
      <c r="Q2469" s="118"/>
      <c r="R2469" s="118"/>
      <c r="S2469" s="151"/>
      <c r="T2469" s="119" t="str">
        <f t="shared" si="477"/>
        <v/>
      </c>
      <c r="U2469" s="119" t="str">
        <f t="shared" si="478"/>
        <v/>
      </c>
      <c r="V2469" s="119" t="str">
        <f t="shared" si="483"/>
        <v/>
      </c>
      <c r="W2469" s="119" t="str">
        <f t="shared" si="484"/>
        <v/>
      </c>
      <c r="X2469" s="119" t="str">
        <f t="shared" si="485"/>
        <v/>
      </c>
      <c r="Y2469" s="120" t="str">
        <f t="shared" si="479"/>
        <v/>
      </c>
      <c r="Z2469" s="121" t="str">
        <f t="shared" si="480"/>
        <v/>
      </c>
      <c r="AA2469" s="122"/>
      <c r="AB2469" s="119" t="str">
        <f t="shared" si="486"/>
        <v/>
      </c>
    </row>
    <row r="2470" spans="1:28" x14ac:dyDescent="0.45">
      <c r="A2470" s="112" t="str">
        <f>IF(C2470="","",COUNTA($C$3:C2470))</f>
        <v/>
      </c>
      <c r="B2470" s="112" t="str">
        <f t="shared" si="481"/>
        <v/>
      </c>
      <c r="C2470" s="124"/>
      <c r="D2470" s="114"/>
      <c r="E2470" s="114"/>
      <c r="F2470" s="115"/>
      <c r="G2470" s="116"/>
      <c r="H2470" s="152"/>
      <c r="I2470" s="116"/>
      <c r="J2470" s="116"/>
      <c r="K2470" s="117" t="str">
        <f t="shared" si="482"/>
        <v/>
      </c>
      <c r="L2470" s="118"/>
      <c r="M2470" s="118"/>
      <c r="N2470" s="118"/>
      <c r="O2470" s="138" t="str">
        <f t="shared" si="476"/>
        <v/>
      </c>
      <c r="P2470" s="124"/>
      <c r="Q2470" s="118"/>
      <c r="R2470" s="118"/>
      <c r="S2470" s="151"/>
      <c r="T2470" s="119" t="str">
        <f t="shared" si="477"/>
        <v/>
      </c>
      <c r="U2470" s="119" t="str">
        <f t="shared" si="478"/>
        <v/>
      </c>
      <c r="V2470" s="119" t="str">
        <f t="shared" si="483"/>
        <v/>
      </c>
      <c r="W2470" s="119" t="str">
        <f t="shared" si="484"/>
        <v/>
      </c>
      <c r="X2470" s="119" t="str">
        <f t="shared" si="485"/>
        <v/>
      </c>
      <c r="Y2470" s="120" t="str">
        <f t="shared" si="479"/>
        <v/>
      </c>
      <c r="Z2470" s="121" t="str">
        <f t="shared" si="480"/>
        <v/>
      </c>
      <c r="AA2470" s="122"/>
      <c r="AB2470" s="119" t="str">
        <f t="shared" si="486"/>
        <v/>
      </c>
    </row>
    <row r="2471" spans="1:28" x14ac:dyDescent="0.45">
      <c r="A2471" s="112" t="str">
        <f>IF(C2471="","",COUNTA($C$3:C2471))</f>
        <v/>
      </c>
      <c r="B2471" s="112" t="str">
        <f t="shared" si="481"/>
        <v/>
      </c>
      <c r="C2471" s="113"/>
      <c r="D2471" s="114"/>
      <c r="E2471" s="114"/>
      <c r="F2471" s="115"/>
      <c r="G2471" s="116"/>
      <c r="H2471" s="152"/>
      <c r="I2471" s="116"/>
      <c r="J2471" s="116"/>
      <c r="K2471" s="117" t="str">
        <f t="shared" si="482"/>
        <v/>
      </c>
      <c r="L2471" s="118"/>
      <c r="M2471" s="118"/>
      <c r="N2471" s="118"/>
      <c r="O2471" s="138" t="str">
        <f t="shared" si="476"/>
        <v/>
      </c>
      <c r="P2471" s="124"/>
      <c r="Q2471" s="118"/>
      <c r="R2471" s="118"/>
      <c r="S2471" s="151"/>
      <c r="T2471" s="119" t="str">
        <f t="shared" si="477"/>
        <v/>
      </c>
      <c r="U2471" s="119" t="str">
        <f t="shared" si="478"/>
        <v/>
      </c>
      <c r="V2471" s="119" t="str">
        <f t="shared" si="483"/>
        <v/>
      </c>
      <c r="W2471" s="119" t="str">
        <f t="shared" si="484"/>
        <v/>
      </c>
      <c r="X2471" s="119" t="str">
        <f t="shared" si="485"/>
        <v/>
      </c>
      <c r="Y2471" s="120" t="str">
        <f t="shared" si="479"/>
        <v/>
      </c>
      <c r="Z2471" s="121" t="str">
        <f t="shared" si="480"/>
        <v/>
      </c>
      <c r="AA2471" s="122"/>
      <c r="AB2471" s="119" t="str">
        <f t="shared" si="486"/>
        <v/>
      </c>
    </row>
    <row r="2472" spans="1:28" x14ac:dyDescent="0.45">
      <c r="A2472" s="112" t="str">
        <f>IF(C2472="","",COUNTA($C$3:C2472))</f>
        <v/>
      </c>
      <c r="B2472" s="112" t="str">
        <f t="shared" si="481"/>
        <v/>
      </c>
      <c r="C2472" s="124"/>
      <c r="D2472" s="114"/>
      <c r="E2472" s="114"/>
      <c r="F2472" s="115"/>
      <c r="G2472" s="116"/>
      <c r="H2472" s="152"/>
      <c r="I2472" s="116"/>
      <c r="J2472" s="116"/>
      <c r="K2472" s="117" t="str">
        <f t="shared" si="482"/>
        <v/>
      </c>
      <c r="L2472" s="118"/>
      <c r="M2472" s="118"/>
      <c r="N2472" s="118"/>
      <c r="O2472" s="138" t="str">
        <f t="shared" si="476"/>
        <v/>
      </c>
      <c r="P2472" s="124"/>
      <c r="Q2472" s="118"/>
      <c r="R2472" s="118"/>
      <c r="S2472" s="151"/>
      <c r="T2472" s="119" t="str">
        <f t="shared" si="477"/>
        <v/>
      </c>
      <c r="U2472" s="119" t="str">
        <f t="shared" si="478"/>
        <v/>
      </c>
      <c r="V2472" s="119" t="str">
        <f t="shared" si="483"/>
        <v/>
      </c>
      <c r="W2472" s="119" t="str">
        <f t="shared" si="484"/>
        <v/>
      </c>
      <c r="X2472" s="119" t="str">
        <f t="shared" si="485"/>
        <v/>
      </c>
      <c r="Y2472" s="120" t="str">
        <f t="shared" si="479"/>
        <v/>
      </c>
      <c r="Z2472" s="121" t="str">
        <f t="shared" si="480"/>
        <v/>
      </c>
      <c r="AA2472" s="122"/>
      <c r="AB2472" s="119" t="str">
        <f t="shared" si="486"/>
        <v/>
      </c>
    </row>
    <row r="2473" spans="1:28" x14ac:dyDescent="0.45">
      <c r="A2473" s="112" t="str">
        <f>IF(C2473="","",COUNTA($C$3:C2473))</f>
        <v/>
      </c>
      <c r="B2473" s="112" t="str">
        <f t="shared" si="481"/>
        <v/>
      </c>
      <c r="C2473" s="124"/>
      <c r="D2473" s="114"/>
      <c r="E2473" s="114"/>
      <c r="F2473" s="115"/>
      <c r="G2473" s="116"/>
      <c r="H2473" s="152"/>
      <c r="I2473" s="116"/>
      <c r="J2473" s="116"/>
      <c r="K2473" s="117" t="str">
        <f t="shared" si="482"/>
        <v/>
      </c>
      <c r="L2473" s="118"/>
      <c r="M2473" s="118"/>
      <c r="N2473" s="118"/>
      <c r="O2473" s="138" t="str">
        <f t="shared" ref="O2473:O2536" si="487">IF(ISNUMBER(SEARCH("gsm",J:J)),(M2473+N2473)*1.22,IF(ISNUMBER(SEARCH("Tape",J:J)),L2473,IF(ISNUMBER(SEARCH("Thermal",J:J)),L2473,IF(ISNUMBER(SEARCH("Acou",J:J)),L2473,IF(ISNUMBER(SEARCH("ss",J:J)),L2473,IF(ISNUMBER(SEARCH("Alu",J:J)),L2473,IF(ISNUMBER(SEARCH("Gasket",J:J)),L2473,IF(ISNUMBER(SEARCH("Cleats",J:J)),L2473,IF(ISNUMBER(SEARCH("Tube",J:J)),L2473,IF(ISNUMBER(SEARCH("Bracket",J:J)),L2473,IF(ISNUMBER(SEARCH("Corner",J:J)),L2473,IF(ISNUMBER(SEARCH("MS",J:J)),L2473,IF(ISNUMBER(SEARCH("Bucket",J:J)),L2473,IF(ISNUMBER(SEARCH("stretch",J:J)),L2473,IF(ISNUMBER(SEARCH("Bubble",J:J)),L2473,IF(ISNUMBER(SEARCH("JTR",J:J)),L2473,IF(ISNUMBER(SEARCH("Clamp",J:J)),"No's",IF(ISNUMBER(SEARCH("PIR",J:J)),"sqmt",""))))))))))))))))))</f>
        <v/>
      </c>
      <c r="P2473" s="124"/>
      <c r="Q2473" s="118"/>
      <c r="R2473" s="118"/>
      <c r="S2473" s="151"/>
      <c r="T2473" s="119" t="str">
        <f t="shared" si="477"/>
        <v/>
      </c>
      <c r="U2473" s="119" t="str">
        <f t="shared" si="478"/>
        <v/>
      </c>
      <c r="V2473" s="119" t="str">
        <f t="shared" si="483"/>
        <v/>
      </c>
      <c r="W2473" s="119" t="str">
        <f t="shared" si="484"/>
        <v/>
      </c>
      <c r="X2473" s="119" t="str">
        <f t="shared" si="485"/>
        <v/>
      </c>
      <c r="Y2473" s="120" t="str">
        <f t="shared" si="479"/>
        <v/>
      </c>
      <c r="Z2473" s="121" t="str">
        <f t="shared" si="480"/>
        <v/>
      </c>
      <c r="AA2473" s="122"/>
      <c r="AB2473" s="119" t="str">
        <f t="shared" si="486"/>
        <v/>
      </c>
    </row>
    <row r="2474" spans="1:28" x14ac:dyDescent="0.45">
      <c r="A2474" s="112" t="str">
        <f>IF(C2474="","",COUNTA($C$3:C2474))</f>
        <v/>
      </c>
      <c r="B2474" s="112" t="str">
        <f t="shared" si="481"/>
        <v/>
      </c>
      <c r="C2474" s="124"/>
      <c r="D2474" s="114"/>
      <c r="E2474" s="114"/>
      <c r="F2474" s="115"/>
      <c r="G2474" s="116"/>
      <c r="H2474" s="152"/>
      <c r="I2474" s="116"/>
      <c r="J2474" s="116"/>
      <c r="K2474" s="117" t="str">
        <f t="shared" si="482"/>
        <v/>
      </c>
      <c r="L2474" s="118"/>
      <c r="M2474" s="118"/>
      <c r="N2474" s="118"/>
      <c r="O2474" s="138" t="str">
        <f t="shared" si="487"/>
        <v/>
      </c>
      <c r="P2474" s="124"/>
      <c r="Q2474" s="118"/>
      <c r="R2474" s="118"/>
      <c r="S2474" s="151"/>
      <c r="T2474" s="119" t="str">
        <f t="shared" si="477"/>
        <v/>
      </c>
      <c r="U2474" s="119" t="str">
        <f t="shared" si="478"/>
        <v/>
      </c>
      <c r="V2474" s="119" t="str">
        <f t="shared" si="483"/>
        <v/>
      </c>
      <c r="W2474" s="119" t="str">
        <f t="shared" si="484"/>
        <v/>
      </c>
      <c r="X2474" s="119" t="str">
        <f t="shared" si="485"/>
        <v/>
      </c>
      <c r="Y2474" s="120" t="str">
        <f t="shared" si="479"/>
        <v/>
      </c>
      <c r="Z2474" s="121" t="str">
        <f t="shared" si="480"/>
        <v/>
      </c>
      <c r="AA2474" s="122"/>
      <c r="AB2474" s="119" t="str">
        <f t="shared" si="486"/>
        <v/>
      </c>
    </row>
    <row r="2475" spans="1:28" x14ac:dyDescent="0.45">
      <c r="A2475" s="112" t="str">
        <f>IF(C2475="","",COUNTA($C$3:C2475))</f>
        <v/>
      </c>
      <c r="B2475" s="112" t="str">
        <f t="shared" si="481"/>
        <v/>
      </c>
      <c r="C2475" s="124"/>
      <c r="D2475" s="114"/>
      <c r="E2475" s="114"/>
      <c r="F2475" s="115"/>
      <c r="G2475" s="116"/>
      <c r="H2475" s="152"/>
      <c r="I2475" s="116"/>
      <c r="J2475" s="116"/>
      <c r="K2475" s="117" t="str">
        <f t="shared" si="482"/>
        <v/>
      </c>
      <c r="L2475" s="118"/>
      <c r="M2475" s="118"/>
      <c r="N2475" s="118"/>
      <c r="O2475" s="138" t="str">
        <f t="shared" si="487"/>
        <v/>
      </c>
      <c r="P2475" s="124"/>
      <c r="Q2475" s="118"/>
      <c r="R2475" s="118"/>
      <c r="S2475" s="151"/>
      <c r="T2475" s="119" t="str">
        <f t="shared" si="477"/>
        <v/>
      </c>
      <c r="U2475" s="119" t="str">
        <f t="shared" si="478"/>
        <v/>
      </c>
      <c r="V2475" s="119" t="str">
        <f t="shared" si="483"/>
        <v/>
      </c>
      <c r="W2475" s="119" t="str">
        <f t="shared" si="484"/>
        <v/>
      </c>
      <c r="X2475" s="119" t="str">
        <f t="shared" si="485"/>
        <v/>
      </c>
      <c r="Y2475" s="120" t="str">
        <f t="shared" si="479"/>
        <v/>
      </c>
      <c r="Z2475" s="121" t="str">
        <f t="shared" si="480"/>
        <v/>
      </c>
      <c r="AA2475" s="122"/>
      <c r="AB2475" s="119" t="str">
        <f t="shared" si="486"/>
        <v/>
      </c>
    </row>
    <row r="2476" spans="1:28" x14ac:dyDescent="0.45">
      <c r="A2476" s="112" t="str">
        <f>IF(C2476="","",COUNTA($C$3:C2476))</f>
        <v/>
      </c>
      <c r="B2476" s="112" t="str">
        <f t="shared" si="481"/>
        <v/>
      </c>
      <c r="C2476" s="124"/>
      <c r="D2476" s="114"/>
      <c r="E2476" s="114"/>
      <c r="F2476" s="115"/>
      <c r="G2476" s="116"/>
      <c r="H2476" s="152"/>
      <c r="I2476" s="116"/>
      <c r="J2476" s="116"/>
      <c r="K2476" s="117" t="str">
        <f t="shared" si="482"/>
        <v/>
      </c>
      <c r="L2476" s="118"/>
      <c r="M2476" s="118"/>
      <c r="N2476" s="118"/>
      <c r="O2476" s="138" t="str">
        <f t="shared" si="487"/>
        <v/>
      </c>
      <c r="P2476" s="124"/>
      <c r="Q2476" s="118"/>
      <c r="R2476" s="118"/>
      <c r="S2476" s="151"/>
      <c r="T2476" s="119" t="str">
        <f t="shared" si="477"/>
        <v/>
      </c>
      <c r="U2476" s="119" t="str">
        <f t="shared" si="478"/>
        <v/>
      </c>
      <c r="V2476" s="119" t="str">
        <f t="shared" si="483"/>
        <v/>
      </c>
      <c r="W2476" s="119" t="str">
        <f t="shared" si="484"/>
        <v/>
      </c>
      <c r="X2476" s="119" t="str">
        <f t="shared" si="485"/>
        <v/>
      </c>
      <c r="Y2476" s="120" t="str">
        <f t="shared" si="479"/>
        <v/>
      </c>
      <c r="Z2476" s="121" t="str">
        <f t="shared" si="480"/>
        <v/>
      </c>
      <c r="AA2476" s="122"/>
      <c r="AB2476" s="119" t="str">
        <f t="shared" si="486"/>
        <v/>
      </c>
    </row>
    <row r="2477" spans="1:28" x14ac:dyDescent="0.45">
      <c r="A2477" s="112" t="str">
        <f>IF(C2477="","",COUNTA($C$3:C2477))</f>
        <v/>
      </c>
      <c r="B2477" s="112" t="str">
        <f t="shared" si="481"/>
        <v/>
      </c>
      <c r="C2477" s="124"/>
      <c r="D2477" s="114"/>
      <c r="E2477" s="114"/>
      <c r="F2477" s="115"/>
      <c r="G2477" s="116"/>
      <c r="H2477" s="152"/>
      <c r="I2477" s="116"/>
      <c r="J2477" s="116"/>
      <c r="K2477" s="117" t="str">
        <f t="shared" si="482"/>
        <v/>
      </c>
      <c r="L2477" s="118"/>
      <c r="M2477" s="118"/>
      <c r="N2477" s="118"/>
      <c r="O2477" s="138" t="str">
        <f t="shared" si="487"/>
        <v/>
      </c>
      <c r="P2477" s="124"/>
      <c r="Q2477" s="118"/>
      <c r="R2477" s="118"/>
      <c r="S2477" s="151"/>
      <c r="T2477" s="119" t="str">
        <f t="shared" si="477"/>
        <v/>
      </c>
      <c r="U2477" s="119" t="str">
        <f t="shared" si="478"/>
        <v/>
      </c>
      <c r="V2477" s="119" t="str">
        <f t="shared" si="483"/>
        <v/>
      </c>
      <c r="W2477" s="119" t="str">
        <f t="shared" si="484"/>
        <v/>
      </c>
      <c r="X2477" s="119" t="str">
        <f t="shared" si="485"/>
        <v/>
      </c>
      <c r="Y2477" s="120" t="str">
        <f t="shared" si="479"/>
        <v/>
      </c>
      <c r="Z2477" s="121" t="str">
        <f t="shared" si="480"/>
        <v/>
      </c>
      <c r="AA2477" s="122"/>
      <c r="AB2477" s="119" t="str">
        <f t="shared" si="486"/>
        <v/>
      </c>
    </row>
    <row r="2478" spans="1:28" x14ac:dyDescent="0.45">
      <c r="A2478" s="112" t="str">
        <f>IF(C2478="","",COUNTA($C$3:C2478))</f>
        <v/>
      </c>
      <c r="B2478" s="112" t="str">
        <f t="shared" si="481"/>
        <v/>
      </c>
      <c r="C2478" s="113"/>
      <c r="D2478" s="114"/>
      <c r="E2478" s="114"/>
      <c r="F2478" s="115"/>
      <c r="G2478" s="116"/>
      <c r="H2478" s="152"/>
      <c r="I2478" s="116"/>
      <c r="J2478" s="116"/>
      <c r="K2478" s="117" t="str">
        <f t="shared" si="482"/>
        <v/>
      </c>
      <c r="L2478" s="118"/>
      <c r="M2478" s="118"/>
      <c r="N2478" s="118"/>
      <c r="O2478" s="138" t="str">
        <f t="shared" si="487"/>
        <v/>
      </c>
      <c r="P2478" s="124"/>
      <c r="Q2478" s="118"/>
      <c r="R2478" s="118"/>
      <c r="S2478" s="151"/>
      <c r="T2478" s="119" t="str">
        <f t="shared" si="477"/>
        <v/>
      </c>
      <c r="U2478" s="119" t="str">
        <f t="shared" si="478"/>
        <v/>
      </c>
      <c r="V2478" s="119" t="str">
        <f t="shared" si="483"/>
        <v/>
      </c>
      <c r="W2478" s="119" t="str">
        <f t="shared" si="484"/>
        <v/>
      </c>
      <c r="X2478" s="119" t="str">
        <f t="shared" si="485"/>
        <v/>
      </c>
      <c r="Y2478" s="120" t="str">
        <f t="shared" si="479"/>
        <v/>
      </c>
      <c r="Z2478" s="121" t="str">
        <f t="shared" si="480"/>
        <v/>
      </c>
      <c r="AA2478" s="122"/>
      <c r="AB2478" s="119" t="str">
        <f t="shared" si="486"/>
        <v/>
      </c>
    </row>
    <row r="2479" spans="1:28" x14ac:dyDescent="0.45">
      <c r="A2479" s="112" t="str">
        <f>IF(C2479="","",COUNTA($C$3:C2479))</f>
        <v/>
      </c>
      <c r="B2479" s="112" t="str">
        <f t="shared" si="481"/>
        <v/>
      </c>
      <c r="C2479" s="124"/>
      <c r="D2479" s="114"/>
      <c r="E2479" s="114"/>
      <c r="F2479" s="115"/>
      <c r="G2479" s="116"/>
      <c r="H2479" s="152"/>
      <c r="I2479" s="116"/>
      <c r="J2479" s="116"/>
      <c r="K2479" s="117" t="str">
        <f t="shared" si="482"/>
        <v/>
      </c>
      <c r="L2479" s="118"/>
      <c r="M2479" s="118"/>
      <c r="N2479" s="118"/>
      <c r="O2479" s="138" t="str">
        <f t="shared" si="487"/>
        <v/>
      </c>
      <c r="P2479" s="124"/>
      <c r="Q2479" s="118"/>
      <c r="R2479" s="118"/>
      <c r="S2479" s="151"/>
      <c r="T2479" s="119" t="str">
        <f t="shared" si="477"/>
        <v/>
      </c>
      <c r="U2479" s="119" t="str">
        <f t="shared" si="478"/>
        <v/>
      </c>
      <c r="V2479" s="119" t="str">
        <f t="shared" si="483"/>
        <v/>
      </c>
      <c r="W2479" s="119" t="str">
        <f t="shared" si="484"/>
        <v/>
      </c>
      <c r="X2479" s="119" t="str">
        <f t="shared" si="485"/>
        <v/>
      </c>
      <c r="Y2479" s="120" t="str">
        <f t="shared" si="479"/>
        <v/>
      </c>
      <c r="Z2479" s="121" t="str">
        <f t="shared" si="480"/>
        <v/>
      </c>
      <c r="AA2479" s="122"/>
      <c r="AB2479" s="119" t="str">
        <f t="shared" si="486"/>
        <v/>
      </c>
    </row>
    <row r="2480" spans="1:28" x14ac:dyDescent="0.45">
      <c r="A2480" s="112" t="str">
        <f>IF(C2480="","",COUNTA($C$3:C2480))</f>
        <v/>
      </c>
      <c r="B2480" s="112" t="str">
        <f t="shared" si="481"/>
        <v/>
      </c>
      <c r="C2480" s="124"/>
      <c r="D2480" s="114"/>
      <c r="E2480" s="114"/>
      <c r="F2480" s="115"/>
      <c r="G2480" s="116"/>
      <c r="H2480" s="152"/>
      <c r="I2480" s="116"/>
      <c r="J2480" s="116"/>
      <c r="K2480" s="117" t="str">
        <f t="shared" si="482"/>
        <v/>
      </c>
      <c r="L2480" s="118"/>
      <c r="M2480" s="118"/>
      <c r="N2480" s="118"/>
      <c r="O2480" s="138" t="str">
        <f t="shared" si="487"/>
        <v/>
      </c>
      <c r="P2480" s="124"/>
      <c r="Q2480" s="118"/>
      <c r="R2480" s="118"/>
      <c r="S2480" s="151"/>
      <c r="T2480" s="119" t="str">
        <f t="shared" si="477"/>
        <v/>
      </c>
      <c r="U2480" s="119" t="str">
        <f t="shared" si="478"/>
        <v/>
      </c>
      <c r="V2480" s="119" t="str">
        <f t="shared" si="483"/>
        <v/>
      </c>
      <c r="W2480" s="119" t="str">
        <f t="shared" si="484"/>
        <v/>
      </c>
      <c r="X2480" s="119" t="str">
        <f t="shared" si="485"/>
        <v/>
      </c>
      <c r="Y2480" s="120" t="str">
        <f t="shared" si="479"/>
        <v/>
      </c>
      <c r="Z2480" s="121" t="str">
        <f t="shared" si="480"/>
        <v/>
      </c>
      <c r="AA2480" s="122"/>
      <c r="AB2480" s="119" t="str">
        <f t="shared" si="486"/>
        <v/>
      </c>
    </row>
    <row r="2481" spans="1:28" x14ac:dyDescent="0.45">
      <c r="A2481" s="112" t="str">
        <f>IF(C2481="","",COUNTA($C$3:C2481))</f>
        <v/>
      </c>
      <c r="B2481" s="112" t="str">
        <f t="shared" si="481"/>
        <v/>
      </c>
      <c r="C2481" s="124"/>
      <c r="D2481" s="114"/>
      <c r="E2481" s="114"/>
      <c r="F2481" s="115"/>
      <c r="G2481" s="116"/>
      <c r="H2481" s="152"/>
      <c r="I2481" s="116"/>
      <c r="J2481" s="116"/>
      <c r="K2481" s="117" t="str">
        <f t="shared" si="482"/>
        <v/>
      </c>
      <c r="L2481" s="118"/>
      <c r="M2481" s="118"/>
      <c r="N2481" s="118"/>
      <c r="O2481" s="138" t="str">
        <f t="shared" si="487"/>
        <v/>
      </c>
      <c r="P2481" s="124"/>
      <c r="Q2481" s="118"/>
      <c r="R2481" s="118"/>
      <c r="S2481" s="151"/>
      <c r="T2481" s="119" t="str">
        <f t="shared" si="477"/>
        <v/>
      </c>
      <c r="U2481" s="119" t="str">
        <f t="shared" si="478"/>
        <v/>
      </c>
      <c r="V2481" s="119" t="str">
        <f t="shared" si="483"/>
        <v/>
      </c>
      <c r="W2481" s="119" t="str">
        <f t="shared" si="484"/>
        <v/>
      </c>
      <c r="X2481" s="119" t="str">
        <f t="shared" si="485"/>
        <v/>
      </c>
      <c r="Y2481" s="120" t="str">
        <f t="shared" si="479"/>
        <v/>
      </c>
      <c r="Z2481" s="121" t="str">
        <f t="shared" si="480"/>
        <v/>
      </c>
      <c r="AA2481" s="122"/>
      <c r="AB2481" s="119" t="str">
        <f t="shared" si="486"/>
        <v/>
      </c>
    </row>
    <row r="2482" spans="1:28" x14ac:dyDescent="0.45">
      <c r="A2482" s="112" t="str">
        <f>IF(C2482="","",COUNTA($C$3:C2482))</f>
        <v/>
      </c>
      <c r="B2482" s="112" t="str">
        <f t="shared" si="481"/>
        <v/>
      </c>
      <c r="C2482" s="124"/>
      <c r="D2482" s="114"/>
      <c r="E2482" s="114"/>
      <c r="F2482" s="115"/>
      <c r="G2482" s="116"/>
      <c r="H2482" s="152"/>
      <c r="I2482" s="116"/>
      <c r="J2482" s="116"/>
      <c r="K2482" s="117" t="str">
        <f t="shared" si="482"/>
        <v/>
      </c>
      <c r="L2482" s="118"/>
      <c r="M2482" s="118"/>
      <c r="N2482" s="118"/>
      <c r="O2482" s="138" t="str">
        <f t="shared" si="487"/>
        <v/>
      </c>
      <c r="P2482" s="124"/>
      <c r="Q2482" s="118"/>
      <c r="R2482" s="118"/>
      <c r="S2482" s="151"/>
      <c r="T2482" s="119" t="str">
        <f t="shared" si="477"/>
        <v/>
      </c>
      <c r="U2482" s="119" t="str">
        <f t="shared" si="478"/>
        <v/>
      </c>
      <c r="V2482" s="119" t="str">
        <f t="shared" si="483"/>
        <v/>
      </c>
      <c r="W2482" s="119" t="str">
        <f t="shared" si="484"/>
        <v/>
      </c>
      <c r="X2482" s="119" t="str">
        <f t="shared" si="485"/>
        <v/>
      </c>
      <c r="Y2482" s="120" t="str">
        <f t="shared" si="479"/>
        <v/>
      </c>
      <c r="Z2482" s="121" t="str">
        <f t="shared" si="480"/>
        <v/>
      </c>
      <c r="AA2482" s="122"/>
      <c r="AB2482" s="119" t="str">
        <f t="shared" si="486"/>
        <v/>
      </c>
    </row>
    <row r="2483" spans="1:28" x14ac:dyDescent="0.45">
      <c r="A2483" s="112" t="str">
        <f>IF(C2483="","",COUNTA($C$3:C2483))</f>
        <v/>
      </c>
      <c r="B2483" s="112" t="str">
        <f t="shared" si="481"/>
        <v/>
      </c>
      <c r="C2483" s="124"/>
      <c r="D2483" s="114"/>
      <c r="E2483" s="114"/>
      <c r="F2483" s="115"/>
      <c r="G2483" s="116"/>
      <c r="H2483" s="152"/>
      <c r="I2483" s="116"/>
      <c r="J2483" s="116"/>
      <c r="K2483" s="117" t="str">
        <f t="shared" si="482"/>
        <v/>
      </c>
      <c r="L2483" s="118"/>
      <c r="M2483" s="118"/>
      <c r="N2483" s="118"/>
      <c r="O2483" s="138" t="str">
        <f t="shared" si="487"/>
        <v/>
      </c>
      <c r="P2483" s="124"/>
      <c r="Q2483" s="118"/>
      <c r="R2483" s="118"/>
      <c r="S2483" s="151"/>
      <c r="T2483" s="119" t="str">
        <f t="shared" ref="T2483:T2546" si="488">(IF(K2483="Sqmt",(O2483-Q2483),""))</f>
        <v/>
      </c>
      <c r="U2483" s="119" t="str">
        <f t="shared" ref="U2483:U2546" si="489">(IF(K2483="Sqmt",(O2483-P2483)-T2483,IF(K2483="Rmt","",IF(K2483="Kg's","",IF(K2483="No's","",IF(K2483="Roll","",""))))))</f>
        <v/>
      </c>
      <c r="V2483" s="119" t="str">
        <f t="shared" si="483"/>
        <v/>
      </c>
      <c r="W2483" s="119" t="str">
        <f t="shared" si="484"/>
        <v/>
      </c>
      <c r="X2483" s="119" t="str">
        <f t="shared" si="485"/>
        <v/>
      </c>
      <c r="Y2483" s="120" t="str">
        <f t="shared" ref="Y2483:Y2546" si="490">IF(K2483="Sqmt",(T2483/O2483)*100,IF(K2483="Kg's","",IF(K2483="No's","",IF(K2483="Rmt","",IF(K2483="Roll","",IF(K2483="",""))))))</f>
        <v/>
      </c>
      <c r="Z2483" s="121" t="str">
        <f t="shared" ref="Z2483:Z2546" si="491">IF(K2483="Sqmt",(U2483/O2483)*100,IF(K2483="Kg's","",IF(K2483="No's","",IF(K2483="Rmt","",IF(K2483="Roll","",IF(K2483="",""))))))</f>
        <v/>
      </c>
      <c r="AA2483" s="122"/>
      <c r="AB2483" s="119" t="str">
        <f t="shared" si="486"/>
        <v/>
      </c>
    </row>
    <row r="2484" spans="1:28" x14ac:dyDescent="0.45">
      <c r="A2484" s="112" t="str">
        <f>IF(C2484="","",COUNTA($C$3:C2484))</f>
        <v/>
      </c>
      <c r="B2484" s="112" t="str">
        <f t="shared" ref="B2484:B2547" si="492">IF(C2484="","",TEXT(C2484,"mmmm"))</f>
        <v/>
      </c>
      <c r="C2484" s="124"/>
      <c r="D2484" s="114"/>
      <c r="E2484" s="114"/>
      <c r="F2484" s="115"/>
      <c r="G2484" s="116"/>
      <c r="H2484" s="152"/>
      <c r="I2484" s="116"/>
      <c r="J2484" s="116"/>
      <c r="K2484" s="117" t="str">
        <f t="shared" si="482"/>
        <v/>
      </c>
      <c r="L2484" s="118"/>
      <c r="M2484" s="118"/>
      <c r="N2484" s="118"/>
      <c r="O2484" s="138" t="str">
        <f t="shared" si="487"/>
        <v/>
      </c>
      <c r="P2484" s="124"/>
      <c r="Q2484" s="118"/>
      <c r="R2484" s="118"/>
      <c r="S2484" s="151"/>
      <c r="T2484" s="119" t="str">
        <f t="shared" si="488"/>
        <v/>
      </c>
      <c r="U2484" s="119" t="str">
        <f t="shared" si="489"/>
        <v/>
      </c>
      <c r="V2484" s="119" t="str">
        <f t="shared" si="483"/>
        <v/>
      </c>
      <c r="W2484" s="119" t="str">
        <f t="shared" si="484"/>
        <v/>
      </c>
      <c r="X2484" s="119" t="str">
        <f t="shared" si="485"/>
        <v/>
      </c>
      <c r="Y2484" s="120" t="str">
        <f t="shared" si="490"/>
        <v/>
      </c>
      <c r="Z2484" s="121" t="str">
        <f t="shared" si="491"/>
        <v/>
      </c>
      <c r="AA2484" s="122"/>
      <c r="AB2484" s="119" t="str">
        <f t="shared" si="486"/>
        <v/>
      </c>
    </row>
    <row r="2485" spans="1:28" x14ac:dyDescent="0.45">
      <c r="A2485" s="112" t="str">
        <f>IF(C2485="","",COUNTA($C$3:C2485))</f>
        <v/>
      </c>
      <c r="B2485" s="112" t="str">
        <f t="shared" si="492"/>
        <v/>
      </c>
      <c r="C2485" s="124"/>
      <c r="D2485" s="114"/>
      <c r="E2485" s="114"/>
      <c r="F2485" s="115"/>
      <c r="G2485" s="116"/>
      <c r="H2485" s="152"/>
      <c r="I2485" s="116"/>
      <c r="J2485" s="116"/>
      <c r="K2485" s="117" t="str">
        <f t="shared" si="482"/>
        <v/>
      </c>
      <c r="L2485" s="118"/>
      <c r="M2485" s="118"/>
      <c r="N2485" s="118"/>
      <c r="O2485" s="138" t="str">
        <f t="shared" si="487"/>
        <v/>
      </c>
      <c r="P2485" s="124"/>
      <c r="Q2485" s="118"/>
      <c r="R2485" s="118"/>
      <c r="S2485" s="151"/>
      <c r="T2485" s="119" t="str">
        <f t="shared" si="488"/>
        <v/>
      </c>
      <c r="U2485" s="119" t="str">
        <f t="shared" si="489"/>
        <v/>
      </c>
      <c r="V2485" s="119" t="str">
        <f t="shared" si="483"/>
        <v/>
      </c>
      <c r="W2485" s="119" t="str">
        <f t="shared" si="484"/>
        <v/>
      </c>
      <c r="X2485" s="119" t="str">
        <f t="shared" si="485"/>
        <v/>
      </c>
      <c r="Y2485" s="120" t="str">
        <f t="shared" si="490"/>
        <v/>
      </c>
      <c r="Z2485" s="121" t="str">
        <f t="shared" si="491"/>
        <v/>
      </c>
      <c r="AA2485" s="122"/>
      <c r="AB2485" s="119" t="str">
        <f t="shared" si="486"/>
        <v/>
      </c>
    </row>
    <row r="2486" spans="1:28" x14ac:dyDescent="0.45">
      <c r="A2486" s="112" t="str">
        <f>IF(C2486="","",COUNTA($C$3:C2486))</f>
        <v/>
      </c>
      <c r="B2486" s="112" t="str">
        <f t="shared" si="492"/>
        <v/>
      </c>
      <c r="C2486" s="124"/>
      <c r="D2486" s="114"/>
      <c r="E2486" s="114"/>
      <c r="F2486" s="115"/>
      <c r="G2486" s="116"/>
      <c r="H2486" s="152"/>
      <c r="I2486" s="116"/>
      <c r="J2486" s="116"/>
      <c r="K2486" s="117" t="str">
        <f t="shared" si="482"/>
        <v/>
      </c>
      <c r="L2486" s="118"/>
      <c r="M2486" s="118"/>
      <c r="N2486" s="118"/>
      <c r="O2486" s="138" t="str">
        <f t="shared" si="487"/>
        <v/>
      </c>
      <c r="P2486" s="124"/>
      <c r="Q2486" s="118"/>
      <c r="R2486" s="118"/>
      <c r="S2486" s="151"/>
      <c r="T2486" s="119" t="str">
        <f t="shared" si="488"/>
        <v/>
      </c>
      <c r="U2486" s="119" t="str">
        <f t="shared" si="489"/>
        <v/>
      </c>
      <c r="V2486" s="119" t="str">
        <f t="shared" si="483"/>
        <v/>
      </c>
      <c r="W2486" s="119" t="str">
        <f t="shared" si="484"/>
        <v/>
      </c>
      <c r="X2486" s="119" t="str">
        <f t="shared" si="485"/>
        <v/>
      </c>
      <c r="Y2486" s="120" t="str">
        <f t="shared" si="490"/>
        <v/>
      </c>
      <c r="Z2486" s="121" t="str">
        <f t="shared" si="491"/>
        <v/>
      </c>
      <c r="AA2486" s="122"/>
      <c r="AB2486" s="119" t="str">
        <f t="shared" si="486"/>
        <v/>
      </c>
    </row>
    <row r="2487" spans="1:28" x14ac:dyDescent="0.45">
      <c r="A2487" s="112" t="str">
        <f>IF(C2487="","",COUNTA($C$3:C2487))</f>
        <v/>
      </c>
      <c r="B2487" s="112" t="str">
        <f t="shared" si="492"/>
        <v/>
      </c>
      <c r="C2487" s="124"/>
      <c r="D2487" s="114"/>
      <c r="E2487" s="114"/>
      <c r="F2487" s="115"/>
      <c r="G2487" s="116"/>
      <c r="H2487" s="152"/>
      <c r="I2487" s="116"/>
      <c r="J2487" s="116"/>
      <c r="K2487" s="117" t="str">
        <f t="shared" si="482"/>
        <v/>
      </c>
      <c r="L2487" s="118"/>
      <c r="M2487" s="118"/>
      <c r="N2487" s="118"/>
      <c r="O2487" s="138" t="str">
        <f t="shared" si="487"/>
        <v/>
      </c>
      <c r="P2487" s="124"/>
      <c r="Q2487" s="118"/>
      <c r="R2487" s="118"/>
      <c r="S2487" s="151"/>
      <c r="T2487" s="119" t="str">
        <f t="shared" si="488"/>
        <v/>
      </c>
      <c r="U2487" s="119" t="str">
        <f t="shared" si="489"/>
        <v/>
      </c>
      <c r="V2487" s="119" t="str">
        <f t="shared" si="483"/>
        <v/>
      </c>
      <c r="W2487" s="119" t="str">
        <f t="shared" si="484"/>
        <v/>
      </c>
      <c r="X2487" s="119" t="str">
        <f t="shared" si="485"/>
        <v/>
      </c>
      <c r="Y2487" s="120" t="str">
        <f t="shared" si="490"/>
        <v/>
      </c>
      <c r="Z2487" s="121" t="str">
        <f t="shared" si="491"/>
        <v/>
      </c>
      <c r="AA2487" s="122"/>
      <c r="AB2487" s="119" t="str">
        <f t="shared" si="486"/>
        <v/>
      </c>
    </row>
    <row r="2488" spans="1:28" x14ac:dyDescent="0.45">
      <c r="A2488" s="112" t="str">
        <f>IF(C2488="","",COUNTA($C$3:C2488))</f>
        <v/>
      </c>
      <c r="B2488" s="112" t="str">
        <f t="shared" si="492"/>
        <v/>
      </c>
      <c r="C2488" s="124"/>
      <c r="D2488" s="114"/>
      <c r="E2488" s="114"/>
      <c r="F2488" s="115"/>
      <c r="G2488" s="116"/>
      <c r="H2488" s="152"/>
      <c r="I2488" s="116"/>
      <c r="J2488" s="116"/>
      <c r="K2488" s="117" t="str">
        <f t="shared" si="482"/>
        <v/>
      </c>
      <c r="L2488" s="118"/>
      <c r="M2488" s="118"/>
      <c r="N2488" s="118"/>
      <c r="O2488" s="138" t="str">
        <f t="shared" si="487"/>
        <v/>
      </c>
      <c r="P2488" s="124"/>
      <c r="Q2488" s="118"/>
      <c r="R2488" s="118"/>
      <c r="S2488" s="151"/>
      <c r="T2488" s="119" t="str">
        <f t="shared" si="488"/>
        <v/>
      </c>
      <c r="U2488" s="119" t="str">
        <f t="shared" si="489"/>
        <v/>
      </c>
      <c r="V2488" s="119" t="str">
        <f t="shared" si="483"/>
        <v/>
      </c>
      <c r="W2488" s="119" t="str">
        <f t="shared" si="484"/>
        <v/>
      </c>
      <c r="X2488" s="119" t="str">
        <f t="shared" si="485"/>
        <v/>
      </c>
      <c r="Y2488" s="120" t="str">
        <f t="shared" si="490"/>
        <v/>
      </c>
      <c r="Z2488" s="121" t="str">
        <f t="shared" si="491"/>
        <v/>
      </c>
      <c r="AA2488" s="122"/>
      <c r="AB2488" s="119" t="str">
        <f t="shared" si="486"/>
        <v/>
      </c>
    </row>
    <row r="2489" spans="1:28" x14ac:dyDescent="0.45">
      <c r="A2489" s="112" t="str">
        <f>IF(C2489="","",COUNTA($C$3:C2489))</f>
        <v/>
      </c>
      <c r="B2489" s="112" t="str">
        <f t="shared" si="492"/>
        <v/>
      </c>
      <c r="C2489" s="124"/>
      <c r="D2489" s="114"/>
      <c r="E2489" s="114"/>
      <c r="F2489" s="115"/>
      <c r="G2489" s="116"/>
      <c r="H2489" s="152"/>
      <c r="I2489" s="116"/>
      <c r="J2489" s="116"/>
      <c r="K2489" s="117" t="str">
        <f t="shared" si="482"/>
        <v/>
      </c>
      <c r="L2489" s="118"/>
      <c r="M2489" s="118"/>
      <c r="N2489" s="118"/>
      <c r="O2489" s="138" t="str">
        <f t="shared" si="487"/>
        <v/>
      </c>
      <c r="P2489" s="124"/>
      <c r="Q2489" s="118"/>
      <c r="R2489" s="118"/>
      <c r="S2489" s="151"/>
      <c r="T2489" s="119" t="str">
        <f t="shared" si="488"/>
        <v/>
      </c>
      <c r="U2489" s="119" t="str">
        <f t="shared" si="489"/>
        <v/>
      </c>
      <c r="V2489" s="119" t="str">
        <f t="shared" si="483"/>
        <v/>
      </c>
      <c r="W2489" s="119" t="str">
        <f t="shared" si="484"/>
        <v/>
      </c>
      <c r="X2489" s="119" t="str">
        <f t="shared" si="485"/>
        <v/>
      </c>
      <c r="Y2489" s="120" t="str">
        <f t="shared" si="490"/>
        <v/>
      </c>
      <c r="Z2489" s="121" t="str">
        <f t="shared" si="491"/>
        <v/>
      </c>
      <c r="AA2489" s="122"/>
      <c r="AB2489" s="119" t="str">
        <f t="shared" si="486"/>
        <v/>
      </c>
    </row>
    <row r="2490" spans="1:28" x14ac:dyDescent="0.45">
      <c r="A2490" s="112" t="str">
        <f>IF(C2490="","",COUNTA($C$3:C2490))</f>
        <v/>
      </c>
      <c r="B2490" s="112" t="str">
        <f t="shared" si="492"/>
        <v/>
      </c>
      <c r="C2490" s="113"/>
      <c r="D2490" s="114"/>
      <c r="E2490" s="114"/>
      <c r="F2490" s="115"/>
      <c r="G2490" s="116"/>
      <c r="H2490" s="152"/>
      <c r="I2490" s="116"/>
      <c r="J2490" s="116"/>
      <c r="K2490" s="117" t="str">
        <f t="shared" si="482"/>
        <v/>
      </c>
      <c r="L2490" s="118"/>
      <c r="M2490" s="118"/>
      <c r="N2490" s="118"/>
      <c r="O2490" s="138" t="str">
        <f t="shared" si="487"/>
        <v/>
      </c>
      <c r="P2490" s="124"/>
      <c r="Q2490" s="118"/>
      <c r="R2490" s="118"/>
      <c r="S2490" s="151"/>
      <c r="T2490" s="119" t="str">
        <f t="shared" si="488"/>
        <v/>
      </c>
      <c r="U2490" s="119" t="str">
        <f t="shared" si="489"/>
        <v/>
      </c>
      <c r="V2490" s="119" t="str">
        <f t="shared" si="483"/>
        <v/>
      </c>
      <c r="W2490" s="119" t="str">
        <f t="shared" si="484"/>
        <v/>
      </c>
      <c r="X2490" s="119" t="str">
        <f t="shared" si="485"/>
        <v/>
      </c>
      <c r="Y2490" s="120" t="str">
        <f t="shared" si="490"/>
        <v/>
      </c>
      <c r="Z2490" s="121" t="str">
        <f t="shared" si="491"/>
        <v/>
      </c>
      <c r="AA2490" s="122"/>
      <c r="AB2490" s="119" t="str">
        <f t="shared" si="486"/>
        <v/>
      </c>
    </row>
    <row r="2491" spans="1:28" x14ac:dyDescent="0.45">
      <c r="A2491" s="112" t="str">
        <f>IF(C2491="","",COUNTA($C$3:C2491))</f>
        <v/>
      </c>
      <c r="B2491" s="112" t="str">
        <f t="shared" si="492"/>
        <v/>
      </c>
      <c r="C2491" s="124"/>
      <c r="D2491" s="114"/>
      <c r="E2491" s="114"/>
      <c r="F2491" s="115"/>
      <c r="G2491" s="116"/>
      <c r="H2491" s="152"/>
      <c r="I2491" s="116"/>
      <c r="J2491" s="116"/>
      <c r="K2491" s="117" t="str">
        <f t="shared" si="482"/>
        <v/>
      </c>
      <c r="L2491" s="118"/>
      <c r="M2491" s="118"/>
      <c r="N2491" s="118"/>
      <c r="O2491" s="138" t="str">
        <f t="shared" si="487"/>
        <v/>
      </c>
      <c r="P2491" s="124"/>
      <c r="Q2491" s="118"/>
      <c r="R2491" s="118"/>
      <c r="S2491" s="151"/>
      <c r="T2491" s="119" t="str">
        <f t="shared" si="488"/>
        <v/>
      </c>
      <c r="U2491" s="119" t="str">
        <f t="shared" si="489"/>
        <v/>
      </c>
      <c r="V2491" s="119" t="str">
        <f t="shared" si="483"/>
        <v/>
      </c>
      <c r="W2491" s="119" t="str">
        <f t="shared" si="484"/>
        <v/>
      </c>
      <c r="X2491" s="119" t="str">
        <f t="shared" si="485"/>
        <v/>
      </c>
      <c r="Y2491" s="120" t="str">
        <f t="shared" si="490"/>
        <v/>
      </c>
      <c r="Z2491" s="121" t="str">
        <f t="shared" si="491"/>
        <v/>
      </c>
      <c r="AA2491" s="122"/>
      <c r="AB2491" s="119" t="str">
        <f t="shared" si="486"/>
        <v/>
      </c>
    </row>
    <row r="2492" spans="1:28" x14ac:dyDescent="0.45">
      <c r="A2492" s="112" t="str">
        <f>IF(C2492="","",COUNTA($C$3:C2492))</f>
        <v/>
      </c>
      <c r="B2492" s="112" t="str">
        <f t="shared" si="492"/>
        <v/>
      </c>
      <c r="C2492" s="124"/>
      <c r="D2492" s="114"/>
      <c r="E2492" s="114"/>
      <c r="F2492" s="115"/>
      <c r="G2492" s="116"/>
      <c r="H2492" s="152"/>
      <c r="I2492" s="116"/>
      <c r="J2492" s="116"/>
      <c r="K2492" s="117" t="str">
        <f t="shared" si="482"/>
        <v/>
      </c>
      <c r="L2492" s="118"/>
      <c r="M2492" s="118"/>
      <c r="N2492" s="118"/>
      <c r="O2492" s="138" t="str">
        <f t="shared" si="487"/>
        <v/>
      </c>
      <c r="P2492" s="124"/>
      <c r="Q2492" s="118"/>
      <c r="R2492" s="118"/>
      <c r="S2492" s="151"/>
      <c r="T2492" s="119" t="str">
        <f t="shared" si="488"/>
        <v/>
      </c>
      <c r="U2492" s="119" t="str">
        <f t="shared" si="489"/>
        <v/>
      </c>
      <c r="V2492" s="119" t="str">
        <f t="shared" si="483"/>
        <v/>
      </c>
      <c r="W2492" s="119" t="str">
        <f t="shared" si="484"/>
        <v/>
      </c>
      <c r="X2492" s="119" t="str">
        <f t="shared" si="485"/>
        <v/>
      </c>
      <c r="Y2492" s="120" t="str">
        <f t="shared" si="490"/>
        <v/>
      </c>
      <c r="Z2492" s="121" t="str">
        <f t="shared" si="491"/>
        <v/>
      </c>
      <c r="AA2492" s="122"/>
      <c r="AB2492" s="119" t="str">
        <f t="shared" si="486"/>
        <v/>
      </c>
    </row>
    <row r="2493" spans="1:28" x14ac:dyDescent="0.45">
      <c r="A2493" s="112" t="str">
        <f>IF(C2493="","",COUNTA($C$3:C2493))</f>
        <v/>
      </c>
      <c r="B2493" s="112" t="str">
        <f t="shared" si="492"/>
        <v/>
      </c>
      <c r="C2493" s="124"/>
      <c r="D2493" s="114"/>
      <c r="E2493" s="114"/>
      <c r="F2493" s="115"/>
      <c r="G2493" s="116"/>
      <c r="H2493" s="152"/>
      <c r="I2493" s="116"/>
      <c r="J2493" s="116"/>
      <c r="K2493" s="117" t="str">
        <f t="shared" si="482"/>
        <v/>
      </c>
      <c r="L2493" s="118"/>
      <c r="M2493" s="118"/>
      <c r="N2493" s="118"/>
      <c r="O2493" s="138" t="str">
        <f t="shared" si="487"/>
        <v/>
      </c>
      <c r="P2493" s="124"/>
      <c r="Q2493" s="118"/>
      <c r="R2493" s="118"/>
      <c r="S2493" s="151"/>
      <c r="T2493" s="119" t="str">
        <f t="shared" si="488"/>
        <v/>
      </c>
      <c r="U2493" s="119" t="str">
        <f t="shared" si="489"/>
        <v/>
      </c>
      <c r="V2493" s="119" t="str">
        <f t="shared" si="483"/>
        <v/>
      </c>
      <c r="W2493" s="119" t="str">
        <f t="shared" si="484"/>
        <v/>
      </c>
      <c r="X2493" s="119" t="str">
        <f t="shared" si="485"/>
        <v/>
      </c>
      <c r="Y2493" s="120" t="str">
        <f t="shared" si="490"/>
        <v/>
      </c>
      <c r="Z2493" s="121" t="str">
        <f t="shared" si="491"/>
        <v/>
      </c>
      <c r="AA2493" s="122"/>
      <c r="AB2493" s="119" t="str">
        <f t="shared" si="486"/>
        <v/>
      </c>
    </row>
    <row r="2494" spans="1:28" x14ac:dyDescent="0.45">
      <c r="A2494" s="112" t="str">
        <f>IF(C2494="","",COUNTA($C$3:C2494))</f>
        <v/>
      </c>
      <c r="B2494" s="112" t="str">
        <f t="shared" si="492"/>
        <v/>
      </c>
      <c r="C2494" s="124"/>
      <c r="D2494" s="114"/>
      <c r="E2494" s="114"/>
      <c r="F2494" s="115"/>
      <c r="G2494" s="116"/>
      <c r="H2494" s="152"/>
      <c r="I2494" s="116"/>
      <c r="J2494" s="116"/>
      <c r="K2494" s="117" t="str">
        <f t="shared" si="482"/>
        <v/>
      </c>
      <c r="L2494" s="118"/>
      <c r="M2494" s="118"/>
      <c r="N2494" s="118"/>
      <c r="O2494" s="138" t="str">
        <f t="shared" si="487"/>
        <v/>
      </c>
      <c r="P2494" s="124"/>
      <c r="Q2494" s="118"/>
      <c r="R2494" s="118"/>
      <c r="S2494" s="151"/>
      <c r="T2494" s="119" t="str">
        <f t="shared" si="488"/>
        <v/>
      </c>
      <c r="U2494" s="119" t="str">
        <f t="shared" si="489"/>
        <v/>
      </c>
      <c r="V2494" s="119" t="str">
        <f t="shared" si="483"/>
        <v/>
      </c>
      <c r="W2494" s="119" t="str">
        <f t="shared" si="484"/>
        <v/>
      </c>
      <c r="X2494" s="119" t="str">
        <f t="shared" si="485"/>
        <v/>
      </c>
      <c r="Y2494" s="120" t="str">
        <f t="shared" si="490"/>
        <v/>
      </c>
      <c r="Z2494" s="121" t="str">
        <f t="shared" si="491"/>
        <v/>
      </c>
      <c r="AA2494" s="122"/>
      <c r="AB2494" s="119" t="str">
        <f t="shared" si="486"/>
        <v/>
      </c>
    </row>
    <row r="2495" spans="1:28" x14ac:dyDescent="0.45">
      <c r="A2495" s="112" t="str">
        <f>IF(C2495="","",COUNTA($C$3:C2495))</f>
        <v/>
      </c>
      <c r="B2495" s="112" t="str">
        <f t="shared" si="492"/>
        <v/>
      </c>
      <c r="C2495" s="124"/>
      <c r="D2495" s="114"/>
      <c r="E2495" s="114"/>
      <c r="F2495" s="115"/>
      <c r="G2495" s="116"/>
      <c r="H2495" s="152"/>
      <c r="I2495" s="116"/>
      <c r="J2495" s="116"/>
      <c r="K2495" s="117" t="str">
        <f t="shared" si="482"/>
        <v/>
      </c>
      <c r="L2495" s="118"/>
      <c r="M2495" s="118"/>
      <c r="N2495" s="118"/>
      <c r="O2495" s="138" t="str">
        <f t="shared" si="487"/>
        <v/>
      </c>
      <c r="P2495" s="124"/>
      <c r="Q2495" s="118"/>
      <c r="R2495" s="118"/>
      <c r="S2495" s="151"/>
      <c r="T2495" s="119" t="str">
        <f t="shared" si="488"/>
        <v/>
      </c>
      <c r="U2495" s="119" t="str">
        <f t="shared" si="489"/>
        <v/>
      </c>
      <c r="V2495" s="119" t="str">
        <f t="shared" si="483"/>
        <v/>
      </c>
      <c r="W2495" s="119" t="str">
        <f t="shared" si="484"/>
        <v/>
      </c>
      <c r="X2495" s="119" t="str">
        <f t="shared" si="485"/>
        <v/>
      </c>
      <c r="Y2495" s="120" t="str">
        <f t="shared" si="490"/>
        <v/>
      </c>
      <c r="Z2495" s="121" t="str">
        <f t="shared" si="491"/>
        <v/>
      </c>
      <c r="AA2495" s="122"/>
      <c r="AB2495" s="119" t="str">
        <f t="shared" si="486"/>
        <v/>
      </c>
    </row>
    <row r="2496" spans="1:28" x14ac:dyDescent="0.45">
      <c r="A2496" s="112" t="str">
        <f>IF(C2496="","",COUNTA($C$3:C2496))</f>
        <v/>
      </c>
      <c r="B2496" s="112" t="str">
        <f t="shared" si="492"/>
        <v/>
      </c>
      <c r="C2496" s="124"/>
      <c r="D2496" s="114"/>
      <c r="E2496" s="114"/>
      <c r="F2496" s="115"/>
      <c r="G2496" s="116"/>
      <c r="H2496" s="152"/>
      <c r="I2496" s="116"/>
      <c r="J2496" s="116"/>
      <c r="K2496" s="117" t="str">
        <f t="shared" si="482"/>
        <v/>
      </c>
      <c r="L2496" s="118"/>
      <c r="M2496" s="118"/>
      <c r="N2496" s="118"/>
      <c r="O2496" s="138" t="str">
        <f t="shared" si="487"/>
        <v/>
      </c>
      <c r="P2496" s="124"/>
      <c r="Q2496" s="118"/>
      <c r="R2496" s="118"/>
      <c r="S2496" s="151"/>
      <c r="T2496" s="119" t="str">
        <f t="shared" si="488"/>
        <v/>
      </c>
      <c r="U2496" s="119" t="str">
        <f t="shared" si="489"/>
        <v/>
      </c>
      <c r="V2496" s="119" t="str">
        <f t="shared" si="483"/>
        <v/>
      </c>
      <c r="W2496" s="119" t="str">
        <f t="shared" si="484"/>
        <v/>
      </c>
      <c r="X2496" s="119" t="str">
        <f t="shared" si="485"/>
        <v/>
      </c>
      <c r="Y2496" s="120" t="str">
        <f t="shared" si="490"/>
        <v/>
      </c>
      <c r="Z2496" s="121" t="str">
        <f t="shared" si="491"/>
        <v/>
      </c>
      <c r="AA2496" s="122"/>
      <c r="AB2496" s="119" t="str">
        <f t="shared" si="486"/>
        <v/>
      </c>
    </row>
    <row r="2497" spans="1:28" x14ac:dyDescent="0.45">
      <c r="A2497" s="112" t="str">
        <f>IF(C2497="","",COUNTA($C$3:C2497))</f>
        <v/>
      </c>
      <c r="B2497" s="112" t="str">
        <f t="shared" si="492"/>
        <v/>
      </c>
      <c r="C2497" s="124"/>
      <c r="D2497" s="114"/>
      <c r="E2497" s="114"/>
      <c r="F2497" s="115"/>
      <c r="G2497" s="116"/>
      <c r="H2497" s="152"/>
      <c r="I2497" s="116"/>
      <c r="J2497" s="116"/>
      <c r="K2497" s="117" t="str">
        <f t="shared" si="482"/>
        <v/>
      </c>
      <c r="L2497" s="118"/>
      <c r="M2497" s="118"/>
      <c r="N2497" s="118"/>
      <c r="O2497" s="138" t="str">
        <f t="shared" si="487"/>
        <v/>
      </c>
      <c r="P2497" s="124"/>
      <c r="Q2497" s="118"/>
      <c r="R2497" s="118"/>
      <c r="S2497" s="151"/>
      <c r="T2497" s="119" t="str">
        <f t="shared" si="488"/>
        <v/>
      </c>
      <c r="U2497" s="119" t="str">
        <f t="shared" si="489"/>
        <v/>
      </c>
      <c r="V2497" s="119" t="str">
        <f t="shared" si="483"/>
        <v/>
      </c>
      <c r="W2497" s="119" t="str">
        <f t="shared" si="484"/>
        <v/>
      </c>
      <c r="X2497" s="119" t="str">
        <f t="shared" si="485"/>
        <v/>
      </c>
      <c r="Y2497" s="120" t="str">
        <f t="shared" si="490"/>
        <v/>
      </c>
      <c r="Z2497" s="121" t="str">
        <f t="shared" si="491"/>
        <v/>
      </c>
      <c r="AA2497" s="122"/>
      <c r="AB2497" s="119" t="str">
        <f t="shared" si="486"/>
        <v/>
      </c>
    </row>
    <row r="2498" spans="1:28" x14ac:dyDescent="0.45">
      <c r="A2498" s="112" t="str">
        <f>IF(C2498="","",COUNTA($C$3:C2498))</f>
        <v/>
      </c>
      <c r="B2498" s="112" t="str">
        <f t="shared" si="492"/>
        <v/>
      </c>
      <c r="C2498" s="124"/>
      <c r="D2498" s="114"/>
      <c r="E2498" s="114"/>
      <c r="F2498" s="115"/>
      <c r="G2498" s="116"/>
      <c r="H2498" s="152"/>
      <c r="I2498" s="116"/>
      <c r="J2498" s="116"/>
      <c r="K2498" s="117" t="str">
        <f t="shared" si="482"/>
        <v/>
      </c>
      <c r="L2498" s="118"/>
      <c r="M2498" s="118"/>
      <c r="N2498" s="118"/>
      <c r="O2498" s="138" t="str">
        <f t="shared" si="487"/>
        <v/>
      </c>
      <c r="P2498" s="124"/>
      <c r="Q2498" s="118"/>
      <c r="R2498" s="118"/>
      <c r="S2498" s="151"/>
      <c r="T2498" s="119" t="str">
        <f t="shared" si="488"/>
        <v/>
      </c>
      <c r="U2498" s="119" t="str">
        <f t="shared" si="489"/>
        <v/>
      </c>
      <c r="V2498" s="119" t="str">
        <f t="shared" si="483"/>
        <v/>
      </c>
      <c r="W2498" s="119" t="str">
        <f t="shared" si="484"/>
        <v/>
      </c>
      <c r="X2498" s="119" t="str">
        <f t="shared" si="485"/>
        <v/>
      </c>
      <c r="Y2498" s="120" t="str">
        <f t="shared" si="490"/>
        <v/>
      </c>
      <c r="Z2498" s="121" t="str">
        <f t="shared" si="491"/>
        <v/>
      </c>
      <c r="AA2498" s="122"/>
      <c r="AB2498" s="119" t="str">
        <f t="shared" si="486"/>
        <v/>
      </c>
    </row>
    <row r="2499" spans="1:28" x14ac:dyDescent="0.45">
      <c r="A2499" s="112" t="str">
        <f>IF(C2499="","",COUNTA($C$3:C2499))</f>
        <v/>
      </c>
      <c r="B2499" s="112" t="str">
        <f t="shared" si="492"/>
        <v/>
      </c>
      <c r="C2499" s="124"/>
      <c r="D2499" s="114"/>
      <c r="E2499" s="114"/>
      <c r="F2499" s="115"/>
      <c r="G2499" s="116"/>
      <c r="H2499" s="152"/>
      <c r="I2499" s="116"/>
      <c r="J2499" s="116"/>
      <c r="K2499" s="117" t="str">
        <f t="shared" ref="K2499:K2562" si="493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499" s="118"/>
      <c r="M2499" s="118"/>
      <c r="N2499" s="118"/>
      <c r="O2499" s="138" t="str">
        <f t="shared" si="487"/>
        <v/>
      </c>
      <c r="P2499" s="124"/>
      <c r="Q2499" s="118"/>
      <c r="R2499" s="118"/>
      <c r="S2499" s="151"/>
      <c r="T2499" s="119" t="str">
        <f t="shared" si="488"/>
        <v/>
      </c>
      <c r="U2499" s="119" t="str">
        <f t="shared" si="489"/>
        <v/>
      </c>
      <c r="V2499" s="119" t="str">
        <f t="shared" ref="V2499:V2562" si="494">IF(ISNUMBER(SEARCH("26",J:J)),O2499*3.925,IF(ISNUMBER(SEARCH("24",J:J)),O2499*4.71,IF(ISNUMBER(SEARCH("22",J:J)),O2499*6.28,IF(ISNUMBER(SEARCH("20",J:J)),O2499*7.85,IF(ISNUMBER(SEARCH("18G",J:J)),O2499*9.42,IF(ISNUMBER(SEARCH("16G",J:J)),O2499*11.775,IF(ISNUMBER(SEARCH("Thermal",J:J)),O2499,IF(ISNUMBER(SEARCH("Acou",J:J)),O2499,IF(ISNUMBER(SEARCH("ss",J:J)),O2499,IF(ISNUMBER(SEARCH("0.8mm",J:J)),O2499*2.2,IF(ISNUMBER(SEARCH("1mm",J:J)),O2499*2.75,IF(ISNUMBER(SEARCH("1.2mm",J:J)),O2499*3.3,IF(ISNUMBER(SEARCH("Gasket",J:J)),O2499,IF(ISNUMBER(SEARCH("Cleats",J:J)),O2499,IF(ISNUMBER(SEARCH("Sealant",J:J)),O2499,IF(ISNUMBER(SEARCH("Bracket",J:J)),O2499,IF(ISNUMBER(SEARCH("Corner",J:J)),O2499,IF(ISNUMBER(SEARCH("Bubble",J:J)),O2499,""))))))))))))))))))</f>
        <v/>
      </c>
      <c r="W2499" s="119" t="str">
        <f t="shared" ref="W2499:W2562" si="495">IF(ISNUMBER(SEARCH("26",J:J)),U2499*3.925,IF(ISNUMBER(SEARCH("24",J:J)),U2499*4.71,IF(ISNUMBER(SEARCH("22",J:J)),U2499*6.28,IF(ISNUMBER(SEARCH("20",J:J)),U2499*7.85,IF(ISNUMBER(SEARCH("18G",J:J)),U2499*9.42,IF(ISNUMBER(SEARCH("16G",J:J)),U2499*11.775,IF(ISNUMBER(SEARCH("Thermal",J:J)),U2499,IF(ISNUMBER(SEARCH("Acou",J:J)),U2499,IF(ISNUMBER(SEARCH("ss",J:J)),U2499,IF(ISNUMBER(SEARCH("0.8mm",J:J)),U2499*2.2,IF(ISNUMBER(SEARCH("1mm",J:J)),U2499*2.75,IF(ISNUMBER(SEARCH("1.2mm",J:J)),U2499*3.3,IF(ISNUMBER(SEARCH("Gasket",J:J)),U2499,IF(ISNUMBER(SEARCH("Cleats",J:J)),U2499,IF(ISNUMBER(SEARCH("Sealant",J:J)),U2499,IF(ISNUMBER(SEARCH("Bracket",J:J)),U2499,IF(ISNUMBER(SEARCH("Corner",J:J)),U2499,IF(ISNUMBER(SEARCH("Bubble",J:J)),U2499,""))))))))))))))))))</f>
        <v/>
      </c>
      <c r="X2499" s="119" t="str">
        <f t="shared" ref="X2499:X2562" si="496">IF(ISNUMBER(SEARCH("26",J:J)),T2499*3.925,IF(ISNUMBER(SEARCH("24",J:J)),T2499*4.71,IF(ISNUMBER(SEARCH("22",J:J)),T2499*6.28,IF(ISNUMBER(SEARCH("20",J:J)),T2499*7.85,IF(ISNUMBER(SEARCH("18",J:J)),T2499*9.42,IF(ISNUMBER(SEARCH("16",J:J)),T2499*11.775,IF(ISNUMBER(SEARCH("Thermal",J:J)),"",IF(ISNUMBER(SEARCH("Acou",J:J)),"",IF(ISNUMBER(SEARCH("ss",J:J)),"",IF(ISNUMBER(SEARCH("0.8mm",J:J)),T2499*2.2,IF(ISNUMBER(SEARCH("1mm",J:J)),T2499*2.75,IF(ISNUMBER(SEARCH("1.2mm",J:J)),T2499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499" s="120" t="str">
        <f t="shared" si="490"/>
        <v/>
      </c>
      <c r="Z2499" s="121" t="str">
        <f t="shared" si="491"/>
        <v/>
      </c>
      <c r="AA2499" s="122"/>
      <c r="AB2499" s="119" t="str">
        <f t="shared" si="486"/>
        <v/>
      </c>
    </row>
    <row r="2500" spans="1:28" x14ac:dyDescent="0.45">
      <c r="A2500" s="112" t="str">
        <f>IF(C2500="","",COUNTA($C$3:C2500))</f>
        <v/>
      </c>
      <c r="B2500" s="112" t="str">
        <f t="shared" si="492"/>
        <v/>
      </c>
      <c r="C2500" s="124"/>
      <c r="D2500" s="114"/>
      <c r="E2500" s="114"/>
      <c r="F2500" s="115"/>
      <c r="G2500" s="116"/>
      <c r="H2500" s="152"/>
      <c r="I2500" s="116"/>
      <c r="J2500" s="116"/>
      <c r="K2500" s="117" t="str">
        <f t="shared" si="493"/>
        <v/>
      </c>
      <c r="L2500" s="118"/>
      <c r="M2500" s="118"/>
      <c r="N2500" s="118"/>
      <c r="O2500" s="138" t="str">
        <f t="shared" si="487"/>
        <v/>
      </c>
      <c r="P2500" s="124"/>
      <c r="Q2500" s="118"/>
      <c r="R2500" s="118"/>
      <c r="S2500" s="151"/>
      <c r="T2500" s="119" t="str">
        <f t="shared" si="488"/>
        <v/>
      </c>
      <c r="U2500" s="119" t="str">
        <f t="shared" si="489"/>
        <v/>
      </c>
      <c r="V2500" s="119" t="str">
        <f t="shared" si="494"/>
        <v/>
      </c>
      <c r="W2500" s="119" t="str">
        <f t="shared" si="495"/>
        <v/>
      </c>
      <c r="X2500" s="119" t="str">
        <f t="shared" si="496"/>
        <v/>
      </c>
      <c r="Y2500" s="120" t="str">
        <f t="shared" si="490"/>
        <v/>
      </c>
      <c r="Z2500" s="121" t="str">
        <f t="shared" si="491"/>
        <v/>
      </c>
      <c r="AA2500" s="122"/>
      <c r="AB2500" s="119" t="str">
        <f t="shared" si="486"/>
        <v/>
      </c>
    </row>
    <row r="2501" spans="1:28" x14ac:dyDescent="0.45">
      <c r="A2501" s="112" t="str">
        <f>IF(C2501="","",COUNTA($C$3:C2501))</f>
        <v/>
      </c>
      <c r="B2501" s="112" t="str">
        <f t="shared" si="492"/>
        <v/>
      </c>
      <c r="C2501" s="124"/>
      <c r="D2501" s="114"/>
      <c r="E2501" s="114"/>
      <c r="F2501" s="115"/>
      <c r="G2501" s="116"/>
      <c r="H2501" s="152"/>
      <c r="I2501" s="116"/>
      <c r="J2501" s="116"/>
      <c r="K2501" s="117" t="str">
        <f t="shared" si="493"/>
        <v/>
      </c>
      <c r="L2501" s="118"/>
      <c r="M2501" s="118"/>
      <c r="N2501" s="118"/>
      <c r="O2501" s="138" t="str">
        <f t="shared" si="487"/>
        <v/>
      </c>
      <c r="P2501" s="124"/>
      <c r="Q2501" s="118"/>
      <c r="R2501" s="118"/>
      <c r="S2501" s="151"/>
      <c r="T2501" s="119" t="str">
        <f t="shared" si="488"/>
        <v/>
      </c>
      <c r="U2501" s="119" t="str">
        <f t="shared" si="489"/>
        <v/>
      </c>
      <c r="V2501" s="119" t="str">
        <f t="shared" si="494"/>
        <v/>
      </c>
      <c r="W2501" s="119" t="str">
        <f t="shared" si="495"/>
        <v/>
      </c>
      <c r="X2501" s="119" t="str">
        <f t="shared" si="496"/>
        <v/>
      </c>
      <c r="Y2501" s="120" t="str">
        <f t="shared" si="490"/>
        <v/>
      </c>
      <c r="Z2501" s="121" t="str">
        <f t="shared" si="491"/>
        <v/>
      </c>
      <c r="AA2501" s="122"/>
      <c r="AB2501" s="119" t="str">
        <f t="shared" si="486"/>
        <v/>
      </c>
    </row>
    <row r="2502" spans="1:28" x14ac:dyDescent="0.45">
      <c r="A2502" s="112" t="str">
        <f>IF(C2502="","",COUNTA($C$3:C2502))</f>
        <v/>
      </c>
      <c r="B2502" s="112" t="str">
        <f t="shared" si="492"/>
        <v/>
      </c>
      <c r="C2502" s="113"/>
      <c r="D2502" s="114"/>
      <c r="E2502" s="114"/>
      <c r="F2502" s="115"/>
      <c r="G2502" s="116"/>
      <c r="H2502" s="152"/>
      <c r="I2502" s="116"/>
      <c r="J2502" s="116"/>
      <c r="K2502" s="117" t="str">
        <f t="shared" si="493"/>
        <v/>
      </c>
      <c r="L2502" s="118"/>
      <c r="M2502" s="118"/>
      <c r="N2502" s="118"/>
      <c r="O2502" s="138" t="str">
        <f t="shared" si="487"/>
        <v/>
      </c>
      <c r="P2502" s="124"/>
      <c r="Q2502" s="118"/>
      <c r="R2502" s="118"/>
      <c r="S2502" s="151"/>
      <c r="T2502" s="119" t="str">
        <f t="shared" si="488"/>
        <v/>
      </c>
      <c r="U2502" s="119" t="str">
        <f t="shared" si="489"/>
        <v/>
      </c>
      <c r="V2502" s="119" t="str">
        <f t="shared" si="494"/>
        <v/>
      </c>
      <c r="W2502" s="119" t="str">
        <f t="shared" si="495"/>
        <v/>
      </c>
      <c r="X2502" s="119" t="str">
        <f t="shared" si="496"/>
        <v/>
      </c>
      <c r="Y2502" s="120" t="str">
        <f t="shared" si="490"/>
        <v/>
      </c>
      <c r="Z2502" s="121" t="str">
        <f t="shared" si="491"/>
        <v/>
      </c>
      <c r="AA2502" s="122"/>
      <c r="AB2502" s="119" t="str">
        <f t="shared" si="486"/>
        <v/>
      </c>
    </row>
    <row r="2503" spans="1:28" x14ac:dyDescent="0.45">
      <c r="A2503" s="112" t="str">
        <f>IF(C2503="","",COUNTA($C$3:C2503))</f>
        <v/>
      </c>
      <c r="B2503" s="112" t="str">
        <f t="shared" si="492"/>
        <v/>
      </c>
      <c r="C2503" s="124"/>
      <c r="D2503" s="114"/>
      <c r="E2503" s="114"/>
      <c r="F2503" s="115"/>
      <c r="G2503" s="116"/>
      <c r="H2503" s="152"/>
      <c r="I2503" s="116"/>
      <c r="J2503" s="116"/>
      <c r="K2503" s="117" t="str">
        <f t="shared" si="493"/>
        <v/>
      </c>
      <c r="L2503" s="118"/>
      <c r="M2503" s="118"/>
      <c r="N2503" s="118"/>
      <c r="O2503" s="138" t="str">
        <f t="shared" si="487"/>
        <v/>
      </c>
      <c r="P2503" s="124"/>
      <c r="Q2503" s="118"/>
      <c r="R2503" s="118"/>
      <c r="S2503" s="151"/>
      <c r="T2503" s="119" t="str">
        <f t="shared" si="488"/>
        <v/>
      </c>
      <c r="U2503" s="119" t="str">
        <f t="shared" si="489"/>
        <v/>
      </c>
      <c r="V2503" s="119" t="str">
        <f t="shared" si="494"/>
        <v/>
      </c>
      <c r="W2503" s="119" t="str">
        <f t="shared" si="495"/>
        <v/>
      </c>
      <c r="X2503" s="119" t="str">
        <f t="shared" si="496"/>
        <v/>
      </c>
      <c r="Y2503" s="120" t="str">
        <f t="shared" si="490"/>
        <v/>
      </c>
      <c r="Z2503" s="121" t="str">
        <f t="shared" si="491"/>
        <v/>
      </c>
      <c r="AA2503" s="122"/>
      <c r="AB2503" s="119" t="str">
        <f t="shared" si="486"/>
        <v/>
      </c>
    </row>
    <row r="2504" spans="1:28" x14ac:dyDescent="0.45">
      <c r="A2504" s="112" t="str">
        <f>IF(C2504="","",COUNTA($C$3:C2504))</f>
        <v/>
      </c>
      <c r="B2504" s="112" t="str">
        <f t="shared" si="492"/>
        <v/>
      </c>
      <c r="C2504" s="124"/>
      <c r="D2504" s="114"/>
      <c r="E2504" s="114"/>
      <c r="F2504" s="115"/>
      <c r="G2504" s="116"/>
      <c r="H2504" s="152"/>
      <c r="I2504" s="116"/>
      <c r="J2504" s="116"/>
      <c r="K2504" s="117" t="str">
        <f t="shared" si="493"/>
        <v/>
      </c>
      <c r="L2504" s="118"/>
      <c r="M2504" s="118"/>
      <c r="N2504" s="118"/>
      <c r="O2504" s="138" t="str">
        <f t="shared" si="487"/>
        <v/>
      </c>
      <c r="P2504" s="124"/>
      <c r="Q2504" s="118"/>
      <c r="R2504" s="118"/>
      <c r="S2504" s="151"/>
      <c r="T2504" s="119" t="str">
        <f t="shared" si="488"/>
        <v/>
      </c>
      <c r="U2504" s="119" t="str">
        <f t="shared" si="489"/>
        <v/>
      </c>
      <c r="V2504" s="119" t="str">
        <f t="shared" si="494"/>
        <v/>
      </c>
      <c r="W2504" s="119" t="str">
        <f t="shared" si="495"/>
        <v/>
      </c>
      <c r="X2504" s="119" t="str">
        <f t="shared" si="496"/>
        <v/>
      </c>
      <c r="Y2504" s="120" t="str">
        <f t="shared" si="490"/>
        <v/>
      </c>
      <c r="Z2504" s="121" t="str">
        <f t="shared" si="491"/>
        <v/>
      </c>
      <c r="AA2504" s="122"/>
      <c r="AB2504" s="119" t="str">
        <f t="shared" si="486"/>
        <v/>
      </c>
    </row>
    <row r="2505" spans="1:28" x14ac:dyDescent="0.45">
      <c r="A2505" s="112" t="str">
        <f>IF(C2505="","",COUNTA($C$3:C2505))</f>
        <v/>
      </c>
      <c r="B2505" s="112" t="str">
        <f t="shared" si="492"/>
        <v/>
      </c>
      <c r="C2505" s="124"/>
      <c r="D2505" s="114"/>
      <c r="E2505" s="114"/>
      <c r="F2505" s="115"/>
      <c r="G2505" s="116"/>
      <c r="H2505" s="152"/>
      <c r="I2505" s="116"/>
      <c r="J2505" s="116"/>
      <c r="K2505" s="117" t="str">
        <f t="shared" si="493"/>
        <v/>
      </c>
      <c r="L2505" s="118"/>
      <c r="M2505" s="118"/>
      <c r="N2505" s="118"/>
      <c r="O2505" s="138" t="str">
        <f t="shared" si="487"/>
        <v/>
      </c>
      <c r="P2505" s="124"/>
      <c r="Q2505" s="118"/>
      <c r="R2505" s="118"/>
      <c r="S2505" s="151"/>
      <c r="T2505" s="119" t="str">
        <f t="shared" si="488"/>
        <v/>
      </c>
      <c r="U2505" s="119" t="str">
        <f t="shared" si="489"/>
        <v/>
      </c>
      <c r="V2505" s="119" t="str">
        <f t="shared" si="494"/>
        <v/>
      </c>
      <c r="W2505" s="119" t="str">
        <f t="shared" si="495"/>
        <v/>
      </c>
      <c r="X2505" s="119" t="str">
        <f t="shared" si="496"/>
        <v/>
      </c>
      <c r="Y2505" s="120" t="str">
        <f t="shared" si="490"/>
        <v/>
      </c>
      <c r="Z2505" s="121" t="str">
        <f t="shared" si="491"/>
        <v/>
      </c>
      <c r="AA2505" s="122"/>
      <c r="AB2505" s="119" t="str">
        <f t="shared" si="486"/>
        <v/>
      </c>
    </row>
    <row r="2506" spans="1:28" x14ac:dyDescent="0.45">
      <c r="A2506" s="112" t="str">
        <f>IF(C2506="","",COUNTA($C$3:C2506))</f>
        <v/>
      </c>
      <c r="B2506" s="112" t="str">
        <f t="shared" si="492"/>
        <v/>
      </c>
      <c r="C2506" s="124"/>
      <c r="D2506" s="114"/>
      <c r="E2506" s="114"/>
      <c r="F2506" s="115"/>
      <c r="G2506" s="116"/>
      <c r="H2506" s="152"/>
      <c r="I2506" s="116"/>
      <c r="J2506" s="116"/>
      <c r="K2506" s="117" t="str">
        <f t="shared" si="493"/>
        <v/>
      </c>
      <c r="L2506" s="118"/>
      <c r="M2506" s="118"/>
      <c r="N2506" s="118"/>
      <c r="O2506" s="138" t="str">
        <f t="shared" si="487"/>
        <v/>
      </c>
      <c r="P2506" s="124"/>
      <c r="Q2506" s="118"/>
      <c r="R2506" s="118"/>
      <c r="S2506" s="151"/>
      <c r="T2506" s="119" t="str">
        <f t="shared" si="488"/>
        <v/>
      </c>
      <c r="U2506" s="119" t="str">
        <f t="shared" si="489"/>
        <v/>
      </c>
      <c r="V2506" s="119" t="str">
        <f t="shared" si="494"/>
        <v/>
      </c>
      <c r="W2506" s="119" t="str">
        <f t="shared" si="495"/>
        <v/>
      </c>
      <c r="X2506" s="119" t="str">
        <f t="shared" si="496"/>
        <v/>
      </c>
      <c r="Y2506" s="120" t="str">
        <f t="shared" si="490"/>
        <v/>
      </c>
      <c r="Z2506" s="121" t="str">
        <f t="shared" si="491"/>
        <v/>
      </c>
      <c r="AA2506" s="122"/>
      <c r="AB2506" s="119" t="str">
        <f t="shared" si="486"/>
        <v/>
      </c>
    </row>
    <row r="2507" spans="1:28" x14ac:dyDescent="0.45">
      <c r="A2507" s="112" t="str">
        <f>IF(C2507="","",COUNTA($C$3:C2507))</f>
        <v/>
      </c>
      <c r="B2507" s="112" t="str">
        <f t="shared" si="492"/>
        <v/>
      </c>
      <c r="C2507" s="124"/>
      <c r="D2507" s="114"/>
      <c r="E2507" s="114"/>
      <c r="F2507" s="115"/>
      <c r="G2507" s="116"/>
      <c r="H2507" s="152"/>
      <c r="I2507" s="116"/>
      <c r="J2507" s="116"/>
      <c r="K2507" s="117" t="str">
        <f t="shared" si="493"/>
        <v/>
      </c>
      <c r="L2507" s="118"/>
      <c r="M2507" s="118"/>
      <c r="N2507" s="118"/>
      <c r="O2507" s="138" t="str">
        <f t="shared" si="487"/>
        <v/>
      </c>
      <c r="P2507" s="124"/>
      <c r="Q2507" s="118"/>
      <c r="R2507" s="118"/>
      <c r="S2507" s="151"/>
      <c r="T2507" s="119" t="str">
        <f t="shared" si="488"/>
        <v/>
      </c>
      <c r="U2507" s="119" t="str">
        <f t="shared" si="489"/>
        <v/>
      </c>
      <c r="V2507" s="119" t="str">
        <f t="shared" si="494"/>
        <v/>
      </c>
      <c r="W2507" s="119" t="str">
        <f t="shared" si="495"/>
        <v/>
      </c>
      <c r="X2507" s="119" t="str">
        <f t="shared" si="496"/>
        <v/>
      </c>
      <c r="Y2507" s="120" t="str">
        <f t="shared" si="490"/>
        <v/>
      </c>
      <c r="Z2507" s="121" t="str">
        <f t="shared" si="491"/>
        <v/>
      </c>
      <c r="AA2507" s="122"/>
      <c r="AB2507" s="119" t="str">
        <f t="shared" si="486"/>
        <v/>
      </c>
    </row>
    <row r="2508" spans="1:28" x14ac:dyDescent="0.45">
      <c r="A2508" s="112" t="str">
        <f>IF(C2508="","",COUNTA($C$3:C2508))</f>
        <v/>
      </c>
      <c r="B2508" s="112" t="str">
        <f t="shared" si="492"/>
        <v/>
      </c>
      <c r="C2508" s="124"/>
      <c r="D2508" s="114"/>
      <c r="E2508" s="114"/>
      <c r="F2508" s="115"/>
      <c r="G2508" s="116"/>
      <c r="H2508" s="152"/>
      <c r="I2508" s="116"/>
      <c r="J2508" s="116"/>
      <c r="K2508" s="117" t="str">
        <f t="shared" si="493"/>
        <v/>
      </c>
      <c r="L2508" s="118"/>
      <c r="M2508" s="118"/>
      <c r="N2508" s="118"/>
      <c r="O2508" s="138" t="str">
        <f t="shared" si="487"/>
        <v/>
      </c>
      <c r="P2508" s="124"/>
      <c r="Q2508" s="118"/>
      <c r="R2508" s="118"/>
      <c r="S2508" s="151"/>
      <c r="T2508" s="119" t="str">
        <f t="shared" si="488"/>
        <v/>
      </c>
      <c r="U2508" s="119" t="str">
        <f t="shared" si="489"/>
        <v/>
      </c>
      <c r="V2508" s="119" t="str">
        <f t="shared" si="494"/>
        <v/>
      </c>
      <c r="W2508" s="119" t="str">
        <f t="shared" si="495"/>
        <v/>
      </c>
      <c r="X2508" s="119" t="str">
        <f t="shared" si="496"/>
        <v/>
      </c>
      <c r="Y2508" s="120" t="str">
        <f t="shared" si="490"/>
        <v/>
      </c>
      <c r="Z2508" s="121" t="str">
        <f t="shared" si="491"/>
        <v/>
      </c>
      <c r="AA2508" s="122"/>
      <c r="AB2508" s="119" t="str">
        <f t="shared" si="486"/>
        <v/>
      </c>
    </row>
    <row r="2509" spans="1:28" x14ac:dyDescent="0.45">
      <c r="A2509" s="112" t="str">
        <f>IF(C2509="","",COUNTA($C$3:C2509))</f>
        <v/>
      </c>
      <c r="B2509" s="112" t="str">
        <f t="shared" si="492"/>
        <v/>
      </c>
      <c r="C2509" s="124"/>
      <c r="D2509" s="114"/>
      <c r="E2509" s="114"/>
      <c r="F2509" s="115"/>
      <c r="G2509" s="116"/>
      <c r="H2509" s="152"/>
      <c r="I2509" s="116"/>
      <c r="J2509" s="116"/>
      <c r="K2509" s="117" t="str">
        <f t="shared" si="493"/>
        <v/>
      </c>
      <c r="L2509" s="118"/>
      <c r="M2509" s="118"/>
      <c r="N2509" s="118"/>
      <c r="O2509" s="138" t="str">
        <f t="shared" si="487"/>
        <v/>
      </c>
      <c r="P2509" s="124"/>
      <c r="Q2509" s="118"/>
      <c r="R2509" s="118"/>
      <c r="S2509" s="151"/>
      <c r="T2509" s="119" t="str">
        <f t="shared" si="488"/>
        <v/>
      </c>
      <c r="U2509" s="119" t="str">
        <f t="shared" si="489"/>
        <v/>
      </c>
      <c r="V2509" s="119" t="str">
        <f t="shared" si="494"/>
        <v/>
      </c>
      <c r="W2509" s="119" t="str">
        <f t="shared" si="495"/>
        <v/>
      </c>
      <c r="X2509" s="119" t="str">
        <f t="shared" si="496"/>
        <v/>
      </c>
      <c r="Y2509" s="120" t="str">
        <f t="shared" si="490"/>
        <v/>
      </c>
      <c r="Z2509" s="121" t="str">
        <f t="shared" si="491"/>
        <v/>
      </c>
      <c r="AA2509" s="122"/>
      <c r="AB2509" s="119" t="str">
        <f t="shared" si="486"/>
        <v/>
      </c>
    </row>
    <row r="2510" spans="1:28" x14ac:dyDescent="0.45">
      <c r="A2510" s="112" t="str">
        <f>IF(C2510="","",COUNTA($C$3:C2510))</f>
        <v/>
      </c>
      <c r="B2510" s="112" t="str">
        <f t="shared" si="492"/>
        <v/>
      </c>
      <c r="C2510" s="124"/>
      <c r="D2510" s="114"/>
      <c r="E2510" s="114"/>
      <c r="F2510" s="115"/>
      <c r="G2510" s="116"/>
      <c r="H2510" s="152"/>
      <c r="I2510" s="116"/>
      <c r="J2510" s="116"/>
      <c r="K2510" s="117" t="str">
        <f t="shared" si="493"/>
        <v/>
      </c>
      <c r="L2510" s="118"/>
      <c r="M2510" s="118"/>
      <c r="N2510" s="118"/>
      <c r="O2510" s="138" t="str">
        <f t="shared" si="487"/>
        <v/>
      </c>
      <c r="P2510" s="124"/>
      <c r="Q2510" s="118"/>
      <c r="R2510" s="118"/>
      <c r="S2510" s="151"/>
      <c r="T2510" s="119" t="str">
        <f t="shared" si="488"/>
        <v/>
      </c>
      <c r="U2510" s="119" t="str">
        <f t="shared" si="489"/>
        <v/>
      </c>
      <c r="V2510" s="119" t="str">
        <f t="shared" si="494"/>
        <v/>
      </c>
      <c r="W2510" s="119" t="str">
        <f t="shared" si="495"/>
        <v/>
      </c>
      <c r="X2510" s="119" t="str">
        <f t="shared" si="496"/>
        <v/>
      </c>
      <c r="Y2510" s="120" t="str">
        <f t="shared" si="490"/>
        <v/>
      </c>
      <c r="Z2510" s="121" t="str">
        <f t="shared" si="491"/>
        <v/>
      </c>
      <c r="AA2510" s="122"/>
      <c r="AB2510" s="119" t="str">
        <f t="shared" si="486"/>
        <v/>
      </c>
    </row>
    <row r="2511" spans="1:28" x14ac:dyDescent="0.45">
      <c r="A2511" s="112" t="str">
        <f>IF(C2511="","",COUNTA($C$3:C2511))</f>
        <v/>
      </c>
      <c r="B2511" s="112" t="str">
        <f t="shared" si="492"/>
        <v/>
      </c>
      <c r="C2511" s="124"/>
      <c r="D2511" s="114"/>
      <c r="E2511" s="114"/>
      <c r="F2511" s="115"/>
      <c r="G2511" s="116"/>
      <c r="H2511" s="152"/>
      <c r="I2511" s="116"/>
      <c r="J2511" s="116"/>
      <c r="K2511" s="117" t="str">
        <f t="shared" si="493"/>
        <v/>
      </c>
      <c r="L2511" s="118"/>
      <c r="M2511" s="118"/>
      <c r="N2511" s="118"/>
      <c r="O2511" s="138" t="str">
        <f t="shared" si="487"/>
        <v/>
      </c>
      <c r="P2511" s="124"/>
      <c r="Q2511" s="118"/>
      <c r="R2511" s="118"/>
      <c r="S2511" s="151"/>
      <c r="T2511" s="119" t="str">
        <f t="shared" si="488"/>
        <v/>
      </c>
      <c r="U2511" s="119" t="str">
        <f t="shared" si="489"/>
        <v/>
      </c>
      <c r="V2511" s="119" t="str">
        <f t="shared" si="494"/>
        <v/>
      </c>
      <c r="W2511" s="119" t="str">
        <f t="shared" si="495"/>
        <v/>
      </c>
      <c r="X2511" s="119" t="str">
        <f t="shared" si="496"/>
        <v/>
      </c>
      <c r="Y2511" s="120" t="str">
        <f t="shared" si="490"/>
        <v/>
      </c>
      <c r="Z2511" s="121" t="str">
        <f t="shared" si="491"/>
        <v/>
      </c>
      <c r="AA2511" s="122"/>
      <c r="AB2511" s="119" t="str">
        <f t="shared" si="486"/>
        <v/>
      </c>
    </row>
    <row r="2512" spans="1:28" x14ac:dyDescent="0.45">
      <c r="A2512" s="112" t="str">
        <f>IF(C2512="","",COUNTA($C$3:C2512))</f>
        <v/>
      </c>
      <c r="B2512" s="112" t="str">
        <f t="shared" si="492"/>
        <v/>
      </c>
      <c r="C2512" s="124"/>
      <c r="D2512" s="114"/>
      <c r="E2512" s="114"/>
      <c r="F2512" s="115"/>
      <c r="G2512" s="116"/>
      <c r="H2512" s="152"/>
      <c r="I2512" s="116"/>
      <c r="J2512" s="116"/>
      <c r="K2512" s="117" t="str">
        <f t="shared" si="493"/>
        <v/>
      </c>
      <c r="L2512" s="118"/>
      <c r="M2512" s="118"/>
      <c r="N2512" s="118"/>
      <c r="O2512" s="138" t="str">
        <f t="shared" si="487"/>
        <v/>
      </c>
      <c r="P2512" s="124"/>
      <c r="Q2512" s="118"/>
      <c r="R2512" s="118"/>
      <c r="S2512" s="151"/>
      <c r="T2512" s="119" t="str">
        <f t="shared" si="488"/>
        <v/>
      </c>
      <c r="U2512" s="119" t="str">
        <f t="shared" si="489"/>
        <v/>
      </c>
      <c r="V2512" s="119" t="str">
        <f t="shared" si="494"/>
        <v/>
      </c>
      <c r="W2512" s="119" t="str">
        <f t="shared" si="495"/>
        <v/>
      </c>
      <c r="X2512" s="119" t="str">
        <f t="shared" si="496"/>
        <v/>
      </c>
      <c r="Y2512" s="120" t="str">
        <f t="shared" si="490"/>
        <v/>
      </c>
      <c r="Z2512" s="121" t="str">
        <f t="shared" si="491"/>
        <v/>
      </c>
      <c r="AA2512" s="122"/>
      <c r="AB2512" s="119" t="str">
        <f t="shared" si="486"/>
        <v/>
      </c>
    </row>
    <row r="2513" spans="1:28" x14ac:dyDescent="0.45">
      <c r="A2513" s="112" t="str">
        <f>IF(C2513="","",COUNTA($C$3:C2513))</f>
        <v/>
      </c>
      <c r="B2513" s="112" t="str">
        <f t="shared" si="492"/>
        <v/>
      </c>
      <c r="C2513" s="124"/>
      <c r="D2513" s="114"/>
      <c r="E2513" s="114"/>
      <c r="F2513" s="115"/>
      <c r="G2513" s="116"/>
      <c r="H2513" s="152"/>
      <c r="I2513" s="116"/>
      <c r="J2513" s="116"/>
      <c r="K2513" s="117" t="str">
        <f t="shared" si="493"/>
        <v/>
      </c>
      <c r="L2513" s="118"/>
      <c r="M2513" s="118"/>
      <c r="N2513" s="118"/>
      <c r="O2513" s="138" t="str">
        <f t="shared" si="487"/>
        <v/>
      </c>
      <c r="P2513" s="124"/>
      <c r="Q2513" s="118"/>
      <c r="R2513" s="118"/>
      <c r="S2513" s="151"/>
      <c r="T2513" s="119" t="str">
        <f t="shared" si="488"/>
        <v/>
      </c>
      <c r="U2513" s="119" t="str">
        <f t="shared" si="489"/>
        <v/>
      </c>
      <c r="V2513" s="119" t="str">
        <f t="shared" si="494"/>
        <v/>
      </c>
      <c r="W2513" s="119" t="str">
        <f t="shared" si="495"/>
        <v/>
      </c>
      <c r="X2513" s="119" t="str">
        <f t="shared" si="496"/>
        <v/>
      </c>
      <c r="Y2513" s="120" t="str">
        <f t="shared" si="490"/>
        <v/>
      </c>
      <c r="Z2513" s="121" t="str">
        <f t="shared" si="491"/>
        <v/>
      </c>
      <c r="AA2513" s="122"/>
      <c r="AB2513" s="119" t="str">
        <f t="shared" si="486"/>
        <v/>
      </c>
    </row>
    <row r="2514" spans="1:28" x14ac:dyDescent="0.45">
      <c r="A2514" s="112" t="str">
        <f>IF(C2514="","",COUNTA($C$3:C2514))</f>
        <v/>
      </c>
      <c r="B2514" s="112" t="str">
        <f t="shared" si="492"/>
        <v/>
      </c>
      <c r="C2514" s="113"/>
      <c r="D2514" s="114"/>
      <c r="E2514" s="114"/>
      <c r="F2514" s="115"/>
      <c r="G2514" s="116"/>
      <c r="H2514" s="152"/>
      <c r="I2514" s="116"/>
      <c r="J2514" s="116"/>
      <c r="K2514" s="117" t="str">
        <f t="shared" si="493"/>
        <v/>
      </c>
      <c r="L2514" s="118"/>
      <c r="M2514" s="118"/>
      <c r="N2514" s="118"/>
      <c r="O2514" s="138" t="str">
        <f t="shared" si="487"/>
        <v/>
      </c>
      <c r="P2514" s="124"/>
      <c r="Q2514" s="118"/>
      <c r="R2514" s="118"/>
      <c r="S2514" s="151"/>
      <c r="T2514" s="119" t="str">
        <f t="shared" si="488"/>
        <v/>
      </c>
      <c r="U2514" s="119" t="str">
        <f t="shared" si="489"/>
        <v/>
      </c>
      <c r="V2514" s="119" t="str">
        <f t="shared" si="494"/>
        <v/>
      </c>
      <c r="W2514" s="119" t="str">
        <f t="shared" si="495"/>
        <v/>
      </c>
      <c r="X2514" s="119" t="str">
        <f t="shared" si="496"/>
        <v/>
      </c>
      <c r="Y2514" s="120" t="str">
        <f t="shared" si="490"/>
        <v/>
      </c>
      <c r="Z2514" s="121" t="str">
        <f t="shared" si="491"/>
        <v/>
      </c>
      <c r="AA2514" s="122"/>
      <c r="AB2514" s="119" t="str">
        <f t="shared" si="486"/>
        <v/>
      </c>
    </row>
    <row r="2515" spans="1:28" x14ac:dyDescent="0.45">
      <c r="A2515" s="112" t="str">
        <f>IF(C2515="","",COUNTA($C$3:C2515))</f>
        <v/>
      </c>
      <c r="B2515" s="112" t="str">
        <f t="shared" si="492"/>
        <v/>
      </c>
      <c r="C2515" s="124"/>
      <c r="D2515" s="114"/>
      <c r="E2515" s="114"/>
      <c r="F2515" s="115"/>
      <c r="G2515" s="116"/>
      <c r="H2515" s="152"/>
      <c r="I2515" s="116"/>
      <c r="J2515" s="116"/>
      <c r="K2515" s="117" t="str">
        <f t="shared" si="493"/>
        <v/>
      </c>
      <c r="L2515" s="118"/>
      <c r="M2515" s="118"/>
      <c r="N2515" s="118"/>
      <c r="O2515" s="138" t="str">
        <f t="shared" si="487"/>
        <v/>
      </c>
      <c r="P2515" s="124"/>
      <c r="Q2515" s="118"/>
      <c r="R2515" s="118"/>
      <c r="S2515" s="151"/>
      <c r="T2515" s="119" t="str">
        <f t="shared" si="488"/>
        <v/>
      </c>
      <c r="U2515" s="119" t="str">
        <f t="shared" si="489"/>
        <v/>
      </c>
      <c r="V2515" s="119" t="str">
        <f t="shared" si="494"/>
        <v/>
      </c>
      <c r="W2515" s="119" t="str">
        <f t="shared" si="495"/>
        <v/>
      </c>
      <c r="X2515" s="119" t="str">
        <f t="shared" si="496"/>
        <v/>
      </c>
      <c r="Y2515" s="120" t="str">
        <f t="shared" si="490"/>
        <v/>
      </c>
      <c r="Z2515" s="121" t="str">
        <f t="shared" si="491"/>
        <v/>
      </c>
      <c r="AA2515" s="122"/>
      <c r="AB2515" s="119" t="str">
        <f t="shared" si="486"/>
        <v/>
      </c>
    </row>
    <row r="2516" spans="1:28" x14ac:dyDescent="0.45">
      <c r="A2516" s="112" t="str">
        <f>IF(C2516="","",COUNTA($C$3:C2516))</f>
        <v/>
      </c>
      <c r="B2516" s="112" t="str">
        <f t="shared" si="492"/>
        <v/>
      </c>
      <c r="C2516" s="124"/>
      <c r="D2516" s="114"/>
      <c r="E2516" s="114"/>
      <c r="F2516" s="115"/>
      <c r="G2516" s="116"/>
      <c r="H2516" s="152"/>
      <c r="I2516" s="116"/>
      <c r="J2516" s="116"/>
      <c r="K2516" s="117" t="str">
        <f t="shared" si="493"/>
        <v/>
      </c>
      <c r="L2516" s="118"/>
      <c r="M2516" s="118"/>
      <c r="N2516" s="118"/>
      <c r="O2516" s="138" t="str">
        <f t="shared" si="487"/>
        <v/>
      </c>
      <c r="P2516" s="124"/>
      <c r="Q2516" s="118"/>
      <c r="R2516" s="118"/>
      <c r="S2516" s="151"/>
      <c r="T2516" s="119" t="str">
        <f t="shared" si="488"/>
        <v/>
      </c>
      <c r="U2516" s="119" t="str">
        <f t="shared" si="489"/>
        <v/>
      </c>
      <c r="V2516" s="119" t="str">
        <f t="shared" si="494"/>
        <v/>
      </c>
      <c r="W2516" s="119" t="str">
        <f t="shared" si="495"/>
        <v/>
      </c>
      <c r="X2516" s="119" t="str">
        <f t="shared" si="496"/>
        <v/>
      </c>
      <c r="Y2516" s="120" t="str">
        <f t="shared" si="490"/>
        <v/>
      </c>
      <c r="Z2516" s="121" t="str">
        <f t="shared" si="491"/>
        <v/>
      </c>
      <c r="AA2516" s="122"/>
      <c r="AB2516" s="119" t="str">
        <f t="shared" si="486"/>
        <v/>
      </c>
    </row>
    <row r="2517" spans="1:28" x14ac:dyDescent="0.45">
      <c r="A2517" s="112" t="str">
        <f>IF(C2517="","",COUNTA($C$3:C2517))</f>
        <v/>
      </c>
      <c r="B2517" s="112" t="str">
        <f t="shared" si="492"/>
        <v/>
      </c>
      <c r="C2517" s="124"/>
      <c r="D2517" s="114"/>
      <c r="E2517" s="114"/>
      <c r="F2517" s="115"/>
      <c r="G2517" s="116"/>
      <c r="H2517" s="152"/>
      <c r="I2517" s="116"/>
      <c r="J2517" s="116"/>
      <c r="K2517" s="117" t="str">
        <f t="shared" si="493"/>
        <v/>
      </c>
      <c r="L2517" s="118"/>
      <c r="M2517" s="118"/>
      <c r="N2517" s="118"/>
      <c r="O2517" s="138" t="str">
        <f t="shared" si="487"/>
        <v/>
      </c>
      <c r="P2517" s="124"/>
      <c r="Q2517" s="118"/>
      <c r="R2517" s="118"/>
      <c r="S2517" s="151"/>
      <c r="T2517" s="119" t="str">
        <f t="shared" si="488"/>
        <v/>
      </c>
      <c r="U2517" s="119" t="str">
        <f t="shared" si="489"/>
        <v/>
      </c>
      <c r="V2517" s="119" t="str">
        <f t="shared" si="494"/>
        <v/>
      </c>
      <c r="W2517" s="119" t="str">
        <f t="shared" si="495"/>
        <v/>
      </c>
      <c r="X2517" s="119" t="str">
        <f t="shared" si="496"/>
        <v/>
      </c>
      <c r="Y2517" s="120" t="str">
        <f t="shared" si="490"/>
        <v/>
      </c>
      <c r="Z2517" s="121" t="str">
        <f t="shared" si="491"/>
        <v/>
      </c>
      <c r="AA2517" s="122"/>
      <c r="AB2517" s="119" t="str">
        <f t="shared" si="486"/>
        <v/>
      </c>
    </row>
    <row r="2518" spans="1:28" x14ac:dyDescent="0.45">
      <c r="A2518" s="112" t="str">
        <f>IF(C2518="","",COUNTA($C$3:C2518))</f>
        <v/>
      </c>
      <c r="B2518" s="112" t="str">
        <f t="shared" si="492"/>
        <v/>
      </c>
      <c r="C2518" s="124"/>
      <c r="D2518" s="114"/>
      <c r="E2518" s="114"/>
      <c r="F2518" s="115"/>
      <c r="G2518" s="116"/>
      <c r="H2518" s="152"/>
      <c r="I2518" s="116"/>
      <c r="J2518" s="116"/>
      <c r="K2518" s="117" t="str">
        <f t="shared" si="493"/>
        <v/>
      </c>
      <c r="L2518" s="118"/>
      <c r="M2518" s="118"/>
      <c r="N2518" s="118"/>
      <c r="O2518" s="138" t="str">
        <f t="shared" si="487"/>
        <v/>
      </c>
      <c r="P2518" s="124"/>
      <c r="Q2518" s="118"/>
      <c r="R2518" s="118"/>
      <c r="S2518" s="151"/>
      <c r="T2518" s="119" t="str">
        <f t="shared" si="488"/>
        <v/>
      </c>
      <c r="U2518" s="119" t="str">
        <f t="shared" si="489"/>
        <v/>
      </c>
      <c r="V2518" s="119" t="str">
        <f t="shared" si="494"/>
        <v/>
      </c>
      <c r="W2518" s="119" t="str">
        <f t="shared" si="495"/>
        <v/>
      </c>
      <c r="X2518" s="119" t="str">
        <f t="shared" si="496"/>
        <v/>
      </c>
      <c r="Y2518" s="120" t="str">
        <f t="shared" si="490"/>
        <v/>
      </c>
      <c r="Z2518" s="121" t="str">
        <f t="shared" si="491"/>
        <v/>
      </c>
      <c r="AA2518" s="122"/>
      <c r="AB2518" s="119" t="str">
        <f t="shared" si="486"/>
        <v/>
      </c>
    </row>
    <row r="2519" spans="1:28" x14ac:dyDescent="0.45">
      <c r="A2519" s="112" t="str">
        <f>IF(C2519="","",COUNTA($C$3:C2519))</f>
        <v/>
      </c>
      <c r="B2519" s="112" t="str">
        <f t="shared" si="492"/>
        <v/>
      </c>
      <c r="C2519" s="124"/>
      <c r="D2519" s="114"/>
      <c r="E2519" s="114"/>
      <c r="F2519" s="115"/>
      <c r="G2519" s="116"/>
      <c r="H2519" s="152"/>
      <c r="I2519" s="116"/>
      <c r="J2519" s="116"/>
      <c r="K2519" s="117" t="str">
        <f t="shared" si="493"/>
        <v/>
      </c>
      <c r="L2519" s="118"/>
      <c r="M2519" s="118"/>
      <c r="N2519" s="118"/>
      <c r="O2519" s="138" t="str">
        <f t="shared" si="487"/>
        <v/>
      </c>
      <c r="P2519" s="124"/>
      <c r="Q2519" s="118"/>
      <c r="R2519" s="118"/>
      <c r="S2519" s="151"/>
      <c r="T2519" s="119" t="str">
        <f t="shared" si="488"/>
        <v/>
      </c>
      <c r="U2519" s="119" t="str">
        <f t="shared" si="489"/>
        <v/>
      </c>
      <c r="V2519" s="119" t="str">
        <f t="shared" si="494"/>
        <v/>
      </c>
      <c r="W2519" s="119" t="str">
        <f t="shared" si="495"/>
        <v/>
      </c>
      <c r="X2519" s="119" t="str">
        <f t="shared" si="496"/>
        <v/>
      </c>
      <c r="Y2519" s="120" t="str">
        <f t="shared" si="490"/>
        <v/>
      </c>
      <c r="Z2519" s="121" t="str">
        <f t="shared" si="491"/>
        <v/>
      </c>
      <c r="AA2519" s="122"/>
      <c r="AB2519" s="119" t="str">
        <f t="shared" si="486"/>
        <v/>
      </c>
    </row>
    <row r="2520" spans="1:28" x14ac:dyDescent="0.45">
      <c r="A2520" s="112" t="str">
        <f>IF(C2520="","",COUNTA($C$3:C2520))</f>
        <v/>
      </c>
      <c r="B2520" s="112" t="str">
        <f t="shared" si="492"/>
        <v/>
      </c>
      <c r="C2520" s="124"/>
      <c r="D2520" s="114"/>
      <c r="E2520" s="114"/>
      <c r="F2520" s="115"/>
      <c r="G2520" s="116"/>
      <c r="H2520" s="152"/>
      <c r="I2520" s="116"/>
      <c r="J2520" s="116"/>
      <c r="K2520" s="117" t="str">
        <f t="shared" si="493"/>
        <v/>
      </c>
      <c r="L2520" s="118"/>
      <c r="M2520" s="118"/>
      <c r="N2520" s="118"/>
      <c r="O2520" s="138" t="str">
        <f t="shared" si="487"/>
        <v/>
      </c>
      <c r="P2520" s="124"/>
      <c r="Q2520" s="118"/>
      <c r="R2520" s="118"/>
      <c r="S2520" s="151"/>
      <c r="T2520" s="119" t="str">
        <f t="shared" si="488"/>
        <v/>
      </c>
      <c r="U2520" s="119" t="str">
        <f t="shared" si="489"/>
        <v/>
      </c>
      <c r="V2520" s="119" t="str">
        <f t="shared" si="494"/>
        <v/>
      </c>
      <c r="W2520" s="119" t="str">
        <f t="shared" si="495"/>
        <v/>
      </c>
      <c r="X2520" s="119" t="str">
        <f t="shared" si="496"/>
        <v/>
      </c>
      <c r="Y2520" s="120" t="str">
        <f t="shared" si="490"/>
        <v/>
      </c>
      <c r="Z2520" s="121" t="str">
        <f t="shared" si="491"/>
        <v/>
      </c>
      <c r="AA2520" s="122"/>
      <c r="AB2520" s="119" t="str">
        <f t="shared" si="486"/>
        <v/>
      </c>
    </row>
    <row r="2521" spans="1:28" x14ac:dyDescent="0.45">
      <c r="A2521" s="112" t="str">
        <f>IF(C2521="","",COUNTA($C$3:C2521))</f>
        <v/>
      </c>
      <c r="B2521" s="112" t="str">
        <f t="shared" si="492"/>
        <v/>
      </c>
      <c r="C2521" s="124"/>
      <c r="D2521" s="114"/>
      <c r="E2521" s="114"/>
      <c r="F2521" s="115"/>
      <c r="G2521" s="116"/>
      <c r="H2521" s="152"/>
      <c r="I2521" s="116"/>
      <c r="J2521" s="116"/>
      <c r="K2521" s="117" t="str">
        <f t="shared" si="493"/>
        <v/>
      </c>
      <c r="L2521" s="118"/>
      <c r="M2521" s="118"/>
      <c r="N2521" s="118"/>
      <c r="O2521" s="138" t="str">
        <f t="shared" si="487"/>
        <v/>
      </c>
      <c r="P2521" s="124"/>
      <c r="Q2521" s="118"/>
      <c r="R2521" s="118"/>
      <c r="S2521" s="151"/>
      <c r="T2521" s="119" t="str">
        <f t="shared" si="488"/>
        <v/>
      </c>
      <c r="U2521" s="119" t="str">
        <f t="shared" si="489"/>
        <v/>
      </c>
      <c r="V2521" s="119" t="str">
        <f t="shared" si="494"/>
        <v/>
      </c>
      <c r="W2521" s="119" t="str">
        <f t="shared" si="495"/>
        <v/>
      </c>
      <c r="X2521" s="119" t="str">
        <f t="shared" si="496"/>
        <v/>
      </c>
      <c r="Y2521" s="120" t="str">
        <f t="shared" si="490"/>
        <v/>
      </c>
      <c r="Z2521" s="121" t="str">
        <f t="shared" si="491"/>
        <v/>
      </c>
      <c r="AA2521" s="122"/>
      <c r="AB2521" s="119" t="str">
        <f t="shared" si="486"/>
        <v/>
      </c>
    </row>
    <row r="2522" spans="1:28" x14ac:dyDescent="0.45">
      <c r="A2522" s="112" t="str">
        <f>IF(C2522="","",COUNTA($C$3:C2522))</f>
        <v/>
      </c>
      <c r="B2522" s="112" t="str">
        <f t="shared" si="492"/>
        <v/>
      </c>
      <c r="C2522" s="124"/>
      <c r="D2522" s="114"/>
      <c r="E2522" s="114"/>
      <c r="F2522" s="115"/>
      <c r="G2522" s="116"/>
      <c r="H2522" s="152"/>
      <c r="I2522" s="116"/>
      <c r="J2522" s="116"/>
      <c r="K2522" s="117" t="str">
        <f t="shared" si="493"/>
        <v/>
      </c>
      <c r="L2522" s="118"/>
      <c r="M2522" s="118"/>
      <c r="N2522" s="118"/>
      <c r="O2522" s="138" t="str">
        <f t="shared" si="487"/>
        <v/>
      </c>
      <c r="P2522" s="124"/>
      <c r="Q2522" s="118"/>
      <c r="R2522" s="118"/>
      <c r="S2522" s="151"/>
      <c r="T2522" s="119" t="str">
        <f t="shared" si="488"/>
        <v/>
      </c>
      <c r="U2522" s="119" t="str">
        <f t="shared" si="489"/>
        <v/>
      </c>
      <c r="V2522" s="119" t="str">
        <f t="shared" si="494"/>
        <v/>
      </c>
      <c r="W2522" s="119" t="str">
        <f t="shared" si="495"/>
        <v/>
      </c>
      <c r="X2522" s="119" t="str">
        <f t="shared" si="496"/>
        <v/>
      </c>
      <c r="Y2522" s="120" t="str">
        <f t="shared" si="490"/>
        <v/>
      </c>
      <c r="Z2522" s="121" t="str">
        <f t="shared" si="491"/>
        <v/>
      </c>
      <c r="AA2522" s="122"/>
      <c r="AB2522" s="119" t="str">
        <f t="shared" si="486"/>
        <v/>
      </c>
    </row>
    <row r="2523" spans="1:28" x14ac:dyDescent="0.45">
      <c r="A2523" s="112" t="str">
        <f>IF(C2523="","",COUNTA($C$3:C2523))</f>
        <v/>
      </c>
      <c r="B2523" s="112" t="str">
        <f t="shared" si="492"/>
        <v/>
      </c>
      <c r="C2523" s="124"/>
      <c r="D2523" s="114"/>
      <c r="E2523" s="114"/>
      <c r="F2523" s="115"/>
      <c r="G2523" s="116"/>
      <c r="H2523" s="152"/>
      <c r="I2523" s="116"/>
      <c r="J2523" s="116"/>
      <c r="K2523" s="117" t="str">
        <f t="shared" si="493"/>
        <v/>
      </c>
      <c r="L2523" s="118"/>
      <c r="M2523" s="118"/>
      <c r="N2523" s="118"/>
      <c r="O2523" s="138" t="str">
        <f t="shared" si="487"/>
        <v/>
      </c>
      <c r="P2523" s="124"/>
      <c r="Q2523" s="118"/>
      <c r="R2523" s="118"/>
      <c r="S2523" s="151"/>
      <c r="T2523" s="119" t="str">
        <f t="shared" si="488"/>
        <v/>
      </c>
      <c r="U2523" s="119" t="str">
        <f t="shared" si="489"/>
        <v/>
      </c>
      <c r="V2523" s="119" t="str">
        <f t="shared" si="494"/>
        <v/>
      </c>
      <c r="W2523" s="119" t="str">
        <f t="shared" si="495"/>
        <v/>
      </c>
      <c r="X2523" s="119" t="str">
        <f t="shared" si="496"/>
        <v/>
      </c>
      <c r="Y2523" s="120" t="str">
        <f t="shared" si="490"/>
        <v/>
      </c>
      <c r="Z2523" s="121" t="str">
        <f t="shared" si="491"/>
        <v/>
      </c>
      <c r="AA2523" s="122"/>
      <c r="AB2523" s="119" t="str">
        <f t="shared" si="486"/>
        <v/>
      </c>
    </row>
    <row r="2524" spans="1:28" x14ac:dyDescent="0.45">
      <c r="A2524" s="112" t="str">
        <f>IF(C2524="","",COUNTA($C$3:C2524))</f>
        <v/>
      </c>
      <c r="B2524" s="112" t="str">
        <f t="shared" si="492"/>
        <v/>
      </c>
      <c r="C2524" s="124"/>
      <c r="D2524" s="114"/>
      <c r="E2524" s="114"/>
      <c r="F2524" s="115"/>
      <c r="G2524" s="116"/>
      <c r="H2524" s="152"/>
      <c r="I2524" s="116"/>
      <c r="J2524" s="116"/>
      <c r="K2524" s="117" t="str">
        <f t="shared" si="493"/>
        <v/>
      </c>
      <c r="L2524" s="118"/>
      <c r="M2524" s="118"/>
      <c r="N2524" s="118"/>
      <c r="O2524" s="138" t="str">
        <f t="shared" si="487"/>
        <v/>
      </c>
      <c r="P2524" s="124"/>
      <c r="Q2524" s="118"/>
      <c r="R2524" s="118"/>
      <c r="S2524" s="151"/>
      <c r="T2524" s="119" t="str">
        <f t="shared" si="488"/>
        <v/>
      </c>
      <c r="U2524" s="119" t="str">
        <f t="shared" si="489"/>
        <v/>
      </c>
      <c r="V2524" s="119" t="str">
        <f t="shared" si="494"/>
        <v/>
      </c>
      <c r="W2524" s="119" t="str">
        <f t="shared" si="495"/>
        <v/>
      </c>
      <c r="X2524" s="119" t="str">
        <f t="shared" si="496"/>
        <v/>
      </c>
      <c r="Y2524" s="120" t="str">
        <f t="shared" si="490"/>
        <v/>
      </c>
      <c r="Z2524" s="121" t="str">
        <f t="shared" si="491"/>
        <v/>
      </c>
      <c r="AA2524" s="122"/>
      <c r="AB2524" s="119" t="str">
        <f t="shared" si="486"/>
        <v/>
      </c>
    </row>
    <row r="2525" spans="1:28" x14ac:dyDescent="0.45">
      <c r="A2525" s="112" t="str">
        <f>IF(C2525="","",COUNTA($C$3:C2525))</f>
        <v/>
      </c>
      <c r="B2525" s="112" t="str">
        <f t="shared" si="492"/>
        <v/>
      </c>
      <c r="C2525" s="124"/>
      <c r="D2525" s="114"/>
      <c r="E2525" s="114"/>
      <c r="F2525" s="115"/>
      <c r="G2525" s="116"/>
      <c r="H2525" s="152"/>
      <c r="I2525" s="116"/>
      <c r="J2525" s="116"/>
      <c r="K2525" s="117" t="str">
        <f t="shared" si="493"/>
        <v/>
      </c>
      <c r="L2525" s="118"/>
      <c r="M2525" s="118"/>
      <c r="N2525" s="118"/>
      <c r="O2525" s="138" t="str">
        <f t="shared" si="487"/>
        <v/>
      </c>
      <c r="P2525" s="124"/>
      <c r="Q2525" s="118"/>
      <c r="R2525" s="118"/>
      <c r="S2525" s="151"/>
      <c r="T2525" s="119" t="str">
        <f t="shared" si="488"/>
        <v/>
      </c>
      <c r="U2525" s="119" t="str">
        <f t="shared" si="489"/>
        <v/>
      </c>
      <c r="V2525" s="119" t="str">
        <f t="shared" si="494"/>
        <v/>
      </c>
      <c r="W2525" s="119" t="str">
        <f t="shared" si="495"/>
        <v/>
      </c>
      <c r="X2525" s="119" t="str">
        <f t="shared" si="496"/>
        <v/>
      </c>
      <c r="Y2525" s="120" t="str">
        <f t="shared" si="490"/>
        <v/>
      </c>
      <c r="Z2525" s="121" t="str">
        <f t="shared" si="491"/>
        <v/>
      </c>
      <c r="AA2525" s="122"/>
      <c r="AB2525" s="119" t="str">
        <f t="shared" si="486"/>
        <v/>
      </c>
    </row>
    <row r="2526" spans="1:28" x14ac:dyDescent="0.45">
      <c r="A2526" s="112" t="str">
        <f>IF(C2526="","",COUNTA($C$3:C2526))</f>
        <v/>
      </c>
      <c r="B2526" s="112" t="str">
        <f t="shared" si="492"/>
        <v/>
      </c>
      <c r="C2526" s="113"/>
      <c r="D2526" s="114"/>
      <c r="E2526" s="114"/>
      <c r="F2526" s="115"/>
      <c r="G2526" s="116"/>
      <c r="H2526" s="152"/>
      <c r="I2526" s="116"/>
      <c r="J2526" s="116"/>
      <c r="K2526" s="117" t="str">
        <f t="shared" si="493"/>
        <v/>
      </c>
      <c r="L2526" s="118"/>
      <c r="M2526" s="118"/>
      <c r="N2526" s="118"/>
      <c r="O2526" s="138" t="str">
        <f t="shared" si="487"/>
        <v/>
      </c>
      <c r="P2526" s="124"/>
      <c r="Q2526" s="118"/>
      <c r="R2526" s="118"/>
      <c r="S2526" s="151"/>
      <c r="T2526" s="119" t="str">
        <f t="shared" si="488"/>
        <v/>
      </c>
      <c r="U2526" s="119" t="str">
        <f t="shared" si="489"/>
        <v/>
      </c>
      <c r="V2526" s="119" t="str">
        <f t="shared" si="494"/>
        <v/>
      </c>
      <c r="W2526" s="119" t="str">
        <f t="shared" si="495"/>
        <v/>
      </c>
      <c r="X2526" s="119" t="str">
        <f t="shared" si="496"/>
        <v/>
      </c>
      <c r="Y2526" s="120" t="str">
        <f t="shared" si="490"/>
        <v/>
      </c>
      <c r="Z2526" s="121" t="str">
        <f t="shared" si="491"/>
        <v/>
      </c>
      <c r="AA2526" s="122"/>
      <c r="AB2526" s="119" t="str">
        <f t="shared" si="486"/>
        <v/>
      </c>
    </row>
    <row r="2527" spans="1:28" x14ac:dyDescent="0.45">
      <c r="A2527" s="112" t="str">
        <f>IF(C2527="","",COUNTA($C$3:C2527))</f>
        <v/>
      </c>
      <c r="B2527" s="112" t="str">
        <f t="shared" si="492"/>
        <v/>
      </c>
      <c r="C2527" s="124"/>
      <c r="D2527" s="114"/>
      <c r="E2527" s="114"/>
      <c r="F2527" s="115"/>
      <c r="G2527" s="116"/>
      <c r="H2527" s="152"/>
      <c r="I2527" s="116"/>
      <c r="J2527" s="116"/>
      <c r="K2527" s="117" t="str">
        <f t="shared" si="493"/>
        <v/>
      </c>
      <c r="L2527" s="118"/>
      <c r="M2527" s="118"/>
      <c r="N2527" s="118"/>
      <c r="O2527" s="138" t="str">
        <f t="shared" si="487"/>
        <v/>
      </c>
      <c r="P2527" s="124"/>
      <c r="Q2527" s="118"/>
      <c r="R2527" s="118"/>
      <c r="S2527" s="151"/>
      <c r="T2527" s="119" t="str">
        <f t="shared" si="488"/>
        <v/>
      </c>
      <c r="U2527" s="119" t="str">
        <f t="shared" si="489"/>
        <v/>
      </c>
      <c r="V2527" s="119" t="str">
        <f t="shared" si="494"/>
        <v/>
      </c>
      <c r="W2527" s="119" t="str">
        <f t="shared" si="495"/>
        <v/>
      </c>
      <c r="X2527" s="119" t="str">
        <f t="shared" si="496"/>
        <v/>
      </c>
      <c r="Y2527" s="120" t="str">
        <f t="shared" si="490"/>
        <v/>
      </c>
      <c r="Z2527" s="121" t="str">
        <f t="shared" si="491"/>
        <v/>
      </c>
      <c r="AA2527" s="122"/>
      <c r="AB2527" s="119" t="str">
        <f t="shared" si="486"/>
        <v/>
      </c>
    </row>
    <row r="2528" spans="1:28" x14ac:dyDescent="0.45">
      <c r="A2528" s="112" t="str">
        <f>IF(C2528="","",COUNTA($C$3:C2528))</f>
        <v/>
      </c>
      <c r="B2528" s="112" t="str">
        <f t="shared" si="492"/>
        <v/>
      </c>
      <c r="C2528" s="124"/>
      <c r="D2528" s="114"/>
      <c r="E2528" s="114"/>
      <c r="F2528" s="115"/>
      <c r="G2528" s="116"/>
      <c r="H2528" s="152"/>
      <c r="I2528" s="116"/>
      <c r="J2528" s="116"/>
      <c r="K2528" s="117" t="str">
        <f t="shared" si="493"/>
        <v/>
      </c>
      <c r="L2528" s="118"/>
      <c r="M2528" s="118"/>
      <c r="N2528" s="118"/>
      <c r="O2528" s="138" t="str">
        <f t="shared" si="487"/>
        <v/>
      </c>
      <c r="P2528" s="124"/>
      <c r="Q2528" s="118"/>
      <c r="R2528" s="118"/>
      <c r="S2528" s="151"/>
      <c r="T2528" s="119" t="str">
        <f t="shared" si="488"/>
        <v/>
      </c>
      <c r="U2528" s="119" t="str">
        <f t="shared" si="489"/>
        <v/>
      </c>
      <c r="V2528" s="119" t="str">
        <f t="shared" si="494"/>
        <v/>
      </c>
      <c r="W2528" s="119" t="str">
        <f t="shared" si="495"/>
        <v/>
      </c>
      <c r="X2528" s="119" t="str">
        <f t="shared" si="496"/>
        <v/>
      </c>
      <c r="Y2528" s="120" t="str">
        <f t="shared" si="490"/>
        <v/>
      </c>
      <c r="Z2528" s="121" t="str">
        <f t="shared" si="491"/>
        <v/>
      </c>
      <c r="AA2528" s="122"/>
      <c r="AB2528" s="119" t="str">
        <f t="shared" si="486"/>
        <v/>
      </c>
    </row>
    <row r="2529" spans="1:28" x14ac:dyDescent="0.45">
      <c r="A2529" s="112" t="str">
        <f>IF(C2529="","",COUNTA($C$3:C2529))</f>
        <v/>
      </c>
      <c r="B2529" s="112" t="str">
        <f t="shared" si="492"/>
        <v/>
      </c>
      <c r="C2529" s="124"/>
      <c r="D2529" s="114"/>
      <c r="E2529" s="114"/>
      <c r="F2529" s="115"/>
      <c r="G2529" s="116"/>
      <c r="H2529" s="152"/>
      <c r="I2529" s="116"/>
      <c r="J2529" s="116"/>
      <c r="K2529" s="117" t="str">
        <f t="shared" si="493"/>
        <v/>
      </c>
      <c r="L2529" s="118"/>
      <c r="M2529" s="118"/>
      <c r="N2529" s="118"/>
      <c r="O2529" s="138" t="str">
        <f t="shared" si="487"/>
        <v/>
      </c>
      <c r="P2529" s="124"/>
      <c r="Q2529" s="118"/>
      <c r="R2529" s="118"/>
      <c r="S2529" s="151"/>
      <c r="T2529" s="119" t="str">
        <f t="shared" si="488"/>
        <v/>
      </c>
      <c r="U2529" s="119" t="str">
        <f t="shared" si="489"/>
        <v/>
      </c>
      <c r="V2529" s="119" t="str">
        <f t="shared" si="494"/>
        <v/>
      </c>
      <c r="W2529" s="119" t="str">
        <f t="shared" si="495"/>
        <v/>
      </c>
      <c r="X2529" s="119" t="str">
        <f t="shared" si="496"/>
        <v/>
      </c>
      <c r="Y2529" s="120" t="str">
        <f t="shared" si="490"/>
        <v/>
      </c>
      <c r="Z2529" s="121" t="str">
        <f t="shared" si="491"/>
        <v/>
      </c>
      <c r="AA2529" s="122"/>
      <c r="AB2529" s="119" t="str">
        <f t="shared" si="486"/>
        <v/>
      </c>
    </row>
    <row r="2530" spans="1:28" x14ac:dyDescent="0.45">
      <c r="A2530" s="112" t="str">
        <f>IF(C2530="","",COUNTA($C$3:C2530))</f>
        <v/>
      </c>
      <c r="B2530" s="112" t="str">
        <f t="shared" si="492"/>
        <v/>
      </c>
      <c r="C2530" s="124"/>
      <c r="D2530" s="114"/>
      <c r="E2530" s="114"/>
      <c r="F2530" s="115"/>
      <c r="G2530" s="116"/>
      <c r="H2530" s="152"/>
      <c r="I2530" s="116"/>
      <c r="J2530" s="116"/>
      <c r="K2530" s="117" t="str">
        <f t="shared" si="493"/>
        <v/>
      </c>
      <c r="L2530" s="118"/>
      <c r="M2530" s="118"/>
      <c r="N2530" s="118"/>
      <c r="O2530" s="138" t="str">
        <f t="shared" si="487"/>
        <v/>
      </c>
      <c r="P2530" s="124"/>
      <c r="Q2530" s="118"/>
      <c r="R2530" s="118"/>
      <c r="S2530" s="151"/>
      <c r="T2530" s="119" t="str">
        <f t="shared" si="488"/>
        <v/>
      </c>
      <c r="U2530" s="119" t="str">
        <f t="shared" si="489"/>
        <v/>
      </c>
      <c r="V2530" s="119" t="str">
        <f t="shared" si="494"/>
        <v/>
      </c>
      <c r="W2530" s="119" t="str">
        <f t="shared" si="495"/>
        <v/>
      </c>
      <c r="X2530" s="119" t="str">
        <f t="shared" si="496"/>
        <v/>
      </c>
      <c r="Y2530" s="120" t="str">
        <f t="shared" si="490"/>
        <v/>
      </c>
      <c r="Z2530" s="121" t="str">
        <f t="shared" si="491"/>
        <v/>
      </c>
      <c r="AA2530" s="122"/>
      <c r="AB2530" s="119" t="str">
        <f t="shared" si="486"/>
        <v/>
      </c>
    </row>
    <row r="2531" spans="1:28" x14ac:dyDescent="0.45">
      <c r="A2531" s="112" t="str">
        <f>IF(C2531="","",COUNTA($C$3:C2531))</f>
        <v/>
      </c>
      <c r="B2531" s="112" t="str">
        <f t="shared" si="492"/>
        <v/>
      </c>
      <c r="C2531" s="124"/>
      <c r="D2531" s="114"/>
      <c r="E2531" s="114"/>
      <c r="F2531" s="115"/>
      <c r="G2531" s="116"/>
      <c r="H2531" s="152"/>
      <c r="I2531" s="116"/>
      <c r="J2531" s="116"/>
      <c r="K2531" s="117" t="str">
        <f t="shared" si="493"/>
        <v/>
      </c>
      <c r="L2531" s="118"/>
      <c r="M2531" s="118"/>
      <c r="N2531" s="118"/>
      <c r="O2531" s="138" t="str">
        <f t="shared" si="487"/>
        <v/>
      </c>
      <c r="P2531" s="124"/>
      <c r="Q2531" s="118"/>
      <c r="R2531" s="118"/>
      <c r="S2531" s="151"/>
      <c r="T2531" s="119" t="str">
        <f t="shared" si="488"/>
        <v/>
      </c>
      <c r="U2531" s="119" t="str">
        <f t="shared" si="489"/>
        <v/>
      </c>
      <c r="V2531" s="119" t="str">
        <f t="shared" si="494"/>
        <v/>
      </c>
      <c r="W2531" s="119" t="str">
        <f t="shared" si="495"/>
        <v/>
      </c>
      <c r="X2531" s="119" t="str">
        <f t="shared" si="496"/>
        <v/>
      </c>
      <c r="Y2531" s="120" t="str">
        <f t="shared" si="490"/>
        <v/>
      </c>
      <c r="Z2531" s="121" t="str">
        <f t="shared" si="491"/>
        <v/>
      </c>
      <c r="AA2531" s="122"/>
      <c r="AB2531" s="119" t="str">
        <f t="shared" si="486"/>
        <v/>
      </c>
    </row>
    <row r="2532" spans="1:28" x14ac:dyDescent="0.45">
      <c r="A2532" s="112" t="str">
        <f>IF(C2532="","",COUNTA($C$3:C2532))</f>
        <v/>
      </c>
      <c r="B2532" s="112" t="str">
        <f t="shared" si="492"/>
        <v/>
      </c>
      <c r="C2532" s="124"/>
      <c r="D2532" s="114"/>
      <c r="E2532" s="114"/>
      <c r="F2532" s="115"/>
      <c r="G2532" s="116"/>
      <c r="H2532" s="152"/>
      <c r="I2532" s="116"/>
      <c r="J2532" s="116"/>
      <c r="K2532" s="117" t="str">
        <f t="shared" si="493"/>
        <v/>
      </c>
      <c r="L2532" s="118"/>
      <c r="M2532" s="118"/>
      <c r="N2532" s="118"/>
      <c r="O2532" s="138" t="str">
        <f t="shared" si="487"/>
        <v/>
      </c>
      <c r="P2532" s="124"/>
      <c r="Q2532" s="118"/>
      <c r="R2532" s="118"/>
      <c r="S2532" s="151"/>
      <c r="T2532" s="119" t="str">
        <f t="shared" si="488"/>
        <v/>
      </c>
      <c r="U2532" s="119" t="str">
        <f t="shared" si="489"/>
        <v/>
      </c>
      <c r="V2532" s="119" t="str">
        <f t="shared" si="494"/>
        <v/>
      </c>
      <c r="W2532" s="119" t="str">
        <f t="shared" si="495"/>
        <v/>
      </c>
      <c r="X2532" s="119" t="str">
        <f t="shared" si="496"/>
        <v/>
      </c>
      <c r="Y2532" s="120" t="str">
        <f t="shared" si="490"/>
        <v/>
      </c>
      <c r="Z2532" s="121" t="str">
        <f t="shared" si="491"/>
        <v/>
      </c>
      <c r="AA2532" s="122"/>
      <c r="AB2532" s="119" t="str">
        <f t="shared" ref="AB2532:AB2595" si="497">IFERROR((X2532-AA2532),"")</f>
        <v/>
      </c>
    </row>
    <row r="2533" spans="1:28" x14ac:dyDescent="0.45">
      <c r="A2533" s="112" t="str">
        <f>IF(C2533="","",COUNTA($C$3:C2533))</f>
        <v/>
      </c>
      <c r="B2533" s="112" t="str">
        <f t="shared" si="492"/>
        <v/>
      </c>
      <c r="C2533" s="113"/>
      <c r="D2533" s="114"/>
      <c r="E2533" s="114"/>
      <c r="F2533" s="115"/>
      <c r="G2533" s="116"/>
      <c r="H2533" s="152"/>
      <c r="I2533" s="116"/>
      <c r="J2533" s="116"/>
      <c r="K2533" s="117" t="str">
        <f t="shared" si="493"/>
        <v/>
      </c>
      <c r="L2533" s="118"/>
      <c r="M2533" s="118"/>
      <c r="N2533" s="118"/>
      <c r="O2533" s="138" t="str">
        <f t="shared" si="487"/>
        <v/>
      </c>
      <c r="P2533" s="124"/>
      <c r="Q2533" s="118"/>
      <c r="R2533" s="118"/>
      <c r="S2533" s="151"/>
      <c r="T2533" s="119" t="str">
        <f t="shared" si="488"/>
        <v/>
      </c>
      <c r="U2533" s="119" t="str">
        <f t="shared" si="489"/>
        <v/>
      </c>
      <c r="V2533" s="119" t="str">
        <f t="shared" si="494"/>
        <v/>
      </c>
      <c r="W2533" s="119" t="str">
        <f t="shared" si="495"/>
        <v/>
      </c>
      <c r="X2533" s="119" t="str">
        <f t="shared" si="496"/>
        <v/>
      </c>
      <c r="Y2533" s="120" t="str">
        <f t="shared" si="490"/>
        <v/>
      </c>
      <c r="Z2533" s="121" t="str">
        <f t="shared" si="491"/>
        <v/>
      </c>
      <c r="AA2533" s="122"/>
      <c r="AB2533" s="119" t="str">
        <f t="shared" si="497"/>
        <v/>
      </c>
    </row>
    <row r="2534" spans="1:28" x14ac:dyDescent="0.45">
      <c r="A2534" s="112" t="str">
        <f>IF(C2534="","",COUNTA($C$3:C2534))</f>
        <v/>
      </c>
      <c r="B2534" s="112" t="str">
        <f t="shared" si="492"/>
        <v/>
      </c>
      <c r="C2534" s="124"/>
      <c r="D2534" s="114"/>
      <c r="E2534" s="114"/>
      <c r="F2534" s="115"/>
      <c r="G2534" s="116"/>
      <c r="H2534" s="152"/>
      <c r="I2534" s="116"/>
      <c r="J2534" s="116"/>
      <c r="K2534" s="117" t="str">
        <f t="shared" si="493"/>
        <v/>
      </c>
      <c r="L2534" s="118"/>
      <c r="M2534" s="118"/>
      <c r="N2534" s="118"/>
      <c r="O2534" s="138" t="str">
        <f t="shared" si="487"/>
        <v/>
      </c>
      <c r="P2534" s="124"/>
      <c r="Q2534" s="118"/>
      <c r="R2534" s="118"/>
      <c r="S2534" s="151"/>
      <c r="T2534" s="119" t="str">
        <f t="shared" si="488"/>
        <v/>
      </c>
      <c r="U2534" s="119" t="str">
        <f t="shared" si="489"/>
        <v/>
      </c>
      <c r="V2534" s="119" t="str">
        <f t="shared" si="494"/>
        <v/>
      </c>
      <c r="W2534" s="119" t="str">
        <f t="shared" si="495"/>
        <v/>
      </c>
      <c r="X2534" s="119" t="str">
        <f t="shared" si="496"/>
        <v/>
      </c>
      <c r="Y2534" s="120" t="str">
        <f t="shared" si="490"/>
        <v/>
      </c>
      <c r="Z2534" s="121" t="str">
        <f t="shared" si="491"/>
        <v/>
      </c>
      <c r="AA2534" s="122"/>
      <c r="AB2534" s="119" t="str">
        <f t="shared" si="497"/>
        <v/>
      </c>
    </row>
    <row r="2535" spans="1:28" x14ac:dyDescent="0.45">
      <c r="A2535" s="112" t="str">
        <f>IF(C2535="","",COUNTA($C$3:C2535))</f>
        <v/>
      </c>
      <c r="B2535" s="112" t="str">
        <f t="shared" si="492"/>
        <v/>
      </c>
      <c r="C2535" s="124"/>
      <c r="D2535" s="114"/>
      <c r="E2535" s="114"/>
      <c r="F2535" s="115"/>
      <c r="G2535" s="116"/>
      <c r="H2535" s="152"/>
      <c r="I2535" s="116"/>
      <c r="J2535" s="116"/>
      <c r="K2535" s="117" t="str">
        <f t="shared" si="493"/>
        <v/>
      </c>
      <c r="L2535" s="118"/>
      <c r="M2535" s="118"/>
      <c r="N2535" s="118"/>
      <c r="O2535" s="138" t="str">
        <f t="shared" si="487"/>
        <v/>
      </c>
      <c r="P2535" s="124"/>
      <c r="Q2535" s="118"/>
      <c r="R2535" s="118"/>
      <c r="S2535" s="151"/>
      <c r="T2535" s="119" t="str">
        <f t="shared" si="488"/>
        <v/>
      </c>
      <c r="U2535" s="119" t="str">
        <f t="shared" si="489"/>
        <v/>
      </c>
      <c r="V2535" s="119" t="str">
        <f t="shared" si="494"/>
        <v/>
      </c>
      <c r="W2535" s="119" t="str">
        <f t="shared" si="495"/>
        <v/>
      </c>
      <c r="X2535" s="119" t="str">
        <f t="shared" si="496"/>
        <v/>
      </c>
      <c r="Y2535" s="120" t="str">
        <f t="shared" si="490"/>
        <v/>
      </c>
      <c r="Z2535" s="121" t="str">
        <f t="shared" si="491"/>
        <v/>
      </c>
      <c r="AA2535" s="122"/>
      <c r="AB2535" s="119" t="str">
        <f t="shared" si="497"/>
        <v/>
      </c>
    </row>
    <row r="2536" spans="1:28" x14ac:dyDescent="0.45">
      <c r="A2536" s="112" t="str">
        <f>IF(C2536="","",COUNTA($C$3:C2536))</f>
        <v/>
      </c>
      <c r="B2536" s="112" t="str">
        <f t="shared" si="492"/>
        <v/>
      </c>
      <c r="C2536" s="124"/>
      <c r="D2536" s="114"/>
      <c r="E2536" s="114"/>
      <c r="F2536" s="115"/>
      <c r="G2536" s="116"/>
      <c r="H2536" s="152"/>
      <c r="I2536" s="116"/>
      <c r="J2536" s="116"/>
      <c r="K2536" s="117" t="str">
        <f t="shared" si="493"/>
        <v/>
      </c>
      <c r="L2536" s="118"/>
      <c r="M2536" s="118"/>
      <c r="N2536" s="118"/>
      <c r="O2536" s="138" t="str">
        <f t="shared" si="487"/>
        <v/>
      </c>
      <c r="P2536" s="124"/>
      <c r="Q2536" s="118"/>
      <c r="R2536" s="118"/>
      <c r="S2536" s="151"/>
      <c r="T2536" s="119" t="str">
        <f t="shared" si="488"/>
        <v/>
      </c>
      <c r="U2536" s="119" t="str">
        <f t="shared" si="489"/>
        <v/>
      </c>
      <c r="V2536" s="119" t="str">
        <f t="shared" si="494"/>
        <v/>
      </c>
      <c r="W2536" s="119" t="str">
        <f t="shared" si="495"/>
        <v/>
      </c>
      <c r="X2536" s="119" t="str">
        <f t="shared" si="496"/>
        <v/>
      </c>
      <c r="Y2536" s="120" t="str">
        <f t="shared" si="490"/>
        <v/>
      </c>
      <c r="Z2536" s="121" t="str">
        <f t="shared" si="491"/>
        <v/>
      </c>
      <c r="AA2536" s="122"/>
      <c r="AB2536" s="119" t="str">
        <f t="shared" si="497"/>
        <v/>
      </c>
    </row>
    <row r="2537" spans="1:28" x14ac:dyDescent="0.45">
      <c r="A2537" s="112" t="str">
        <f>IF(C2537="","",COUNTA($C$3:C2537))</f>
        <v/>
      </c>
      <c r="B2537" s="112" t="str">
        <f t="shared" si="492"/>
        <v/>
      </c>
      <c r="C2537" s="124"/>
      <c r="D2537" s="114"/>
      <c r="E2537" s="114"/>
      <c r="F2537" s="115"/>
      <c r="G2537" s="116"/>
      <c r="H2537" s="152"/>
      <c r="I2537" s="116"/>
      <c r="J2537" s="116"/>
      <c r="K2537" s="117" t="str">
        <f t="shared" si="493"/>
        <v/>
      </c>
      <c r="L2537" s="118"/>
      <c r="M2537" s="118"/>
      <c r="N2537" s="118"/>
      <c r="O2537" s="138" t="str">
        <f t="shared" ref="O2537:O2600" si="498">IF(ISNUMBER(SEARCH("gsm",J:J)),(M2537+N2537)*1.22,IF(ISNUMBER(SEARCH("Tape",J:J)),L2537,IF(ISNUMBER(SEARCH("Thermal",J:J)),L2537,IF(ISNUMBER(SEARCH("Acou",J:J)),L2537,IF(ISNUMBER(SEARCH("ss",J:J)),L2537,IF(ISNUMBER(SEARCH("Alu",J:J)),L2537,IF(ISNUMBER(SEARCH("Gasket",J:J)),L2537,IF(ISNUMBER(SEARCH("Cleats",J:J)),L2537,IF(ISNUMBER(SEARCH("Tube",J:J)),L2537,IF(ISNUMBER(SEARCH("Bracket",J:J)),L2537,IF(ISNUMBER(SEARCH("Corner",J:J)),L2537,IF(ISNUMBER(SEARCH("MS",J:J)),L2537,IF(ISNUMBER(SEARCH("Bucket",J:J)),L2537,IF(ISNUMBER(SEARCH("stretch",J:J)),L2537,IF(ISNUMBER(SEARCH("Bubble",J:J)),L2537,IF(ISNUMBER(SEARCH("JTR",J:J)),L2537,IF(ISNUMBER(SEARCH("Clamp",J:J)),"No's",IF(ISNUMBER(SEARCH("PIR",J:J)),"sqmt",""))))))))))))))))))</f>
        <v/>
      </c>
      <c r="P2537" s="124"/>
      <c r="Q2537" s="118"/>
      <c r="R2537" s="118"/>
      <c r="S2537" s="151"/>
      <c r="T2537" s="119" t="str">
        <f t="shared" si="488"/>
        <v/>
      </c>
      <c r="U2537" s="119" t="str">
        <f t="shared" si="489"/>
        <v/>
      </c>
      <c r="V2537" s="119" t="str">
        <f t="shared" si="494"/>
        <v/>
      </c>
      <c r="W2537" s="119" t="str">
        <f t="shared" si="495"/>
        <v/>
      </c>
      <c r="X2537" s="119" t="str">
        <f t="shared" si="496"/>
        <v/>
      </c>
      <c r="Y2537" s="120" t="str">
        <f t="shared" si="490"/>
        <v/>
      </c>
      <c r="Z2537" s="121" t="str">
        <f t="shared" si="491"/>
        <v/>
      </c>
      <c r="AA2537" s="122"/>
      <c r="AB2537" s="119" t="str">
        <f t="shared" si="497"/>
        <v/>
      </c>
    </row>
    <row r="2538" spans="1:28" x14ac:dyDescent="0.45">
      <c r="A2538" s="112" t="str">
        <f>IF(C2538="","",COUNTA($C$3:C2538))</f>
        <v/>
      </c>
      <c r="B2538" s="112" t="str">
        <f t="shared" si="492"/>
        <v/>
      </c>
      <c r="C2538" s="124"/>
      <c r="D2538" s="114"/>
      <c r="E2538" s="114"/>
      <c r="F2538" s="115"/>
      <c r="G2538" s="116"/>
      <c r="H2538" s="152"/>
      <c r="I2538" s="116"/>
      <c r="J2538" s="116"/>
      <c r="K2538" s="117" t="str">
        <f t="shared" si="493"/>
        <v/>
      </c>
      <c r="L2538" s="118"/>
      <c r="M2538" s="118"/>
      <c r="N2538" s="118"/>
      <c r="O2538" s="138" t="str">
        <f t="shared" si="498"/>
        <v/>
      </c>
      <c r="P2538" s="124"/>
      <c r="Q2538" s="118"/>
      <c r="R2538" s="118"/>
      <c r="S2538" s="151"/>
      <c r="T2538" s="119" t="str">
        <f t="shared" si="488"/>
        <v/>
      </c>
      <c r="U2538" s="119" t="str">
        <f t="shared" si="489"/>
        <v/>
      </c>
      <c r="V2538" s="119" t="str">
        <f t="shared" si="494"/>
        <v/>
      </c>
      <c r="W2538" s="119" t="str">
        <f t="shared" si="495"/>
        <v/>
      </c>
      <c r="X2538" s="119" t="str">
        <f t="shared" si="496"/>
        <v/>
      </c>
      <c r="Y2538" s="120" t="str">
        <f t="shared" si="490"/>
        <v/>
      </c>
      <c r="Z2538" s="121" t="str">
        <f t="shared" si="491"/>
        <v/>
      </c>
      <c r="AA2538" s="122"/>
      <c r="AB2538" s="119" t="str">
        <f t="shared" si="497"/>
        <v/>
      </c>
    </row>
    <row r="2539" spans="1:28" x14ac:dyDescent="0.45">
      <c r="A2539" s="112" t="str">
        <f>IF(C2539="","",COUNTA($C$3:C2539))</f>
        <v/>
      </c>
      <c r="B2539" s="112" t="str">
        <f t="shared" si="492"/>
        <v/>
      </c>
      <c r="C2539" s="124"/>
      <c r="D2539" s="114"/>
      <c r="E2539" s="114"/>
      <c r="F2539" s="115"/>
      <c r="G2539" s="116"/>
      <c r="H2539" s="152"/>
      <c r="I2539" s="116"/>
      <c r="J2539" s="116"/>
      <c r="K2539" s="117" t="str">
        <f t="shared" si="493"/>
        <v/>
      </c>
      <c r="L2539" s="118"/>
      <c r="M2539" s="118"/>
      <c r="N2539" s="118"/>
      <c r="O2539" s="138" t="str">
        <f t="shared" si="498"/>
        <v/>
      </c>
      <c r="P2539" s="124"/>
      <c r="Q2539" s="118"/>
      <c r="R2539" s="118"/>
      <c r="S2539" s="151"/>
      <c r="T2539" s="119" t="str">
        <f t="shared" si="488"/>
        <v/>
      </c>
      <c r="U2539" s="119" t="str">
        <f t="shared" si="489"/>
        <v/>
      </c>
      <c r="V2539" s="119" t="str">
        <f t="shared" si="494"/>
        <v/>
      </c>
      <c r="W2539" s="119" t="str">
        <f t="shared" si="495"/>
        <v/>
      </c>
      <c r="X2539" s="119" t="str">
        <f t="shared" si="496"/>
        <v/>
      </c>
      <c r="Y2539" s="120" t="str">
        <f t="shared" si="490"/>
        <v/>
      </c>
      <c r="Z2539" s="121" t="str">
        <f t="shared" si="491"/>
        <v/>
      </c>
      <c r="AA2539" s="122"/>
      <c r="AB2539" s="119" t="str">
        <f t="shared" si="497"/>
        <v/>
      </c>
    </row>
    <row r="2540" spans="1:28" x14ac:dyDescent="0.45">
      <c r="A2540" s="112" t="str">
        <f>IF(C2540="","",COUNTA($C$3:C2540))</f>
        <v/>
      </c>
      <c r="B2540" s="112" t="str">
        <f t="shared" si="492"/>
        <v/>
      </c>
      <c r="C2540" s="124"/>
      <c r="D2540" s="114"/>
      <c r="E2540" s="114"/>
      <c r="F2540" s="115"/>
      <c r="G2540" s="116"/>
      <c r="H2540" s="152"/>
      <c r="I2540" s="116"/>
      <c r="J2540" s="116"/>
      <c r="K2540" s="117" t="str">
        <f t="shared" si="493"/>
        <v/>
      </c>
      <c r="L2540" s="118"/>
      <c r="M2540" s="118"/>
      <c r="N2540" s="118"/>
      <c r="O2540" s="138" t="str">
        <f t="shared" si="498"/>
        <v/>
      </c>
      <c r="P2540" s="124"/>
      <c r="Q2540" s="118"/>
      <c r="R2540" s="118"/>
      <c r="S2540" s="151"/>
      <c r="T2540" s="119" t="str">
        <f t="shared" si="488"/>
        <v/>
      </c>
      <c r="U2540" s="119" t="str">
        <f t="shared" si="489"/>
        <v/>
      </c>
      <c r="V2540" s="119" t="str">
        <f t="shared" si="494"/>
        <v/>
      </c>
      <c r="W2540" s="119" t="str">
        <f t="shared" si="495"/>
        <v/>
      </c>
      <c r="X2540" s="119" t="str">
        <f t="shared" si="496"/>
        <v/>
      </c>
      <c r="Y2540" s="120" t="str">
        <f t="shared" si="490"/>
        <v/>
      </c>
      <c r="Z2540" s="121" t="str">
        <f t="shared" si="491"/>
        <v/>
      </c>
      <c r="AA2540" s="122"/>
      <c r="AB2540" s="119" t="str">
        <f t="shared" si="497"/>
        <v/>
      </c>
    </row>
    <row r="2541" spans="1:28" x14ac:dyDescent="0.45">
      <c r="A2541" s="112" t="str">
        <f>IF(C2541="","",COUNTA($C$3:C2541))</f>
        <v/>
      </c>
      <c r="B2541" s="112" t="str">
        <f t="shared" si="492"/>
        <v/>
      </c>
      <c r="C2541" s="124"/>
      <c r="D2541" s="114"/>
      <c r="E2541" s="114"/>
      <c r="F2541" s="115"/>
      <c r="G2541" s="116"/>
      <c r="H2541" s="152"/>
      <c r="I2541" s="116"/>
      <c r="J2541" s="116"/>
      <c r="K2541" s="117" t="str">
        <f t="shared" si="493"/>
        <v/>
      </c>
      <c r="L2541" s="118"/>
      <c r="M2541" s="118"/>
      <c r="N2541" s="118"/>
      <c r="O2541" s="138" t="str">
        <f t="shared" si="498"/>
        <v/>
      </c>
      <c r="P2541" s="124"/>
      <c r="Q2541" s="118"/>
      <c r="R2541" s="118"/>
      <c r="S2541" s="151"/>
      <c r="T2541" s="119" t="str">
        <f t="shared" si="488"/>
        <v/>
      </c>
      <c r="U2541" s="119" t="str">
        <f t="shared" si="489"/>
        <v/>
      </c>
      <c r="V2541" s="119" t="str">
        <f t="shared" si="494"/>
        <v/>
      </c>
      <c r="W2541" s="119" t="str">
        <f t="shared" si="495"/>
        <v/>
      </c>
      <c r="X2541" s="119" t="str">
        <f t="shared" si="496"/>
        <v/>
      </c>
      <c r="Y2541" s="120" t="str">
        <f t="shared" si="490"/>
        <v/>
      </c>
      <c r="Z2541" s="121" t="str">
        <f t="shared" si="491"/>
        <v/>
      </c>
      <c r="AA2541" s="122"/>
      <c r="AB2541" s="119" t="str">
        <f t="shared" si="497"/>
        <v/>
      </c>
    </row>
    <row r="2542" spans="1:28" x14ac:dyDescent="0.45">
      <c r="A2542" s="112" t="str">
        <f>IF(C2542="","",COUNTA($C$3:C2542))</f>
        <v/>
      </c>
      <c r="B2542" s="112" t="str">
        <f t="shared" si="492"/>
        <v/>
      </c>
      <c r="C2542" s="113"/>
      <c r="D2542" s="114"/>
      <c r="E2542" s="114"/>
      <c r="F2542" s="115"/>
      <c r="G2542" s="116"/>
      <c r="H2542" s="152"/>
      <c r="I2542" s="116"/>
      <c r="J2542" s="116"/>
      <c r="K2542" s="117" t="str">
        <f t="shared" si="493"/>
        <v/>
      </c>
      <c r="L2542" s="118"/>
      <c r="M2542" s="118"/>
      <c r="N2542" s="118"/>
      <c r="O2542" s="138" t="str">
        <f t="shared" si="498"/>
        <v/>
      </c>
      <c r="P2542" s="124"/>
      <c r="Q2542" s="118"/>
      <c r="R2542" s="118"/>
      <c r="S2542" s="151"/>
      <c r="T2542" s="119" t="str">
        <f t="shared" si="488"/>
        <v/>
      </c>
      <c r="U2542" s="119" t="str">
        <f t="shared" si="489"/>
        <v/>
      </c>
      <c r="V2542" s="119" t="str">
        <f t="shared" si="494"/>
        <v/>
      </c>
      <c r="W2542" s="119" t="str">
        <f t="shared" si="495"/>
        <v/>
      </c>
      <c r="X2542" s="119" t="str">
        <f t="shared" si="496"/>
        <v/>
      </c>
      <c r="Y2542" s="120" t="str">
        <f t="shared" si="490"/>
        <v/>
      </c>
      <c r="Z2542" s="121" t="str">
        <f t="shared" si="491"/>
        <v/>
      </c>
      <c r="AA2542" s="122"/>
      <c r="AB2542" s="119" t="str">
        <f t="shared" si="497"/>
        <v/>
      </c>
    </row>
    <row r="2543" spans="1:28" x14ac:dyDescent="0.45">
      <c r="A2543" s="112" t="str">
        <f>IF(C2543="","",COUNTA($C$3:C2543))</f>
        <v/>
      </c>
      <c r="B2543" s="112" t="str">
        <f t="shared" si="492"/>
        <v/>
      </c>
      <c r="C2543" s="124"/>
      <c r="D2543" s="114"/>
      <c r="E2543" s="114"/>
      <c r="F2543" s="115"/>
      <c r="G2543" s="116"/>
      <c r="H2543" s="152"/>
      <c r="I2543" s="116"/>
      <c r="J2543" s="116"/>
      <c r="K2543" s="117" t="str">
        <f t="shared" si="493"/>
        <v/>
      </c>
      <c r="L2543" s="118"/>
      <c r="M2543" s="118"/>
      <c r="N2543" s="118"/>
      <c r="O2543" s="138" t="str">
        <f t="shared" si="498"/>
        <v/>
      </c>
      <c r="P2543" s="124"/>
      <c r="Q2543" s="118"/>
      <c r="R2543" s="118"/>
      <c r="S2543" s="151"/>
      <c r="T2543" s="119" t="str">
        <f t="shared" si="488"/>
        <v/>
      </c>
      <c r="U2543" s="119" t="str">
        <f t="shared" si="489"/>
        <v/>
      </c>
      <c r="V2543" s="119" t="str">
        <f t="shared" si="494"/>
        <v/>
      </c>
      <c r="W2543" s="119" t="str">
        <f t="shared" si="495"/>
        <v/>
      </c>
      <c r="X2543" s="119" t="str">
        <f t="shared" si="496"/>
        <v/>
      </c>
      <c r="Y2543" s="120" t="str">
        <f t="shared" si="490"/>
        <v/>
      </c>
      <c r="Z2543" s="121" t="str">
        <f t="shared" si="491"/>
        <v/>
      </c>
      <c r="AA2543" s="122"/>
      <c r="AB2543" s="119" t="str">
        <f t="shared" si="497"/>
        <v/>
      </c>
    </row>
    <row r="2544" spans="1:28" x14ac:dyDescent="0.45">
      <c r="A2544" s="112" t="str">
        <f>IF(C2544="","",COUNTA($C$3:C2544))</f>
        <v/>
      </c>
      <c r="B2544" s="112" t="str">
        <f t="shared" si="492"/>
        <v/>
      </c>
      <c r="C2544" s="124"/>
      <c r="D2544" s="114"/>
      <c r="E2544" s="114"/>
      <c r="F2544" s="115"/>
      <c r="G2544" s="116"/>
      <c r="H2544" s="152"/>
      <c r="I2544" s="116"/>
      <c r="J2544" s="116"/>
      <c r="K2544" s="117" t="str">
        <f t="shared" si="493"/>
        <v/>
      </c>
      <c r="L2544" s="118"/>
      <c r="M2544" s="118"/>
      <c r="N2544" s="118"/>
      <c r="O2544" s="138" t="str">
        <f t="shared" si="498"/>
        <v/>
      </c>
      <c r="P2544" s="124"/>
      <c r="Q2544" s="118"/>
      <c r="R2544" s="118"/>
      <c r="S2544" s="151"/>
      <c r="T2544" s="119" t="str">
        <f t="shared" si="488"/>
        <v/>
      </c>
      <c r="U2544" s="119" t="str">
        <f t="shared" si="489"/>
        <v/>
      </c>
      <c r="V2544" s="119" t="str">
        <f t="shared" si="494"/>
        <v/>
      </c>
      <c r="W2544" s="119" t="str">
        <f t="shared" si="495"/>
        <v/>
      </c>
      <c r="X2544" s="119" t="str">
        <f t="shared" si="496"/>
        <v/>
      </c>
      <c r="Y2544" s="120" t="str">
        <f t="shared" si="490"/>
        <v/>
      </c>
      <c r="Z2544" s="121" t="str">
        <f t="shared" si="491"/>
        <v/>
      </c>
      <c r="AA2544" s="122"/>
      <c r="AB2544" s="119" t="str">
        <f t="shared" si="497"/>
        <v/>
      </c>
    </row>
    <row r="2545" spans="1:28" x14ac:dyDescent="0.45">
      <c r="A2545" s="112" t="str">
        <f>IF(C2545="","",COUNTA($C$3:C2545))</f>
        <v/>
      </c>
      <c r="B2545" s="112" t="str">
        <f t="shared" si="492"/>
        <v/>
      </c>
      <c r="C2545" s="124"/>
      <c r="D2545" s="114"/>
      <c r="E2545" s="114"/>
      <c r="F2545" s="115"/>
      <c r="G2545" s="116"/>
      <c r="H2545" s="152"/>
      <c r="I2545" s="116"/>
      <c r="J2545" s="116"/>
      <c r="K2545" s="117" t="str">
        <f t="shared" si="493"/>
        <v/>
      </c>
      <c r="L2545" s="118"/>
      <c r="M2545" s="118"/>
      <c r="N2545" s="118"/>
      <c r="O2545" s="138" t="str">
        <f t="shared" si="498"/>
        <v/>
      </c>
      <c r="P2545" s="124"/>
      <c r="Q2545" s="118"/>
      <c r="R2545" s="118"/>
      <c r="S2545" s="151"/>
      <c r="T2545" s="119" t="str">
        <f t="shared" si="488"/>
        <v/>
      </c>
      <c r="U2545" s="119" t="str">
        <f t="shared" si="489"/>
        <v/>
      </c>
      <c r="V2545" s="119" t="str">
        <f t="shared" si="494"/>
        <v/>
      </c>
      <c r="W2545" s="119" t="str">
        <f t="shared" si="495"/>
        <v/>
      </c>
      <c r="X2545" s="119" t="str">
        <f t="shared" si="496"/>
        <v/>
      </c>
      <c r="Y2545" s="120" t="str">
        <f t="shared" si="490"/>
        <v/>
      </c>
      <c r="Z2545" s="121" t="str">
        <f t="shared" si="491"/>
        <v/>
      </c>
      <c r="AA2545" s="122"/>
      <c r="AB2545" s="119" t="str">
        <f t="shared" si="497"/>
        <v/>
      </c>
    </row>
    <row r="2546" spans="1:28" x14ac:dyDescent="0.45">
      <c r="A2546" s="112" t="str">
        <f>IF(C2546="","",COUNTA($C$3:C2546))</f>
        <v/>
      </c>
      <c r="B2546" s="112" t="str">
        <f t="shared" si="492"/>
        <v/>
      </c>
      <c r="C2546" s="124"/>
      <c r="D2546" s="114"/>
      <c r="E2546" s="114"/>
      <c r="F2546" s="115"/>
      <c r="G2546" s="116"/>
      <c r="H2546" s="152"/>
      <c r="I2546" s="116"/>
      <c r="J2546" s="116"/>
      <c r="K2546" s="117" t="str">
        <f t="shared" si="493"/>
        <v/>
      </c>
      <c r="L2546" s="118"/>
      <c r="M2546" s="118"/>
      <c r="N2546" s="118"/>
      <c r="O2546" s="138" t="str">
        <f t="shared" si="498"/>
        <v/>
      </c>
      <c r="P2546" s="124"/>
      <c r="Q2546" s="118"/>
      <c r="R2546" s="118"/>
      <c r="S2546" s="151"/>
      <c r="T2546" s="119" t="str">
        <f t="shared" si="488"/>
        <v/>
      </c>
      <c r="U2546" s="119" t="str">
        <f t="shared" si="489"/>
        <v/>
      </c>
      <c r="V2546" s="119" t="str">
        <f t="shared" si="494"/>
        <v/>
      </c>
      <c r="W2546" s="119" t="str">
        <f t="shared" si="495"/>
        <v/>
      </c>
      <c r="X2546" s="119" t="str">
        <f t="shared" si="496"/>
        <v/>
      </c>
      <c r="Y2546" s="120" t="str">
        <f t="shared" si="490"/>
        <v/>
      </c>
      <c r="Z2546" s="121" t="str">
        <f t="shared" si="491"/>
        <v/>
      </c>
      <c r="AA2546" s="122"/>
      <c r="AB2546" s="119" t="str">
        <f t="shared" si="497"/>
        <v/>
      </c>
    </row>
    <row r="2547" spans="1:28" x14ac:dyDescent="0.45">
      <c r="A2547" s="112" t="str">
        <f>IF(C2547="","",COUNTA($C$3:C2547))</f>
        <v/>
      </c>
      <c r="B2547" s="112" t="str">
        <f t="shared" si="492"/>
        <v/>
      </c>
      <c r="C2547" s="124"/>
      <c r="D2547" s="114"/>
      <c r="E2547" s="114"/>
      <c r="F2547" s="115"/>
      <c r="G2547" s="116"/>
      <c r="H2547" s="152"/>
      <c r="I2547" s="116"/>
      <c r="J2547" s="116"/>
      <c r="K2547" s="117" t="str">
        <f t="shared" si="493"/>
        <v/>
      </c>
      <c r="L2547" s="118"/>
      <c r="M2547" s="118"/>
      <c r="N2547" s="118"/>
      <c r="O2547" s="138" t="str">
        <f t="shared" si="498"/>
        <v/>
      </c>
      <c r="P2547" s="124"/>
      <c r="Q2547" s="118"/>
      <c r="R2547" s="118"/>
      <c r="S2547" s="151"/>
      <c r="T2547" s="119" t="str">
        <f t="shared" ref="T2547:T2610" si="499">(IF(K2547="Sqmt",(O2547-Q2547),""))</f>
        <v/>
      </c>
      <c r="U2547" s="119" t="str">
        <f t="shared" ref="U2547:U2610" si="500">(IF(K2547="Sqmt",(O2547-P2547)-T2547,IF(K2547="Rmt","",IF(K2547="Kg's","",IF(K2547="No's","",IF(K2547="Roll","",""))))))</f>
        <v/>
      </c>
      <c r="V2547" s="119" t="str">
        <f t="shared" si="494"/>
        <v/>
      </c>
      <c r="W2547" s="119" t="str">
        <f t="shared" si="495"/>
        <v/>
      </c>
      <c r="X2547" s="119" t="str">
        <f t="shared" si="496"/>
        <v/>
      </c>
      <c r="Y2547" s="120" t="str">
        <f t="shared" ref="Y2547:Y2610" si="501">IF(K2547="Sqmt",(T2547/O2547)*100,IF(K2547="Kg's","",IF(K2547="No's","",IF(K2547="Rmt","",IF(K2547="Roll","",IF(K2547="",""))))))</f>
        <v/>
      </c>
      <c r="Z2547" s="121" t="str">
        <f t="shared" ref="Z2547:Z2610" si="502">IF(K2547="Sqmt",(U2547/O2547)*100,IF(K2547="Kg's","",IF(K2547="No's","",IF(K2547="Rmt","",IF(K2547="Roll","",IF(K2547="",""))))))</f>
        <v/>
      </c>
      <c r="AA2547" s="122"/>
      <c r="AB2547" s="119" t="str">
        <f t="shared" si="497"/>
        <v/>
      </c>
    </row>
    <row r="2548" spans="1:28" x14ac:dyDescent="0.45">
      <c r="A2548" s="112" t="str">
        <f>IF(C2548="","",COUNTA($C$3:C2548))</f>
        <v/>
      </c>
      <c r="B2548" s="112" t="str">
        <f t="shared" ref="B2548:B2611" si="503">IF(C2548="","",TEXT(C2548,"mmmm"))</f>
        <v/>
      </c>
      <c r="C2548" s="124"/>
      <c r="D2548" s="114"/>
      <c r="E2548" s="114"/>
      <c r="F2548" s="115"/>
      <c r="G2548" s="116"/>
      <c r="H2548" s="152"/>
      <c r="I2548" s="116"/>
      <c r="J2548" s="116"/>
      <c r="K2548" s="117" t="str">
        <f t="shared" si="493"/>
        <v/>
      </c>
      <c r="L2548" s="118"/>
      <c r="M2548" s="118"/>
      <c r="N2548" s="118"/>
      <c r="O2548" s="138" t="str">
        <f t="shared" si="498"/>
        <v/>
      </c>
      <c r="P2548" s="124"/>
      <c r="Q2548" s="118"/>
      <c r="R2548" s="118"/>
      <c r="S2548" s="151"/>
      <c r="T2548" s="119" t="str">
        <f t="shared" si="499"/>
        <v/>
      </c>
      <c r="U2548" s="119" t="str">
        <f t="shared" si="500"/>
        <v/>
      </c>
      <c r="V2548" s="119" t="str">
        <f t="shared" si="494"/>
        <v/>
      </c>
      <c r="W2548" s="119" t="str">
        <f t="shared" si="495"/>
        <v/>
      </c>
      <c r="X2548" s="119" t="str">
        <f t="shared" si="496"/>
        <v/>
      </c>
      <c r="Y2548" s="120" t="str">
        <f t="shared" si="501"/>
        <v/>
      </c>
      <c r="Z2548" s="121" t="str">
        <f t="shared" si="502"/>
        <v/>
      </c>
      <c r="AA2548" s="122"/>
      <c r="AB2548" s="119" t="str">
        <f t="shared" si="497"/>
        <v/>
      </c>
    </row>
    <row r="2549" spans="1:28" x14ac:dyDescent="0.45">
      <c r="A2549" s="112" t="str">
        <f>IF(C2549="","",COUNTA($C$3:C2549))</f>
        <v/>
      </c>
      <c r="B2549" s="112" t="str">
        <f t="shared" si="503"/>
        <v/>
      </c>
      <c r="C2549" s="113"/>
      <c r="D2549" s="114"/>
      <c r="E2549" s="114"/>
      <c r="F2549" s="115"/>
      <c r="G2549" s="116"/>
      <c r="H2549" s="152"/>
      <c r="I2549" s="116"/>
      <c r="J2549" s="116"/>
      <c r="K2549" s="117" t="str">
        <f t="shared" si="493"/>
        <v/>
      </c>
      <c r="L2549" s="118"/>
      <c r="M2549" s="118"/>
      <c r="N2549" s="118"/>
      <c r="O2549" s="138" t="str">
        <f t="shared" si="498"/>
        <v/>
      </c>
      <c r="P2549" s="124"/>
      <c r="Q2549" s="118"/>
      <c r="R2549" s="118"/>
      <c r="S2549" s="151"/>
      <c r="T2549" s="119" t="str">
        <f t="shared" si="499"/>
        <v/>
      </c>
      <c r="U2549" s="119" t="str">
        <f t="shared" si="500"/>
        <v/>
      </c>
      <c r="V2549" s="119" t="str">
        <f t="shared" si="494"/>
        <v/>
      </c>
      <c r="W2549" s="119" t="str">
        <f t="shared" si="495"/>
        <v/>
      </c>
      <c r="X2549" s="119" t="str">
        <f t="shared" si="496"/>
        <v/>
      </c>
      <c r="Y2549" s="120" t="str">
        <f t="shared" si="501"/>
        <v/>
      </c>
      <c r="Z2549" s="121" t="str">
        <f t="shared" si="502"/>
        <v/>
      </c>
      <c r="AA2549" s="122"/>
      <c r="AB2549" s="119" t="str">
        <f t="shared" si="497"/>
        <v/>
      </c>
    </row>
    <row r="2550" spans="1:28" x14ac:dyDescent="0.45">
      <c r="A2550" s="112" t="str">
        <f>IF(C2550="","",COUNTA($C$3:C2550))</f>
        <v/>
      </c>
      <c r="B2550" s="112" t="str">
        <f t="shared" si="503"/>
        <v/>
      </c>
      <c r="C2550" s="124"/>
      <c r="D2550" s="114"/>
      <c r="E2550" s="114"/>
      <c r="F2550" s="115"/>
      <c r="G2550" s="116"/>
      <c r="H2550" s="152"/>
      <c r="I2550" s="116"/>
      <c r="J2550" s="116"/>
      <c r="K2550" s="117" t="str">
        <f t="shared" si="493"/>
        <v/>
      </c>
      <c r="L2550" s="118"/>
      <c r="M2550" s="118"/>
      <c r="N2550" s="118"/>
      <c r="O2550" s="138" t="str">
        <f t="shared" si="498"/>
        <v/>
      </c>
      <c r="P2550" s="124"/>
      <c r="Q2550" s="118"/>
      <c r="R2550" s="118"/>
      <c r="S2550" s="151"/>
      <c r="T2550" s="119" t="str">
        <f t="shared" si="499"/>
        <v/>
      </c>
      <c r="U2550" s="119" t="str">
        <f t="shared" si="500"/>
        <v/>
      </c>
      <c r="V2550" s="119" t="str">
        <f t="shared" si="494"/>
        <v/>
      </c>
      <c r="W2550" s="119" t="str">
        <f t="shared" si="495"/>
        <v/>
      </c>
      <c r="X2550" s="119" t="str">
        <f t="shared" si="496"/>
        <v/>
      </c>
      <c r="Y2550" s="120" t="str">
        <f t="shared" si="501"/>
        <v/>
      </c>
      <c r="Z2550" s="121" t="str">
        <f t="shared" si="502"/>
        <v/>
      </c>
      <c r="AA2550" s="122"/>
      <c r="AB2550" s="119" t="str">
        <f t="shared" si="497"/>
        <v/>
      </c>
    </row>
    <row r="2551" spans="1:28" x14ac:dyDescent="0.45">
      <c r="A2551" s="112" t="str">
        <f>IF(C2551="","",COUNTA($C$3:C2551))</f>
        <v/>
      </c>
      <c r="B2551" s="112" t="str">
        <f t="shared" si="503"/>
        <v/>
      </c>
      <c r="C2551" s="124"/>
      <c r="D2551" s="114"/>
      <c r="E2551" s="114"/>
      <c r="F2551" s="115"/>
      <c r="G2551" s="116"/>
      <c r="H2551" s="152"/>
      <c r="I2551" s="116"/>
      <c r="J2551" s="116"/>
      <c r="K2551" s="117" t="str">
        <f t="shared" si="493"/>
        <v/>
      </c>
      <c r="L2551" s="118"/>
      <c r="M2551" s="118"/>
      <c r="N2551" s="118"/>
      <c r="O2551" s="138" t="str">
        <f t="shared" si="498"/>
        <v/>
      </c>
      <c r="P2551" s="124"/>
      <c r="Q2551" s="118"/>
      <c r="R2551" s="118"/>
      <c r="S2551" s="151"/>
      <c r="T2551" s="119" t="str">
        <f t="shared" si="499"/>
        <v/>
      </c>
      <c r="U2551" s="119" t="str">
        <f t="shared" si="500"/>
        <v/>
      </c>
      <c r="V2551" s="119" t="str">
        <f t="shared" si="494"/>
        <v/>
      </c>
      <c r="W2551" s="119" t="str">
        <f t="shared" si="495"/>
        <v/>
      </c>
      <c r="X2551" s="119" t="str">
        <f t="shared" si="496"/>
        <v/>
      </c>
      <c r="Y2551" s="120" t="str">
        <f t="shared" si="501"/>
        <v/>
      </c>
      <c r="Z2551" s="121" t="str">
        <f t="shared" si="502"/>
        <v/>
      </c>
      <c r="AA2551" s="122"/>
      <c r="AB2551" s="119" t="str">
        <f t="shared" si="497"/>
        <v/>
      </c>
    </row>
    <row r="2552" spans="1:28" x14ac:dyDescent="0.45">
      <c r="A2552" s="112" t="str">
        <f>IF(C2552="","",COUNTA($C$3:C2552))</f>
        <v/>
      </c>
      <c r="B2552" s="112" t="str">
        <f t="shared" si="503"/>
        <v/>
      </c>
      <c r="C2552" s="124"/>
      <c r="D2552" s="114"/>
      <c r="E2552" s="114"/>
      <c r="F2552" s="115"/>
      <c r="G2552" s="116"/>
      <c r="H2552" s="152"/>
      <c r="I2552" s="116"/>
      <c r="J2552" s="116"/>
      <c r="K2552" s="117" t="str">
        <f t="shared" si="493"/>
        <v/>
      </c>
      <c r="L2552" s="118"/>
      <c r="M2552" s="118"/>
      <c r="N2552" s="118"/>
      <c r="O2552" s="138" t="str">
        <f t="shared" si="498"/>
        <v/>
      </c>
      <c r="P2552" s="124"/>
      <c r="Q2552" s="118"/>
      <c r="R2552" s="118"/>
      <c r="S2552" s="151"/>
      <c r="T2552" s="119" t="str">
        <f t="shared" si="499"/>
        <v/>
      </c>
      <c r="U2552" s="119" t="str">
        <f t="shared" si="500"/>
        <v/>
      </c>
      <c r="V2552" s="119" t="str">
        <f t="shared" si="494"/>
        <v/>
      </c>
      <c r="W2552" s="119" t="str">
        <f t="shared" si="495"/>
        <v/>
      </c>
      <c r="X2552" s="119" t="str">
        <f t="shared" si="496"/>
        <v/>
      </c>
      <c r="Y2552" s="120" t="str">
        <f t="shared" si="501"/>
        <v/>
      </c>
      <c r="Z2552" s="121" t="str">
        <f t="shared" si="502"/>
        <v/>
      </c>
      <c r="AA2552" s="122"/>
      <c r="AB2552" s="119" t="str">
        <f t="shared" si="497"/>
        <v/>
      </c>
    </row>
    <row r="2553" spans="1:28" x14ac:dyDescent="0.45">
      <c r="A2553" s="112" t="str">
        <f>IF(C2553="","",COUNTA($C$3:C2553))</f>
        <v/>
      </c>
      <c r="B2553" s="112" t="str">
        <f t="shared" si="503"/>
        <v/>
      </c>
      <c r="C2553" s="124"/>
      <c r="D2553" s="114"/>
      <c r="E2553" s="114"/>
      <c r="F2553" s="115"/>
      <c r="G2553" s="116"/>
      <c r="H2553" s="152"/>
      <c r="I2553" s="116"/>
      <c r="J2553" s="116"/>
      <c r="K2553" s="117" t="str">
        <f t="shared" si="493"/>
        <v/>
      </c>
      <c r="L2553" s="118"/>
      <c r="M2553" s="118"/>
      <c r="N2553" s="118"/>
      <c r="O2553" s="138" t="str">
        <f t="shared" si="498"/>
        <v/>
      </c>
      <c r="P2553" s="124"/>
      <c r="Q2553" s="118"/>
      <c r="R2553" s="118"/>
      <c r="S2553" s="151"/>
      <c r="T2553" s="119" t="str">
        <f t="shared" si="499"/>
        <v/>
      </c>
      <c r="U2553" s="119" t="str">
        <f t="shared" si="500"/>
        <v/>
      </c>
      <c r="V2553" s="119" t="str">
        <f t="shared" si="494"/>
        <v/>
      </c>
      <c r="W2553" s="119" t="str">
        <f t="shared" si="495"/>
        <v/>
      </c>
      <c r="X2553" s="119" t="str">
        <f t="shared" si="496"/>
        <v/>
      </c>
      <c r="Y2553" s="120" t="str">
        <f t="shared" si="501"/>
        <v/>
      </c>
      <c r="Z2553" s="121" t="str">
        <f t="shared" si="502"/>
        <v/>
      </c>
      <c r="AA2553" s="122"/>
      <c r="AB2553" s="119" t="str">
        <f t="shared" si="497"/>
        <v/>
      </c>
    </row>
    <row r="2554" spans="1:28" x14ac:dyDescent="0.45">
      <c r="A2554" s="112" t="str">
        <f>IF(C2554="","",COUNTA($C$3:C2554))</f>
        <v/>
      </c>
      <c r="B2554" s="112" t="str">
        <f t="shared" si="503"/>
        <v/>
      </c>
      <c r="C2554" s="124"/>
      <c r="D2554" s="114"/>
      <c r="E2554" s="114"/>
      <c r="F2554" s="115"/>
      <c r="G2554" s="116"/>
      <c r="H2554" s="152"/>
      <c r="I2554" s="116"/>
      <c r="J2554" s="116"/>
      <c r="K2554" s="117" t="str">
        <f t="shared" si="493"/>
        <v/>
      </c>
      <c r="L2554" s="118"/>
      <c r="M2554" s="118"/>
      <c r="N2554" s="118"/>
      <c r="O2554" s="138" t="str">
        <f t="shared" si="498"/>
        <v/>
      </c>
      <c r="P2554" s="124"/>
      <c r="Q2554" s="118"/>
      <c r="R2554" s="118"/>
      <c r="S2554" s="151"/>
      <c r="T2554" s="119" t="str">
        <f t="shared" si="499"/>
        <v/>
      </c>
      <c r="U2554" s="119" t="str">
        <f t="shared" si="500"/>
        <v/>
      </c>
      <c r="V2554" s="119" t="str">
        <f t="shared" si="494"/>
        <v/>
      </c>
      <c r="W2554" s="119" t="str">
        <f t="shared" si="495"/>
        <v/>
      </c>
      <c r="X2554" s="119" t="str">
        <f t="shared" si="496"/>
        <v/>
      </c>
      <c r="Y2554" s="120" t="str">
        <f t="shared" si="501"/>
        <v/>
      </c>
      <c r="Z2554" s="121" t="str">
        <f t="shared" si="502"/>
        <v/>
      </c>
      <c r="AA2554" s="122"/>
      <c r="AB2554" s="119" t="str">
        <f t="shared" si="497"/>
        <v/>
      </c>
    </row>
    <row r="2555" spans="1:28" x14ac:dyDescent="0.45">
      <c r="A2555" s="112" t="str">
        <f>IF(C2555="","",COUNTA($C$3:C2555))</f>
        <v/>
      </c>
      <c r="B2555" s="112" t="str">
        <f t="shared" si="503"/>
        <v/>
      </c>
      <c r="C2555" s="124"/>
      <c r="D2555" s="114"/>
      <c r="E2555" s="114"/>
      <c r="F2555" s="115"/>
      <c r="G2555" s="116"/>
      <c r="H2555" s="152"/>
      <c r="I2555" s="116"/>
      <c r="J2555" s="116"/>
      <c r="K2555" s="117" t="str">
        <f t="shared" si="493"/>
        <v/>
      </c>
      <c r="L2555" s="118"/>
      <c r="M2555" s="118"/>
      <c r="N2555" s="118"/>
      <c r="O2555" s="138" t="str">
        <f t="shared" si="498"/>
        <v/>
      </c>
      <c r="P2555" s="124"/>
      <c r="Q2555" s="118"/>
      <c r="R2555" s="118"/>
      <c r="S2555" s="151"/>
      <c r="T2555" s="119" t="str">
        <f t="shared" si="499"/>
        <v/>
      </c>
      <c r="U2555" s="119" t="str">
        <f t="shared" si="500"/>
        <v/>
      </c>
      <c r="V2555" s="119" t="str">
        <f t="shared" si="494"/>
        <v/>
      </c>
      <c r="W2555" s="119" t="str">
        <f t="shared" si="495"/>
        <v/>
      </c>
      <c r="X2555" s="119" t="str">
        <f t="shared" si="496"/>
        <v/>
      </c>
      <c r="Y2555" s="120" t="str">
        <f t="shared" si="501"/>
        <v/>
      </c>
      <c r="Z2555" s="121" t="str">
        <f t="shared" si="502"/>
        <v/>
      </c>
      <c r="AA2555" s="122"/>
      <c r="AB2555" s="119" t="str">
        <f t="shared" si="497"/>
        <v/>
      </c>
    </row>
    <row r="2556" spans="1:28" x14ac:dyDescent="0.45">
      <c r="A2556" s="112" t="str">
        <f>IF(C2556="","",COUNTA($C$3:C2556))</f>
        <v/>
      </c>
      <c r="B2556" s="112" t="str">
        <f t="shared" si="503"/>
        <v/>
      </c>
      <c r="C2556" s="113"/>
      <c r="D2556" s="114"/>
      <c r="E2556" s="114"/>
      <c r="F2556" s="115"/>
      <c r="G2556" s="116"/>
      <c r="H2556" s="152"/>
      <c r="I2556" s="116"/>
      <c r="J2556" s="116"/>
      <c r="K2556" s="117" t="str">
        <f t="shared" si="493"/>
        <v/>
      </c>
      <c r="L2556" s="118"/>
      <c r="M2556" s="118"/>
      <c r="N2556" s="118"/>
      <c r="O2556" s="138" t="str">
        <f t="shared" si="498"/>
        <v/>
      </c>
      <c r="P2556" s="124"/>
      <c r="Q2556" s="118"/>
      <c r="R2556" s="118"/>
      <c r="S2556" s="151"/>
      <c r="T2556" s="119" t="str">
        <f t="shared" si="499"/>
        <v/>
      </c>
      <c r="U2556" s="119" t="str">
        <f t="shared" si="500"/>
        <v/>
      </c>
      <c r="V2556" s="119" t="str">
        <f t="shared" si="494"/>
        <v/>
      </c>
      <c r="W2556" s="119" t="str">
        <f t="shared" si="495"/>
        <v/>
      </c>
      <c r="X2556" s="119" t="str">
        <f t="shared" si="496"/>
        <v/>
      </c>
      <c r="Y2556" s="120" t="str">
        <f t="shared" si="501"/>
        <v/>
      </c>
      <c r="Z2556" s="121" t="str">
        <f t="shared" si="502"/>
        <v/>
      </c>
      <c r="AA2556" s="122"/>
      <c r="AB2556" s="119" t="str">
        <f t="shared" si="497"/>
        <v/>
      </c>
    </row>
    <row r="2557" spans="1:28" x14ac:dyDescent="0.45">
      <c r="A2557" s="112" t="str">
        <f>IF(C2557="","",COUNTA($C$3:C2557))</f>
        <v/>
      </c>
      <c r="B2557" s="112" t="str">
        <f t="shared" si="503"/>
        <v/>
      </c>
      <c r="C2557" s="124"/>
      <c r="D2557" s="114"/>
      <c r="E2557" s="114"/>
      <c r="F2557" s="115"/>
      <c r="G2557" s="116"/>
      <c r="H2557" s="152"/>
      <c r="I2557" s="116"/>
      <c r="J2557" s="116"/>
      <c r="K2557" s="117" t="str">
        <f t="shared" si="493"/>
        <v/>
      </c>
      <c r="L2557" s="118"/>
      <c r="M2557" s="118"/>
      <c r="N2557" s="118"/>
      <c r="O2557" s="138" t="str">
        <f t="shared" si="498"/>
        <v/>
      </c>
      <c r="P2557" s="124"/>
      <c r="Q2557" s="118"/>
      <c r="R2557" s="118"/>
      <c r="S2557" s="151"/>
      <c r="T2557" s="119" t="str">
        <f t="shared" si="499"/>
        <v/>
      </c>
      <c r="U2557" s="119" t="str">
        <f t="shared" si="500"/>
        <v/>
      </c>
      <c r="V2557" s="119" t="str">
        <f t="shared" si="494"/>
        <v/>
      </c>
      <c r="W2557" s="119" t="str">
        <f t="shared" si="495"/>
        <v/>
      </c>
      <c r="X2557" s="119" t="str">
        <f t="shared" si="496"/>
        <v/>
      </c>
      <c r="Y2557" s="120" t="str">
        <f t="shared" si="501"/>
        <v/>
      </c>
      <c r="Z2557" s="121" t="str">
        <f t="shared" si="502"/>
        <v/>
      </c>
      <c r="AA2557" s="122"/>
      <c r="AB2557" s="119" t="str">
        <f t="shared" si="497"/>
        <v/>
      </c>
    </row>
    <row r="2558" spans="1:28" x14ac:dyDescent="0.45">
      <c r="A2558" s="112" t="str">
        <f>IF(C2558="","",COUNTA($C$3:C2558))</f>
        <v/>
      </c>
      <c r="B2558" s="112" t="str">
        <f t="shared" si="503"/>
        <v/>
      </c>
      <c r="C2558" s="124"/>
      <c r="D2558" s="114"/>
      <c r="E2558" s="114"/>
      <c r="F2558" s="115"/>
      <c r="G2558" s="116"/>
      <c r="H2558" s="152"/>
      <c r="I2558" s="116"/>
      <c r="J2558" s="116"/>
      <c r="K2558" s="117" t="str">
        <f t="shared" si="493"/>
        <v/>
      </c>
      <c r="L2558" s="118"/>
      <c r="M2558" s="118"/>
      <c r="N2558" s="118"/>
      <c r="O2558" s="138" t="str">
        <f t="shared" si="498"/>
        <v/>
      </c>
      <c r="P2558" s="124"/>
      <c r="Q2558" s="118"/>
      <c r="R2558" s="118"/>
      <c r="S2558" s="151"/>
      <c r="T2558" s="119" t="str">
        <f t="shared" si="499"/>
        <v/>
      </c>
      <c r="U2558" s="119" t="str">
        <f t="shared" si="500"/>
        <v/>
      </c>
      <c r="V2558" s="119" t="str">
        <f t="shared" si="494"/>
        <v/>
      </c>
      <c r="W2558" s="119" t="str">
        <f t="shared" si="495"/>
        <v/>
      </c>
      <c r="X2558" s="119" t="str">
        <f t="shared" si="496"/>
        <v/>
      </c>
      <c r="Y2558" s="120" t="str">
        <f t="shared" si="501"/>
        <v/>
      </c>
      <c r="Z2558" s="121" t="str">
        <f t="shared" si="502"/>
        <v/>
      </c>
      <c r="AA2558" s="122"/>
      <c r="AB2558" s="119" t="str">
        <f t="shared" si="497"/>
        <v/>
      </c>
    </row>
    <row r="2559" spans="1:28" x14ac:dyDescent="0.45">
      <c r="A2559" s="112" t="str">
        <f>IF(C2559="","",COUNTA($C$3:C2559))</f>
        <v/>
      </c>
      <c r="B2559" s="112" t="str">
        <f t="shared" si="503"/>
        <v/>
      </c>
      <c r="C2559" s="124"/>
      <c r="D2559" s="114"/>
      <c r="E2559" s="114"/>
      <c r="F2559" s="115"/>
      <c r="G2559" s="116"/>
      <c r="H2559" s="152"/>
      <c r="I2559" s="116"/>
      <c r="J2559" s="116"/>
      <c r="K2559" s="117" t="str">
        <f t="shared" si="493"/>
        <v/>
      </c>
      <c r="L2559" s="118"/>
      <c r="M2559" s="118"/>
      <c r="N2559" s="118"/>
      <c r="O2559" s="138" t="str">
        <f t="shared" si="498"/>
        <v/>
      </c>
      <c r="P2559" s="124"/>
      <c r="Q2559" s="118"/>
      <c r="R2559" s="118"/>
      <c r="S2559" s="151"/>
      <c r="T2559" s="119" t="str">
        <f t="shared" si="499"/>
        <v/>
      </c>
      <c r="U2559" s="119" t="str">
        <f t="shared" si="500"/>
        <v/>
      </c>
      <c r="V2559" s="119" t="str">
        <f t="shared" si="494"/>
        <v/>
      </c>
      <c r="W2559" s="119" t="str">
        <f t="shared" si="495"/>
        <v/>
      </c>
      <c r="X2559" s="119" t="str">
        <f t="shared" si="496"/>
        <v/>
      </c>
      <c r="Y2559" s="120" t="str">
        <f t="shared" si="501"/>
        <v/>
      </c>
      <c r="Z2559" s="121" t="str">
        <f t="shared" si="502"/>
        <v/>
      </c>
      <c r="AA2559" s="122"/>
      <c r="AB2559" s="119" t="str">
        <f t="shared" si="497"/>
        <v/>
      </c>
    </row>
    <row r="2560" spans="1:28" x14ac:dyDescent="0.45">
      <c r="A2560" s="112" t="str">
        <f>IF(C2560="","",COUNTA($C$3:C2560))</f>
        <v/>
      </c>
      <c r="B2560" s="112" t="str">
        <f t="shared" si="503"/>
        <v/>
      </c>
      <c r="C2560" s="124"/>
      <c r="D2560" s="114"/>
      <c r="E2560" s="114"/>
      <c r="F2560" s="115"/>
      <c r="G2560" s="116"/>
      <c r="H2560" s="152"/>
      <c r="I2560" s="116"/>
      <c r="J2560" s="116"/>
      <c r="K2560" s="117" t="str">
        <f t="shared" si="493"/>
        <v/>
      </c>
      <c r="L2560" s="118"/>
      <c r="M2560" s="118"/>
      <c r="N2560" s="118"/>
      <c r="O2560" s="138" t="str">
        <f t="shared" si="498"/>
        <v/>
      </c>
      <c r="P2560" s="124"/>
      <c r="Q2560" s="118"/>
      <c r="R2560" s="118"/>
      <c r="S2560" s="151"/>
      <c r="T2560" s="119" t="str">
        <f t="shared" si="499"/>
        <v/>
      </c>
      <c r="U2560" s="119" t="str">
        <f t="shared" si="500"/>
        <v/>
      </c>
      <c r="V2560" s="119" t="str">
        <f t="shared" si="494"/>
        <v/>
      </c>
      <c r="W2560" s="119" t="str">
        <f t="shared" si="495"/>
        <v/>
      </c>
      <c r="X2560" s="119" t="str">
        <f t="shared" si="496"/>
        <v/>
      </c>
      <c r="Y2560" s="120" t="str">
        <f t="shared" si="501"/>
        <v/>
      </c>
      <c r="Z2560" s="121" t="str">
        <f t="shared" si="502"/>
        <v/>
      </c>
      <c r="AA2560" s="122"/>
      <c r="AB2560" s="119" t="str">
        <f t="shared" si="497"/>
        <v/>
      </c>
    </row>
    <row r="2561" spans="1:28" x14ac:dyDescent="0.45">
      <c r="A2561" s="112" t="str">
        <f>IF(C2561="","",COUNTA($C$3:C2561))</f>
        <v/>
      </c>
      <c r="B2561" s="112" t="str">
        <f t="shared" si="503"/>
        <v/>
      </c>
      <c r="C2561" s="124"/>
      <c r="D2561" s="114"/>
      <c r="E2561" s="114"/>
      <c r="F2561" s="115"/>
      <c r="G2561" s="116"/>
      <c r="H2561" s="152"/>
      <c r="I2561" s="116"/>
      <c r="J2561" s="116"/>
      <c r="K2561" s="117" t="str">
        <f t="shared" si="493"/>
        <v/>
      </c>
      <c r="L2561" s="118"/>
      <c r="M2561" s="118"/>
      <c r="N2561" s="118"/>
      <c r="O2561" s="138" t="str">
        <f t="shared" si="498"/>
        <v/>
      </c>
      <c r="P2561" s="124"/>
      <c r="Q2561" s="118"/>
      <c r="R2561" s="118"/>
      <c r="S2561" s="151"/>
      <c r="T2561" s="119" t="str">
        <f t="shared" si="499"/>
        <v/>
      </c>
      <c r="U2561" s="119" t="str">
        <f t="shared" si="500"/>
        <v/>
      </c>
      <c r="V2561" s="119" t="str">
        <f t="shared" si="494"/>
        <v/>
      </c>
      <c r="W2561" s="119" t="str">
        <f t="shared" si="495"/>
        <v/>
      </c>
      <c r="X2561" s="119" t="str">
        <f t="shared" si="496"/>
        <v/>
      </c>
      <c r="Y2561" s="120" t="str">
        <f t="shared" si="501"/>
        <v/>
      </c>
      <c r="Z2561" s="121" t="str">
        <f t="shared" si="502"/>
        <v/>
      </c>
      <c r="AA2561" s="122"/>
      <c r="AB2561" s="119" t="str">
        <f t="shared" si="497"/>
        <v/>
      </c>
    </row>
    <row r="2562" spans="1:28" x14ac:dyDescent="0.45">
      <c r="A2562" s="112" t="str">
        <f>IF(C2562="","",COUNTA($C$3:C2562))</f>
        <v/>
      </c>
      <c r="B2562" s="112" t="str">
        <f t="shared" si="503"/>
        <v/>
      </c>
      <c r="C2562" s="124"/>
      <c r="D2562" s="114"/>
      <c r="E2562" s="114"/>
      <c r="F2562" s="115"/>
      <c r="G2562" s="116"/>
      <c r="H2562" s="152"/>
      <c r="I2562" s="116"/>
      <c r="J2562" s="116"/>
      <c r="K2562" s="117" t="str">
        <f t="shared" si="493"/>
        <v/>
      </c>
      <c r="L2562" s="118"/>
      <c r="M2562" s="118"/>
      <c r="N2562" s="118"/>
      <c r="O2562" s="138" t="str">
        <f t="shared" si="498"/>
        <v/>
      </c>
      <c r="P2562" s="124"/>
      <c r="Q2562" s="118"/>
      <c r="R2562" s="118"/>
      <c r="S2562" s="151"/>
      <c r="T2562" s="119" t="str">
        <f t="shared" si="499"/>
        <v/>
      </c>
      <c r="U2562" s="119" t="str">
        <f t="shared" si="500"/>
        <v/>
      </c>
      <c r="V2562" s="119" t="str">
        <f t="shared" si="494"/>
        <v/>
      </c>
      <c r="W2562" s="119" t="str">
        <f t="shared" si="495"/>
        <v/>
      </c>
      <c r="X2562" s="119" t="str">
        <f t="shared" si="496"/>
        <v/>
      </c>
      <c r="Y2562" s="120" t="str">
        <f t="shared" si="501"/>
        <v/>
      </c>
      <c r="Z2562" s="121" t="str">
        <f t="shared" si="502"/>
        <v/>
      </c>
      <c r="AA2562" s="122"/>
      <c r="AB2562" s="119" t="str">
        <f t="shared" si="497"/>
        <v/>
      </c>
    </row>
    <row r="2563" spans="1:28" x14ac:dyDescent="0.45">
      <c r="A2563" s="112" t="str">
        <f>IF(C2563="","",COUNTA($C$3:C2563))</f>
        <v/>
      </c>
      <c r="B2563" s="112" t="str">
        <f t="shared" si="503"/>
        <v/>
      </c>
      <c r="C2563" s="124"/>
      <c r="D2563" s="114"/>
      <c r="E2563" s="114"/>
      <c r="F2563" s="115"/>
      <c r="G2563" s="116"/>
      <c r="H2563" s="152"/>
      <c r="I2563" s="116"/>
      <c r="J2563" s="116"/>
      <c r="K2563" s="117" t="str">
        <f t="shared" ref="K2563:K2626" si="504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563" s="118"/>
      <c r="M2563" s="118"/>
      <c r="N2563" s="118"/>
      <c r="O2563" s="138" t="str">
        <f t="shared" si="498"/>
        <v/>
      </c>
      <c r="P2563" s="124"/>
      <c r="Q2563" s="118"/>
      <c r="R2563" s="118"/>
      <c r="S2563" s="151"/>
      <c r="T2563" s="119" t="str">
        <f t="shared" si="499"/>
        <v/>
      </c>
      <c r="U2563" s="119" t="str">
        <f t="shared" si="500"/>
        <v/>
      </c>
      <c r="V2563" s="119" t="str">
        <f t="shared" ref="V2563:V2626" si="505">IF(ISNUMBER(SEARCH("26",J:J)),O2563*3.925,IF(ISNUMBER(SEARCH("24",J:J)),O2563*4.71,IF(ISNUMBER(SEARCH("22",J:J)),O2563*6.28,IF(ISNUMBER(SEARCH("20",J:J)),O2563*7.85,IF(ISNUMBER(SEARCH("18G",J:J)),O2563*9.42,IF(ISNUMBER(SEARCH("16G",J:J)),O2563*11.775,IF(ISNUMBER(SEARCH("Thermal",J:J)),O2563,IF(ISNUMBER(SEARCH("Acou",J:J)),O2563,IF(ISNUMBER(SEARCH("ss",J:J)),O2563,IF(ISNUMBER(SEARCH("0.8mm",J:J)),O2563*2.2,IF(ISNUMBER(SEARCH("1mm",J:J)),O2563*2.75,IF(ISNUMBER(SEARCH("1.2mm",J:J)),O2563*3.3,IF(ISNUMBER(SEARCH("Gasket",J:J)),O2563,IF(ISNUMBER(SEARCH("Cleats",J:J)),O2563,IF(ISNUMBER(SEARCH("Sealant",J:J)),O2563,IF(ISNUMBER(SEARCH("Bracket",J:J)),O2563,IF(ISNUMBER(SEARCH("Corner",J:J)),O2563,IF(ISNUMBER(SEARCH("Bubble",J:J)),O2563,""))))))))))))))))))</f>
        <v/>
      </c>
      <c r="W2563" s="119" t="str">
        <f t="shared" ref="W2563:W2626" si="506">IF(ISNUMBER(SEARCH("26",J:J)),U2563*3.925,IF(ISNUMBER(SEARCH("24",J:J)),U2563*4.71,IF(ISNUMBER(SEARCH("22",J:J)),U2563*6.28,IF(ISNUMBER(SEARCH("20",J:J)),U2563*7.85,IF(ISNUMBER(SEARCH("18G",J:J)),U2563*9.42,IF(ISNUMBER(SEARCH("16G",J:J)),U2563*11.775,IF(ISNUMBER(SEARCH("Thermal",J:J)),U2563,IF(ISNUMBER(SEARCH("Acou",J:J)),U2563,IF(ISNUMBER(SEARCH("ss",J:J)),U2563,IF(ISNUMBER(SEARCH("0.8mm",J:J)),U2563*2.2,IF(ISNUMBER(SEARCH("1mm",J:J)),U2563*2.75,IF(ISNUMBER(SEARCH("1.2mm",J:J)),U2563*3.3,IF(ISNUMBER(SEARCH("Gasket",J:J)),U2563,IF(ISNUMBER(SEARCH("Cleats",J:J)),U2563,IF(ISNUMBER(SEARCH("Sealant",J:J)),U2563,IF(ISNUMBER(SEARCH("Bracket",J:J)),U2563,IF(ISNUMBER(SEARCH("Corner",J:J)),U2563,IF(ISNUMBER(SEARCH("Bubble",J:J)),U2563,""))))))))))))))))))</f>
        <v/>
      </c>
      <c r="X2563" s="119" t="str">
        <f t="shared" ref="X2563:X2626" si="507">IF(ISNUMBER(SEARCH("26",J:J)),T2563*3.925,IF(ISNUMBER(SEARCH("24",J:J)),T2563*4.71,IF(ISNUMBER(SEARCH("22",J:J)),T2563*6.28,IF(ISNUMBER(SEARCH("20",J:J)),T2563*7.85,IF(ISNUMBER(SEARCH("18",J:J)),T2563*9.42,IF(ISNUMBER(SEARCH("16",J:J)),T2563*11.775,IF(ISNUMBER(SEARCH("Thermal",J:J)),"",IF(ISNUMBER(SEARCH("Acou",J:J)),"",IF(ISNUMBER(SEARCH("ss",J:J)),"",IF(ISNUMBER(SEARCH("0.8mm",J:J)),T2563*2.2,IF(ISNUMBER(SEARCH("1mm",J:J)),T2563*2.75,IF(ISNUMBER(SEARCH("1.2mm",J:J)),T2563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563" s="120" t="str">
        <f t="shared" si="501"/>
        <v/>
      </c>
      <c r="Z2563" s="121" t="str">
        <f t="shared" si="502"/>
        <v/>
      </c>
      <c r="AA2563" s="122"/>
      <c r="AB2563" s="119" t="str">
        <f t="shared" si="497"/>
        <v/>
      </c>
    </row>
    <row r="2564" spans="1:28" x14ac:dyDescent="0.45">
      <c r="A2564" s="112" t="str">
        <f>IF(C2564="","",COUNTA($C$3:C2564))</f>
        <v/>
      </c>
      <c r="B2564" s="112" t="str">
        <f t="shared" si="503"/>
        <v/>
      </c>
      <c r="C2564" s="124"/>
      <c r="D2564" s="114"/>
      <c r="E2564" s="114"/>
      <c r="F2564" s="115"/>
      <c r="G2564" s="116"/>
      <c r="H2564" s="152"/>
      <c r="I2564" s="116"/>
      <c r="J2564" s="116"/>
      <c r="K2564" s="117" t="str">
        <f t="shared" si="504"/>
        <v/>
      </c>
      <c r="L2564" s="118"/>
      <c r="M2564" s="118"/>
      <c r="N2564" s="118"/>
      <c r="O2564" s="138" t="str">
        <f t="shared" si="498"/>
        <v/>
      </c>
      <c r="P2564" s="124"/>
      <c r="Q2564" s="118"/>
      <c r="R2564" s="118"/>
      <c r="S2564" s="151"/>
      <c r="T2564" s="119" t="str">
        <f t="shared" si="499"/>
        <v/>
      </c>
      <c r="U2564" s="119" t="str">
        <f t="shared" si="500"/>
        <v/>
      </c>
      <c r="V2564" s="119" t="str">
        <f t="shared" si="505"/>
        <v/>
      </c>
      <c r="W2564" s="119" t="str">
        <f t="shared" si="506"/>
        <v/>
      </c>
      <c r="X2564" s="119" t="str">
        <f t="shared" si="507"/>
        <v/>
      </c>
      <c r="Y2564" s="120" t="str">
        <f t="shared" si="501"/>
        <v/>
      </c>
      <c r="Z2564" s="121" t="str">
        <f t="shared" si="502"/>
        <v/>
      </c>
      <c r="AA2564" s="122"/>
      <c r="AB2564" s="119" t="str">
        <f t="shared" si="497"/>
        <v/>
      </c>
    </row>
    <row r="2565" spans="1:28" x14ac:dyDescent="0.45">
      <c r="A2565" s="112" t="str">
        <f>IF(C2565="","",COUNTA($C$3:C2565))</f>
        <v/>
      </c>
      <c r="B2565" s="112" t="str">
        <f t="shared" si="503"/>
        <v/>
      </c>
      <c r="C2565" s="124"/>
      <c r="D2565" s="114"/>
      <c r="E2565" s="114"/>
      <c r="F2565" s="115"/>
      <c r="G2565" s="116"/>
      <c r="H2565" s="152"/>
      <c r="I2565" s="116"/>
      <c r="J2565" s="116"/>
      <c r="K2565" s="117" t="str">
        <f t="shared" si="504"/>
        <v/>
      </c>
      <c r="L2565" s="118"/>
      <c r="M2565" s="118"/>
      <c r="N2565" s="118"/>
      <c r="O2565" s="138" t="str">
        <f t="shared" si="498"/>
        <v/>
      </c>
      <c r="P2565" s="124"/>
      <c r="Q2565" s="118"/>
      <c r="R2565" s="118"/>
      <c r="S2565" s="151"/>
      <c r="T2565" s="119" t="str">
        <f t="shared" si="499"/>
        <v/>
      </c>
      <c r="U2565" s="119" t="str">
        <f t="shared" si="500"/>
        <v/>
      </c>
      <c r="V2565" s="119" t="str">
        <f t="shared" si="505"/>
        <v/>
      </c>
      <c r="W2565" s="119" t="str">
        <f t="shared" si="506"/>
        <v/>
      </c>
      <c r="X2565" s="119" t="str">
        <f t="shared" si="507"/>
        <v/>
      </c>
      <c r="Y2565" s="120" t="str">
        <f t="shared" si="501"/>
        <v/>
      </c>
      <c r="Z2565" s="121" t="str">
        <f t="shared" si="502"/>
        <v/>
      </c>
      <c r="AA2565" s="122"/>
      <c r="AB2565" s="119" t="str">
        <f t="shared" si="497"/>
        <v/>
      </c>
    </row>
    <row r="2566" spans="1:28" x14ac:dyDescent="0.45">
      <c r="A2566" s="112" t="str">
        <f>IF(C2566="","",COUNTA($C$3:C2566))</f>
        <v/>
      </c>
      <c r="B2566" s="112" t="str">
        <f t="shared" si="503"/>
        <v/>
      </c>
      <c r="C2566" s="124"/>
      <c r="D2566" s="114"/>
      <c r="E2566" s="114"/>
      <c r="F2566" s="115"/>
      <c r="G2566" s="116"/>
      <c r="H2566" s="152"/>
      <c r="I2566" s="116"/>
      <c r="J2566" s="116"/>
      <c r="K2566" s="117" t="str">
        <f t="shared" si="504"/>
        <v/>
      </c>
      <c r="L2566" s="118"/>
      <c r="M2566" s="118"/>
      <c r="N2566" s="118"/>
      <c r="O2566" s="138" t="str">
        <f t="shared" si="498"/>
        <v/>
      </c>
      <c r="P2566" s="124"/>
      <c r="Q2566" s="118"/>
      <c r="R2566" s="118"/>
      <c r="S2566" s="151"/>
      <c r="T2566" s="119" t="str">
        <f t="shared" si="499"/>
        <v/>
      </c>
      <c r="U2566" s="119" t="str">
        <f t="shared" si="500"/>
        <v/>
      </c>
      <c r="V2566" s="119" t="str">
        <f t="shared" si="505"/>
        <v/>
      </c>
      <c r="W2566" s="119" t="str">
        <f t="shared" si="506"/>
        <v/>
      </c>
      <c r="X2566" s="119" t="str">
        <f t="shared" si="507"/>
        <v/>
      </c>
      <c r="Y2566" s="120" t="str">
        <f t="shared" si="501"/>
        <v/>
      </c>
      <c r="Z2566" s="121" t="str">
        <f t="shared" si="502"/>
        <v/>
      </c>
      <c r="AA2566" s="122"/>
      <c r="AB2566" s="119" t="str">
        <f t="shared" si="497"/>
        <v/>
      </c>
    </row>
    <row r="2567" spans="1:28" x14ac:dyDescent="0.45">
      <c r="A2567" s="112" t="str">
        <f>IF(C2567="","",COUNTA($C$3:C2567))</f>
        <v/>
      </c>
      <c r="B2567" s="112" t="str">
        <f t="shared" si="503"/>
        <v/>
      </c>
      <c r="C2567" s="124"/>
      <c r="D2567" s="114"/>
      <c r="E2567" s="114"/>
      <c r="F2567" s="115"/>
      <c r="G2567" s="116"/>
      <c r="H2567" s="152"/>
      <c r="I2567" s="116"/>
      <c r="J2567" s="116"/>
      <c r="K2567" s="117" t="str">
        <f t="shared" si="504"/>
        <v/>
      </c>
      <c r="L2567" s="118"/>
      <c r="M2567" s="118"/>
      <c r="N2567" s="118"/>
      <c r="O2567" s="138" t="str">
        <f t="shared" si="498"/>
        <v/>
      </c>
      <c r="P2567" s="124"/>
      <c r="Q2567" s="118"/>
      <c r="R2567" s="118"/>
      <c r="S2567" s="151"/>
      <c r="T2567" s="119" t="str">
        <f t="shared" si="499"/>
        <v/>
      </c>
      <c r="U2567" s="119" t="str">
        <f t="shared" si="500"/>
        <v/>
      </c>
      <c r="V2567" s="119" t="str">
        <f t="shared" si="505"/>
        <v/>
      </c>
      <c r="W2567" s="119" t="str">
        <f t="shared" si="506"/>
        <v/>
      </c>
      <c r="X2567" s="119" t="str">
        <f t="shared" si="507"/>
        <v/>
      </c>
      <c r="Y2567" s="120" t="str">
        <f t="shared" si="501"/>
        <v/>
      </c>
      <c r="Z2567" s="121" t="str">
        <f t="shared" si="502"/>
        <v/>
      </c>
      <c r="AA2567" s="122"/>
      <c r="AB2567" s="119" t="str">
        <f t="shared" si="497"/>
        <v/>
      </c>
    </row>
    <row r="2568" spans="1:28" x14ac:dyDescent="0.45">
      <c r="A2568" s="112" t="str">
        <f>IF(C2568="","",COUNTA($C$3:C2568))</f>
        <v/>
      </c>
      <c r="B2568" s="112" t="str">
        <f t="shared" si="503"/>
        <v/>
      </c>
      <c r="C2568" s="124"/>
      <c r="D2568" s="114"/>
      <c r="E2568" s="114"/>
      <c r="F2568" s="115"/>
      <c r="G2568" s="116"/>
      <c r="H2568" s="152"/>
      <c r="I2568" s="116"/>
      <c r="J2568" s="116"/>
      <c r="K2568" s="117" t="str">
        <f t="shared" si="504"/>
        <v/>
      </c>
      <c r="L2568" s="118"/>
      <c r="M2568" s="118"/>
      <c r="N2568" s="118"/>
      <c r="O2568" s="138" t="str">
        <f t="shared" si="498"/>
        <v/>
      </c>
      <c r="P2568" s="124"/>
      <c r="Q2568" s="118"/>
      <c r="R2568" s="118"/>
      <c r="S2568" s="151"/>
      <c r="T2568" s="119" t="str">
        <f t="shared" si="499"/>
        <v/>
      </c>
      <c r="U2568" s="119" t="str">
        <f t="shared" si="500"/>
        <v/>
      </c>
      <c r="V2568" s="119" t="str">
        <f t="shared" si="505"/>
        <v/>
      </c>
      <c r="W2568" s="119" t="str">
        <f t="shared" si="506"/>
        <v/>
      </c>
      <c r="X2568" s="119" t="str">
        <f t="shared" si="507"/>
        <v/>
      </c>
      <c r="Y2568" s="120" t="str">
        <f t="shared" si="501"/>
        <v/>
      </c>
      <c r="Z2568" s="121" t="str">
        <f t="shared" si="502"/>
        <v/>
      </c>
      <c r="AA2568" s="122"/>
      <c r="AB2568" s="119" t="str">
        <f t="shared" si="497"/>
        <v/>
      </c>
    </row>
    <row r="2569" spans="1:28" x14ac:dyDescent="0.45">
      <c r="A2569" s="112" t="str">
        <f>IF(C2569="","",COUNTA($C$3:C2569))</f>
        <v/>
      </c>
      <c r="B2569" s="112" t="str">
        <f t="shared" si="503"/>
        <v/>
      </c>
      <c r="C2569" s="124"/>
      <c r="D2569" s="114"/>
      <c r="E2569" s="114"/>
      <c r="F2569" s="115"/>
      <c r="G2569" s="116"/>
      <c r="H2569" s="152"/>
      <c r="I2569" s="116"/>
      <c r="J2569" s="116"/>
      <c r="K2569" s="117" t="str">
        <f t="shared" si="504"/>
        <v/>
      </c>
      <c r="L2569" s="118"/>
      <c r="M2569" s="118"/>
      <c r="N2569" s="118"/>
      <c r="O2569" s="138" t="str">
        <f t="shared" si="498"/>
        <v/>
      </c>
      <c r="P2569" s="124"/>
      <c r="Q2569" s="118"/>
      <c r="R2569" s="118"/>
      <c r="S2569" s="151"/>
      <c r="T2569" s="119" t="str">
        <f t="shared" si="499"/>
        <v/>
      </c>
      <c r="U2569" s="119" t="str">
        <f t="shared" si="500"/>
        <v/>
      </c>
      <c r="V2569" s="119" t="str">
        <f t="shared" si="505"/>
        <v/>
      </c>
      <c r="W2569" s="119" t="str">
        <f t="shared" si="506"/>
        <v/>
      </c>
      <c r="X2569" s="119" t="str">
        <f t="shared" si="507"/>
        <v/>
      </c>
      <c r="Y2569" s="120" t="str">
        <f t="shared" si="501"/>
        <v/>
      </c>
      <c r="Z2569" s="121" t="str">
        <f t="shared" si="502"/>
        <v/>
      </c>
      <c r="AA2569" s="122"/>
      <c r="AB2569" s="119" t="str">
        <f t="shared" si="497"/>
        <v/>
      </c>
    </row>
    <row r="2570" spans="1:28" x14ac:dyDescent="0.45">
      <c r="A2570" s="112" t="str">
        <f>IF(C2570="","",COUNTA($C$3:C2570))</f>
        <v/>
      </c>
      <c r="B2570" s="112" t="str">
        <f t="shared" si="503"/>
        <v/>
      </c>
      <c r="C2570" s="124"/>
      <c r="D2570" s="114"/>
      <c r="E2570" s="114"/>
      <c r="F2570" s="115"/>
      <c r="G2570" s="116"/>
      <c r="H2570" s="152"/>
      <c r="I2570" s="116"/>
      <c r="J2570" s="116"/>
      <c r="K2570" s="117" t="str">
        <f t="shared" si="504"/>
        <v/>
      </c>
      <c r="L2570" s="118"/>
      <c r="M2570" s="118"/>
      <c r="N2570" s="118"/>
      <c r="O2570" s="138" t="str">
        <f t="shared" si="498"/>
        <v/>
      </c>
      <c r="P2570" s="124"/>
      <c r="Q2570" s="118"/>
      <c r="R2570" s="118"/>
      <c r="S2570" s="151"/>
      <c r="T2570" s="119" t="str">
        <f t="shared" si="499"/>
        <v/>
      </c>
      <c r="U2570" s="119" t="str">
        <f t="shared" si="500"/>
        <v/>
      </c>
      <c r="V2570" s="119" t="str">
        <f t="shared" si="505"/>
        <v/>
      </c>
      <c r="W2570" s="119" t="str">
        <f t="shared" si="506"/>
        <v/>
      </c>
      <c r="X2570" s="119" t="str">
        <f t="shared" si="507"/>
        <v/>
      </c>
      <c r="Y2570" s="120" t="str">
        <f t="shared" si="501"/>
        <v/>
      </c>
      <c r="Z2570" s="121" t="str">
        <f t="shared" si="502"/>
        <v/>
      </c>
      <c r="AA2570" s="122"/>
      <c r="AB2570" s="119" t="str">
        <f t="shared" si="497"/>
        <v/>
      </c>
    </row>
    <row r="2571" spans="1:28" x14ac:dyDescent="0.45">
      <c r="A2571" s="112" t="str">
        <f>IF(C2571="","",COUNTA($C$3:C2571))</f>
        <v/>
      </c>
      <c r="B2571" s="112" t="str">
        <f t="shared" si="503"/>
        <v/>
      </c>
      <c r="C2571" s="124"/>
      <c r="D2571" s="114"/>
      <c r="E2571" s="114"/>
      <c r="F2571" s="115"/>
      <c r="G2571" s="116"/>
      <c r="H2571" s="152"/>
      <c r="I2571" s="116"/>
      <c r="J2571" s="116"/>
      <c r="K2571" s="117" t="str">
        <f t="shared" si="504"/>
        <v/>
      </c>
      <c r="L2571" s="118"/>
      <c r="M2571" s="118"/>
      <c r="N2571" s="118"/>
      <c r="O2571" s="138" t="str">
        <f t="shared" si="498"/>
        <v/>
      </c>
      <c r="P2571" s="124"/>
      <c r="Q2571" s="118"/>
      <c r="R2571" s="118"/>
      <c r="S2571" s="151"/>
      <c r="T2571" s="119" t="str">
        <f t="shared" si="499"/>
        <v/>
      </c>
      <c r="U2571" s="119" t="str">
        <f t="shared" si="500"/>
        <v/>
      </c>
      <c r="V2571" s="119" t="str">
        <f t="shared" si="505"/>
        <v/>
      </c>
      <c r="W2571" s="119" t="str">
        <f t="shared" si="506"/>
        <v/>
      </c>
      <c r="X2571" s="119" t="str">
        <f t="shared" si="507"/>
        <v/>
      </c>
      <c r="Y2571" s="120" t="str">
        <f t="shared" si="501"/>
        <v/>
      </c>
      <c r="Z2571" s="121" t="str">
        <f t="shared" si="502"/>
        <v/>
      </c>
      <c r="AA2571" s="122"/>
      <c r="AB2571" s="119" t="str">
        <f t="shared" si="497"/>
        <v/>
      </c>
    </row>
    <row r="2572" spans="1:28" x14ac:dyDescent="0.45">
      <c r="A2572" s="112" t="str">
        <f>IF(C2572="","",COUNTA($C$3:C2572))</f>
        <v/>
      </c>
      <c r="B2572" s="112" t="str">
        <f t="shared" si="503"/>
        <v/>
      </c>
      <c r="C2572" s="113"/>
      <c r="D2572" s="114"/>
      <c r="E2572" s="114"/>
      <c r="F2572" s="115"/>
      <c r="G2572" s="116"/>
      <c r="H2572" s="152"/>
      <c r="I2572" s="116"/>
      <c r="J2572" s="116"/>
      <c r="K2572" s="117" t="str">
        <f t="shared" si="504"/>
        <v/>
      </c>
      <c r="L2572" s="118"/>
      <c r="M2572" s="118"/>
      <c r="N2572" s="118"/>
      <c r="O2572" s="138" t="str">
        <f t="shared" si="498"/>
        <v/>
      </c>
      <c r="P2572" s="124"/>
      <c r="Q2572" s="118"/>
      <c r="R2572" s="118"/>
      <c r="S2572" s="151"/>
      <c r="T2572" s="119" t="str">
        <f t="shared" si="499"/>
        <v/>
      </c>
      <c r="U2572" s="119" t="str">
        <f t="shared" si="500"/>
        <v/>
      </c>
      <c r="V2572" s="119" t="str">
        <f t="shared" si="505"/>
        <v/>
      </c>
      <c r="W2572" s="119" t="str">
        <f t="shared" si="506"/>
        <v/>
      </c>
      <c r="X2572" s="119" t="str">
        <f t="shared" si="507"/>
        <v/>
      </c>
      <c r="Y2572" s="120" t="str">
        <f t="shared" si="501"/>
        <v/>
      </c>
      <c r="Z2572" s="121" t="str">
        <f t="shared" si="502"/>
        <v/>
      </c>
      <c r="AA2572" s="122"/>
      <c r="AB2572" s="119" t="str">
        <f t="shared" si="497"/>
        <v/>
      </c>
    </row>
    <row r="2573" spans="1:28" x14ac:dyDescent="0.45">
      <c r="A2573" s="112" t="str">
        <f>IF(C2573="","",COUNTA($C$3:C2573))</f>
        <v/>
      </c>
      <c r="B2573" s="112" t="str">
        <f t="shared" si="503"/>
        <v/>
      </c>
      <c r="C2573" s="124"/>
      <c r="D2573" s="114"/>
      <c r="E2573" s="114"/>
      <c r="F2573" s="115"/>
      <c r="G2573" s="116"/>
      <c r="H2573" s="152"/>
      <c r="I2573" s="116"/>
      <c r="J2573" s="116"/>
      <c r="K2573" s="117" t="str">
        <f t="shared" si="504"/>
        <v/>
      </c>
      <c r="L2573" s="118"/>
      <c r="M2573" s="118"/>
      <c r="N2573" s="118"/>
      <c r="O2573" s="138" t="str">
        <f t="shared" si="498"/>
        <v/>
      </c>
      <c r="P2573" s="124"/>
      <c r="Q2573" s="118"/>
      <c r="R2573" s="118"/>
      <c r="S2573" s="151"/>
      <c r="T2573" s="119" t="str">
        <f t="shared" si="499"/>
        <v/>
      </c>
      <c r="U2573" s="119" t="str">
        <f t="shared" si="500"/>
        <v/>
      </c>
      <c r="V2573" s="119" t="str">
        <f t="shared" si="505"/>
        <v/>
      </c>
      <c r="W2573" s="119" t="str">
        <f t="shared" si="506"/>
        <v/>
      </c>
      <c r="X2573" s="119" t="str">
        <f t="shared" si="507"/>
        <v/>
      </c>
      <c r="Y2573" s="120" t="str">
        <f t="shared" si="501"/>
        <v/>
      </c>
      <c r="Z2573" s="121" t="str">
        <f t="shared" si="502"/>
        <v/>
      </c>
      <c r="AA2573" s="122"/>
      <c r="AB2573" s="119" t="str">
        <f t="shared" si="497"/>
        <v/>
      </c>
    </row>
    <row r="2574" spans="1:28" x14ac:dyDescent="0.45">
      <c r="A2574" s="112" t="str">
        <f>IF(C2574="","",COUNTA($C$3:C2574))</f>
        <v/>
      </c>
      <c r="B2574" s="112" t="str">
        <f t="shared" si="503"/>
        <v/>
      </c>
      <c r="C2574" s="124"/>
      <c r="D2574" s="114"/>
      <c r="E2574" s="114"/>
      <c r="F2574" s="115"/>
      <c r="G2574" s="116"/>
      <c r="H2574" s="152"/>
      <c r="I2574" s="116"/>
      <c r="J2574" s="116"/>
      <c r="K2574" s="117" t="str">
        <f t="shared" si="504"/>
        <v/>
      </c>
      <c r="L2574" s="118"/>
      <c r="M2574" s="118"/>
      <c r="N2574" s="118"/>
      <c r="O2574" s="138" t="str">
        <f t="shared" si="498"/>
        <v/>
      </c>
      <c r="P2574" s="124"/>
      <c r="Q2574" s="118"/>
      <c r="R2574" s="118"/>
      <c r="S2574" s="151"/>
      <c r="T2574" s="119" t="str">
        <f t="shared" si="499"/>
        <v/>
      </c>
      <c r="U2574" s="119" t="str">
        <f t="shared" si="500"/>
        <v/>
      </c>
      <c r="V2574" s="119" t="str">
        <f t="shared" si="505"/>
        <v/>
      </c>
      <c r="W2574" s="119" t="str">
        <f t="shared" si="506"/>
        <v/>
      </c>
      <c r="X2574" s="119" t="str">
        <f t="shared" si="507"/>
        <v/>
      </c>
      <c r="Y2574" s="120" t="str">
        <f t="shared" si="501"/>
        <v/>
      </c>
      <c r="Z2574" s="121" t="str">
        <f t="shared" si="502"/>
        <v/>
      </c>
      <c r="AA2574" s="122"/>
      <c r="AB2574" s="119" t="str">
        <f t="shared" si="497"/>
        <v/>
      </c>
    </row>
    <row r="2575" spans="1:28" x14ac:dyDescent="0.45">
      <c r="A2575" s="112" t="str">
        <f>IF(C2575="","",COUNTA($C$3:C2575))</f>
        <v/>
      </c>
      <c r="B2575" s="112" t="str">
        <f t="shared" si="503"/>
        <v/>
      </c>
      <c r="C2575" s="124"/>
      <c r="D2575" s="114"/>
      <c r="E2575" s="114"/>
      <c r="F2575" s="115"/>
      <c r="G2575" s="116"/>
      <c r="H2575" s="152"/>
      <c r="I2575" s="116"/>
      <c r="J2575" s="116"/>
      <c r="K2575" s="117" t="str">
        <f t="shared" si="504"/>
        <v/>
      </c>
      <c r="L2575" s="118"/>
      <c r="M2575" s="118"/>
      <c r="N2575" s="118"/>
      <c r="O2575" s="138" t="str">
        <f t="shared" si="498"/>
        <v/>
      </c>
      <c r="P2575" s="124"/>
      <c r="Q2575" s="118"/>
      <c r="R2575" s="118"/>
      <c r="S2575" s="151"/>
      <c r="T2575" s="119" t="str">
        <f t="shared" si="499"/>
        <v/>
      </c>
      <c r="U2575" s="119" t="str">
        <f t="shared" si="500"/>
        <v/>
      </c>
      <c r="V2575" s="119" t="str">
        <f t="shared" si="505"/>
        <v/>
      </c>
      <c r="W2575" s="119" t="str">
        <f t="shared" si="506"/>
        <v/>
      </c>
      <c r="X2575" s="119" t="str">
        <f t="shared" si="507"/>
        <v/>
      </c>
      <c r="Y2575" s="120" t="str">
        <f t="shared" si="501"/>
        <v/>
      </c>
      <c r="Z2575" s="121" t="str">
        <f t="shared" si="502"/>
        <v/>
      </c>
      <c r="AA2575" s="122"/>
      <c r="AB2575" s="119" t="str">
        <f t="shared" si="497"/>
        <v/>
      </c>
    </row>
    <row r="2576" spans="1:28" x14ac:dyDescent="0.45">
      <c r="A2576" s="112" t="str">
        <f>IF(C2576="","",COUNTA($C$3:C2576))</f>
        <v/>
      </c>
      <c r="B2576" s="112" t="str">
        <f t="shared" si="503"/>
        <v/>
      </c>
      <c r="C2576" s="124"/>
      <c r="D2576" s="114"/>
      <c r="E2576" s="114"/>
      <c r="F2576" s="115"/>
      <c r="G2576" s="116"/>
      <c r="H2576" s="152"/>
      <c r="I2576" s="116"/>
      <c r="J2576" s="116"/>
      <c r="K2576" s="117" t="str">
        <f t="shared" si="504"/>
        <v/>
      </c>
      <c r="L2576" s="118"/>
      <c r="M2576" s="118"/>
      <c r="N2576" s="118"/>
      <c r="O2576" s="138" t="str">
        <f t="shared" si="498"/>
        <v/>
      </c>
      <c r="P2576" s="124"/>
      <c r="Q2576" s="118"/>
      <c r="R2576" s="118"/>
      <c r="S2576" s="151"/>
      <c r="T2576" s="119" t="str">
        <f t="shared" si="499"/>
        <v/>
      </c>
      <c r="U2576" s="119" t="str">
        <f t="shared" si="500"/>
        <v/>
      </c>
      <c r="V2576" s="119" t="str">
        <f t="shared" si="505"/>
        <v/>
      </c>
      <c r="W2576" s="119" t="str">
        <f t="shared" si="506"/>
        <v/>
      </c>
      <c r="X2576" s="119" t="str">
        <f t="shared" si="507"/>
        <v/>
      </c>
      <c r="Y2576" s="120" t="str">
        <f t="shared" si="501"/>
        <v/>
      </c>
      <c r="Z2576" s="121" t="str">
        <f t="shared" si="502"/>
        <v/>
      </c>
      <c r="AA2576" s="122"/>
      <c r="AB2576" s="119" t="str">
        <f t="shared" si="497"/>
        <v/>
      </c>
    </row>
    <row r="2577" spans="1:28" x14ac:dyDescent="0.45">
      <c r="A2577" s="112" t="str">
        <f>IF(C2577="","",COUNTA($C$3:C2577))</f>
        <v/>
      </c>
      <c r="B2577" s="112" t="str">
        <f t="shared" si="503"/>
        <v/>
      </c>
      <c r="C2577" s="113"/>
      <c r="D2577" s="114"/>
      <c r="E2577" s="114"/>
      <c r="F2577" s="115"/>
      <c r="G2577" s="116"/>
      <c r="H2577" s="152"/>
      <c r="I2577" s="116"/>
      <c r="J2577" s="116"/>
      <c r="K2577" s="117" t="str">
        <f t="shared" si="504"/>
        <v/>
      </c>
      <c r="L2577" s="118"/>
      <c r="M2577" s="118"/>
      <c r="N2577" s="118"/>
      <c r="O2577" s="138" t="str">
        <f t="shared" si="498"/>
        <v/>
      </c>
      <c r="P2577" s="124"/>
      <c r="Q2577" s="118"/>
      <c r="R2577" s="118"/>
      <c r="S2577" s="151"/>
      <c r="T2577" s="119" t="str">
        <f t="shared" si="499"/>
        <v/>
      </c>
      <c r="U2577" s="119" t="str">
        <f t="shared" si="500"/>
        <v/>
      </c>
      <c r="V2577" s="119" t="str">
        <f t="shared" si="505"/>
        <v/>
      </c>
      <c r="W2577" s="119" t="str">
        <f t="shared" si="506"/>
        <v/>
      </c>
      <c r="X2577" s="119" t="str">
        <f t="shared" si="507"/>
        <v/>
      </c>
      <c r="Y2577" s="120" t="str">
        <f t="shared" si="501"/>
        <v/>
      </c>
      <c r="Z2577" s="121" t="str">
        <f t="shared" si="502"/>
        <v/>
      </c>
      <c r="AA2577" s="122"/>
      <c r="AB2577" s="119" t="str">
        <f t="shared" si="497"/>
        <v/>
      </c>
    </row>
    <row r="2578" spans="1:28" x14ac:dyDescent="0.45">
      <c r="A2578" s="112" t="str">
        <f>IF(C2578="","",COUNTA($C$3:C2578))</f>
        <v/>
      </c>
      <c r="B2578" s="112" t="str">
        <f t="shared" si="503"/>
        <v/>
      </c>
      <c r="C2578" s="124"/>
      <c r="D2578" s="114"/>
      <c r="E2578" s="114"/>
      <c r="F2578" s="115"/>
      <c r="G2578" s="116"/>
      <c r="H2578" s="152"/>
      <c r="I2578" s="116"/>
      <c r="J2578" s="116"/>
      <c r="K2578" s="117" t="str">
        <f t="shared" si="504"/>
        <v/>
      </c>
      <c r="L2578" s="118"/>
      <c r="M2578" s="118"/>
      <c r="N2578" s="118"/>
      <c r="O2578" s="138" t="str">
        <f t="shared" si="498"/>
        <v/>
      </c>
      <c r="P2578" s="124"/>
      <c r="Q2578" s="118"/>
      <c r="R2578" s="118"/>
      <c r="S2578" s="151"/>
      <c r="T2578" s="119" t="str">
        <f t="shared" si="499"/>
        <v/>
      </c>
      <c r="U2578" s="119" t="str">
        <f t="shared" si="500"/>
        <v/>
      </c>
      <c r="V2578" s="119" t="str">
        <f t="shared" si="505"/>
        <v/>
      </c>
      <c r="W2578" s="119" t="str">
        <f t="shared" si="506"/>
        <v/>
      </c>
      <c r="X2578" s="119" t="str">
        <f t="shared" si="507"/>
        <v/>
      </c>
      <c r="Y2578" s="120" t="str">
        <f t="shared" si="501"/>
        <v/>
      </c>
      <c r="Z2578" s="121" t="str">
        <f t="shared" si="502"/>
        <v/>
      </c>
      <c r="AA2578" s="122"/>
      <c r="AB2578" s="119" t="str">
        <f t="shared" si="497"/>
        <v/>
      </c>
    </row>
    <row r="2579" spans="1:28" x14ac:dyDescent="0.45">
      <c r="A2579" s="112" t="str">
        <f>IF(C2579="","",COUNTA($C$3:C2579))</f>
        <v/>
      </c>
      <c r="B2579" s="112" t="str">
        <f t="shared" si="503"/>
        <v/>
      </c>
      <c r="C2579" s="124"/>
      <c r="D2579" s="114"/>
      <c r="E2579" s="114"/>
      <c r="F2579" s="115"/>
      <c r="G2579" s="116"/>
      <c r="H2579" s="152"/>
      <c r="I2579" s="116"/>
      <c r="J2579" s="116"/>
      <c r="K2579" s="117" t="str">
        <f t="shared" si="504"/>
        <v/>
      </c>
      <c r="L2579" s="118"/>
      <c r="M2579" s="118"/>
      <c r="N2579" s="118"/>
      <c r="O2579" s="138" t="str">
        <f t="shared" si="498"/>
        <v/>
      </c>
      <c r="P2579" s="124"/>
      <c r="Q2579" s="118"/>
      <c r="R2579" s="118"/>
      <c r="S2579" s="151"/>
      <c r="T2579" s="119" t="str">
        <f t="shared" si="499"/>
        <v/>
      </c>
      <c r="U2579" s="119" t="str">
        <f t="shared" si="500"/>
        <v/>
      </c>
      <c r="V2579" s="119" t="str">
        <f t="shared" si="505"/>
        <v/>
      </c>
      <c r="W2579" s="119" t="str">
        <f t="shared" si="506"/>
        <v/>
      </c>
      <c r="X2579" s="119" t="str">
        <f t="shared" si="507"/>
        <v/>
      </c>
      <c r="Y2579" s="120" t="str">
        <f t="shared" si="501"/>
        <v/>
      </c>
      <c r="Z2579" s="121" t="str">
        <f t="shared" si="502"/>
        <v/>
      </c>
      <c r="AA2579" s="122"/>
      <c r="AB2579" s="119" t="str">
        <f t="shared" si="497"/>
        <v/>
      </c>
    </row>
    <row r="2580" spans="1:28" x14ac:dyDescent="0.45">
      <c r="A2580" s="112" t="str">
        <f>IF(C2580="","",COUNTA($C$3:C2580))</f>
        <v/>
      </c>
      <c r="B2580" s="112" t="str">
        <f t="shared" si="503"/>
        <v/>
      </c>
      <c r="C2580" s="124"/>
      <c r="D2580" s="114"/>
      <c r="E2580" s="114"/>
      <c r="F2580" s="115"/>
      <c r="G2580" s="116"/>
      <c r="H2580" s="152"/>
      <c r="I2580" s="116"/>
      <c r="J2580" s="116"/>
      <c r="K2580" s="117" t="str">
        <f t="shared" si="504"/>
        <v/>
      </c>
      <c r="L2580" s="118"/>
      <c r="M2580" s="118"/>
      <c r="N2580" s="118"/>
      <c r="O2580" s="138" t="str">
        <f t="shared" si="498"/>
        <v/>
      </c>
      <c r="P2580" s="124"/>
      <c r="Q2580" s="118"/>
      <c r="R2580" s="118"/>
      <c r="S2580" s="151"/>
      <c r="T2580" s="119" t="str">
        <f t="shared" si="499"/>
        <v/>
      </c>
      <c r="U2580" s="119" t="str">
        <f t="shared" si="500"/>
        <v/>
      </c>
      <c r="V2580" s="119" t="str">
        <f t="shared" si="505"/>
        <v/>
      </c>
      <c r="W2580" s="119" t="str">
        <f t="shared" si="506"/>
        <v/>
      </c>
      <c r="X2580" s="119" t="str">
        <f t="shared" si="507"/>
        <v/>
      </c>
      <c r="Y2580" s="120" t="str">
        <f t="shared" si="501"/>
        <v/>
      </c>
      <c r="Z2580" s="121" t="str">
        <f t="shared" si="502"/>
        <v/>
      </c>
      <c r="AA2580" s="122"/>
      <c r="AB2580" s="119" t="str">
        <f t="shared" si="497"/>
        <v/>
      </c>
    </row>
    <row r="2581" spans="1:28" x14ac:dyDescent="0.45">
      <c r="A2581" s="112" t="str">
        <f>IF(C2581="","",COUNTA($C$3:C2581))</f>
        <v/>
      </c>
      <c r="B2581" s="112" t="str">
        <f t="shared" si="503"/>
        <v/>
      </c>
      <c r="C2581" s="124"/>
      <c r="D2581" s="114"/>
      <c r="E2581" s="114"/>
      <c r="F2581" s="115"/>
      <c r="G2581" s="116"/>
      <c r="H2581" s="152"/>
      <c r="I2581" s="116"/>
      <c r="J2581" s="116"/>
      <c r="K2581" s="117" t="str">
        <f t="shared" si="504"/>
        <v/>
      </c>
      <c r="L2581" s="118"/>
      <c r="M2581" s="118"/>
      <c r="N2581" s="118"/>
      <c r="O2581" s="138" t="str">
        <f t="shared" si="498"/>
        <v/>
      </c>
      <c r="P2581" s="124"/>
      <c r="Q2581" s="118"/>
      <c r="R2581" s="118"/>
      <c r="S2581" s="151"/>
      <c r="T2581" s="119" t="str">
        <f t="shared" si="499"/>
        <v/>
      </c>
      <c r="U2581" s="119" t="str">
        <f t="shared" si="500"/>
        <v/>
      </c>
      <c r="V2581" s="119" t="str">
        <f t="shared" si="505"/>
        <v/>
      </c>
      <c r="W2581" s="119" t="str">
        <f t="shared" si="506"/>
        <v/>
      </c>
      <c r="X2581" s="119" t="str">
        <f t="shared" si="507"/>
        <v/>
      </c>
      <c r="Y2581" s="120" t="str">
        <f t="shared" si="501"/>
        <v/>
      </c>
      <c r="Z2581" s="121" t="str">
        <f t="shared" si="502"/>
        <v/>
      </c>
      <c r="AA2581" s="122"/>
      <c r="AB2581" s="119" t="str">
        <f t="shared" si="497"/>
        <v/>
      </c>
    </row>
    <row r="2582" spans="1:28" x14ac:dyDescent="0.45">
      <c r="A2582" s="112" t="str">
        <f>IF(C2582="","",COUNTA($C$3:C2582))</f>
        <v/>
      </c>
      <c r="B2582" s="112" t="str">
        <f t="shared" si="503"/>
        <v/>
      </c>
      <c r="C2582" s="124"/>
      <c r="D2582" s="114"/>
      <c r="E2582" s="114"/>
      <c r="F2582" s="115"/>
      <c r="G2582" s="116"/>
      <c r="H2582" s="152"/>
      <c r="I2582" s="116"/>
      <c r="J2582" s="116"/>
      <c r="K2582" s="117" t="str">
        <f t="shared" si="504"/>
        <v/>
      </c>
      <c r="L2582" s="118"/>
      <c r="M2582" s="118"/>
      <c r="N2582" s="118"/>
      <c r="O2582" s="138" t="str">
        <f t="shared" si="498"/>
        <v/>
      </c>
      <c r="P2582" s="124"/>
      <c r="Q2582" s="118"/>
      <c r="R2582" s="118"/>
      <c r="S2582" s="151"/>
      <c r="T2582" s="119" t="str">
        <f t="shared" si="499"/>
        <v/>
      </c>
      <c r="U2582" s="119" t="str">
        <f t="shared" si="500"/>
        <v/>
      </c>
      <c r="V2582" s="119" t="str">
        <f t="shared" si="505"/>
        <v/>
      </c>
      <c r="W2582" s="119" t="str">
        <f t="shared" si="506"/>
        <v/>
      </c>
      <c r="X2582" s="119" t="str">
        <f t="shared" si="507"/>
        <v/>
      </c>
      <c r="Y2582" s="120" t="str">
        <f t="shared" si="501"/>
        <v/>
      </c>
      <c r="Z2582" s="121" t="str">
        <f t="shared" si="502"/>
        <v/>
      </c>
      <c r="AA2582" s="122"/>
      <c r="AB2582" s="119" t="str">
        <f t="shared" si="497"/>
        <v/>
      </c>
    </row>
    <row r="2583" spans="1:28" x14ac:dyDescent="0.45">
      <c r="A2583" s="112" t="str">
        <f>IF(C2583="","",COUNTA($C$3:C2583))</f>
        <v/>
      </c>
      <c r="B2583" s="112" t="str">
        <f t="shared" si="503"/>
        <v/>
      </c>
      <c r="C2583" s="124"/>
      <c r="D2583" s="114"/>
      <c r="E2583" s="114"/>
      <c r="F2583" s="115"/>
      <c r="G2583" s="116"/>
      <c r="H2583" s="152"/>
      <c r="I2583" s="116"/>
      <c r="J2583" s="116"/>
      <c r="K2583" s="117" t="str">
        <f t="shared" si="504"/>
        <v/>
      </c>
      <c r="L2583" s="118"/>
      <c r="M2583" s="118"/>
      <c r="N2583" s="118"/>
      <c r="O2583" s="138" t="str">
        <f t="shared" si="498"/>
        <v/>
      </c>
      <c r="P2583" s="124"/>
      <c r="Q2583" s="118"/>
      <c r="R2583" s="118"/>
      <c r="S2583" s="151"/>
      <c r="T2583" s="119" t="str">
        <f t="shared" si="499"/>
        <v/>
      </c>
      <c r="U2583" s="119" t="str">
        <f t="shared" si="500"/>
        <v/>
      </c>
      <c r="V2583" s="119" t="str">
        <f t="shared" si="505"/>
        <v/>
      </c>
      <c r="W2583" s="119" t="str">
        <f t="shared" si="506"/>
        <v/>
      </c>
      <c r="X2583" s="119" t="str">
        <f t="shared" si="507"/>
        <v/>
      </c>
      <c r="Y2583" s="120" t="str">
        <f t="shared" si="501"/>
        <v/>
      </c>
      <c r="Z2583" s="121" t="str">
        <f t="shared" si="502"/>
        <v/>
      </c>
      <c r="AA2583" s="122"/>
      <c r="AB2583" s="119" t="str">
        <f t="shared" si="497"/>
        <v/>
      </c>
    </row>
    <row r="2584" spans="1:28" x14ac:dyDescent="0.45">
      <c r="A2584" s="112" t="str">
        <f>IF(C2584="","",COUNTA($C$3:C2584))</f>
        <v/>
      </c>
      <c r="B2584" s="112" t="str">
        <f t="shared" si="503"/>
        <v/>
      </c>
      <c r="C2584" s="124"/>
      <c r="D2584" s="114"/>
      <c r="E2584" s="114"/>
      <c r="F2584" s="115"/>
      <c r="G2584" s="116"/>
      <c r="H2584" s="152"/>
      <c r="I2584" s="116"/>
      <c r="J2584" s="116"/>
      <c r="K2584" s="117" t="str">
        <f t="shared" si="504"/>
        <v/>
      </c>
      <c r="L2584" s="118"/>
      <c r="M2584" s="118"/>
      <c r="N2584" s="118"/>
      <c r="O2584" s="138" t="str">
        <f t="shared" si="498"/>
        <v/>
      </c>
      <c r="P2584" s="124"/>
      <c r="Q2584" s="118"/>
      <c r="R2584" s="118"/>
      <c r="S2584" s="151"/>
      <c r="T2584" s="119" t="str">
        <f t="shared" si="499"/>
        <v/>
      </c>
      <c r="U2584" s="119" t="str">
        <f t="shared" si="500"/>
        <v/>
      </c>
      <c r="V2584" s="119" t="str">
        <f t="shared" si="505"/>
        <v/>
      </c>
      <c r="W2584" s="119" t="str">
        <f t="shared" si="506"/>
        <v/>
      </c>
      <c r="X2584" s="119" t="str">
        <f t="shared" si="507"/>
        <v/>
      </c>
      <c r="Y2584" s="120" t="str">
        <f t="shared" si="501"/>
        <v/>
      </c>
      <c r="Z2584" s="121" t="str">
        <f t="shared" si="502"/>
        <v/>
      </c>
      <c r="AA2584" s="122"/>
      <c r="AB2584" s="119" t="str">
        <f t="shared" si="497"/>
        <v/>
      </c>
    </row>
    <row r="2585" spans="1:28" x14ac:dyDescent="0.45">
      <c r="A2585" s="112" t="str">
        <f>IF(C2585="","",COUNTA($C$3:C2585))</f>
        <v/>
      </c>
      <c r="B2585" s="112" t="str">
        <f t="shared" si="503"/>
        <v/>
      </c>
      <c r="C2585" s="113"/>
      <c r="D2585" s="114"/>
      <c r="E2585" s="114"/>
      <c r="F2585" s="115"/>
      <c r="G2585" s="116"/>
      <c r="H2585" s="152"/>
      <c r="I2585" s="116"/>
      <c r="J2585" s="116"/>
      <c r="K2585" s="117" t="str">
        <f t="shared" si="504"/>
        <v/>
      </c>
      <c r="L2585" s="118"/>
      <c r="M2585" s="118"/>
      <c r="N2585" s="118"/>
      <c r="O2585" s="138" t="str">
        <f t="shared" si="498"/>
        <v/>
      </c>
      <c r="P2585" s="124"/>
      <c r="Q2585" s="118"/>
      <c r="R2585" s="118"/>
      <c r="S2585" s="151"/>
      <c r="T2585" s="119" t="str">
        <f t="shared" si="499"/>
        <v/>
      </c>
      <c r="U2585" s="119" t="str">
        <f t="shared" si="500"/>
        <v/>
      </c>
      <c r="V2585" s="119" t="str">
        <f t="shared" si="505"/>
        <v/>
      </c>
      <c r="W2585" s="119" t="str">
        <f t="shared" si="506"/>
        <v/>
      </c>
      <c r="X2585" s="119" t="str">
        <f t="shared" si="507"/>
        <v/>
      </c>
      <c r="Y2585" s="120" t="str">
        <f t="shared" si="501"/>
        <v/>
      </c>
      <c r="Z2585" s="121" t="str">
        <f t="shared" si="502"/>
        <v/>
      </c>
      <c r="AA2585" s="122"/>
      <c r="AB2585" s="119" t="str">
        <f t="shared" si="497"/>
        <v/>
      </c>
    </row>
    <row r="2586" spans="1:28" x14ac:dyDescent="0.45">
      <c r="A2586" s="112" t="str">
        <f>IF(C2586="","",COUNTA($C$3:C2586))</f>
        <v/>
      </c>
      <c r="B2586" s="112" t="str">
        <f t="shared" si="503"/>
        <v/>
      </c>
      <c r="C2586" s="124"/>
      <c r="D2586" s="114"/>
      <c r="E2586" s="114"/>
      <c r="F2586" s="115"/>
      <c r="G2586" s="116"/>
      <c r="H2586" s="152"/>
      <c r="I2586" s="116"/>
      <c r="J2586" s="116"/>
      <c r="K2586" s="117" t="str">
        <f t="shared" si="504"/>
        <v/>
      </c>
      <c r="L2586" s="118"/>
      <c r="M2586" s="118"/>
      <c r="N2586" s="118"/>
      <c r="O2586" s="138" t="str">
        <f t="shared" si="498"/>
        <v/>
      </c>
      <c r="P2586" s="124"/>
      <c r="Q2586" s="118"/>
      <c r="R2586" s="118"/>
      <c r="S2586" s="151"/>
      <c r="T2586" s="119" t="str">
        <f t="shared" si="499"/>
        <v/>
      </c>
      <c r="U2586" s="119" t="str">
        <f t="shared" si="500"/>
        <v/>
      </c>
      <c r="V2586" s="119" t="str">
        <f t="shared" si="505"/>
        <v/>
      </c>
      <c r="W2586" s="119" t="str">
        <f t="shared" si="506"/>
        <v/>
      </c>
      <c r="X2586" s="119" t="str">
        <f t="shared" si="507"/>
        <v/>
      </c>
      <c r="Y2586" s="120" t="str">
        <f t="shared" si="501"/>
        <v/>
      </c>
      <c r="Z2586" s="121" t="str">
        <f t="shared" si="502"/>
        <v/>
      </c>
      <c r="AA2586" s="122"/>
      <c r="AB2586" s="119" t="str">
        <f t="shared" si="497"/>
        <v/>
      </c>
    </row>
    <row r="2587" spans="1:28" x14ac:dyDescent="0.45">
      <c r="A2587" s="112" t="str">
        <f>IF(C2587="","",COUNTA($C$3:C2587))</f>
        <v/>
      </c>
      <c r="B2587" s="112" t="str">
        <f t="shared" si="503"/>
        <v/>
      </c>
      <c r="C2587" s="124"/>
      <c r="D2587" s="114"/>
      <c r="E2587" s="114"/>
      <c r="F2587" s="115"/>
      <c r="G2587" s="116"/>
      <c r="H2587" s="152"/>
      <c r="I2587" s="116"/>
      <c r="J2587" s="116"/>
      <c r="K2587" s="117" t="str">
        <f t="shared" si="504"/>
        <v/>
      </c>
      <c r="L2587" s="118"/>
      <c r="M2587" s="118"/>
      <c r="N2587" s="118"/>
      <c r="O2587" s="138" t="str">
        <f t="shared" si="498"/>
        <v/>
      </c>
      <c r="P2587" s="124"/>
      <c r="Q2587" s="118"/>
      <c r="R2587" s="118"/>
      <c r="S2587" s="151"/>
      <c r="T2587" s="119" t="str">
        <f t="shared" si="499"/>
        <v/>
      </c>
      <c r="U2587" s="119" t="str">
        <f t="shared" si="500"/>
        <v/>
      </c>
      <c r="V2587" s="119" t="str">
        <f t="shared" si="505"/>
        <v/>
      </c>
      <c r="W2587" s="119" t="str">
        <f t="shared" si="506"/>
        <v/>
      </c>
      <c r="X2587" s="119" t="str">
        <f t="shared" si="507"/>
        <v/>
      </c>
      <c r="Y2587" s="120" t="str">
        <f t="shared" si="501"/>
        <v/>
      </c>
      <c r="Z2587" s="121" t="str">
        <f t="shared" si="502"/>
        <v/>
      </c>
      <c r="AA2587" s="122"/>
      <c r="AB2587" s="119" t="str">
        <f t="shared" si="497"/>
        <v/>
      </c>
    </row>
    <row r="2588" spans="1:28" x14ac:dyDescent="0.45">
      <c r="A2588" s="112" t="str">
        <f>IF(C2588="","",COUNTA($C$3:C2588))</f>
        <v/>
      </c>
      <c r="B2588" s="112" t="str">
        <f t="shared" si="503"/>
        <v/>
      </c>
      <c r="C2588" s="113"/>
      <c r="D2588" s="114"/>
      <c r="E2588" s="114"/>
      <c r="F2588" s="115"/>
      <c r="G2588" s="116"/>
      <c r="H2588" s="152"/>
      <c r="I2588" s="116"/>
      <c r="J2588" s="116"/>
      <c r="K2588" s="117" t="str">
        <f t="shared" si="504"/>
        <v/>
      </c>
      <c r="L2588" s="118"/>
      <c r="M2588" s="118"/>
      <c r="N2588" s="118"/>
      <c r="O2588" s="138" t="str">
        <f t="shared" si="498"/>
        <v/>
      </c>
      <c r="P2588" s="124"/>
      <c r="Q2588" s="118"/>
      <c r="R2588" s="118"/>
      <c r="S2588" s="151"/>
      <c r="T2588" s="119" t="str">
        <f t="shared" si="499"/>
        <v/>
      </c>
      <c r="U2588" s="119" t="str">
        <f t="shared" si="500"/>
        <v/>
      </c>
      <c r="V2588" s="119" t="str">
        <f t="shared" si="505"/>
        <v/>
      </c>
      <c r="W2588" s="119" t="str">
        <f t="shared" si="506"/>
        <v/>
      </c>
      <c r="X2588" s="119" t="str">
        <f t="shared" si="507"/>
        <v/>
      </c>
      <c r="Y2588" s="120" t="str">
        <f t="shared" si="501"/>
        <v/>
      </c>
      <c r="Z2588" s="121" t="str">
        <f t="shared" si="502"/>
        <v/>
      </c>
      <c r="AA2588" s="122"/>
      <c r="AB2588" s="119" t="str">
        <f t="shared" si="497"/>
        <v/>
      </c>
    </row>
    <row r="2589" spans="1:28" x14ac:dyDescent="0.45">
      <c r="A2589" s="112" t="str">
        <f>IF(C2589="","",COUNTA($C$3:C2589))</f>
        <v/>
      </c>
      <c r="B2589" s="112" t="str">
        <f t="shared" si="503"/>
        <v/>
      </c>
      <c r="C2589" s="124"/>
      <c r="D2589" s="114"/>
      <c r="E2589" s="114"/>
      <c r="F2589" s="115"/>
      <c r="G2589" s="116"/>
      <c r="H2589" s="152"/>
      <c r="I2589" s="116"/>
      <c r="J2589" s="116"/>
      <c r="K2589" s="117" t="str">
        <f t="shared" si="504"/>
        <v/>
      </c>
      <c r="L2589" s="118"/>
      <c r="M2589" s="118"/>
      <c r="N2589" s="118"/>
      <c r="O2589" s="138" t="str">
        <f t="shared" si="498"/>
        <v/>
      </c>
      <c r="P2589" s="124"/>
      <c r="Q2589" s="118"/>
      <c r="R2589" s="118"/>
      <c r="S2589" s="151"/>
      <c r="T2589" s="119" t="str">
        <f t="shared" si="499"/>
        <v/>
      </c>
      <c r="U2589" s="119" t="str">
        <f t="shared" si="500"/>
        <v/>
      </c>
      <c r="V2589" s="119" t="str">
        <f t="shared" si="505"/>
        <v/>
      </c>
      <c r="W2589" s="119" t="str">
        <f t="shared" si="506"/>
        <v/>
      </c>
      <c r="X2589" s="119" t="str">
        <f t="shared" si="507"/>
        <v/>
      </c>
      <c r="Y2589" s="120" t="str">
        <f t="shared" si="501"/>
        <v/>
      </c>
      <c r="Z2589" s="121" t="str">
        <f t="shared" si="502"/>
        <v/>
      </c>
      <c r="AA2589" s="122"/>
      <c r="AB2589" s="119" t="str">
        <f t="shared" si="497"/>
        <v/>
      </c>
    </row>
    <row r="2590" spans="1:28" x14ac:dyDescent="0.45">
      <c r="A2590" s="112" t="str">
        <f>IF(C2590="","",COUNTA($C$3:C2590))</f>
        <v/>
      </c>
      <c r="B2590" s="112" t="str">
        <f t="shared" si="503"/>
        <v/>
      </c>
      <c r="C2590" s="124"/>
      <c r="D2590" s="114"/>
      <c r="E2590" s="114"/>
      <c r="F2590" s="115"/>
      <c r="G2590" s="116"/>
      <c r="H2590" s="152"/>
      <c r="I2590" s="116"/>
      <c r="J2590" s="116"/>
      <c r="K2590" s="117" t="str">
        <f t="shared" si="504"/>
        <v/>
      </c>
      <c r="L2590" s="118"/>
      <c r="M2590" s="118"/>
      <c r="N2590" s="118"/>
      <c r="O2590" s="138" t="str">
        <f t="shared" si="498"/>
        <v/>
      </c>
      <c r="P2590" s="124"/>
      <c r="Q2590" s="118"/>
      <c r="R2590" s="118"/>
      <c r="S2590" s="151"/>
      <c r="T2590" s="119" t="str">
        <f t="shared" si="499"/>
        <v/>
      </c>
      <c r="U2590" s="119" t="str">
        <f t="shared" si="500"/>
        <v/>
      </c>
      <c r="V2590" s="119" t="str">
        <f t="shared" si="505"/>
        <v/>
      </c>
      <c r="W2590" s="119" t="str">
        <f t="shared" si="506"/>
        <v/>
      </c>
      <c r="X2590" s="119" t="str">
        <f t="shared" si="507"/>
        <v/>
      </c>
      <c r="Y2590" s="120" t="str">
        <f t="shared" si="501"/>
        <v/>
      </c>
      <c r="Z2590" s="121" t="str">
        <f t="shared" si="502"/>
        <v/>
      </c>
      <c r="AA2590" s="122"/>
      <c r="AB2590" s="119" t="str">
        <f t="shared" si="497"/>
        <v/>
      </c>
    </row>
    <row r="2591" spans="1:28" x14ac:dyDescent="0.45">
      <c r="A2591" s="112" t="str">
        <f>IF(C2591="","",COUNTA($C$3:C2591))</f>
        <v/>
      </c>
      <c r="B2591" s="112" t="str">
        <f t="shared" si="503"/>
        <v/>
      </c>
      <c r="C2591" s="124"/>
      <c r="D2591" s="114"/>
      <c r="E2591" s="114"/>
      <c r="F2591" s="115"/>
      <c r="G2591" s="116"/>
      <c r="H2591" s="152"/>
      <c r="I2591" s="116"/>
      <c r="J2591" s="116"/>
      <c r="K2591" s="117" t="str">
        <f t="shared" si="504"/>
        <v/>
      </c>
      <c r="L2591" s="118"/>
      <c r="M2591" s="118"/>
      <c r="N2591" s="118"/>
      <c r="O2591" s="138" t="str">
        <f t="shared" si="498"/>
        <v/>
      </c>
      <c r="P2591" s="124"/>
      <c r="Q2591" s="118"/>
      <c r="R2591" s="118"/>
      <c r="S2591" s="151"/>
      <c r="T2591" s="119" t="str">
        <f t="shared" si="499"/>
        <v/>
      </c>
      <c r="U2591" s="119" t="str">
        <f t="shared" si="500"/>
        <v/>
      </c>
      <c r="V2591" s="119" t="str">
        <f t="shared" si="505"/>
        <v/>
      </c>
      <c r="W2591" s="119" t="str">
        <f t="shared" si="506"/>
        <v/>
      </c>
      <c r="X2591" s="119" t="str">
        <f t="shared" si="507"/>
        <v/>
      </c>
      <c r="Y2591" s="120" t="str">
        <f t="shared" si="501"/>
        <v/>
      </c>
      <c r="Z2591" s="121" t="str">
        <f t="shared" si="502"/>
        <v/>
      </c>
      <c r="AA2591" s="122"/>
      <c r="AB2591" s="119" t="str">
        <f t="shared" si="497"/>
        <v/>
      </c>
    </row>
    <row r="2592" spans="1:28" x14ac:dyDescent="0.45">
      <c r="A2592" s="112" t="str">
        <f>IF(C2592="","",COUNTA($C$3:C2592))</f>
        <v/>
      </c>
      <c r="B2592" s="112" t="str">
        <f t="shared" si="503"/>
        <v/>
      </c>
      <c r="C2592" s="124"/>
      <c r="D2592" s="114"/>
      <c r="E2592" s="114"/>
      <c r="F2592" s="115"/>
      <c r="G2592" s="116"/>
      <c r="H2592" s="152"/>
      <c r="I2592" s="116"/>
      <c r="J2592" s="116"/>
      <c r="K2592" s="117" t="str">
        <f t="shared" si="504"/>
        <v/>
      </c>
      <c r="L2592" s="118"/>
      <c r="M2592" s="118"/>
      <c r="N2592" s="118"/>
      <c r="O2592" s="138" t="str">
        <f t="shared" si="498"/>
        <v/>
      </c>
      <c r="P2592" s="124"/>
      <c r="Q2592" s="118"/>
      <c r="R2592" s="118"/>
      <c r="S2592" s="151"/>
      <c r="T2592" s="119" t="str">
        <f t="shared" si="499"/>
        <v/>
      </c>
      <c r="U2592" s="119" t="str">
        <f t="shared" si="500"/>
        <v/>
      </c>
      <c r="V2592" s="119" t="str">
        <f t="shared" si="505"/>
        <v/>
      </c>
      <c r="W2592" s="119" t="str">
        <f t="shared" si="506"/>
        <v/>
      </c>
      <c r="X2592" s="119" t="str">
        <f t="shared" si="507"/>
        <v/>
      </c>
      <c r="Y2592" s="120" t="str">
        <f t="shared" si="501"/>
        <v/>
      </c>
      <c r="Z2592" s="121" t="str">
        <f t="shared" si="502"/>
        <v/>
      </c>
      <c r="AA2592" s="122"/>
      <c r="AB2592" s="119" t="str">
        <f t="shared" si="497"/>
        <v/>
      </c>
    </row>
    <row r="2593" spans="1:28" x14ac:dyDescent="0.45">
      <c r="A2593" s="112" t="str">
        <f>IF(C2593="","",COUNTA($C$3:C2593))</f>
        <v/>
      </c>
      <c r="B2593" s="112" t="str">
        <f t="shared" si="503"/>
        <v/>
      </c>
      <c r="C2593" s="124"/>
      <c r="D2593" s="114"/>
      <c r="E2593" s="114"/>
      <c r="F2593" s="115"/>
      <c r="G2593" s="116"/>
      <c r="H2593" s="152"/>
      <c r="I2593" s="116"/>
      <c r="J2593" s="116"/>
      <c r="K2593" s="117" t="str">
        <f t="shared" si="504"/>
        <v/>
      </c>
      <c r="L2593" s="118"/>
      <c r="M2593" s="118"/>
      <c r="N2593" s="118"/>
      <c r="O2593" s="138" t="str">
        <f t="shared" si="498"/>
        <v/>
      </c>
      <c r="P2593" s="124"/>
      <c r="Q2593" s="118"/>
      <c r="R2593" s="118"/>
      <c r="S2593" s="151"/>
      <c r="T2593" s="119" t="str">
        <f t="shared" si="499"/>
        <v/>
      </c>
      <c r="U2593" s="119" t="str">
        <f t="shared" si="500"/>
        <v/>
      </c>
      <c r="V2593" s="119" t="str">
        <f t="shared" si="505"/>
        <v/>
      </c>
      <c r="W2593" s="119" t="str">
        <f t="shared" si="506"/>
        <v/>
      </c>
      <c r="X2593" s="119" t="str">
        <f t="shared" si="507"/>
        <v/>
      </c>
      <c r="Y2593" s="120" t="str">
        <f t="shared" si="501"/>
        <v/>
      </c>
      <c r="Z2593" s="121" t="str">
        <f t="shared" si="502"/>
        <v/>
      </c>
      <c r="AA2593" s="122"/>
      <c r="AB2593" s="119" t="str">
        <f t="shared" si="497"/>
        <v/>
      </c>
    </row>
    <row r="2594" spans="1:28" x14ac:dyDescent="0.45">
      <c r="A2594" s="112" t="str">
        <f>IF(C2594="","",COUNTA($C$3:C2594))</f>
        <v/>
      </c>
      <c r="B2594" s="112" t="str">
        <f t="shared" si="503"/>
        <v/>
      </c>
      <c r="C2594" s="124"/>
      <c r="D2594" s="114"/>
      <c r="E2594" s="114"/>
      <c r="F2594" s="115"/>
      <c r="G2594" s="116"/>
      <c r="H2594" s="152"/>
      <c r="I2594" s="116"/>
      <c r="J2594" s="116"/>
      <c r="K2594" s="117" t="str">
        <f t="shared" si="504"/>
        <v/>
      </c>
      <c r="L2594" s="118"/>
      <c r="M2594" s="118"/>
      <c r="N2594" s="118"/>
      <c r="O2594" s="138" t="str">
        <f t="shared" si="498"/>
        <v/>
      </c>
      <c r="P2594" s="124"/>
      <c r="Q2594" s="118"/>
      <c r="R2594" s="118"/>
      <c r="S2594" s="151"/>
      <c r="T2594" s="119" t="str">
        <f t="shared" si="499"/>
        <v/>
      </c>
      <c r="U2594" s="119" t="str">
        <f t="shared" si="500"/>
        <v/>
      </c>
      <c r="V2594" s="119" t="str">
        <f t="shared" si="505"/>
        <v/>
      </c>
      <c r="W2594" s="119" t="str">
        <f t="shared" si="506"/>
        <v/>
      </c>
      <c r="X2594" s="119" t="str">
        <f t="shared" si="507"/>
        <v/>
      </c>
      <c r="Y2594" s="120" t="str">
        <f t="shared" si="501"/>
        <v/>
      </c>
      <c r="Z2594" s="121" t="str">
        <f t="shared" si="502"/>
        <v/>
      </c>
      <c r="AA2594" s="122"/>
      <c r="AB2594" s="119" t="str">
        <f t="shared" si="497"/>
        <v/>
      </c>
    </row>
    <row r="2595" spans="1:28" x14ac:dyDescent="0.45">
      <c r="A2595" s="112" t="str">
        <f>IF(C2595="","",COUNTA($C$3:C2595))</f>
        <v/>
      </c>
      <c r="B2595" s="112" t="str">
        <f t="shared" si="503"/>
        <v/>
      </c>
      <c r="C2595" s="124"/>
      <c r="D2595" s="114"/>
      <c r="E2595" s="114"/>
      <c r="F2595" s="115"/>
      <c r="G2595" s="116"/>
      <c r="H2595" s="152"/>
      <c r="I2595" s="116"/>
      <c r="J2595" s="116"/>
      <c r="K2595" s="117" t="str">
        <f t="shared" si="504"/>
        <v/>
      </c>
      <c r="L2595" s="118"/>
      <c r="M2595" s="118"/>
      <c r="N2595" s="118"/>
      <c r="O2595" s="138" t="str">
        <f t="shared" si="498"/>
        <v/>
      </c>
      <c r="P2595" s="124"/>
      <c r="Q2595" s="118"/>
      <c r="R2595" s="118"/>
      <c r="S2595" s="151"/>
      <c r="T2595" s="119" t="str">
        <f t="shared" si="499"/>
        <v/>
      </c>
      <c r="U2595" s="119" t="str">
        <f t="shared" si="500"/>
        <v/>
      </c>
      <c r="V2595" s="119" t="str">
        <f t="shared" si="505"/>
        <v/>
      </c>
      <c r="W2595" s="119" t="str">
        <f t="shared" si="506"/>
        <v/>
      </c>
      <c r="X2595" s="119" t="str">
        <f t="shared" si="507"/>
        <v/>
      </c>
      <c r="Y2595" s="120" t="str">
        <f t="shared" si="501"/>
        <v/>
      </c>
      <c r="Z2595" s="121" t="str">
        <f t="shared" si="502"/>
        <v/>
      </c>
      <c r="AA2595" s="122"/>
      <c r="AB2595" s="119" t="str">
        <f t="shared" si="497"/>
        <v/>
      </c>
    </row>
    <row r="2596" spans="1:28" x14ac:dyDescent="0.45">
      <c r="A2596" s="112" t="str">
        <f>IF(C2596="","",COUNTA($C$3:C2596))</f>
        <v/>
      </c>
      <c r="B2596" s="112" t="str">
        <f t="shared" si="503"/>
        <v/>
      </c>
      <c r="C2596" s="124"/>
      <c r="D2596" s="114"/>
      <c r="E2596" s="114"/>
      <c r="F2596" s="115"/>
      <c r="G2596" s="116"/>
      <c r="H2596" s="152"/>
      <c r="I2596" s="116"/>
      <c r="J2596" s="116"/>
      <c r="K2596" s="117" t="str">
        <f t="shared" si="504"/>
        <v/>
      </c>
      <c r="L2596" s="118"/>
      <c r="M2596" s="118"/>
      <c r="N2596" s="118"/>
      <c r="O2596" s="138" t="str">
        <f t="shared" si="498"/>
        <v/>
      </c>
      <c r="P2596" s="124"/>
      <c r="Q2596" s="118"/>
      <c r="R2596" s="118"/>
      <c r="S2596" s="151"/>
      <c r="T2596" s="119" t="str">
        <f t="shared" si="499"/>
        <v/>
      </c>
      <c r="U2596" s="119" t="str">
        <f t="shared" si="500"/>
        <v/>
      </c>
      <c r="V2596" s="119" t="str">
        <f t="shared" si="505"/>
        <v/>
      </c>
      <c r="W2596" s="119" t="str">
        <f t="shared" si="506"/>
        <v/>
      </c>
      <c r="X2596" s="119" t="str">
        <f t="shared" si="507"/>
        <v/>
      </c>
      <c r="Y2596" s="120" t="str">
        <f t="shared" si="501"/>
        <v/>
      </c>
      <c r="Z2596" s="121" t="str">
        <f t="shared" si="502"/>
        <v/>
      </c>
      <c r="AA2596" s="122"/>
      <c r="AB2596" s="119" t="str">
        <f t="shared" ref="AB2596:AB2659" si="508">IFERROR((X2596-AA2596),"")</f>
        <v/>
      </c>
    </row>
    <row r="2597" spans="1:28" x14ac:dyDescent="0.45">
      <c r="A2597" s="112" t="str">
        <f>IF(C2597="","",COUNTA($C$3:C2597))</f>
        <v/>
      </c>
      <c r="B2597" s="112" t="str">
        <f t="shared" si="503"/>
        <v/>
      </c>
      <c r="C2597" s="113"/>
      <c r="D2597" s="114"/>
      <c r="E2597" s="114"/>
      <c r="F2597" s="115"/>
      <c r="G2597" s="116"/>
      <c r="H2597" s="152"/>
      <c r="I2597" s="116"/>
      <c r="J2597" s="116"/>
      <c r="K2597" s="117" t="str">
        <f t="shared" si="504"/>
        <v/>
      </c>
      <c r="L2597" s="118"/>
      <c r="M2597" s="118"/>
      <c r="N2597" s="118"/>
      <c r="O2597" s="138" t="str">
        <f t="shared" si="498"/>
        <v/>
      </c>
      <c r="P2597" s="124"/>
      <c r="Q2597" s="118"/>
      <c r="R2597" s="118"/>
      <c r="S2597" s="151"/>
      <c r="T2597" s="119" t="str">
        <f t="shared" si="499"/>
        <v/>
      </c>
      <c r="U2597" s="119" t="str">
        <f t="shared" si="500"/>
        <v/>
      </c>
      <c r="V2597" s="119" t="str">
        <f t="shared" si="505"/>
        <v/>
      </c>
      <c r="W2597" s="119" t="str">
        <f t="shared" si="506"/>
        <v/>
      </c>
      <c r="X2597" s="119" t="str">
        <f t="shared" si="507"/>
        <v/>
      </c>
      <c r="Y2597" s="120" t="str">
        <f t="shared" si="501"/>
        <v/>
      </c>
      <c r="Z2597" s="121" t="str">
        <f t="shared" si="502"/>
        <v/>
      </c>
      <c r="AA2597" s="122"/>
      <c r="AB2597" s="119" t="str">
        <f t="shared" si="508"/>
        <v/>
      </c>
    </row>
    <row r="2598" spans="1:28" x14ac:dyDescent="0.45">
      <c r="A2598" s="112" t="str">
        <f>IF(C2598="","",COUNTA($C$3:C2598))</f>
        <v/>
      </c>
      <c r="B2598" s="112" t="str">
        <f t="shared" si="503"/>
        <v/>
      </c>
      <c r="C2598" s="124"/>
      <c r="D2598" s="114"/>
      <c r="E2598" s="114"/>
      <c r="F2598" s="115"/>
      <c r="G2598" s="116"/>
      <c r="H2598" s="152"/>
      <c r="I2598" s="116"/>
      <c r="J2598" s="116"/>
      <c r="K2598" s="117" t="str">
        <f t="shared" si="504"/>
        <v/>
      </c>
      <c r="L2598" s="118"/>
      <c r="M2598" s="118"/>
      <c r="N2598" s="118"/>
      <c r="O2598" s="138" t="str">
        <f t="shared" si="498"/>
        <v/>
      </c>
      <c r="P2598" s="124"/>
      <c r="Q2598" s="118"/>
      <c r="R2598" s="118"/>
      <c r="S2598" s="151"/>
      <c r="T2598" s="119" t="str">
        <f t="shared" si="499"/>
        <v/>
      </c>
      <c r="U2598" s="119" t="str">
        <f t="shared" si="500"/>
        <v/>
      </c>
      <c r="V2598" s="119" t="str">
        <f t="shared" si="505"/>
        <v/>
      </c>
      <c r="W2598" s="119" t="str">
        <f t="shared" si="506"/>
        <v/>
      </c>
      <c r="X2598" s="119" t="str">
        <f t="shared" si="507"/>
        <v/>
      </c>
      <c r="Y2598" s="120" t="str">
        <f t="shared" si="501"/>
        <v/>
      </c>
      <c r="Z2598" s="121" t="str">
        <f t="shared" si="502"/>
        <v/>
      </c>
      <c r="AA2598" s="122"/>
      <c r="AB2598" s="119" t="str">
        <f t="shared" si="508"/>
        <v/>
      </c>
    </row>
    <row r="2599" spans="1:28" x14ac:dyDescent="0.45">
      <c r="A2599" s="112" t="str">
        <f>IF(C2599="","",COUNTA($C$3:C2599))</f>
        <v/>
      </c>
      <c r="B2599" s="112" t="str">
        <f t="shared" si="503"/>
        <v/>
      </c>
      <c r="C2599" s="124"/>
      <c r="D2599" s="114"/>
      <c r="E2599" s="114"/>
      <c r="F2599" s="115"/>
      <c r="G2599" s="116"/>
      <c r="H2599" s="152"/>
      <c r="I2599" s="116"/>
      <c r="J2599" s="116"/>
      <c r="K2599" s="117" t="str">
        <f t="shared" si="504"/>
        <v/>
      </c>
      <c r="L2599" s="118"/>
      <c r="M2599" s="118"/>
      <c r="N2599" s="118"/>
      <c r="O2599" s="138" t="str">
        <f t="shared" si="498"/>
        <v/>
      </c>
      <c r="P2599" s="124"/>
      <c r="Q2599" s="118"/>
      <c r="R2599" s="118"/>
      <c r="S2599" s="151"/>
      <c r="T2599" s="119" t="str">
        <f t="shared" si="499"/>
        <v/>
      </c>
      <c r="U2599" s="119" t="str">
        <f t="shared" si="500"/>
        <v/>
      </c>
      <c r="V2599" s="119" t="str">
        <f t="shared" si="505"/>
        <v/>
      </c>
      <c r="W2599" s="119" t="str">
        <f t="shared" si="506"/>
        <v/>
      </c>
      <c r="X2599" s="119" t="str">
        <f t="shared" si="507"/>
        <v/>
      </c>
      <c r="Y2599" s="120" t="str">
        <f t="shared" si="501"/>
        <v/>
      </c>
      <c r="Z2599" s="121" t="str">
        <f t="shared" si="502"/>
        <v/>
      </c>
      <c r="AA2599" s="122"/>
      <c r="AB2599" s="119" t="str">
        <f t="shared" si="508"/>
        <v/>
      </c>
    </row>
    <row r="2600" spans="1:28" x14ac:dyDescent="0.45">
      <c r="A2600" s="112" t="str">
        <f>IF(C2600="","",COUNTA($C$3:C2600))</f>
        <v/>
      </c>
      <c r="B2600" s="112" t="str">
        <f t="shared" si="503"/>
        <v/>
      </c>
      <c r="C2600" s="124"/>
      <c r="D2600" s="114"/>
      <c r="E2600" s="114"/>
      <c r="F2600" s="115"/>
      <c r="G2600" s="116"/>
      <c r="H2600" s="152"/>
      <c r="I2600" s="116"/>
      <c r="J2600" s="116"/>
      <c r="K2600" s="117" t="str">
        <f t="shared" si="504"/>
        <v/>
      </c>
      <c r="L2600" s="118"/>
      <c r="M2600" s="118"/>
      <c r="N2600" s="118"/>
      <c r="O2600" s="138" t="str">
        <f t="shared" si="498"/>
        <v/>
      </c>
      <c r="P2600" s="124"/>
      <c r="Q2600" s="118"/>
      <c r="R2600" s="118"/>
      <c r="S2600" s="151"/>
      <c r="T2600" s="119" t="str">
        <f t="shared" si="499"/>
        <v/>
      </c>
      <c r="U2600" s="119" t="str">
        <f t="shared" si="500"/>
        <v/>
      </c>
      <c r="V2600" s="119" t="str">
        <f t="shared" si="505"/>
        <v/>
      </c>
      <c r="W2600" s="119" t="str">
        <f t="shared" si="506"/>
        <v/>
      </c>
      <c r="X2600" s="119" t="str">
        <f t="shared" si="507"/>
        <v/>
      </c>
      <c r="Y2600" s="120" t="str">
        <f t="shared" si="501"/>
        <v/>
      </c>
      <c r="Z2600" s="121" t="str">
        <f t="shared" si="502"/>
        <v/>
      </c>
      <c r="AA2600" s="122"/>
      <c r="AB2600" s="119" t="str">
        <f t="shared" si="508"/>
        <v/>
      </c>
    </row>
    <row r="2601" spans="1:28" x14ac:dyDescent="0.45">
      <c r="A2601" s="112" t="str">
        <f>IF(C2601="","",COUNTA($C$3:C2601))</f>
        <v/>
      </c>
      <c r="B2601" s="112" t="str">
        <f t="shared" si="503"/>
        <v/>
      </c>
      <c r="C2601" s="124"/>
      <c r="D2601" s="114"/>
      <c r="E2601" s="114"/>
      <c r="F2601" s="115"/>
      <c r="G2601" s="116"/>
      <c r="H2601" s="152"/>
      <c r="I2601" s="116"/>
      <c r="J2601" s="116"/>
      <c r="K2601" s="117" t="str">
        <f t="shared" si="504"/>
        <v/>
      </c>
      <c r="L2601" s="118"/>
      <c r="M2601" s="118"/>
      <c r="N2601" s="118"/>
      <c r="O2601" s="138" t="str">
        <f t="shared" ref="O2601:O2664" si="509">IF(ISNUMBER(SEARCH("gsm",J:J)),(M2601+N2601)*1.22,IF(ISNUMBER(SEARCH("Tape",J:J)),L2601,IF(ISNUMBER(SEARCH("Thermal",J:J)),L2601,IF(ISNUMBER(SEARCH("Acou",J:J)),L2601,IF(ISNUMBER(SEARCH("ss",J:J)),L2601,IF(ISNUMBER(SEARCH("Alu",J:J)),L2601,IF(ISNUMBER(SEARCH("Gasket",J:J)),L2601,IF(ISNUMBER(SEARCH("Cleats",J:J)),L2601,IF(ISNUMBER(SEARCH("Tube",J:J)),L2601,IF(ISNUMBER(SEARCH("Bracket",J:J)),L2601,IF(ISNUMBER(SEARCH("Corner",J:J)),L2601,IF(ISNUMBER(SEARCH("MS",J:J)),L2601,IF(ISNUMBER(SEARCH("Bucket",J:J)),L2601,IF(ISNUMBER(SEARCH("stretch",J:J)),L2601,IF(ISNUMBER(SEARCH("Bubble",J:J)),L2601,IF(ISNUMBER(SEARCH("JTR",J:J)),L2601,IF(ISNUMBER(SEARCH("Clamp",J:J)),"No's",IF(ISNUMBER(SEARCH("PIR",J:J)),"sqmt",""))))))))))))))))))</f>
        <v/>
      </c>
      <c r="P2601" s="124"/>
      <c r="Q2601" s="118"/>
      <c r="R2601" s="118"/>
      <c r="S2601" s="151"/>
      <c r="T2601" s="119" t="str">
        <f t="shared" si="499"/>
        <v/>
      </c>
      <c r="U2601" s="119" t="str">
        <f t="shared" si="500"/>
        <v/>
      </c>
      <c r="V2601" s="119" t="str">
        <f t="shared" si="505"/>
        <v/>
      </c>
      <c r="W2601" s="119" t="str">
        <f t="shared" si="506"/>
        <v/>
      </c>
      <c r="X2601" s="119" t="str">
        <f t="shared" si="507"/>
        <v/>
      </c>
      <c r="Y2601" s="120" t="str">
        <f t="shared" si="501"/>
        <v/>
      </c>
      <c r="Z2601" s="121" t="str">
        <f t="shared" si="502"/>
        <v/>
      </c>
      <c r="AA2601" s="122"/>
      <c r="AB2601" s="119" t="str">
        <f t="shared" si="508"/>
        <v/>
      </c>
    </row>
    <row r="2602" spans="1:28" x14ac:dyDescent="0.45">
      <c r="A2602" s="112" t="str">
        <f>IF(C2602="","",COUNTA($C$3:C2602))</f>
        <v/>
      </c>
      <c r="B2602" s="112" t="str">
        <f t="shared" si="503"/>
        <v/>
      </c>
      <c r="C2602" s="124"/>
      <c r="D2602" s="114"/>
      <c r="E2602" s="114"/>
      <c r="F2602" s="115"/>
      <c r="G2602" s="116"/>
      <c r="H2602" s="152"/>
      <c r="I2602" s="116"/>
      <c r="J2602" s="116"/>
      <c r="K2602" s="117" t="str">
        <f t="shared" si="504"/>
        <v/>
      </c>
      <c r="L2602" s="118"/>
      <c r="M2602" s="118"/>
      <c r="N2602" s="118"/>
      <c r="O2602" s="138" t="str">
        <f t="shared" si="509"/>
        <v/>
      </c>
      <c r="P2602" s="124"/>
      <c r="Q2602" s="118"/>
      <c r="R2602" s="118"/>
      <c r="S2602" s="151"/>
      <c r="T2602" s="119" t="str">
        <f t="shared" si="499"/>
        <v/>
      </c>
      <c r="U2602" s="119" t="str">
        <f t="shared" si="500"/>
        <v/>
      </c>
      <c r="V2602" s="119" t="str">
        <f t="shared" si="505"/>
        <v/>
      </c>
      <c r="W2602" s="119" t="str">
        <f t="shared" si="506"/>
        <v/>
      </c>
      <c r="X2602" s="119" t="str">
        <f t="shared" si="507"/>
        <v/>
      </c>
      <c r="Y2602" s="120" t="str">
        <f t="shared" si="501"/>
        <v/>
      </c>
      <c r="Z2602" s="121" t="str">
        <f t="shared" si="502"/>
        <v/>
      </c>
      <c r="AA2602" s="122"/>
      <c r="AB2602" s="119" t="str">
        <f t="shared" si="508"/>
        <v/>
      </c>
    </row>
    <row r="2603" spans="1:28" x14ac:dyDescent="0.45">
      <c r="A2603" s="112" t="str">
        <f>IF(C2603="","",COUNTA($C$3:C2603))</f>
        <v/>
      </c>
      <c r="B2603" s="112" t="str">
        <f t="shared" si="503"/>
        <v/>
      </c>
      <c r="C2603" s="124"/>
      <c r="D2603" s="114"/>
      <c r="E2603" s="114"/>
      <c r="F2603" s="115"/>
      <c r="G2603" s="116"/>
      <c r="H2603" s="152"/>
      <c r="I2603" s="116"/>
      <c r="J2603" s="116"/>
      <c r="K2603" s="117" t="str">
        <f t="shared" si="504"/>
        <v/>
      </c>
      <c r="L2603" s="118"/>
      <c r="M2603" s="118"/>
      <c r="N2603" s="118"/>
      <c r="O2603" s="138" t="str">
        <f t="shared" si="509"/>
        <v/>
      </c>
      <c r="P2603" s="124"/>
      <c r="Q2603" s="118"/>
      <c r="R2603" s="118"/>
      <c r="S2603" s="151"/>
      <c r="T2603" s="119" t="str">
        <f t="shared" si="499"/>
        <v/>
      </c>
      <c r="U2603" s="119" t="str">
        <f t="shared" si="500"/>
        <v/>
      </c>
      <c r="V2603" s="119" t="str">
        <f t="shared" si="505"/>
        <v/>
      </c>
      <c r="W2603" s="119" t="str">
        <f t="shared" si="506"/>
        <v/>
      </c>
      <c r="X2603" s="119" t="str">
        <f t="shared" si="507"/>
        <v/>
      </c>
      <c r="Y2603" s="120" t="str">
        <f t="shared" si="501"/>
        <v/>
      </c>
      <c r="Z2603" s="121" t="str">
        <f t="shared" si="502"/>
        <v/>
      </c>
      <c r="AA2603" s="122"/>
      <c r="AB2603" s="119" t="str">
        <f t="shared" si="508"/>
        <v/>
      </c>
    </row>
    <row r="2604" spans="1:28" x14ac:dyDescent="0.45">
      <c r="A2604" s="112" t="str">
        <f>IF(C2604="","",COUNTA($C$3:C2604))</f>
        <v/>
      </c>
      <c r="B2604" s="112" t="str">
        <f t="shared" si="503"/>
        <v/>
      </c>
      <c r="C2604" s="124"/>
      <c r="D2604" s="114"/>
      <c r="E2604" s="114"/>
      <c r="F2604" s="115"/>
      <c r="G2604" s="116"/>
      <c r="H2604" s="152"/>
      <c r="I2604" s="116"/>
      <c r="J2604" s="116"/>
      <c r="K2604" s="117" t="str">
        <f t="shared" si="504"/>
        <v/>
      </c>
      <c r="L2604" s="118"/>
      <c r="M2604" s="118"/>
      <c r="N2604" s="118"/>
      <c r="O2604" s="138" t="str">
        <f t="shared" si="509"/>
        <v/>
      </c>
      <c r="P2604" s="124"/>
      <c r="Q2604" s="118"/>
      <c r="R2604" s="118"/>
      <c r="S2604" s="151"/>
      <c r="T2604" s="119" t="str">
        <f t="shared" si="499"/>
        <v/>
      </c>
      <c r="U2604" s="119" t="str">
        <f t="shared" si="500"/>
        <v/>
      </c>
      <c r="V2604" s="119" t="str">
        <f t="shared" si="505"/>
        <v/>
      </c>
      <c r="W2604" s="119" t="str">
        <f t="shared" si="506"/>
        <v/>
      </c>
      <c r="X2604" s="119" t="str">
        <f t="shared" si="507"/>
        <v/>
      </c>
      <c r="Y2604" s="120" t="str">
        <f t="shared" si="501"/>
        <v/>
      </c>
      <c r="Z2604" s="121" t="str">
        <f t="shared" si="502"/>
        <v/>
      </c>
      <c r="AA2604" s="122"/>
      <c r="AB2604" s="119" t="str">
        <f t="shared" si="508"/>
        <v/>
      </c>
    </row>
    <row r="2605" spans="1:28" x14ac:dyDescent="0.45">
      <c r="A2605" s="112" t="str">
        <f>IF(C2605="","",COUNTA($C$3:C2605))</f>
        <v/>
      </c>
      <c r="B2605" s="112" t="str">
        <f t="shared" si="503"/>
        <v/>
      </c>
      <c r="C2605" s="124"/>
      <c r="D2605" s="114"/>
      <c r="E2605" s="114"/>
      <c r="F2605" s="115"/>
      <c r="G2605" s="116"/>
      <c r="H2605" s="152"/>
      <c r="I2605" s="116"/>
      <c r="J2605" s="116"/>
      <c r="K2605" s="117" t="str">
        <f t="shared" si="504"/>
        <v/>
      </c>
      <c r="L2605" s="118"/>
      <c r="M2605" s="118"/>
      <c r="N2605" s="118"/>
      <c r="O2605" s="138" t="str">
        <f t="shared" si="509"/>
        <v/>
      </c>
      <c r="P2605" s="124"/>
      <c r="Q2605" s="118"/>
      <c r="R2605" s="118"/>
      <c r="S2605" s="151"/>
      <c r="T2605" s="119" t="str">
        <f t="shared" si="499"/>
        <v/>
      </c>
      <c r="U2605" s="119" t="str">
        <f t="shared" si="500"/>
        <v/>
      </c>
      <c r="V2605" s="119" t="str">
        <f t="shared" si="505"/>
        <v/>
      </c>
      <c r="W2605" s="119" t="str">
        <f t="shared" si="506"/>
        <v/>
      </c>
      <c r="X2605" s="119" t="str">
        <f t="shared" si="507"/>
        <v/>
      </c>
      <c r="Y2605" s="120" t="str">
        <f t="shared" si="501"/>
        <v/>
      </c>
      <c r="Z2605" s="121" t="str">
        <f t="shared" si="502"/>
        <v/>
      </c>
      <c r="AA2605" s="122"/>
      <c r="AB2605" s="119" t="str">
        <f t="shared" si="508"/>
        <v/>
      </c>
    </row>
    <row r="2606" spans="1:28" x14ac:dyDescent="0.45">
      <c r="A2606" s="112" t="str">
        <f>IF(C2606="","",COUNTA($C$3:C2606))</f>
        <v/>
      </c>
      <c r="B2606" s="112" t="str">
        <f t="shared" si="503"/>
        <v/>
      </c>
      <c r="C2606" s="124"/>
      <c r="D2606" s="114"/>
      <c r="E2606" s="114"/>
      <c r="F2606" s="115"/>
      <c r="G2606" s="116"/>
      <c r="H2606" s="152"/>
      <c r="I2606" s="116"/>
      <c r="J2606" s="116"/>
      <c r="K2606" s="117" t="str">
        <f t="shared" si="504"/>
        <v/>
      </c>
      <c r="L2606" s="118"/>
      <c r="M2606" s="118"/>
      <c r="N2606" s="118"/>
      <c r="O2606" s="138" t="str">
        <f t="shared" si="509"/>
        <v/>
      </c>
      <c r="P2606" s="124"/>
      <c r="Q2606" s="118"/>
      <c r="R2606" s="118"/>
      <c r="S2606" s="151"/>
      <c r="T2606" s="119" t="str">
        <f t="shared" si="499"/>
        <v/>
      </c>
      <c r="U2606" s="119" t="str">
        <f t="shared" si="500"/>
        <v/>
      </c>
      <c r="V2606" s="119" t="str">
        <f t="shared" si="505"/>
        <v/>
      </c>
      <c r="W2606" s="119" t="str">
        <f t="shared" si="506"/>
        <v/>
      </c>
      <c r="X2606" s="119" t="str">
        <f t="shared" si="507"/>
        <v/>
      </c>
      <c r="Y2606" s="120" t="str">
        <f t="shared" si="501"/>
        <v/>
      </c>
      <c r="Z2606" s="121" t="str">
        <f t="shared" si="502"/>
        <v/>
      </c>
      <c r="AA2606" s="122"/>
      <c r="AB2606" s="119" t="str">
        <f t="shared" si="508"/>
        <v/>
      </c>
    </row>
    <row r="2607" spans="1:28" x14ac:dyDescent="0.45">
      <c r="A2607" s="112" t="str">
        <f>IF(C2607="","",COUNTA($C$3:C2607))</f>
        <v/>
      </c>
      <c r="B2607" s="112" t="str">
        <f t="shared" si="503"/>
        <v/>
      </c>
      <c r="C2607" s="124"/>
      <c r="D2607" s="114"/>
      <c r="E2607" s="114"/>
      <c r="F2607" s="115"/>
      <c r="G2607" s="116"/>
      <c r="H2607" s="152"/>
      <c r="I2607" s="116"/>
      <c r="J2607" s="116"/>
      <c r="K2607" s="117" t="str">
        <f t="shared" si="504"/>
        <v/>
      </c>
      <c r="L2607" s="118"/>
      <c r="M2607" s="118"/>
      <c r="N2607" s="118"/>
      <c r="O2607" s="138" t="str">
        <f t="shared" si="509"/>
        <v/>
      </c>
      <c r="P2607" s="124"/>
      <c r="Q2607" s="118"/>
      <c r="R2607" s="118"/>
      <c r="S2607" s="151"/>
      <c r="T2607" s="119" t="str">
        <f t="shared" si="499"/>
        <v/>
      </c>
      <c r="U2607" s="119" t="str">
        <f t="shared" si="500"/>
        <v/>
      </c>
      <c r="V2607" s="119" t="str">
        <f t="shared" si="505"/>
        <v/>
      </c>
      <c r="W2607" s="119" t="str">
        <f t="shared" si="506"/>
        <v/>
      </c>
      <c r="X2607" s="119" t="str">
        <f t="shared" si="507"/>
        <v/>
      </c>
      <c r="Y2607" s="120" t="str">
        <f t="shared" si="501"/>
        <v/>
      </c>
      <c r="Z2607" s="121" t="str">
        <f t="shared" si="502"/>
        <v/>
      </c>
      <c r="AA2607" s="122"/>
      <c r="AB2607" s="119" t="str">
        <f t="shared" si="508"/>
        <v/>
      </c>
    </row>
    <row r="2608" spans="1:28" x14ac:dyDescent="0.45">
      <c r="A2608" s="112" t="str">
        <f>IF(C2608="","",COUNTA($C$3:C2608))</f>
        <v/>
      </c>
      <c r="B2608" s="112" t="str">
        <f t="shared" si="503"/>
        <v/>
      </c>
      <c r="C2608" s="124"/>
      <c r="D2608" s="114"/>
      <c r="E2608" s="114"/>
      <c r="F2608" s="115"/>
      <c r="G2608" s="116"/>
      <c r="H2608" s="152"/>
      <c r="I2608" s="116"/>
      <c r="J2608" s="116"/>
      <c r="K2608" s="117" t="str">
        <f t="shared" si="504"/>
        <v/>
      </c>
      <c r="L2608" s="118"/>
      <c r="M2608" s="118"/>
      <c r="N2608" s="118"/>
      <c r="O2608" s="138" t="str">
        <f t="shared" si="509"/>
        <v/>
      </c>
      <c r="P2608" s="124"/>
      <c r="Q2608" s="118"/>
      <c r="R2608" s="118"/>
      <c r="S2608" s="151"/>
      <c r="T2608" s="119" t="str">
        <f t="shared" si="499"/>
        <v/>
      </c>
      <c r="U2608" s="119" t="str">
        <f t="shared" si="500"/>
        <v/>
      </c>
      <c r="V2608" s="119" t="str">
        <f t="shared" si="505"/>
        <v/>
      </c>
      <c r="W2608" s="119" t="str">
        <f t="shared" si="506"/>
        <v/>
      </c>
      <c r="X2608" s="119" t="str">
        <f t="shared" si="507"/>
        <v/>
      </c>
      <c r="Y2608" s="120" t="str">
        <f t="shared" si="501"/>
        <v/>
      </c>
      <c r="Z2608" s="121" t="str">
        <f t="shared" si="502"/>
        <v/>
      </c>
      <c r="AA2608" s="122"/>
      <c r="AB2608" s="119" t="str">
        <f t="shared" si="508"/>
        <v/>
      </c>
    </row>
    <row r="2609" spans="1:28" x14ac:dyDescent="0.45">
      <c r="A2609" s="112" t="str">
        <f>IF(C2609="","",COUNTA($C$3:C2609))</f>
        <v/>
      </c>
      <c r="B2609" s="112" t="str">
        <f t="shared" si="503"/>
        <v/>
      </c>
      <c r="C2609" s="124"/>
      <c r="D2609" s="114"/>
      <c r="E2609" s="114"/>
      <c r="F2609" s="115"/>
      <c r="G2609" s="116"/>
      <c r="H2609" s="152"/>
      <c r="I2609" s="116"/>
      <c r="J2609" s="116"/>
      <c r="K2609" s="117" t="str">
        <f t="shared" si="504"/>
        <v/>
      </c>
      <c r="L2609" s="118"/>
      <c r="M2609" s="118"/>
      <c r="N2609" s="118"/>
      <c r="O2609" s="138" t="str">
        <f t="shared" si="509"/>
        <v/>
      </c>
      <c r="P2609" s="124"/>
      <c r="Q2609" s="118"/>
      <c r="R2609" s="118"/>
      <c r="S2609" s="151"/>
      <c r="T2609" s="119" t="str">
        <f t="shared" si="499"/>
        <v/>
      </c>
      <c r="U2609" s="119" t="str">
        <f t="shared" si="500"/>
        <v/>
      </c>
      <c r="V2609" s="119" t="str">
        <f t="shared" si="505"/>
        <v/>
      </c>
      <c r="W2609" s="119" t="str">
        <f t="shared" si="506"/>
        <v/>
      </c>
      <c r="X2609" s="119" t="str">
        <f t="shared" si="507"/>
        <v/>
      </c>
      <c r="Y2609" s="120" t="str">
        <f t="shared" si="501"/>
        <v/>
      </c>
      <c r="Z2609" s="121" t="str">
        <f t="shared" si="502"/>
        <v/>
      </c>
      <c r="AA2609" s="122"/>
      <c r="AB2609" s="119" t="str">
        <f t="shared" si="508"/>
        <v/>
      </c>
    </row>
    <row r="2610" spans="1:28" x14ac:dyDescent="0.45">
      <c r="A2610" s="112" t="str">
        <f>IF(C2610="","",COUNTA($C$3:C2610))</f>
        <v/>
      </c>
      <c r="B2610" s="112" t="str">
        <f t="shared" si="503"/>
        <v/>
      </c>
      <c r="C2610" s="113"/>
      <c r="D2610" s="114"/>
      <c r="E2610" s="114"/>
      <c r="F2610" s="115"/>
      <c r="G2610" s="116"/>
      <c r="H2610" s="152"/>
      <c r="I2610" s="116"/>
      <c r="J2610" s="116"/>
      <c r="K2610" s="117" t="str">
        <f t="shared" si="504"/>
        <v/>
      </c>
      <c r="L2610" s="118"/>
      <c r="M2610" s="118"/>
      <c r="N2610" s="118"/>
      <c r="O2610" s="138" t="str">
        <f t="shared" si="509"/>
        <v/>
      </c>
      <c r="P2610" s="124"/>
      <c r="Q2610" s="118"/>
      <c r="R2610" s="118"/>
      <c r="S2610" s="151"/>
      <c r="T2610" s="119" t="str">
        <f t="shared" si="499"/>
        <v/>
      </c>
      <c r="U2610" s="119" t="str">
        <f t="shared" si="500"/>
        <v/>
      </c>
      <c r="V2610" s="119" t="str">
        <f t="shared" si="505"/>
        <v/>
      </c>
      <c r="W2610" s="119" t="str">
        <f t="shared" si="506"/>
        <v/>
      </c>
      <c r="X2610" s="119" t="str">
        <f t="shared" si="507"/>
        <v/>
      </c>
      <c r="Y2610" s="120" t="str">
        <f t="shared" si="501"/>
        <v/>
      </c>
      <c r="Z2610" s="121" t="str">
        <f t="shared" si="502"/>
        <v/>
      </c>
      <c r="AA2610" s="122"/>
      <c r="AB2610" s="119" t="str">
        <f t="shared" si="508"/>
        <v/>
      </c>
    </row>
    <row r="2611" spans="1:28" x14ac:dyDescent="0.45">
      <c r="A2611" s="112" t="str">
        <f>IF(C2611="","",COUNTA($C$3:C2611))</f>
        <v/>
      </c>
      <c r="B2611" s="112" t="str">
        <f t="shared" si="503"/>
        <v/>
      </c>
      <c r="C2611" s="124"/>
      <c r="D2611" s="114"/>
      <c r="E2611" s="114"/>
      <c r="F2611" s="115"/>
      <c r="G2611" s="116"/>
      <c r="H2611" s="152"/>
      <c r="I2611" s="116"/>
      <c r="J2611" s="116"/>
      <c r="K2611" s="117" t="str">
        <f t="shared" si="504"/>
        <v/>
      </c>
      <c r="L2611" s="118"/>
      <c r="M2611" s="118"/>
      <c r="N2611" s="118"/>
      <c r="O2611" s="138" t="str">
        <f t="shared" si="509"/>
        <v/>
      </c>
      <c r="P2611" s="124"/>
      <c r="Q2611" s="118"/>
      <c r="R2611" s="118"/>
      <c r="S2611" s="151"/>
      <c r="T2611" s="119" t="str">
        <f t="shared" ref="T2611:T2674" si="510">(IF(K2611="Sqmt",(O2611-Q2611),""))</f>
        <v/>
      </c>
      <c r="U2611" s="119" t="str">
        <f t="shared" ref="U2611:U2674" si="511">(IF(K2611="Sqmt",(O2611-P2611)-T2611,IF(K2611="Rmt","",IF(K2611="Kg's","",IF(K2611="No's","",IF(K2611="Roll","",""))))))</f>
        <v/>
      </c>
      <c r="V2611" s="119" t="str">
        <f t="shared" si="505"/>
        <v/>
      </c>
      <c r="W2611" s="119" t="str">
        <f t="shared" si="506"/>
        <v/>
      </c>
      <c r="X2611" s="119" t="str">
        <f t="shared" si="507"/>
        <v/>
      </c>
      <c r="Y2611" s="120" t="str">
        <f t="shared" ref="Y2611:Y2674" si="512">IF(K2611="Sqmt",(T2611/O2611)*100,IF(K2611="Kg's","",IF(K2611="No's","",IF(K2611="Rmt","",IF(K2611="Roll","",IF(K2611="",""))))))</f>
        <v/>
      </c>
      <c r="Z2611" s="121" t="str">
        <f t="shared" ref="Z2611:Z2674" si="513">IF(K2611="Sqmt",(U2611/O2611)*100,IF(K2611="Kg's","",IF(K2611="No's","",IF(K2611="Rmt","",IF(K2611="Roll","",IF(K2611="",""))))))</f>
        <v/>
      </c>
      <c r="AA2611" s="122"/>
      <c r="AB2611" s="119" t="str">
        <f t="shared" si="508"/>
        <v/>
      </c>
    </row>
    <row r="2612" spans="1:28" x14ac:dyDescent="0.45">
      <c r="A2612" s="112" t="str">
        <f>IF(C2612="","",COUNTA($C$3:C2612))</f>
        <v/>
      </c>
      <c r="B2612" s="112" t="str">
        <f t="shared" ref="B2612:B2675" si="514">IF(C2612="","",TEXT(C2612,"mmmm"))</f>
        <v/>
      </c>
      <c r="C2612" s="124"/>
      <c r="D2612" s="114"/>
      <c r="E2612" s="114"/>
      <c r="F2612" s="115"/>
      <c r="G2612" s="116"/>
      <c r="H2612" s="152"/>
      <c r="I2612" s="116"/>
      <c r="J2612" s="116"/>
      <c r="K2612" s="117" t="str">
        <f t="shared" si="504"/>
        <v/>
      </c>
      <c r="L2612" s="118"/>
      <c r="M2612" s="118"/>
      <c r="N2612" s="118"/>
      <c r="O2612" s="138" t="str">
        <f t="shared" si="509"/>
        <v/>
      </c>
      <c r="P2612" s="124"/>
      <c r="Q2612" s="118"/>
      <c r="R2612" s="118"/>
      <c r="S2612" s="151"/>
      <c r="T2612" s="119" t="str">
        <f t="shared" si="510"/>
        <v/>
      </c>
      <c r="U2612" s="119" t="str">
        <f t="shared" si="511"/>
        <v/>
      </c>
      <c r="V2612" s="119" t="str">
        <f t="shared" si="505"/>
        <v/>
      </c>
      <c r="W2612" s="119" t="str">
        <f t="shared" si="506"/>
        <v/>
      </c>
      <c r="X2612" s="119" t="str">
        <f t="shared" si="507"/>
        <v/>
      </c>
      <c r="Y2612" s="120" t="str">
        <f t="shared" si="512"/>
        <v/>
      </c>
      <c r="Z2612" s="121" t="str">
        <f t="shared" si="513"/>
        <v/>
      </c>
      <c r="AA2612" s="122"/>
      <c r="AB2612" s="119" t="str">
        <f t="shared" si="508"/>
        <v/>
      </c>
    </row>
    <row r="2613" spans="1:28" x14ac:dyDescent="0.45">
      <c r="A2613" s="112" t="str">
        <f>IF(C2613="","",COUNTA($C$3:C2613))</f>
        <v/>
      </c>
      <c r="B2613" s="112" t="str">
        <f t="shared" si="514"/>
        <v/>
      </c>
      <c r="C2613" s="113"/>
      <c r="D2613" s="114"/>
      <c r="E2613" s="114"/>
      <c r="F2613" s="115"/>
      <c r="G2613" s="116"/>
      <c r="H2613" s="152"/>
      <c r="I2613" s="116"/>
      <c r="J2613" s="116"/>
      <c r="K2613" s="117" t="str">
        <f t="shared" si="504"/>
        <v/>
      </c>
      <c r="L2613" s="118"/>
      <c r="M2613" s="118"/>
      <c r="N2613" s="118"/>
      <c r="O2613" s="138" t="str">
        <f t="shared" si="509"/>
        <v/>
      </c>
      <c r="P2613" s="124"/>
      <c r="Q2613" s="118"/>
      <c r="R2613" s="118"/>
      <c r="S2613" s="151"/>
      <c r="T2613" s="119" t="str">
        <f t="shared" si="510"/>
        <v/>
      </c>
      <c r="U2613" s="119" t="str">
        <f t="shared" si="511"/>
        <v/>
      </c>
      <c r="V2613" s="119" t="str">
        <f t="shared" si="505"/>
        <v/>
      </c>
      <c r="W2613" s="119" t="str">
        <f t="shared" si="506"/>
        <v/>
      </c>
      <c r="X2613" s="119" t="str">
        <f t="shared" si="507"/>
        <v/>
      </c>
      <c r="Y2613" s="120" t="str">
        <f t="shared" si="512"/>
        <v/>
      </c>
      <c r="Z2613" s="121" t="str">
        <f t="shared" si="513"/>
        <v/>
      </c>
      <c r="AA2613" s="122"/>
      <c r="AB2613" s="119" t="str">
        <f t="shared" si="508"/>
        <v/>
      </c>
    </row>
    <row r="2614" spans="1:28" x14ac:dyDescent="0.45">
      <c r="A2614" s="112" t="str">
        <f>IF(C2614="","",COUNTA($C$3:C2614))</f>
        <v/>
      </c>
      <c r="B2614" s="112" t="str">
        <f t="shared" si="514"/>
        <v/>
      </c>
      <c r="C2614" s="124"/>
      <c r="D2614" s="114"/>
      <c r="E2614" s="114"/>
      <c r="F2614" s="115"/>
      <c r="G2614" s="116"/>
      <c r="H2614" s="152"/>
      <c r="I2614" s="116"/>
      <c r="J2614" s="116"/>
      <c r="K2614" s="117" t="str">
        <f t="shared" si="504"/>
        <v/>
      </c>
      <c r="L2614" s="118"/>
      <c r="M2614" s="118"/>
      <c r="N2614" s="118"/>
      <c r="O2614" s="138" t="str">
        <f t="shared" si="509"/>
        <v/>
      </c>
      <c r="P2614" s="124"/>
      <c r="Q2614" s="118"/>
      <c r="R2614" s="118"/>
      <c r="S2614" s="151"/>
      <c r="T2614" s="119" t="str">
        <f t="shared" si="510"/>
        <v/>
      </c>
      <c r="U2614" s="119" t="str">
        <f t="shared" si="511"/>
        <v/>
      </c>
      <c r="V2614" s="119" t="str">
        <f t="shared" si="505"/>
        <v/>
      </c>
      <c r="W2614" s="119" t="str">
        <f t="shared" si="506"/>
        <v/>
      </c>
      <c r="X2614" s="119" t="str">
        <f t="shared" si="507"/>
        <v/>
      </c>
      <c r="Y2614" s="120" t="str">
        <f t="shared" si="512"/>
        <v/>
      </c>
      <c r="Z2614" s="121" t="str">
        <f t="shared" si="513"/>
        <v/>
      </c>
      <c r="AA2614" s="122"/>
      <c r="AB2614" s="119" t="str">
        <f t="shared" si="508"/>
        <v/>
      </c>
    </row>
    <row r="2615" spans="1:28" x14ac:dyDescent="0.45">
      <c r="A2615" s="112" t="str">
        <f>IF(C2615="","",COUNTA($C$3:C2615))</f>
        <v/>
      </c>
      <c r="B2615" s="112" t="str">
        <f t="shared" si="514"/>
        <v/>
      </c>
      <c r="C2615" s="124"/>
      <c r="D2615" s="114"/>
      <c r="E2615" s="114"/>
      <c r="F2615" s="115"/>
      <c r="G2615" s="116"/>
      <c r="H2615" s="152"/>
      <c r="I2615" s="116"/>
      <c r="J2615" s="116"/>
      <c r="K2615" s="117" t="str">
        <f t="shared" si="504"/>
        <v/>
      </c>
      <c r="L2615" s="118"/>
      <c r="M2615" s="118"/>
      <c r="N2615" s="118"/>
      <c r="O2615" s="138" t="str">
        <f t="shared" si="509"/>
        <v/>
      </c>
      <c r="P2615" s="124"/>
      <c r="Q2615" s="118"/>
      <c r="R2615" s="118"/>
      <c r="S2615" s="151"/>
      <c r="T2615" s="119" t="str">
        <f t="shared" si="510"/>
        <v/>
      </c>
      <c r="U2615" s="119" t="str">
        <f t="shared" si="511"/>
        <v/>
      </c>
      <c r="V2615" s="119" t="str">
        <f t="shared" si="505"/>
        <v/>
      </c>
      <c r="W2615" s="119" t="str">
        <f t="shared" si="506"/>
        <v/>
      </c>
      <c r="X2615" s="119" t="str">
        <f t="shared" si="507"/>
        <v/>
      </c>
      <c r="Y2615" s="120" t="str">
        <f t="shared" si="512"/>
        <v/>
      </c>
      <c r="Z2615" s="121" t="str">
        <f t="shared" si="513"/>
        <v/>
      </c>
      <c r="AA2615" s="122"/>
      <c r="AB2615" s="119" t="str">
        <f t="shared" si="508"/>
        <v/>
      </c>
    </row>
    <row r="2616" spans="1:28" x14ac:dyDescent="0.45">
      <c r="A2616" s="112" t="str">
        <f>IF(C2616="","",COUNTA($C$3:C2616))</f>
        <v/>
      </c>
      <c r="B2616" s="112" t="str">
        <f t="shared" si="514"/>
        <v/>
      </c>
      <c r="C2616" s="124"/>
      <c r="D2616" s="114"/>
      <c r="E2616" s="114"/>
      <c r="F2616" s="115"/>
      <c r="G2616" s="116"/>
      <c r="H2616" s="152"/>
      <c r="I2616" s="116"/>
      <c r="K2616" s="117" t="str">
        <f t="shared" si="504"/>
        <v/>
      </c>
      <c r="O2616" s="138" t="str">
        <f t="shared" si="509"/>
        <v/>
      </c>
      <c r="P2616" s="142"/>
      <c r="S2616" s="154"/>
      <c r="T2616" s="119" t="str">
        <f t="shared" si="510"/>
        <v/>
      </c>
      <c r="U2616" s="119" t="str">
        <f t="shared" si="511"/>
        <v/>
      </c>
      <c r="V2616" s="119" t="str">
        <f t="shared" si="505"/>
        <v/>
      </c>
      <c r="W2616" s="119" t="str">
        <f t="shared" si="506"/>
        <v/>
      </c>
      <c r="X2616" s="119" t="str">
        <f t="shared" si="507"/>
        <v/>
      </c>
      <c r="Y2616" s="120" t="str">
        <f t="shared" si="512"/>
        <v/>
      </c>
      <c r="Z2616" s="121" t="str">
        <f t="shared" si="513"/>
        <v/>
      </c>
      <c r="AB2616" s="119" t="str">
        <f t="shared" si="508"/>
        <v/>
      </c>
    </row>
    <row r="2617" spans="1:28" x14ac:dyDescent="0.45">
      <c r="A2617" s="112" t="str">
        <f>IF(C2617="","",COUNTA($C$3:C2617))</f>
        <v/>
      </c>
      <c r="B2617" s="112" t="str">
        <f t="shared" si="514"/>
        <v/>
      </c>
      <c r="C2617" s="124"/>
      <c r="D2617" s="114"/>
      <c r="E2617" s="114"/>
      <c r="F2617" s="115"/>
      <c r="G2617" s="116"/>
      <c r="H2617" s="152"/>
      <c r="I2617" s="116"/>
      <c r="K2617" s="117" t="str">
        <f t="shared" si="504"/>
        <v/>
      </c>
      <c r="O2617" s="138" t="str">
        <f t="shared" si="509"/>
        <v/>
      </c>
      <c r="P2617" s="142"/>
      <c r="S2617" s="154"/>
      <c r="T2617" s="119" t="str">
        <f t="shared" si="510"/>
        <v/>
      </c>
      <c r="U2617" s="119" t="str">
        <f t="shared" si="511"/>
        <v/>
      </c>
      <c r="V2617" s="119" t="str">
        <f t="shared" si="505"/>
        <v/>
      </c>
      <c r="W2617" s="119" t="str">
        <f t="shared" si="506"/>
        <v/>
      </c>
      <c r="X2617" s="119" t="str">
        <f t="shared" si="507"/>
        <v/>
      </c>
      <c r="Y2617" s="120" t="str">
        <f t="shared" si="512"/>
        <v/>
      </c>
      <c r="Z2617" s="121" t="str">
        <f t="shared" si="513"/>
        <v/>
      </c>
      <c r="AB2617" s="119" t="str">
        <f t="shared" si="508"/>
        <v/>
      </c>
    </row>
    <row r="2618" spans="1:28" x14ac:dyDescent="0.45">
      <c r="A2618" s="112" t="str">
        <f>IF(C2618="","",COUNTA($C$3:C2618))</f>
        <v/>
      </c>
      <c r="B2618" s="112" t="str">
        <f t="shared" si="514"/>
        <v/>
      </c>
      <c r="C2618" s="124"/>
      <c r="D2618" s="114"/>
      <c r="E2618" s="114"/>
      <c r="F2618" s="115"/>
      <c r="G2618" s="116"/>
      <c r="H2618" s="152"/>
      <c r="I2618" s="116"/>
      <c r="K2618" s="117" t="str">
        <f t="shared" si="504"/>
        <v/>
      </c>
      <c r="O2618" s="138" t="str">
        <f t="shared" si="509"/>
        <v/>
      </c>
      <c r="P2618" s="142"/>
      <c r="S2618" s="154"/>
      <c r="T2618" s="119" t="str">
        <f t="shared" si="510"/>
        <v/>
      </c>
      <c r="U2618" s="119" t="str">
        <f t="shared" si="511"/>
        <v/>
      </c>
      <c r="V2618" s="119" t="str">
        <f t="shared" si="505"/>
        <v/>
      </c>
      <c r="W2618" s="119" t="str">
        <f t="shared" si="506"/>
        <v/>
      </c>
      <c r="X2618" s="119" t="str">
        <f t="shared" si="507"/>
        <v/>
      </c>
      <c r="Y2618" s="120" t="str">
        <f t="shared" si="512"/>
        <v/>
      </c>
      <c r="Z2618" s="121" t="str">
        <f t="shared" si="513"/>
        <v/>
      </c>
      <c r="AB2618" s="119" t="str">
        <f t="shared" si="508"/>
        <v/>
      </c>
    </row>
    <row r="2619" spans="1:28" x14ac:dyDescent="0.45">
      <c r="A2619" s="112" t="str">
        <f>IF(C2619="","",COUNTA($C$3:C2619))</f>
        <v/>
      </c>
      <c r="B2619" s="112" t="str">
        <f t="shared" si="514"/>
        <v/>
      </c>
      <c r="C2619" s="124"/>
      <c r="F2619" s="137"/>
      <c r="G2619" s="116"/>
      <c r="H2619" s="152"/>
      <c r="I2619" s="116"/>
      <c r="K2619" s="117" t="str">
        <f t="shared" si="504"/>
        <v/>
      </c>
      <c r="O2619" s="138" t="str">
        <f t="shared" si="509"/>
        <v/>
      </c>
      <c r="P2619" s="142"/>
      <c r="S2619" s="154"/>
      <c r="T2619" s="119" t="str">
        <f t="shared" si="510"/>
        <v/>
      </c>
      <c r="U2619" s="119" t="str">
        <f t="shared" si="511"/>
        <v/>
      </c>
      <c r="V2619" s="119" t="str">
        <f t="shared" si="505"/>
        <v/>
      </c>
      <c r="W2619" s="119" t="str">
        <f t="shared" si="506"/>
        <v/>
      </c>
      <c r="X2619" s="119" t="str">
        <f t="shared" si="507"/>
        <v/>
      </c>
      <c r="Y2619" s="120" t="str">
        <f t="shared" si="512"/>
        <v/>
      </c>
      <c r="Z2619" s="121" t="str">
        <f t="shared" si="513"/>
        <v/>
      </c>
      <c r="AB2619" s="119" t="str">
        <f t="shared" si="508"/>
        <v/>
      </c>
    </row>
    <row r="2620" spans="1:28" x14ac:dyDescent="0.45">
      <c r="A2620" s="112" t="str">
        <f>IF(C2620="","",COUNTA($C$3:C2620))</f>
        <v/>
      </c>
      <c r="B2620" s="112" t="str">
        <f t="shared" si="514"/>
        <v/>
      </c>
      <c r="C2620" s="124"/>
      <c r="F2620" s="137"/>
      <c r="G2620" s="116"/>
      <c r="H2620" s="152"/>
      <c r="I2620" s="116"/>
      <c r="K2620" s="117" t="str">
        <f t="shared" si="504"/>
        <v/>
      </c>
      <c r="O2620" s="138" t="str">
        <f t="shared" si="509"/>
        <v/>
      </c>
      <c r="P2620" s="142"/>
      <c r="S2620" s="154"/>
      <c r="T2620" s="119" t="str">
        <f t="shared" si="510"/>
        <v/>
      </c>
      <c r="U2620" s="119" t="str">
        <f t="shared" si="511"/>
        <v/>
      </c>
      <c r="V2620" s="119" t="str">
        <f t="shared" si="505"/>
        <v/>
      </c>
      <c r="W2620" s="119" t="str">
        <f t="shared" si="506"/>
        <v/>
      </c>
      <c r="X2620" s="119" t="str">
        <f t="shared" si="507"/>
        <v/>
      </c>
      <c r="Y2620" s="120" t="str">
        <f t="shared" si="512"/>
        <v/>
      </c>
      <c r="Z2620" s="121" t="str">
        <f t="shared" si="513"/>
        <v/>
      </c>
      <c r="AB2620" s="119" t="str">
        <f t="shared" si="508"/>
        <v/>
      </c>
    </row>
    <row r="2621" spans="1:28" x14ac:dyDescent="0.45">
      <c r="A2621" s="112" t="str">
        <f>IF(C2621="","",COUNTA($C$3:C2621))</f>
        <v/>
      </c>
      <c r="B2621" s="112" t="str">
        <f t="shared" si="514"/>
        <v/>
      </c>
      <c r="C2621" s="124"/>
      <c r="F2621" s="137"/>
      <c r="G2621" s="116"/>
      <c r="H2621" s="152"/>
      <c r="I2621" s="116"/>
      <c r="K2621" s="117" t="str">
        <f t="shared" si="504"/>
        <v/>
      </c>
      <c r="O2621" s="138" t="str">
        <f t="shared" si="509"/>
        <v/>
      </c>
      <c r="P2621" s="142"/>
      <c r="S2621" s="154"/>
      <c r="T2621" s="119" t="str">
        <f t="shared" si="510"/>
        <v/>
      </c>
      <c r="U2621" s="119" t="str">
        <f t="shared" si="511"/>
        <v/>
      </c>
      <c r="V2621" s="119" t="str">
        <f t="shared" si="505"/>
        <v/>
      </c>
      <c r="W2621" s="119" t="str">
        <f t="shared" si="506"/>
        <v/>
      </c>
      <c r="X2621" s="119" t="str">
        <f t="shared" si="507"/>
        <v/>
      </c>
      <c r="Y2621" s="120" t="str">
        <f t="shared" si="512"/>
        <v/>
      </c>
      <c r="Z2621" s="121" t="str">
        <f t="shared" si="513"/>
        <v/>
      </c>
      <c r="AB2621" s="119" t="str">
        <f t="shared" si="508"/>
        <v/>
      </c>
    </row>
    <row r="2622" spans="1:28" x14ac:dyDescent="0.45">
      <c r="A2622" s="112" t="str">
        <f>IF(C2622="","",COUNTA($C$3:C2622))</f>
        <v/>
      </c>
      <c r="B2622" s="112" t="str">
        <f t="shared" si="514"/>
        <v/>
      </c>
      <c r="F2622" s="137"/>
      <c r="G2622" s="116"/>
      <c r="H2622" s="152"/>
      <c r="I2622" s="116"/>
      <c r="K2622" s="117" t="str">
        <f t="shared" si="504"/>
        <v/>
      </c>
      <c r="O2622" s="138" t="str">
        <f t="shared" si="509"/>
        <v/>
      </c>
      <c r="P2622" s="142"/>
      <c r="S2622" s="154"/>
      <c r="T2622" s="119" t="str">
        <f t="shared" si="510"/>
        <v/>
      </c>
      <c r="U2622" s="119" t="str">
        <f t="shared" si="511"/>
        <v/>
      </c>
      <c r="V2622" s="119" t="str">
        <f t="shared" si="505"/>
        <v/>
      </c>
      <c r="W2622" s="119" t="str">
        <f t="shared" si="506"/>
        <v/>
      </c>
      <c r="X2622" s="119" t="str">
        <f t="shared" si="507"/>
        <v/>
      </c>
      <c r="Y2622" s="120" t="str">
        <f t="shared" si="512"/>
        <v/>
      </c>
      <c r="Z2622" s="121" t="str">
        <f t="shared" si="513"/>
        <v/>
      </c>
      <c r="AB2622" s="119" t="str">
        <f t="shared" si="508"/>
        <v/>
      </c>
    </row>
    <row r="2623" spans="1:28" x14ac:dyDescent="0.45">
      <c r="A2623" s="112" t="str">
        <f>IF(C2623="","",COUNTA($C$3:C2623))</f>
        <v/>
      </c>
      <c r="B2623" s="112" t="str">
        <f t="shared" si="514"/>
        <v/>
      </c>
      <c r="C2623" s="137"/>
      <c r="D2623" s="114"/>
      <c r="E2623" s="114"/>
      <c r="F2623" s="115"/>
      <c r="G2623" s="116"/>
      <c r="H2623" s="152"/>
      <c r="I2623" s="116"/>
      <c r="J2623" s="116"/>
      <c r="K2623" s="117" t="str">
        <f t="shared" si="504"/>
        <v/>
      </c>
      <c r="O2623" s="138" t="str">
        <f t="shared" si="509"/>
        <v/>
      </c>
      <c r="P2623" s="142"/>
      <c r="S2623" s="154"/>
      <c r="T2623" s="119" t="str">
        <f t="shared" si="510"/>
        <v/>
      </c>
      <c r="U2623" s="119" t="str">
        <f t="shared" si="511"/>
        <v/>
      </c>
      <c r="V2623" s="119" t="str">
        <f t="shared" si="505"/>
        <v/>
      </c>
      <c r="W2623" s="119" t="str">
        <f t="shared" si="506"/>
        <v/>
      </c>
      <c r="X2623" s="119" t="str">
        <f t="shared" si="507"/>
        <v/>
      </c>
      <c r="Y2623" s="120" t="str">
        <f t="shared" si="512"/>
        <v/>
      </c>
      <c r="Z2623" s="121" t="str">
        <f t="shared" si="513"/>
        <v/>
      </c>
      <c r="AB2623" s="119" t="str">
        <f t="shared" si="508"/>
        <v/>
      </c>
    </row>
    <row r="2624" spans="1:28" x14ac:dyDescent="0.45">
      <c r="A2624" s="112" t="str">
        <f>IF(C2624="","",COUNTA($C$3:C2624))</f>
        <v/>
      </c>
      <c r="B2624" s="112" t="str">
        <f t="shared" si="514"/>
        <v/>
      </c>
      <c r="F2624" s="137"/>
      <c r="G2624" s="116"/>
      <c r="H2624" s="152"/>
      <c r="I2624" s="116"/>
      <c r="J2624" s="116"/>
      <c r="K2624" s="117" t="str">
        <f t="shared" si="504"/>
        <v/>
      </c>
      <c r="O2624" s="138" t="str">
        <f t="shared" si="509"/>
        <v/>
      </c>
      <c r="P2624" s="142"/>
      <c r="S2624" s="154"/>
      <c r="T2624" s="119" t="str">
        <f t="shared" si="510"/>
        <v/>
      </c>
      <c r="U2624" s="119" t="str">
        <f t="shared" si="511"/>
        <v/>
      </c>
      <c r="V2624" s="119" t="str">
        <f t="shared" si="505"/>
        <v/>
      </c>
      <c r="W2624" s="119" t="str">
        <f t="shared" si="506"/>
        <v/>
      </c>
      <c r="X2624" s="119" t="str">
        <f t="shared" si="507"/>
        <v/>
      </c>
      <c r="Y2624" s="120" t="str">
        <f t="shared" si="512"/>
        <v/>
      </c>
      <c r="Z2624" s="121" t="str">
        <f t="shared" si="513"/>
        <v/>
      </c>
      <c r="AB2624" s="119" t="str">
        <f t="shared" si="508"/>
        <v/>
      </c>
    </row>
    <row r="2625" spans="1:28" x14ac:dyDescent="0.45">
      <c r="A2625" s="112" t="str">
        <f>IF(C2625="","",COUNTA($C$3:C2625))</f>
        <v/>
      </c>
      <c r="B2625" s="112" t="str">
        <f t="shared" si="514"/>
        <v/>
      </c>
      <c r="F2625" s="137"/>
      <c r="G2625" s="116"/>
      <c r="H2625" s="152"/>
      <c r="I2625" s="116"/>
      <c r="J2625" s="116"/>
      <c r="K2625" s="117" t="str">
        <f t="shared" si="504"/>
        <v/>
      </c>
      <c r="O2625" s="138" t="str">
        <f t="shared" si="509"/>
        <v/>
      </c>
      <c r="P2625" s="142"/>
      <c r="S2625" s="154"/>
      <c r="T2625" s="119" t="str">
        <f t="shared" si="510"/>
        <v/>
      </c>
      <c r="U2625" s="119" t="str">
        <f t="shared" si="511"/>
        <v/>
      </c>
      <c r="V2625" s="119" t="str">
        <f t="shared" si="505"/>
        <v/>
      </c>
      <c r="W2625" s="119" t="str">
        <f t="shared" si="506"/>
        <v/>
      </c>
      <c r="X2625" s="119" t="str">
        <f t="shared" si="507"/>
        <v/>
      </c>
      <c r="Y2625" s="120" t="str">
        <f t="shared" si="512"/>
        <v/>
      </c>
      <c r="Z2625" s="121" t="str">
        <f t="shared" si="513"/>
        <v/>
      </c>
      <c r="AB2625" s="119" t="str">
        <f t="shared" si="508"/>
        <v/>
      </c>
    </row>
    <row r="2626" spans="1:28" x14ac:dyDescent="0.45">
      <c r="A2626" s="112" t="str">
        <f>IF(C2626="","",COUNTA($C$3:C2626))</f>
        <v/>
      </c>
      <c r="B2626" s="112" t="str">
        <f t="shared" si="514"/>
        <v/>
      </c>
      <c r="F2626" s="137"/>
      <c r="G2626" s="116"/>
      <c r="H2626" s="152"/>
      <c r="I2626" s="116"/>
      <c r="J2626" s="116"/>
      <c r="K2626" s="117" t="str">
        <f t="shared" si="504"/>
        <v/>
      </c>
      <c r="O2626" s="138" t="str">
        <f t="shared" si="509"/>
        <v/>
      </c>
      <c r="P2626" s="142"/>
      <c r="S2626" s="154"/>
      <c r="T2626" s="119" t="str">
        <f t="shared" si="510"/>
        <v/>
      </c>
      <c r="U2626" s="119" t="str">
        <f t="shared" si="511"/>
        <v/>
      </c>
      <c r="V2626" s="119" t="str">
        <f t="shared" si="505"/>
        <v/>
      </c>
      <c r="W2626" s="119" t="str">
        <f t="shared" si="506"/>
        <v/>
      </c>
      <c r="X2626" s="119" t="str">
        <f t="shared" si="507"/>
        <v/>
      </c>
      <c r="Y2626" s="120" t="str">
        <f t="shared" si="512"/>
        <v/>
      </c>
      <c r="Z2626" s="121" t="str">
        <f t="shared" si="513"/>
        <v/>
      </c>
      <c r="AB2626" s="119" t="str">
        <f t="shared" si="508"/>
        <v/>
      </c>
    </row>
    <row r="2627" spans="1:28" x14ac:dyDescent="0.45">
      <c r="A2627" s="112" t="str">
        <f>IF(C2627="","",COUNTA($C$3:C2627))</f>
        <v/>
      </c>
      <c r="B2627" s="112" t="str">
        <f t="shared" si="514"/>
        <v/>
      </c>
      <c r="F2627" s="137"/>
      <c r="G2627" s="116"/>
      <c r="H2627" s="152"/>
      <c r="I2627" s="116"/>
      <c r="K2627" s="117" t="str">
        <f t="shared" ref="K2627:K2690" si="515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2627" s="138" t="str">
        <f t="shared" si="509"/>
        <v/>
      </c>
      <c r="P2627" s="142"/>
      <c r="S2627" s="154"/>
      <c r="T2627" s="119" t="str">
        <f t="shared" si="510"/>
        <v/>
      </c>
      <c r="U2627" s="119" t="str">
        <f t="shared" si="511"/>
        <v/>
      </c>
      <c r="V2627" s="119" t="str">
        <f t="shared" ref="V2627:V2690" si="516">IF(ISNUMBER(SEARCH("26",J:J)),O2627*3.925,IF(ISNUMBER(SEARCH("24",J:J)),O2627*4.71,IF(ISNUMBER(SEARCH("22",J:J)),O2627*6.28,IF(ISNUMBER(SEARCH("20",J:J)),O2627*7.85,IF(ISNUMBER(SEARCH("18G",J:J)),O2627*9.42,IF(ISNUMBER(SEARCH("16G",J:J)),O2627*11.775,IF(ISNUMBER(SEARCH("Thermal",J:J)),O2627,IF(ISNUMBER(SEARCH("Acou",J:J)),O2627,IF(ISNUMBER(SEARCH("ss",J:J)),O2627,IF(ISNUMBER(SEARCH("0.8mm",J:J)),O2627*2.2,IF(ISNUMBER(SEARCH("1mm",J:J)),O2627*2.75,IF(ISNUMBER(SEARCH("1.2mm",J:J)),O2627*3.3,IF(ISNUMBER(SEARCH("Gasket",J:J)),O2627,IF(ISNUMBER(SEARCH("Cleats",J:J)),O2627,IF(ISNUMBER(SEARCH("Sealant",J:J)),O2627,IF(ISNUMBER(SEARCH("Bracket",J:J)),O2627,IF(ISNUMBER(SEARCH("Corner",J:J)),O2627,IF(ISNUMBER(SEARCH("Bubble",J:J)),O2627,""))))))))))))))))))</f>
        <v/>
      </c>
      <c r="W2627" s="119" t="str">
        <f t="shared" ref="W2627:W2690" si="517">IF(ISNUMBER(SEARCH("26",J:J)),U2627*3.925,IF(ISNUMBER(SEARCH("24",J:J)),U2627*4.71,IF(ISNUMBER(SEARCH("22",J:J)),U2627*6.28,IF(ISNUMBER(SEARCH("20",J:J)),U2627*7.85,IF(ISNUMBER(SEARCH("18G",J:J)),U2627*9.42,IF(ISNUMBER(SEARCH("16G",J:J)),U2627*11.775,IF(ISNUMBER(SEARCH("Thermal",J:J)),U2627,IF(ISNUMBER(SEARCH("Acou",J:J)),U2627,IF(ISNUMBER(SEARCH("ss",J:J)),U2627,IF(ISNUMBER(SEARCH("0.8mm",J:J)),U2627*2.2,IF(ISNUMBER(SEARCH("1mm",J:J)),U2627*2.75,IF(ISNUMBER(SEARCH("1.2mm",J:J)),U2627*3.3,IF(ISNUMBER(SEARCH("Gasket",J:J)),U2627,IF(ISNUMBER(SEARCH("Cleats",J:J)),U2627,IF(ISNUMBER(SEARCH("Sealant",J:J)),U2627,IF(ISNUMBER(SEARCH("Bracket",J:J)),U2627,IF(ISNUMBER(SEARCH("Corner",J:J)),U2627,IF(ISNUMBER(SEARCH("Bubble",J:J)),U2627,""))))))))))))))))))</f>
        <v/>
      </c>
      <c r="X2627" s="119" t="str">
        <f t="shared" ref="X2627:X2690" si="518">IF(ISNUMBER(SEARCH("26",J:J)),T2627*3.925,IF(ISNUMBER(SEARCH("24",J:J)),T2627*4.71,IF(ISNUMBER(SEARCH("22",J:J)),T2627*6.28,IF(ISNUMBER(SEARCH("20",J:J)),T2627*7.85,IF(ISNUMBER(SEARCH("18",J:J)),T2627*9.42,IF(ISNUMBER(SEARCH("16",J:J)),T2627*11.775,IF(ISNUMBER(SEARCH("Thermal",J:J)),"",IF(ISNUMBER(SEARCH("Acou",J:J)),"",IF(ISNUMBER(SEARCH("ss",J:J)),"",IF(ISNUMBER(SEARCH("0.8mm",J:J)),T2627*2.2,IF(ISNUMBER(SEARCH("1mm",J:J)),T2627*2.75,IF(ISNUMBER(SEARCH("1.2mm",J:J)),T2627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627" s="120" t="str">
        <f t="shared" si="512"/>
        <v/>
      </c>
      <c r="Z2627" s="121" t="str">
        <f t="shared" si="513"/>
        <v/>
      </c>
      <c r="AB2627" s="119" t="str">
        <f t="shared" si="508"/>
        <v/>
      </c>
    </row>
    <row r="2628" spans="1:28" x14ac:dyDescent="0.45">
      <c r="A2628" s="112" t="str">
        <f>IF(C2628="","",COUNTA($C$3:C2628))</f>
        <v/>
      </c>
      <c r="B2628" s="112" t="str">
        <f t="shared" si="514"/>
        <v/>
      </c>
      <c r="F2628" s="137"/>
      <c r="G2628" s="116"/>
      <c r="H2628" s="152"/>
      <c r="I2628" s="116"/>
      <c r="K2628" s="117" t="str">
        <f t="shared" si="515"/>
        <v/>
      </c>
      <c r="O2628" s="138" t="str">
        <f t="shared" si="509"/>
        <v/>
      </c>
      <c r="P2628" s="142"/>
      <c r="S2628" s="154"/>
      <c r="T2628" s="119" t="str">
        <f t="shared" si="510"/>
        <v/>
      </c>
      <c r="U2628" s="119" t="str">
        <f t="shared" si="511"/>
        <v/>
      </c>
      <c r="V2628" s="119" t="str">
        <f t="shared" si="516"/>
        <v/>
      </c>
      <c r="W2628" s="119" t="str">
        <f t="shared" si="517"/>
        <v/>
      </c>
      <c r="X2628" s="119" t="str">
        <f t="shared" si="518"/>
        <v/>
      </c>
      <c r="Y2628" s="120" t="str">
        <f t="shared" si="512"/>
        <v/>
      </c>
      <c r="Z2628" s="121" t="str">
        <f t="shared" si="513"/>
        <v/>
      </c>
      <c r="AB2628" s="119" t="str">
        <f t="shared" si="508"/>
        <v/>
      </c>
    </row>
    <row r="2629" spans="1:28" x14ac:dyDescent="0.45">
      <c r="A2629" s="112" t="str">
        <f>IF(C2629="","",COUNTA($C$3:C2629))</f>
        <v/>
      </c>
      <c r="B2629" s="112" t="str">
        <f t="shared" si="514"/>
        <v/>
      </c>
      <c r="F2629" s="137"/>
      <c r="G2629" s="116"/>
      <c r="H2629" s="152"/>
      <c r="I2629" s="116"/>
      <c r="K2629" s="117" t="str">
        <f t="shared" si="515"/>
        <v/>
      </c>
      <c r="O2629" s="138" t="str">
        <f t="shared" si="509"/>
        <v/>
      </c>
      <c r="P2629" s="142"/>
      <c r="S2629" s="154"/>
      <c r="T2629" s="119" t="str">
        <f t="shared" si="510"/>
        <v/>
      </c>
      <c r="U2629" s="119" t="str">
        <f t="shared" si="511"/>
        <v/>
      </c>
      <c r="V2629" s="119" t="str">
        <f t="shared" si="516"/>
        <v/>
      </c>
      <c r="W2629" s="119" t="str">
        <f t="shared" si="517"/>
        <v/>
      </c>
      <c r="X2629" s="119" t="str">
        <f t="shared" si="518"/>
        <v/>
      </c>
      <c r="Y2629" s="120" t="str">
        <f t="shared" si="512"/>
        <v/>
      </c>
      <c r="Z2629" s="121" t="str">
        <f t="shared" si="513"/>
        <v/>
      </c>
      <c r="AB2629" s="119" t="str">
        <f t="shared" si="508"/>
        <v/>
      </c>
    </row>
    <row r="2630" spans="1:28" x14ac:dyDescent="0.45">
      <c r="A2630" s="112" t="str">
        <f>IF(C2630="","",COUNTA($C$3:C2630))</f>
        <v/>
      </c>
      <c r="B2630" s="112" t="str">
        <f t="shared" si="514"/>
        <v/>
      </c>
      <c r="F2630" s="137"/>
      <c r="G2630" s="116"/>
      <c r="H2630" s="152"/>
      <c r="I2630" s="116"/>
      <c r="K2630" s="117" t="str">
        <f t="shared" si="515"/>
        <v/>
      </c>
      <c r="O2630" s="138" t="str">
        <f t="shared" si="509"/>
        <v/>
      </c>
      <c r="P2630" s="142"/>
      <c r="S2630" s="154"/>
      <c r="T2630" s="119" t="str">
        <f t="shared" si="510"/>
        <v/>
      </c>
      <c r="U2630" s="119" t="str">
        <f t="shared" si="511"/>
        <v/>
      </c>
      <c r="V2630" s="119" t="str">
        <f t="shared" si="516"/>
        <v/>
      </c>
      <c r="W2630" s="119" t="str">
        <f t="shared" si="517"/>
        <v/>
      </c>
      <c r="X2630" s="119" t="str">
        <f t="shared" si="518"/>
        <v/>
      </c>
      <c r="Y2630" s="120" t="str">
        <f t="shared" si="512"/>
        <v/>
      </c>
      <c r="Z2630" s="121" t="str">
        <f t="shared" si="513"/>
        <v/>
      </c>
      <c r="AB2630" s="119" t="str">
        <f t="shared" si="508"/>
        <v/>
      </c>
    </row>
    <row r="2631" spans="1:28" x14ac:dyDescent="0.45">
      <c r="A2631" s="112" t="str">
        <f>IF(C2631="","",COUNTA($C$3:C2631))</f>
        <v/>
      </c>
      <c r="B2631" s="112" t="str">
        <f t="shared" si="514"/>
        <v/>
      </c>
      <c r="F2631" s="137"/>
      <c r="G2631" s="116"/>
      <c r="H2631" s="152"/>
      <c r="I2631" s="116"/>
      <c r="K2631" s="117" t="str">
        <f t="shared" si="515"/>
        <v/>
      </c>
      <c r="O2631" s="138" t="str">
        <f t="shared" si="509"/>
        <v/>
      </c>
      <c r="P2631" s="142"/>
      <c r="S2631" s="154"/>
      <c r="T2631" s="119" t="str">
        <f t="shared" si="510"/>
        <v/>
      </c>
      <c r="U2631" s="119" t="str">
        <f t="shared" si="511"/>
        <v/>
      </c>
      <c r="V2631" s="119" t="str">
        <f t="shared" si="516"/>
        <v/>
      </c>
      <c r="W2631" s="119" t="str">
        <f t="shared" si="517"/>
        <v/>
      </c>
      <c r="X2631" s="119" t="str">
        <f t="shared" si="518"/>
        <v/>
      </c>
      <c r="Y2631" s="120" t="str">
        <f t="shared" si="512"/>
        <v/>
      </c>
      <c r="Z2631" s="121" t="str">
        <f t="shared" si="513"/>
        <v/>
      </c>
      <c r="AB2631" s="119" t="str">
        <f t="shared" si="508"/>
        <v/>
      </c>
    </row>
    <row r="2632" spans="1:28" x14ac:dyDescent="0.45">
      <c r="A2632" s="112" t="str">
        <f>IF(C2632="","",COUNTA($C$3:C2632))</f>
        <v/>
      </c>
      <c r="B2632" s="112" t="str">
        <f t="shared" si="514"/>
        <v/>
      </c>
      <c r="C2632" s="137"/>
      <c r="D2632" s="114"/>
      <c r="E2632" s="114"/>
      <c r="F2632" s="115"/>
      <c r="G2632" s="116"/>
      <c r="H2632" s="152"/>
      <c r="I2632" s="116"/>
      <c r="J2632" s="116"/>
      <c r="K2632" s="117" t="str">
        <f t="shared" si="515"/>
        <v/>
      </c>
      <c r="O2632" s="138" t="str">
        <f t="shared" si="509"/>
        <v/>
      </c>
      <c r="P2632" s="142"/>
      <c r="S2632" s="154"/>
      <c r="T2632" s="119" t="str">
        <f t="shared" si="510"/>
        <v/>
      </c>
      <c r="U2632" s="119" t="str">
        <f t="shared" si="511"/>
        <v/>
      </c>
      <c r="V2632" s="119" t="str">
        <f t="shared" si="516"/>
        <v/>
      </c>
      <c r="W2632" s="119" t="str">
        <f t="shared" si="517"/>
        <v/>
      </c>
      <c r="X2632" s="119" t="str">
        <f t="shared" si="518"/>
        <v/>
      </c>
      <c r="Y2632" s="120" t="str">
        <f t="shared" si="512"/>
        <v/>
      </c>
      <c r="Z2632" s="121" t="str">
        <f t="shared" si="513"/>
        <v/>
      </c>
      <c r="AB2632" s="119" t="str">
        <f t="shared" si="508"/>
        <v/>
      </c>
    </row>
    <row r="2633" spans="1:28" x14ac:dyDescent="0.45">
      <c r="A2633" s="112" t="str">
        <f>IF(C2633="","",COUNTA($C$3:C2633))</f>
        <v/>
      </c>
      <c r="B2633" s="112" t="str">
        <f t="shared" si="514"/>
        <v/>
      </c>
      <c r="F2633" s="137"/>
      <c r="G2633" s="116"/>
      <c r="H2633" s="152"/>
      <c r="I2633" s="116"/>
      <c r="J2633" s="116"/>
      <c r="K2633" s="117" t="str">
        <f t="shared" si="515"/>
        <v/>
      </c>
      <c r="O2633" s="138" t="str">
        <f t="shared" si="509"/>
        <v/>
      </c>
      <c r="P2633" s="142"/>
      <c r="S2633" s="154"/>
      <c r="T2633" s="119" t="str">
        <f t="shared" si="510"/>
        <v/>
      </c>
      <c r="U2633" s="119" t="str">
        <f t="shared" si="511"/>
        <v/>
      </c>
      <c r="V2633" s="119" t="str">
        <f t="shared" si="516"/>
        <v/>
      </c>
      <c r="W2633" s="119" t="str">
        <f t="shared" si="517"/>
        <v/>
      </c>
      <c r="X2633" s="119" t="str">
        <f t="shared" si="518"/>
        <v/>
      </c>
      <c r="Y2633" s="120" t="str">
        <f t="shared" si="512"/>
        <v/>
      </c>
      <c r="Z2633" s="121" t="str">
        <f t="shared" si="513"/>
        <v/>
      </c>
      <c r="AB2633" s="119" t="str">
        <f t="shared" si="508"/>
        <v/>
      </c>
    </row>
    <row r="2634" spans="1:28" x14ac:dyDescent="0.45">
      <c r="A2634" s="112" t="str">
        <f>IF(C2634="","",COUNTA($C$3:C2634))</f>
        <v/>
      </c>
      <c r="B2634" s="112" t="str">
        <f t="shared" si="514"/>
        <v/>
      </c>
      <c r="F2634" s="137"/>
      <c r="G2634" s="116"/>
      <c r="H2634" s="152"/>
      <c r="I2634" s="116"/>
      <c r="J2634" s="116"/>
      <c r="K2634" s="117" t="str">
        <f t="shared" si="515"/>
        <v/>
      </c>
      <c r="O2634" s="138" t="str">
        <f t="shared" si="509"/>
        <v/>
      </c>
      <c r="P2634" s="142"/>
      <c r="S2634" s="154"/>
      <c r="T2634" s="119" t="str">
        <f t="shared" si="510"/>
        <v/>
      </c>
      <c r="U2634" s="119" t="str">
        <f t="shared" si="511"/>
        <v/>
      </c>
      <c r="V2634" s="119" t="str">
        <f t="shared" si="516"/>
        <v/>
      </c>
      <c r="W2634" s="119" t="str">
        <f t="shared" si="517"/>
        <v/>
      </c>
      <c r="X2634" s="119" t="str">
        <f t="shared" si="518"/>
        <v/>
      </c>
      <c r="Y2634" s="120" t="str">
        <f t="shared" si="512"/>
        <v/>
      </c>
      <c r="Z2634" s="121" t="str">
        <f t="shared" si="513"/>
        <v/>
      </c>
      <c r="AB2634" s="119" t="str">
        <f t="shared" si="508"/>
        <v/>
      </c>
    </row>
    <row r="2635" spans="1:28" x14ac:dyDescent="0.45">
      <c r="A2635" s="112" t="str">
        <f>IF(C2635="","",COUNTA($C$3:C2635))</f>
        <v/>
      </c>
      <c r="B2635" s="112" t="str">
        <f t="shared" si="514"/>
        <v/>
      </c>
      <c r="F2635" s="137"/>
      <c r="G2635" s="116"/>
      <c r="H2635" s="152"/>
      <c r="I2635" s="116"/>
      <c r="J2635" s="116"/>
      <c r="K2635" s="117" t="str">
        <f t="shared" si="515"/>
        <v/>
      </c>
      <c r="O2635" s="138" t="str">
        <f t="shared" si="509"/>
        <v/>
      </c>
      <c r="P2635" s="142"/>
      <c r="S2635" s="154"/>
      <c r="T2635" s="119" t="str">
        <f t="shared" si="510"/>
        <v/>
      </c>
      <c r="U2635" s="119" t="str">
        <f t="shared" si="511"/>
        <v/>
      </c>
      <c r="V2635" s="119" t="str">
        <f t="shared" si="516"/>
        <v/>
      </c>
      <c r="W2635" s="119" t="str">
        <f t="shared" si="517"/>
        <v/>
      </c>
      <c r="X2635" s="119" t="str">
        <f t="shared" si="518"/>
        <v/>
      </c>
      <c r="Y2635" s="120" t="str">
        <f t="shared" si="512"/>
        <v/>
      </c>
      <c r="Z2635" s="121" t="str">
        <f t="shared" si="513"/>
        <v/>
      </c>
      <c r="AB2635" s="119" t="str">
        <f t="shared" si="508"/>
        <v/>
      </c>
    </row>
    <row r="2636" spans="1:28" x14ac:dyDescent="0.45">
      <c r="A2636" s="112" t="str">
        <f>IF(C2636="","",COUNTA($C$3:C2636))</f>
        <v/>
      </c>
      <c r="B2636" s="112" t="str">
        <f t="shared" si="514"/>
        <v/>
      </c>
      <c r="F2636" s="137"/>
      <c r="G2636" s="116"/>
      <c r="H2636" s="152"/>
      <c r="I2636" s="116"/>
      <c r="J2636" s="116"/>
      <c r="K2636" s="117" t="str">
        <f t="shared" si="515"/>
        <v/>
      </c>
      <c r="O2636" s="138" t="str">
        <f t="shared" si="509"/>
        <v/>
      </c>
      <c r="P2636" s="142"/>
      <c r="S2636" s="154"/>
      <c r="T2636" s="119" t="str">
        <f t="shared" si="510"/>
        <v/>
      </c>
      <c r="U2636" s="119" t="str">
        <f t="shared" si="511"/>
        <v/>
      </c>
      <c r="V2636" s="119" t="str">
        <f t="shared" si="516"/>
        <v/>
      </c>
      <c r="W2636" s="119" t="str">
        <f t="shared" si="517"/>
        <v/>
      </c>
      <c r="X2636" s="119" t="str">
        <f t="shared" si="518"/>
        <v/>
      </c>
      <c r="Y2636" s="120" t="str">
        <f t="shared" si="512"/>
        <v/>
      </c>
      <c r="Z2636" s="121" t="str">
        <f t="shared" si="513"/>
        <v/>
      </c>
      <c r="AB2636" s="119" t="str">
        <f t="shared" si="508"/>
        <v/>
      </c>
    </row>
    <row r="2637" spans="1:28" x14ac:dyDescent="0.45">
      <c r="A2637" s="112" t="str">
        <f>IF(C2637="","",COUNTA($C$3:C2637))</f>
        <v/>
      </c>
      <c r="B2637" s="112" t="str">
        <f t="shared" si="514"/>
        <v/>
      </c>
      <c r="F2637" s="137"/>
      <c r="G2637" s="116"/>
      <c r="H2637" s="152"/>
      <c r="I2637" s="116"/>
      <c r="J2637" s="116"/>
      <c r="K2637" s="117" t="str">
        <f t="shared" si="515"/>
        <v/>
      </c>
      <c r="O2637" s="138" t="str">
        <f t="shared" si="509"/>
        <v/>
      </c>
      <c r="P2637" s="142"/>
      <c r="S2637" s="154"/>
      <c r="T2637" s="119" t="str">
        <f t="shared" si="510"/>
        <v/>
      </c>
      <c r="U2637" s="119" t="str">
        <f t="shared" si="511"/>
        <v/>
      </c>
      <c r="V2637" s="119" t="str">
        <f t="shared" si="516"/>
        <v/>
      </c>
      <c r="W2637" s="119" t="str">
        <f t="shared" si="517"/>
        <v/>
      </c>
      <c r="X2637" s="119" t="str">
        <f t="shared" si="518"/>
        <v/>
      </c>
      <c r="Y2637" s="120" t="str">
        <f t="shared" si="512"/>
        <v/>
      </c>
      <c r="Z2637" s="121" t="str">
        <f t="shared" si="513"/>
        <v/>
      </c>
      <c r="AB2637" s="119" t="str">
        <f t="shared" si="508"/>
        <v/>
      </c>
    </row>
    <row r="2638" spans="1:28" x14ac:dyDescent="0.45">
      <c r="A2638" s="112" t="str">
        <f>IF(C2638="","",COUNTA($C$3:C2638))</f>
        <v/>
      </c>
      <c r="B2638" s="112" t="str">
        <f t="shared" si="514"/>
        <v/>
      </c>
      <c r="F2638" s="137"/>
      <c r="G2638" s="116"/>
      <c r="H2638" s="152"/>
      <c r="I2638" s="116"/>
      <c r="J2638" s="116"/>
      <c r="K2638" s="117" t="str">
        <f t="shared" si="515"/>
        <v/>
      </c>
      <c r="O2638" s="138" t="str">
        <f t="shared" si="509"/>
        <v/>
      </c>
      <c r="P2638" s="142"/>
      <c r="S2638" s="154"/>
      <c r="T2638" s="119" t="str">
        <f t="shared" si="510"/>
        <v/>
      </c>
      <c r="U2638" s="119" t="str">
        <f t="shared" si="511"/>
        <v/>
      </c>
      <c r="V2638" s="119" t="str">
        <f t="shared" si="516"/>
        <v/>
      </c>
      <c r="W2638" s="119" t="str">
        <f t="shared" si="517"/>
        <v/>
      </c>
      <c r="X2638" s="119" t="str">
        <f t="shared" si="518"/>
        <v/>
      </c>
      <c r="Y2638" s="120" t="str">
        <f t="shared" si="512"/>
        <v/>
      </c>
      <c r="Z2638" s="121" t="str">
        <f t="shared" si="513"/>
        <v/>
      </c>
      <c r="AB2638" s="119" t="str">
        <f t="shared" si="508"/>
        <v/>
      </c>
    </row>
    <row r="2639" spans="1:28" x14ac:dyDescent="0.45">
      <c r="A2639" s="112" t="str">
        <f>IF(C2639="","",COUNTA($C$3:C2639))</f>
        <v/>
      </c>
      <c r="B2639" s="112" t="str">
        <f t="shared" si="514"/>
        <v/>
      </c>
      <c r="F2639" s="137"/>
      <c r="G2639" s="116"/>
      <c r="H2639" s="152"/>
      <c r="I2639" s="116"/>
      <c r="J2639" s="116"/>
      <c r="K2639" s="117" t="str">
        <f t="shared" si="515"/>
        <v/>
      </c>
      <c r="O2639" s="138" t="str">
        <f t="shared" si="509"/>
        <v/>
      </c>
      <c r="P2639" s="142"/>
      <c r="S2639" s="154"/>
      <c r="T2639" s="119" t="str">
        <f t="shared" si="510"/>
        <v/>
      </c>
      <c r="U2639" s="119" t="str">
        <f t="shared" si="511"/>
        <v/>
      </c>
      <c r="V2639" s="119" t="str">
        <f t="shared" si="516"/>
        <v/>
      </c>
      <c r="W2639" s="119" t="str">
        <f t="shared" si="517"/>
        <v/>
      </c>
      <c r="X2639" s="119" t="str">
        <f t="shared" si="518"/>
        <v/>
      </c>
      <c r="Y2639" s="120" t="str">
        <f t="shared" si="512"/>
        <v/>
      </c>
      <c r="Z2639" s="121" t="str">
        <f t="shared" si="513"/>
        <v/>
      </c>
      <c r="AB2639" s="119" t="str">
        <f t="shared" si="508"/>
        <v/>
      </c>
    </row>
    <row r="2640" spans="1:28" x14ac:dyDescent="0.45">
      <c r="A2640" s="112" t="str">
        <f>IF(C2640="","",COUNTA($C$3:C2640))</f>
        <v/>
      </c>
      <c r="B2640" s="112" t="str">
        <f t="shared" si="514"/>
        <v/>
      </c>
      <c r="F2640" s="137"/>
      <c r="G2640" s="116"/>
      <c r="H2640" s="152"/>
      <c r="I2640" s="116"/>
      <c r="J2640" s="116"/>
      <c r="K2640" s="117" t="str">
        <f t="shared" si="515"/>
        <v/>
      </c>
      <c r="O2640" s="138" t="str">
        <f t="shared" si="509"/>
        <v/>
      </c>
      <c r="P2640" s="142"/>
      <c r="S2640" s="154"/>
      <c r="T2640" s="119" t="str">
        <f t="shared" si="510"/>
        <v/>
      </c>
      <c r="U2640" s="119" t="str">
        <f t="shared" si="511"/>
        <v/>
      </c>
      <c r="V2640" s="119" t="str">
        <f t="shared" si="516"/>
        <v/>
      </c>
      <c r="W2640" s="119" t="str">
        <f t="shared" si="517"/>
        <v/>
      </c>
      <c r="X2640" s="119" t="str">
        <f t="shared" si="518"/>
        <v/>
      </c>
      <c r="Y2640" s="120" t="str">
        <f t="shared" si="512"/>
        <v/>
      </c>
      <c r="Z2640" s="121" t="str">
        <f t="shared" si="513"/>
        <v/>
      </c>
      <c r="AB2640" s="119" t="str">
        <f t="shared" si="508"/>
        <v/>
      </c>
    </row>
    <row r="2641" spans="1:28" x14ac:dyDescent="0.45">
      <c r="A2641" s="112" t="str">
        <f>IF(C2641="","",COUNTA($C$3:C2641))</f>
        <v/>
      </c>
      <c r="B2641" s="112" t="str">
        <f t="shared" si="514"/>
        <v/>
      </c>
      <c r="C2641" s="137"/>
      <c r="D2641" s="114"/>
      <c r="E2641" s="114"/>
      <c r="F2641" s="115"/>
      <c r="G2641" s="116"/>
      <c r="H2641" s="152"/>
      <c r="I2641" s="116"/>
      <c r="J2641" s="116"/>
      <c r="K2641" s="117" t="str">
        <f t="shared" si="515"/>
        <v/>
      </c>
      <c r="O2641" s="138" t="str">
        <f t="shared" si="509"/>
        <v/>
      </c>
      <c r="P2641" s="142"/>
      <c r="S2641" s="154"/>
      <c r="T2641" s="119" t="str">
        <f t="shared" si="510"/>
        <v/>
      </c>
      <c r="U2641" s="119" t="str">
        <f t="shared" si="511"/>
        <v/>
      </c>
      <c r="V2641" s="119" t="str">
        <f t="shared" si="516"/>
        <v/>
      </c>
      <c r="W2641" s="119" t="str">
        <f t="shared" si="517"/>
        <v/>
      </c>
      <c r="X2641" s="119" t="str">
        <f t="shared" si="518"/>
        <v/>
      </c>
      <c r="Y2641" s="120" t="str">
        <f t="shared" si="512"/>
        <v/>
      </c>
      <c r="Z2641" s="121" t="str">
        <f t="shared" si="513"/>
        <v/>
      </c>
      <c r="AB2641" s="119" t="str">
        <f t="shared" si="508"/>
        <v/>
      </c>
    </row>
    <row r="2642" spans="1:28" x14ac:dyDescent="0.45">
      <c r="A2642" s="112" t="str">
        <f>IF(C2642="","",COUNTA($C$3:C2642))</f>
        <v/>
      </c>
      <c r="B2642" s="112" t="str">
        <f t="shared" si="514"/>
        <v/>
      </c>
      <c r="F2642" s="137"/>
      <c r="G2642" s="116"/>
      <c r="H2642" s="152"/>
      <c r="I2642" s="116"/>
      <c r="J2642" s="116"/>
      <c r="K2642" s="117" t="str">
        <f t="shared" si="515"/>
        <v/>
      </c>
      <c r="O2642" s="138" t="str">
        <f t="shared" si="509"/>
        <v/>
      </c>
      <c r="P2642" s="142"/>
      <c r="S2642" s="154"/>
      <c r="T2642" s="119" t="str">
        <f t="shared" si="510"/>
        <v/>
      </c>
      <c r="U2642" s="119" t="str">
        <f t="shared" si="511"/>
        <v/>
      </c>
      <c r="V2642" s="119" t="str">
        <f t="shared" si="516"/>
        <v/>
      </c>
      <c r="W2642" s="119" t="str">
        <f t="shared" si="517"/>
        <v/>
      </c>
      <c r="X2642" s="119" t="str">
        <f t="shared" si="518"/>
        <v/>
      </c>
      <c r="Y2642" s="120" t="str">
        <f t="shared" si="512"/>
        <v/>
      </c>
      <c r="Z2642" s="121" t="str">
        <f t="shared" si="513"/>
        <v/>
      </c>
      <c r="AB2642" s="119" t="str">
        <f t="shared" si="508"/>
        <v/>
      </c>
    </row>
    <row r="2643" spans="1:28" x14ac:dyDescent="0.45">
      <c r="A2643" s="112" t="str">
        <f>IF(C2643="","",COUNTA($C$3:C2643))</f>
        <v/>
      </c>
      <c r="B2643" s="112" t="str">
        <f t="shared" si="514"/>
        <v/>
      </c>
      <c r="F2643" s="137"/>
      <c r="G2643" s="116"/>
      <c r="H2643" s="152"/>
      <c r="I2643" s="116"/>
      <c r="K2643" s="117" t="str">
        <f t="shared" si="515"/>
        <v/>
      </c>
      <c r="O2643" s="138" t="str">
        <f t="shared" si="509"/>
        <v/>
      </c>
      <c r="P2643" s="142"/>
      <c r="S2643" s="154"/>
      <c r="T2643" s="119" t="str">
        <f t="shared" si="510"/>
        <v/>
      </c>
      <c r="U2643" s="119" t="str">
        <f t="shared" si="511"/>
        <v/>
      </c>
      <c r="V2643" s="119" t="str">
        <f t="shared" si="516"/>
        <v/>
      </c>
      <c r="W2643" s="119" t="str">
        <f t="shared" si="517"/>
        <v/>
      </c>
      <c r="X2643" s="119" t="str">
        <f t="shared" si="518"/>
        <v/>
      </c>
      <c r="Y2643" s="120" t="str">
        <f t="shared" si="512"/>
        <v/>
      </c>
      <c r="Z2643" s="121" t="str">
        <f t="shared" si="513"/>
        <v/>
      </c>
      <c r="AB2643" s="119" t="str">
        <f t="shared" si="508"/>
        <v/>
      </c>
    </row>
    <row r="2644" spans="1:28" x14ac:dyDescent="0.45">
      <c r="A2644" s="112" t="str">
        <f>IF(C2644="","",COUNTA($C$3:C2644))</f>
        <v/>
      </c>
      <c r="B2644" s="112" t="str">
        <f t="shared" si="514"/>
        <v/>
      </c>
      <c r="F2644" s="137"/>
      <c r="G2644" s="116"/>
      <c r="H2644" s="152"/>
      <c r="I2644" s="116"/>
      <c r="K2644" s="117" t="str">
        <f t="shared" si="515"/>
        <v/>
      </c>
      <c r="O2644" s="138" t="str">
        <f t="shared" si="509"/>
        <v/>
      </c>
      <c r="P2644" s="142"/>
      <c r="S2644" s="154"/>
      <c r="T2644" s="119" t="str">
        <f t="shared" si="510"/>
        <v/>
      </c>
      <c r="U2644" s="119" t="str">
        <f t="shared" si="511"/>
        <v/>
      </c>
      <c r="V2644" s="119" t="str">
        <f t="shared" si="516"/>
        <v/>
      </c>
      <c r="W2644" s="119" t="str">
        <f t="shared" si="517"/>
        <v/>
      </c>
      <c r="X2644" s="119" t="str">
        <f t="shared" si="518"/>
        <v/>
      </c>
      <c r="Y2644" s="120" t="str">
        <f t="shared" si="512"/>
        <v/>
      </c>
      <c r="Z2644" s="121" t="str">
        <f t="shared" si="513"/>
        <v/>
      </c>
      <c r="AB2644" s="119" t="str">
        <f t="shared" si="508"/>
        <v/>
      </c>
    </row>
    <row r="2645" spans="1:28" x14ac:dyDescent="0.45">
      <c r="A2645" s="112" t="str">
        <f>IF(C2645="","",COUNTA($C$3:C2645))</f>
        <v/>
      </c>
      <c r="B2645" s="112" t="str">
        <f t="shared" si="514"/>
        <v/>
      </c>
      <c r="F2645" s="137"/>
      <c r="G2645" s="116"/>
      <c r="H2645" s="152"/>
      <c r="I2645" s="116"/>
      <c r="K2645" s="117" t="str">
        <f t="shared" si="515"/>
        <v/>
      </c>
      <c r="O2645" s="138" t="str">
        <f t="shared" si="509"/>
        <v/>
      </c>
      <c r="P2645" s="142"/>
      <c r="S2645" s="154"/>
      <c r="T2645" s="119" t="str">
        <f t="shared" si="510"/>
        <v/>
      </c>
      <c r="U2645" s="119" t="str">
        <f t="shared" si="511"/>
        <v/>
      </c>
      <c r="V2645" s="119" t="str">
        <f t="shared" si="516"/>
        <v/>
      </c>
      <c r="W2645" s="119" t="str">
        <f t="shared" si="517"/>
        <v/>
      </c>
      <c r="X2645" s="119" t="str">
        <f t="shared" si="518"/>
        <v/>
      </c>
      <c r="Y2645" s="120" t="str">
        <f t="shared" si="512"/>
        <v/>
      </c>
      <c r="Z2645" s="121" t="str">
        <f t="shared" si="513"/>
        <v/>
      </c>
      <c r="AB2645" s="119" t="str">
        <f t="shared" si="508"/>
        <v/>
      </c>
    </row>
    <row r="2646" spans="1:28" x14ac:dyDescent="0.45">
      <c r="A2646" s="112" t="str">
        <f>IF(C2646="","",COUNTA($C$3:C2646))</f>
        <v/>
      </c>
      <c r="B2646" s="112" t="str">
        <f t="shared" si="514"/>
        <v/>
      </c>
      <c r="F2646" s="137"/>
      <c r="G2646" s="116"/>
      <c r="H2646" s="152"/>
      <c r="I2646" s="116"/>
      <c r="K2646" s="117" t="str">
        <f t="shared" si="515"/>
        <v/>
      </c>
      <c r="O2646" s="138" t="str">
        <f t="shared" si="509"/>
        <v/>
      </c>
      <c r="P2646" s="142"/>
      <c r="S2646" s="154"/>
      <c r="T2646" s="119" t="str">
        <f t="shared" si="510"/>
        <v/>
      </c>
      <c r="U2646" s="119" t="str">
        <f t="shared" si="511"/>
        <v/>
      </c>
      <c r="V2646" s="119" t="str">
        <f t="shared" si="516"/>
        <v/>
      </c>
      <c r="W2646" s="119" t="str">
        <f t="shared" si="517"/>
        <v/>
      </c>
      <c r="X2646" s="119" t="str">
        <f t="shared" si="518"/>
        <v/>
      </c>
      <c r="Y2646" s="120" t="str">
        <f t="shared" si="512"/>
        <v/>
      </c>
      <c r="Z2646" s="121" t="str">
        <f t="shared" si="513"/>
        <v/>
      </c>
      <c r="AB2646" s="119" t="str">
        <f t="shared" si="508"/>
        <v/>
      </c>
    </row>
    <row r="2647" spans="1:28" x14ac:dyDescent="0.45">
      <c r="A2647" s="112" t="str">
        <f>IF(C2647="","",COUNTA($C$3:C2647))</f>
        <v/>
      </c>
      <c r="B2647" s="112" t="str">
        <f t="shared" si="514"/>
        <v/>
      </c>
      <c r="F2647" s="137"/>
      <c r="G2647" s="116"/>
      <c r="H2647" s="152"/>
      <c r="I2647" s="116"/>
      <c r="K2647" s="117" t="str">
        <f t="shared" si="515"/>
        <v/>
      </c>
      <c r="O2647" s="138" t="str">
        <f t="shared" si="509"/>
        <v/>
      </c>
      <c r="P2647" s="142"/>
      <c r="S2647" s="154"/>
      <c r="T2647" s="119" t="str">
        <f t="shared" si="510"/>
        <v/>
      </c>
      <c r="U2647" s="119" t="str">
        <f t="shared" si="511"/>
        <v/>
      </c>
      <c r="V2647" s="119" t="str">
        <f t="shared" si="516"/>
        <v/>
      </c>
      <c r="W2647" s="119" t="str">
        <f t="shared" si="517"/>
        <v/>
      </c>
      <c r="X2647" s="119" t="str">
        <f t="shared" si="518"/>
        <v/>
      </c>
      <c r="Y2647" s="120" t="str">
        <f t="shared" si="512"/>
        <v/>
      </c>
      <c r="Z2647" s="121" t="str">
        <f t="shared" si="513"/>
        <v/>
      </c>
      <c r="AB2647" s="119" t="str">
        <f t="shared" si="508"/>
        <v/>
      </c>
    </row>
    <row r="2648" spans="1:28" x14ac:dyDescent="0.45">
      <c r="A2648" s="112" t="str">
        <f>IF(C2648="","",COUNTA($C$3:C2648))</f>
        <v/>
      </c>
      <c r="B2648" s="112" t="str">
        <f t="shared" si="514"/>
        <v/>
      </c>
      <c r="C2648" s="137"/>
      <c r="F2648" s="137"/>
      <c r="G2648" s="116"/>
      <c r="H2648" s="152"/>
      <c r="I2648" s="116"/>
      <c r="J2648" s="116"/>
      <c r="K2648" s="117" t="str">
        <f t="shared" si="515"/>
        <v/>
      </c>
      <c r="O2648" s="138" t="str">
        <f t="shared" si="509"/>
        <v/>
      </c>
      <c r="P2648" s="142"/>
      <c r="S2648" s="154"/>
      <c r="T2648" s="119" t="str">
        <f t="shared" si="510"/>
        <v/>
      </c>
      <c r="U2648" s="119" t="str">
        <f t="shared" si="511"/>
        <v/>
      </c>
      <c r="V2648" s="119" t="str">
        <f t="shared" si="516"/>
        <v/>
      </c>
      <c r="W2648" s="119" t="str">
        <f t="shared" si="517"/>
        <v/>
      </c>
      <c r="X2648" s="119" t="str">
        <f t="shared" si="518"/>
        <v/>
      </c>
      <c r="Y2648" s="120" t="str">
        <f t="shared" si="512"/>
        <v/>
      </c>
      <c r="Z2648" s="121" t="str">
        <f t="shared" si="513"/>
        <v/>
      </c>
      <c r="AB2648" s="119" t="str">
        <f t="shared" si="508"/>
        <v/>
      </c>
    </row>
    <row r="2649" spans="1:28" x14ac:dyDescent="0.45">
      <c r="A2649" s="112" t="str">
        <f>IF(C2649="","",COUNTA($C$3:C2649))</f>
        <v/>
      </c>
      <c r="B2649" s="112" t="str">
        <f t="shared" si="514"/>
        <v/>
      </c>
      <c r="F2649" s="137"/>
      <c r="G2649" s="116"/>
      <c r="H2649" s="152"/>
      <c r="I2649" s="116"/>
      <c r="K2649" s="117" t="str">
        <f t="shared" si="515"/>
        <v/>
      </c>
      <c r="O2649" s="138" t="str">
        <f t="shared" si="509"/>
        <v/>
      </c>
      <c r="P2649" s="142"/>
      <c r="S2649" s="154"/>
      <c r="T2649" s="119" t="str">
        <f t="shared" si="510"/>
        <v/>
      </c>
      <c r="U2649" s="119" t="str">
        <f t="shared" si="511"/>
        <v/>
      </c>
      <c r="V2649" s="119" t="str">
        <f t="shared" si="516"/>
        <v/>
      </c>
      <c r="W2649" s="119" t="str">
        <f t="shared" si="517"/>
        <v/>
      </c>
      <c r="X2649" s="119" t="str">
        <f t="shared" si="518"/>
        <v/>
      </c>
      <c r="Y2649" s="120" t="str">
        <f t="shared" si="512"/>
        <v/>
      </c>
      <c r="Z2649" s="121" t="str">
        <f t="shared" si="513"/>
        <v/>
      </c>
      <c r="AB2649" s="119" t="str">
        <f t="shared" si="508"/>
        <v/>
      </c>
    </row>
    <row r="2650" spans="1:28" x14ac:dyDescent="0.45">
      <c r="A2650" s="112" t="str">
        <f>IF(C2650="","",COUNTA($C$3:C2650))</f>
        <v/>
      </c>
      <c r="B2650" s="112" t="str">
        <f t="shared" si="514"/>
        <v/>
      </c>
      <c r="F2650" s="137"/>
      <c r="G2650" s="116"/>
      <c r="H2650" s="152"/>
      <c r="I2650" s="116"/>
      <c r="K2650" s="117" t="str">
        <f t="shared" si="515"/>
        <v/>
      </c>
      <c r="O2650" s="138" t="str">
        <f t="shared" si="509"/>
        <v/>
      </c>
      <c r="P2650" s="142"/>
      <c r="S2650" s="154"/>
      <c r="T2650" s="119" t="str">
        <f t="shared" si="510"/>
        <v/>
      </c>
      <c r="U2650" s="119" t="str">
        <f t="shared" si="511"/>
        <v/>
      </c>
      <c r="V2650" s="119" t="str">
        <f t="shared" si="516"/>
        <v/>
      </c>
      <c r="W2650" s="119" t="str">
        <f t="shared" si="517"/>
        <v/>
      </c>
      <c r="X2650" s="119" t="str">
        <f t="shared" si="518"/>
        <v/>
      </c>
      <c r="Y2650" s="120" t="str">
        <f t="shared" si="512"/>
        <v/>
      </c>
      <c r="Z2650" s="121" t="str">
        <f t="shared" si="513"/>
        <v/>
      </c>
      <c r="AB2650" s="119" t="str">
        <f t="shared" si="508"/>
        <v/>
      </c>
    </row>
    <row r="2651" spans="1:28" x14ac:dyDescent="0.45">
      <c r="A2651" s="112" t="str">
        <f>IF(C2651="","",COUNTA($C$3:C2651))</f>
        <v/>
      </c>
      <c r="B2651" s="112" t="str">
        <f t="shared" si="514"/>
        <v/>
      </c>
      <c r="F2651" s="137"/>
      <c r="G2651" s="116"/>
      <c r="H2651" s="152"/>
      <c r="I2651" s="116"/>
      <c r="K2651" s="117" t="str">
        <f t="shared" si="515"/>
        <v/>
      </c>
      <c r="O2651" s="138" t="str">
        <f t="shared" si="509"/>
        <v/>
      </c>
      <c r="P2651" s="142"/>
      <c r="S2651" s="154"/>
      <c r="T2651" s="119" t="str">
        <f t="shared" si="510"/>
        <v/>
      </c>
      <c r="U2651" s="119" t="str">
        <f t="shared" si="511"/>
        <v/>
      </c>
      <c r="V2651" s="119" t="str">
        <f t="shared" si="516"/>
        <v/>
      </c>
      <c r="W2651" s="119" t="str">
        <f t="shared" si="517"/>
        <v/>
      </c>
      <c r="X2651" s="119" t="str">
        <f t="shared" si="518"/>
        <v/>
      </c>
      <c r="Y2651" s="120" t="str">
        <f t="shared" si="512"/>
        <v/>
      </c>
      <c r="Z2651" s="121" t="str">
        <f t="shared" si="513"/>
        <v/>
      </c>
      <c r="AB2651" s="119" t="str">
        <f t="shared" si="508"/>
        <v/>
      </c>
    </row>
    <row r="2652" spans="1:28" x14ac:dyDescent="0.45">
      <c r="A2652" s="112" t="str">
        <f>IF(C2652="","",COUNTA($C$3:C2652))</f>
        <v/>
      </c>
      <c r="B2652" s="112" t="str">
        <f t="shared" si="514"/>
        <v/>
      </c>
      <c r="F2652" s="137"/>
      <c r="G2652" s="116"/>
      <c r="H2652" s="152"/>
      <c r="I2652" s="116"/>
      <c r="K2652" s="117" t="str">
        <f t="shared" si="515"/>
        <v/>
      </c>
      <c r="O2652" s="138" t="str">
        <f t="shared" si="509"/>
        <v/>
      </c>
      <c r="P2652" s="142"/>
      <c r="S2652" s="154"/>
      <c r="T2652" s="119" t="str">
        <f t="shared" si="510"/>
        <v/>
      </c>
      <c r="U2652" s="119" t="str">
        <f t="shared" si="511"/>
        <v/>
      </c>
      <c r="V2652" s="119" t="str">
        <f t="shared" si="516"/>
        <v/>
      </c>
      <c r="W2652" s="119" t="str">
        <f t="shared" si="517"/>
        <v/>
      </c>
      <c r="X2652" s="119" t="str">
        <f t="shared" si="518"/>
        <v/>
      </c>
      <c r="Y2652" s="120" t="str">
        <f t="shared" si="512"/>
        <v/>
      </c>
      <c r="Z2652" s="121" t="str">
        <f t="shared" si="513"/>
        <v/>
      </c>
      <c r="AB2652" s="119" t="str">
        <f t="shared" si="508"/>
        <v/>
      </c>
    </row>
    <row r="2653" spans="1:28" x14ac:dyDescent="0.45">
      <c r="A2653" s="112" t="str">
        <f>IF(C2653="","",COUNTA($C$3:C2653))</f>
        <v/>
      </c>
      <c r="B2653" s="112" t="str">
        <f t="shared" si="514"/>
        <v/>
      </c>
      <c r="F2653" s="137"/>
      <c r="G2653" s="116"/>
      <c r="H2653" s="152"/>
      <c r="I2653" s="116"/>
      <c r="K2653" s="117" t="str">
        <f t="shared" si="515"/>
        <v/>
      </c>
      <c r="O2653" s="138" t="str">
        <f t="shared" si="509"/>
        <v/>
      </c>
      <c r="P2653" s="142"/>
      <c r="S2653" s="154"/>
      <c r="T2653" s="119" t="str">
        <f t="shared" si="510"/>
        <v/>
      </c>
      <c r="U2653" s="119" t="str">
        <f t="shared" si="511"/>
        <v/>
      </c>
      <c r="V2653" s="119" t="str">
        <f t="shared" si="516"/>
        <v/>
      </c>
      <c r="W2653" s="119" t="str">
        <f t="shared" si="517"/>
        <v/>
      </c>
      <c r="X2653" s="119" t="str">
        <f t="shared" si="518"/>
        <v/>
      </c>
      <c r="Y2653" s="120" t="str">
        <f t="shared" si="512"/>
        <v/>
      </c>
      <c r="Z2653" s="121" t="str">
        <f t="shared" si="513"/>
        <v/>
      </c>
      <c r="AB2653" s="119" t="str">
        <f t="shared" si="508"/>
        <v/>
      </c>
    </row>
    <row r="2654" spans="1:28" x14ac:dyDescent="0.45">
      <c r="A2654" s="112" t="str">
        <f>IF(C2654="","",COUNTA($C$3:C2654))</f>
        <v/>
      </c>
      <c r="B2654" s="112" t="str">
        <f t="shared" si="514"/>
        <v/>
      </c>
      <c r="C2654" s="137"/>
      <c r="D2654" s="114"/>
      <c r="E2654" s="114"/>
      <c r="F2654" s="115"/>
      <c r="G2654" s="116"/>
      <c r="H2654" s="152"/>
      <c r="I2654" s="116"/>
      <c r="J2654" s="116"/>
      <c r="K2654" s="117" t="str">
        <f t="shared" si="515"/>
        <v/>
      </c>
      <c r="O2654" s="138" t="str">
        <f t="shared" si="509"/>
        <v/>
      </c>
      <c r="P2654" s="142"/>
      <c r="S2654" s="154"/>
      <c r="T2654" s="119" t="str">
        <f t="shared" si="510"/>
        <v/>
      </c>
      <c r="U2654" s="119" t="str">
        <f t="shared" si="511"/>
        <v/>
      </c>
      <c r="V2654" s="119" t="str">
        <f t="shared" si="516"/>
        <v/>
      </c>
      <c r="W2654" s="119" t="str">
        <f t="shared" si="517"/>
        <v/>
      </c>
      <c r="X2654" s="119" t="str">
        <f t="shared" si="518"/>
        <v/>
      </c>
      <c r="Y2654" s="120" t="str">
        <f t="shared" si="512"/>
        <v/>
      </c>
      <c r="Z2654" s="121" t="str">
        <f t="shared" si="513"/>
        <v/>
      </c>
      <c r="AB2654" s="119" t="str">
        <f t="shared" si="508"/>
        <v/>
      </c>
    </row>
    <row r="2655" spans="1:28" x14ac:dyDescent="0.45">
      <c r="A2655" s="112" t="str">
        <f>IF(C2655="","",COUNTA($C$3:C2655))</f>
        <v/>
      </c>
      <c r="B2655" s="112" t="str">
        <f t="shared" si="514"/>
        <v/>
      </c>
      <c r="F2655" s="137"/>
      <c r="G2655" s="116"/>
      <c r="H2655" s="152"/>
      <c r="I2655" s="116"/>
      <c r="J2655" s="116"/>
      <c r="K2655" s="117" t="str">
        <f t="shared" si="515"/>
        <v/>
      </c>
      <c r="O2655" s="138" t="str">
        <f t="shared" si="509"/>
        <v/>
      </c>
      <c r="P2655" s="142"/>
      <c r="S2655" s="154"/>
      <c r="T2655" s="119" t="str">
        <f t="shared" si="510"/>
        <v/>
      </c>
      <c r="U2655" s="119" t="str">
        <f t="shared" si="511"/>
        <v/>
      </c>
      <c r="V2655" s="119" t="str">
        <f t="shared" si="516"/>
        <v/>
      </c>
      <c r="W2655" s="119" t="str">
        <f t="shared" si="517"/>
        <v/>
      </c>
      <c r="X2655" s="119" t="str">
        <f t="shared" si="518"/>
        <v/>
      </c>
      <c r="Y2655" s="120" t="str">
        <f t="shared" si="512"/>
        <v/>
      </c>
      <c r="Z2655" s="121" t="str">
        <f t="shared" si="513"/>
        <v/>
      </c>
      <c r="AB2655" s="119" t="str">
        <f t="shared" si="508"/>
        <v/>
      </c>
    </row>
    <row r="2656" spans="1:28" x14ac:dyDescent="0.45">
      <c r="A2656" s="112" t="str">
        <f>IF(C2656="","",COUNTA($C$3:C2656))</f>
        <v/>
      </c>
      <c r="B2656" s="112" t="str">
        <f t="shared" si="514"/>
        <v/>
      </c>
      <c r="F2656" s="137"/>
      <c r="G2656" s="116"/>
      <c r="H2656" s="152"/>
      <c r="I2656" s="116"/>
      <c r="J2656" s="116"/>
      <c r="K2656" s="117" t="str">
        <f t="shared" si="515"/>
        <v/>
      </c>
      <c r="O2656" s="138" t="str">
        <f t="shared" si="509"/>
        <v/>
      </c>
      <c r="P2656" s="142"/>
      <c r="S2656" s="154"/>
      <c r="T2656" s="119" t="str">
        <f t="shared" si="510"/>
        <v/>
      </c>
      <c r="U2656" s="119" t="str">
        <f t="shared" si="511"/>
        <v/>
      </c>
      <c r="V2656" s="119" t="str">
        <f t="shared" si="516"/>
        <v/>
      </c>
      <c r="W2656" s="119" t="str">
        <f t="shared" si="517"/>
        <v/>
      </c>
      <c r="X2656" s="119" t="str">
        <f t="shared" si="518"/>
        <v/>
      </c>
      <c r="Y2656" s="120" t="str">
        <f t="shared" si="512"/>
        <v/>
      </c>
      <c r="Z2656" s="121" t="str">
        <f t="shared" si="513"/>
        <v/>
      </c>
      <c r="AB2656" s="119" t="str">
        <f t="shared" si="508"/>
        <v/>
      </c>
    </row>
    <row r="2657" spans="1:28" x14ac:dyDescent="0.45">
      <c r="A2657" s="112" t="str">
        <f>IF(C2657="","",COUNTA($C$3:C2657))</f>
        <v/>
      </c>
      <c r="B2657" s="112" t="str">
        <f t="shared" si="514"/>
        <v/>
      </c>
      <c r="F2657" s="137"/>
      <c r="G2657" s="116"/>
      <c r="H2657" s="152"/>
      <c r="I2657" s="116"/>
      <c r="J2657" s="116"/>
      <c r="K2657" s="117" t="str">
        <f t="shared" si="515"/>
        <v/>
      </c>
      <c r="O2657" s="138" t="str">
        <f t="shared" si="509"/>
        <v/>
      </c>
      <c r="P2657" s="142"/>
      <c r="S2657" s="154"/>
      <c r="T2657" s="119" t="str">
        <f t="shared" si="510"/>
        <v/>
      </c>
      <c r="U2657" s="119" t="str">
        <f t="shared" si="511"/>
        <v/>
      </c>
      <c r="V2657" s="119" t="str">
        <f t="shared" si="516"/>
        <v/>
      </c>
      <c r="W2657" s="119" t="str">
        <f t="shared" si="517"/>
        <v/>
      </c>
      <c r="X2657" s="119" t="str">
        <f t="shared" si="518"/>
        <v/>
      </c>
      <c r="Y2657" s="120" t="str">
        <f t="shared" si="512"/>
        <v/>
      </c>
      <c r="Z2657" s="121" t="str">
        <f t="shared" si="513"/>
        <v/>
      </c>
      <c r="AB2657" s="119" t="str">
        <f t="shared" si="508"/>
        <v/>
      </c>
    </row>
    <row r="2658" spans="1:28" x14ac:dyDescent="0.45">
      <c r="A2658" s="112" t="str">
        <f>IF(C2658="","",COUNTA($C$3:C2658))</f>
        <v/>
      </c>
      <c r="B2658" s="112" t="str">
        <f t="shared" si="514"/>
        <v/>
      </c>
      <c r="F2658" s="137"/>
      <c r="G2658" s="116"/>
      <c r="H2658" s="152"/>
      <c r="I2658" s="116"/>
      <c r="J2658" s="116"/>
      <c r="K2658" s="117" t="str">
        <f t="shared" si="515"/>
        <v/>
      </c>
      <c r="O2658" s="138" t="str">
        <f t="shared" si="509"/>
        <v/>
      </c>
      <c r="P2658" s="142"/>
      <c r="S2658" s="154"/>
      <c r="T2658" s="119" t="str">
        <f t="shared" si="510"/>
        <v/>
      </c>
      <c r="U2658" s="119" t="str">
        <f t="shared" si="511"/>
        <v/>
      </c>
      <c r="V2658" s="119" t="str">
        <f t="shared" si="516"/>
        <v/>
      </c>
      <c r="W2658" s="119" t="str">
        <f t="shared" si="517"/>
        <v/>
      </c>
      <c r="X2658" s="119" t="str">
        <f t="shared" si="518"/>
        <v/>
      </c>
      <c r="Y2658" s="120" t="str">
        <f t="shared" si="512"/>
        <v/>
      </c>
      <c r="Z2658" s="121" t="str">
        <f t="shared" si="513"/>
        <v/>
      </c>
      <c r="AB2658" s="119" t="str">
        <f t="shared" si="508"/>
        <v/>
      </c>
    </row>
    <row r="2659" spans="1:28" x14ac:dyDescent="0.45">
      <c r="A2659" s="112" t="str">
        <f>IF(C2659="","",COUNTA($C$3:C2659))</f>
        <v/>
      </c>
      <c r="B2659" s="112" t="str">
        <f t="shared" si="514"/>
        <v/>
      </c>
      <c r="F2659" s="137"/>
      <c r="G2659" s="116"/>
      <c r="H2659" s="152"/>
      <c r="I2659" s="116"/>
      <c r="J2659" s="116"/>
      <c r="K2659" s="117" t="str">
        <f t="shared" si="515"/>
        <v/>
      </c>
      <c r="O2659" s="138" t="str">
        <f t="shared" si="509"/>
        <v/>
      </c>
      <c r="P2659" s="142"/>
      <c r="S2659" s="154"/>
      <c r="T2659" s="119" t="str">
        <f t="shared" si="510"/>
        <v/>
      </c>
      <c r="U2659" s="119" t="str">
        <f t="shared" si="511"/>
        <v/>
      </c>
      <c r="V2659" s="119" t="str">
        <f t="shared" si="516"/>
        <v/>
      </c>
      <c r="W2659" s="119" t="str">
        <f t="shared" si="517"/>
        <v/>
      </c>
      <c r="X2659" s="119" t="str">
        <f t="shared" si="518"/>
        <v/>
      </c>
      <c r="Y2659" s="120" t="str">
        <f t="shared" si="512"/>
        <v/>
      </c>
      <c r="Z2659" s="121" t="str">
        <f t="shared" si="513"/>
        <v/>
      </c>
      <c r="AB2659" s="119" t="str">
        <f t="shared" si="508"/>
        <v/>
      </c>
    </row>
    <row r="2660" spans="1:28" x14ac:dyDescent="0.45">
      <c r="A2660" s="112" t="str">
        <f>IF(C2660="","",COUNTA($C$3:C2660))</f>
        <v/>
      </c>
      <c r="B2660" s="112" t="str">
        <f t="shared" si="514"/>
        <v/>
      </c>
      <c r="F2660" s="137"/>
      <c r="G2660" s="116"/>
      <c r="H2660" s="152"/>
      <c r="I2660" s="116"/>
      <c r="J2660" s="116"/>
      <c r="K2660" s="117" t="str">
        <f t="shared" si="515"/>
        <v/>
      </c>
      <c r="O2660" s="138" t="str">
        <f t="shared" si="509"/>
        <v/>
      </c>
      <c r="P2660" s="142"/>
      <c r="S2660" s="154"/>
      <c r="T2660" s="119" t="str">
        <f t="shared" si="510"/>
        <v/>
      </c>
      <c r="U2660" s="119" t="str">
        <f t="shared" si="511"/>
        <v/>
      </c>
      <c r="V2660" s="119" t="str">
        <f t="shared" si="516"/>
        <v/>
      </c>
      <c r="W2660" s="119" t="str">
        <f t="shared" si="517"/>
        <v/>
      </c>
      <c r="X2660" s="119" t="str">
        <f t="shared" si="518"/>
        <v/>
      </c>
      <c r="Y2660" s="120" t="str">
        <f t="shared" si="512"/>
        <v/>
      </c>
      <c r="Z2660" s="121" t="str">
        <f t="shared" si="513"/>
        <v/>
      </c>
      <c r="AB2660" s="119" t="str">
        <f t="shared" ref="AB2660:AB2723" si="519">IFERROR((X2660-AA2660),"")</f>
        <v/>
      </c>
    </row>
    <row r="2661" spans="1:28" x14ac:dyDescent="0.45">
      <c r="A2661" s="112" t="str">
        <f>IF(C2661="","",COUNTA($C$3:C2661))</f>
        <v/>
      </c>
      <c r="B2661" s="112" t="str">
        <f t="shared" si="514"/>
        <v/>
      </c>
      <c r="F2661" s="137"/>
      <c r="G2661" s="116"/>
      <c r="H2661" s="152"/>
      <c r="I2661" s="116"/>
      <c r="J2661" s="116"/>
      <c r="K2661" s="117" t="str">
        <f t="shared" si="515"/>
        <v/>
      </c>
      <c r="O2661" s="138" t="str">
        <f t="shared" si="509"/>
        <v/>
      </c>
      <c r="P2661" s="142"/>
      <c r="S2661" s="154"/>
      <c r="T2661" s="119" t="str">
        <f t="shared" si="510"/>
        <v/>
      </c>
      <c r="U2661" s="119" t="str">
        <f t="shared" si="511"/>
        <v/>
      </c>
      <c r="V2661" s="119" t="str">
        <f t="shared" si="516"/>
        <v/>
      </c>
      <c r="W2661" s="119" t="str">
        <f t="shared" si="517"/>
        <v/>
      </c>
      <c r="X2661" s="119" t="str">
        <f t="shared" si="518"/>
        <v/>
      </c>
      <c r="Y2661" s="120" t="str">
        <f t="shared" si="512"/>
        <v/>
      </c>
      <c r="Z2661" s="121" t="str">
        <f t="shared" si="513"/>
        <v/>
      </c>
      <c r="AB2661" s="119" t="str">
        <f t="shared" si="519"/>
        <v/>
      </c>
    </row>
    <row r="2662" spans="1:28" x14ac:dyDescent="0.45">
      <c r="A2662" s="112" t="str">
        <f>IF(C2662="","",COUNTA($C$3:C2662))</f>
        <v/>
      </c>
      <c r="B2662" s="112" t="str">
        <f t="shared" si="514"/>
        <v/>
      </c>
      <c r="F2662" s="137"/>
      <c r="G2662" s="116"/>
      <c r="H2662" s="152"/>
      <c r="I2662" s="116"/>
      <c r="J2662" s="116"/>
      <c r="K2662" s="117" t="str">
        <f t="shared" si="515"/>
        <v/>
      </c>
      <c r="O2662" s="138" t="str">
        <f t="shared" si="509"/>
        <v/>
      </c>
      <c r="P2662" s="142"/>
      <c r="S2662" s="154"/>
      <c r="T2662" s="119" t="str">
        <f t="shared" si="510"/>
        <v/>
      </c>
      <c r="U2662" s="119" t="str">
        <f t="shared" si="511"/>
        <v/>
      </c>
      <c r="V2662" s="119" t="str">
        <f t="shared" si="516"/>
        <v/>
      </c>
      <c r="W2662" s="119" t="str">
        <f t="shared" si="517"/>
        <v/>
      </c>
      <c r="X2662" s="119" t="str">
        <f t="shared" si="518"/>
        <v/>
      </c>
      <c r="Y2662" s="120" t="str">
        <f t="shared" si="512"/>
        <v/>
      </c>
      <c r="Z2662" s="121" t="str">
        <f t="shared" si="513"/>
        <v/>
      </c>
      <c r="AB2662" s="119" t="str">
        <f t="shared" si="519"/>
        <v/>
      </c>
    </row>
    <row r="2663" spans="1:28" x14ac:dyDescent="0.45">
      <c r="A2663" s="112" t="str">
        <f>IF(C2663="","",COUNTA($C$3:C2663))</f>
        <v/>
      </c>
      <c r="B2663" s="112" t="str">
        <f t="shared" si="514"/>
        <v/>
      </c>
      <c r="C2663" s="137"/>
      <c r="F2663" s="137"/>
      <c r="G2663" s="116"/>
      <c r="H2663" s="152"/>
      <c r="I2663" s="116"/>
      <c r="J2663" s="116"/>
      <c r="K2663" s="117" t="str">
        <f t="shared" si="515"/>
        <v/>
      </c>
      <c r="O2663" s="138" t="str">
        <f t="shared" si="509"/>
        <v/>
      </c>
      <c r="P2663" s="142"/>
      <c r="S2663" s="154"/>
      <c r="T2663" s="119" t="str">
        <f t="shared" si="510"/>
        <v/>
      </c>
      <c r="U2663" s="119" t="str">
        <f t="shared" si="511"/>
        <v/>
      </c>
      <c r="V2663" s="119" t="str">
        <f t="shared" si="516"/>
        <v/>
      </c>
      <c r="W2663" s="119" t="str">
        <f t="shared" si="517"/>
        <v/>
      </c>
      <c r="X2663" s="119" t="str">
        <f t="shared" si="518"/>
        <v/>
      </c>
      <c r="Y2663" s="120" t="str">
        <f t="shared" si="512"/>
        <v/>
      </c>
      <c r="Z2663" s="121" t="str">
        <f t="shared" si="513"/>
        <v/>
      </c>
      <c r="AB2663" s="119" t="str">
        <f t="shared" si="519"/>
        <v/>
      </c>
    </row>
    <row r="2664" spans="1:28" x14ac:dyDescent="0.45">
      <c r="A2664" s="112" t="str">
        <f>IF(C2664="","",COUNTA($C$3:C2664))</f>
        <v/>
      </c>
      <c r="B2664" s="112" t="str">
        <f t="shared" si="514"/>
        <v/>
      </c>
      <c r="F2664" s="137"/>
      <c r="G2664" s="116"/>
      <c r="H2664" s="152"/>
      <c r="I2664" s="116"/>
      <c r="K2664" s="117" t="str">
        <f t="shared" si="515"/>
        <v/>
      </c>
      <c r="O2664" s="138" t="str">
        <f t="shared" si="509"/>
        <v/>
      </c>
      <c r="P2664" s="142"/>
      <c r="S2664" s="154"/>
      <c r="T2664" s="119" t="str">
        <f t="shared" si="510"/>
        <v/>
      </c>
      <c r="U2664" s="119" t="str">
        <f t="shared" si="511"/>
        <v/>
      </c>
      <c r="V2664" s="119" t="str">
        <f t="shared" si="516"/>
        <v/>
      </c>
      <c r="W2664" s="119" t="str">
        <f t="shared" si="517"/>
        <v/>
      </c>
      <c r="X2664" s="119" t="str">
        <f t="shared" si="518"/>
        <v/>
      </c>
      <c r="Y2664" s="120" t="str">
        <f t="shared" si="512"/>
        <v/>
      </c>
      <c r="Z2664" s="121" t="str">
        <f t="shared" si="513"/>
        <v/>
      </c>
      <c r="AB2664" s="119" t="str">
        <f t="shared" si="519"/>
        <v/>
      </c>
    </row>
    <row r="2665" spans="1:28" x14ac:dyDescent="0.45">
      <c r="A2665" s="112" t="str">
        <f>IF(C2665="","",COUNTA($C$3:C2665))</f>
        <v/>
      </c>
      <c r="B2665" s="112" t="str">
        <f t="shared" si="514"/>
        <v/>
      </c>
      <c r="F2665" s="137"/>
      <c r="G2665" s="116"/>
      <c r="H2665" s="152"/>
      <c r="I2665" s="116"/>
      <c r="K2665" s="117" t="str">
        <f t="shared" si="515"/>
        <v/>
      </c>
      <c r="O2665" s="138" t="str">
        <f t="shared" ref="O2665:O2728" si="520">IF(ISNUMBER(SEARCH("gsm",J:J)),(M2665+N2665)*1.22,IF(ISNUMBER(SEARCH("Tape",J:J)),L2665,IF(ISNUMBER(SEARCH("Thermal",J:J)),L2665,IF(ISNUMBER(SEARCH("Acou",J:J)),L2665,IF(ISNUMBER(SEARCH("ss",J:J)),L2665,IF(ISNUMBER(SEARCH("Alu",J:J)),L2665,IF(ISNUMBER(SEARCH("Gasket",J:J)),L2665,IF(ISNUMBER(SEARCH("Cleats",J:J)),L2665,IF(ISNUMBER(SEARCH("Tube",J:J)),L2665,IF(ISNUMBER(SEARCH("Bracket",J:J)),L2665,IF(ISNUMBER(SEARCH("Corner",J:J)),L2665,IF(ISNUMBER(SEARCH("MS",J:J)),L2665,IF(ISNUMBER(SEARCH("Bucket",J:J)),L2665,IF(ISNUMBER(SEARCH("stretch",J:J)),L2665,IF(ISNUMBER(SEARCH("Bubble",J:J)),L2665,IF(ISNUMBER(SEARCH("JTR",J:J)),L2665,IF(ISNUMBER(SEARCH("Clamp",J:J)),"No's",IF(ISNUMBER(SEARCH("PIR",J:J)),"sqmt",""))))))))))))))))))</f>
        <v/>
      </c>
      <c r="P2665" s="142"/>
      <c r="S2665" s="154"/>
      <c r="T2665" s="119" t="str">
        <f t="shared" si="510"/>
        <v/>
      </c>
      <c r="U2665" s="119" t="str">
        <f t="shared" si="511"/>
        <v/>
      </c>
      <c r="V2665" s="119" t="str">
        <f t="shared" si="516"/>
        <v/>
      </c>
      <c r="W2665" s="119" t="str">
        <f t="shared" si="517"/>
        <v/>
      </c>
      <c r="X2665" s="119" t="str">
        <f t="shared" si="518"/>
        <v/>
      </c>
      <c r="Y2665" s="120" t="str">
        <f t="shared" si="512"/>
        <v/>
      </c>
      <c r="Z2665" s="121" t="str">
        <f t="shared" si="513"/>
        <v/>
      </c>
      <c r="AB2665" s="119" t="str">
        <f t="shared" si="519"/>
        <v/>
      </c>
    </row>
    <row r="2666" spans="1:28" x14ac:dyDescent="0.45">
      <c r="A2666" s="112" t="str">
        <f>IF(C2666="","",COUNTA($C$3:C2666))</f>
        <v/>
      </c>
      <c r="B2666" s="112" t="str">
        <f t="shared" si="514"/>
        <v/>
      </c>
      <c r="F2666" s="137"/>
      <c r="G2666" s="116"/>
      <c r="H2666" s="152"/>
      <c r="I2666" s="116"/>
      <c r="K2666" s="117" t="str">
        <f t="shared" si="515"/>
        <v/>
      </c>
      <c r="O2666" s="138" t="str">
        <f t="shared" si="520"/>
        <v/>
      </c>
      <c r="P2666" s="142"/>
      <c r="S2666" s="154"/>
      <c r="T2666" s="119" t="str">
        <f t="shared" si="510"/>
        <v/>
      </c>
      <c r="U2666" s="119" t="str">
        <f t="shared" si="511"/>
        <v/>
      </c>
      <c r="V2666" s="119" t="str">
        <f t="shared" si="516"/>
        <v/>
      </c>
      <c r="W2666" s="119" t="str">
        <f t="shared" si="517"/>
        <v/>
      </c>
      <c r="X2666" s="119" t="str">
        <f t="shared" si="518"/>
        <v/>
      </c>
      <c r="Y2666" s="120" t="str">
        <f t="shared" si="512"/>
        <v/>
      </c>
      <c r="Z2666" s="121" t="str">
        <f t="shared" si="513"/>
        <v/>
      </c>
      <c r="AB2666" s="119" t="str">
        <f t="shared" si="519"/>
        <v/>
      </c>
    </row>
    <row r="2667" spans="1:28" x14ac:dyDescent="0.45">
      <c r="A2667" s="112" t="str">
        <f>IF(C2667="","",COUNTA($C$3:C2667))</f>
        <v/>
      </c>
      <c r="B2667" s="112" t="str">
        <f t="shared" si="514"/>
        <v/>
      </c>
      <c r="F2667" s="137"/>
      <c r="G2667" s="116"/>
      <c r="H2667" s="152"/>
      <c r="I2667" s="116"/>
      <c r="K2667" s="117" t="str">
        <f t="shared" si="515"/>
        <v/>
      </c>
      <c r="O2667" s="138" t="str">
        <f t="shared" si="520"/>
        <v/>
      </c>
      <c r="P2667" s="142"/>
      <c r="S2667" s="154"/>
      <c r="T2667" s="119" t="str">
        <f t="shared" si="510"/>
        <v/>
      </c>
      <c r="U2667" s="119" t="str">
        <f t="shared" si="511"/>
        <v/>
      </c>
      <c r="V2667" s="119" t="str">
        <f t="shared" si="516"/>
        <v/>
      </c>
      <c r="W2667" s="119" t="str">
        <f t="shared" si="517"/>
        <v/>
      </c>
      <c r="X2667" s="119" t="str">
        <f t="shared" si="518"/>
        <v/>
      </c>
      <c r="Y2667" s="120" t="str">
        <f t="shared" si="512"/>
        <v/>
      </c>
      <c r="Z2667" s="121" t="str">
        <f t="shared" si="513"/>
        <v/>
      </c>
      <c r="AB2667" s="119" t="str">
        <f t="shared" si="519"/>
        <v/>
      </c>
    </row>
    <row r="2668" spans="1:28" x14ac:dyDescent="0.45">
      <c r="A2668" s="112" t="str">
        <f>IF(C2668="","",COUNTA($C$3:C2668))</f>
        <v/>
      </c>
      <c r="B2668" s="112" t="str">
        <f t="shared" si="514"/>
        <v/>
      </c>
      <c r="F2668" s="137"/>
      <c r="G2668" s="116"/>
      <c r="H2668" s="152"/>
      <c r="I2668" s="116"/>
      <c r="K2668" s="117" t="str">
        <f t="shared" si="515"/>
        <v/>
      </c>
      <c r="O2668" s="138" t="str">
        <f t="shared" si="520"/>
        <v/>
      </c>
      <c r="P2668" s="142"/>
      <c r="S2668" s="154"/>
      <c r="T2668" s="119" t="str">
        <f t="shared" si="510"/>
        <v/>
      </c>
      <c r="U2668" s="119" t="str">
        <f t="shared" si="511"/>
        <v/>
      </c>
      <c r="V2668" s="119" t="str">
        <f t="shared" si="516"/>
        <v/>
      </c>
      <c r="W2668" s="119" t="str">
        <f t="shared" si="517"/>
        <v/>
      </c>
      <c r="X2668" s="119" t="str">
        <f t="shared" si="518"/>
        <v/>
      </c>
      <c r="Y2668" s="120" t="str">
        <f t="shared" si="512"/>
        <v/>
      </c>
      <c r="Z2668" s="121" t="str">
        <f t="shared" si="513"/>
        <v/>
      </c>
      <c r="AB2668" s="119" t="str">
        <f t="shared" si="519"/>
        <v/>
      </c>
    </row>
    <row r="2669" spans="1:28" x14ac:dyDescent="0.45">
      <c r="A2669" s="112" t="str">
        <f>IF(C2669="","",COUNTA($C$3:C2669))</f>
        <v/>
      </c>
      <c r="B2669" s="112" t="str">
        <f t="shared" si="514"/>
        <v/>
      </c>
      <c r="F2669" s="137"/>
      <c r="G2669" s="116"/>
      <c r="H2669" s="152"/>
      <c r="I2669" s="116"/>
      <c r="K2669" s="117" t="str">
        <f t="shared" si="515"/>
        <v/>
      </c>
      <c r="O2669" s="138" t="str">
        <f t="shared" si="520"/>
        <v/>
      </c>
      <c r="P2669" s="142"/>
      <c r="S2669" s="154"/>
      <c r="T2669" s="119" t="str">
        <f t="shared" si="510"/>
        <v/>
      </c>
      <c r="U2669" s="119" t="str">
        <f t="shared" si="511"/>
        <v/>
      </c>
      <c r="V2669" s="119" t="str">
        <f t="shared" si="516"/>
        <v/>
      </c>
      <c r="W2669" s="119" t="str">
        <f t="shared" si="517"/>
        <v/>
      </c>
      <c r="X2669" s="119" t="str">
        <f t="shared" si="518"/>
        <v/>
      </c>
      <c r="Y2669" s="120" t="str">
        <f t="shared" si="512"/>
        <v/>
      </c>
      <c r="Z2669" s="121" t="str">
        <f t="shared" si="513"/>
        <v/>
      </c>
      <c r="AB2669" s="119" t="str">
        <f t="shared" si="519"/>
        <v/>
      </c>
    </row>
    <row r="2670" spans="1:28" x14ac:dyDescent="0.45">
      <c r="A2670" s="112" t="str">
        <f>IF(C2670="","",COUNTA($C$3:C2670))</f>
        <v/>
      </c>
      <c r="B2670" s="112" t="str">
        <f t="shared" si="514"/>
        <v/>
      </c>
      <c r="C2670" s="137"/>
      <c r="D2670" s="114"/>
      <c r="E2670" s="114"/>
      <c r="F2670" s="115"/>
      <c r="G2670" s="116"/>
      <c r="H2670" s="152"/>
      <c r="I2670" s="116"/>
      <c r="J2670" s="116"/>
      <c r="K2670" s="117" t="str">
        <f t="shared" si="515"/>
        <v/>
      </c>
      <c r="L2670" s="118"/>
      <c r="O2670" s="138" t="str">
        <f t="shared" si="520"/>
        <v/>
      </c>
      <c r="P2670" s="124"/>
      <c r="Q2670" s="118"/>
      <c r="R2670" s="118"/>
      <c r="S2670" s="151"/>
      <c r="T2670" s="119" t="str">
        <f t="shared" si="510"/>
        <v/>
      </c>
      <c r="U2670" s="119" t="str">
        <f t="shared" si="511"/>
        <v/>
      </c>
      <c r="V2670" s="119" t="str">
        <f t="shared" si="516"/>
        <v/>
      </c>
      <c r="W2670" s="119" t="str">
        <f t="shared" si="517"/>
        <v/>
      </c>
      <c r="X2670" s="119" t="str">
        <f t="shared" si="518"/>
        <v/>
      </c>
      <c r="Y2670" s="120" t="str">
        <f t="shared" si="512"/>
        <v/>
      </c>
      <c r="Z2670" s="121" t="str">
        <f t="shared" si="513"/>
        <v/>
      </c>
      <c r="AB2670" s="119" t="str">
        <f t="shared" si="519"/>
        <v/>
      </c>
    </row>
    <row r="2671" spans="1:28" x14ac:dyDescent="0.45">
      <c r="A2671" s="112" t="str">
        <f>IF(C2671="","",COUNTA($C$3:C2671))</f>
        <v/>
      </c>
      <c r="B2671" s="112" t="str">
        <f t="shared" si="514"/>
        <v/>
      </c>
      <c r="F2671" s="137"/>
      <c r="G2671" s="116"/>
      <c r="H2671" s="152"/>
      <c r="I2671" s="116"/>
      <c r="J2671" s="116"/>
      <c r="K2671" s="117" t="str">
        <f t="shared" si="515"/>
        <v/>
      </c>
      <c r="L2671" s="118"/>
      <c r="O2671" s="138" t="str">
        <f t="shared" si="520"/>
        <v/>
      </c>
      <c r="P2671" s="124"/>
      <c r="Q2671" s="118"/>
      <c r="R2671" s="118"/>
      <c r="S2671" s="151"/>
      <c r="T2671" s="119" t="str">
        <f t="shared" si="510"/>
        <v/>
      </c>
      <c r="U2671" s="119" t="str">
        <f t="shared" si="511"/>
        <v/>
      </c>
      <c r="V2671" s="119" t="str">
        <f t="shared" si="516"/>
        <v/>
      </c>
      <c r="W2671" s="119" t="str">
        <f t="shared" si="517"/>
        <v/>
      </c>
      <c r="X2671" s="119" t="str">
        <f t="shared" si="518"/>
        <v/>
      </c>
      <c r="Y2671" s="120" t="str">
        <f t="shared" si="512"/>
        <v/>
      </c>
      <c r="Z2671" s="121" t="str">
        <f t="shared" si="513"/>
        <v/>
      </c>
      <c r="AB2671" s="119" t="str">
        <f t="shared" si="519"/>
        <v/>
      </c>
    </row>
    <row r="2672" spans="1:28" x14ac:dyDescent="0.45">
      <c r="A2672" s="112" t="str">
        <f>IF(C2672="","",COUNTA($C$3:C2672))</f>
        <v/>
      </c>
      <c r="B2672" s="112" t="str">
        <f t="shared" si="514"/>
        <v/>
      </c>
      <c r="F2672" s="137"/>
      <c r="G2672" s="116"/>
      <c r="H2672" s="152"/>
      <c r="I2672" s="116"/>
      <c r="J2672" s="116"/>
      <c r="K2672" s="117" t="str">
        <f t="shared" si="515"/>
        <v/>
      </c>
      <c r="L2672" s="118"/>
      <c r="O2672" s="138" t="str">
        <f t="shared" si="520"/>
        <v/>
      </c>
      <c r="P2672" s="124"/>
      <c r="Q2672" s="118"/>
      <c r="R2672" s="118"/>
      <c r="S2672" s="151"/>
      <c r="T2672" s="119" t="str">
        <f t="shared" si="510"/>
        <v/>
      </c>
      <c r="U2672" s="119" t="str">
        <f t="shared" si="511"/>
        <v/>
      </c>
      <c r="V2672" s="119" t="str">
        <f t="shared" si="516"/>
        <v/>
      </c>
      <c r="W2672" s="119" t="str">
        <f t="shared" si="517"/>
        <v/>
      </c>
      <c r="X2672" s="119" t="str">
        <f t="shared" si="518"/>
        <v/>
      </c>
      <c r="Y2672" s="120" t="str">
        <f t="shared" si="512"/>
        <v/>
      </c>
      <c r="Z2672" s="121" t="str">
        <f t="shared" si="513"/>
        <v/>
      </c>
      <c r="AB2672" s="119" t="str">
        <f t="shared" si="519"/>
        <v/>
      </c>
    </row>
    <row r="2673" spans="1:28" x14ac:dyDescent="0.45">
      <c r="A2673" s="112" t="str">
        <f>IF(C2673="","",COUNTA($C$3:C2673))</f>
        <v/>
      </c>
      <c r="B2673" s="112" t="str">
        <f t="shared" si="514"/>
        <v/>
      </c>
      <c r="F2673" s="137"/>
      <c r="G2673" s="116"/>
      <c r="H2673" s="152"/>
      <c r="I2673" s="116"/>
      <c r="J2673" s="116"/>
      <c r="K2673" s="117" t="str">
        <f t="shared" si="515"/>
        <v/>
      </c>
      <c r="L2673" s="118"/>
      <c r="O2673" s="138" t="str">
        <f t="shared" si="520"/>
        <v/>
      </c>
      <c r="P2673" s="124"/>
      <c r="Q2673" s="118"/>
      <c r="R2673" s="118"/>
      <c r="S2673" s="151"/>
      <c r="T2673" s="119" t="str">
        <f t="shared" si="510"/>
        <v/>
      </c>
      <c r="U2673" s="119" t="str">
        <f t="shared" si="511"/>
        <v/>
      </c>
      <c r="V2673" s="119" t="str">
        <f t="shared" si="516"/>
        <v/>
      </c>
      <c r="W2673" s="119" t="str">
        <f t="shared" si="517"/>
        <v/>
      </c>
      <c r="X2673" s="119" t="str">
        <f t="shared" si="518"/>
        <v/>
      </c>
      <c r="Y2673" s="120" t="str">
        <f t="shared" si="512"/>
        <v/>
      </c>
      <c r="Z2673" s="121" t="str">
        <f t="shared" si="513"/>
        <v/>
      </c>
      <c r="AB2673" s="119" t="str">
        <f t="shared" si="519"/>
        <v/>
      </c>
    </row>
    <row r="2674" spans="1:28" x14ac:dyDescent="0.45">
      <c r="A2674" s="112" t="str">
        <f>IF(C2674="","",COUNTA($C$3:C2674))</f>
        <v/>
      </c>
      <c r="B2674" s="112" t="str">
        <f t="shared" si="514"/>
        <v/>
      </c>
      <c r="F2674" s="137"/>
      <c r="G2674" s="116"/>
      <c r="H2674" s="152"/>
      <c r="I2674" s="116"/>
      <c r="J2674" s="116"/>
      <c r="K2674" s="117" t="str">
        <f t="shared" si="515"/>
        <v/>
      </c>
      <c r="O2674" s="138" t="str">
        <f t="shared" si="520"/>
        <v/>
      </c>
      <c r="P2674" s="142"/>
      <c r="S2674" s="154"/>
      <c r="T2674" s="119" t="str">
        <f t="shared" si="510"/>
        <v/>
      </c>
      <c r="U2674" s="119" t="str">
        <f t="shared" si="511"/>
        <v/>
      </c>
      <c r="V2674" s="119" t="str">
        <f t="shared" si="516"/>
        <v/>
      </c>
      <c r="W2674" s="119" t="str">
        <f t="shared" si="517"/>
        <v/>
      </c>
      <c r="X2674" s="119" t="str">
        <f t="shared" si="518"/>
        <v/>
      </c>
      <c r="Y2674" s="120" t="str">
        <f t="shared" si="512"/>
        <v/>
      </c>
      <c r="Z2674" s="121" t="str">
        <f t="shared" si="513"/>
        <v/>
      </c>
      <c r="AB2674" s="119" t="str">
        <f t="shared" si="519"/>
        <v/>
      </c>
    </row>
    <row r="2675" spans="1:28" x14ac:dyDescent="0.45">
      <c r="A2675" s="112" t="str">
        <f>IF(C2675="","",COUNTA($C$3:C2675))</f>
        <v/>
      </c>
      <c r="B2675" s="112" t="str">
        <f t="shared" si="514"/>
        <v/>
      </c>
      <c r="F2675" s="137"/>
      <c r="G2675" s="116"/>
      <c r="H2675" s="152"/>
      <c r="I2675" s="116"/>
      <c r="J2675" s="116"/>
      <c r="K2675" s="117" t="str">
        <f t="shared" si="515"/>
        <v/>
      </c>
      <c r="O2675" s="138" t="str">
        <f t="shared" si="520"/>
        <v/>
      </c>
      <c r="P2675" s="142"/>
      <c r="S2675" s="154"/>
      <c r="T2675" s="119" t="str">
        <f t="shared" ref="T2675:T2738" si="521">(IF(K2675="Sqmt",(O2675-Q2675),""))</f>
        <v/>
      </c>
      <c r="U2675" s="119" t="str">
        <f t="shared" ref="U2675:U2738" si="522">(IF(K2675="Sqmt",(O2675-P2675)-T2675,IF(K2675="Rmt","",IF(K2675="Kg's","",IF(K2675="No's","",IF(K2675="Roll","",""))))))</f>
        <v/>
      </c>
      <c r="V2675" s="119" t="str">
        <f t="shared" si="516"/>
        <v/>
      </c>
      <c r="W2675" s="119" t="str">
        <f t="shared" si="517"/>
        <v/>
      </c>
      <c r="X2675" s="119" t="str">
        <f t="shared" si="518"/>
        <v/>
      </c>
      <c r="Y2675" s="120" t="str">
        <f t="shared" ref="Y2675:Y2738" si="523">IF(K2675="Sqmt",(T2675/O2675)*100,IF(K2675="Kg's","",IF(K2675="No's","",IF(K2675="Rmt","",IF(K2675="Roll","",IF(K2675="",""))))))</f>
        <v/>
      </c>
      <c r="Z2675" s="121" t="str">
        <f t="shared" ref="Z2675:Z2738" si="524">IF(K2675="Sqmt",(U2675/O2675)*100,IF(K2675="Kg's","",IF(K2675="No's","",IF(K2675="Rmt","",IF(K2675="Roll","",IF(K2675="",""))))))</f>
        <v/>
      </c>
      <c r="AB2675" s="119" t="str">
        <f t="shared" si="519"/>
        <v/>
      </c>
    </row>
    <row r="2676" spans="1:28" x14ac:dyDescent="0.45">
      <c r="A2676" s="112" t="str">
        <f>IF(C2676="","",COUNTA($C$3:C2676))</f>
        <v/>
      </c>
      <c r="B2676" s="112" t="str">
        <f t="shared" ref="B2676:B2739" si="525">IF(C2676="","",TEXT(C2676,"mmmm"))</f>
        <v/>
      </c>
      <c r="F2676" s="137"/>
      <c r="G2676" s="116"/>
      <c r="H2676" s="152"/>
      <c r="I2676" s="116"/>
      <c r="J2676" s="116"/>
      <c r="K2676" s="117" t="str">
        <f t="shared" si="515"/>
        <v/>
      </c>
      <c r="O2676" s="138" t="str">
        <f t="shared" si="520"/>
        <v/>
      </c>
      <c r="P2676" s="142"/>
      <c r="S2676" s="154"/>
      <c r="T2676" s="119" t="str">
        <f t="shared" si="521"/>
        <v/>
      </c>
      <c r="U2676" s="119" t="str">
        <f t="shared" si="522"/>
        <v/>
      </c>
      <c r="V2676" s="119" t="str">
        <f t="shared" si="516"/>
        <v/>
      </c>
      <c r="W2676" s="119" t="str">
        <f t="shared" si="517"/>
        <v/>
      </c>
      <c r="X2676" s="119" t="str">
        <f t="shared" si="518"/>
        <v/>
      </c>
      <c r="Y2676" s="120" t="str">
        <f t="shared" si="523"/>
        <v/>
      </c>
      <c r="Z2676" s="121" t="str">
        <f t="shared" si="524"/>
        <v/>
      </c>
      <c r="AB2676" s="119" t="str">
        <f t="shared" si="519"/>
        <v/>
      </c>
    </row>
    <row r="2677" spans="1:28" x14ac:dyDescent="0.45">
      <c r="A2677" s="112" t="str">
        <f>IF(C2677="","",COUNTA($C$3:C2677))</f>
        <v/>
      </c>
      <c r="B2677" s="112" t="str">
        <f t="shared" si="525"/>
        <v/>
      </c>
      <c r="F2677" s="137"/>
      <c r="G2677" s="116"/>
      <c r="H2677" s="152"/>
      <c r="I2677" s="116"/>
      <c r="J2677" s="116"/>
      <c r="K2677" s="117" t="str">
        <f t="shared" si="515"/>
        <v/>
      </c>
      <c r="O2677" s="138" t="str">
        <f t="shared" si="520"/>
        <v/>
      </c>
      <c r="P2677" s="142"/>
      <c r="S2677" s="154"/>
      <c r="T2677" s="119" t="str">
        <f t="shared" si="521"/>
        <v/>
      </c>
      <c r="U2677" s="119" t="str">
        <f t="shared" si="522"/>
        <v/>
      </c>
      <c r="V2677" s="119" t="str">
        <f t="shared" si="516"/>
        <v/>
      </c>
      <c r="W2677" s="119" t="str">
        <f t="shared" si="517"/>
        <v/>
      </c>
      <c r="X2677" s="119" t="str">
        <f t="shared" si="518"/>
        <v/>
      </c>
      <c r="Y2677" s="120" t="str">
        <f t="shared" si="523"/>
        <v/>
      </c>
      <c r="Z2677" s="121" t="str">
        <f t="shared" si="524"/>
        <v/>
      </c>
      <c r="AB2677" s="119" t="str">
        <f t="shared" si="519"/>
        <v/>
      </c>
    </row>
    <row r="2678" spans="1:28" x14ac:dyDescent="0.45">
      <c r="A2678" s="112" t="str">
        <f>IF(C2678="","",COUNTA($C$3:C2678))</f>
        <v/>
      </c>
      <c r="B2678" s="112" t="str">
        <f t="shared" si="525"/>
        <v/>
      </c>
      <c r="F2678" s="137"/>
      <c r="G2678" s="116"/>
      <c r="H2678" s="152"/>
      <c r="I2678" s="116"/>
      <c r="J2678" s="116"/>
      <c r="K2678" s="117" t="str">
        <f t="shared" si="515"/>
        <v/>
      </c>
      <c r="O2678" s="138" t="str">
        <f t="shared" si="520"/>
        <v/>
      </c>
      <c r="P2678" s="142"/>
      <c r="S2678" s="154"/>
      <c r="T2678" s="119" t="str">
        <f t="shared" si="521"/>
        <v/>
      </c>
      <c r="U2678" s="119" t="str">
        <f t="shared" si="522"/>
        <v/>
      </c>
      <c r="V2678" s="119" t="str">
        <f t="shared" si="516"/>
        <v/>
      </c>
      <c r="W2678" s="119" t="str">
        <f t="shared" si="517"/>
        <v/>
      </c>
      <c r="X2678" s="119" t="str">
        <f t="shared" si="518"/>
        <v/>
      </c>
      <c r="Y2678" s="120" t="str">
        <f t="shared" si="523"/>
        <v/>
      </c>
      <c r="Z2678" s="121" t="str">
        <f t="shared" si="524"/>
        <v/>
      </c>
      <c r="AB2678" s="119" t="str">
        <f t="shared" si="519"/>
        <v/>
      </c>
    </row>
    <row r="2679" spans="1:28" x14ac:dyDescent="0.45">
      <c r="A2679" s="112" t="str">
        <f>IF(C2679="","",COUNTA($C$3:C2679))</f>
        <v/>
      </c>
      <c r="B2679" s="112" t="str">
        <f t="shared" si="525"/>
        <v/>
      </c>
      <c r="C2679" s="137"/>
      <c r="D2679" s="114"/>
      <c r="E2679" s="114"/>
      <c r="F2679" s="115"/>
      <c r="G2679" s="116"/>
      <c r="H2679" s="152"/>
      <c r="I2679" s="116"/>
      <c r="J2679" s="116"/>
      <c r="K2679" s="117" t="str">
        <f t="shared" si="515"/>
        <v/>
      </c>
      <c r="L2679" s="118"/>
      <c r="O2679" s="138" t="str">
        <f t="shared" si="520"/>
        <v/>
      </c>
      <c r="P2679" s="124"/>
      <c r="Q2679" s="118"/>
      <c r="R2679" s="118"/>
      <c r="S2679" s="151"/>
      <c r="T2679" s="119" t="str">
        <f t="shared" si="521"/>
        <v/>
      </c>
      <c r="U2679" s="119" t="str">
        <f t="shared" si="522"/>
        <v/>
      </c>
      <c r="V2679" s="119" t="str">
        <f t="shared" si="516"/>
        <v/>
      </c>
      <c r="W2679" s="119" t="str">
        <f t="shared" si="517"/>
        <v/>
      </c>
      <c r="X2679" s="119" t="str">
        <f t="shared" si="518"/>
        <v/>
      </c>
      <c r="Y2679" s="120" t="str">
        <f t="shared" si="523"/>
        <v/>
      </c>
      <c r="Z2679" s="121" t="str">
        <f t="shared" si="524"/>
        <v/>
      </c>
      <c r="AB2679" s="119" t="str">
        <f t="shared" si="519"/>
        <v/>
      </c>
    </row>
    <row r="2680" spans="1:28" x14ac:dyDescent="0.45">
      <c r="A2680" s="112" t="str">
        <f>IF(C2680="","",COUNTA($C$3:C2680))</f>
        <v/>
      </c>
      <c r="B2680" s="112" t="str">
        <f t="shared" si="525"/>
        <v/>
      </c>
      <c r="F2680" s="137"/>
      <c r="G2680" s="116"/>
      <c r="H2680" s="152"/>
      <c r="I2680" s="116"/>
      <c r="J2680" s="116"/>
      <c r="K2680" s="117" t="str">
        <f t="shared" si="515"/>
        <v/>
      </c>
      <c r="L2680" s="118"/>
      <c r="O2680" s="138" t="str">
        <f t="shared" si="520"/>
        <v/>
      </c>
      <c r="P2680" s="124"/>
      <c r="Q2680" s="118"/>
      <c r="R2680" s="118"/>
      <c r="S2680" s="151"/>
      <c r="T2680" s="119" t="str">
        <f t="shared" si="521"/>
        <v/>
      </c>
      <c r="U2680" s="119" t="str">
        <f t="shared" si="522"/>
        <v/>
      </c>
      <c r="V2680" s="119" t="str">
        <f t="shared" si="516"/>
        <v/>
      </c>
      <c r="W2680" s="119" t="str">
        <f t="shared" si="517"/>
        <v/>
      </c>
      <c r="X2680" s="119" t="str">
        <f t="shared" si="518"/>
        <v/>
      </c>
      <c r="Y2680" s="120" t="str">
        <f t="shared" si="523"/>
        <v/>
      </c>
      <c r="Z2680" s="121" t="str">
        <f t="shared" si="524"/>
        <v/>
      </c>
      <c r="AB2680" s="119" t="str">
        <f t="shared" si="519"/>
        <v/>
      </c>
    </row>
    <row r="2681" spans="1:28" x14ac:dyDescent="0.45">
      <c r="A2681" s="112" t="str">
        <f>IF(C2681="","",COUNTA($C$3:C2681))</f>
        <v/>
      </c>
      <c r="B2681" s="112" t="str">
        <f t="shared" si="525"/>
        <v/>
      </c>
      <c r="F2681" s="137"/>
      <c r="G2681" s="116"/>
      <c r="H2681" s="152"/>
      <c r="I2681" s="116"/>
      <c r="J2681" s="116"/>
      <c r="K2681" s="117" t="str">
        <f t="shared" si="515"/>
        <v/>
      </c>
      <c r="L2681" s="118"/>
      <c r="O2681" s="138" t="str">
        <f t="shared" si="520"/>
        <v/>
      </c>
      <c r="P2681" s="124"/>
      <c r="Q2681" s="118"/>
      <c r="R2681" s="118"/>
      <c r="S2681" s="151"/>
      <c r="T2681" s="119" t="str">
        <f t="shared" si="521"/>
        <v/>
      </c>
      <c r="U2681" s="119" t="str">
        <f t="shared" si="522"/>
        <v/>
      </c>
      <c r="V2681" s="119" t="str">
        <f t="shared" si="516"/>
        <v/>
      </c>
      <c r="W2681" s="119" t="str">
        <f t="shared" si="517"/>
        <v/>
      </c>
      <c r="X2681" s="119" t="str">
        <f t="shared" si="518"/>
        <v/>
      </c>
      <c r="Y2681" s="120" t="str">
        <f t="shared" si="523"/>
        <v/>
      </c>
      <c r="Z2681" s="121" t="str">
        <f t="shared" si="524"/>
        <v/>
      </c>
      <c r="AB2681" s="119" t="str">
        <f t="shared" si="519"/>
        <v/>
      </c>
    </row>
    <row r="2682" spans="1:28" x14ac:dyDescent="0.45">
      <c r="A2682" s="112" t="str">
        <f>IF(C2682="","",COUNTA($C$3:C2682))</f>
        <v/>
      </c>
      <c r="B2682" s="112" t="str">
        <f t="shared" si="525"/>
        <v/>
      </c>
      <c r="F2682" s="137"/>
      <c r="G2682" s="116"/>
      <c r="H2682" s="152"/>
      <c r="I2682" s="116"/>
      <c r="J2682" s="116"/>
      <c r="K2682" s="117" t="str">
        <f t="shared" si="515"/>
        <v/>
      </c>
      <c r="L2682" s="118"/>
      <c r="O2682" s="138" t="str">
        <f t="shared" si="520"/>
        <v/>
      </c>
      <c r="P2682" s="124"/>
      <c r="Q2682" s="118"/>
      <c r="R2682" s="118"/>
      <c r="S2682" s="151"/>
      <c r="T2682" s="119" t="str">
        <f t="shared" si="521"/>
        <v/>
      </c>
      <c r="U2682" s="119" t="str">
        <f t="shared" si="522"/>
        <v/>
      </c>
      <c r="V2682" s="119" t="str">
        <f t="shared" si="516"/>
        <v/>
      </c>
      <c r="W2682" s="119" t="str">
        <f t="shared" si="517"/>
        <v/>
      </c>
      <c r="X2682" s="119" t="str">
        <f t="shared" si="518"/>
        <v/>
      </c>
      <c r="Y2682" s="120" t="str">
        <f t="shared" si="523"/>
        <v/>
      </c>
      <c r="Z2682" s="121" t="str">
        <f t="shared" si="524"/>
        <v/>
      </c>
      <c r="AB2682" s="119" t="str">
        <f t="shared" si="519"/>
        <v/>
      </c>
    </row>
    <row r="2683" spans="1:28" x14ac:dyDescent="0.45">
      <c r="A2683" s="112" t="str">
        <f>IF(C2683="","",COUNTA($C$3:C2683))</f>
        <v/>
      </c>
      <c r="B2683" s="112" t="str">
        <f t="shared" si="525"/>
        <v/>
      </c>
      <c r="F2683" s="137"/>
      <c r="G2683" s="116"/>
      <c r="H2683" s="152"/>
      <c r="I2683" s="116"/>
      <c r="J2683" s="116"/>
      <c r="K2683" s="117" t="str">
        <f t="shared" si="515"/>
        <v/>
      </c>
      <c r="O2683" s="138" t="str">
        <f t="shared" si="520"/>
        <v/>
      </c>
      <c r="P2683" s="142"/>
      <c r="S2683" s="154"/>
      <c r="T2683" s="119" t="str">
        <f t="shared" si="521"/>
        <v/>
      </c>
      <c r="U2683" s="119" t="str">
        <f t="shared" si="522"/>
        <v/>
      </c>
      <c r="V2683" s="119" t="str">
        <f t="shared" si="516"/>
        <v/>
      </c>
      <c r="W2683" s="119" t="str">
        <f t="shared" si="517"/>
        <v/>
      </c>
      <c r="X2683" s="119" t="str">
        <f t="shared" si="518"/>
        <v/>
      </c>
      <c r="Y2683" s="120" t="str">
        <f t="shared" si="523"/>
        <v/>
      </c>
      <c r="Z2683" s="121" t="str">
        <f t="shared" si="524"/>
        <v/>
      </c>
      <c r="AB2683" s="119" t="str">
        <f t="shared" si="519"/>
        <v/>
      </c>
    </row>
    <row r="2684" spans="1:28" x14ac:dyDescent="0.45">
      <c r="A2684" s="112" t="str">
        <f>IF(C2684="","",COUNTA($C$3:C2684))</f>
        <v/>
      </c>
      <c r="B2684" s="112" t="str">
        <f t="shared" si="525"/>
        <v/>
      </c>
      <c r="F2684" s="137"/>
      <c r="G2684" s="116"/>
      <c r="H2684" s="152"/>
      <c r="I2684" s="116"/>
      <c r="J2684" s="116"/>
      <c r="K2684" s="117" t="str">
        <f t="shared" si="515"/>
        <v/>
      </c>
      <c r="O2684" s="138" t="str">
        <f t="shared" si="520"/>
        <v/>
      </c>
      <c r="P2684" s="142"/>
      <c r="S2684" s="154"/>
      <c r="T2684" s="119" t="str">
        <f t="shared" si="521"/>
        <v/>
      </c>
      <c r="U2684" s="119" t="str">
        <f t="shared" si="522"/>
        <v/>
      </c>
      <c r="V2684" s="119" t="str">
        <f t="shared" si="516"/>
        <v/>
      </c>
      <c r="W2684" s="119" t="str">
        <f t="shared" si="517"/>
        <v/>
      </c>
      <c r="X2684" s="119" t="str">
        <f t="shared" si="518"/>
        <v/>
      </c>
      <c r="Y2684" s="120" t="str">
        <f t="shared" si="523"/>
        <v/>
      </c>
      <c r="Z2684" s="121" t="str">
        <f t="shared" si="524"/>
        <v/>
      </c>
      <c r="AB2684" s="119" t="str">
        <f t="shared" si="519"/>
        <v/>
      </c>
    </row>
    <row r="2685" spans="1:28" x14ac:dyDescent="0.45">
      <c r="A2685" s="112" t="str">
        <f>IF(C2685="","",COUNTA($C$3:C2685))</f>
        <v/>
      </c>
      <c r="B2685" s="112" t="str">
        <f t="shared" si="525"/>
        <v/>
      </c>
      <c r="F2685" s="137"/>
      <c r="G2685" s="116"/>
      <c r="H2685" s="152"/>
      <c r="I2685" s="116"/>
      <c r="J2685" s="116"/>
      <c r="K2685" s="117" t="str">
        <f t="shared" si="515"/>
        <v/>
      </c>
      <c r="O2685" s="138" t="str">
        <f t="shared" si="520"/>
        <v/>
      </c>
      <c r="P2685" s="142"/>
      <c r="S2685" s="154"/>
      <c r="T2685" s="119" t="str">
        <f t="shared" si="521"/>
        <v/>
      </c>
      <c r="U2685" s="119" t="str">
        <f t="shared" si="522"/>
        <v/>
      </c>
      <c r="V2685" s="119" t="str">
        <f t="shared" si="516"/>
        <v/>
      </c>
      <c r="W2685" s="119" t="str">
        <f t="shared" si="517"/>
        <v/>
      </c>
      <c r="X2685" s="119" t="str">
        <f t="shared" si="518"/>
        <v/>
      </c>
      <c r="Y2685" s="120" t="str">
        <f t="shared" si="523"/>
        <v/>
      </c>
      <c r="Z2685" s="121" t="str">
        <f t="shared" si="524"/>
        <v/>
      </c>
      <c r="AB2685" s="119" t="str">
        <f t="shared" si="519"/>
        <v/>
      </c>
    </row>
    <row r="2686" spans="1:28" x14ac:dyDescent="0.45">
      <c r="A2686" s="112" t="str">
        <f>IF(C2686="","",COUNTA($C$3:C2686))</f>
        <v/>
      </c>
      <c r="B2686" s="112" t="str">
        <f t="shared" si="525"/>
        <v/>
      </c>
      <c r="F2686" s="137"/>
      <c r="G2686" s="116"/>
      <c r="H2686" s="152"/>
      <c r="I2686" s="116"/>
      <c r="J2686" s="116"/>
      <c r="K2686" s="117" t="str">
        <f t="shared" si="515"/>
        <v/>
      </c>
      <c r="O2686" s="138" t="str">
        <f t="shared" si="520"/>
        <v/>
      </c>
      <c r="P2686" s="142"/>
      <c r="S2686" s="154"/>
      <c r="T2686" s="119" t="str">
        <f t="shared" si="521"/>
        <v/>
      </c>
      <c r="U2686" s="119" t="str">
        <f t="shared" si="522"/>
        <v/>
      </c>
      <c r="V2686" s="119" t="str">
        <f t="shared" si="516"/>
        <v/>
      </c>
      <c r="W2686" s="119" t="str">
        <f t="shared" si="517"/>
        <v/>
      </c>
      <c r="X2686" s="119" t="str">
        <f t="shared" si="518"/>
        <v/>
      </c>
      <c r="Y2686" s="120" t="str">
        <f t="shared" si="523"/>
        <v/>
      </c>
      <c r="Z2686" s="121" t="str">
        <f t="shared" si="524"/>
        <v/>
      </c>
      <c r="AB2686" s="119" t="str">
        <f t="shared" si="519"/>
        <v/>
      </c>
    </row>
    <row r="2687" spans="1:28" x14ac:dyDescent="0.45">
      <c r="A2687" s="112" t="str">
        <f>IF(C2687="","",COUNTA($C$3:C2687))</f>
        <v/>
      </c>
      <c r="B2687" s="112" t="str">
        <f t="shared" si="525"/>
        <v/>
      </c>
      <c r="F2687" s="137"/>
      <c r="G2687" s="116"/>
      <c r="H2687" s="152"/>
      <c r="I2687" s="116"/>
      <c r="J2687" s="116"/>
      <c r="K2687" s="117" t="str">
        <f t="shared" si="515"/>
        <v/>
      </c>
      <c r="O2687" s="138" t="str">
        <f t="shared" si="520"/>
        <v/>
      </c>
      <c r="P2687" s="142"/>
      <c r="S2687" s="154"/>
      <c r="T2687" s="119" t="str">
        <f t="shared" si="521"/>
        <v/>
      </c>
      <c r="U2687" s="119" t="str">
        <f t="shared" si="522"/>
        <v/>
      </c>
      <c r="V2687" s="119" t="str">
        <f t="shared" si="516"/>
        <v/>
      </c>
      <c r="W2687" s="119" t="str">
        <f t="shared" si="517"/>
        <v/>
      </c>
      <c r="X2687" s="119" t="str">
        <f t="shared" si="518"/>
        <v/>
      </c>
      <c r="Y2687" s="120" t="str">
        <f t="shared" si="523"/>
        <v/>
      </c>
      <c r="Z2687" s="121" t="str">
        <f t="shared" si="524"/>
        <v/>
      </c>
      <c r="AB2687" s="119" t="str">
        <f t="shared" si="519"/>
        <v/>
      </c>
    </row>
    <row r="2688" spans="1:28" x14ac:dyDescent="0.45">
      <c r="A2688" s="112" t="str">
        <f>IF(C2688="","",COUNTA($C$3:C2688))</f>
        <v/>
      </c>
      <c r="B2688" s="112" t="str">
        <f t="shared" si="525"/>
        <v/>
      </c>
      <c r="C2688" s="137"/>
      <c r="D2688" s="114"/>
      <c r="E2688" s="114"/>
      <c r="F2688" s="115"/>
      <c r="G2688" s="116"/>
      <c r="H2688" s="152"/>
      <c r="I2688" s="116"/>
      <c r="J2688" s="116"/>
      <c r="K2688" s="117" t="str">
        <f t="shared" si="515"/>
        <v/>
      </c>
      <c r="O2688" s="138" t="str">
        <f t="shared" si="520"/>
        <v/>
      </c>
      <c r="P2688" s="142"/>
      <c r="S2688" s="154"/>
      <c r="T2688" s="119" t="str">
        <f t="shared" si="521"/>
        <v/>
      </c>
      <c r="U2688" s="119" t="str">
        <f t="shared" si="522"/>
        <v/>
      </c>
      <c r="V2688" s="119" t="str">
        <f t="shared" si="516"/>
        <v/>
      </c>
      <c r="W2688" s="119" t="str">
        <f t="shared" si="517"/>
        <v/>
      </c>
      <c r="X2688" s="119" t="str">
        <f t="shared" si="518"/>
        <v/>
      </c>
      <c r="Y2688" s="120" t="str">
        <f t="shared" si="523"/>
        <v/>
      </c>
      <c r="Z2688" s="121" t="str">
        <f t="shared" si="524"/>
        <v/>
      </c>
      <c r="AB2688" s="119" t="str">
        <f t="shared" si="519"/>
        <v/>
      </c>
    </row>
    <row r="2689" spans="1:28" x14ac:dyDescent="0.45">
      <c r="A2689" s="112" t="str">
        <f>IF(C2689="","",COUNTA($C$3:C2689))</f>
        <v/>
      </c>
      <c r="B2689" s="112" t="str">
        <f t="shared" si="525"/>
        <v/>
      </c>
      <c r="F2689" s="137"/>
      <c r="G2689" s="116"/>
      <c r="H2689" s="152"/>
      <c r="I2689" s="116"/>
      <c r="J2689" s="116"/>
      <c r="K2689" s="117" t="str">
        <f t="shared" si="515"/>
        <v/>
      </c>
      <c r="O2689" s="138" t="str">
        <f t="shared" si="520"/>
        <v/>
      </c>
      <c r="P2689" s="142"/>
      <c r="S2689" s="154"/>
      <c r="T2689" s="119" t="str">
        <f t="shared" si="521"/>
        <v/>
      </c>
      <c r="U2689" s="119" t="str">
        <f t="shared" si="522"/>
        <v/>
      </c>
      <c r="V2689" s="119" t="str">
        <f t="shared" si="516"/>
        <v/>
      </c>
      <c r="W2689" s="119" t="str">
        <f t="shared" si="517"/>
        <v/>
      </c>
      <c r="X2689" s="119" t="str">
        <f t="shared" si="518"/>
        <v/>
      </c>
      <c r="Y2689" s="120" t="str">
        <f t="shared" si="523"/>
        <v/>
      </c>
      <c r="Z2689" s="121" t="str">
        <f t="shared" si="524"/>
        <v/>
      </c>
      <c r="AB2689" s="119" t="str">
        <f t="shared" si="519"/>
        <v/>
      </c>
    </row>
    <row r="2690" spans="1:28" x14ac:dyDescent="0.45">
      <c r="A2690" s="112" t="str">
        <f>IF(C2690="","",COUNTA($C$3:C2690))</f>
        <v/>
      </c>
      <c r="B2690" s="112" t="str">
        <f t="shared" si="525"/>
        <v/>
      </c>
      <c r="F2690" s="137"/>
      <c r="G2690" s="116"/>
      <c r="H2690" s="152"/>
      <c r="I2690" s="116"/>
      <c r="J2690" s="116"/>
      <c r="K2690" s="117" t="str">
        <f t="shared" si="515"/>
        <v/>
      </c>
      <c r="O2690" s="138" t="str">
        <f t="shared" si="520"/>
        <v/>
      </c>
      <c r="P2690" s="142"/>
      <c r="S2690" s="154"/>
      <c r="T2690" s="119" t="str">
        <f t="shared" si="521"/>
        <v/>
      </c>
      <c r="U2690" s="119" t="str">
        <f t="shared" si="522"/>
        <v/>
      </c>
      <c r="V2690" s="119" t="str">
        <f t="shared" si="516"/>
        <v/>
      </c>
      <c r="W2690" s="119" t="str">
        <f t="shared" si="517"/>
        <v/>
      </c>
      <c r="X2690" s="119" t="str">
        <f t="shared" si="518"/>
        <v/>
      </c>
      <c r="Y2690" s="120" t="str">
        <f t="shared" si="523"/>
        <v/>
      </c>
      <c r="Z2690" s="121" t="str">
        <f t="shared" si="524"/>
        <v/>
      </c>
      <c r="AB2690" s="119" t="str">
        <f t="shared" si="519"/>
        <v/>
      </c>
    </row>
    <row r="2691" spans="1:28" x14ac:dyDescent="0.45">
      <c r="A2691" s="112" t="str">
        <f>IF(C2691="","",COUNTA($C$3:C2691))</f>
        <v/>
      </c>
      <c r="B2691" s="112" t="str">
        <f t="shared" si="525"/>
        <v/>
      </c>
      <c r="F2691" s="137"/>
      <c r="G2691" s="116"/>
      <c r="H2691" s="152"/>
      <c r="I2691" s="116"/>
      <c r="J2691" s="116"/>
      <c r="K2691" s="117" t="str">
        <f t="shared" ref="K2691:K2754" si="52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2691" s="138" t="str">
        <f t="shared" si="520"/>
        <v/>
      </c>
      <c r="P2691" s="142"/>
      <c r="S2691" s="154"/>
      <c r="T2691" s="119" t="str">
        <f t="shared" si="521"/>
        <v/>
      </c>
      <c r="U2691" s="119" t="str">
        <f t="shared" si="522"/>
        <v/>
      </c>
      <c r="V2691" s="119" t="str">
        <f t="shared" ref="V2691:V2754" si="527">IF(ISNUMBER(SEARCH("26",J:J)),O2691*3.925,IF(ISNUMBER(SEARCH("24",J:J)),O2691*4.71,IF(ISNUMBER(SEARCH("22",J:J)),O2691*6.28,IF(ISNUMBER(SEARCH("20",J:J)),O2691*7.85,IF(ISNUMBER(SEARCH("18G",J:J)),O2691*9.42,IF(ISNUMBER(SEARCH("16G",J:J)),O2691*11.775,IF(ISNUMBER(SEARCH("Thermal",J:J)),O2691,IF(ISNUMBER(SEARCH("Acou",J:J)),O2691,IF(ISNUMBER(SEARCH("ss",J:J)),O2691,IF(ISNUMBER(SEARCH("0.8mm",J:J)),O2691*2.2,IF(ISNUMBER(SEARCH("1mm",J:J)),O2691*2.75,IF(ISNUMBER(SEARCH("1.2mm",J:J)),O2691*3.3,IF(ISNUMBER(SEARCH("Gasket",J:J)),O2691,IF(ISNUMBER(SEARCH("Cleats",J:J)),O2691,IF(ISNUMBER(SEARCH("Sealant",J:J)),O2691,IF(ISNUMBER(SEARCH("Bracket",J:J)),O2691,IF(ISNUMBER(SEARCH("Corner",J:J)),O2691,IF(ISNUMBER(SEARCH("Bubble",J:J)),O2691,""))))))))))))))))))</f>
        <v/>
      </c>
      <c r="W2691" s="119" t="str">
        <f t="shared" ref="W2691:W2754" si="528">IF(ISNUMBER(SEARCH("26",J:J)),U2691*3.925,IF(ISNUMBER(SEARCH("24",J:J)),U2691*4.71,IF(ISNUMBER(SEARCH("22",J:J)),U2691*6.28,IF(ISNUMBER(SEARCH("20",J:J)),U2691*7.85,IF(ISNUMBER(SEARCH("18G",J:J)),U2691*9.42,IF(ISNUMBER(SEARCH("16G",J:J)),U2691*11.775,IF(ISNUMBER(SEARCH("Thermal",J:J)),U2691,IF(ISNUMBER(SEARCH("Acou",J:J)),U2691,IF(ISNUMBER(SEARCH("ss",J:J)),U2691,IF(ISNUMBER(SEARCH("0.8mm",J:J)),U2691*2.2,IF(ISNUMBER(SEARCH("1mm",J:J)),U2691*2.75,IF(ISNUMBER(SEARCH("1.2mm",J:J)),U2691*3.3,IF(ISNUMBER(SEARCH("Gasket",J:J)),U2691,IF(ISNUMBER(SEARCH("Cleats",J:J)),U2691,IF(ISNUMBER(SEARCH("Sealant",J:J)),U2691,IF(ISNUMBER(SEARCH("Bracket",J:J)),U2691,IF(ISNUMBER(SEARCH("Corner",J:J)),U2691,IF(ISNUMBER(SEARCH("Bubble",J:J)),U2691,""))))))))))))))))))</f>
        <v/>
      </c>
      <c r="X2691" s="119" t="str">
        <f t="shared" ref="X2691:X2754" si="529">IF(ISNUMBER(SEARCH("26",J:J)),T2691*3.925,IF(ISNUMBER(SEARCH("24",J:J)),T2691*4.71,IF(ISNUMBER(SEARCH("22",J:J)),T2691*6.28,IF(ISNUMBER(SEARCH("20",J:J)),T2691*7.85,IF(ISNUMBER(SEARCH("18",J:J)),T2691*9.42,IF(ISNUMBER(SEARCH("16",J:J)),T2691*11.775,IF(ISNUMBER(SEARCH("Thermal",J:J)),"",IF(ISNUMBER(SEARCH("Acou",J:J)),"",IF(ISNUMBER(SEARCH("ss",J:J)),"",IF(ISNUMBER(SEARCH("0.8mm",J:J)),T2691*2.2,IF(ISNUMBER(SEARCH("1mm",J:J)),T2691*2.75,IF(ISNUMBER(SEARCH("1.2mm",J:J)),T2691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691" s="120" t="str">
        <f t="shared" si="523"/>
        <v/>
      </c>
      <c r="Z2691" s="121" t="str">
        <f t="shared" si="524"/>
        <v/>
      </c>
      <c r="AB2691" s="119" t="str">
        <f t="shared" si="519"/>
        <v/>
      </c>
    </row>
    <row r="2692" spans="1:28" x14ac:dyDescent="0.45">
      <c r="A2692" s="112" t="str">
        <f>IF(C2692="","",COUNTA($C$3:C2692))</f>
        <v/>
      </c>
      <c r="B2692" s="112" t="str">
        <f t="shared" si="525"/>
        <v/>
      </c>
      <c r="F2692" s="137"/>
      <c r="G2692" s="116"/>
      <c r="H2692" s="152"/>
      <c r="I2692" s="116"/>
      <c r="J2692" s="116"/>
      <c r="K2692" s="117" t="str">
        <f t="shared" si="526"/>
        <v/>
      </c>
      <c r="O2692" s="138" t="str">
        <f t="shared" si="520"/>
        <v/>
      </c>
      <c r="P2692" s="142"/>
      <c r="S2692" s="154"/>
      <c r="T2692" s="119" t="str">
        <f t="shared" si="521"/>
        <v/>
      </c>
      <c r="U2692" s="119" t="str">
        <f t="shared" si="522"/>
        <v/>
      </c>
      <c r="V2692" s="119" t="str">
        <f t="shared" si="527"/>
        <v/>
      </c>
      <c r="W2692" s="119" t="str">
        <f t="shared" si="528"/>
        <v/>
      </c>
      <c r="X2692" s="119" t="str">
        <f t="shared" si="529"/>
        <v/>
      </c>
      <c r="Y2692" s="120" t="str">
        <f t="shared" si="523"/>
        <v/>
      </c>
      <c r="Z2692" s="121" t="str">
        <f t="shared" si="524"/>
        <v/>
      </c>
      <c r="AB2692" s="119" t="str">
        <f t="shared" si="519"/>
        <v/>
      </c>
    </row>
    <row r="2693" spans="1:28" x14ac:dyDescent="0.45">
      <c r="A2693" s="112" t="str">
        <f>IF(C2693="","",COUNTA($C$3:C2693))</f>
        <v/>
      </c>
      <c r="B2693" s="112" t="str">
        <f t="shared" si="525"/>
        <v/>
      </c>
      <c r="C2693" s="137"/>
      <c r="F2693" s="137"/>
      <c r="G2693" s="116"/>
      <c r="H2693" s="152"/>
      <c r="I2693" s="116"/>
      <c r="J2693" s="116"/>
      <c r="K2693" s="117" t="str">
        <f t="shared" si="526"/>
        <v/>
      </c>
      <c r="O2693" s="138" t="str">
        <f t="shared" si="520"/>
        <v/>
      </c>
      <c r="P2693" s="142"/>
      <c r="S2693" s="154"/>
      <c r="T2693" s="119" t="str">
        <f t="shared" si="521"/>
        <v/>
      </c>
      <c r="U2693" s="119" t="str">
        <f t="shared" si="522"/>
        <v/>
      </c>
      <c r="V2693" s="119" t="str">
        <f t="shared" si="527"/>
        <v/>
      </c>
      <c r="W2693" s="119" t="str">
        <f t="shared" si="528"/>
        <v/>
      </c>
      <c r="X2693" s="119" t="str">
        <f t="shared" si="529"/>
        <v/>
      </c>
      <c r="Y2693" s="120" t="str">
        <f t="shared" si="523"/>
        <v/>
      </c>
      <c r="Z2693" s="121" t="str">
        <f t="shared" si="524"/>
        <v/>
      </c>
      <c r="AB2693" s="119" t="str">
        <f t="shared" si="519"/>
        <v/>
      </c>
    </row>
    <row r="2694" spans="1:28" x14ac:dyDescent="0.45">
      <c r="A2694" s="112" t="str">
        <f>IF(C2694="","",COUNTA($C$3:C2694))</f>
        <v/>
      </c>
      <c r="B2694" s="112" t="str">
        <f t="shared" si="525"/>
        <v/>
      </c>
      <c r="F2694" s="137"/>
      <c r="G2694" s="116"/>
      <c r="H2694" s="152"/>
      <c r="I2694" s="116"/>
      <c r="J2694" s="116"/>
      <c r="K2694" s="117" t="str">
        <f t="shared" si="526"/>
        <v/>
      </c>
      <c r="O2694" s="138" t="str">
        <f t="shared" si="520"/>
        <v/>
      </c>
      <c r="P2694" s="142"/>
      <c r="S2694" s="154"/>
      <c r="T2694" s="119" t="str">
        <f t="shared" si="521"/>
        <v/>
      </c>
      <c r="U2694" s="119" t="str">
        <f t="shared" si="522"/>
        <v/>
      </c>
      <c r="V2694" s="119" t="str">
        <f t="shared" si="527"/>
        <v/>
      </c>
      <c r="W2694" s="119" t="str">
        <f t="shared" si="528"/>
        <v/>
      </c>
      <c r="X2694" s="119" t="str">
        <f t="shared" si="529"/>
        <v/>
      </c>
      <c r="Y2694" s="120" t="str">
        <f t="shared" si="523"/>
        <v/>
      </c>
      <c r="Z2694" s="121" t="str">
        <f t="shared" si="524"/>
        <v/>
      </c>
      <c r="AB2694" s="119" t="str">
        <f t="shared" si="519"/>
        <v/>
      </c>
    </row>
    <row r="2695" spans="1:28" x14ac:dyDescent="0.45">
      <c r="A2695" s="112" t="str">
        <f>IF(C2695="","",COUNTA($C$3:C2695))</f>
        <v/>
      </c>
      <c r="B2695" s="112" t="str">
        <f t="shared" si="525"/>
        <v/>
      </c>
      <c r="F2695" s="137"/>
      <c r="G2695" s="116"/>
      <c r="H2695" s="152"/>
      <c r="I2695" s="116"/>
      <c r="J2695" s="116"/>
      <c r="K2695" s="117" t="str">
        <f t="shared" si="526"/>
        <v/>
      </c>
      <c r="O2695" s="138" t="str">
        <f t="shared" si="520"/>
        <v/>
      </c>
      <c r="P2695" s="142"/>
      <c r="S2695" s="154"/>
      <c r="T2695" s="119" t="str">
        <f t="shared" si="521"/>
        <v/>
      </c>
      <c r="U2695" s="119" t="str">
        <f t="shared" si="522"/>
        <v/>
      </c>
      <c r="V2695" s="119" t="str">
        <f t="shared" si="527"/>
        <v/>
      </c>
      <c r="W2695" s="119" t="str">
        <f t="shared" si="528"/>
        <v/>
      </c>
      <c r="X2695" s="119" t="str">
        <f t="shared" si="529"/>
        <v/>
      </c>
      <c r="Y2695" s="120" t="str">
        <f t="shared" si="523"/>
        <v/>
      </c>
      <c r="Z2695" s="121" t="str">
        <f t="shared" si="524"/>
        <v/>
      </c>
      <c r="AB2695" s="119" t="str">
        <f t="shared" si="519"/>
        <v/>
      </c>
    </row>
    <row r="2696" spans="1:28" x14ac:dyDescent="0.45">
      <c r="A2696" s="112" t="str">
        <f>IF(C2696="","",COUNTA($C$3:C2696))</f>
        <v/>
      </c>
      <c r="B2696" s="112" t="str">
        <f t="shared" si="525"/>
        <v/>
      </c>
      <c r="F2696" s="137"/>
      <c r="G2696" s="116"/>
      <c r="H2696" s="152"/>
      <c r="I2696" s="116"/>
      <c r="J2696" s="116"/>
      <c r="K2696" s="117" t="str">
        <f t="shared" si="526"/>
        <v/>
      </c>
      <c r="O2696" s="138" t="str">
        <f t="shared" si="520"/>
        <v/>
      </c>
      <c r="P2696" s="142"/>
      <c r="S2696" s="154"/>
      <c r="T2696" s="119" t="str">
        <f t="shared" si="521"/>
        <v/>
      </c>
      <c r="U2696" s="119" t="str">
        <f t="shared" si="522"/>
        <v/>
      </c>
      <c r="V2696" s="119" t="str">
        <f t="shared" si="527"/>
        <v/>
      </c>
      <c r="W2696" s="119" t="str">
        <f t="shared" si="528"/>
        <v/>
      </c>
      <c r="X2696" s="119" t="str">
        <f t="shared" si="529"/>
        <v/>
      </c>
      <c r="Y2696" s="120" t="str">
        <f t="shared" si="523"/>
        <v/>
      </c>
      <c r="Z2696" s="121" t="str">
        <f t="shared" si="524"/>
        <v/>
      </c>
      <c r="AB2696" s="119" t="str">
        <f t="shared" si="519"/>
        <v/>
      </c>
    </row>
    <row r="2697" spans="1:28" x14ac:dyDescent="0.45">
      <c r="A2697" s="112" t="str">
        <f>IF(C2697="","",COUNTA($C$3:C2697))</f>
        <v/>
      </c>
      <c r="B2697" s="112" t="str">
        <f t="shared" si="525"/>
        <v/>
      </c>
      <c r="F2697" s="137"/>
      <c r="G2697" s="116"/>
      <c r="H2697" s="152"/>
      <c r="I2697" s="116"/>
      <c r="J2697" s="116"/>
      <c r="K2697" s="117" t="str">
        <f t="shared" si="526"/>
        <v/>
      </c>
      <c r="O2697" s="138" t="str">
        <f t="shared" si="520"/>
        <v/>
      </c>
      <c r="P2697" s="142"/>
      <c r="S2697" s="154"/>
      <c r="T2697" s="119" t="str">
        <f t="shared" si="521"/>
        <v/>
      </c>
      <c r="U2697" s="119" t="str">
        <f t="shared" si="522"/>
        <v/>
      </c>
      <c r="V2697" s="119" t="str">
        <f t="shared" si="527"/>
        <v/>
      </c>
      <c r="W2697" s="119" t="str">
        <f t="shared" si="528"/>
        <v/>
      </c>
      <c r="X2697" s="119" t="str">
        <f t="shared" si="529"/>
        <v/>
      </c>
      <c r="Y2697" s="120" t="str">
        <f t="shared" si="523"/>
        <v/>
      </c>
      <c r="Z2697" s="121" t="str">
        <f t="shared" si="524"/>
        <v/>
      </c>
      <c r="AB2697" s="119" t="str">
        <f t="shared" si="519"/>
        <v/>
      </c>
    </row>
    <row r="2698" spans="1:28" x14ac:dyDescent="0.45">
      <c r="A2698" s="112" t="str">
        <f>IF(C2698="","",COUNTA($C$3:C2698))</f>
        <v/>
      </c>
      <c r="B2698" s="112" t="str">
        <f t="shared" si="525"/>
        <v/>
      </c>
      <c r="C2698" s="137"/>
      <c r="D2698" s="114"/>
      <c r="E2698" s="114"/>
      <c r="F2698" s="115"/>
      <c r="G2698" s="116"/>
      <c r="H2698" s="152"/>
      <c r="I2698" s="116"/>
      <c r="J2698" s="116"/>
      <c r="K2698" s="117" t="str">
        <f t="shared" si="526"/>
        <v/>
      </c>
      <c r="M2698" s="147"/>
      <c r="O2698" s="138" t="str">
        <f t="shared" si="520"/>
        <v/>
      </c>
      <c r="P2698" s="142"/>
      <c r="S2698" s="154"/>
      <c r="T2698" s="119" t="str">
        <f t="shared" si="521"/>
        <v/>
      </c>
      <c r="U2698" s="119" t="str">
        <f t="shared" si="522"/>
        <v/>
      </c>
      <c r="V2698" s="119" t="str">
        <f t="shared" si="527"/>
        <v/>
      </c>
      <c r="W2698" s="119" t="str">
        <f t="shared" si="528"/>
        <v/>
      </c>
      <c r="X2698" s="119" t="str">
        <f t="shared" si="529"/>
        <v/>
      </c>
      <c r="Y2698" s="120" t="str">
        <f t="shared" si="523"/>
        <v/>
      </c>
      <c r="Z2698" s="121" t="str">
        <f t="shared" si="524"/>
        <v/>
      </c>
      <c r="AB2698" s="119" t="str">
        <f t="shared" si="519"/>
        <v/>
      </c>
    </row>
    <row r="2699" spans="1:28" x14ac:dyDescent="0.45">
      <c r="A2699" s="112" t="str">
        <f>IF(C2699="","",COUNTA($C$3:C2699))</f>
        <v/>
      </c>
      <c r="B2699" s="112" t="str">
        <f t="shared" si="525"/>
        <v/>
      </c>
      <c r="F2699" s="137"/>
      <c r="G2699" s="116"/>
      <c r="H2699" s="152"/>
      <c r="I2699" s="116"/>
      <c r="J2699" s="116"/>
      <c r="K2699" s="117" t="str">
        <f t="shared" si="526"/>
        <v/>
      </c>
      <c r="O2699" s="138" t="str">
        <f t="shared" si="520"/>
        <v/>
      </c>
      <c r="P2699" s="142"/>
      <c r="S2699" s="154"/>
      <c r="T2699" s="119" t="str">
        <f t="shared" si="521"/>
        <v/>
      </c>
      <c r="U2699" s="119" t="str">
        <f t="shared" si="522"/>
        <v/>
      </c>
      <c r="V2699" s="119" t="str">
        <f t="shared" si="527"/>
        <v/>
      </c>
      <c r="W2699" s="119" t="str">
        <f t="shared" si="528"/>
        <v/>
      </c>
      <c r="X2699" s="119" t="str">
        <f t="shared" si="529"/>
        <v/>
      </c>
      <c r="Y2699" s="120" t="str">
        <f t="shared" si="523"/>
        <v/>
      </c>
      <c r="Z2699" s="121" t="str">
        <f t="shared" si="524"/>
        <v/>
      </c>
      <c r="AB2699" s="119" t="str">
        <f t="shared" si="519"/>
        <v/>
      </c>
    </row>
    <row r="2700" spans="1:28" x14ac:dyDescent="0.45">
      <c r="A2700" s="112" t="str">
        <f>IF(C2700="","",COUNTA($C$3:C2700))</f>
        <v/>
      </c>
      <c r="B2700" s="112" t="str">
        <f t="shared" si="525"/>
        <v/>
      </c>
      <c r="F2700" s="137"/>
      <c r="G2700" s="116"/>
      <c r="H2700" s="152"/>
      <c r="I2700" s="116"/>
      <c r="J2700" s="116"/>
      <c r="K2700" s="117" t="str">
        <f t="shared" si="526"/>
        <v/>
      </c>
      <c r="O2700" s="138" t="str">
        <f t="shared" si="520"/>
        <v/>
      </c>
      <c r="P2700" s="142"/>
      <c r="S2700" s="154"/>
      <c r="T2700" s="119" t="str">
        <f t="shared" si="521"/>
        <v/>
      </c>
      <c r="U2700" s="119" t="str">
        <f t="shared" si="522"/>
        <v/>
      </c>
      <c r="V2700" s="119" t="str">
        <f t="shared" si="527"/>
        <v/>
      </c>
      <c r="W2700" s="119" t="str">
        <f t="shared" si="528"/>
        <v/>
      </c>
      <c r="X2700" s="119" t="str">
        <f t="shared" si="529"/>
        <v/>
      </c>
      <c r="Y2700" s="120" t="str">
        <f t="shared" si="523"/>
        <v/>
      </c>
      <c r="Z2700" s="121" t="str">
        <f t="shared" si="524"/>
        <v/>
      </c>
      <c r="AB2700" s="119" t="str">
        <f t="shared" si="519"/>
        <v/>
      </c>
    </row>
    <row r="2701" spans="1:28" x14ac:dyDescent="0.45">
      <c r="A2701" s="112" t="str">
        <f>IF(C2701="","",COUNTA($C$3:C2701))</f>
        <v/>
      </c>
      <c r="B2701" s="112" t="str">
        <f t="shared" si="525"/>
        <v/>
      </c>
      <c r="F2701" s="137"/>
      <c r="G2701" s="116"/>
      <c r="H2701" s="152"/>
      <c r="I2701" s="116"/>
      <c r="J2701" s="116"/>
      <c r="K2701" s="117" t="str">
        <f t="shared" si="526"/>
        <v/>
      </c>
      <c r="O2701" s="138" t="str">
        <f t="shared" si="520"/>
        <v/>
      </c>
      <c r="P2701" s="142"/>
      <c r="S2701" s="154"/>
      <c r="T2701" s="119" t="str">
        <f t="shared" si="521"/>
        <v/>
      </c>
      <c r="U2701" s="119" t="str">
        <f t="shared" si="522"/>
        <v/>
      </c>
      <c r="V2701" s="119" t="str">
        <f t="shared" si="527"/>
        <v/>
      </c>
      <c r="W2701" s="119" t="str">
        <f t="shared" si="528"/>
        <v/>
      </c>
      <c r="X2701" s="119" t="str">
        <f t="shared" si="529"/>
        <v/>
      </c>
      <c r="Y2701" s="120" t="str">
        <f t="shared" si="523"/>
        <v/>
      </c>
      <c r="Z2701" s="121" t="str">
        <f t="shared" si="524"/>
        <v/>
      </c>
      <c r="AB2701" s="119" t="str">
        <f t="shared" si="519"/>
        <v/>
      </c>
    </row>
    <row r="2702" spans="1:28" x14ac:dyDescent="0.45">
      <c r="A2702" s="112" t="str">
        <f>IF(C2702="","",COUNTA($C$3:C2702))</f>
        <v/>
      </c>
      <c r="B2702" s="112" t="str">
        <f t="shared" si="525"/>
        <v/>
      </c>
      <c r="F2702" s="137"/>
      <c r="G2702" s="116"/>
      <c r="H2702" s="152"/>
      <c r="I2702" s="116"/>
      <c r="J2702" s="116"/>
      <c r="K2702" s="117" t="str">
        <f t="shared" si="526"/>
        <v/>
      </c>
      <c r="O2702" s="138" t="str">
        <f t="shared" si="520"/>
        <v/>
      </c>
      <c r="P2702" s="142"/>
      <c r="S2702" s="154"/>
      <c r="T2702" s="119" t="str">
        <f t="shared" si="521"/>
        <v/>
      </c>
      <c r="U2702" s="119" t="str">
        <f t="shared" si="522"/>
        <v/>
      </c>
      <c r="V2702" s="119" t="str">
        <f t="shared" si="527"/>
        <v/>
      </c>
      <c r="W2702" s="119" t="str">
        <f t="shared" si="528"/>
        <v/>
      </c>
      <c r="X2702" s="119" t="str">
        <f t="shared" si="529"/>
        <v/>
      </c>
      <c r="Y2702" s="120" t="str">
        <f t="shared" si="523"/>
        <v/>
      </c>
      <c r="Z2702" s="121" t="str">
        <f t="shared" si="524"/>
        <v/>
      </c>
      <c r="AB2702" s="119" t="str">
        <f t="shared" si="519"/>
        <v/>
      </c>
    </row>
    <row r="2703" spans="1:28" x14ac:dyDescent="0.45">
      <c r="A2703" s="112" t="str">
        <f>IF(C2703="","",COUNTA($C$3:C2703))</f>
        <v/>
      </c>
      <c r="B2703" s="112" t="str">
        <f t="shared" si="525"/>
        <v/>
      </c>
      <c r="F2703" s="137"/>
      <c r="G2703" s="116"/>
      <c r="H2703" s="152"/>
      <c r="I2703" s="116"/>
      <c r="J2703" s="116"/>
      <c r="K2703" s="117" t="str">
        <f t="shared" si="526"/>
        <v/>
      </c>
      <c r="O2703" s="138" t="str">
        <f t="shared" si="520"/>
        <v/>
      </c>
      <c r="P2703" s="142"/>
      <c r="S2703" s="154"/>
      <c r="T2703" s="119" t="str">
        <f t="shared" si="521"/>
        <v/>
      </c>
      <c r="U2703" s="119" t="str">
        <f t="shared" si="522"/>
        <v/>
      </c>
      <c r="V2703" s="119" t="str">
        <f t="shared" si="527"/>
        <v/>
      </c>
      <c r="W2703" s="119" t="str">
        <f t="shared" si="528"/>
        <v/>
      </c>
      <c r="X2703" s="119" t="str">
        <f t="shared" si="529"/>
        <v/>
      </c>
      <c r="Y2703" s="120" t="str">
        <f t="shared" si="523"/>
        <v/>
      </c>
      <c r="Z2703" s="121" t="str">
        <f t="shared" si="524"/>
        <v/>
      </c>
      <c r="AB2703" s="119" t="str">
        <f t="shared" si="519"/>
        <v/>
      </c>
    </row>
    <row r="2704" spans="1:28" x14ac:dyDescent="0.45">
      <c r="A2704" s="112" t="str">
        <f>IF(C2704="","",COUNTA($C$3:C2704))</f>
        <v/>
      </c>
      <c r="B2704" s="112" t="str">
        <f t="shared" si="525"/>
        <v/>
      </c>
      <c r="F2704" s="137"/>
      <c r="G2704" s="116"/>
      <c r="H2704" s="152"/>
      <c r="I2704" s="116"/>
      <c r="J2704" s="116"/>
      <c r="K2704" s="117" t="str">
        <f t="shared" si="526"/>
        <v/>
      </c>
      <c r="O2704" s="138" t="str">
        <f t="shared" si="520"/>
        <v/>
      </c>
      <c r="P2704" s="142"/>
      <c r="S2704" s="154"/>
      <c r="T2704" s="119" t="str">
        <f t="shared" si="521"/>
        <v/>
      </c>
      <c r="U2704" s="119" t="str">
        <f t="shared" si="522"/>
        <v/>
      </c>
      <c r="V2704" s="119" t="str">
        <f t="shared" si="527"/>
        <v/>
      </c>
      <c r="W2704" s="119" t="str">
        <f t="shared" si="528"/>
        <v/>
      </c>
      <c r="X2704" s="119" t="str">
        <f t="shared" si="529"/>
        <v/>
      </c>
      <c r="Y2704" s="120" t="str">
        <f t="shared" si="523"/>
        <v/>
      </c>
      <c r="Z2704" s="121" t="str">
        <f t="shared" si="524"/>
        <v/>
      </c>
      <c r="AB2704" s="119" t="str">
        <f t="shared" si="519"/>
        <v/>
      </c>
    </row>
    <row r="2705" spans="1:28" x14ac:dyDescent="0.45">
      <c r="A2705" s="112" t="str">
        <f>IF(C2705="","",COUNTA($C$3:C2705))</f>
        <v/>
      </c>
      <c r="B2705" s="112" t="str">
        <f t="shared" si="525"/>
        <v/>
      </c>
      <c r="F2705" s="137"/>
      <c r="G2705" s="116"/>
      <c r="H2705" s="152"/>
      <c r="I2705" s="116"/>
      <c r="J2705" s="116"/>
      <c r="K2705" s="117" t="str">
        <f t="shared" si="526"/>
        <v/>
      </c>
      <c r="O2705" s="138" t="str">
        <f t="shared" si="520"/>
        <v/>
      </c>
      <c r="P2705" s="142"/>
      <c r="S2705" s="154"/>
      <c r="T2705" s="119" t="str">
        <f t="shared" si="521"/>
        <v/>
      </c>
      <c r="U2705" s="119" t="str">
        <f t="shared" si="522"/>
        <v/>
      </c>
      <c r="V2705" s="119" t="str">
        <f t="shared" si="527"/>
        <v/>
      </c>
      <c r="W2705" s="119" t="str">
        <f t="shared" si="528"/>
        <v/>
      </c>
      <c r="X2705" s="119" t="str">
        <f t="shared" si="529"/>
        <v/>
      </c>
      <c r="Y2705" s="120" t="str">
        <f t="shared" si="523"/>
        <v/>
      </c>
      <c r="Z2705" s="121" t="str">
        <f t="shared" si="524"/>
        <v/>
      </c>
      <c r="AB2705" s="119" t="str">
        <f t="shared" si="519"/>
        <v/>
      </c>
    </row>
    <row r="2706" spans="1:28" x14ac:dyDescent="0.45">
      <c r="A2706" s="112" t="str">
        <f>IF(C2706="","",COUNTA($C$3:C2706))</f>
        <v/>
      </c>
      <c r="B2706" s="112" t="str">
        <f t="shared" si="525"/>
        <v/>
      </c>
      <c r="F2706" s="137"/>
      <c r="G2706" s="116"/>
      <c r="H2706" s="152"/>
      <c r="I2706" s="116"/>
      <c r="J2706" s="116"/>
      <c r="K2706" s="117" t="str">
        <f t="shared" si="526"/>
        <v/>
      </c>
      <c r="O2706" s="138" t="str">
        <f t="shared" si="520"/>
        <v/>
      </c>
      <c r="P2706" s="142"/>
      <c r="S2706" s="154"/>
      <c r="T2706" s="119" t="str">
        <f t="shared" si="521"/>
        <v/>
      </c>
      <c r="U2706" s="119" t="str">
        <f t="shared" si="522"/>
        <v/>
      </c>
      <c r="V2706" s="119" t="str">
        <f t="shared" si="527"/>
        <v/>
      </c>
      <c r="W2706" s="119" t="str">
        <f t="shared" si="528"/>
        <v/>
      </c>
      <c r="X2706" s="119" t="str">
        <f t="shared" si="529"/>
        <v/>
      </c>
      <c r="Y2706" s="120" t="str">
        <f t="shared" si="523"/>
        <v/>
      </c>
      <c r="Z2706" s="121" t="str">
        <f t="shared" si="524"/>
        <v/>
      </c>
      <c r="AB2706" s="119" t="str">
        <f t="shared" si="519"/>
        <v/>
      </c>
    </row>
    <row r="2707" spans="1:28" x14ac:dyDescent="0.45">
      <c r="A2707" s="112" t="str">
        <f>IF(C2707="","",COUNTA($C$3:C2707))</f>
        <v/>
      </c>
      <c r="B2707" s="112" t="str">
        <f t="shared" si="525"/>
        <v/>
      </c>
      <c r="C2707" s="137"/>
      <c r="F2707" s="137"/>
      <c r="G2707" s="116"/>
      <c r="H2707" s="152"/>
      <c r="I2707" s="116"/>
      <c r="J2707" s="116"/>
      <c r="K2707" s="117" t="str">
        <f t="shared" si="526"/>
        <v/>
      </c>
      <c r="O2707" s="138" t="str">
        <f t="shared" si="520"/>
        <v/>
      </c>
      <c r="P2707" s="142"/>
      <c r="S2707" s="154"/>
      <c r="T2707" s="119" t="str">
        <f t="shared" si="521"/>
        <v/>
      </c>
      <c r="U2707" s="119" t="str">
        <f t="shared" si="522"/>
        <v/>
      </c>
      <c r="V2707" s="119" t="str">
        <f t="shared" si="527"/>
        <v/>
      </c>
      <c r="W2707" s="119" t="str">
        <f t="shared" si="528"/>
        <v/>
      </c>
      <c r="X2707" s="119" t="str">
        <f t="shared" si="529"/>
        <v/>
      </c>
      <c r="Y2707" s="120" t="str">
        <f t="shared" si="523"/>
        <v/>
      </c>
      <c r="Z2707" s="121" t="str">
        <f t="shared" si="524"/>
        <v/>
      </c>
      <c r="AB2707" s="119" t="str">
        <f t="shared" si="519"/>
        <v/>
      </c>
    </row>
    <row r="2708" spans="1:28" x14ac:dyDescent="0.45">
      <c r="A2708" s="112" t="str">
        <f>IF(C2708="","",COUNTA($C$3:C2708))</f>
        <v/>
      </c>
      <c r="B2708" s="112" t="str">
        <f t="shared" si="525"/>
        <v/>
      </c>
      <c r="F2708" s="137"/>
      <c r="G2708" s="116"/>
      <c r="H2708" s="152"/>
      <c r="I2708" s="116"/>
      <c r="J2708" s="116"/>
      <c r="K2708" s="117" t="str">
        <f t="shared" si="526"/>
        <v/>
      </c>
      <c r="O2708" s="138" t="str">
        <f t="shared" si="520"/>
        <v/>
      </c>
      <c r="P2708" s="142"/>
      <c r="S2708" s="154"/>
      <c r="T2708" s="119" t="str">
        <f t="shared" si="521"/>
        <v/>
      </c>
      <c r="U2708" s="119" t="str">
        <f t="shared" si="522"/>
        <v/>
      </c>
      <c r="V2708" s="119" t="str">
        <f t="shared" si="527"/>
        <v/>
      </c>
      <c r="W2708" s="119" t="str">
        <f t="shared" si="528"/>
        <v/>
      </c>
      <c r="X2708" s="119" t="str">
        <f t="shared" si="529"/>
        <v/>
      </c>
      <c r="Y2708" s="120" t="str">
        <f t="shared" si="523"/>
        <v/>
      </c>
      <c r="Z2708" s="121" t="str">
        <f t="shared" si="524"/>
        <v/>
      </c>
      <c r="AB2708" s="119" t="str">
        <f t="shared" si="519"/>
        <v/>
      </c>
    </row>
    <row r="2709" spans="1:28" x14ac:dyDescent="0.45">
      <c r="A2709" s="112" t="str">
        <f>IF(C2709="","",COUNTA($C$3:C2709))</f>
        <v/>
      </c>
      <c r="B2709" s="112" t="str">
        <f t="shared" si="525"/>
        <v/>
      </c>
      <c r="F2709" s="137"/>
      <c r="G2709" s="116"/>
      <c r="H2709" s="152"/>
      <c r="I2709" s="116"/>
      <c r="K2709" s="117" t="str">
        <f t="shared" si="526"/>
        <v/>
      </c>
      <c r="O2709" s="138" t="str">
        <f t="shared" si="520"/>
        <v/>
      </c>
      <c r="P2709" s="142"/>
      <c r="S2709" s="154"/>
      <c r="T2709" s="119" t="str">
        <f t="shared" si="521"/>
        <v/>
      </c>
      <c r="U2709" s="119" t="str">
        <f t="shared" si="522"/>
        <v/>
      </c>
      <c r="V2709" s="119" t="str">
        <f t="shared" si="527"/>
        <v/>
      </c>
      <c r="W2709" s="119" t="str">
        <f t="shared" si="528"/>
        <v/>
      </c>
      <c r="X2709" s="119" t="str">
        <f t="shared" si="529"/>
        <v/>
      </c>
      <c r="Y2709" s="120" t="str">
        <f t="shared" si="523"/>
        <v/>
      </c>
      <c r="Z2709" s="121" t="str">
        <f t="shared" si="524"/>
        <v/>
      </c>
      <c r="AB2709" s="119" t="str">
        <f t="shared" si="519"/>
        <v/>
      </c>
    </row>
    <row r="2710" spans="1:28" x14ac:dyDescent="0.45">
      <c r="A2710" s="112" t="str">
        <f>IF(C2710="","",COUNTA($C$3:C2710))</f>
        <v/>
      </c>
      <c r="B2710" s="112" t="str">
        <f t="shared" si="525"/>
        <v/>
      </c>
      <c r="F2710" s="137"/>
      <c r="G2710" s="116"/>
      <c r="H2710" s="152"/>
      <c r="I2710" s="116"/>
      <c r="K2710" s="117" t="str">
        <f t="shared" si="526"/>
        <v/>
      </c>
      <c r="O2710" s="138" t="str">
        <f t="shared" si="520"/>
        <v/>
      </c>
      <c r="P2710" s="142"/>
      <c r="S2710" s="154"/>
      <c r="T2710" s="119" t="str">
        <f t="shared" si="521"/>
        <v/>
      </c>
      <c r="U2710" s="119" t="str">
        <f t="shared" si="522"/>
        <v/>
      </c>
      <c r="V2710" s="119" t="str">
        <f t="shared" si="527"/>
        <v/>
      </c>
      <c r="W2710" s="119" t="str">
        <f t="shared" si="528"/>
        <v/>
      </c>
      <c r="X2710" s="119" t="str">
        <f t="shared" si="529"/>
        <v/>
      </c>
      <c r="Y2710" s="120" t="str">
        <f t="shared" si="523"/>
        <v/>
      </c>
      <c r="Z2710" s="121" t="str">
        <f t="shared" si="524"/>
        <v/>
      </c>
      <c r="AB2710" s="119" t="str">
        <f t="shared" si="519"/>
        <v/>
      </c>
    </row>
    <row r="2711" spans="1:28" x14ac:dyDescent="0.45">
      <c r="A2711" s="112" t="str">
        <f>IF(C2711="","",COUNTA($C$3:C2711))</f>
        <v/>
      </c>
      <c r="B2711" s="112" t="str">
        <f t="shared" si="525"/>
        <v/>
      </c>
      <c r="F2711" s="137"/>
      <c r="G2711" s="116"/>
      <c r="H2711" s="152"/>
      <c r="I2711" s="116"/>
      <c r="K2711" s="117" t="str">
        <f t="shared" si="526"/>
        <v/>
      </c>
      <c r="O2711" s="138" t="str">
        <f t="shared" si="520"/>
        <v/>
      </c>
      <c r="P2711" s="142"/>
      <c r="S2711" s="154"/>
      <c r="T2711" s="119" t="str">
        <f t="shared" si="521"/>
        <v/>
      </c>
      <c r="U2711" s="119" t="str">
        <f t="shared" si="522"/>
        <v/>
      </c>
      <c r="V2711" s="119" t="str">
        <f t="shared" si="527"/>
        <v/>
      </c>
      <c r="W2711" s="119" t="str">
        <f t="shared" si="528"/>
        <v/>
      </c>
      <c r="X2711" s="119" t="str">
        <f t="shared" si="529"/>
        <v/>
      </c>
      <c r="Y2711" s="120" t="str">
        <f t="shared" si="523"/>
        <v/>
      </c>
      <c r="Z2711" s="121" t="str">
        <f t="shared" si="524"/>
        <v/>
      </c>
      <c r="AB2711" s="119" t="str">
        <f t="shared" si="519"/>
        <v/>
      </c>
    </row>
    <row r="2712" spans="1:28" x14ac:dyDescent="0.45">
      <c r="A2712" s="112" t="str">
        <f>IF(C2712="","",COUNTA($C$3:C2712))</f>
        <v/>
      </c>
      <c r="B2712" s="112" t="str">
        <f t="shared" si="525"/>
        <v/>
      </c>
      <c r="F2712" s="137"/>
      <c r="G2712" s="116"/>
      <c r="H2712" s="152"/>
      <c r="I2712" s="116"/>
      <c r="K2712" s="117" t="str">
        <f t="shared" si="526"/>
        <v/>
      </c>
      <c r="O2712" s="138" t="str">
        <f t="shared" si="520"/>
        <v/>
      </c>
      <c r="P2712" s="142"/>
      <c r="S2712" s="154"/>
      <c r="T2712" s="119" t="str">
        <f t="shared" si="521"/>
        <v/>
      </c>
      <c r="U2712" s="119" t="str">
        <f t="shared" si="522"/>
        <v/>
      </c>
      <c r="V2712" s="119" t="str">
        <f t="shared" si="527"/>
        <v/>
      </c>
      <c r="W2712" s="119" t="str">
        <f t="shared" si="528"/>
        <v/>
      </c>
      <c r="X2712" s="119" t="str">
        <f t="shared" si="529"/>
        <v/>
      </c>
      <c r="Y2712" s="120" t="str">
        <f t="shared" si="523"/>
        <v/>
      </c>
      <c r="Z2712" s="121" t="str">
        <f t="shared" si="524"/>
        <v/>
      </c>
      <c r="AB2712" s="119" t="str">
        <f t="shared" si="519"/>
        <v/>
      </c>
    </row>
    <row r="2713" spans="1:28" x14ac:dyDescent="0.45">
      <c r="A2713" s="112" t="str">
        <f>IF(C2713="","",COUNTA($C$3:C2713))</f>
        <v/>
      </c>
      <c r="B2713" s="112" t="str">
        <f t="shared" si="525"/>
        <v/>
      </c>
      <c r="F2713" s="137"/>
      <c r="G2713" s="116"/>
      <c r="H2713" s="152"/>
      <c r="I2713" s="116"/>
      <c r="K2713" s="117" t="str">
        <f t="shared" si="526"/>
        <v/>
      </c>
      <c r="O2713" s="138" t="str">
        <f t="shared" si="520"/>
        <v/>
      </c>
      <c r="P2713" s="142"/>
      <c r="S2713" s="154"/>
      <c r="T2713" s="119" t="str">
        <f t="shared" si="521"/>
        <v/>
      </c>
      <c r="U2713" s="119" t="str">
        <f t="shared" si="522"/>
        <v/>
      </c>
      <c r="V2713" s="119" t="str">
        <f t="shared" si="527"/>
        <v/>
      </c>
      <c r="W2713" s="119" t="str">
        <f t="shared" si="528"/>
        <v/>
      </c>
      <c r="X2713" s="119" t="str">
        <f t="shared" si="529"/>
        <v/>
      </c>
      <c r="Y2713" s="120" t="str">
        <f t="shared" si="523"/>
        <v/>
      </c>
      <c r="Z2713" s="121" t="str">
        <f t="shared" si="524"/>
        <v/>
      </c>
      <c r="AB2713" s="119" t="str">
        <f t="shared" si="519"/>
        <v/>
      </c>
    </row>
    <row r="2714" spans="1:28" x14ac:dyDescent="0.45">
      <c r="A2714" s="112" t="str">
        <f>IF(C2714="","",COUNTA($C$3:C2714))</f>
        <v/>
      </c>
      <c r="B2714" s="112" t="str">
        <f t="shared" si="525"/>
        <v/>
      </c>
      <c r="C2714" s="137"/>
      <c r="D2714" s="114"/>
      <c r="E2714" s="114"/>
      <c r="F2714" s="115"/>
      <c r="G2714" s="116"/>
      <c r="H2714" s="152"/>
      <c r="I2714" s="116"/>
      <c r="J2714" s="116"/>
      <c r="K2714" s="117" t="str">
        <f t="shared" si="526"/>
        <v/>
      </c>
      <c r="O2714" s="138" t="str">
        <f t="shared" si="520"/>
        <v/>
      </c>
      <c r="P2714" s="142"/>
      <c r="S2714" s="154"/>
      <c r="T2714" s="119" t="str">
        <f t="shared" si="521"/>
        <v/>
      </c>
      <c r="U2714" s="119" t="str">
        <f t="shared" si="522"/>
        <v/>
      </c>
      <c r="V2714" s="119" t="str">
        <f t="shared" si="527"/>
        <v/>
      </c>
      <c r="W2714" s="119" t="str">
        <f t="shared" si="528"/>
        <v/>
      </c>
      <c r="X2714" s="119" t="str">
        <f t="shared" si="529"/>
        <v/>
      </c>
      <c r="Y2714" s="120" t="str">
        <f t="shared" si="523"/>
        <v/>
      </c>
      <c r="Z2714" s="121" t="str">
        <f t="shared" si="524"/>
        <v/>
      </c>
      <c r="AB2714" s="119" t="str">
        <f t="shared" si="519"/>
        <v/>
      </c>
    </row>
    <row r="2715" spans="1:28" x14ac:dyDescent="0.45">
      <c r="A2715" s="112" t="str">
        <f>IF(C2715="","",COUNTA($C$3:C2715))</f>
        <v/>
      </c>
      <c r="B2715" s="112" t="str">
        <f t="shared" si="525"/>
        <v/>
      </c>
      <c r="F2715" s="137"/>
      <c r="G2715" s="116"/>
      <c r="H2715" s="152"/>
      <c r="I2715" s="116"/>
      <c r="J2715" s="116"/>
      <c r="K2715" s="117" t="str">
        <f t="shared" si="526"/>
        <v/>
      </c>
      <c r="O2715" s="138" t="str">
        <f t="shared" si="520"/>
        <v/>
      </c>
      <c r="P2715" s="142"/>
      <c r="S2715" s="154"/>
      <c r="T2715" s="119" t="str">
        <f t="shared" si="521"/>
        <v/>
      </c>
      <c r="U2715" s="119" t="str">
        <f t="shared" si="522"/>
        <v/>
      </c>
      <c r="V2715" s="119" t="str">
        <f t="shared" si="527"/>
        <v/>
      </c>
      <c r="W2715" s="119" t="str">
        <f t="shared" si="528"/>
        <v/>
      </c>
      <c r="X2715" s="119" t="str">
        <f t="shared" si="529"/>
        <v/>
      </c>
      <c r="Y2715" s="120" t="str">
        <f t="shared" si="523"/>
        <v/>
      </c>
      <c r="Z2715" s="121" t="str">
        <f t="shared" si="524"/>
        <v/>
      </c>
      <c r="AB2715" s="119" t="str">
        <f t="shared" si="519"/>
        <v/>
      </c>
    </row>
    <row r="2716" spans="1:28" x14ac:dyDescent="0.45">
      <c r="A2716" s="112" t="str">
        <f>IF(C2716="","",COUNTA($C$3:C2716))</f>
        <v/>
      </c>
      <c r="B2716" s="112" t="str">
        <f t="shared" si="525"/>
        <v/>
      </c>
      <c r="C2716" s="137"/>
      <c r="F2716" s="137"/>
      <c r="G2716" s="116"/>
      <c r="H2716" s="152"/>
      <c r="I2716" s="116"/>
      <c r="J2716" s="116"/>
      <c r="K2716" s="117" t="str">
        <f t="shared" si="526"/>
        <v/>
      </c>
      <c r="M2716" s="147"/>
      <c r="O2716" s="138" t="str">
        <f t="shared" si="520"/>
        <v/>
      </c>
      <c r="P2716" s="142"/>
      <c r="S2716" s="154"/>
      <c r="T2716" s="119" t="str">
        <f t="shared" si="521"/>
        <v/>
      </c>
      <c r="U2716" s="119" t="str">
        <f t="shared" si="522"/>
        <v/>
      </c>
      <c r="V2716" s="119" t="str">
        <f t="shared" si="527"/>
        <v/>
      </c>
      <c r="W2716" s="119" t="str">
        <f t="shared" si="528"/>
        <v/>
      </c>
      <c r="X2716" s="119" t="str">
        <f t="shared" si="529"/>
        <v/>
      </c>
      <c r="Y2716" s="120" t="str">
        <f t="shared" si="523"/>
        <v/>
      </c>
      <c r="Z2716" s="121" t="str">
        <f t="shared" si="524"/>
        <v/>
      </c>
      <c r="AB2716" s="119" t="str">
        <f t="shared" si="519"/>
        <v/>
      </c>
    </row>
    <row r="2717" spans="1:28" x14ac:dyDescent="0.45">
      <c r="A2717" s="112" t="str">
        <f>IF(C2717="","",COUNTA($C$3:C2717))</f>
        <v/>
      </c>
      <c r="B2717" s="112" t="str">
        <f t="shared" si="525"/>
        <v/>
      </c>
      <c r="F2717" s="137"/>
      <c r="G2717" s="116"/>
      <c r="H2717" s="152"/>
      <c r="I2717" s="116"/>
      <c r="J2717" s="116"/>
      <c r="K2717" s="117" t="str">
        <f t="shared" si="526"/>
        <v/>
      </c>
      <c r="O2717" s="138" t="str">
        <f t="shared" si="520"/>
        <v/>
      </c>
      <c r="P2717" s="142"/>
      <c r="S2717" s="154"/>
      <c r="T2717" s="119" t="str">
        <f t="shared" si="521"/>
        <v/>
      </c>
      <c r="U2717" s="119" t="str">
        <f t="shared" si="522"/>
        <v/>
      </c>
      <c r="V2717" s="119" t="str">
        <f t="shared" si="527"/>
        <v/>
      </c>
      <c r="W2717" s="119" t="str">
        <f t="shared" si="528"/>
        <v/>
      </c>
      <c r="X2717" s="119" t="str">
        <f t="shared" si="529"/>
        <v/>
      </c>
      <c r="Y2717" s="120" t="str">
        <f t="shared" si="523"/>
        <v/>
      </c>
      <c r="Z2717" s="121" t="str">
        <f t="shared" si="524"/>
        <v/>
      </c>
      <c r="AB2717" s="119" t="str">
        <f t="shared" si="519"/>
        <v/>
      </c>
    </row>
    <row r="2718" spans="1:28" x14ac:dyDescent="0.45">
      <c r="A2718" s="112" t="str">
        <f>IF(C2718="","",COUNTA($C$3:C2718))</f>
        <v/>
      </c>
      <c r="B2718" s="112" t="str">
        <f t="shared" si="525"/>
        <v/>
      </c>
      <c r="F2718" s="137"/>
      <c r="G2718" s="116"/>
      <c r="H2718" s="152"/>
      <c r="I2718" s="116"/>
      <c r="J2718" s="116"/>
      <c r="K2718" s="117" t="str">
        <f t="shared" si="526"/>
        <v/>
      </c>
      <c r="O2718" s="138" t="str">
        <f t="shared" si="520"/>
        <v/>
      </c>
      <c r="P2718" s="142"/>
      <c r="S2718" s="154"/>
      <c r="T2718" s="119" t="str">
        <f t="shared" si="521"/>
        <v/>
      </c>
      <c r="U2718" s="119" t="str">
        <f t="shared" si="522"/>
        <v/>
      </c>
      <c r="V2718" s="119" t="str">
        <f t="shared" si="527"/>
        <v/>
      </c>
      <c r="W2718" s="119" t="str">
        <f t="shared" si="528"/>
        <v/>
      </c>
      <c r="X2718" s="119" t="str">
        <f t="shared" si="529"/>
        <v/>
      </c>
      <c r="Y2718" s="120" t="str">
        <f t="shared" si="523"/>
        <v/>
      </c>
      <c r="Z2718" s="121" t="str">
        <f t="shared" si="524"/>
        <v/>
      </c>
      <c r="AB2718" s="119" t="str">
        <f t="shared" si="519"/>
        <v/>
      </c>
    </row>
    <row r="2719" spans="1:28" x14ac:dyDescent="0.45">
      <c r="A2719" s="112" t="str">
        <f>IF(C2719="","",COUNTA($C$3:C2719))</f>
        <v/>
      </c>
      <c r="B2719" s="112" t="str">
        <f t="shared" si="525"/>
        <v/>
      </c>
      <c r="F2719" s="137"/>
      <c r="G2719" s="116"/>
      <c r="H2719" s="152"/>
      <c r="I2719" s="116"/>
      <c r="J2719" s="116"/>
      <c r="K2719" s="117" t="str">
        <f t="shared" si="526"/>
        <v/>
      </c>
      <c r="O2719" s="138" t="str">
        <f t="shared" si="520"/>
        <v/>
      </c>
      <c r="P2719" s="142"/>
      <c r="S2719" s="154"/>
      <c r="T2719" s="119" t="str">
        <f t="shared" si="521"/>
        <v/>
      </c>
      <c r="U2719" s="119" t="str">
        <f t="shared" si="522"/>
        <v/>
      </c>
      <c r="V2719" s="119" t="str">
        <f t="shared" si="527"/>
        <v/>
      </c>
      <c r="W2719" s="119" t="str">
        <f t="shared" si="528"/>
        <v/>
      </c>
      <c r="X2719" s="119" t="str">
        <f t="shared" si="529"/>
        <v/>
      </c>
      <c r="Y2719" s="120" t="str">
        <f t="shared" si="523"/>
        <v/>
      </c>
      <c r="Z2719" s="121" t="str">
        <f t="shared" si="524"/>
        <v/>
      </c>
      <c r="AB2719" s="119" t="str">
        <f t="shared" si="519"/>
        <v/>
      </c>
    </row>
    <row r="2720" spans="1:28" x14ac:dyDescent="0.45">
      <c r="A2720" s="112" t="str">
        <f>IF(C2720="","",COUNTA($C$3:C2720))</f>
        <v/>
      </c>
      <c r="B2720" s="112" t="str">
        <f t="shared" si="525"/>
        <v/>
      </c>
      <c r="F2720" s="137"/>
      <c r="G2720" s="116"/>
      <c r="H2720" s="152"/>
      <c r="I2720" s="116"/>
      <c r="J2720" s="116"/>
      <c r="K2720" s="117" t="str">
        <f t="shared" si="526"/>
        <v/>
      </c>
      <c r="O2720" s="138" t="str">
        <f t="shared" si="520"/>
        <v/>
      </c>
      <c r="P2720" s="142"/>
      <c r="S2720" s="154"/>
      <c r="T2720" s="119" t="str">
        <f t="shared" si="521"/>
        <v/>
      </c>
      <c r="U2720" s="119" t="str">
        <f t="shared" si="522"/>
        <v/>
      </c>
      <c r="V2720" s="119" t="str">
        <f t="shared" si="527"/>
        <v/>
      </c>
      <c r="W2720" s="119" t="str">
        <f t="shared" si="528"/>
        <v/>
      </c>
      <c r="X2720" s="119" t="str">
        <f t="shared" si="529"/>
        <v/>
      </c>
      <c r="Y2720" s="120" t="str">
        <f t="shared" si="523"/>
        <v/>
      </c>
      <c r="Z2720" s="121" t="str">
        <f t="shared" si="524"/>
        <v/>
      </c>
      <c r="AB2720" s="119" t="str">
        <f t="shared" si="519"/>
        <v/>
      </c>
    </row>
    <row r="2721" spans="1:28" x14ac:dyDescent="0.45">
      <c r="A2721" s="112" t="str">
        <f>IF(C2721="","",COUNTA($C$3:C2721))</f>
        <v/>
      </c>
      <c r="B2721" s="112" t="str">
        <f t="shared" si="525"/>
        <v/>
      </c>
      <c r="F2721" s="137"/>
      <c r="G2721" s="116"/>
      <c r="H2721" s="152"/>
      <c r="I2721" s="116"/>
      <c r="J2721" s="116"/>
      <c r="K2721" s="117" t="str">
        <f t="shared" si="526"/>
        <v/>
      </c>
      <c r="O2721" s="138" t="str">
        <f t="shared" si="520"/>
        <v/>
      </c>
      <c r="P2721" s="142"/>
      <c r="S2721" s="154"/>
      <c r="T2721" s="119" t="str">
        <f t="shared" si="521"/>
        <v/>
      </c>
      <c r="U2721" s="119" t="str">
        <f t="shared" si="522"/>
        <v/>
      </c>
      <c r="V2721" s="119" t="str">
        <f t="shared" si="527"/>
        <v/>
      </c>
      <c r="W2721" s="119" t="str">
        <f t="shared" si="528"/>
        <v/>
      </c>
      <c r="X2721" s="119" t="str">
        <f t="shared" si="529"/>
        <v/>
      </c>
      <c r="Y2721" s="120" t="str">
        <f t="shared" si="523"/>
        <v/>
      </c>
      <c r="Z2721" s="121" t="str">
        <f t="shared" si="524"/>
        <v/>
      </c>
      <c r="AB2721" s="119" t="str">
        <f t="shared" si="519"/>
        <v/>
      </c>
    </row>
    <row r="2722" spans="1:28" x14ac:dyDescent="0.45">
      <c r="A2722" s="112" t="str">
        <f>IF(C2722="","",COUNTA($C$3:C2722))</f>
        <v/>
      </c>
      <c r="B2722" s="112" t="str">
        <f t="shared" si="525"/>
        <v/>
      </c>
      <c r="F2722" s="137"/>
      <c r="G2722" s="116"/>
      <c r="H2722" s="152"/>
      <c r="I2722" s="116"/>
      <c r="J2722" s="116"/>
      <c r="K2722" s="117" t="str">
        <f t="shared" si="526"/>
        <v/>
      </c>
      <c r="O2722" s="138" t="str">
        <f t="shared" si="520"/>
        <v/>
      </c>
      <c r="P2722" s="142"/>
      <c r="S2722" s="154"/>
      <c r="T2722" s="119" t="str">
        <f t="shared" si="521"/>
        <v/>
      </c>
      <c r="U2722" s="119" t="str">
        <f t="shared" si="522"/>
        <v/>
      </c>
      <c r="V2722" s="119" t="str">
        <f t="shared" si="527"/>
        <v/>
      </c>
      <c r="W2722" s="119" t="str">
        <f t="shared" si="528"/>
        <v/>
      </c>
      <c r="X2722" s="119" t="str">
        <f t="shared" si="529"/>
        <v/>
      </c>
      <c r="Y2722" s="120" t="str">
        <f t="shared" si="523"/>
        <v/>
      </c>
      <c r="Z2722" s="121" t="str">
        <f t="shared" si="524"/>
        <v/>
      </c>
      <c r="AB2722" s="119" t="str">
        <f t="shared" si="519"/>
        <v/>
      </c>
    </row>
    <row r="2723" spans="1:28" x14ac:dyDescent="0.45">
      <c r="A2723" s="112" t="str">
        <f>IF(C2723="","",COUNTA($C$3:C2723))</f>
        <v/>
      </c>
      <c r="B2723" s="112" t="str">
        <f t="shared" si="525"/>
        <v/>
      </c>
      <c r="F2723" s="137"/>
      <c r="G2723" s="116"/>
      <c r="H2723" s="152"/>
      <c r="I2723" s="116"/>
      <c r="J2723" s="116"/>
      <c r="K2723" s="117" t="str">
        <f t="shared" si="526"/>
        <v/>
      </c>
      <c r="O2723" s="138" t="str">
        <f t="shared" si="520"/>
        <v/>
      </c>
      <c r="P2723" s="142"/>
      <c r="S2723" s="154"/>
      <c r="T2723" s="119" t="str">
        <f t="shared" si="521"/>
        <v/>
      </c>
      <c r="U2723" s="119" t="str">
        <f t="shared" si="522"/>
        <v/>
      </c>
      <c r="V2723" s="119" t="str">
        <f t="shared" si="527"/>
        <v/>
      </c>
      <c r="W2723" s="119" t="str">
        <f t="shared" si="528"/>
        <v/>
      </c>
      <c r="X2723" s="119" t="str">
        <f t="shared" si="529"/>
        <v/>
      </c>
      <c r="Y2723" s="120" t="str">
        <f t="shared" si="523"/>
        <v/>
      </c>
      <c r="Z2723" s="121" t="str">
        <f t="shared" si="524"/>
        <v/>
      </c>
      <c r="AB2723" s="119" t="str">
        <f t="shared" si="519"/>
        <v/>
      </c>
    </row>
    <row r="2724" spans="1:28" x14ac:dyDescent="0.45">
      <c r="A2724" s="112" t="str">
        <f>IF(C2724="","",COUNTA($C$3:C2724))</f>
        <v/>
      </c>
      <c r="B2724" s="112" t="str">
        <f t="shared" si="525"/>
        <v/>
      </c>
      <c r="F2724" s="137"/>
      <c r="G2724" s="116"/>
      <c r="H2724" s="152"/>
      <c r="I2724" s="116"/>
      <c r="J2724" s="116"/>
      <c r="K2724" s="117" t="str">
        <f t="shared" si="526"/>
        <v/>
      </c>
      <c r="O2724" s="138" t="str">
        <f t="shared" si="520"/>
        <v/>
      </c>
      <c r="P2724" s="142"/>
      <c r="S2724" s="154"/>
      <c r="T2724" s="119" t="str">
        <f t="shared" si="521"/>
        <v/>
      </c>
      <c r="U2724" s="119" t="str">
        <f t="shared" si="522"/>
        <v/>
      </c>
      <c r="V2724" s="119" t="str">
        <f t="shared" si="527"/>
        <v/>
      </c>
      <c r="W2724" s="119" t="str">
        <f t="shared" si="528"/>
        <v/>
      </c>
      <c r="X2724" s="119" t="str">
        <f t="shared" si="529"/>
        <v/>
      </c>
      <c r="Y2724" s="120" t="str">
        <f t="shared" si="523"/>
        <v/>
      </c>
      <c r="Z2724" s="121" t="str">
        <f t="shared" si="524"/>
        <v/>
      </c>
      <c r="AB2724" s="119" t="str">
        <f t="shared" ref="AB2724:AB2787" si="530">IFERROR((X2724-AA2724),"")</f>
        <v/>
      </c>
    </row>
    <row r="2725" spans="1:28" x14ac:dyDescent="0.45">
      <c r="A2725" s="112" t="str">
        <f>IF(C2725="","",COUNTA($C$3:C2725))</f>
        <v/>
      </c>
      <c r="B2725" s="112" t="str">
        <f t="shared" si="525"/>
        <v/>
      </c>
      <c r="C2725" s="137"/>
      <c r="F2725" s="137"/>
      <c r="G2725" s="116"/>
      <c r="H2725" s="152"/>
      <c r="I2725" s="116"/>
      <c r="J2725" s="116"/>
      <c r="K2725" s="117" t="str">
        <f t="shared" si="526"/>
        <v/>
      </c>
      <c r="O2725" s="138" t="str">
        <f t="shared" si="520"/>
        <v/>
      </c>
      <c r="P2725" s="142"/>
      <c r="S2725" s="154"/>
      <c r="T2725" s="119" t="str">
        <f t="shared" si="521"/>
        <v/>
      </c>
      <c r="U2725" s="119" t="str">
        <f t="shared" si="522"/>
        <v/>
      </c>
      <c r="V2725" s="119" t="str">
        <f t="shared" si="527"/>
        <v/>
      </c>
      <c r="W2725" s="119" t="str">
        <f t="shared" si="528"/>
        <v/>
      </c>
      <c r="X2725" s="119" t="str">
        <f t="shared" si="529"/>
        <v/>
      </c>
      <c r="Y2725" s="120" t="str">
        <f t="shared" si="523"/>
        <v/>
      </c>
      <c r="Z2725" s="121" t="str">
        <f t="shared" si="524"/>
        <v/>
      </c>
      <c r="AB2725" s="119" t="str">
        <f t="shared" si="530"/>
        <v/>
      </c>
    </row>
    <row r="2726" spans="1:28" x14ac:dyDescent="0.45">
      <c r="A2726" s="112" t="str">
        <f>IF(C2726="","",COUNTA($C$3:C2726))</f>
        <v/>
      </c>
      <c r="B2726" s="112" t="str">
        <f t="shared" si="525"/>
        <v/>
      </c>
      <c r="F2726" s="137"/>
      <c r="G2726" s="116"/>
      <c r="H2726" s="152"/>
      <c r="I2726" s="116"/>
      <c r="J2726" s="116"/>
      <c r="K2726" s="117" t="str">
        <f t="shared" si="526"/>
        <v/>
      </c>
      <c r="O2726" s="138" t="str">
        <f t="shared" si="520"/>
        <v/>
      </c>
      <c r="P2726" s="142"/>
      <c r="S2726" s="154"/>
      <c r="T2726" s="119" t="str">
        <f t="shared" si="521"/>
        <v/>
      </c>
      <c r="U2726" s="119" t="str">
        <f t="shared" si="522"/>
        <v/>
      </c>
      <c r="V2726" s="119" t="str">
        <f t="shared" si="527"/>
        <v/>
      </c>
      <c r="W2726" s="119" t="str">
        <f t="shared" si="528"/>
        <v/>
      </c>
      <c r="X2726" s="119" t="str">
        <f t="shared" si="529"/>
        <v/>
      </c>
      <c r="Y2726" s="120" t="str">
        <f t="shared" si="523"/>
        <v/>
      </c>
      <c r="Z2726" s="121" t="str">
        <f t="shared" si="524"/>
        <v/>
      </c>
      <c r="AB2726" s="119" t="str">
        <f t="shared" si="530"/>
        <v/>
      </c>
    </row>
    <row r="2727" spans="1:28" x14ac:dyDescent="0.45">
      <c r="A2727" s="112" t="str">
        <f>IF(C2727="","",COUNTA($C$3:C2727))</f>
        <v/>
      </c>
      <c r="B2727" s="112" t="str">
        <f t="shared" si="525"/>
        <v/>
      </c>
      <c r="C2727" s="137"/>
      <c r="F2727" s="137"/>
      <c r="G2727" s="116"/>
      <c r="H2727" s="152"/>
      <c r="I2727" s="116"/>
      <c r="J2727" s="116"/>
      <c r="K2727" s="117" t="str">
        <f t="shared" si="526"/>
        <v/>
      </c>
      <c r="O2727" s="138" t="str">
        <f t="shared" si="520"/>
        <v/>
      </c>
      <c r="P2727" s="142"/>
      <c r="S2727" s="154"/>
      <c r="T2727" s="119" t="str">
        <f t="shared" si="521"/>
        <v/>
      </c>
      <c r="U2727" s="119" t="str">
        <f t="shared" si="522"/>
        <v/>
      </c>
      <c r="V2727" s="119" t="str">
        <f t="shared" si="527"/>
        <v/>
      </c>
      <c r="W2727" s="119" t="str">
        <f t="shared" si="528"/>
        <v/>
      </c>
      <c r="X2727" s="119" t="str">
        <f t="shared" si="529"/>
        <v/>
      </c>
      <c r="Y2727" s="120" t="str">
        <f t="shared" si="523"/>
        <v/>
      </c>
      <c r="Z2727" s="121" t="str">
        <f t="shared" si="524"/>
        <v/>
      </c>
      <c r="AB2727" s="119" t="str">
        <f t="shared" si="530"/>
        <v/>
      </c>
    </row>
    <row r="2728" spans="1:28" x14ac:dyDescent="0.45">
      <c r="A2728" s="112" t="str">
        <f>IF(C2728="","",COUNTA($C$3:C2728))</f>
        <v/>
      </c>
      <c r="B2728" s="112" t="str">
        <f t="shared" si="525"/>
        <v/>
      </c>
      <c r="F2728" s="137"/>
      <c r="G2728" s="116"/>
      <c r="H2728" s="152"/>
      <c r="I2728" s="116"/>
      <c r="J2728" s="116"/>
      <c r="K2728" s="117" t="str">
        <f t="shared" si="526"/>
        <v/>
      </c>
      <c r="O2728" s="138" t="str">
        <f t="shared" si="520"/>
        <v/>
      </c>
      <c r="P2728" s="142"/>
      <c r="S2728" s="154"/>
      <c r="T2728" s="119" t="str">
        <f t="shared" si="521"/>
        <v/>
      </c>
      <c r="U2728" s="119" t="str">
        <f t="shared" si="522"/>
        <v/>
      </c>
      <c r="V2728" s="119" t="str">
        <f t="shared" si="527"/>
        <v/>
      </c>
      <c r="W2728" s="119" t="str">
        <f t="shared" si="528"/>
        <v/>
      </c>
      <c r="X2728" s="119" t="str">
        <f t="shared" si="529"/>
        <v/>
      </c>
      <c r="Y2728" s="120" t="str">
        <f t="shared" si="523"/>
        <v/>
      </c>
      <c r="Z2728" s="121" t="str">
        <f t="shared" si="524"/>
        <v/>
      </c>
      <c r="AB2728" s="119" t="str">
        <f t="shared" si="530"/>
        <v/>
      </c>
    </row>
    <row r="2729" spans="1:28" x14ac:dyDescent="0.45">
      <c r="A2729" s="112" t="str">
        <f>IF(C2729="","",COUNTA($C$3:C2729))</f>
        <v/>
      </c>
      <c r="B2729" s="112" t="str">
        <f t="shared" si="525"/>
        <v/>
      </c>
      <c r="F2729" s="137"/>
      <c r="G2729" s="116"/>
      <c r="H2729" s="152"/>
      <c r="I2729" s="116"/>
      <c r="J2729" s="116"/>
      <c r="K2729" s="117" t="str">
        <f t="shared" si="526"/>
        <v/>
      </c>
      <c r="O2729" s="138" t="str">
        <f t="shared" ref="O2729:O2792" si="531">IF(ISNUMBER(SEARCH("gsm",J:J)),(M2729+N2729)*1.22,IF(ISNUMBER(SEARCH("Tape",J:J)),L2729,IF(ISNUMBER(SEARCH("Thermal",J:J)),L2729,IF(ISNUMBER(SEARCH("Acou",J:J)),L2729,IF(ISNUMBER(SEARCH("ss",J:J)),L2729,IF(ISNUMBER(SEARCH("Alu",J:J)),L2729,IF(ISNUMBER(SEARCH("Gasket",J:J)),L2729,IF(ISNUMBER(SEARCH("Cleats",J:J)),L2729,IF(ISNUMBER(SEARCH("Tube",J:J)),L2729,IF(ISNUMBER(SEARCH("Bracket",J:J)),L2729,IF(ISNUMBER(SEARCH("Corner",J:J)),L2729,IF(ISNUMBER(SEARCH("MS",J:J)),L2729,IF(ISNUMBER(SEARCH("Bucket",J:J)),L2729,IF(ISNUMBER(SEARCH("stretch",J:J)),L2729,IF(ISNUMBER(SEARCH("Bubble",J:J)),L2729,IF(ISNUMBER(SEARCH("JTR",J:J)),L2729,IF(ISNUMBER(SEARCH("Clamp",J:J)),"No's",IF(ISNUMBER(SEARCH("PIR",J:J)),"sqmt",""))))))))))))))))))</f>
        <v/>
      </c>
      <c r="P2729" s="142"/>
      <c r="S2729" s="154"/>
      <c r="T2729" s="119" t="str">
        <f t="shared" si="521"/>
        <v/>
      </c>
      <c r="U2729" s="119" t="str">
        <f t="shared" si="522"/>
        <v/>
      </c>
      <c r="V2729" s="119" t="str">
        <f t="shared" si="527"/>
        <v/>
      </c>
      <c r="W2729" s="119" t="str">
        <f t="shared" si="528"/>
        <v/>
      </c>
      <c r="X2729" s="119" t="str">
        <f t="shared" si="529"/>
        <v/>
      </c>
      <c r="Y2729" s="120" t="str">
        <f t="shared" si="523"/>
        <v/>
      </c>
      <c r="Z2729" s="121" t="str">
        <f t="shared" si="524"/>
        <v/>
      </c>
      <c r="AB2729" s="119" t="str">
        <f t="shared" si="530"/>
        <v/>
      </c>
    </row>
    <row r="2730" spans="1:28" x14ac:dyDescent="0.45">
      <c r="A2730" s="112" t="str">
        <f>IF(C2730="","",COUNTA($C$3:C2730))</f>
        <v/>
      </c>
      <c r="B2730" s="112" t="str">
        <f t="shared" si="525"/>
        <v/>
      </c>
      <c r="F2730" s="137"/>
      <c r="G2730" s="116"/>
      <c r="H2730" s="152"/>
      <c r="I2730" s="116"/>
      <c r="J2730" s="116"/>
      <c r="K2730" s="117" t="str">
        <f t="shared" si="526"/>
        <v/>
      </c>
      <c r="O2730" s="138" t="str">
        <f t="shared" si="531"/>
        <v/>
      </c>
      <c r="P2730" s="142"/>
      <c r="S2730" s="154"/>
      <c r="T2730" s="119" t="str">
        <f t="shared" si="521"/>
        <v/>
      </c>
      <c r="U2730" s="119" t="str">
        <f t="shared" si="522"/>
        <v/>
      </c>
      <c r="V2730" s="119" t="str">
        <f t="shared" si="527"/>
        <v/>
      </c>
      <c r="W2730" s="119" t="str">
        <f t="shared" si="528"/>
        <v/>
      </c>
      <c r="X2730" s="119" t="str">
        <f t="shared" si="529"/>
        <v/>
      </c>
      <c r="Y2730" s="120" t="str">
        <f t="shared" si="523"/>
        <v/>
      </c>
      <c r="Z2730" s="121" t="str">
        <f t="shared" si="524"/>
        <v/>
      </c>
      <c r="AB2730" s="119" t="str">
        <f t="shared" si="530"/>
        <v/>
      </c>
    </row>
    <row r="2731" spans="1:28" x14ac:dyDescent="0.45">
      <c r="A2731" s="112" t="str">
        <f>IF(C2731="","",COUNTA($C$3:C2731))</f>
        <v/>
      </c>
      <c r="B2731" s="112" t="str">
        <f t="shared" si="525"/>
        <v/>
      </c>
      <c r="F2731" s="137"/>
      <c r="G2731" s="116"/>
      <c r="H2731" s="152"/>
      <c r="I2731" s="116"/>
      <c r="J2731" s="116"/>
      <c r="K2731" s="117" t="str">
        <f t="shared" si="526"/>
        <v/>
      </c>
      <c r="O2731" s="138" t="str">
        <f t="shared" si="531"/>
        <v/>
      </c>
      <c r="P2731" s="142"/>
      <c r="S2731" s="154"/>
      <c r="T2731" s="119" t="str">
        <f t="shared" si="521"/>
        <v/>
      </c>
      <c r="U2731" s="119" t="str">
        <f t="shared" si="522"/>
        <v/>
      </c>
      <c r="V2731" s="119" t="str">
        <f t="shared" si="527"/>
        <v/>
      </c>
      <c r="W2731" s="119" t="str">
        <f t="shared" si="528"/>
        <v/>
      </c>
      <c r="X2731" s="119" t="str">
        <f t="shared" si="529"/>
        <v/>
      </c>
      <c r="Y2731" s="120" t="str">
        <f t="shared" si="523"/>
        <v/>
      </c>
      <c r="Z2731" s="121" t="str">
        <f t="shared" si="524"/>
        <v/>
      </c>
      <c r="AB2731" s="119" t="str">
        <f t="shared" si="530"/>
        <v/>
      </c>
    </row>
    <row r="2732" spans="1:28" x14ac:dyDescent="0.45">
      <c r="A2732" s="112" t="str">
        <f>IF(C2732="","",COUNTA($C$3:C2732))</f>
        <v/>
      </c>
      <c r="B2732" s="112" t="str">
        <f t="shared" si="525"/>
        <v/>
      </c>
      <c r="F2732" s="137"/>
      <c r="G2732" s="116"/>
      <c r="H2732" s="152"/>
      <c r="I2732" s="116"/>
      <c r="J2732" s="116"/>
      <c r="K2732" s="117" t="str">
        <f t="shared" si="526"/>
        <v/>
      </c>
      <c r="O2732" s="138" t="str">
        <f t="shared" si="531"/>
        <v/>
      </c>
      <c r="P2732" s="142"/>
      <c r="S2732" s="154"/>
      <c r="T2732" s="119" t="str">
        <f t="shared" si="521"/>
        <v/>
      </c>
      <c r="U2732" s="119" t="str">
        <f t="shared" si="522"/>
        <v/>
      </c>
      <c r="V2732" s="119" t="str">
        <f t="shared" si="527"/>
        <v/>
      </c>
      <c r="W2732" s="119" t="str">
        <f t="shared" si="528"/>
        <v/>
      </c>
      <c r="X2732" s="119" t="str">
        <f t="shared" si="529"/>
        <v/>
      </c>
      <c r="Y2732" s="120" t="str">
        <f t="shared" si="523"/>
        <v/>
      </c>
      <c r="Z2732" s="121" t="str">
        <f t="shared" si="524"/>
        <v/>
      </c>
      <c r="AB2732" s="119" t="str">
        <f t="shared" si="530"/>
        <v/>
      </c>
    </row>
    <row r="2733" spans="1:28" x14ac:dyDescent="0.45">
      <c r="A2733" s="112" t="str">
        <f>IF(C2733="","",COUNTA($C$3:C2733))</f>
        <v/>
      </c>
      <c r="B2733" s="112" t="str">
        <f t="shared" si="525"/>
        <v/>
      </c>
      <c r="F2733" s="137"/>
      <c r="G2733" s="116"/>
      <c r="H2733" s="152"/>
      <c r="I2733" s="116"/>
      <c r="J2733" s="116"/>
      <c r="K2733" s="117" t="str">
        <f t="shared" si="526"/>
        <v/>
      </c>
      <c r="O2733" s="138" t="str">
        <f t="shared" si="531"/>
        <v/>
      </c>
      <c r="P2733" s="142"/>
      <c r="S2733" s="154"/>
      <c r="T2733" s="119" t="str">
        <f t="shared" si="521"/>
        <v/>
      </c>
      <c r="U2733" s="119" t="str">
        <f t="shared" si="522"/>
        <v/>
      </c>
      <c r="V2733" s="119" t="str">
        <f t="shared" si="527"/>
        <v/>
      </c>
      <c r="W2733" s="119" t="str">
        <f t="shared" si="528"/>
        <v/>
      </c>
      <c r="X2733" s="119" t="str">
        <f t="shared" si="529"/>
        <v/>
      </c>
      <c r="Y2733" s="120" t="str">
        <f t="shared" si="523"/>
        <v/>
      </c>
      <c r="Z2733" s="121" t="str">
        <f t="shared" si="524"/>
        <v/>
      </c>
      <c r="AB2733" s="119" t="str">
        <f t="shared" si="530"/>
        <v/>
      </c>
    </row>
    <row r="2734" spans="1:28" x14ac:dyDescent="0.45">
      <c r="A2734" s="112" t="str">
        <f>IF(C2734="","",COUNTA($C$3:C2734))</f>
        <v/>
      </c>
      <c r="B2734" s="112" t="str">
        <f t="shared" si="525"/>
        <v/>
      </c>
      <c r="C2734" s="137"/>
      <c r="F2734" s="137"/>
      <c r="G2734" s="116"/>
      <c r="H2734" s="152"/>
      <c r="I2734" s="116"/>
      <c r="J2734" s="116"/>
      <c r="K2734" s="117" t="str">
        <f t="shared" si="526"/>
        <v/>
      </c>
      <c r="O2734" s="138" t="str">
        <f t="shared" si="531"/>
        <v/>
      </c>
      <c r="P2734" s="142"/>
      <c r="S2734" s="154"/>
      <c r="T2734" s="119" t="str">
        <f t="shared" si="521"/>
        <v/>
      </c>
      <c r="U2734" s="119" t="str">
        <f t="shared" si="522"/>
        <v/>
      </c>
      <c r="V2734" s="119" t="str">
        <f t="shared" si="527"/>
        <v/>
      </c>
      <c r="W2734" s="119" t="str">
        <f t="shared" si="528"/>
        <v/>
      </c>
      <c r="X2734" s="119" t="str">
        <f t="shared" si="529"/>
        <v/>
      </c>
      <c r="Y2734" s="120" t="str">
        <f t="shared" si="523"/>
        <v/>
      </c>
      <c r="Z2734" s="121" t="str">
        <f t="shared" si="524"/>
        <v/>
      </c>
      <c r="AB2734" s="119" t="str">
        <f t="shared" si="530"/>
        <v/>
      </c>
    </row>
    <row r="2735" spans="1:28" x14ac:dyDescent="0.45">
      <c r="A2735" s="112" t="str">
        <f>IF(C2735="","",COUNTA($C$3:C2735))</f>
        <v/>
      </c>
      <c r="B2735" s="112" t="str">
        <f t="shared" si="525"/>
        <v/>
      </c>
      <c r="F2735" s="137"/>
      <c r="G2735" s="116"/>
      <c r="H2735" s="152"/>
      <c r="I2735" s="116"/>
      <c r="J2735" s="116"/>
      <c r="K2735" s="117" t="str">
        <f t="shared" si="526"/>
        <v/>
      </c>
      <c r="O2735" s="138" t="str">
        <f t="shared" si="531"/>
        <v/>
      </c>
      <c r="P2735" s="142"/>
      <c r="S2735" s="154"/>
      <c r="T2735" s="119" t="str">
        <f t="shared" si="521"/>
        <v/>
      </c>
      <c r="U2735" s="119" t="str">
        <f t="shared" si="522"/>
        <v/>
      </c>
      <c r="V2735" s="119" t="str">
        <f t="shared" si="527"/>
        <v/>
      </c>
      <c r="W2735" s="119" t="str">
        <f t="shared" si="528"/>
        <v/>
      </c>
      <c r="X2735" s="119" t="str">
        <f t="shared" si="529"/>
        <v/>
      </c>
      <c r="Y2735" s="120" t="str">
        <f t="shared" si="523"/>
        <v/>
      </c>
      <c r="Z2735" s="121" t="str">
        <f t="shared" si="524"/>
        <v/>
      </c>
      <c r="AB2735" s="119" t="str">
        <f t="shared" si="530"/>
        <v/>
      </c>
    </row>
    <row r="2736" spans="1:28" x14ac:dyDescent="0.45">
      <c r="A2736" s="112" t="str">
        <f>IF(C2736="","",COUNTA($C$3:C2736))</f>
        <v/>
      </c>
      <c r="B2736" s="112" t="str">
        <f t="shared" si="525"/>
        <v/>
      </c>
      <c r="F2736" s="137"/>
      <c r="G2736" s="116"/>
      <c r="H2736" s="152"/>
      <c r="I2736" s="116"/>
      <c r="J2736" s="116"/>
      <c r="K2736" s="117" t="str">
        <f t="shared" si="526"/>
        <v/>
      </c>
      <c r="O2736" s="138" t="str">
        <f t="shared" si="531"/>
        <v/>
      </c>
      <c r="P2736" s="142"/>
      <c r="S2736" s="154"/>
      <c r="T2736" s="119" t="str">
        <f t="shared" si="521"/>
        <v/>
      </c>
      <c r="U2736" s="119" t="str">
        <f t="shared" si="522"/>
        <v/>
      </c>
      <c r="V2736" s="119" t="str">
        <f t="shared" si="527"/>
        <v/>
      </c>
      <c r="W2736" s="119" t="str">
        <f t="shared" si="528"/>
        <v/>
      </c>
      <c r="X2736" s="119" t="str">
        <f t="shared" si="529"/>
        <v/>
      </c>
      <c r="Y2736" s="120" t="str">
        <f t="shared" si="523"/>
        <v/>
      </c>
      <c r="Z2736" s="121" t="str">
        <f t="shared" si="524"/>
        <v/>
      </c>
      <c r="AB2736" s="119" t="str">
        <f t="shared" si="530"/>
        <v/>
      </c>
    </row>
    <row r="2737" spans="1:28" x14ac:dyDescent="0.45">
      <c r="A2737" s="112" t="str">
        <f>IF(C2737="","",COUNTA($C$3:C2737))</f>
        <v/>
      </c>
      <c r="B2737" s="112" t="str">
        <f t="shared" si="525"/>
        <v/>
      </c>
      <c r="C2737" s="137"/>
      <c r="F2737" s="137"/>
      <c r="G2737" s="116"/>
      <c r="H2737" s="152"/>
      <c r="I2737" s="116"/>
      <c r="J2737" s="116"/>
      <c r="K2737" s="117" t="str">
        <f t="shared" si="526"/>
        <v/>
      </c>
      <c r="O2737" s="138" t="str">
        <f t="shared" si="531"/>
        <v/>
      </c>
      <c r="P2737" s="142"/>
      <c r="S2737" s="154"/>
      <c r="T2737" s="119" t="str">
        <f t="shared" si="521"/>
        <v/>
      </c>
      <c r="U2737" s="119" t="str">
        <f t="shared" si="522"/>
        <v/>
      </c>
      <c r="V2737" s="119" t="str">
        <f t="shared" si="527"/>
        <v/>
      </c>
      <c r="W2737" s="119" t="str">
        <f t="shared" si="528"/>
        <v/>
      </c>
      <c r="X2737" s="119" t="str">
        <f t="shared" si="529"/>
        <v/>
      </c>
      <c r="Y2737" s="120" t="str">
        <f t="shared" si="523"/>
        <v/>
      </c>
      <c r="Z2737" s="121" t="str">
        <f t="shared" si="524"/>
        <v/>
      </c>
      <c r="AB2737" s="119" t="str">
        <f t="shared" si="530"/>
        <v/>
      </c>
    </row>
    <row r="2738" spans="1:28" x14ac:dyDescent="0.45">
      <c r="A2738" s="112" t="str">
        <f>IF(C2738="","",COUNTA($C$3:C2738))</f>
        <v/>
      </c>
      <c r="B2738" s="112" t="str">
        <f t="shared" si="525"/>
        <v/>
      </c>
      <c r="F2738" s="137"/>
      <c r="G2738" s="116"/>
      <c r="H2738" s="152"/>
      <c r="I2738" s="116"/>
      <c r="J2738" s="116"/>
      <c r="K2738" s="117" t="str">
        <f t="shared" si="526"/>
        <v/>
      </c>
      <c r="O2738" s="138" t="str">
        <f t="shared" si="531"/>
        <v/>
      </c>
      <c r="P2738" s="142"/>
      <c r="S2738" s="154"/>
      <c r="T2738" s="119" t="str">
        <f t="shared" si="521"/>
        <v/>
      </c>
      <c r="U2738" s="119" t="str">
        <f t="shared" si="522"/>
        <v/>
      </c>
      <c r="V2738" s="119" t="str">
        <f t="shared" si="527"/>
        <v/>
      </c>
      <c r="W2738" s="119" t="str">
        <f t="shared" si="528"/>
        <v/>
      </c>
      <c r="X2738" s="119" t="str">
        <f t="shared" si="529"/>
        <v/>
      </c>
      <c r="Y2738" s="120" t="str">
        <f t="shared" si="523"/>
        <v/>
      </c>
      <c r="Z2738" s="121" t="str">
        <f t="shared" si="524"/>
        <v/>
      </c>
      <c r="AB2738" s="119" t="str">
        <f t="shared" si="530"/>
        <v/>
      </c>
    </row>
    <row r="2739" spans="1:28" x14ac:dyDescent="0.45">
      <c r="A2739" s="112" t="str">
        <f>IF(C2739="","",COUNTA($C$3:C2739))</f>
        <v/>
      </c>
      <c r="B2739" s="112" t="str">
        <f t="shared" si="525"/>
        <v/>
      </c>
      <c r="F2739" s="137"/>
      <c r="G2739" s="116"/>
      <c r="H2739" s="152"/>
      <c r="I2739" s="116"/>
      <c r="J2739" s="116"/>
      <c r="K2739" s="117" t="str">
        <f t="shared" si="526"/>
        <v/>
      </c>
      <c r="O2739" s="138" t="str">
        <f t="shared" si="531"/>
        <v/>
      </c>
      <c r="P2739" s="142"/>
      <c r="S2739" s="154"/>
      <c r="T2739" s="119" t="str">
        <f t="shared" ref="T2739:T2802" si="532">(IF(K2739="Sqmt",(O2739-Q2739),""))</f>
        <v/>
      </c>
      <c r="U2739" s="119" t="str">
        <f t="shared" ref="U2739:U2802" si="533">(IF(K2739="Sqmt",(O2739-P2739)-T2739,IF(K2739="Rmt","",IF(K2739="Kg's","",IF(K2739="No's","",IF(K2739="Roll","",""))))))</f>
        <v/>
      </c>
      <c r="V2739" s="119" t="str">
        <f t="shared" si="527"/>
        <v/>
      </c>
      <c r="W2739" s="119" t="str">
        <f t="shared" si="528"/>
        <v/>
      </c>
      <c r="X2739" s="119" t="str">
        <f t="shared" si="529"/>
        <v/>
      </c>
      <c r="Y2739" s="120" t="str">
        <f t="shared" ref="Y2739:Y2802" si="534">IF(K2739="Sqmt",(T2739/O2739)*100,IF(K2739="Kg's","",IF(K2739="No's","",IF(K2739="Rmt","",IF(K2739="Roll","",IF(K2739="",""))))))</f>
        <v/>
      </c>
      <c r="Z2739" s="121" t="str">
        <f t="shared" ref="Z2739:Z2802" si="535">IF(K2739="Sqmt",(U2739/O2739)*100,IF(K2739="Kg's","",IF(K2739="No's","",IF(K2739="Rmt","",IF(K2739="Roll","",IF(K2739="",""))))))</f>
        <v/>
      </c>
      <c r="AB2739" s="119" t="str">
        <f t="shared" si="530"/>
        <v/>
      </c>
    </row>
    <row r="2740" spans="1:28" x14ac:dyDescent="0.45">
      <c r="A2740" s="112" t="str">
        <f>IF(C2740="","",COUNTA($C$3:C2740))</f>
        <v/>
      </c>
      <c r="B2740" s="112" t="str">
        <f t="shared" ref="B2740:B2803" si="536">IF(C2740="","",TEXT(C2740,"mmmm"))</f>
        <v/>
      </c>
      <c r="F2740" s="137"/>
      <c r="G2740" s="116"/>
      <c r="H2740" s="152"/>
      <c r="I2740" s="116"/>
      <c r="J2740" s="116"/>
      <c r="K2740" s="117" t="str">
        <f t="shared" si="526"/>
        <v/>
      </c>
      <c r="O2740" s="138" t="str">
        <f t="shared" si="531"/>
        <v/>
      </c>
      <c r="P2740" s="142"/>
      <c r="S2740" s="154"/>
      <c r="T2740" s="119" t="str">
        <f t="shared" si="532"/>
        <v/>
      </c>
      <c r="U2740" s="119" t="str">
        <f t="shared" si="533"/>
        <v/>
      </c>
      <c r="V2740" s="119" t="str">
        <f t="shared" si="527"/>
        <v/>
      </c>
      <c r="W2740" s="119" t="str">
        <f t="shared" si="528"/>
        <v/>
      </c>
      <c r="X2740" s="119" t="str">
        <f t="shared" si="529"/>
        <v/>
      </c>
      <c r="Y2740" s="120" t="str">
        <f t="shared" si="534"/>
        <v/>
      </c>
      <c r="Z2740" s="121" t="str">
        <f t="shared" si="535"/>
        <v/>
      </c>
      <c r="AB2740" s="119" t="str">
        <f t="shared" si="530"/>
        <v/>
      </c>
    </row>
    <row r="2741" spans="1:28" x14ac:dyDescent="0.45">
      <c r="A2741" s="112" t="str">
        <f>IF(C2741="","",COUNTA($C$3:C2741))</f>
        <v/>
      </c>
      <c r="B2741" s="112" t="str">
        <f t="shared" si="536"/>
        <v/>
      </c>
      <c r="F2741" s="137"/>
      <c r="G2741" s="116"/>
      <c r="H2741" s="152"/>
      <c r="I2741" s="116"/>
      <c r="J2741" s="116"/>
      <c r="K2741" s="117" t="str">
        <f t="shared" si="526"/>
        <v/>
      </c>
      <c r="O2741" s="138" t="str">
        <f t="shared" si="531"/>
        <v/>
      </c>
      <c r="P2741" s="142"/>
      <c r="S2741" s="154"/>
      <c r="T2741" s="119" t="str">
        <f t="shared" si="532"/>
        <v/>
      </c>
      <c r="U2741" s="119" t="str">
        <f t="shared" si="533"/>
        <v/>
      </c>
      <c r="V2741" s="119" t="str">
        <f t="shared" si="527"/>
        <v/>
      </c>
      <c r="W2741" s="119" t="str">
        <f t="shared" si="528"/>
        <v/>
      </c>
      <c r="X2741" s="119" t="str">
        <f t="shared" si="529"/>
        <v/>
      </c>
      <c r="Y2741" s="120" t="str">
        <f t="shared" si="534"/>
        <v/>
      </c>
      <c r="Z2741" s="121" t="str">
        <f t="shared" si="535"/>
        <v/>
      </c>
      <c r="AB2741" s="119" t="str">
        <f t="shared" si="530"/>
        <v/>
      </c>
    </row>
    <row r="2742" spans="1:28" x14ac:dyDescent="0.45">
      <c r="A2742" s="112" t="str">
        <f>IF(C2742="","",COUNTA($C$3:C2742))</f>
        <v/>
      </c>
      <c r="B2742" s="112" t="str">
        <f t="shared" si="536"/>
        <v/>
      </c>
      <c r="F2742" s="137"/>
      <c r="G2742" s="116"/>
      <c r="H2742" s="152"/>
      <c r="I2742" s="116"/>
      <c r="J2742" s="116"/>
      <c r="K2742" s="117" t="str">
        <f t="shared" si="526"/>
        <v/>
      </c>
      <c r="O2742" s="138" t="str">
        <f t="shared" si="531"/>
        <v/>
      </c>
      <c r="P2742" s="142"/>
      <c r="S2742" s="154"/>
      <c r="T2742" s="119" t="str">
        <f t="shared" si="532"/>
        <v/>
      </c>
      <c r="U2742" s="119" t="str">
        <f t="shared" si="533"/>
        <v/>
      </c>
      <c r="V2742" s="119" t="str">
        <f t="shared" si="527"/>
        <v/>
      </c>
      <c r="W2742" s="119" t="str">
        <f t="shared" si="528"/>
        <v/>
      </c>
      <c r="X2742" s="119" t="str">
        <f t="shared" si="529"/>
        <v/>
      </c>
      <c r="Y2742" s="120" t="str">
        <f t="shared" si="534"/>
        <v/>
      </c>
      <c r="Z2742" s="121" t="str">
        <f t="shared" si="535"/>
        <v/>
      </c>
      <c r="AB2742" s="119" t="str">
        <f t="shared" si="530"/>
        <v/>
      </c>
    </row>
    <row r="2743" spans="1:28" x14ac:dyDescent="0.45">
      <c r="A2743" s="112" t="str">
        <f>IF(C2743="","",COUNTA($C$3:C2743))</f>
        <v/>
      </c>
      <c r="B2743" s="112" t="str">
        <f t="shared" si="536"/>
        <v/>
      </c>
      <c r="C2743" s="137"/>
      <c r="F2743" s="137"/>
      <c r="G2743" s="116"/>
      <c r="H2743" s="152"/>
      <c r="I2743" s="116"/>
      <c r="J2743" s="116"/>
      <c r="K2743" s="117" t="str">
        <f t="shared" si="526"/>
        <v/>
      </c>
      <c r="O2743" s="138" t="str">
        <f t="shared" si="531"/>
        <v/>
      </c>
      <c r="P2743" s="142"/>
      <c r="S2743" s="154"/>
      <c r="T2743" s="119" t="str">
        <f t="shared" si="532"/>
        <v/>
      </c>
      <c r="U2743" s="119" t="str">
        <f t="shared" si="533"/>
        <v/>
      </c>
      <c r="V2743" s="119" t="str">
        <f t="shared" si="527"/>
        <v/>
      </c>
      <c r="W2743" s="119" t="str">
        <f t="shared" si="528"/>
        <v/>
      </c>
      <c r="X2743" s="119" t="str">
        <f t="shared" si="529"/>
        <v/>
      </c>
      <c r="Y2743" s="120" t="str">
        <f t="shared" si="534"/>
        <v/>
      </c>
      <c r="Z2743" s="121" t="str">
        <f t="shared" si="535"/>
        <v/>
      </c>
      <c r="AB2743" s="119" t="str">
        <f t="shared" si="530"/>
        <v/>
      </c>
    </row>
    <row r="2744" spans="1:28" x14ac:dyDescent="0.45">
      <c r="A2744" s="112" t="str">
        <f>IF(C2744="","",COUNTA($C$3:C2744))</f>
        <v/>
      </c>
      <c r="B2744" s="112" t="str">
        <f t="shared" si="536"/>
        <v/>
      </c>
      <c r="F2744" s="137"/>
      <c r="G2744" s="116"/>
      <c r="H2744" s="152"/>
      <c r="I2744" s="116"/>
      <c r="J2744" s="116"/>
      <c r="K2744" s="117" t="str">
        <f t="shared" si="526"/>
        <v/>
      </c>
      <c r="O2744" s="138" t="str">
        <f t="shared" si="531"/>
        <v/>
      </c>
      <c r="P2744" s="142"/>
      <c r="S2744" s="154"/>
      <c r="T2744" s="119" t="str">
        <f t="shared" si="532"/>
        <v/>
      </c>
      <c r="U2744" s="119" t="str">
        <f t="shared" si="533"/>
        <v/>
      </c>
      <c r="V2744" s="119" t="str">
        <f t="shared" si="527"/>
        <v/>
      </c>
      <c r="W2744" s="119" t="str">
        <f t="shared" si="528"/>
        <v/>
      </c>
      <c r="X2744" s="119" t="str">
        <f t="shared" si="529"/>
        <v/>
      </c>
      <c r="Y2744" s="120" t="str">
        <f t="shared" si="534"/>
        <v/>
      </c>
      <c r="Z2744" s="121" t="str">
        <f t="shared" si="535"/>
        <v/>
      </c>
      <c r="AB2744" s="119" t="str">
        <f t="shared" si="530"/>
        <v/>
      </c>
    </row>
    <row r="2745" spans="1:28" x14ac:dyDescent="0.45">
      <c r="A2745" s="112" t="str">
        <f>IF(C2745="","",COUNTA($C$3:C2745))</f>
        <v/>
      </c>
      <c r="B2745" s="112" t="str">
        <f t="shared" si="536"/>
        <v/>
      </c>
      <c r="F2745" s="137"/>
      <c r="G2745" s="116"/>
      <c r="H2745" s="152"/>
      <c r="I2745" s="116"/>
      <c r="J2745" s="116"/>
      <c r="K2745" s="117" t="str">
        <f t="shared" si="526"/>
        <v/>
      </c>
      <c r="O2745" s="138" t="str">
        <f t="shared" si="531"/>
        <v/>
      </c>
      <c r="P2745" s="142"/>
      <c r="S2745" s="154"/>
      <c r="T2745" s="119" t="str">
        <f t="shared" si="532"/>
        <v/>
      </c>
      <c r="U2745" s="119" t="str">
        <f t="shared" si="533"/>
        <v/>
      </c>
      <c r="V2745" s="119" t="str">
        <f t="shared" si="527"/>
        <v/>
      </c>
      <c r="W2745" s="119" t="str">
        <f t="shared" si="528"/>
        <v/>
      </c>
      <c r="X2745" s="119" t="str">
        <f t="shared" si="529"/>
        <v/>
      </c>
      <c r="Y2745" s="120" t="str">
        <f t="shared" si="534"/>
        <v/>
      </c>
      <c r="Z2745" s="121" t="str">
        <f t="shared" si="535"/>
        <v/>
      </c>
      <c r="AB2745" s="119" t="str">
        <f t="shared" si="530"/>
        <v/>
      </c>
    </row>
    <row r="2746" spans="1:28" x14ac:dyDescent="0.45">
      <c r="A2746" s="112" t="str">
        <f>IF(C2746="","",COUNTA($C$3:C2746))</f>
        <v/>
      </c>
      <c r="B2746" s="112" t="str">
        <f t="shared" si="536"/>
        <v/>
      </c>
      <c r="F2746" s="137"/>
      <c r="G2746" s="116"/>
      <c r="H2746" s="152"/>
      <c r="I2746" s="116"/>
      <c r="J2746" s="116"/>
      <c r="K2746" s="117" t="str">
        <f t="shared" si="526"/>
        <v/>
      </c>
      <c r="O2746" s="138" t="str">
        <f t="shared" si="531"/>
        <v/>
      </c>
      <c r="P2746" s="142"/>
      <c r="S2746" s="154"/>
      <c r="T2746" s="119" t="str">
        <f t="shared" si="532"/>
        <v/>
      </c>
      <c r="U2746" s="119" t="str">
        <f t="shared" si="533"/>
        <v/>
      </c>
      <c r="V2746" s="119" t="str">
        <f t="shared" si="527"/>
        <v/>
      </c>
      <c r="W2746" s="119" t="str">
        <f t="shared" si="528"/>
        <v/>
      </c>
      <c r="X2746" s="119" t="str">
        <f t="shared" si="529"/>
        <v/>
      </c>
      <c r="Y2746" s="120" t="str">
        <f t="shared" si="534"/>
        <v/>
      </c>
      <c r="Z2746" s="121" t="str">
        <f t="shared" si="535"/>
        <v/>
      </c>
      <c r="AB2746" s="119" t="str">
        <f t="shared" si="530"/>
        <v/>
      </c>
    </row>
    <row r="2747" spans="1:28" x14ac:dyDescent="0.45">
      <c r="A2747" s="112" t="str">
        <f>IF(C2747="","",COUNTA($C$3:C2747))</f>
        <v/>
      </c>
      <c r="B2747" s="112" t="str">
        <f t="shared" si="536"/>
        <v/>
      </c>
      <c r="F2747" s="137"/>
      <c r="G2747" s="116"/>
      <c r="H2747" s="152"/>
      <c r="I2747" s="116"/>
      <c r="J2747" s="116"/>
      <c r="K2747" s="117" t="str">
        <f t="shared" si="526"/>
        <v/>
      </c>
      <c r="O2747" s="138" t="str">
        <f t="shared" si="531"/>
        <v/>
      </c>
      <c r="P2747" s="142"/>
      <c r="S2747" s="154"/>
      <c r="T2747" s="119" t="str">
        <f t="shared" si="532"/>
        <v/>
      </c>
      <c r="U2747" s="119" t="str">
        <f t="shared" si="533"/>
        <v/>
      </c>
      <c r="V2747" s="119" t="str">
        <f t="shared" si="527"/>
        <v/>
      </c>
      <c r="W2747" s="119" t="str">
        <f t="shared" si="528"/>
        <v/>
      </c>
      <c r="X2747" s="119" t="str">
        <f t="shared" si="529"/>
        <v/>
      </c>
      <c r="Y2747" s="120" t="str">
        <f t="shared" si="534"/>
        <v/>
      </c>
      <c r="Z2747" s="121" t="str">
        <f t="shared" si="535"/>
        <v/>
      </c>
      <c r="AB2747" s="119" t="str">
        <f t="shared" si="530"/>
        <v/>
      </c>
    </row>
    <row r="2748" spans="1:28" x14ac:dyDescent="0.45">
      <c r="A2748" s="112" t="str">
        <f>IF(C2748="","",COUNTA($C$3:C2748))</f>
        <v/>
      </c>
      <c r="B2748" s="112" t="str">
        <f t="shared" si="536"/>
        <v/>
      </c>
      <c r="F2748" s="137"/>
      <c r="G2748" s="116"/>
      <c r="H2748" s="152"/>
      <c r="I2748" s="116"/>
      <c r="J2748" s="116"/>
      <c r="K2748" s="117" t="str">
        <f t="shared" si="526"/>
        <v/>
      </c>
      <c r="O2748" s="138" t="str">
        <f t="shared" si="531"/>
        <v/>
      </c>
      <c r="P2748" s="142"/>
      <c r="S2748" s="154"/>
      <c r="T2748" s="119" t="str">
        <f t="shared" si="532"/>
        <v/>
      </c>
      <c r="U2748" s="119" t="str">
        <f t="shared" si="533"/>
        <v/>
      </c>
      <c r="V2748" s="119" t="str">
        <f t="shared" si="527"/>
        <v/>
      </c>
      <c r="W2748" s="119" t="str">
        <f t="shared" si="528"/>
        <v/>
      </c>
      <c r="X2748" s="119" t="str">
        <f t="shared" si="529"/>
        <v/>
      </c>
      <c r="Y2748" s="120" t="str">
        <f t="shared" si="534"/>
        <v/>
      </c>
      <c r="Z2748" s="121" t="str">
        <f t="shared" si="535"/>
        <v/>
      </c>
      <c r="AB2748" s="119" t="str">
        <f t="shared" si="530"/>
        <v/>
      </c>
    </row>
    <row r="2749" spans="1:28" x14ac:dyDescent="0.45">
      <c r="A2749" s="112" t="str">
        <f>IF(C2749="","",COUNTA($C$3:C2749))</f>
        <v/>
      </c>
      <c r="B2749" s="112" t="str">
        <f t="shared" si="536"/>
        <v/>
      </c>
      <c r="F2749" s="137"/>
      <c r="G2749" s="116"/>
      <c r="H2749" s="152"/>
      <c r="I2749" s="116"/>
      <c r="J2749" s="116"/>
      <c r="K2749" s="117" t="str">
        <f t="shared" si="526"/>
        <v/>
      </c>
      <c r="O2749" s="138" t="str">
        <f t="shared" si="531"/>
        <v/>
      </c>
      <c r="P2749" s="142"/>
      <c r="S2749" s="154"/>
      <c r="T2749" s="119" t="str">
        <f t="shared" si="532"/>
        <v/>
      </c>
      <c r="U2749" s="119" t="str">
        <f t="shared" si="533"/>
        <v/>
      </c>
      <c r="V2749" s="119" t="str">
        <f t="shared" si="527"/>
        <v/>
      </c>
      <c r="W2749" s="119" t="str">
        <f t="shared" si="528"/>
        <v/>
      </c>
      <c r="X2749" s="119" t="str">
        <f t="shared" si="529"/>
        <v/>
      </c>
      <c r="Y2749" s="120" t="str">
        <f t="shared" si="534"/>
        <v/>
      </c>
      <c r="Z2749" s="121" t="str">
        <f t="shared" si="535"/>
        <v/>
      </c>
      <c r="AB2749" s="119" t="str">
        <f t="shared" si="530"/>
        <v/>
      </c>
    </row>
    <row r="2750" spans="1:28" x14ac:dyDescent="0.45">
      <c r="A2750" s="112" t="str">
        <f>IF(C2750="","",COUNTA($C$3:C2750))</f>
        <v/>
      </c>
      <c r="B2750" s="112" t="str">
        <f t="shared" si="536"/>
        <v/>
      </c>
      <c r="F2750" s="137"/>
      <c r="G2750" s="116"/>
      <c r="H2750" s="152"/>
      <c r="I2750" s="116"/>
      <c r="J2750" s="116"/>
      <c r="K2750" s="117" t="str">
        <f t="shared" si="526"/>
        <v/>
      </c>
      <c r="O2750" s="138" t="str">
        <f t="shared" si="531"/>
        <v/>
      </c>
      <c r="P2750" s="142"/>
      <c r="S2750" s="154"/>
      <c r="T2750" s="119" t="str">
        <f t="shared" si="532"/>
        <v/>
      </c>
      <c r="U2750" s="119" t="str">
        <f t="shared" si="533"/>
        <v/>
      </c>
      <c r="V2750" s="119" t="str">
        <f t="shared" si="527"/>
        <v/>
      </c>
      <c r="W2750" s="119" t="str">
        <f t="shared" si="528"/>
        <v/>
      </c>
      <c r="X2750" s="119" t="str">
        <f t="shared" si="529"/>
        <v/>
      </c>
      <c r="Y2750" s="120" t="str">
        <f t="shared" si="534"/>
        <v/>
      </c>
      <c r="Z2750" s="121" t="str">
        <f t="shared" si="535"/>
        <v/>
      </c>
      <c r="AB2750" s="119" t="str">
        <f t="shared" si="530"/>
        <v/>
      </c>
    </row>
    <row r="2751" spans="1:28" x14ac:dyDescent="0.45">
      <c r="A2751" s="112" t="str">
        <f>IF(C2751="","",COUNTA($C$3:C2751))</f>
        <v/>
      </c>
      <c r="B2751" s="112" t="str">
        <f t="shared" si="536"/>
        <v/>
      </c>
      <c r="F2751" s="137"/>
      <c r="G2751" s="116"/>
      <c r="H2751" s="152"/>
      <c r="I2751" s="116"/>
      <c r="J2751" s="116"/>
      <c r="K2751" s="117" t="str">
        <f t="shared" si="526"/>
        <v/>
      </c>
      <c r="O2751" s="138" t="str">
        <f t="shared" si="531"/>
        <v/>
      </c>
      <c r="P2751" s="142"/>
      <c r="S2751" s="154"/>
      <c r="T2751" s="119" t="str">
        <f t="shared" si="532"/>
        <v/>
      </c>
      <c r="U2751" s="119" t="str">
        <f t="shared" si="533"/>
        <v/>
      </c>
      <c r="V2751" s="119" t="str">
        <f t="shared" si="527"/>
        <v/>
      </c>
      <c r="W2751" s="119" t="str">
        <f t="shared" si="528"/>
        <v/>
      </c>
      <c r="X2751" s="119" t="str">
        <f t="shared" si="529"/>
        <v/>
      </c>
      <c r="Y2751" s="120" t="str">
        <f t="shared" si="534"/>
        <v/>
      </c>
      <c r="Z2751" s="121" t="str">
        <f t="shared" si="535"/>
        <v/>
      </c>
      <c r="AB2751" s="119" t="str">
        <f t="shared" si="530"/>
        <v/>
      </c>
    </row>
    <row r="2752" spans="1:28" x14ac:dyDescent="0.45">
      <c r="A2752" s="112" t="str">
        <f>IF(C2752="","",COUNTA($C$3:C2752))</f>
        <v/>
      </c>
      <c r="B2752" s="112" t="str">
        <f t="shared" si="536"/>
        <v/>
      </c>
      <c r="C2752" s="137"/>
      <c r="D2752" s="114"/>
      <c r="E2752" s="114"/>
      <c r="F2752" s="115"/>
      <c r="G2752" s="116"/>
      <c r="H2752" s="152"/>
      <c r="I2752" s="116"/>
      <c r="J2752" s="116"/>
      <c r="K2752" s="117" t="str">
        <f t="shared" si="526"/>
        <v/>
      </c>
      <c r="O2752" s="138" t="str">
        <f t="shared" si="531"/>
        <v/>
      </c>
      <c r="P2752" s="142"/>
      <c r="S2752" s="154"/>
      <c r="T2752" s="119" t="str">
        <f t="shared" si="532"/>
        <v/>
      </c>
      <c r="U2752" s="119" t="str">
        <f t="shared" si="533"/>
        <v/>
      </c>
      <c r="V2752" s="119" t="str">
        <f t="shared" si="527"/>
        <v/>
      </c>
      <c r="W2752" s="119" t="str">
        <f t="shared" si="528"/>
        <v/>
      </c>
      <c r="X2752" s="119" t="str">
        <f t="shared" si="529"/>
        <v/>
      </c>
      <c r="Y2752" s="120" t="str">
        <f t="shared" si="534"/>
        <v/>
      </c>
      <c r="Z2752" s="121" t="str">
        <f t="shared" si="535"/>
        <v/>
      </c>
      <c r="AB2752" s="119" t="str">
        <f t="shared" si="530"/>
        <v/>
      </c>
    </row>
    <row r="2753" spans="1:28" x14ac:dyDescent="0.45">
      <c r="A2753" s="112" t="str">
        <f>IF(C2753="","",COUNTA($C$3:C2753))</f>
        <v/>
      </c>
      <c r="B2753" s="112" t="str">
        <f t="shared" si="536"/>
        <v/>
      </c>
      <c r="C2753" s="137"/>
      <c r="D2753" s="114"/>
      <c r="E2753" s="114"/>
      <c r="F2753" s="115"/>
      <c r="G2753" s="116"/>
      <c r="H2753" s="152"/>
      <c r="I2753" s="116"/>
      <c r="J2753" s="116"/>
      <c r="K2753" s="117" t="str">
        <f t="shared" si="526"/>
        <v/>
      </c>
      <c r="O2753" s="138" t="str">
        <f t="shared" si="531"/>
        <v/>
      </c>
      <c r="P2753" s="142"/>
      <c r="S2753" s="154"/>
      <c r="T2753" s="119" t="str">
        <f t="shared" si="532"/>
        <v/>
      </c>
      <c r="U2753" s="119" t="str">
        <f t="shared" si="533"/>
        <v/>
      </c>
      <c r="V2753" s="119" t="str">
        <f t="shared" si="527"/>
        <v/>
      </c>
      <c r="W2753" s="119" t="str">
        <f t="shared" si="528"/>
        <v/>
      </c>
      <c r="X2753" s="119" t="str">
        <f t="shared" si="529"/>
        <v/>
      </c>
      <c r="Y2753" s="120" t="str">
        <f t="shared" si="534"/>
        <v/>
      </c>
      <c r="Z2753" s="121" t="str">
        <f t="shared" si="535"/>
        <v/>
      </c>
      <c r="AB2753" s="119" t="str">
        <f t="shared" si="530"/>
        <v/>
      </c>
    </row>
    <row r="2754" spans="1:28" x14ac:dyDescent="0.45">
      <c r="A2754" s="112" t="str">
        <f>IF(C2754="","",COUNTA($C$3:C2754))</f>
        <v/>
      </c>
      <c r="B2754" s="112" t="str">
        <f t="shared" si="536"/>
        <v/>
      </c>
      <c r="F2754" s="137"/>
      <c r="G2754" s="116"/>
      <c r="H2754" s="152"/>
      <c r="I2754" s="116"/>
      <c r="J2754" s="116"/>
      <c r="K2754" s="117" t="str">
        <f t="shared" si="526"/>
        <v/>
      </c>
      <c r="O2754" s="138" t="str">
        <f t="shared" si="531"/>
        <v/>
      </c>
      <c r="P2754" s="142"/>
      <c r="S2754" s="154"/>
      <c r="T2754" s="119" t="str">
        <f t="shared" si="532"/>
        <v/>
      </c>
      <c r="U2754" s="119" t="str">
        <f t="shared" si="533"/>
        <v/>
      </c>
      <c r="V2754" s="119" t="str">
        <f t="shared" si="527"/>
        <v/>
      </c>
      <c r="W2754" s="119" t="str">
        <f t="shared" si="528"/>
        <v/>
      </c>
      <c r="X2754" s="119" t="str">
        <f t="shared" si="529"/>
        <v/>
      </c>
      <c r="Y2754" s="120" t="str">
        <f t="shared" si="534"/>
        <v/>
      </c>
      <c r="Z2754" s="121" t="str">
        <f t="shared" si="535"/>
        <v/>
      </c>
      <c r="AB2754" s="119" t="str">
        <f t="shared" si="530"/>
        <v/>
      </c>
    </row>
    <row r="2755" spans="1:28" x14ac:dyDescent="0.45">
      <c r="A2755" s="112" t="str">
        <f>IF(C2755="","",COUNTA($C$3:C2755))</f>
        <v/>
      </c>
      <c r="B2755" s="112" t="str">
        <f t="shared" si="536"/>
        <v/>
      </c>
      <c r="C2755" s="137"/>
      <c r="D2755" s="114"/>
      <c r="E2755" s="114"/>
      <c r="F2755" s="115"/>
      <c r="G2755" s="116"/>
      <c r="H2755" s="152"/>
      <c r="I2755" s="116"/>
      <c r="J2755" s="116"/>
      <c r="K2755" s="117" t="str">
        <f t="shared" ref="K2755:K2818" si="53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L2755" s="148"/>
      <c r="M2755" s="147"/>
      <c r="O2755" s="138" t="str">
        <f t="shared" si="531"/>
        <v/>
      </c>
      <c r="P2755" s="142"/>
      <c r="S2755" s="154"/>
      <c r="T2755" s="119" t="str">
        <f t="shared" si="532"/>
        <v/>
      </c>
      <c r="U2755" s="119" t="str">
        <f t="shared" si="533"/>
        <v/>
      </c>
      <c r="V2755" s="119" t="str">
        <f t="shared" ref="V2755:V2818" si="538">IF(ISNUMBER(SEARCH("26",J:J)),O2755*3.925,IF(ISNUMBER(SEARCH("24",J:J)),O2755*4.71,IF(ISNUMBER(SEARCH("22",J:J)),O2755*6.28,IF(ISNUMBER(SEARCH("20",J:J)),O2755*7.85,IF(ISNUMBER(SEARCH("18G",J:J)),O2755*9.42,IF(ISNUMBER(SEARCH("16G",J:J)),O2755*11.775,IF(ISNUMBER(SEARCH("Thermal",J:J)),O2755,IF(ISNUMBER(SEARCH("Acou",J:J)),O2755,IF(ISNUMBER(SEARCH("ss",J:J)),O2755,IF(ISNUMBER(SEARCH("0.8mm",J:J)),O2755*2.2,IF(ISNUMBER(SEARCH("1mm",J:J)),O2755*2.75,IF(ISNUMBER(SEARCH("1.2mm",J:J)),O2755*3.3,IF(ISNUMBER(SEARCH("Gasket",J:J)),O2755,IF(ISNUMBER(SEARCH("Cleats",J:J)),O2755,IF(ISNUMBER(SEARCH("Sealant",J:J)),O2755,IF(ISNUMBER(SEARCH("Bracket",J:J)),O2755,IF(ISNUMBER(SEARCH("Corner",J:J)),O2755,IF(ISNUMBER(SEARCH("Bubble",J:J)),O2755,""))))))))))))))))))</f>
        <v/>
      </c>
      <c r="W2755" s="119" t="str">
        <f t="shared" ref="W2755:W2818" si="539">IF(ISNUMBER(SEARCH("26",J:J)),U2755*3.925,IF(ISNUMBER(SEARCH("24",J:J)),U2755*4.71,IF(ISNUMBER(SEARCH("22",J:J)),U2755*6.28,IF(ISNUMBER(SEARCH("20",J:J)),U2755*7.85,IF(ISNUMBER(SEARCH("18G",J:J)),U2755*9.42,IF(ISNUMBER(SEARCH("16G",J:J)),U2755*11.775,IF(ISNUMBER(SEARCH("Thermal",J:J)),U2755,IF(ISNUMBER(SEARCH("Acou",J:J)),U2755,IF(ISNUMBER(SEARCH("ss",J:J)),U2755,IF(ISNUMBER(SEARCH("0.8mm",J:J)),U2755*2.2,IF(ISNUMBER(SEARCH("1mm",J:J)),U2755*2.75,IF(ISNUMBER(SEARCH("1.2mm",J:J)),U2755*3.3,IF(ISNUMBER(SEARCH("Gasket",J:J)),U2755,IF(ISNUMBER(SEARCH("Cleats",J:J)),U2755,IF(ISNUMBER(SEARCH("Sealant",J:J)),U2755,IF(ISNUMBER(SEARCH("Bracket",J:J)),U2755,IF(ISNUMBER(SEARCH("Corner",J:J)),U2755,IF(ISNUMBER(SEARCH("Bubble",J:J)),U2755,""))))))))))))))))))</f>
        <v/>
      </c>
      <c r="X2755" s="119" t="str">
        <f t="shared" ref="X2755:X2818" si="540">IF(ISNUMBER(SEARCH("26",J:J)),T2755*3.925,IF(ISNUMBER(SEARCH("24",J:J)),T2755*4.71,IF(ISNUMBER(SEARCH("22",J:J)),T2755*6.28,IF(ISNUMBER(SEARCH("20",J:J)),T2755*7.85,IF(ISNUMBER(SEARCH("18",J:J)),T2755*9.42,IF(ISNUMBER(SEARCH("16",J:J)),T2755*11.775,IF(ISNUMBER(SEARCH("Thermal",J:J)),"",IF(ISNUMBER(SEARCH("Acou",J:J)),"",IF(ISNUMBER(SEARCH("ss",J:J)),"",IF(ISNUMBER(SEARCH("0.8mm",J:J)),T2755*2.2,IF(ISNUMBER(SEARCH("1mm",J:J)),T2755*2.75,IF(ISNUMBER(SEARCH("1.2mm",J:J)),T2755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755" s="120" t="str">
        <f t="shared" si="534"/>
        <v/>
      </c>
      <c r="Z2755" s="121" t="str">
        <f t="shared" si="535"/>
        <v/>
      </c>
      <c r="AB2755" s="119" t="str">
        <f t="shared" si="530"/>
        <v/>
      </c>
    </row>
    <row r="2756" spans="1:28" x14ac:dyDescent="0.45">
      <c r="A2756" s="112" t="str">
        <f>IF(C2756="","",COUNTA($C$3:C2756))</f>
        <v/>
      </c>
      <c r="B2756" s="112" t="str">
        <f t="shared" si="536"/>
        <v/>
      </c>
      <c r="F2756" s="137"/>
      <c r="G2756" s="116"/>
      <c r="H2756" s="152"/>
      <c r="I2756" s="116"/>
      <c r="J2756" s="116"/>
      <c r="K2756" s="117" t="str">
        <f t="shared" si="537"/>
        <v/>
      </c>
      <c r="O2756" s="138" t="str">
        <f t="shared" si="531"/>
        <v/>
      </c>
      <c r="P2756" s="142"/>
      <c r="S2756" s="154"/>
      <c r="T2756" s="119" t="str">
        <f t="shared" si="532"/>
        <v/>
      </c>
      <c r="U2756" s="119" t="str">
        <f t="shared" si="533"/>
        <v/>
      </c>
      <c r="V2756" s="119" t="str">
        <f t="shared" si="538"/>
        <v/>
      </c>
      <c r="W2756" s="119" t="str">
        <f t="shared" si="539"/>
        <v/>
      </c>
      <c r="X2756" s="119" t="str">
        <f t="shared" si="540"/>
        <v/>
      </c>
      <c r="Y2756" s="120" t="str">
        <f t="shared" si="534"/>
        <v/>
      </c>
      <c r="Z2756" s="121" t="str">
        <f t="shared" si="535"/>
        <v/>
      </c>
      <c r="AB2756" s="119" t="str">
        <f t="shared" si="530"/>
        <v/>
      </c>
    </row>
    <row r="2757" spans="1:28" x14ac:dyDescent="0.45">
      <c r="A2757" s="112" t="str">
        <f>IF(C2757="","",COUNTA($C$3:C2757))</f>
        <v/>
      </c>
      <c r="B2757" s="112" t="str">
        <f t="shared" si="536"/>
        <v/>
      </c>
      <c r="F2757" s="137"/>
      <c r="G2757" s="116"/>
      <c r="H2757" s="152"/>
      <c r="I2757" s="116"/>
      <c r="J2757" s="116"/>
      <c r="K2757" s="117" t="str">
        <f t="shared" si="537"/>
        <v/>
      </c>
      <c r="O2757" s="138" t="str">
        <f t="shared" si="531"/>
        <v/>
      </c>
      <c r="P2757" s="142"/>
      <c r="S2757" s="154"/>
      <c r="T2757" s="119" t="str">
        <f t="shared" si="532"/>
        <v/>
      </c>
      <c r="U2757" s="119" t="str">
        <f t="shared" si="533"/>
        <v/>
      </c>
      <c r="V2757" s="119" t="str">
        <f t="shared" si="538"/>
        <v/>
      </c>
      <c r="W2757" s="119" t="str">
        <f t="shared" si="539"/>
        <v/>
      </c>
      <c r="X2757" s="119" t="str">
        <f t="shared" si="540"/>
        <v/>
      </c>
      <c r="Y2757" s="120" t="str">
        <f t="shared" si="534"/>
        <v/>
      </c>
      <c r="Z2757" s="121" t="str">
        <f t="shared" si="535"/>
        <v/>
      </c>
      <c r="AB2757" s="119" t="str">
        <f t="shared" si="530"/>
        <v/>
      </c>
    </row>
    <row r="2758" spans="1:28" x14ac:dyDescent="0.45">
      <c r="A2758" s="112" t="str">
        <f>IF(C2758="","",COUNTA($C$3:C2758))</f>
        <v/>
      </c>
      <c r="B2758" s="112" t="str">
        <f t="shared" si="536"/>
        <v/>
      </c>
      <c r="F2758" s="137"/>
      <c r="G2758" s="116"/>
      <c r="H2758" s="152"/>
      <c r="I2758" s="116"/>
      <c r="J2758" s="116"/>
      <c r="K2758" s="117" t="str">
        <f t="shared" si="537"/>
        <v/>
      </c>
      <c r="O2758" s="138" t="str">
        <f t="shared" si="531"/>
        <v/>
      </c>
      <c r="P2758" s="142"/>
      <c r="S2758" s="154"/>
      <c r="T2758" s="119" t="str">
        <f t="shared" si="532"/>
        <v/>
      </c>
      <c r="U2758" s="119" t="str">
        <f t="shared" si="533"/>
        <v/>
      </c>
      <c r="V2758" s="119" t="str">
        <f t="shared" si="538"/>
        <v/>
      </c>
      <c r="W2758" s="119" t="str">
        <f t="shared" si="539"/>
        <v/>
      </c>
      <c r="X2758" s="119" t="str">
        <f t="shared" si="540"/>
        <v/>
      </c>
      <c r="Y2758" s="120" t="str">
        <f t="shared" si="534"/>
        <v/>
      </c>
      <c r="Z2758" s="121" t="str">
        <f t="shared" si="535"/>
        <v/>
      </c>
      <c r="AB2758" s="119" t="str">
        <f t="shared" si="530"/>
        <v/>
      </c>
    </row>
    <row r="2759" spans="1:28" x14ac:dyDescent="0.45">
      <c r="A2759" s="112" t="str">
        <f>IF(C2759="","",COUNTA($C$3:C2759))</f>
        <v/>
      </c>
      <c r="B2759" s="112" t="str">
        <f t="shared" si="536"/>
        <v/>
      </c>
      <c r="F2759" s="137"/>
      <c r="G2759" s="116"/>
      <c r="H2759" s="152"/>
      <c r="I2759" s="116"/>
      <c r="J2759" s="116"/>
      <c r="K2759" s="117" t="str">
        <f t="shared" si="537"/>
        <v/>
      </c>
      <c r="O2759" s="138" t="str">
        <f t="shared" si="531"/>
        <v/>
      </c>
      <c r="P2759" s="142"/>
      <c r="S2759" s="154"/>
      <c r="T2759" s="119" t="str">
        <f t="shared" si="532"/>
        <v/>
      </c>
      <c r="U2759" s="119" t="str">
        <f t="shared" si="533"/>
        <v/>
      </c>
      <c r="V2759" s="119" t="str">
        <f t="shared" si="538"/>
        <v/>
      </c>
      <c r="W2759" s="119" t="str">
        <f t="shared" si="539"/>
        <v/>
      </c>
      <c r="X2759" s="119" t="str">
        <f t="shared" si="540"/>
        <v/>
      </c>
      <c r="Y2759" s="120" t="str">
        <f t="shared" si="534"/>
        <v/>
      </c>
      <c r="Z2759" s="121" t="str">
        <f t="shared" si="535"/>
        <v/>
      </c>
      <c r="AB2759" s="119" t="str">
        <f t="shared" si="530"/>
        <v/>
      </c>
    </row>
    <row r="2760" spans="1:28" x14ac:dyDescent="0.45">
      <c r="A2760" s="112" t="str">
        <f>IF(C2760="","",COUNTA($C$3:C2760))</f>
        <v/>
      </c>
      <c r="B2760" s="112" t="str">
        <f t="shared" si="536"/>
        <v/>
      </c>
      <c r="F2760" s="137"/>
      <c r="G2760" s="116"/>
      <c r="H2760" s="152"/>
      <c r="I2760" s="116"/>
      <c r="J2760" s="116"/>
      <c r="K2760" s="117" t="str">
        <f t="shared" si="537"/>
        <v/>
      </c>
      <c r="O2760" s="138" t="str">
        <f t="shared" si="531"/>
        <v/>
      </c>
      <c r="P2760" s="142"/>
      <c r="S2760" s="154"/>
      <c r="T2760" s="119" t="str">
        <f t="shared" si="532"/>
        <v/>
      </c>
      <c r="U2760" s="119" t="str">
        <f t="shared" si="533"/>
        <v/>
      </c>
      <c r="V2760" s="119" t="str">
        <f t="shared" si="538"/>
        <v/>
      </c>
      <c r="W2760" s="119" t="str">
        <f t="shared" si="539"/>
        <v/>
      </c>
      <c r="X2760" s="119" t="str">
        <f t="shared" si="540"/>
        <v/>
      </c>
      <c r="Y2760" s="120" t="str">
        <f t="shared" si="534"/>
        <v/>
      </c>
      <c r="Z2760" s="121" t="str">
        <f t="shared" si="535"/>
        <v/>
      </c>
      <c r="AB2760" s="119" t="str">
        <f t="shared" si="530"/>
        <v/>
      </c>
    </row>
    <row r="2761" spans="1:28" x14ac:dyDescent="0.45">
      <c r="A2761" s="112" t="str">
        <f>IF(C2761="","",COUNTA($C$3:C2761))</f>
        <v/>
      </c>
      <c r="B2761" s="112" t="str">
        <f t="shared" si="536"/>
        <v/>
      </c>
      <c r="F2761" s="137"/>
      <c r="G2761" s="116"/>
      <c r="H2761" s="152"/>
      <c r="I2761" s="116"/>
      <c r="J2761" s="116"/>
      <c r="K2761" s="117" t="str">
        <f t="shared" si="537"/>
        <v/>
      </c>
      <c r="O2761" s="138" t="str">
        <f t="shared" si="531"/>
        <v/>
      </c>
      <c r="P2761" s="142"/>
      <c r="S2761" s="154"/>
      <c r="T2761" s="119" t="str">
        <f t="shared" si="532"/>
        <v/>
      </c>
      <c r="U2761" s="119" t="str">
        <f t="shared" si="533"/>
        <v/>
      </c>
      <c r="V2761" s="119" t="str">
        <f t="shared" si="538"/>
        <v/>
      </c>
      <c r="W2761" s="119" t="str">
        <f t="shared" si="539"/>
        <v/>
      </c>
      <c r="X2761" s="119" t="str">
        <f t="shared" si="540"/>
        <v/>
      </c>
      <c r="Y2761" s="120" t="str">
        <f t="shared" si="534"/>
        <v/>
      </c>
      <c r="Z2761" s="121" t="str">
        <f t="shared" si="535"/>
        <v/>
      </c>
      <c r="AB2761" s="119" t="str">
        <f t="shared" si="530"/>
        <v/>
      </c>
    </row>
    <row r="2762" spans="1:28" x14ac:dyDescent="0.45">
      <c r="A2762" s="112" t="str">
        <f>IF(C2762="","",COUNTA($C$3:C2762))</f>
        <v/>
      </c>
      <c r="B2762" s="112" t="str">
        <f t="shared" si="536"/>
        <v/>
      </c>
      <c r="C2762" s="137"/>
      <c r="D2762" s="114"/>
      <c r="E2762" s="114"/>
      <c r="F2762" s="115"/>
      <c r="G2762" s="116"/>
      <c r="H2762" s="152"/>
      <c r="I2762" s="116"/>
      <c r="J2762" s="116"/>
      <c r="K2762" s="117" t="str">
        <f t="shared" si="537"/>
        <v/>
      </c>
      <c r="L2762" s="148"/>
      <c r="O2762" s="138" t="str">
        <f t="shared" si="531"/>
        <v/>
      </c>
      <c r="P2762" s="142"/>
      <c r="S2762" s="154"/>
      <c r="T2762" s="119" t="str">
        <f t="shared" si="532"/>
        <v/>
      </c>
      <c r="U2762" s="119" t="str">
        <f t="shared" si="533"/>
        <v/>
      </c>
      <c r="V2762" s="119" t="str">
        <f t="shared" si="538"/>
        <v/>
      </c>
      <c r="W2762" s="119" t="str">
        <f t="shared" si="539"/>
        <v/>
      </c>
      <c r="X2762" s="119" t="str">
        <f t="shared" si="540"/>
        <v/>
      </c>
      <c r="Y2762" s="120" t="str">
        <f t="shared" si="534"/>
        <v/>
      </c>
      <c r="Z2762" s="121" t="str">
        <f t="shared" si="535"/>
        <v/>
      </c>
      <c r="AB2762" s="119" t="str">
        <f t="shared" si="530"/>
        <v/>
      </c>
    </row>
    <row r="2763" spans="1:28" x14ac:dyDescent="0.45">
      <c r="A2763" s="112" t="str">
        <f>IF(C2763="","",COUNTA($C$3:C2763))</f>
        <v/>
      </c>
      <c r="B2763" s="112" t="str">
        <f t="shared" si="536"/>
        <v/>
      </c>
      <c r="F2763" s="137"/>
      <c r="G2763" s="116"/>
      <c r="H2763" s="152"/>
      <c r="I2763" s="116"/>
      <c r="J2763" s="116"/>
      <c r="K2763" s="117" t="str">
        <f t="shared" si="537"/>
        <v/>
      </c>
      <c r="O2763" s="138" t="str">
        <f t="shared" si="531"/>
        <v/>
      </c>
      <c r="P2763" s="142"/>
      <c r="S2763" s="154"/>
      <c r="T2763" s="119" t="str">
        <f t="shared" si="532"/>
        <v/>
      </c>
      <c r="U2763" s="119" t="str">
        <f t="shared" si="533"/>
        <v/>
      </c>
      <c r="V2763" s="119" t="str">
        <f t="shared" si="538"/>
        <v/>
      </c>
      <c r="W2763" s="119" t="str">
        <f t="shared" si="539"/>
        <v/>
      </c>
      <c r="X2763" s="119" t="str">
        <f t="shared" si="540"/>
        <v/>
      </c>
      <c r="Y2763" s="120" t="str">
        <f t="shared" si="534"/>
        <v/>
      </c>
      <c r="Z2763" s="121" t="str">
        <f t="shared" si="535"/>
        <v/>
      </c>
      <c r="AB2763" s="119" t="str">
        <f t="shared" si="530"/>
        <v/>
      </c>
    </row>
    <row r="2764" spans="1:28" x14ac:dyDescent="0.45">
      <c r="A2764" s="112" t="str">
        <f>IF(C2764="","",COUNTA($C$3:C2764))</f>
        <v/>
      </c>
      <c r="B2764" s="112" t="str">
        <f t="shared" si="536"/>
        <v/>
      </c>
      <c r="F2764" s="137"/>
      <c r="G2764" s="116"/>
      <c r="H2764" s="152"/>
      <c r="I2764" s="116"/>
      <c r="J2764" s="116"/>
      <c r="K2764" s="117" t="str">
        <f t="shared" si="537"/>
        <v/>
      </c>
      <c r="O2764" s="138" t="str">
        <f t="shared" si="531"/>
        <v/>
      </c>
      <c r="P2764" s="142"/>
      <c r="S2764" s="154"/>
      <c r="T2764" s="119" t="str">
        <f t="shared" si="532"/>
        <v/>
      </c>
      <c r="U2764" s="119" t="str">
        <f t="shared" si="533"/>
        <v/>
      </c>
      <c r="V2764" s="119" t="str">
        <f t="shared" si="538"/>
        <v/>
      </c>
      <c r="W2764" s="119" t="str">
        <f t="shared" si="539"/>
        <v/>
      </c>
      <c r="X2764" s="119" t="str">
        <f t="shared" si="540"/>
        <v/>
      </c>
      <c r="Y2764" s="120" t="str">
        <f t="shared" si="534"/>
        <v/>
      </c>
      <c r="Z2764" s="121" t="str">
        <f t="shared" si="535"/>
        <v/>
      </c>
      <c r="AB2764" s="119" t="str">
        <f t="shared" si="530"/>
        <v/>
      </c>
    </row>
    <row r="2765" spans="1:28" x14ac:dyDescent="0.45">
      <c r="A2765" s="112" t="str">
        <f>IF(C2765="","",COUNTA($C$3:C2765))</f>
        <v/>
      </c>
      <c r="B2765" s="112" t="str">
        <f t="shared" si="536"/>
        <v/>
      </c>
      <c r="F2765" s="137"/>
      <c r="G2765" s="116"/>
      <c r="H2765" s="152"/>
      <c r="I2765" s="116"/>
      <c r="J2765" s="116"/>
      <c r="K2765" s="117" t="str">
        <f t="shared" si="537"/>
        <v/>
      </c>
      <c r="O2765" s="138" t="str">
        <f t="shared" si="531"/>
        <v/>
      </c>
      <c r="P2765" s="142"/>
      <c r="S2765" s="154"/>
      <c r="T2765" s="119" t="str">
        <f t="shared" si="532"/>
        <v/>
      </c>
      <c r="U2765" s="119" t="str">
        <f t="shared" si="533"/>
        <v/>
      </c>
      <c r="V2765" s="119" t="str">
        <f t="shared" si="538"/>
        <v/>
      </c>
      <c r="W2765" s="119" t="str">
        <f t="shared" si="539"/>
        <v/>
      </c>
      <c r="X2765" s="119" t="str">
        <f t="shared" si="540"/>
        <v/>
      </c>
      <c r="Y2765" s="120" t="str">
        <f t="shared" si="534"/>
        <v/>
      </c>
      <c r="Z2765" s="121" t="str">
        <f t="shared" si="535"/>
        <v/>
      </c>
      <c r="AB2765" s="119" t="str">
        <f t="shared" si="530"/>
        <v/>
      </c>
    </row>
    <row r="2766" spans="1:28" x14ac:dyDescent="0.45">
      <c r="A2766" s="112" t="str">
        <f>IF(C2766="","",COUNTA($C$3:C2766))</f>
        <v/>
      </c>
      <c r="B2766" s="112" t="str">
        <f t="shared" si="536"/>
        <v/>
      </c>
      <c r="F2766" s="137"/>
      <c r="G2766" s="116"/>
      <c r="H2766" s="152"/>
      <c r="I2766" s="116"/>
      <c r="J2766" s="116"/>
      <c r="K2766" s="117" t="str">
        <f t="shared" si="537"/>
        <v/>
      </c>
      <c r="O2766" s="138" t="str">
        <f t="shared" si="531"/>
        <v/>
      </c>
      <c r="P2766" s="142"/>
      <c r="S2766" s="154"/>
      <c r="T2766" s="119" t="str">
        <f t="shared" si="532"/>
        <v/>
      </c>
      <c r="U2766" s="119" t="str">
        <f t="shared" si="533"/>
        <v/>
      </c>
      <c r="V2766" s="119" t="str">
        <f t="shared" si="538"/>
        <v/>
      </c>
      <c r="W2766" s="119" t="str">
        <f t="shared" si="539"/>
        <v/>
      </c>
      <c r="X2766" s="119" t="str">
        <f t="shared" si="540"/>
        <v/>
      </c>
      <c r="Y2766" s="120" t="str">
        <f t="shared" si="534"/>
        <v/>
      </c>
      <c r="Z2766" s="121" t="str">
        <f t="shared" si="535"/>
        <v/>
      </c>
      <c r="AB2766" s="119" t="str">
        <f t="shared" si="530"/>
        <v/>
      </c>
    </row>
    <row r="2767" spans="1:28" x14ac:dyDescent="0.45">
      <c r="A2767" s="112" t="str">
        <f>IF(C2767="","",COUNTA($C$3:C2767))</f>
        <v/>
      </c>
      <c r="B2767" s="112" t="str">
        <f t="shared" si="536"/>
        <v/>
      </c>
      <c r="F2767" s="137"/>
      <c r="G2767" s="116"/>
      <c r="H2767" s="152"/>
      <c r="I2767" s="116"/>
      <c r="J2767" s="116"/>
      <c r="K2767" s="117" t="str">
        <f t="shared" si="537"/>
        <v/>
      </c>
      <c r="O2767" s="138" t="str">
        <f t="shared" si="531"/>
        <v/>
      </c>
      <c r="P2767" s="142"/>
      <c r="S2767" s="154"/>
      <c r="T2767" s="119" t="str">
        <f t="shared" si="532"/>
        <v/>
      </c>
      <c r="U2767" s="119" t="str">
        <f t="shared" si="533"/>
        <v/>
      </c>
      <c r="V2767" s="119" t="str">
        <f t="shared" si="538"/>
        <v/>
      </c>
      <c r="W2767" s="119" t="str">
        <f t="shared" si="539"/>
        <v/>
      </c>
      <c r="X2767" s="119" t="str">
        <f t="shared" si="540"/>
        <v/>
      </c>
      <c r="Y2767" s="120" t="str">
        <f t="shared" si="534"/>
        <v/>
      </c>
      <c r="Z2767" s="121" t="str">
        <f t="shared" si="535"/>
        <v/>
      </c>
      <c r="AB2767" s="119" t="str">
        <f t="shared" si="530"/>
        <v/>
      </c>
    </row>
    <row r="2768" spans="1:28" x14ac:dyDescent="0.45">
      <c r="A2768" s="112" t="str">
        <f>IF(C2768="","",COUNTA($C$3:C2768))</f>
        <v/>
      </c>
      <c r="B2768" s="112" t="str">
        <f t="shared" si="536"/>
        <v/>
      </c>
      <c r="F2768" s="137"/>
      <c r="G2768" s="116"/>
      <c r="H2768" s="152"/>
      <c r="I2768" s="116"/>
      <c r="J2768" s="116"/>
      <c r="K2768" s="117" t="str">
        <f t="shared" si="537"/>
        <v/>
      </c>
      <c r="O2768" s="138" t="str">
        <f t="shared" si="531"/>
        <v/>
      </c>
      <c r="P2768" s="142"/>
      <c r="S2768" s="154"/>
      <c r="T2768" s="119" t="str">
        <f t="shared" si="532"/>
        <v/>
      </c>
      <c r="U2768" s="119" t="str">
        <f t="shared" si="533"/>
        <v/>
      </c>
      <c r="V2768" s="119" t="str">
        <f t="shared" si="538"/>
        <v/>
      </c>
      <c r="W2768" s="119" t="str">
        <f t="shared" si="539"/>
        <v/>
      </c>
      <c r="X2768" s="119" t="str">
        <f t="shared" si="540"/>
        <v/>
      </c>
      <c r="Y2768" s="120" t="str">
        <f t="shared" si="534"/>
        <v/>
      </c>
      <c r="Z2768" s="121" t="str">
        <f t="shared" si="535"/>
        <v/>
      </c>
      <c r="AB2768" s="119" t="str">
        <f t="shared" si="530"/>
        <v/>
      </c>
    </row>
    <row r="2769" spans="1:28" x14ac:dyDescent="0.45">
      <c r="A2769" s="112" t="str">
        <f>IF(C2769="","",COUNTA($C$3:C2769))</f>
        <v/>
      </c>
      <c r="B2769" s="112" t="str">
        <f t="shared" si="536"/>
        <v/>
      </c>
      <c r="C2769" s="137"/>
      <c r="D2769" s="114"/>
      <c r="E2769" s="114"/>
      <c r="F2769" s="115"/>
      <c r="G2769" s="116"/>
      <c r="H2769" s="152"/>
      <c r="I2769" s="116"/>
      <c r="J2769" s="116"/>
      <c r="K2769" s="117" t="str">
        <f t="shared" si="537"/>
        <v/>
      </c>
      <c r="O2769" s="138" t="str">
        <f t="shared" si="531"/>
        <v/>
      </c>
      <c r="P2769" s="142"/>
      <c r="S2769" s="154"/>
      <c r="T2769" s="119" t="str">
        <f t="shared" si="532"/>
        <v/>
      </c>
      <c r="U2769" s="119" t="str">
        <f t="shared" si="533"/>
        <v/>
      </c>
      <c r="V2769" s="119" t="str">
        <f t="shared" si="538"/>
        <v/>
      </c>
      <c r="W2769" s="119" t="str">
        <f t="shared" si="539"/>
        <v/>
      </c>
      <c r="X2769" s="119" t="str">
        <f t="shared" si="540"/>
        <v/>
      </c>
      <c r="Y2769" s="120" t="str">
        <f t="shared" si="534"/>
        <v/>
      </c>
      <c r="Z2769" s="121" t="str">
        <f t="shared" si="535"/>
        <v/>
      </c>
      <c r="AB2769" s="119" t="str">
        <f t="shared" si="530"/>
        <v/>
      </c>
    </row>
    <row r="2770" spans="1:28" x14ac:dyDescent="0.45">
      <c r="A2770" s="112" t="str">
        <f>IF(C2770="","",COUNTA($C$3:C2770))</f>
        <v/>
      </c>
      <c r="B2770" s="112" t="str">
        <f t="shared" si="536"/>
        <v/>
      </c>
      <c r="F2770" s="137"/>
      <c r="G2770" s="116"/>
      <c r="H2770" s="152"/>
      <c r="I2770" s="116"/>
      <c r="J2770" s="116"/>
      <c r="K2770" s="117" t="str">
        <f t="shared" si="537"/>
        <v/>
      </c>
      <c r="O2770" s="138" t="str">
        <f t="shared" si="531"/>
        <v/>
      </c>
      <c r="P2770" s="142"/>
      <c r="S2770" s="154"/>
      <c r="T2770" s="119" t="str">
        <f t="shared" si="532"/>
        <v/>
      </c>
      <c r="U2770" s="119" t="str">
        <f t="shared" si="533"/>
        <v/>
      </c>
      <c r="V2770" s="119" t="str">
        <f t="shared" si="538"/>
        <v/>
      </c>
      <c r="W2770" s="119" t="str">
        <f t="shared" si="539"/>
        <v/>
      </c>
      <c r="X2770" s="119" t="str">
        <f t="shared" si="540"/>
        <v/>
      </c>
      <c r="Y2770" s="120" t="str">
        <f t="shared" si="534"/>
        <v/>
      </c>
      <c r="Z2770" s="121" t="str">
        <f t="shared" si="535"/>
        <v/>
      </c>
      <c r="AB2770" s="119" t="str">
        <f t="shared" si="530"/>
        <v/>
      </c>
    </row>
    <row r="2771" spans="1:28" x14ac:dyDescent="0.45">
      <c r="A2771" s="112" t="str">
        <f>IF(C2771="","",COUNTA($C$3:C2771))</f>
        <v/>
      </c>
      <c r="B2771" s="112" t="str">
        <f t="shared" si="536"/>
        <v/>
      </c>
      <c r="F2771" s="137"/>
      <c r="G2771" s="116"/>
      <c r="H2771" s="152"/>
      <c r="I2771" s="116"/>
      <c r="J2771" s="116"/>
      <c r="K2771" s="117" t="str">
        <f t="shared" si="537"/>
        <v/>
      </c>
      <c r="O2771" s="138" t="str">
        <f t="shared" si="531"/>
        <v/>
      </c>
      <c r="P2771" s="142"/>
      <c r="S2771" s="154"/>
      <c r="T2771" s="119" t="str">
        <f t="shared" si="532"/>
        <v/>
      </c>
      <c r="U2771" s="119" t="str">
        <f t="shared" si="533"/>
        <v/>
      </c>
      <c r="V2771" s="119" t="str">
        <f t="shared" si="538"/>
        <v/>
      </c>
      <c r="W2771" s="119" t="str">
        <f t="shared" si="539"/>
        <v/>
      </c>
      <c r="X2771" s="119" t="str">
        <f t="shared" si="540"/>
        <v/>
      </c>
      <c r="Y2771" s="120" t="str">
        <f t="shared" si="534"/>
        <v/>
      </c>
      <c r="Z2771" s="121" t="str">
        <f t="shared" si="535"/>
        <v/>
      </c>
      <c r="AB2771" s="119" t="str">
        <f t="shared" si="530"/>
        <v/>
      </c>
    </row>
    <row r="2772" spans="1:28" x14ac:dyDescent="0.45">
      <c r="A2772" s="112" t="str">
        <f>IF(C2772="","",COUNTA($C$3:C2772))</f>
        <v/>
      </c>
      <c r="B2772" s="112" t="str">
        <f t="shared" si="536"/>
        <v/>
      </c>
      <c r="C2772" s="137"/>
      <c r="F2772" s="137"/>
      <c r="G2772" s="116"/>
      <c r="H2772" s="152"/>
      <c r="I2772" s="116"/>
      <c r="J2772" s="116"/>
      <c r="K2772" s="117" t="str">
        <f t="shared" si="537"/>
        <v/>
      </c>
      <c r="O2772" s="138" t="str">
        <f t="shared" si="531"/>
        <v/>
      </c>
      <c r="P2772" s="142"/>
      <c r="S2772" s="154"/>
      <c r="T2772" s="119" t="str">
        <f t="shared" si="532"/>
        <v/>
      </c>
      <c r="U2772" s="119" t="str">
        <f t="shared" si="533"/>
        <v/>
      </c>
      <c r="V2772" s="119" t="str">
        <f t="shared" si="538"/>
        <v/>
      </c>
      <c r="W2772" s="119" t="str">
        <f t="shared" si="539"/>
        <v/>
      </c>
      <c r="X2772" s="119" t="str">
        <f t="shared" si="540"/>
        <v/>
      </c>
      <c r="Y2772" s="120" t="str">
        <f t="shared" si="534"/>
        <v/>
      </c>
      <c r="Z2772" s="121" t="str">
        <f t="shared" si="535"/>
        <v/>
      </c>
      <c r="AB2772" s="119" t="str">
        <f t="shared" si="530"/>
        <v/>
      </c>
    </row>
    <row r="2773" spans="1:28" x14ac:dyDescent="0.45">
      <c r="A2773" s="112" t="str">
        <f>IF(C2773="","",COUNTA($C$3:C2773))</f>
        <v/>
      </c>
      <c r="B2773" s="112" t="str">
        <f t="shared" si="536"/>
        <v/>
      </c>
      <c r="F2773" s="137"/>
      <c r="G2773" s="116"/>
      <c r="H2773" s="152"/>
      <c r="I2773" s="116"/>
      <c r="J2773" s="116"/>
      <c r="K2773" s="117" t="str">
        <f t="shared" si="537"/>
        <v/>
      </c>
      <c r="O2773" s="138" t="str">
        <f t="shared" si="531"/>
        <v/>
      </c>
      <c r="P2773" s="142"/>
      <c r="S2773" s="154"/>
      <c r="T2773" s="119" t="str">
        <f t="shared" si="532"/>
        <v/>
      </c>
      <c r="U2773" s="119" t="str">
        <f t="shared" si="533"/>
        <v/>
      </c>
      <c r="V2773" s="119" t="str">
        <f t="shared" si="538"/>
        <v/>
      </c>
      <c r="W2773" s="119" t="str">
        <f t="shared" si="539"/>
        <v/>
      </c>
      <c r="X2773" s="119" t="str">
        <f t="shared" si="540"/>
        <v/>
      </c>
      <c r="Y2773" s="120" t="str">
        <f t="shared" si="534"/>
        <v/>
      </c>
      <c r="Z2773" s="121" t="str">
        <f t="shared" si="535"/>
        <v/>
      </c>
      <c r="AB2773" s="119" t="str">
        <f t="shared" si="530"/>
        <v/>
      </c>
    </row>
    <row r="2774" spans="1:28" x14ac:dyDescent="0.45">
      <c r="A2774" s="112" t="str">
        <f>IF(C2774="","",COUNTA($C$3:C2774))</f>
        <v/>
      </c>
      <c r="B2774" s="112" t="str">
        <f t="shared" si="536"/>
        <v/>
      </c>
      <c r="F2774" s="137"/>
      <c r="G2774" s="116"/>
      <c r="H2774" s="152"/>
      <c r="I2774" s="116"/>
      <c r="J2774" s="116"/>
      <c r="K2774" s="117" t="str">
        <f t="shared" si="537"/>
        <v/>
      </c>
      <c r="O2774" s="138" t="str">
        <f t="shared" si="531"/>
        <v/>
      </c>
      <c r="P2774" s="142"/>
      <c r="S2774" s="154"/>
      <c r="T2774" s="119" t="str">
        <f t="shared" si="532"/>
        <v/>
      </c>
      <c r="U2774" s="119" t="str">
        <f t="shared" si="533"/>
        <v/>
      </c>
      <c r="V2774" s="119" t="str">
        <f t="shared" si="538"/>
        <v/>
      </c>
      <c r="W2774" s="119" t="str">
        <f t="shared" si="539"/>
        <v/>
      </c>
      <c r="X2774" s="119" t="str">
        <f t="shared" si="540"/>
        <v/>
      </c>
      <c r="Y2774" s="120" t="str">
        <f t="shared" si="534"/>
        <v/>
      </c>
      <c r="Z2774" s="121" t="str">
        <f t="shared" si="535"/>
        <v/>
      </c>
      <c r="AB2774" s="119" t="str">
        <f t="shared" si="530"/>
        <v/>
      </c>
    </row>
    <row r="2775" spans="1:28" x14ac:dyDescent="0.45">
      <c r="A2775" s="112" t="str">
        <f>IF(C2775="","",COUNTA($C$3:C2775))</f>
        <v/>
      </c>
      <c r="B2775" s="112" t="str">
        <f t="shared" si="536"/>
        <v/>
      </c>
      <c r="F2775" s="137"/>
      <c r="G2775" s="116"/>
      <c r="H2775" s="152"/>
      <c r="I2775" s="116"/>
      <c r="J2775" s="116"/>
      <c r="K2775" s="117" t="str">
        <f t="shared" si="537"/>
        <v/>
      </c>
      <c r="O2775" s="138" t="str">
        <f t="shared" si="531"/>
        <v/>
      </c>
      <c r="P2775" s="142"/>
      <c r="S2775" s="154"/>
      <c r="T2775" s="119" t="str">
        <f t="shared" si="532"/>
        <v/>
      </c>
      <c r="U2775" s="119" t="str">
        <f t="shared" si="533"/>
        <v/>
      </c>
      <c r="V2775" s="119" t="str">
        <f t="shared" si="538"/>
        <v/>
      </c>
      <c r="W2775" s="119" t="str">
        <f t="shared" si="539"/>
        <v/>
      </c>
      <c r="X2775" s="119" t="str">
        <f t="shared" si="540"/>
        <v/>
      </c>
      <c r="Y2775" s="120" t="str">
        <f t="shared" si="534"/>
        <v/>
      </c>
      <c r="Z2775" s="121" t="str">
        <f t="shared" si="535"/>
        <v/>
      </c>
      <c r="AB2775" s="119" t="str">
        <f t="shared" si="530"/>
        <v/>
      </c>
    </row>
    <row r="2776" spans="1:28" x14ac:dyDescent="0.45">
      <c r="A2776" s="112" t="str">
        <f>IF(C2776="","",COUNTA($C$3:C2776))</f>
        <v/>
      </c>
      <c r="B2776" s="112" t="str">
        <f t="shared" si="536"/>
        <v/>
      </c>
      <c r="F2776" s="137"/>
      <c r="G2776" s="116"/>
      <c r="H2776" s="152"/>
      <c r="I2776" s="116"/>
      <c r="J2776" s="116"/>
      <c r="K2776" s="117" t="str">
        <f t="shared" si="537"/>
        <v/>
      </c>
      <c r="O2776" s="138" t="str">
        <f t="shared" si="531"/>
        <v/>
      </c>
      <c r="P2776" s="142"/>
      <c r="S2776" s="154"/>
      <c r="T2776" s="119" t="str">
        <f t="shared" si="532"/>
        <v/>
      </c>
      <c r="U2776" s="119" t="str">
        <f t="shared" si="533"/>
        <v/>
      </c>
      <c r="V2776" s="119" t="str">
        <f t="shared" si="538"/>
        <v/>
      </c>
      <c r="W2776" s="119" t="str">
        <f t="shared" si="539"/>
        <v/>
      </c>
      <c r="X2776" s="119" t="str">
        <f t="shared" si="540"/>
        <v/>
      </c>
      <c r="Y2776" s="120" t="str">
        <f t="shared" si="534"/>
        <v/>
      </c>
      <c r="Z2776" s="121" t="str">
        <f t="shared" si="535"/>
        <v/>
      </c>
      <c r="AB2776" s="119" t="str">
        <f t="shared" si="530"/>
        <v/>
      </c>
    </row>
    <row r="2777" spans="1:28" x14ac:dyDescent="0.45">
      <c r="A2777" s="112" t="str">
        <f>IF(C2777="","",COUNTA($C$3:C2777))</f>
        <v/>
      </c>
      <c r="B2777" s="112" t="str">
        <f t="shared" si="536"/>
        <v/>
      </c>
      <c r="F2777" s="137"/>
      <c r="G2777" s="116"/>
      <c r="H2777" s="152"/>
      <c r="I2777" s="116"/>
      <c r="J2777" s="116"/>
      <c r="K2777" s="117" t="str">
        <f t="shared" si="537"/>
        <v/>
      </c>
      <c r="O2777" s="138" t="str">
        <f t="shared" si="531"/>
        <v/>
      </c>
      <c r="P2777" s="142"/>
      <c r="S2777" s="154"/>
      <c r="T2777" s="119" t="str">
        <f t="shared" si="532"/>
        <v/>
      </c>
      <c r="U2777" s="119" t="str">
        <f t="shared" si="533"/>
        <v/>
      </c>
      <c r="V2777" s="119" t="str">
        <f t="shared" si="538"/>
        <v/>
      </c>
      <c r="W2777" s="119" t="str">
        <f t="shared" si="539"/>
        <v/>
      </c>
      <c r="X2777" s="119" t="str">
        <f t="shared" si="540"/>
        <v/>
      </c>
      <c r="Y2777" s="120" t="str">
        <f t="shared" si="534"/>
        <v/>
      </c>
      <c r="Z2777" s="121" t="str">
        <f t="shared" si="535"/>
        <v/>
      </c>
      <c r="AB2777" s="119" t="str">
        <f t="shared" si="530"/>
        <v/>
      </c>
    </row>
    <row r="2778" spans="1:28" x14ac:dyDescent="0.45">
      <c r="A2778" s="112" t="str">
        <f>IF(C2778="","",COUNTA($C$3:C2778))</f>
        <v/>
      </c>
      <c r="B2778" s="112" t="str">
        <f t="shared" si="536"/>
        <v/>
      </c>
      <c r="F2778" s="137"/>
      <c r="G2778" s="116"/>
      <c r="H2778" s="152"/>
      <c r="I2778" s="116"/>
      <c r="J2778" s="116"/>
      <c r="K2778" s="117" t="str">
        <f t="shared" si="537"/>
        <v/>
      </c>
      <c r="O2778" s="138" t="str">
        <f t="shared" si="531"/>
        <v/>
      </c>
      <c r="P2778" s="142"/>
      <c r="S2778" s="154"/>
      <c r="T2778" s="119" t="str">
        <f t="shared" si="532"/>
        <v/>
      </c>
      <c r="U2778" s="119" t="str">
        <f t="shared" si="533"/>
        <v/>
      </c>
      <c r="V2778" s="119" t="str">
        <f t="shared" si="538"/>
        <v/>
      </c>
      <c r="W2778" s="119" t="str">
        <f t="shared" si="539"/>
        <v/>
      </c>
      <c r="X2778" s="119" t="str">
        <f t="shared" si="540"/>
        <v/>
      </c>
      <c r="Y2778" s="120" t="str">
        <f t="shared" si="534"/>
        <v/>
      </c>
      <c r="Z2778" s="121" t="str">
        <f t="shared" si="535"/>
        <v/>
      </c>
      <c r="AB2778" s="119" t="str">
        <f t="shared" si="530"/>
        <v/>
      </c>
    </row>
    <row r="2779" spans="1:28" x14ac:dyDescent="0.45">
      <c r="A2779" s="112" t="str">
        <f>IF(C2779="","",COUNTA($C$3:C2779))</f>
        <v/>
      </c>
      <c r="B2779" s="112" t="str">
        <f t="shared" si="536"/>
        <v/>
      </c>
      <c r="C2779" s="137"/>
      <c r="F2779" s="137"/>
      <c r="G2779" s="116"/>
      <c r="H2779" s="152"/>
      <c r="I2779" s="116"/>
      <c r="J2779" s="116"/>
      <c r="K2779" s="117" t="str">
        <f t="shared" si="537"/>
        <v/>
      </c>
      <c r="M2779" s="147"/>
      <c r="O2779" s="138" t="str">
        <f t="shared" si="531"/>
        <v/>
      </c>
      <c r="P2779" s="142"/>
      <c r="S2779" s="154"/>
      <c r="T2779" s="119" t="str">
        <f t="shared" si="532"/>
        <v/>
      </c>
      <c r="U2779" s="119" t="str">
        <f t="shared" si="533"/>
        <v/>
      </c>
      <c r="V2779" s="119" t="str">
        <f t="shared" si="538"/>
        <v/>
      </c>
      <c r="W2779" s="119" t="str">
        <f t="shared" si="539"/>
        <v/>
      </c>
      <c r="X2779" s="119" t="str">
        <f t="shared" si="540"/>
        <v/>
      </c>
      <c r="Y2779" s="120" t="str">
        <f t="shared" si="534"/>
        <v/>
      </c>
      <c r="Z2779" s="121" t="str">
        <f t="shared" si="535"/>
        <v/>
      </c>
      <c r="AB2779" s="119" t="str">
        <f t="shared" si="530"/>
        <v/>
      </c>
    </row>
    <row r="2780" spans="1:28" x14ac:dyDescent="0.45">
      <c r="A2780" s="112" t="str">
        <f>IF(C2780="","",COUNTA($C$3:C2780))</f>
        <v/>
      </c>
      <c r="B2780" s="112" t="str">
        <f t="shared" si="536"/>
        <v/>
      </c>
      <c r="F2780" s="137"/>
      <c r="G2780" s="116"/>
      <c r="H2780" s="152"/>
      <c r="I2780" s="116"/>
      <c r="J2780" s="116"/>
      <c r="K2780" s="117" t="str">
        <f t="shared" si="537"/>
        <v/>
      </c>
      <c r="O2780" s="138" t="str">
        <f t="shared" si="531"/>
        <v/>
      </c>
      <c r="P2780" s="142"/>
      <c r="S2780" s="154"/>
      <c r="T2780" s="119" t="str">
        <f t="shared" si="532"/>
        <v/>
      </c>
      <c r="U2780" s="119" t="str">
        <f t="shared" si="533"/>
        <v/>
      </c>
      <c r="V2780" s="119" t="str">
        <f t="shared" si="538"/>
        <v/>
      </c>
      <c r="W2780" s="119" t="str">
        <f t="shared" si="539"/>
        <v/>
      </c>
      <c r="X2780" s="119" t="str">
        <f t="shared" si="540"/>
        <v/>
      </c>
      <c r="Y2780" s="120" t="str">
        <f t="shared" si="534"/>
        <v/>
      </c>
      <c r="Z2780" s="121" t="str">
        <f t="shared" si="535"/>
        <v/>
      </c>
      <c r="AB2780" s="119" t="str">
        <f t="shared" si="530"/>
        <v/>
      </c>
    </row>
    <row r="2781" spans="1:28" x14ac:dyDescent="0.45">
      <c r="A2781" s="112" t="str">
        <f>IF(C2781="","",COUNTA($C$3:C2781))</f>
        <v/>
      </c>
      <c r="B2781" s="112" t="str">
        <f t="shared" si="536"/>
        <v/>
      </c>
      <c r="F2781" s="137"/>
      <c r="G2781" s="116"/>
      <c r="H2781" s="152"/>
      <c r="I2781" s="116"/>
      <c r="J2781" s="116"/>
      <c r="K2781" s="117" t="str">
        <f t="shared" si="537"/>
        <v/>
      </c>
      <c r="O2781" s="138" t="str">
        <f t="shared" si="531"/>
        <v/>
      </c>
      <c r="P2781" s="142"/>
      <c r="S2781" s="154"/>
      <c r="T2781" s="119" t="str">
        <f t="shared" si="532"/>
        <v/>
      </c>
      <c r="U2781" s="119" t="str">
        <f t="shared" si="533"/>
        <v/>
      </c>
      <c r="V2781" s="119" t="str">
        <f t="shared" si="538"/>
        <v/>
      </c>
      <c r="W2781" s="119" t="str">
        <f t="shared" si="539"/>
        <v/>
      </c>
      <c r="X2781" s="119" t="str">
        <f t="shared" si="540"/>
        <v/>
      </c>
      <c r="Y2781" s="120" t="str">
        <f t="shared" si="534"/>
        <v/>
      </c>
      <c r="Z2781" s="121" t="str">
        <f t="shared" si="535"/>
        <v/>
      </c>
      <c r="AB2781" s="119" t="str">
        <f t="shared" si="530"/>
        <v/>
      </c>
    </row>
    <row r="2782" spans="1:28" x14ac:dyDescent="0.45">
      <c r="A2782" s="112" t="str">
        <f>IF(C2782="","",COUNTA($C$3:C2782))</f>
        <v/>
      </c>
      <c r="B2782" s="112" t="str">
        <f t="shared" si="536"/>
        <v/>
      </c>
      <c r="F2782" s="137"/>
      <c r="G2782" s="116"/>
      <c r="H2782" s="152"/>
      <c r="I2782" s="116"/>
      <c r="J2782" s="116"/>
      <c r="K2782" s="117" t="str">
        <f t="shared" si="537"/>
        <v/>
      </c>
      <c r="O2782" s="138" t="str">
        <f t="shared" si="531"/>
        <v/>
      </c>
      <c r="P2782" s="142"/>
      <c r="S2782" s="154"/>
      <c r="T2782" s="119" t="str">
        <f t="shared" si="532"/>
        <v/>
      </c>
      <c r="U2782" s="119" t="str">
        <f t="shared" si="533"/>
        <v/>
      </c>
      <c r="V2782" s="119" t="str">
        <f t="shared" si="538"/>
        <v/>
      </c>
      <c r="W2782" s="119" t="str">
        <f t="shared" si="539"/>
        <v/>
      </c>
      <c r="X2782" s="119" t="str">
        <f t="shared" si="540"/>
        <v/>
      </c>
      <c r="Y2782" s="120" t="str">
        <f t="shared" si="534"/>
        <v/>
      </c>
      <c r="Z2782" s="121" t="str">
        <f t="shared" si="535"/>
        <v/>
      </c>
      <c r="AB2782" s="119" t="str">
        <f t="shared" si="530"/>
        <v/>
      </c>
    </row>
    <row r="2783" spans="1:28" x14ac:dyDescent="0.45">
      <c r="A2783" s="112" t="str">
        <f>IF(C2783="","",COUNTA($C$3:C2783))</f>
        <v/>
      </c>
      <c r="B2783" s="112" t="str">
        <f t="shared" si="536"/>
        <v/>
      </c>
      <c r="F2783" s="137"/>
      <c r="G2783" s="116"/>
      <c r="H2783" s="152"/>
      <c r="I2783" s="116"/>
      <c r="J2783" s="116"/>
      <c r="K2783" s="117" t="str">
        <f t="shared" si="537"/>
        <v/>
      </c>
      <c r="O2783" s="138" t="str">
        <f t="shared" si="531"/>
        <v/>
      </c>
      <c r="P2783" s="142"/>
      <c r="S2783" s="154"/>
      <c r="T2783" s="119" t="str">
        <f t="shared" si="532"/>
        <v/>
      </c>
      <c r="U2783" s="119" t="str">
        <f t="shared" si="533"/>
        <v/>
      </c>
      <c r="V2783" s="119" t="str">
        <f t="shared" si="538"/>
        <v/>
      </c>
      <c r="W2783" s="119" t="str">
        <f t="shared" si="539"/>
        <v/>
      </c>
      <c r="X2783" s="119" t="str">
        <f t="shared" si="540"/>
        <v/>
      </c>
      <c r="Y2783" s="120" t="str">
        <f t="shared" si="534"/>
        <v/>
      </c>
      <c r="Z2783" s="121" t="str">
        <f t="shared" si="535"/>
        <v/>
      </c>
      <c r="AB2783" s="119" t="str">
        <f t="shared" si="530"/>
        <v/>
      </c>
    </row>
    <row r="2784" spans="1:28" x14ac:dyDescent="0.45">
      <c r="A2784" s="112" t="str">
        <f>IF(C2784="","",COUNTA($C$3:C2784))</f>
        <v/>
      </c>
      <c r="B2784" s="112" t="str">
        <f t="shared" si="536"/>
        <v/>
      </c>
      <c r="F2784" s="137"/>
      <c r="G2784" s="116"/>
      <c r="H2784" s="152"/>
      <c r="I2784" s="116"/>
      <c r="J2784" s="116"/>
      <c r="K2784" s="117" t="str">
        <f t="shared" si="537"/>
        <v/>
      </c>
      <c r="O2784" s="138" t="str">
        <f t="shared" si="531"/>
        <v/>
      </c>
      <c r="P2784" s="142"/>
      <c r="S2784" s="154"/>
      <c r="T2784" s="119" t="str">
        <f t="shared" si="532"/>
        <v/>
      </c>
      <c r="U2784" s="119" t="str">
        <f t="shared" si="533"/>
        <v/>
      </c>
      <c r="V2784" s="119" t="str">
        <f t="shared" si="538"/>
        <v/>
      </c>
      <c r="W2784" s="119" t="str">
        <f t="shared" si="539"/>
        <v/>
      </c>
      <c r="X2784" s="119" t="str">
        <f t="shared" si="540"/>
        <v/>
      </c>
      <c r="Y2784" s="120" t="str">
        <f t="shared" si="534"/>
        <v/>
      </c>
      <c r="Z2784" s="121" t="str">
        <f t="shared" si="535"/>
        <v/>
      </c>
      <c r="AB2784" s="119" t="str">
        <f t="shared" si="530"/>
        <v/>
      </c>
    </row>
    <row r="2785" spans="1:28" x14ac:dyDescent="0.45">
      <c r="A2785" s="112" t="str">
        <f>IF(C2785="","",COUNTA($C$3:C2785))</f>
        <v/>
      </c>
      <c r="B2785" s="112" t="str">
        <f t="shared" si="536"/>
        <v/>
      </c>
      <c r="F2785" s="137"/>
      <c r="G2785" s="116"/>
      <c r="H2785" s="152"/>
      <c r="I2785" s="116"/>
      <c r="J2785" s="116"/>
      <c r="K2785" s="117" t="str">
        <f t="shared" si="537"/>
        <v/>
      </c>
      <c r="O2785" s="138" t="str">
        <f t="shared" si="531"/>
        <v/>
      </c>
      <c r="P2785" s="142"/>
      <c r="S2785" s="154"/>
      <c r="T2785" s="119" t="str">
        <f t="shared" si="532"/>
        <v/>
      </c>
      <c r="U2785" s="119" t="str">
        <f t="shared" si="533"/>
        <v/>
      </c>
      <c r="V2785" s="119" t="str">
        <f t="shared" si="538"/>
        <v/>
      </c>
      <c r="W2785" s="119" t="str">
        <f t="shared" si="539"/>
        <v/>
      </c>
      <c r="X2785" s="119" t="str">
        <f t="shared" si="540"/>
        <v/>
      </c>
      <c r="Y2785" s="120" t="str">
        <f t="shared" si="534"/>
        <v/>
      </c>
      <c r="Z2785" s="121" t="str">
        <f t="shared" si="535"/>
        <v/>
      </c>
      <c r="AB2785" s="119" t="str">
        <f t="shared" si="530"/>
        <v/>
      </c>
    </row>
    <row r="2786" spans="1:28" x14ac:dyDescent="0.45">
      <c r="A2786" s="112" t="str">
        <f>IF(C2786="","",COUNTA($C$3:C2786))</f>
        <v/>
      </c>
      <c r="B2786" s="112" t="str">
        <f t="shared" si="536"/>
        <v/>
      </c>
      <c r="F2786" s="137"/>
      <c r="G2786" s="116"/>
      <c r="H2786" s="152"/>
      <c r="I2786" s="116"/>
      <c r="J2786" s="116"/>
      <c r="K2786" s="117" t="str">
        <f t="shared" si="537"/>
        <v/>
      </c>
      <c r="O2786" s="138" t="str">
        <f t="shared" si="531"/>
        <v/>
      </c>
      <c r="P2786" s="142"/>
      <c r="S2786" s="154"/>
      <c r="T2786" s="119" t="str">
        <f t="shared" si="532"/>
        <v/>
      </c>
      <c r="U2786" s="119" t="str">
        <f t="shared" si="533"/>
        <v/>
      </c>
      <c r="V2786" s="119" t="str">
        <f t="shared" si="538"/>
        <v/>
      </c>
      <c r="W2786" s="119" t="str">
        <f t="shared" si="539"/>
        <v/>
      </c>
      <c r="X2786" s="119" t="str">
        <f t="shared" si="540"/>
        <v/>
      </c>
      <c r="Y2786" s="120" t="str">
        <f t="shared" si="534"/>
        <v/>
      </c>
      <c r="Z2786" s="121" t="str">
        <f t="shared" si="535"/>
        <v/>
      </c>
      <c r="AB2786" s="119" t="str">
        <f t="shared" si="530"/>
        <v/>
      </c>
    </row>
    <row r="2787" spans="1:28" x14ac:dyDescent="0.45">
      <c r="A2787" s="112" t="str">
        <f>IF(C2787="","",COUNTA($C$3:C2787))</f>
        <v/>
      </c>
      <c r="B2787" s="112" t="str">
        <f t="shared" si="536"/>
        <v/>
      </c>
      <c r="F2787" s="137"/>
      <c r="G2787" s="116"/>
      <c r="H2787" s="152"/>
      <c r="I2787" s="116"/>
      <c r="J2787" s="116"/>
      <c r="K2787" s="117" t="str">
        <f t="shared" si="537"/>
        <v/>
      </c>
      <c r="O2787" s="138" t="str">
        <f t="shared" si="531"/>
        <v/>
      </c>
      <c r="P2787" s="142"/>
      <c r="S2787" s="154"/>
      <c r="T2787" s="119" t="str">
        <f t="shared" si="532"/>
        <v/>
      </c>
      <c r="U2787" s="119" t="str">
        <f t="shared" si="533"/>
        <v/>
      </c>
      <c r="V2787" s="119" t="str">
        <f t="shared" si="538"/>
        <v/>
      </c>
      <c r="W2787" s="119" t="str">
        <f t="shared" si="539"/>
        <v/>
      </c>
      <c r="X2787" s="119" t="str">
        <f t="shared" si="540"/>
        <v/>
      </c>
      <c r="Y2787" s="120" t="str">
        <f t="shared" si="534"/>
        <v/>
      </c>
      <c r="Z2787" s="121" t="str">
        <f t="shared" si="535"/>
        <v/>
      </c>
      <c r="AB2787" s="119" t="str">
        <f t="shared" si="530"/>
        <v/>
      </c>
    </row>
    <row r="2788" spans="1:28" x14ac:dyDescent="0.45">
      <c r="A2788" s="112" t="str">
        <f>IF(C2788="","",COUNTA($C$3:C2788))</f>
        <v/>
      </c>
      <c r="B2788" s="112" t="str">
        <f t="shared" si="536"/>
        <v/>
      </c>
      <c r="C2788" s="137"/>
      <c r="F2788" s="137"/>
      <c r="G2788" s="116"/>
      <c r="H2788" s="152"/>
      <c r="I2788" s="116"/>
      <c r="J2788" s="116"/>
      <c r="K2788" s="117" t="str">
        <f t="shared" si="537"/>
        <v/>
      </c>
      <c r="M2788" s="147"/>
      <c r="O2788" s="138" t="str">
        <f t="shared" si="531"/>
        <v/>
      </c>
      <c r="P2788" s="142"/>
      <c r="S2788" s="154"/>
      <c r="T2788" s="119" t="str">
        <f t="shared" si="532"/>
        <v/>
      </c>
      <c r="U2788" s="119" t="str">
        <f t="shared" si="533"/>
        <v/>
      </c>
      <c r="V2788" s="119" t="str">
        <f t="shared" si="538"/>
        <v/>
      </c>
      <c r="W2788" s="119" t="str">
        <f t="shared" si="539"/>
        <v/>
      </c>
      <c r="X2788" s="119" t="str">
        <f t="shared" si="540"/>
        <v/>
      </c>
      <c r="Y2788" s="120" t="str">
        <f t="shared" si="534"/>
        <v/>
      </c>
      <c r="Z2788" s="121" t="str">
        <f t="shared" si="535"/>
        <v/>
      </c>
      <c r="AB2788" s="119" t="str">
        <f t="shared" ref="AB2788:AB2851" si="541">IFERROR((X2788-AA2788),"")</f>
        <v/>
      </c>
    </row>
    <row r="2789" spans="1:28" x14ac:dyDescent="0.45">
      <c r="A2789" s="112" t="str">
        <f>IF(C2789="","",COUNTA($C$3:C2789))</f>
        <v/>
      </c>
      <c r="B2789" s="112" t="str">
        <f t="shared" si="536"/>
        <v/>
      </c>
      <c r="F2789" s="137"/>
      <c r="G2789" s="116"/>
      <c r="H2789" s="152"/>
      <c r="I2789" s="116"/>
      <c r="J2789" s="116"/>
      <c r="K2789" s="117" t="str">
        <f t="shared" si="537"/>
        <v/>
      </c>
      <c r="O2789" s="138" t="str">
        <f t="shared" si="531"/>
        <v/>
      </c>
      <c r="P2789" s="142"/>
      <c r="S2789" s="154"/>
      <c r="T2789" s="119" t="str">
        <f t="shared" si="532"/>
        <v/>
      </c>
      <c r="U2789" s="119" t="str">
        <f t="shared" si="533"/>
        <v/>
      </c>
      <c r="V2789" s="119" t="str">
        <f t="shared" si="538"/>
        <v/>
      </c>
      <c r="W2789" s="119" t="str">
        <f t="shared" si="539"/>
        <v/>
      </c>
      <c r="X2789" s="119" t="str">
        <f t="shared" si="540"/>
        <v/>
      </c>
      <c r="Y2789" s="120" t="str">
        <f t="shared" si="534"/>
        <v/>
      </c>
      <c r="Z2789" s="121" t="str">
        <f t="shared" si="535"/>
        <v/>
      </c>
      <c r="AB2789" s="119" t="str">
        <f t="shared" si="541"/>
        <v/>
      </c>
    </row>
    <row r="2790" spans="1:28" x14ac:dyDescent="0.45">
      <c r="A2790" s="112" t="str">
        <f>IF(C2790="","",COUNTA($C$3:C2790))</f>
        <v/>
      </c>
      <c r="B2790" s="112" t="str">
        <f t="shared" si="536"/>
        <v/>
      </c>
      <c r="F2790" s="137"/>
      <c r="G2790" s="116"/>
      <c r="H2790" s="152"/>
      <c r="I2790" s="116"/>
      <c r="J2790" s="116"/>
      <c r="K2790" s="117" t="str">
        <f t="shared" si="537"/>
        <v/>
      </c>
      <c r="O2790" s="138" t="str">
        <f t="shared" si="531"/>
        <v/>
      </c>
      <c r="P2790" s="142"/>
      <c r="S2790" s="154"/>
      <c r="T2790" s="119" t="str">
        <f t="shared" si="532"/>
        <v/>
      </c>
      <c r="U2790" s="119" t="str">
        <f t="shared" si="533"/>
        <v/>
      </c>
      <c r="V2790" s="119" t="str">
        <f t="shared" si="538"/>
        <v/>
      </c>
      <c r="W2790" s="119" t="str">
        <f t="shared" si="539"/>
        <v/>
      </c>
      <c r="X2790" s="119" t="str">
        <f t="shared" si="540"/>
        <v/>
      </c>
      <c r="Y2790" s="120" t="str">
        <f t="shared" si="534"/>
        <v/>
      </c>
      <c r="Z2790" s="121" t="str">
        <f t="shared" si="535"/>
        <v/>
      </c>
      <c r="AB2790" s="119" t="str">
        <f t="shared" si="541"/>
        <v/>
      </c>
    </row>
    <row r="2791" spans="1:28" x14ac:dyDescent="0.45">
      <c r="A2791" s="112" t="str">
        <f>IF(C2791="","",COUNTA($C$3:C2791))</f>
        <v/>
      </c>
      <c r="B2791" s="112" t="str">
        <f t="shared" si="536"/>
        <v/>
      </c>
      <c r="F2791" s="137"/>
      <c r="G2791" s="116"/>
      <c r="H2791" s="152"/>
      <c r="I2791" s="116"/>
      <c r="J2791" s="116"/>
      <c r="K2791" s="117" t="str">
        <f t="shared" si="537"/>
        <v/>
      </c>
      <c r="O2791" s="138" t="str">
        <f t="shared" si="531"/>
        <v/>
      </c>
      <c r="P2791" s="142"/>
      <c r="S2791" s="154"/>
      <c r="T2791" s="119" t="str">
        <f t="shared" si="532"/>
        <v/>
      </c>
      <c r="U2791" s="119" t="str">
        <f t="shared" si="533"/>
        <v/>
      </c>
      <c r="V2791" s="119" t="str">
        <f t="shared" si="538"/>
        <v/>
      </c>
      <c r="W2791" s="119" t="str">
        <f t="shared" si="539"/>
        <v/>
      </c>
      <c r="X2791" s="119" t="str">
        <f t="shared" si="540"/>
        <v/>
      </c>
      <c r="Y2791" s="120" t="str">
        <f t="shared" si="534"/>
        <v/>
      </c>
      <c r="Z2791" s="121" t="str">
        <f t="shared" si="535"/>
        <v/>
      </c>
      <c r="AB2791" s="119" t="str">
        <f t="shared" si="541"/>
        <v/>
      </c>
    </row>
    <row r="2792" spans="1:28" x14ac:dyDescent="0.45">
      <c r="A2792" s="112" t="str">
        <f>IF(C2792="","",COUNTA($C$3:C2792))</f>
        <v/>
      </c>
      <c r="B2792" s="112" t="str">
        <f t="shared" si="536"/>
        <v/>
      </c>
      <c r="F2792" s="137"/>
      <c r="G2792" s="116"/>
      <c r="H2792" s="152"/>
      <c r="I2792" s="116"/>
      <c r="J2792" s="116"/>
      <c r="K2792" s="117" t="str">
        <f t="shared" si="537"/>
        <v/>
      </c>
      <c r="O2792" s="138" t="str">
        <f t="shared" si="531"/>
        <v/>
      </c>
      <c r="P2792" s="142"/>
      <c r="S2792" s="154"/>
      <c r="T2792" s="119" t="str">
        <f t="shared" si="532"/>
        <v/>
      </c>
      <c r="U2792" s="119" t="str">
        <f t="shared" si="533"/>
        <v/>
      </c>
      <c r="V2792" s="119" t="str">
        <f t="shared" si="538"/>
        <v/>
      </c>
      <c r="W2792" s="119" t="str">
        <f t="shared" si="539"/>
        <v/>
      </c>
      <c r="X2792" s="119" t="str">
        <f t="shared" si="540"/>
        <v/>
      </c>
      <c r="Y2792" s="120" t="str">
        <f t="shared" si="534"/>
        <v/>
      </c>
      <c r="Z2792" s="121" t="str">
        <f t="shared" si="535"/>
        <v/>
      </c>
      <c r="AB2792" s="119" t="str">
        <f t="shared" si="541"/>
        <v/>
      </c>
    </row>
    <row r="2793" spans="1:28" x14ac:dyDescent="0.45">
      <c r="A2793" s="112" t="str">
        <f>IF(C2793="","",COUNTA($C$3:C2793))</f>
        <v/>
      </c>
      <c r="B2793" s="112" t="str">
        <f t="shared" si="536"/>
        <v/>
      </c>
      <c r="F2793" s="137"/>
      <c r="G2793" s="116"/>
      <c r="H2793" s="152"/>
      <c r="I2793" s="116"/>
      <c r="J2793" s="116"/>
      <c r="K2793" s="117" t="str">
        <f t="shared" si="537"/>
        <v/>
      </c>
      <c r="O2793" s="138" t="str">
        <f t="shared" ref="O2793:O2856" si="542">IF(ISNUMBER(SEARCH("gsm",J:J)),(M2793+N2793)*1.22,IF(ISNUMBER(SEARCH("Tape",J:J)),L2793,IF(ISNUMBER(SEARCH("Thermal",J:J)),L2793,IF(ISNUMBER(SEARCH("Acou",J:J)),L2793,IF(ISNUMBER(SEARCH("ss",J:J)),L2793,IF(ISNUMBER(SEARCH("Alu",J:J)),L2793,IF(ISNUMBER(SEARCH("Gasket",J:J)),L2793,IF(ISNUMBER(SEARCH("Cleats",J:J)),L2793,IF(ISNUMBER(SEARCH("Tube",J:J)),L2793,IF(ISNUMBER(SEARCH("Bracket",J:J)),L2793,IF(ISNUMBER(SEARCH("Corner",J:J)),L2793,IF(ISNUMBER(SEARCH("MS",J:J)),L2793,IF(ISNUMBER(SEARCH("Bucket",J:J)),L2793,IF(ISNUMBER(SEARCH("stretch",J:J)),L2793,IF(ISNUMBER(SEARCH("Bubble",J:J)),L2793,IF(ISNUMBER(SEARCH("JTR",J:J)),L2793,IF(ISNUMBER(SEARCH("Clamp",J:J)),"No's",IF(ISNUMBER(SEARCH("PIR",J:J)),"sqmt",""))))))))))))))))))</f>
        <v/>
      </c>
      <c r="P2793" s="142"/>
      <c r="S2793" s="154"/>
      <c r="T2793" s="119" t="str">
        <f t="shared" si="532"/>
        <v/>
      </c>
      <c r="U2793" s="119" t="str">
        <f t="shared" si="533"/>
        <v/>
      </c>
      <c r="V2793" s="119" t="str">
        <f t="shared" si="538"/>
        <v/>
      </c>
      <c r="W2793" s="119" t="str">
        <f t="shared" si="539"/>
        <v/>
      </c>
      <c r="X2793" s="119" t="str">
        <f t="shared" si="540"/>
        <v/>
      </c>
      <c r="Y2793" s="120" t="str">
        <f t="shared" si="534"/>
        <v/>
      </c>
      <c r="Z2793" s="121" t="str">
        <f t="shared" si="535"/>
        <v/>
      </c>
      <c r="AB2793" s="119" t="str">
        <f t="shared" si="541"/>
        <v/>
      </c>
    </row>
    <row r="2794" spans="1:28" x14ac:dyDescent="0.45">
      <c r="A2794" s="112" t="str">
        <f>IF(C2794="","",COUNTA($C$3:C2794))</f>
        <v/>
      </c>
      <c r="B2794" s="112" t="str">
        <f t="shared" si="536"/>
        <v/>
      </c>
      <c r="F2794" s="137"/>
      <c r="G2794" s="116"/>
      <c r="H2794" s="152"/>
      <c r="I2794" s="116"/>
      <c r="J2794" s="116"/>
      <c r="K2794" s="117" t="str">
        <f t="shared" si="537"/>
        <v/>
      </c>
      <c r="O2794" s="138" t="str">
        <f t="shared" si="542"/>
        <v/>
      </c>
      <c r="P2794" s="142"/>
      <c r="S2794" s="154"/>
      <c r="T2794" s="119" t="str">
        <f t="shared" si="532"/>
        <v/>
      </c>
      <c r="U2794" s="119" t="str">
        <f t="shared" si="533"/>
        <v/>
      </c>
      <c r="V2794" s="119" t="str">
        <f t="shared" si="538"/>
        <v/>
      </c>
      <c r="W2794" s="119" t="str">
        <f t="shared" si="539"/>
        <v/>
      </c>
      <c r="X2794" s="119" t="str">
        <f t="shared" si="540"/>
        <v/>
      </c>
      <c r="Y2794" s="120" t="str">
        <f t="shared" si="534"/>
        <v/>
      </c>
      <c r="Z2794" s="121" t="str">
        <f t="shared" si="535"/>
        <v/>
      </c>
      <c r="AB2794" s="119" t="str">
        <f t="shared" si="541"/>
        <v/>
      </c>
    </row>
    <row r="2795" spans="1:28" x14ac:dyDescent="0.45">
      <c r="A2795" s="112" t="str">
        <f>IF(C2795="","",COUNTA($C$3:C2795))</f>
        <v/>
      </c>
      <c r="B2795" s="112" t="str">
        <f t="shared" si="536"/>
        <v/>
      </c>
      <c r="F2795" s="137"/>
      <c r="G2795" s="116"/>
      <c r="H2795" s="152"/>
      <c r="I2795" s="116"/>
      <c r="J2795" s="116"/>
      <c r="K2795" s="117" t="str">
        <f t="shared" si="537"/>
        <v/>
      </c>
      <c r="O2795" s="138" t="str">
        <f t="shared" si="542"/>
        <v/>
      </c>
      <c r="P2795" s="142"/>
      <c r="S2795" s="154"/>
      <c r="T2795" s="119" t="str">
        <f t="shared" si="532"/>
        <v/>
      </c>
      <c r="U2795" s="119" t="str">
        <f t="shared" si="533"/>
        <v/>
      </c>
      <c r="V2795" s="119" t="str">
        <f t="shared" si="538"/>
        <v/>
      </c>
      <c r="W2795" s="119" t="str">
        <f t="shared" si="539"/>
        <v/>
      </c>
      <c r="X2795" s="119" t="str">
        <f t="shared" si="540"/>
        <v/>
      </c>
      <c r="Y2795" s="120" t="str">
        <f t="shared" si="534"/>
        <v/>
      </c>
      <c r="Z2795" s="121" t="str">
        <f t="shared" si="535"/>
        <v/>
      </c>
      <c r="AB2795" s="119" t="str">
        <f t="shared" si="541"/>
        <v/>
      </c>
    </row>
    <row r="2796" spans="1:28" x14ac:dyDescent="0.45">
      <c r="A2796" s="112" t="str">
        <f>IF(C2796="","",COUNTA($C$3:C2796))</f>
        <v/>
      </c>
      <c r="B2796" s="112" t="str">
        <f t="shared" si="536"/>
        <v/>
      </c>
      <c r="F2796" s="137"/>
      <c r="G2796" s="116"/>
      <c r="H2796" s="152"/>
      <c r="I2796" s="116"/>
      <c r="J2796" s="116"/>
      <c r="K2796" s="117" t="str">
        <f t="shared" si="537"/>
        <v/>
      </c>
      <c r="O2796" s="138" t="str">
        <f t="shared" si="542"/>
        <v/>
      </c>
      <c r="P2796" s="142"/>
      <c r="S2796" s="154"/>
      <c r="T2796" s="119" t="str">
        <f t="shared" si="532"/>
        <v/>
      </c>
      <c r="U2796" s="119" t="str">
        <f t="shared" si="533"/>
        <v/>
      </c>
      <c r="V2796" s="119" t="str">
        <f t="shared" si="538"/>
        <v/>
      </c>
      <c r="W2796" s="119" t="str">
        <f t="shared" si="539"/>
        <v/>
      </c>
      <c r="X2796" s="119" t="str">
        <f t="shared" si="540"/>
        <v/>
      </c>
      <c r="Y2796" s="120" t="str">
        <f t="shared" si="534"/>
        <v/>
      </c>
      <c r="Z2796" s="121" t="str">
        <f t="shared" si="535"/>
        <v/>
      </c>
      <c r="AB2796" s="119" t="str">
        <f t="shared" si="541"/>
        <v/>
      </c>
    </row>
    <row r="2797" spans="1:28" x14ac:dyDescent="0.45">
      <c r="A2797" s="112" t="str">
        <f>IF(C2797="","",COUNTA($C$3:C2797))</f>
        <v/>
      </c>
      <c r="B2797" s="112" t="str">
        <f t="shared" si="536"/>
        <v/>
      </c>
      <c r="C2797" s="137"/>
      <c r="F2797" s="137"/>
      <c r="G2797" s="116"/>
      <c r="H2797" s="152"/>
      <c r="I2797" s="116"/>
      <c r="J2797" s="116"/>
      <c r="K2797" s="117" t="str">
        <f t="shared" si="537"/>
        <v/>
      </c>
      <c r="O2797" s="138" t="str">
        <f t="shared" si="542"/>
        <v/>
      </c>
      <c r="P2797" s="142"/>
      <c r="S2797" s="154"/>
      <c r="T2797" s="119" t="str">
        <f t="shared" si="532"/>
        <v/>
      </c>
      <c r="U2797" s="119" t="str">
        <f t="shared" si="533"/>
        <v/>
      </c>
      <c r="V2797" s="119" t="str">
        <f t="shared" si="538"/>
        <v/>
      </c>
      <c r="W2797" s="119" t="str">
        <f t="shared" si="539"/>
        <v/>
      </c>
      <c r="X2797" s="119" t="str">
        <f t="shared" si="540"/>
        <v/>
      </c>
      <c r="Y2797" s="120" t="str">
        <f t="shared" si="534"/>
        <v/>
      </c>
      <c r="Z2797" s="121" t="str">
        <f t="shared" si="535"/>
        <v/>
      </c>
      <c r="AB2797" s="119" t="str">
        <f t="shared" si="541"/>
        <v/>
      </c>
    </row>
    <row r="2798" spans="1:28" x14ac:dyDescent="0.45">
      <c r="A2798" s="112" t="str">
        <f>IF(C2798="","",COUNTA($C$3:C2798))</f>
        <v/>
      </c>
      <c r="B2798" s="112" t="str">
        <f t="shared" si="536"/>
        <v/>
      </c>
      <c r="F2798" s="137"/>
      <c r="G2798" s="116"/>
      <c r="H2798" s="152"/>
      <c r="I2798" s="116"/>
      <c r="J2798" s="116"/>
      <c r="K2798" s="117" t="str">
        <f t="shared" si="537"/>
        <v/>
      </c>
      <c r="O2798" s="138" t="str">
        <f t="shared" si="542"/>
        <v/>
      </c>
      <c r="P2798" s="142"/>
      <c r="S2798" s="154"/>
      <c r="T2798" s="119" t="str">
        <f t="shared" si="532"/>
        <v/>
      </c>
      <c r="U2798" s="119" t="str">
        <f t="shared" si="533"/>
        <v/>
      </c>
      <c r="V2798" s="119" t="str">
        <f t="shared" si="538"/>
        <v/>
      </c>
      <c r="W2798" s="119" t="str">
        <f t="shared" si="539"/>
        <v/>
      </c>
      <c r="X2798" s="119" t="str">
        <f t="shared" si="540"/>
        <v/>
      </c>
      <c r="Y2798" s="120" t="str">
        <f t="shared" si="534"/>
        <v/>
      </c>
      <c r="Z2798" s="121" t="str">
        <f t="shared" si="535"/>
        <v/>
      </c>
      <c r="AB2798" s="119" t="str">
        <f t="shared" si="541"/>
        <v/>
      </c>
    </row>
    <row r="2799" spans="1:28" x14ac:dyDescent="0.45">
      <c r="A2799" s="112" t="str">
        <f>IF(C2799="","",COUNTA($C$3:C2799))</f>
        <v/>
      </c>
      <c r="B2799" s="112" t="str">
        <f t="shared" si="536"/>
        <v/>
      </c>
      <c r="F2799" s="137"/>
      <c r="G2799" s="116"/>
      <c r="H2799" s="152"/>
      <c r="I2799" s="116"/>
      <c r="J2799" s="116"/>
      <c r="K2799" s="117" t="str">
        <f t="shared" si="537"/>
        <v/>
      </c>
      <c r="O2799" s="138" t="str">
        <f t="shared" si="542"/>
        <v/>
      </c>
      <c r="P2799" s="142"/>
      <c r="S2799" s="154"/>
      <c r="T2799" s="119" t="str">
        <f t="shared" si="532"/>
        <v/>
      </c>
      <c r="U2799" s="119" t="str">
        <f t="shared" si="533"/>
        <v/>
      </c>
      <c r="V2799" s="119" t="str">
        <f t="shared" si="538"/>
        <v/>
      </c>
      <c r="W2799" s="119" t="str">
        <f t="shared" si="539"/>
        <v/>
      </c>
      <c r="X2799" s="119" t="str">
        <f t="shared" si="540"/>
        <v/>
      </c>
      <c r="Y2799" s="120" t="str">
        <f t="shared" si="534"/>
        <v/>
      </c>
      <c r="Z2799" s="121" t="str">
        <f t="shared" si="535"/>
        <v/>
      </c>
      <c r="AB2799" s="119" t="str">
        <f t="shared" si="541"/>
        <v/>
      </c>
    </row>
    <row r="2800" spans="1:28" x14ac:dyDescent="0.45">
      <c r="A2800" s="112" t="str">
        <f>IF(C2800="","",COUNTA($C$3:C2800))</f>
        <v/>
      </c>
      <c r="B2800" s="112" t="str">
        <f t="shared" si="536"/>
        <v/>
      </c>
      <c r="F2800" s="137"/>
      <c r="G2800" s="116"/>
      <c r="H2800" s="152"/>
      <c r="I2800" s="116"/>
      <c r="J2800" s="116"/>
      <c r="K2800" s="117" t="str">
        <f t="shared" si="537"/>
        <v/>
      </c>
      <c r="O2800" s="138" t="str">
        <f t="shared" si="542"/>
        <v/>
      </c>
      <c r="P2800" s="142"/>
      <c r="S2800" s="154"/>
      <c r="T2800" s="119" t="str">
        <f t="shared" si="532"/>
        <v/>
      </c>
      <c r="U2800" s="119" t="str">
        <f t="shared" si="533"/>
        <v/>
      </c>
      <c r="V2800" s="119" t="str">
        <f t="shared" si="538"/>
        <v/>
      </c>
      <c r="W2800" s="119" t="str">
        <f t="shared" si="539"/>
        <v/>
      </c>
      <c r="X2800" s="119" t="str">
        <f t="shared" si="540"/>
        <v/>
      </c>
      <c r="Y2800" s="120" t="str">
        <f t="shared" si="534"/>
        <v/>
      </c>
      <c r="Z2800" s="121" t="str">
        <f t="shared" si="535"/>
        <v/>
      </c>
      <c r="AB2800" s="119" t="str">
        <f t="shared" si="541"/>
        <v/>
      </c>
    </row>
    <row r="2801" spans="1:28" x14ac:dyDescent="0.45">
      <c r="A2801" s="112" t="str">
        <f>IF(C2801="","",COUNTA($C$3:C2801))</f>
        <v/>
      </c>
      <c r="B2801" s="112" t="str">
        <f t="shared" si="536"/>
        <v/>
      </c>
      <c r="F2801" s="137"/>
      <c r="G2801" s="116"/>
      <c r="H2801" s="152"/>
      <c r="I2801" s="116"/>
      <c r="J2801" s="116"/>
      <c r="K2801" s="117" t="str">
        <f t="shared" si="537"/>
        <v/>
      </c>
      <c r="O2801" s="138" t="str">
        <f t="shared" si="542"/>
        <v/>
      </c>
      <c r="P2801" s="142"/>
      <c r="S2801" s="154"/>
      <c r="T2801" s="119" t="str">
        <f t="shared" si="532"/>
        <v/>
      </c>
      <c r="U2801" s="119" t="str">
        <f t="shared" si="533"/>
        <v/>
      </c>
      <c r="V2801" s="119" t="str">
        <f t="shared" si="538"/>
        <v/>
      </c>
      <c r="W2801" s="119" t="str">
        <f t="shared" si="539"/>
        <v/>
      </c>
      <c r="X2801" s="119" t="str">
        <f t="shared" si="540"/>
        <v/>
      </c>
      <c r="Y2801" s="120" t="str">
        <f t="shared" si="534"/>
        <v/>
      </c>
      <c r="Z2801" s="121" t="str">
        <f t="shared" si="535"/>
        <v/>
      </c>
      <c r="AB2801" s="119" t="str">
        <f t="shared" si="541"/>
        <v/>
      </c>
    </row>
    <row r="2802" spans="1:28" x14ac:dyDescent="0.45">
      <c r="A2802" s="112" t="str">
        <f>IF(C2802="","",COUNTA($C$3:C2802))</f>
        <v/>
      </c>
      <c r="B2802" s="112" t="str">
        <f t="shared" si="536"/>
        <v/>
      </c>
      <c r="F2802" s="137"/>
      <c r="G2802" s="116"/>
      <c r="H2802" s="152"/>
      <c r="I2802" s="116"/>
      <c r="J2802" s="116"/>
      <c r="K2802" s="117" t="str">
        <f t="shared" si="537"/>
        <v/>
      </c>
      <c r="O2802" s="138" t="str">
        <f t="shared" si="542"/>
        <v/>
      </c>
      <c r="P2802" s="142"/>
      <c r="S2802" s="154"/>
      <c r="T2802" s="119" t="str">
        <f t="shared" si="532"/>
        <v/>
      </c>
      <c r="U2802" s="119" t="str">
        <f t="shared" si="533"/>
        <v/>
      </c>
      <c r="V2802" s="119" t="str">
        <f t="shared" si="538"/>
        <v/>
      </c>
      <c r="W2802" s="119" t="str">
        <f t="shared" si="539"/>
        <v/>
      </c>
      <c r="X2802" s="119" t="str">
        <f t="shared" si="540"/>
        <v/>
      </c>
      <c r="Y2802" s="120" t="str">
        <f t="shared" si="534"/>
        <v/>
      </c>
      <c r="Z2802" s="121" t="str">
        <f t="shared" si="535"/>
        <v/>
      </c>
      <c r="AB2802" s="119" t="str">
        <f t="shared" si="541"/>
        <v/>
      </c>
    </row>
    <row r="2803" spans="1:28" x14ac:dyDescent="0.45">
      <c r="A2803" s="112" t="str">
        <f>IF(C2803="","",COUNTA($C$3:C2803))</f>
        <v/>
      </c>
      <c r="B2803" s="112" t="str">
        <f t="shared" si="536"/>
        <v/>
      </c>
      <c r="F2803" s="137"/>
      <c r="G2803" s="116"/>
      <c r="H2803" s="152"/>
      <c r="I2803" s="116"/>
      <c r="J2803" s="116"/>
      <c r="K2803" s="117" t="str">
        <f t="shared" si="537"/>
        <v/>
      </c>
      <c r="O2803" s="138" t="str">
        <f t="shared" si="542"/>
        <v/>
      </c>
      <c r="P2803" s="142"/>
      <c r="S2803" s="154"/>
      <c r="T2803" s="119" t="str">
        <f t="shared" ref="T2803:T2866" si="543">(IF(K2803="Sqmt",(O2803-Q2803),""))</f>
        <v/>
      </c>
      <c r="U2803" s="119" t="str">
        <f t="shared" ref="U2803:U2866" si="544">(IF(K2803="Sqmt",(O2803-P2803)-T2803,IF(K2803="Rmt","",IF(K2803="Kg's","",IF(K2803="No's","",IF(K2803="Roll","",""))))))</f>
        <v/>
      </c>
      <c r="V2803" s="119" t="str">
        <f t="shared" si="538"/>
        <v/>
      </c>
      <c r="W2803" s="119" t="str">
        <f t="shared" si="539"/>
        <v/>
      </c>
      <c r="X2803" s="119" t="str">
        <f t="shared" si="540"/>
        <v/>
      </c>
      <c r="Y2803" s="120" t="str">
        <f t="shared" ref="Y2803:Y2866" si="545">IF(K2803="Sqmt",(T2803/O2803)*100,IF(K2803="Kg's","",IF(K2803="No's","",IF(K2803="Rmt","",IF(K2803="Roll","",IF(K2803="",""))))))</f>
        <v/>
      </c>
      <c r="Z2803" s="121" t="str">
        <f t="shared" ref="Z2803:Z2866" si="546">IF(K2803="Sqmt",(U2803/O2803)*100,IF(K2803="Kg's","",IF(K2803="No's","",IF(K2803="Rmt","",IF(K2803="Roll","",IF(K2803="",""))))))</f>
        <v/>
      </c>
      <c r="AB2803" s="119" t="str">
        <f t="shared" si="541"/>
        <v/>
      </c>
    </row>
    <row r="2804" spans="1:28" x14ac:dyDescent="0.45">
      <c r="A2804" s="112" t="str">
        <f>IF(C2804="","",COUNTA($C$3:C2804))</f>
        <v/>
      </c>
      <c r="B2804" s="112" t="str">
        <f t="shared" ref="B2804:B2867" si="547">IF(C2804="","",TEXT(C2804,"mmmm"))</f>
        <v/>
      </c>
      <c r="F2804" s="137"/>
      <c r="G2804" s="116"/>
      <c r="H2804" s="152"/>
      <c r="I2804" s="116"/>
      <c r="J2804" s="116"/>
      <c r="K2804" s="117" t="str">
        <f t="shared" si="537"/>
        <v/>
      </c>
      <c r="O2804" s="138" t="str">
        <f t="shared" si="542"/>
        <v/>
      </c>
      <c r="P2804" s="142"/>
      <c r="S2804" s="154"/>
      <c r="T2804" s="119" t="str">
        <f t="shared" si="543"/>
        <v/>
      </c>
      <c r="U2804" s="119" t="str">
        <f t="shared" si="544"/>
        <v/>
      </c>
      <c r="V2804" s="119" t="str">
        <f t="shared" si="538"/>
        <v/>
      </c>
      <c r="W2804" s="119" t="str">
        <f t="shared" si="539"/>
        <v/>
      </c>
      <c r="X2804" s="119" t="str">
        <f t="shared" si="540"/>
        <v/>
      </c>
      <c r="Y2804" s="120" t="str">
        <f t="shared" si="545"/>
        <v/>
      </c>
      <c r="Z2804" s="121" t="str">
        <f t="shared" si="546"/>
        <v/>
      </c>
      <c r="AB2804" s="119" t="str">
        <f t="shared" si="541"/>
        <v/>
      </c>
    </row>
    <row r="2805" spans="1:28" x14ac:dyDescent="0.45">
      <c r="A2805" s="112" t="str">
        <f>IF(C2805="","",COUNTA($C$3:C2805))</f>
        <v/>
      </c>
      <c r="B2805" s="112" t="str">
        <f t="shared" si="547"/>
        <v/>
      </c>
      <c r="F2805" s="137"/>
      <c r="G2805" s="116"/>
      <c r="H2805" s="152"/>
      <c r="I2805" s="116"/>
      <c r="J2805" s="116"/>
      <c r="K2805" s="117" t="str">
        <f t="shared" si="537"/>
        <v/>
      </c>
      <c r="O2805" s="138" t="str">
        <f t="shared" si="542"/>
        <v/>
      </c>
      <c r="P2805" s="142"/>
      <c r="S2805" s="154"/>
      <c r="T2805" s="119" t="str">
        <f t="shared" si="543"/>
        <v/>
      </c>
      <c r="U2805" s="119" t="str">
        <f t="shared" si="544"/>
        <v/>
      </c>
      <c r="V2805" s="119" t="str">
        <f t="shared" si="538"/>
        <v/>
      </c>
      <c r="W2805" s="119" t="str">
        <f t="shared" si="539"/>
        <v/>
      </c>
      <c r="X2805" s="119" t="str">
        <f t="shared" si="540"/>
        <v/>
      </c>
      <c r="Y2805" s="120" t="str">
        <f t="shared" si="545"/>
        <v/>
      </c>
      <c r="Z2805" s="121" t="str">
        <f t="shared" si="546"/>
        <v/>
      </c>
      <c r="AB2805" s="119" t="str">
        <f t="shared" si="541"/>
        <v/>
      </c>
    </row>
    <row r="2806" spans="1:28" x14ac:dyDescent="0.45">
      <c r="A2806" s="112" t="str">
        <f>IF(C2806="","",COUNTA($C$3:C2806))</f>
        <v/>
      </c>
      <c r="B2806" s="112" t="str">
        <f t="shared" si="547"/>
        <v/>
      </c>
      <c r="F2806" s="137"/>
      <c r="G2806" s="116"/>
      <c r="H2806" s="152"/>
      <c r="I2806" s="116"/>
      <c r="J2806" s="116"/>
      <c r="K2806" s="117" t="str">
        <f t="shared" si="537"/>
        <v/>
      </c>
      <c r="O2806" s="138" t="str">
        <f t="shared" si="542"/>
        <v/>
      </c>
      <c r="P2806" s="142"/>
      <c r="S2806" s="154"/>
      <c r="T2806" s="119" t="str">
        <f t="shared" si="543"/>
        <v/>
      </c>
      <c r="U2806" s="119" t="str">
        <f t="shared" si="544"/>
        <v/>
      </c>
      <c r="V2806" s="119" t="str">
        <f t="shared" si="538"/>
        <v/>
      </c>
      <c r="W2806" s="119" t="str">
        <f t="shared" si="539"/>
        <v/>
      </c>
      <c r="X2806" s="119" t="str">
        <f t="shared" si="540"/>
        <v/>
      </c>
      <c r="Y2806" s="120" t="str">
        <f t="shared" si="545"/>
        <v/>
      </c>
      <c r="Z2806" s="121" t="str">
        <f t="shared" si="546"/>
        <v/>
      </c>
      <c r="AB2806" s="119" t="str">
        <f t="shared" si="541"/>
        <v/>
      </c>
    </row>
    <row r="2807" spans="1:28" x14ac:dyDescent="0.45">
      <c r="A2807" s="112" t="str">
        <f>IF(C2807="","",COUNTA($C$3:C2807))</f>
        <v/>
      </c>
      <c r="B2807" s="112" t="str">
        <f t="shared" si="547"/>
        <v/>
      </c>
      <c r="C2807" s="137"/>
      <c r="F2807" s="137"/>
      <c r="G2807" s="116"/>
      <c r="H2807" s="152"/>
      <c r="I2807" s="116"/>
      <c r="J2807" s="116"/>
      <c r="K2807" s="117" t="str">
        <f t="shared" si="537"/>
        <v/>
      </c>
      <c r="O2807" s="138" t="str">
        <f t="shared" si="542"/>
        <v/>
      </c>
      <c r="P2807" s="142"/>
      <c r="S2807" s="154"/>
      <c r="T2807" s="119" t="str">
        <f t="shared" si="543"/>
        <v/>
      </c>
      <c r="U2807" s="119" t="str">
        <f t="shared" si="544"/>
        <v/>
      </c>
      <c r="V2807" s="119" t="str">
        <f t="shared" si="538"/>
        <v/>
      </c>
      <c r="W2807" s="119" t="str">
        <f t="shared" si="539"/>
        <v/>
      </c>
      <c r="X2807" s="119" t="str">
        <f t="shared" si="540"/>
        <v/>
      </c>
      <c r="Y2807" s="120" t="str">
        <f t="shared" si="545"/>
        <v/>
      </c>
      <c r="Z2807" s="121" t="str">
        <f t="shared" si="546"/>
        <v/>
      </c>
      <c r="AB2807" s="119" t="str">
        <f t="shared" si="541"/>
        <v/>
      </c>
    </row>
    <row r="2808" spans="1:28" x14ac:dyDescent="0.45">
      <c r="A2808" s="112" t="str">
        <f>IF(C2808="","",COUNTA($C$3:C2808))</f>
        <v/>
      </c>
      <c r="B2808" s="112" t="str">
        <f t="shared" si="547"/>
        <v/>
      </c>
      <c r="F2808" s="137"/>
      <c r="G2808" s="116"/>
      <c r="H2808" s="152"/>
      <c r="I2808" s="116"/>
      <c r="J2808" s="116"/>
      <c r="K2808" s="117" t="str">
        <f t="shared" si="537"/>
        <v/>
      </c>
      <c r="O2808" s="138" t="str">
        <f t="shared" si="542"/>
        <v/>
      </c>
      <c r="P2808" s="142"/>
      <c r="S2808" s="154"/>
      <c r="T2808" s="119" t="str">
        <f t="shared" si="543"/>
        <v/>
      </c>
      <c r="U2808" s="119" t="str">
        <f t="shared" si="544"/>
        <v/>
      </c>
      <c r="V2808" s="119" t="str">
        <f t="shared" si="538"/>
        <v/>
      </c>
      <c r="W2808" s="119" t="str">
        <f t="shared" si="539"/>
        <v/>
      </c>
      <c r="X2808" s="119" t="str">
        <f t="shared" si="540"/>
        <v/>
      </c>
      <c r="Y2808" s="120" t="str">
        <f t="shared" si="545"/>
        <v/>
      </c>
      <c r="Z2808" s="121" t="str">
        <f t="shared" si="546"/>
        <v/>
      </c>
      <c r="AB2808" s="119" t="str">
        <f t="shared" si="541"/>
        <v/>
      </c>
    </row>
    <row r="2809" spans="1:28" x14ac:dyDescent="0.45">
      <c r="A2809" s="112" t="str">
        <f>IF(C2809="","",COUNTA($C$3:C2809))</f>
        <v/>
      </c>
      <c r="B2809" s="112" t="str">
        <f t="shared" si="547"/>
        <v/>
      </c>
      <c r="F2809" s="137"/>
      <c r="G2809" s="116"/>
      <c r="H2809" s="152"/>
      <c r="I2809" s="116"/>
      <c r="J2809" s="116"/>
      <c r="K2809" s="117" t="str">
        <f t="shared" si="537"/>
        <v/>
      </c>
      <c r="O2809" s="138" t="str">
        <f t="shared" si="542"/>
        <v/>
      </c>
      <c r="P2809" s="142"/>
      <c r="S2809" s="154"/>
      <c r="T2809" s="119" t="str">
        <f t="shared" si="543"/>
        <v/>
      </c>
      <c r="U2809" s="119" t="str">
        <f t="shared" si="544"/>
        <v/>
      </c>
      <c r="V2809" s="119" t="str">
        <f t="shared" si="538"/>
        <v/>
      </c>
      <c r="W2809" s="119" t="str">
        <f t="shared" si="539"/>
        <v/>
      </c>
      <c r="X2809" s="119" t="str">
        <f t="shared" si="540"/>
        <v/>
      </c>
      <c r="Y2809" s="120" t="str">
        <f t="shared" si="545"/>
        <v/>
      </c>
      <c r="Z2809" s="121" t="str">
        <f t="shared" si="546"/>
        <v/>
      </c>
      <c r="AB2809" s="119" t="str">
        <f t="shared" si="541"/>
        <v/>
      </c>
    </row>
    <row r="2810" spans="1:28" x14ac:dyDescent="0.45">
      <c r="A2810" s="112" t="str">
        <f>IF(C2810="","",COUNTA($C$3:C2810))</f>
        <v/>
      </c>
      <c r="B2810" s="112" t="str">
        <f t="shared" si="547"/>
        <v/>
      </c>
      <c r="F2810" s="137"/>
      <c r="G2810" s="116"/>
      <c r="H2810" s="152"/>
      <c r="I2810" s="116"/>
      <c r="J2810" s="116"/>
      <c r="K2810" s="117" t="str">
        <f t="shared" si="537"/>
        <v/>
      </c>
      <c r="O2810" s="138" t="str">
        <f t="shared" si="542"/>
        <v/>
      </c>
      <c r="P2810" s="142"/>
      <c r="S2810" s="154"/>
      <c r="T2810" s="119" t="str">
        <f t="shared" si="543"/>
        <v/>
      </c>
      <c r="U2810" s="119" t="str">
        <f t="shared" si="544"/>
        <v/>
      </c>
      <c r="V2810" s="119" t="str">
        <f t="shared" si="538"/>
        <v/>
      </c>
      <c r="W2810" s="119" t="str">
        <f t="shared" si="539"/>
        <v/>
      </c>
      <c r="X2810" s="119" t="str">
        <f t="shared" si="540"/>
        <v/>
      </c>
      <c r="Y2810" s="120" t="str">
        <f t="shared" si="545"/>
        <v/>
      </c>
      <c r="Z2810" s="121" t="str">
        <f t="shared" si="546"/>
        <v/>
      </c>
      <c r="AB2810" s="119" t="str">
        <f t="shared" si="541"/>
        <v/>
      </c>
    </row>
    <row r="2811" spans="1:28" x14ac:dyDescent="0.45">
      <c r="A2811" s="112" t="str">
        <f>IF(C2811="","",COUNTA($C$3:C2811))</f>
        <v/>
      </c>
      <c r="B2811" s="112" t="str">
        <f t="shared" si="547"/>
        <v/>
      </c>
      <c r="F2811" s="137"/>
      <c r="G2811" s="116"/>
      <c r="H2811" s="152"/>
      <c r="I2811" s="116"/>
      <c r="J2811" s="116"/>
      <c r="K2811" s="117" t="str">
        <f t="shared" si="537"/>
        <v/>
      </c>
      <c r="O2811" s="138" t="str">
        <f t="shared" si="542"/>
        <v/>
      </c>
      <c r="P2811" s="142"/>
      <c r="S2811" s="154"/>
      <c r="T2811" s="119" t="str">
        <f t="shared" si="543"/>
        <v/>
      </c>
      <c r="U2811" s="119" t="str">
        <f t="shared" si="544"/>
        <v/>
      </c>
      <c r="V2811" s="119" t="str">
        <f t="shared" si="538"/>
        <v/>
      </c>
      <c r="W2811" s="119" t="str">
        <f t="shared" si="539"/>
        <v/>
      </c>
      <c r="X2811" s="119" t="str">
        <f t="shared" si="540"/>
        <v/>
      </c>
      <c r="Y2811" s="120" t="str">
        <f t="shared" si="545"/>
        <v/>
      </c>
      <c r="Z2811" s="121" t="str">
        <f t="shared" si="546"/>
        <v/>
      </c>
      <c r="AB2811" s="119" t="str">
        <f t="shared" si="541"/>
        <v/>
      </c>
    </row>
    <row r="2812" spans="1:28" x14ac:dyDescent="0.45">
      <c r="A2812" s="112" t="str">
        <f>IF(C2812="","",COUNTA($C$3:C2812))</f>
        <v/>
      </c>
      <c r="B2812" s="112" t="str">
        <f t="shared" si="547"/>
        <v/>
      </c>
      <c r="F2812" s="137"/>
      <c r="G2812" s="116"/>
      <c r="H2812" s="152"/>
      <c r="I2812" s="116"/>
      <c r="J2812" s="116"/>
      <c r="K2812" s="117" t="str">
        <f t="shared" si="537"/>
        <v/>
      </c>
      <c r="O2812" s="138" t="str">
        <f t="shared" si="542"/>
        <v/>
      </c>
      <c r="P2812" s="142"/>
      <c r="S2812" s="154"/>
      <c r="T2812" s="119" t="str">
        <f t="shared" si="543"/>
        <v/>
      </c>
      <c r="U2812" s="119" t="str">
        <f t="shared" si="544"/>
        <v/>
      </c>
      <c r="V2812" s="119" t="str">
        <f t="shared" si="538"/>
        <v/>
      </c>
      <c r="W2812" s="119" t="str">
        <f t="shared" si="539"/>
        <v/>
      </c>
      <c r="X2812" s="119" t="str">
        <f t="shared" si="540"/>
        <v/>
      </c>
      <c r="Y2812" s="120" t="str">
        <f t="shared" si="545"/>
        <v/>
      </c>
      <c r="Z2812" s="121" t="str">
        <f t="shared" si="546"/>
        <v/>
      </c>
      <c r="AB2812" s="119" t="str">
        <f t="shared" si="541"/>
        <v/>
      </c>
    </row>
    <row r="2813" spans="1:28" x14ac:dyDescent="0.45">
      <c r="A2813" s="112" t="str">
        <f>IF(C2813="","",COUNTA($C$3:C2813))</f>
        <v/>
      </c>
      <c r="B2813" s="112" t="str">
        <f t="shared" si="547"/>
        <v/>
      </c>
      <c r="C2813" s="137"/>
      <c r="F2813" s="137"/>
      <c r="G2813" s="116"/>
      <c r="H2813" s="152"/>
      <c r="I2813" s="116"/>
      <c r="J2813" s="116"/>
      <c r="K2813" s="117" t="str">
        <f t="shared" si="537"/>
        <v/>
      </c>
      <c r="O2813" s="138" t="str">
        <f t="shared" si="542"/>
        <v/>
      </c>
      <c r="P2813" s="142"/>
      <c r="S2813" s="154"/>
      <c r="T2813" s="119" t="str">
        <f t="shared" si="543"/>
        <v/>
      </c>
      <c r="U2813" s="119" t="str">
        <f t="shared" si="544"/>
        <v/>
      </c>
      <c r="V2813" s="119" t="str">
        <f t="shared" si="538"/>
        <v/>
      </c>
      <c r="W2813" s="119" t="str">
        <f t="shared" si="539"/>
        <v/>
      </c>
      <c r="X2813" s="119" t="str">
        <f t="shared" si="540"/>
        <v/>
      </c>
      <c r="Y2813" s="120" t="str">
        <f t="shared" si="545"/>
        <v/>
      </c>
      <c r="Z2813" s="121" t="str">
        <f t="shared" si="546"/>
        <v/>
      </c>
      <c r="AB2813" s="119" t="str">
        <f t="shared" si="541"/>
        <v/>
      </c>
    </row>
    <row r="2814" spans="1:28" x14ac:dyDescent="0.45">
      <c r="A2814" s="112" t="str">
        <f>IF(C2814="","",COUNTA($C$3:C2814))</f>
        <v/>
      </c>
      <c r="B2814" s="112" t="str">
        <f t="shared" si="547"/>
        <v/>
      </c>
      <c r="F2814" s="137"/>
      <c r="G2814" s="116"/>
      <c r="H2814" s="152"/>
      <c r="I2814" s="116"/>
      <c r="J2814" s="116"/>
      <c r="K2814" s="117" t="str">
        <f t="shared" si="537"/>
        <v/>
      </c>
      <c r="O2814" s="138" t="str">
        <f t="shared" si="542"/>
        <v/>
      </c>
      <c r="P2814" s="142"/>
      <c r="S2814" s="154"/>
      <c r="T2814" s="119" t="str">
        <f t="shared" si="543"/>
        <v/>
      </c>
      <c r="U2814" s="119" t="str">
        <f t="shared" si="544"/>
        <v/>
      </c>
      <c r="V2814" s="119" t="str">
        <f t="shared" si="538"/>
        <v/>
      </c>
      <c r="W2814" s="119" t="str">
        <f t="shared" si="539"/>
        <v/>
      </c>
      <c r="X2814" s="119" t="str">
        <f t="shared" si="540"/>
        <v/>
      </c>
      <c r="Y2814" s="120" t="str">
        <f t="shared" si="545"/>
        <v/>
      </c>
      <c r="Z2814" s="121" t="str">
        <f t="shared" si="546"/>
        <v/>
      </c>
      <c r="AB2814" s="119" t="str">
        <f t="shared" si="541"/>
        <v/>
      </c>
    </row>
    <row r="2815" spans="1:28" x14ac:dyDescent="0.45">
      <c r="A2815" s="112" t="str">
        <f>IF(C2815="","",COUNTA($C$3:C2815))</f>
        <v/>
      </c>
      <c r="B2815" s="112" t="str">
        <f t="shared" si="547"/>
        <v/>
      </c>
      <c r="F2815" s="137"/>
      <c r="G2815" s="116"/>
      <c r="H2815" s="152"/>
      <c r="I2815" s="116"/>
      <c r="J2815" s="116"/>
      <c r="K2815" s="117" t="str">
        <f t="shared" si="537"/>
        <v/>
      </c>
      <c r="O2815" s="138" t="str">
        <f t="shared" si="542"/>
        <v/>
      </c>
      <c r="P2815" s="142"/>
      <c r="S2815" s="154"/>
      <c r="T2815" s="119" t="str">
        <f t="shared" si="543"/>
        <v/>
      </c>
      <c r="U2815" s="119" t="str">
        <f t="shared" si="544"/>
        <v/>
      </c>
      <c r="V2815" s="119" t="str">
        <f t="shared" si="538"/>
        <v/>
      </c>
      <c r="W2815" s="119" t="str">
        <f t="shared" si="539"/>
        <v/>
      </c>
      <c r="X2815" s="119" t="str">
        <f t="shared" si="540"/>
        <v/>
      </c>
      <c r="Y2815" s="120" t="str">
        <f t="shared" si="545"/>
        <v/>
      </c>
      <c r="Z2815" s="121" t="str">
        <f t="shared" si="546"/>
        <v/>
      </c>
      <c r="AB2815" s="119" t="str">
        <f t="shared" si="541"/>
        <v/>
      </c>
    </row>
    <row r="2816" spans="1:28" x14ac:dyDescent="0.45">
      <c r="A2816" s="112" t="str">
        <f>IF(C2816="","",COUNTA($C$3:C2816))</f>
        <v/>
      </c>
      <c r="B2816" s="112" t="str">
        <f t="shared" si="547"/>
        <v/>
      </c>
      <c r="F2816" s="137"/>
      <c r="G2816" s="116"/>
      <c r="H2816" s="152"/>
      <c r="I2816" s="116"/>
      <c r="J2816" s="116"/>
      <c r="K2816" s="117" t="str">
        <f t="shared" si="537"/>
        <v/>
      </c>
      <c r="O2816" s="138" t="str">
        <f t="shared" si="542"/>
        <v/>
      </c>
      <c r="P2816" s="142"/>
      <c r="S2816" s="154"/>
      <c r="T2816" s="119" t="str">
        <f t="shared" si="543"/>
        <v/>
      </c>
      <c r="U2816" s="119" t="str">
        <f t="shared" si="544"/>
        <v/>
      </c>
      <c r="V2816" s="119" t="str">
        <f t="shared" si="538"/>
        <v/>
      </c>
      <c r="W2816" s="119" t="str">
        <f t="shared" si="539"/>
        <v/>
      </c>
      <c r="X2816" s="119" t="str">
        <f t="shared" si="540"/>
        <v/>
      </c>
      <c r="Y2816" s="120" t="str">
        <f t="shared" si="545"/>
        <v/>
      </c>
      <c r="Z2816" s="121" t="str">
        <f t="shared" si="546"/>
        <v/>
      </c>
      <c r="AB2816" s="119" t="str">
        <f t="shared" si="541"/>
        <v/>
      </c>
    </row>
    <row r="2817" spans="1:28" x14ac:dyDescent="0.45">
      <c r="A2817" s="112" t="str">
        <f>IF(C2817="","",COUNTA($C$3:C2817))</f>
        <v/>
      </c>
      <c r="B2817" s="112" t="str">
        <f t="shared" si="547"/>
        <v/>
      </c>
      <c r="F2817" s="137"/>
      <c r="G2817" s="116"/>
      <c r="H2817" s="152"/>
      <c r="I2817" s="116"/>
      <c r="J2817" s="116"/>
      <c r="K2817" s="117" t="str">
        <f t="shared" si="537"/>
        <v/>
      </c>
      <c r="O2817" s="138" t="str">
        <f t="shared" si="542"/>
        <v/>
      </c>
      <c r="P2817" s="142"/>
      <c r="S2817" s="154"/>
      <c r="T2817" s="119" t="str">
        <f t="shared" si="543"/>
        <v/>
      </c>
      <c r="U2817" s="119" t="str">
        <f t="shared" si="544"/>
        <v/>
      </c>
      <c r="V2817" s="119" t="str">
        <f t="shared" si="538"/>
        <v/>
      </c>
      <c r="W2817" s="119" t="str">
        <f t="shared" si="539"/>
        <v/>
      </c>
      <c r="X2817" s="119" t="str">
        <f t="shared" si="540"/>
        <v/>
      </c>
      <c r="Y2817" s="120" t="str">
        <f t="shared" si="545"/>
        <v/>
      </c>
      <c r="Z2817" s="121" t="str">
        <f t="shared" si="546"/>
        <v/>
      </c>
      <c r="AB2817" s="119" t="str">
        <f t="shared" si="541"/>
        <v/>
      </c>
    </row>
    <row r="2818" spans="1:28" x14ac:dyDescent="0.45">
      <c r="A2818" s="112" t="str">
        <f>IF(C2818="","",COUNTA($C$3:C2818))</f>
        <v/>
      </c>
      <c r="B2818" s="112" t="str">
        <f t="shared" si="547"/>
        <v/>
      </c>
      <c r="F2818" s="137"/>
      <c r="G2818" s="116"/>
      <c r="H2818" s="152"/>
      <c r="I2818" s="116"/>
      <c r="J2818" s="116"/>
      <c r="K2818" s="117" t="str">
        <f t="shared" si="537"/>
        <v/>
      </c>
      <c r="O2818" s="138" t="str">
        <f t="shared" si="542"/>
        <v/>
      </c>
      <c r="P2818" s="142"/>
      <c r="S2818" s="154"/>
      <c r="T2818" s="119" t="str">
        <f t="shared" si="543"/>
        <v/>
      </c>
      <c r="U2818" s="119" t="str">
        <f t="shared" si="544"/>
        <v/>
      </c>
      <c r="V2818" s="119" t="str">
        <f t="shared" si="538"/>
        <v/>
      </c>
      <c r="W2818" s="119" t="str">
        <f t="shared" si="539"/>
        <v/>
      </c>
      <c r="X2818" s="119" t="str">
        <f t="shared" si="540"/>
        <v/>
      </c>
      <c r="Y2818" s="120" t="str">
        <f t="shared" si="545"/>
        <v/>
      </c>
      <c r="Z2818" s="121" t="str">
        <f t="shared" si="546"/>
        <v/>
      </c>
      <c r="AB2818" s="119" t="str">
        <f t="shared" si="541"/>
        <v/>
      </c>
    </row>
    <row r="2819" spans="1:28" x14ac:dyDescent="0.45">
      <c r="A2819" s="112" t="str">
        <f>IF(C2819="","",COUNTA($C$3:C2819))</f>
        <v/>
      </c>
      <c r="B2819" s="112" t="str">
        <f t="shared" si="547"/>
        <v/>
      </c>
      <c r="F2819" s="137"/>
      <c r="G2819" s="116"/>
      <c r="H2819" s="152"/>
      <c r="I2819" s="116"/>
      <c r="J2819" s="116"/>
      <c r="K2819" s="117" t="str">
        <f t="shared" ref="K2819:K2882" si="548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2819" s="138" t="str">
        <f t="shared" si="542"/>
        <v/>
      </c>
      <c r="P2819" s="142"/>
      <c r="S2819" s="154"/>
      <c r="T2819" s="119" t="str">
        <f t="shared" si="543"/>
        <v/>
      </c>
      <c r="U2819" s="119" t="str">
        <f t="shared" si="544"/>
        <v/>
      </c>
      <c r="V2819" s="119" t="str">
        <f t="shared" ref="V2819:V2882" si="549">IF(ISNUMBER(SEARCH("26",J:J)),O2819*3.925,IF(ISNUMBER(SEARCH("24",J:J)),O2819*4.71,IF(ISNUMBER(SEARCH("22",J:J)),O2819*6.28,IF(ISNUMBER(SEARCH("20",J:J)),O2819*7.85,IF(ISNUMBER(SEARCH("18G",J:J)),O2819*9.42,IF(ISNUMBER(SEARCH("16G",J:J)),O2819*11.775,IF(ISNUMBER(SEARCH("Thermal",J:J)),O2819,IF(ISNUMBER(SEARCH("Acou",J:J)),O2819,IF(ISNUMBER(SEARCH("ss",J:J)),O2819,IF(ISNUMBER(SEARCH("0.8mm",J:J)),O2819*2.2,IF(ISNUMBER(SEARCH("1mm",J:J)),O2819*2.75,IF(ISNUMBER(SEARCH("1.2mm",J:J)),O2819*3.3,IF(ISNUMBER(SEARCH("Gasket",J:J)),O2819,IF(ISNUMBER(SEARCH("Cleats",J:J)),O2819,IF(ISNUMBER(SEARCH("Sealant",J:J)),O2819,IF(ISNUMBER(SEARCH("Bracket",J:J)),O2819,IF(ISNUMBER(SEARCH("Corner",J:J)),O2819,IF(ISNUMBER(SEARCH("Bubble",J:J)),O2819,""))))))))))))))))))</f>
        <v/>
      </c>
      <c r="W2819" s="119" t="str">
        <f t="shared" ref="W2819:W2882" si="550">IF(ISNUMBER(SEARCH("26",J:J)),U2819*3.925,IF(ISNUMBER(SEARCH("24",J:J)),U2819*4.71,IF(ISNUMBER(SEARCH("22",J:J)),U2819*6.28,IF(ISNUMBER(SEARCH("20",J:J)),U2819*7.85,IF(ISNUMBER(SEARCH("18G",J:J)),U2819*9.42,IF(ISNUMBER(SEARCH("16G",J:J)),U2819*11.775,IF(ISNUMBER(SEARCH("Thermal",J:J)),U2819,IF(ISNUMBER(SEARCH("Acou",J:J)),U2819,IF(ISNUMBER(SEARCH("ss",J:J)),U2819,IF(ISNUMBER(SEARCH("0.8mm",J:J)),U2819*2.2,IF(ISNUMBER(SEARCH("1mm",J:J)),U2819*2.75,IF(ISNUMBER(SEARCH("1.2mm",J:J)),U2819*3.3,IF(ISNUMBER(SEARCH("Gasket",J:J)),U2819,IF(ISNUMBER(SEARCH("Cleats",J:J)),U2819,IF(ISNUMBER(SEARCH("Sealant",J:J)),U2819,IF(ISNUMBER(SEARCH("Bracket",J:J)),U2819,IF(ISNUMBER(SEARCH("Corner",J:J)),U2819,IF(ISNUMBER(SEARCH("Bubble",J:J)),U2819,""))))))))))))))))))</f>
        <v/>
      </c>
      <c r="X2819" s="119" t="str">
        <f t="shared" ref="X2819:X2882" si="551">IF(ISNUMBER(SEARCH("26",J:J)),T2819*3.925,IF(ISNUMBER(SEARCH("24",J:J)),T2819*4.71,IF(ISNUMBER(SEARCH("22",J:J)),T2819*6.28,IF(ISNUMBER(SEARCH("20",J:J)),T2819*7.85,IF(ISNUMBER(SEARCH("18",J:J)),T2819*9.42,IF(ISNUMBER(SEARCH("16",J:J)),T2819*11.775,IF(ISNUMBER(SEARCH("Thermal",J:J)),"",IF(ISNUMBER(SEARCH("Acou",J:J)),"",IF(ISNUMBER(SEARCH("ss",J:J)),"",IF(ISNUMBER(SEARCH("0.8mm",J:J)),T2819*2.2,IF(ISNUMBER(SEARCH("1mm",J:J)),T2819*2.75,IF(ISNUMBER(SEARCH("1.2mm",J:J)),T2819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819" s="120" t="str">
        <f t="shared" si="545"/>
        <v/>
      </c>
      <c r="Z2819" s="121" t="str">
        <f t="shared" si="546"/>
        <v/>
      </c>
      <c r="AB2819" s="119" t="str">
        <f t="shared" si="541"/>
        <v/>
      </c>
    </row>
    <row r="2820" spans="1:28" x14ac:dyDescent="0.45">
      <c r="A2820" s="112" t="str">
        <f>IF(C2820="","",COUNTA($C$3:C2820))</f>
        <v/>
      </c>
      <c r="B2820" s="112" t="str">
        <f t="shared" si="547"/>
        <v/>
      </c>
      <c r="F2820" s="137"/>
      <c r="G2820" s="116"/>
      <c r="H2820" s="152"/>
      <c r="I2820" s="116"/>
      <c r="J2820" s="116"/>
      <c r="K2820" s="117" t="str">
        <f t="shared" si="548"/>
        <v/>
      </c>
      <c r="O2820" s="138" t="str">
        <f t="shared" si="542"/>
        <v/>
      </c>
      <c r="P2820" s="142"/>
      <c r="S2820" s="154"/>
      <c r="T2820" s="119" t="str">
        <f t="shared" si="543"/>
        <v/>
      </c>
      <c r="U2820" s="119" t="str">
        <f t="shared" si="544"/>
        <v/>
      </c>
      <c r="V2820" s="119" t="str">
        <f t="shared" si="549"/>
        <v/>
      </c>
      <c r="W2820" s="119" t="str">
        <f t="shared" si="550"/>
        <v/>
      </c>
      <c r="X2820" s="119" t="str">
        <f t="shared" si="551"/>
        <v/>
      </c>
      <c r="Y2820" s="120" t="str">
        <f t="shared" si="545"/>
        <v/>
      </c>
      <c r="Z2820" s="121" t="str">
        <f t="shared" si="546"/>
        <v/>
      </c>
      <c r="AB2820" s="119" t="str">
        <f t="shared" si="541"/>
        <v/>
      </c>
    </row>
    <row r="2821" spans="1:28" x14ac:dyDescent="0.45">
      <c r="A2821" s="112" t="str">
        <f>IF(C2821="","",COUNTA($C$3:C2821))</f>
        <v/>
      </c>
      <c r="B2821" s="112" t="str">
        <f t="shared" si="547"/>
        <v/>
      </c>
      <c r="C2821" s="137"/>
      <c r="F2821" s="137"/>
      <c r="G2821" s="116"/>
      <c r="H2821" s="152"/>
      <c r="I2821" s="116"/>
      <c r="J2821" s="116"/>
      <c r="K2821" s="117" t="str">
        <f t="shared" si="548"/>
        <v/>
      </c>
      <c r="M2821" s="147"/>
      <c r="O2821" s="138" t="str">
        <f t="shared" si="542"/>
        <v/>
      </c>
      <c r="P2821" s="142"/>
      <c r="S2821" s="154"/>
      <c r="T2821" s="119" t="str">
        <f t="shared" si="543"/>
        <v/>
      </c>
      <c r="U2821" s="119" t="str">
        <f t="shared" si="544"/>
        <v/>
      </c>
      <c r="V2821" s="119" t="str">
        <f t="shared" si="549"/>
        <v/>
      </c>
      <c r="W2821" s="119" t="str">
        <f t="shared" si="550"/>
        <v/>
      </c>
      <c r="X2821" s="119" t="str">
        <f t="shared" si="551"/>
        <v/>
      </c>
      <c r="Y2821" s="120" t="str">
        <f t="shared" si="545"/>
        <v/>
      </c>
      <c r="Z2821" s="121" t="str">
        <f t="shared" si="546"/>
        <v/>
      </c>
      <c r="AB2821" s="119" t="str">
        <f t="shared" si="541"/>
        <v/>
      </c>
    </row>
    <row r="2822" spans="1:28" x14ac:dyDescent="0.45">
      <c r="A2822" s="112" t="str">
        <f>IF(C2822="","",COUNTA($C$3:C2822))</f>
        <v/>
      </c>
      <c r="B2822" s="112" t="str">
        <f t="shared" si="547"/>
        <v/>
      </c>
      <c r="F2822" s="137"/>
      <c r="G2822" s="116"/>
      <c r="H2822" s="152"/>
      <c r="I2822" s="116"/>
      <c r="J2822" s="116"/>
      <c r="K2822" s="117" t="str">
        <f t="shared" si="548"/>
        <v/>
      </c>
      <c r="O2822" s="138" t="str">
        <f t="shared" si="542"/>
        <v/>
      </c>
      <c r="P2822" s="142"/>
      <c r="S2822" s="154"/>
      <c r="T2822" s="119" t="str">
        <f t="shared" si="543"/>
        <v/>
      </c>
      <c r="U2822" s="119" t="str">
        <f t="shared" si="544"/>
        <v/>
      </c>
      <c r="V2822" s="119" t="str">
        <f t="shared" si="549"/>
        <v/>
      </c>
      <c r="W2822" s="119" t="str">
        <f t="shared" si="550"/>
        <v/>
      </c>
      <c r="X2822" s="119" t="str">
        <f t="shared" si="551"/>
        <v/>
      </c>
      <c r="Y2822" s="120" t="str">
        <f t="shared" si="545"/>
        <v/>
      </c>
      <c r="Z2822" s="121" t="str">
        <f t="shared" si="546"/>
        <v/>
      </c>
      <c r="AB2822" s="119" t="str">
        <f t="shared" si="541"/>
        <v/>
      </c>
    </row>
    <row r="2823" spans="1:28" x14ac:dyDescent="0.45">
      <c r="A2823" s="112" t="str">
        <f>IF(C2823="","",COUNTA($C$3:C2823))</f>
        <v/>
      </c>
      <c r="B2823" s="112" t="str">
        <f t="shared" si="547"/>
        <v/>
      </c>
      <c r="F2823" s="137"/>
      <c r="G2823" s="116"/>
      <c r="H2823" s="152"/>
      <c r="I2823" s="116"/>
      <c r="J2823" s="116"/>
      <c r="K2823" s="117" t="str">
        <f t="shared" si="548"/>
        <v/>
      </c>
      <c r="O2823" s="138" t="str">
        <f t="shared" si="542"/>
        <v/>
      </c>
      <c r="P2823" s="142"/>
      <c r="S2823" s="154"/>
      <c r="T2823" s="119" t="str">
        <f t="shared" si="543"/>
        <v/>
      </c>
      <c r="U2823" s="119" t="str">
        <f t="shared" si="544"/>
        <v/>
      </c>
      <c r="V2823" s="119" t="str">
        <f t="shared" si="549"/>
        <v/>
      </c>
      <c r="W2823" s="119" t="str">
        <f t="shared" si="550"/>
        <v/>
      </c>
      <c r="X2823" s="119" t="str">
        <f t="shared" si="551"/>
        <v/>
      </c>
      <c r="Y2823" s="120" t="str">
        <f t="shared" si="545"/>
        <v/>
      </c>
      <c r="Z2823" s="121" t="str">
        <f t="shared" si="546"/>
        <v/>
      </c>
      <c r="AB2823" s="119" t="str">
        <f t="shared" si="541"/>
        <v/>
      </c>
    </row>
    <row r="2824" spans="1:28" x14ac:dyDescent="0.45">
      <c r="A2824" s="112" t="str">
        <f>IF(C2824="","",COUNTA($C$3:C2824))</f>
        <v/>
      </c>
      <c r="B2824" s="112" t="str">
        <f t="shared" si="547"/>
        <v/>
      </c>
      <c r="F2824" s="137"/>
      <c r="G2824" s="116"/>
      <c r="H2824" s="152"/>
      <c r="I2824" s="116"/>
      <c r="J2824" s="116"/>
      <c r="K2824" s="117" t="str">
        <f t="shared" si="548"/>
        <v/>
      </c>
      <c r="O2824" s="138" t="str">
        <f t="shared" si="542"/>
        <v/>
      </c>
      <c r="P2824" s="142"/>
      <c r="S2824" s="154"/>
      <c r="T2824" s="119" t="str">
        <f t="shared" si="543"/>
        <v/>
      </c>
      <c r="U2824" s="119" t="str">
        <f t="shared" si="544"/>
        <v/>
      </c>
      <c r="V2824" s="119" t="str">
        <f t="shared" si="549"/>
        <v/>
      </c>
      <c r="W2824" s="119" t="str">
        <f t="shared" si="550"/>
        <v/>
      </c>
      <c r="X2824" s="119" t="str">
        <f t="shared" si="551"/>
        <v/>
      </c>
      <c r="Y2824" s="120" t="str">
        <f t="shared" si="545"/>
        <v/>
      </c>
      <c r="Z2824" s="121" t="str">
        <f t="shared" si="546"/>
        <v/>
      </c>
      <c r="AB2824" s="119" t="str">
        <f t="shared" si="541"/>
        <v/>
      </c>
    </row>
    <row r="2825" spans="1:28" x14ac:dyDescent="0.45">
      <c r="A2825" s="112" t="str">
        <f>IF(C2825="","",COUNTA($C$3:C2825))</f>
        <v/>
      </c>
      <c r="B2825" s="112" t="str">
        <f t="shared" si="547"/>
        <v/>
      </c>
      <c r="F2825" s="137"/>
      <c r="G2825" s="116"/>
      <c r="H2825" s="152"/>
      <c r="I2825" s="116"/>
      <c r="J2825" s="116"/>
      <c r="K2825" s="117" t="str">
        <f t="shared" si="548"/>
        <v/>
      </c>
      <c r="O2825" s="138" t="str">
        <f t="shared" si="542"/>
        <v/>
      </c>
      <c r="P2825" s="142"/>
      <c r="S2825" s="154"/>
      <c r="T2825" s="119" t="str">
        <f t="shared" si="543"/>
        <v/>
      </c>
      <c r="U2825" s="119" t="str">
        <f t="shared" si="544"/>
        <v/>
      </c>
      <c r="V2825" s="119" t="str">
        <f t="shared" si="549"/>
        <v/>
      </c>
      <c r="W2825" s="119" t="str">
        <f t="shared" si="550"/>
        <v/>
      </c>
      <c r="X2825" s="119" t="str">
        <f t="shared" si="551"/>
        <v/>
      </c>
      <c r="Y2825" s="120" t="str">
        <f t="shared" si="545"/>
        <v/>
      </c>
      <c r="Z2825" s="121" t="str">
        <f t="shared" si="546"/>
        <v/>
      </c>
      <c r="AB2825" s="119" t="str">
        <f t="shared" si="541"/>
        <v/>
      </c>
    </row>
    <row r="2826" spans="1:28" x14ac:dyDescent="0.45">
      <c r="A2826" s="112" t="str">
        <f>IF(C2826="","",COUNTA($C$3:C2826))</f>
        <v/>
      </c>
      <c r="B2826" s="112" t="str">
        <f t="shared" si="547"/>
        <v/>
      </c>
      <c r="F2826" s="137"/>
      <c r="G2826" s="116"/>
      <c r="H2826" s="152"/>
      <c r="I2826" s="116"/>
      <c r="J2826" s="116"/>
      <c r="K2826" s="117" t="str">
        <f t="shared" si="548"/>
        <v/>
      </c>
      <c r="O2826" s="138" t="str">
        <f t="shared" si="542"/>
        <v/>
      </c>
      <c r="P2826" s="142"/>
      <c r="S2826" s="154"/>
      <c r="T2826" s="119" t="str">
        <f t="shared" si="543"/>
        <v/>
      </c>
      <c r="U2826" s="119" t="str">
        <f t="shared" si="544"/>
        <v/>
      </c>
      <c r="V2826" s="119" t="str">
        <f t="shared" si="549"/>
        <v/>
      </c>
      <c r="W2826" s="119" t="str">
        <f t="shared" si="550"/>
        <v/>
      </c>
      <c r="X2826" s="119" t="str">
        <f t="shared" si="551"/>
        <v/>
      </c>
      <c r="Y2826" s="120" t="str">
        <f t="shared" si="545"/>
        <v/>
      </c>
      <c r="Z2826" s="121" t="str">
        <f t="shared" si="546"/>
        <v/>
      </c>
      <c r="AB2826" s="119" t="str">
        <f t="shared" si="541"/>
        <v/>
      </c>
    </row>
    <row r="2827" spans="1:28" x14ac:dyDescent="0.45">
      <c r="A2827" s="112" t="str">
        <f>IF(C2827="","",COUNTA($C$3:C2827))</f>
        <v/>
      </c>
      <c r="B2827" s="112" t="str">
        <f t="shared" si="547"/>
        <v/>
      </c>
      <c r="C2827" s="137"/>
      <c r="F2827" s="137"/>
      <c r="G2827" s="116"/>
      <c r="H2827" s="152"/>
      <c r="I2827" s="116"/>
      <c r="J2827" s="116"/>
      <c r="K2827" s="117" t="str">
        <f t="shared" si="548"/>
        <v/>
      </c>
      <c r="O2827" s="138" t="str">
        <f t="shared" si="542"/>
        <v/>
      </c>
      <c r="P2827" s="142"/>
      <c r="S2827" s="154"/>
      <c r="T2827" s="119" t="str">
        <f t="shared" si="543"/>
        <v/>
      </c>
      <c r="U2827" s="119" t="str">
        <f t="shared" si="544"/>
        <v/>
      </c>
      <c r="V2827" s="119" t="str">
        <f t="shared" si="549"/>
        <v/>
      </c>
      <c r="W2827" s="119" t="str">
        <f t="shared" si="550"/>
        <v/>
      </c>
      <c r="X2827" s="119" t="str">
        <f t="shared" si="551"/>
        <v/>
      </c>
      <c r="Y2827" s="120" t="str">
        <f t="shared" si="545"/>
        <v/>
      </c>
      <c r="Z2827" s="121" t="str">
        <f t="shared" si="546"/>
        <v/>
      </c>
      <c r="AB2827" s="119" t="str">
        <f t="shared" si="541"/>
        <v/>
      </c>
    </row>
    <row r="2828" spans="1:28" x14ac:dyDescent="0.45">
      <c r="A2828" s="112" t="str">
        <f>IF(C2828="","",COUNTA($C$3:C2828))</f>
        <v/>
      </c>
      <c r="B2828" s="112" t="str">
        <f t="shared" si="547"/>
        <v/>
      </c>
      <c r="F2828" s="137"/>
      <c r="G2828" s="116"/>
      <c r="H2828" s="152"/>
      <c r="I2828" s="116"/>
      <c r="J2828" s="116"/>
      <c r="K2828" s="117" t="str">
        <f t="shared" si="548"/>
        <v/>
      </c>
      <c r="O2828" s="138" t="str">
        <f t="shared" si="542"/>
        <v/>
      </c>
      <c r="P2828" s="142"/>
      <c r="S2828" s="154"/>
      <c r="T2828" s="119" t="str">
        <f t="shared" si="543"/>
        <v/>
      </c>
      <c r="U2828" s="119" t="str">
        <f t="shared" si="544"/>
        <v/>
      </c>
      <c r="V2828" s="119" t="str">
        <f t="shared" si="549"/>
        <v/>
      </c>
      <c r="W2828" s="119" t="str">
        <f t="shared" si="550"/>
        <v/>
      </c>
      <c r="X2828" s="119" t="str">
        <f t="shared" si="551"/>
        <v/>
      </c>
      <c r="Y2828" s="120" t="str">
        <f t="shared" si="545"/>
        <v/>
      </c>
      <c r="Z2828" s="121" t="str">
        <f t="shared" si="546"/>
        <v/>
      </c>
      <c r="AB2828" s="119" t="str">
        <f t="shared" si="541"/>
        <v/>
      </c>
    </row>
    <row r="2829" spans="1:28" x14ac:dyDescent="0.45">
      <c r="A2829" s="112" t="str">
        <f>IF(C2829="","",COUNTA($C$3:C2829))</f>
        <v/>
      </c>
      <c r="B2829" s="112" t="str">
        <f t="shared" si="547"/>
        <v/>
      </c>
      <c r="F2829" s="137"/>
      <c r="G2829" s="116"/>
      <c r="H2829" s="152"/>
      <c r="I2829" s="116"/>
      <c r="J2829" s="116"/>
      <c r="K2829" s="117" t="str">
        <f t="shared" si="548"/>
        <v/>
      </c>
      <c r="O2829" s="138" t="str">
        <f t="shared" si="542"/>
        <v/>
      </c>
      <c r="P2829" s="142"/>
      <c r="S2829" s="154"/>
      <c r="T2829" s="119" t="str">
        <f t="shared" si="543"/>
        <v/>
      </c>
      <c r="U2829" s="119" t="str">
        <f t="shared" si="544"/>
        <v/>
      </c>
      <c r="V2829" s="119" t="str">
        <f t="shared" si="549"/>
        <v/>
      </c>
      <c r="W2829" s="119" t="str">
        <f t="shared" si="550"/>
        <v/>
      </c>
      <c r="X2829" s="119" t="str">
        <f t="shared" si="551"/>
        <v/>
      </c>
      <c r="Y2829" s="120" t="str">
        <f t="shared" si="545"/>
        <v/>
      </c>
      <c r="Z2829" s="121" t="str">
        <f t="shared" si="546"/>
        <v/>
      </c>
      <c r="AB2829" s="119" t="str">
        <f t="shared" si="541"/>
        <v/>
      </c>
    </row>
    <row r="2830" spans="1:28" x14ac:dyDescent="0.45">
      <c r="A2830" s="112" t="str">
        <f>IF(C2830="","",COUNTA($C$3:C2830))</f>
        <v/>
      </c>
      <c r="B2830" s="112" t="str">
        <f t="shared" si="547"/>
        <v/>
      </c>
      <c r="C2830" s="137"/>
      <c r="F2830" s="137"/>
      <c r="G2830" s="116"/>
      <c r="H2830" s="152"/>
      <c r="I2830" s="116"/>
      <c r="J2830" s="116"/>
      <c r="K2830" s="117" t="str">
        <f t="shared" si="548"/>
        <v/>
      </c>
      <c r="O2830" s="138" t="str">
        <f t="shared" si="542"/>
        <v/>
      </c>
      <c r="P2830" s="142"/>
      <c r="S2830" s="154"/>
      <c r="T2830" s="119" t="str">
        <f t="shared" si="543"/>
        <v/>
      </c>
      <c r="U2830" s="119" t="str">
        <f t="shared" si="544"/>
        <v/>
      </c>
      <c r="V2830" s="119" t="str">
        <f t="shared" si="549"/>
        <v/>
      </c>
      <c r="W2830" s="119" t="str">
        <f t="shared" si="550"/>
        <v/>
      </c>
      <c r="X2830" s="119" t="str">
        <f t="shared" si="551"/>
        <v/>
      </c>
      <c r="Y2830" s="120" t="str">
        <f t="shared" si="545"/>
        <v/>
      </c>
      <c r="Z2830" s="121" t="str">
        <f t="shared" si="546"/>
        <v/>
      </c>
      <c r="AB2830" s="119" t="str">
        <f t="shared" si="541"/>
        <v/>
      </c>
    </row>
    <row r="2831" spans="1:28" x14ac:dyDescent="0.45">
      <c r="A2831" s="112" t="str">
        <f>IF(C2831="","",COUNTA($C$3:C2831))</f>
        <v/>
      </c>
      <c r="B2831" s="112" t="str">
        <f t="shared" si="547"/>
        <v/>
      </c>
      <c r="F2831" s="137"/>
      <c r="G2831" s="116"/>
      <c r="H2831" s="152"/>
      <c r="I2831" s="116"/>
      <c r="J2831" s="116"/>
      <c r="K2831" s="117" t="str">
        <f t="shared" si="548"/>
        <v/>
      </c>
      <c r="O2831" s="138" t="str">
        <f t="shared" si="542"/>
        <v/>
      </c>
      <c r="P2831" s="142"/>
      <c r="S2831" s="154"/>
      <c r="T2831" s="119" t="str">
        <f t="shared" si="543"/>
        <v/>
      </c>
      <c r="U2831" s="119" t="str">
        <f t="shared" si="544"/>
        <v/>
      </c>
      <c r="V2831" s="119" t="str">
        <f t="shared" si="549"/>
        <v/>
      </c>
      <c r="W2831" s="119" t="str">
        <f t="shared" si="550"/>
        <v/>
      </c>
      <c r="X2831" s="119" t="str">
        <f t="shared" si="551"/>
        <v/>
      </c>
      <c r="Y2831" s="120" t="str">
        <f t="shared" si="545"/>
        <v/>
      </c>
      <c r="Z2831" s="121" t="str">
        <f t="shared" si="546"/>
        <v/>
      </c>
      <c r="AB2831" s="119" t="str">
        <f t="shared" si="541"/>
        <v/>
      </c>
    </row>
    <row r="2832" spans="1:28" x14ac:dyDescent="0.45">
      <c r="A2832" s="112" t="str">
        <f>IF(C2832="","",COUNTA($C$3:C2832))</f>
        <v/>
      </c>
      <c r="B2832" s="112" t="str">
        <f t="shared" si="547"/>
        <v/>
      </c>
      <c r="F2832" s="137"/>
      <c r="G2832" s="116"/>
      <c r="H2832" s="152"/>
      <c r="I2832" s="116"/>
      <c r="J2832" s="116"/>
      <c r="K2832" s="117" t="str">
        <f t="shared" si="548"/>
        <v/>
      </c>
      <c r="O2832" s="138" t="str">
        <f t="shared" si="542"/>
        <v/>
      </c>
      <c r="P2832" s="142"/>
      <c r="S2832" s="154"/>
      <c r="T2832" s="119" t="str">
        <f t="shared" si="543"/>
        <v/>
      </c>
      <c r="U2832" s="119" t="str">
        <f t="shared" si="544"/>
        <v/>
      </c>
      <c r="V2832" s="119" t="str">
        <f t="shared" si="549"/>
        <v/>
      </c>
      <c r="W2832" s="119" t="str">
        <f t="shared" si="550"/>
        <v/>
      </c>
      <c r="X2832" s="119" t="str">
        <f t="shared" si="551"/>
        <v/>
      </c>
      <c r="Y2832" s="120" t="str">
        <f t="shared" si="545"/>
        <v/>
      </c>
      <c r="Z2832" s="121" t="str">
        <f t="shared" si="546"/>
        <v/>
      </c>
      <c r="AB2832" s="119" t="str">
        <f t="shared" si="541"/>
        <v/>
      </c>
    </row>
    <row r="2833" spans="1:28" x14ac:dyDescent="0.45">
      <c r="A2833" s="112" t="str">
        <f>IF(C2833="","",COUNTA($C$3:C2833))</f>
        <v/>
      </c>
      <c r="B2833" s="112" t="str">
        <f t="shared" si="547"/>
        <v/>
      </c>
      <c r="F2833" s="137"/>
      <c r="G2833" s="116"/>
      <c r="H2833" s="152"/>
      <c r="I2833" s="116"/>
      <c r="J2833" s="116"/>
      <c r="K2833" s="117" t="str">
        <f t="shared" si="548"/>
        <v/>
      </c>
      <c r="O2833" s="138" t="str">
        <f t="shared" si="542"/>
        <v/>
      </c>
      <c r="P2833" s="142"/>
      <c r="S2833" s="154"/>
      <c r="T2833" s="119" t="str">
        <f t="shared" si="543"/>
        <v/>
      </c>
      <c r="U2833" s="119" t="str">
        <f t="shared" si="544"/>
        <v/>
      </c>
      <c r="V2833" s="119" t="str">
        <f t="shared" si="549"/>
        <v/>
      </c>
      <c r="W2833" s="119" t="str">
        <f t="shared" si="550"/>
        <v/>
      </c>
      <c r="X2833" s="119" t="str">
        <f t="shared" si="551"/>
        <v/>
      </c>
      <c r="Y2833" s="120" t="str">
        <f t="shared" si="545"/>
        <v/>
      </c>
      <c r="Z2833" s="121" t="str">
        <f t="shared" si="546"/>
        <v/>
      </c>
      <c r="AB2833" s="119" t="str">
        <f t="shared" si="541"/>
        <v/>
      </c>
    </row>
    <row r="2834" spans="1:28" x14ac:dyDescent="0.45">
      <c r="A2834" s="112" t="str">
        <f>IF(C2834="","",COUNTA($C$3:C2834))</f>
        <v/>
      </c>
      <c r="B2834" s="112" t="str">
        <f t="shared" si="547"/>
        <v/>
      </c>
      <c r="F2834" s="137"/>
      <c r="G2834" s="116"/>
      <c r="H2834" s="152"/>
      <c r="I2834" s="116"/>
      <c r="J2834" s="116"/>
      <c r="K2834" s="117" t="str">
        <f t="shared" si="548"/>
        <v/>
      </c>
      <c r="O2834" s="138" t="str">
        <f t="shared" si="542"/>
        <v/>
      </c>
      <c r="P2834" s="142"/>
      <c r="S2834" s="154"/>
      <c r="T2834" s="119" t="str">
        <f t="shared" si="543"/>
        <v/>
      </c>
      <c r="U2834" s="119" t="str">
        <f t="shared" si="544"/>
        <v/>
      </c>
      <c r="V2834" s="119" t="str">
        <f t="shared" si="549"/>
        <v/>
      </c>
      <c r="W2834" s="119" t="str">
        <f t="shared" si="550"/>
        <v/>
      </c>
      <c r="X2834" s="119" t="str">
        <f t="shared" si="551"/>
        <v/>
      </c>
      <c r="Y2834" s="120" t="str">
        <f t="shared" si="545"/>
        <v/>
      </c>
      <c r="Z2834" s="121" t="str">
        <f t="shared" si="546"/>
        <v/>
      </c>
      <c r="AB2834" s="119" t="str">
        <f t="shared" si="541"/>
        <v/>
      </c>
    </row>
    <row r="2835" spans="1:28" x14ac:dyDescent="0.45">
      <c r="A2835" s="112" t="str">
        <f>IF(C2835="","",COUNTA($C$3:C2835))</f>
        <v/>
      </c>
      <c r="B2835" s="112" t="str">
        <f t="shared" si="547"/>
        <v/>
      </c>
      <c r="C2835" s="137"/>
      <c r="F2835" s="137"/>
      <c r="G2835" s="116"/>
      <c r="H2835" s="152"/>
      <c r="I2835" s="116"/>
      <c r="J2835" s="116"/>
      <c r="K2835" s="117" t="str">
        <f t="shared" si="548"/>
        <v/>
      </c>
      <c r="O2835" s="138" t="str">
        <f t="shared" si="542"/>
        <v/>
      </c>
      <c r="P2835" s="142"/>
      <c r="S2835" s="154"/>
      <c r="T2835" s="119" t="str">
        <f t="shared" si="543"/>
        <v/>
      </c>
      <c r="U2835" s="119" t="str">
        <f t="shared" si="544"/>
        <v/>
      </c>
      <c r="V2835" s="119" t="str">
        <f t="shared" si="549"/>
        <v/>
      </c>
      <c r="W2835" s="119" t="str">
        <f t="shared" si="550"/>
        <v/>
      </c>
      <c r="X2835" s="119" t="str">
        <f t="shared" si="551"/>
        <v/>
      </c>
      <c r="Y2835" s="120" t="str">
        <f t="shared" si="545"/>
        <v/>
      </c>
      <c r="Z2835" s="121" t="str">
        <f t="shared" si="546"/>
        <v/>
      </c>
      <c r="AB2835" s="119" t="str">
        <f t="shared" si="541"/>
        <v/>
      </c>
    </row>
    <row r="2836" spans="1:28" x14ac:dyDescent="0.45">
      <c r="A2836" s="112" t="str">
        <f>IF(C2836="","",COUNTA($C$3:C2836))</f>
        <v/>
      </c>
      <c r="B2836" s="112" t="str">
        <f t="shared" si="547"/>
        <v/>
      </c>
      <c r="F2836" s="137"/>
      <c r="G2836" s="116"/>
      <c r="H2836" s="152"/>
      <c r="I2836" s="116"/>
      <c r="J2836" s="116"/>
      <c r="K2836" s="117" t="str">
        <f t="shared" si="548"/>
        <v/>
      </c>
      <c r="O2836" s="138" t="str">
        <f t="shared" si="542"/>
        <v/>
      </c>
      <c r="P2836" s="142"/>
      <c r="S2836" s="154"/>
      <c r="T2836" s="119" t="str">
        <f t="shared" si="543"/>
        <v/>
      </c>
      <c r="U2836" s="119" t="str">
        <f t="shared" si="544"/>
        <v/>
      </c>
      <c r="V2836" s="119" t="str">
        <f t="shared" si="549"/>
        <v/>
      </c>
      <c r="W2836" s="119" t="str">
        <f t="shared" si="550"/>
        <v/>
      </c>
      <c r="X2836" s="119" t="str">
        <f t="shared" si="551"/>
        <v/>
      </c>
      <c r="Y2836" s="120" t="str">
        <f t="shared" si="545"/>
        <v/>
      </c>
      <c r="Z2836" s="121" t="str">
        <f t="shared" si="546"/>
        <v/>
      </c>
      <c r="AB2836" s="119" t="str">
        <f t="shared" si="541"/>
        <v/>
      </c>
    </row>
    <row r="2837" spans="1:28" x14ac:dyDescent="0.45">
      <c r="A2837" s="112" t="str">
        <f>IF(C2837="","",COUNTA($C$3:C2837))</f>
        <v/>
      </c>
      <c r="B2837" s="112" t="str">
        <f t="shared" si="547"/>
        <v/>
      </c>
      <c r="F2837" s="137"/>
      <c r="G2837" s="116"/>
      <c r="H2837" s="152"/>
      <c r="I2837" s="116"/>
      <c r="J2837" s="116"/>
      <c r="K2837" s="117" t="str">
        <f t="shared" si="548"/>
        <v/>
      </c>
      <c r="O2837" s="138" t="str">
        <f t="shared" si="542"/>
        <v/>
      </c>
      <c r="P2837" s="142"/>
      <c r="S2837" s="154"/>
      <c r="T2837" s="119" t="str">
        <f t="shared" si="543"/>
        <v/>
      </c>
      <c r="U2837" s="119" t="str">
        <f t="shared" si="544"/>
        <v/>
      </c>
      <c r="V2837" s="119" t="str">
        <f t="shared" si="549"/>
        <v/>
      </c>
      <c r="W2837" s="119" t="str">
        <f t="shared" si="550"/>
        <v/>
      </c>
      <c r="X2837" s="119" t="str">
        <f t="shared" si="551"/>
        <v/>
      </c>
      <c r="Y2837" s="120" t="str">
        <f t="shared" si="545"/>
        <v/>
      </c>
      <c r="Z2837" s="121" t="str">
        <f t="shared" si="546"/>
        <v/>
      </c>
      <c r="AB2837" s="119" t="str">
        <f t="shared" si="541"/>
        <v/>
      </c>
    </row>
    <row r="2838" spans="1:28" x14ac:dyDescent="0.45">
      <c r="A2838" s="112" t="str">
        <f>IF(C2838="","",COUNTA($C$3:C2838))</f>
        <v/>
      </c>
      <c r="B2838" s="112" t="str">
        <f t="shared" si="547"/>
        <v/>
      </c>
      <c r="F2838" s="137"/>
      <c r="G2838" s="116"/>
      <c r="H2838" s="152"/>
      <c r="I2838" s="116"/>
      <c r="J2838" s="116"/>
      <c r="K2838" s="117" t="str">
        <f t="shared" si="548"/>
        <v/>
      </c>
      <c r="O2838" s="138" t="str">
        <f t="shared" si="542"/>
        <v/>
      </c>
      <c r="P2838" s="142"/>
      <c r="S2838" s="154"/>
      <c r="T2838" s="119" t="str">
        <f t="shared" si="543"/>
        <v/>
      </c>
      <c r="U2838" s="119" t="str">
        <f t="shared" si="544"/>
        <v/>
      </c>
      <c r="V2838" s="119" t="str">
        <f t="shared" si="549"/>
        <v/>
      </c>
      <c r="W2838" s="119" t="str">
        <f t="shared" si="550"/>
        <v/>
      </c>
      <c r="X2838" s="119" t="str">
        <f t="shared" si="551"/>
        <v/>
      </c>
      <c r="Y2838" s="120" t="str">
        <f t="shared" si="545"/>
        <v/>
      </c>
      <c r="Z2838" s="121" t="str">
        <f t="shared" si="546"/>
        <v/>
      </c>
      <c r="AB2838" s="119" t="str">
        <f t="shared" si="541"/>
        <v/>
      </c>
    </row>
    <row r="2839" spans="1:28" x14ac:dyDescent="0.45">
      <c r="A2839" s="112" t="str">
        <f>IF(C2839="","",COUNTA($C$3:C2839))</f>
        <v/>
      </c>
      <c r="B2839" s="112" t="str">
        <f t="shared" si="547"/>
        <v/>
      </c>
      <c r="C2839" s="137"/>
      <c r="F2839" s="137"/>
      <c r="G2839" s="116"/>
      <c r="H2839" s="152"/>
      <c r="I2839" s="116"/>
      <c r="J2839" s="116"/>
      <c r="K2839" s="117" t="str">
        <f t="shared" si="548"/>
        <v/>
      </c>
      <c r="O2839" s="138" t="str">
        <f t="shared" si="542"/>
        <v/>
      </c>
      <c r="P2839" s="142"/>
      <c r="S2839" s="154"/>
      <c r="T2839" s="119" t="str">
        <f t="shared" si="543"/>
        <v/>
      </c>
      <c r="U2839" s="119" t="str">
        <f t="shared" si="544"/>
        <v/>
      </c>
      <c r="V2839" s="119" t="str">
        <f t="shared" si="549"/>
        <v/>
      </c>
      <c r="W2839" s="119" t="str">
        <f t="shared" si="550"/>
        <v/>
      </c>
      <c r="X2839" s="119" t="str">
        <f t="shared" si="551"/>
        <v/>
      </c>
      <c r="Y2839" s="120" t="str">
        <f t="shared" si="545"/>
        <v/>
      </c>
      <c r="Z2839" s="121" t="str">
        <f t="shared" si="546"/>
        <v/>
      </c>
      <c r="AB2839" s="119" t="str">
        <f t="shared" si="541"/>
        <v/>
      </c>
    </row>
    <row r="2840" spans="1:28" x14ac:dyDescent="0.45">
      <c r="A2840" s="112" t="str">
        <f>IF(C2840="","",COUNTA($C$3:C2840))</f>
        <v/>
      </c>
      <c r="B2840" s="112" t="str">
        <f t="shared" si="547"/>
        <v/>
      </c>
      <c r="F2840" s="137"/>
      <c r="G2840" s="116"/>
      <c r="H2840" s="152"/>
      <c r="I2840" s="116"/>
      <c r="J2840" s="116"/>
      <c r="K2840" s="117" t="str">
        <f t="shared" si="548"/>
        <v/>
      </c>
      <c r="O2840" s="138" t="str">
        <f t="shared" si="542"/>
        <v/>
      </c>
      <c r="P2840" s="142"/>
      <c r="S2840" s="154"/>
      <c r="T2840" s="119" t="str">
        <f t="shared" si="543"/>
        <v/>
      </c>
      <c r="U2840" s="119" t="str">
        <f t="shared" si="544"/>
        <v/>
      </c>
      <c r="V2840" s="119" t="str">
        <f t="shared" si="549"/>
        <v/>
      </c>
      <c r="W2840" s="119" t="str">
        <f t="shared" si="550"/>
        <v/>
      </c>
      <c r="X2840" s="119" t="str">
        <f t="shared" si="551"/>
        <v/>
      </c>
      <c r="Y2840" s="120" t="str">
        <f t="shared" si="545"/>
        <v/>
      </c>
      <c r="Z2840" s="121" t="str">
        <f t="shared" si="546"/>
        <v/>
      </c>
      <c r="AB2840" s="119" t="str">
        <f t="shared" si="541"/>
        <v/>
      </c>
    </row>
    <row r="2841" spans="1:28" x14ac:dyDescent="0.45">
      <c r="A2841" s="112" t="str">
        <f>IF(C2841="","",COUNTA($C$3:C2841))</f>
        <v/>
      </c>
      <c r="B2841" s="112" t="str">
        <f t="shared" si="547"/>
        <v/>
      </c>
      <c r="F2841" s="137"/>
      <c r="G2841" s="116"/>
      <c r="H2841" s="152"/>
      <c r="I2841" s="116"/>
      <c r="J2841" s="116"/>
      <c r="K2841" s="117" t="str">
        <f t="shared" si="548"/>
        <v/>
      </c>
      <c r="O2841" s="138" t="str">
        <f t="shared" si="542"/>
        <v/>
      </c>
      <c r="P2841" s="142"/>
      <c r="S2841" s="154"/>
      <c r="T2841" s="119" t="str">
        <f t="shared" si="543"/>
        <v/>
      </c>
      <c r="U2841" s="119" t="str">
        <f t="shared" si="544"/>
        <v/>
      </c>
      <c r="V2841" s="119" t="str">
        <f t="shared" si="549"/>
        <v/>
      </c>
      <c r="W2841" s="119" t="str">
        <f t="shared" si="550"/>
        <v/>
      </c>
      <c r="X2841" s="119" t="str">
        <f t="shared" si="551"/>
        <v/>
      </c>
      <c r="Y2841" s="120" t="str">
        <f t="shared" si="545"/>
        <v/>
      </c>
      <c r="Z2841" s="121" t="str">
        <f t="shared" si="546"/>
        <v/>
      </c>
      <c r="AB2841" s="119" t="str">
        <f t="shared" si="541"/>
        <v/>
      </c>
    </row>
    <row r="2842" spans="1:28" x14ac:dyDescent="0.45">
      <c r="A2842" s="112" t="str">
        <f>IF(C2842="","",COUNTA($C$3:C2842))</f>
        <v/>
      </c>
      <c r="B2842" s="112" t="str">
        <f t="shared" si="547"/>
        <v/>
      </c>
      <c r="F2842" s="137"/>
      <c r="G2842" s="116"/>
      <c r="H2842" s="152"/>
      <c r="I2842" s="116"/>
      <c r="J2842" s="116"/>
      <c r="K2842" s="117" t="str">
        <f t="shared" si="548"/>
        <v/>
      </c>
      <c r="O2842" s="138" t="str">
        <f t="shared" si="542"/>
        <v/>
      </c>
      <c r="P2842" s="142"/>
      <c r="S2842" s="154"/>
      <c r="T2842" s="119" t="str">
        <f t="shared" si="543"/>
        <v/>
      </c>
      <c r="U2842" s="119" t="str">
        <f t="shared" si="544"/>
        <v/>
      </c>
      <c r="V2842" s="119" t="str">
        <f t="shared" si="549"/>
        <v/>
      </c>
      <c r="W2842" s="119" t="str">
        <f t="shared" si="550"/>
        <v/>
      </c>
      <c r="X2842" s="119" t="str">
        <f t="shared" si="551"/>
        <v/>
      </c>
      <c r="Y2842" s="120" t="str">
        <f t="shared" si="545"/>
        <v/>
      </c>
      <c r="Z2842" s="121" t="str">
        <f t="shared" si="546"/>
        <v/>
      </c>
      <c r="AB2842" s="119" t="str">
        <f t="shared" si="541"/>
        <v/>
      </c>
    </row>
    <row r="2843" spans="1:28" x14ac:dyDescent="0.45">
      <c r="A2843" s="112" t="str">
        <f>IF(C2843="","",COUNTA($C$3:C2843))</f>
        <v/>
      </c>
      <c r="B2843" s="112" t="str">
        <f t="shared" si="547"/>
        <v/>
      </c>
      <c r="F2843" s="137"/>
      <c r="G2843" s="116"/>
      <c r="H2843" s="152"/>
      <c r="I2843" s="116"/>
      <c r="J2843" s="116"/>
      <c r="K2843" s="117" t="str">
        <f t="shared" si="548"/>
        <v/>
      </c>
      <c r="O2843" s="138" t="str">
        <f t="shared" si="542"/>
        <v/>
      </c>
      <c r="P2843" s="142"/>
      <c r="S2843" s="154"/>
      <c r="T2843" s="119" t="str">
        <f t="shared" si="543"/>
        <v/>
      </c>
      <c r="U2843" s="119" t="str">
        <f t="shared" si="544"/>
        <v/>
      </c>
      <c r="V2843" s="119" t="str">
        <f t="shared" si="549"/>
        <v/>
      </c>
      <c r="W2843" s="119" t="str">
        <f t="shared" si="550"/>
        <v/>
      </c>
      <c r="X2843" s="119" t="str">
        <f t="shared" si="551"/>
        <v/>
      </c>
      <c r="Y2843" s="120" t="str">
        <f t="shared" si="545"/>
        <v/>
      </c>
      <c r="Z2843" s="121" t="str">
        <f t="shared" si="546"/>
        <v/>
      </c>
      <c r="AB2843" s="119" t="str">
        <f t="shared" si="541"/>
        <v/>
      </c>
    </row>
    <row r="2844" spans="1:28" x14ac:dyDescent="0.45">
      <c r="A2844" s="112" t="str">
        <f>IF(C2844="","",COUNTA($C$3:C2844))</f>
        <v/>
      </c>
      <c r="B2844" s="112" t="str">
        <f t="shared" si="547"/>
        <v/>
      </c>
      <c r="F2844" s="137"/>
      <c r="G2844" s="116"/>
      <c r="H2844" s="152"/>
      <c r="I2844" s="116"/>
      <c r="J2844" s="116"/>
      <c r="K2844" s="117" t="str">
        <f t="shared" si="548"/>
        <v/>
      </c>
      <c r="O2844" s="138" t="str">
        <f t="shared" si="542"/>
        <v/>
      </c>
      <c r="P2844" s="142"/>
      <c r="S2844" s="154"/>
      <c r="T2844" s="119" t="str">
        <f t="shared" si="543"/>
        <v/>
      </c>
      <c r="U2844" s="119" t="str">
        <f t="shared" si="544"/>
        <v/>
      </c>
      <c r="V2844" s="119" t="str">
        <f t="shared" si="549"/>
        <v/>
      </c>
      <c r="W2844" s="119" t="str">
        <f t="shared" si="550"/>
        <v/>
      </c>
      <c r="X2844" s="119" t="str">
        <f t="shared" si="551"/>
        <v/>
      </c>
      <c r="Y2844" s="120" t="str">
        <f t="shared" si="545"/>
        <v/>
      </c>
      <c r="Z2844" s="121" t="str">
        <f t="shared" si="546"/>
        <v/>
      </c>
      <c r="AB2844" s="119" t="str">
        <f t="shared" si="541"/>
        <v/>
      </c>
    </row>
    <row r="2845" spans="1:28" x14ac:dyDescent="0.45">
      <c r="A2845" s="112" t="str">
        <f>IF(C2845="","",COUNTA($C$3:C2845))</f>
        <v/>
      </c>
      <c r="B2845" s="112" t="str">
        <f t="shared" si="547"/>
        <v/>
      </c>
      <c r="F2845" s="137"/>
      <c r="G2845" s="116"/>
      <c r="H2845" s="152"/>
      <c r="I2845" s="116"/>
      <c r="J2845" s="116"/>
      <c r="K2845" s="117" t="str">
        <f t="shared" si="548"/>
        <v/>
      </c>
      <c r="O2845" s="138" t="str">
        <f t="shared" si="542"/>
        <v/>
      </c>
      <c r="P2845" s="142"/>
      <c r="S2845" s="154"/>
      <c r="T2845" s="119" t="str">
        <f t="shared" si="543"/>
        <v/>
      </c>
      <c r="U2845" s="119" t="str">
        <f t="shared" si="544"/>
        <v/>
      </c>
      <c r="V2845" s="119" t="str">
        <f t="shared" si="549"/>
        <v/>
      </c>
      <c r="W2845" s="119" t="str">
        <f t="shared" si="550"/>
        <v/>
      </c>
      <c r="X2845" s="119" t="str">
        <f t="shared" si="551"/>
        <v/>
      </c>
      <c r="Y2845" s="120" t="str">
        <f t="shared" si="545"/>
        <v/>
      </c>
      <c r="Z2845" s="121" t="str">
        <f t="shared" si="546"/>
        <v/>
      </c>
      <c r="AB2845" s="119" t="str">
        <f t="shared" si="541"/>
        <v/>
      </c>
    </row>
    <row r="2846" spans="1:28" x14ac:dyDescent="0.45">
      <c r="A2846" s="112" t="str">
        <f>IF(C2846="","",COUNTA($C$3:C2846))</f>
        <v/>
      </c>
      <c r="B2846" s="112" t="str">
        <f t="shared" si="547"/>
        <v/>
      </c>
      <c r="F2846" s="137"/>
      <c r="G2846" s="116"/>
      <c r="H2846" s="152"/>
      <c r="I2846" s="116"/>
      <c r="J2846" s="116"/>
      <c r="K2846" s="117" t="str">
        <f t="shared" si="548"/>
        <v/>
      </c>
      <c r="O2846" s="138" t="str">
        <f t="shared" si="542"/>
        <v/>
      </c>
      <c r="P2846" s="142"/>
      <c r="S2846" s="154"/>
      <c r="T2846" s="119" t="str">
        <f t="shared" si="543"/>
        <v/>
      </c>
      <c r="U2846" s="119" t="str">
        <f t="shared" si="544"/>
        <v/>
      </c>
      <c r="V2846" s="119" t="str">
        <f t="shared" si="549"/>
        <v/>
      </c>
      <c r="W2846" s="119" t="str">
        <f t="shared" si="550"/>
        <v/>
      </c>
      <c r="X2846" s="119" t="str">
        <f t="shared" si="551"/>
        <v/>
      </c>
      <c r="Y2846" s="120" t="str">
        <f t="shared" si="545"/>
        <v/>
      </c>
      <c r="Z2846" s="121" t="str">
        <f t="shared" si="546"/>
        <v/>
      </c>
      <c r="AB2846" s="119" t="str">
        <f t="shared" si="541"/>
        <v/>
      </c>
    </row>
    <row r="2847" spans="1:28" x14ac:dyDescent="0.45">
      <c r="A2847" s="112" t="str">
        <f>IF(C2847="","",COUNTA($C$3:C2847))</f>
        <v/>
      </c>
      <c r="B2847" s="112" t="str">
        <f t="shared" si="547"/>
        <v/>
      </c>
      <c r="F2847" s="137"/>
      <c r="G2847" s="116"/>
      <c r="H2847" s="152"/>
      <c r="I2847" s="116"/>
      <c r="J2847" s="116"/>
      <c r="K2847" s="117" t="str">
        <f t="shared" si="548"/>
        <v/>
      </c>
      <c r="O2847" s="138" t="str">
        <f t="shared" si="542"/>
        <v/>
      </c>
      <c r="P2847" s="142"/>
      <c r="S2847" s="154"/>
      <c r="T2847" s="119" t="str">
        <f t="shared" si="543"/>
        <v/>
      </c>
      <c r="U2847" s="119" t="str">
        <f t="shared" si="544"/>
        <v/>
      </c>
      <c r="V2847" s="119" t="str">
        <f t="shared" si="549"/>
        <v/>
      </c>
      <c r="W2847" s="119" t="str">
        <f t="shared" si="550"/>
        <v/>
      </c>
      <c r="X2847" s="119" t="str">
        <f t="shared" si="551"/>
        <v/>
      </c>
      <c r="Y2847" s="120" t="str">
        <f t="shared" si="545"/>
        <v/>
      </c>
      <c r="Z2847" s="121" t="str">
        <f t="shared" si="546"/>
        <v/>
      </c>
      <c r="AB2847" s="119" t="str">
        <f t="shared" si="541"/>
        <v/>
      </c>
    </row>
    <row r="2848" spans="1:28" x14ac:dyDescent="0.45">
      <c r="A2848" s="112" t="str">
        <f>IF(C2848="","",COUNTA($C$3:C2848))</f>
        <v/>
      </c>
      <c r="B2848" s="112" t="str">
        <f t="shared" si="547"/>
        <v/>
      </c>
      <c r="C2848" s="137"/>
      <c r="F2848" s="137"/>
      <c r="G2848" s="116"/>
      <c r="H2848" s="152"/>
      <c r="I2848" s="116"/>
      <c r="J2848" s="116"/>
      <c r="K2848" s="117" t="str">
        <f t="shared" si="548"/>
        <v/>
      </c>
      <c r="O2848" s="138" t="str">
        <f t="shared" si="542"/>
        <v/>
      </c>
      <c r="P2848" s="142"/>
      <c r="S2848" s="154"/>
      <c r="T2848" s="119" t="str">
        <f t="shared" si="543"/>
        <v/>
      </c>
      <c r="U2848" s="119" t="str">
        <f t="shared" si="544"/>
        <v/>
      </c>
      <c r="V2848" s="119" t="str">
        <f t="shared" si="549"/>
        <v/>
      </c>
      <c r="W2848" s="119" t="str">
        <f t="shared" si="550"/>
        <v/>
      </c>
      <c r="X2848" s="119" t="str">
        <f t="shared" si="551"/>
        <v/>
      </c>
      <c r="Y2848" s="120" t="str">
        <f t="shared" si="545"/>
        <v/>
      </c>
      <c r="Z2848" s="121" t="str">
        <f t="shared" si="546"/>
        <v/>
      </c>
      <c r="AB2848" s="119" t="str">
        <f t="shared" si="541"/>
        <v/>
      </c>
    </row>
    <row r="2849" spans="1:28" x14ac:dyDescent="0.45">
      <c r="A2849" s="112" t="str">
        <f>IF(C2849="","",COUNTA($C$3:C2849))</f>
        <v/>
      </c>
      <c r="B2849" s="112" t="str">
        <f t="shared" si="547"/>
        <v/>
      </c>
      <c r="F2849" s="137"/>
      <c r="G2849" s="116"/>
      <c r="H2849" s="152"/>
      <c r="I2849" s="116"/>
      <c r="J2849" s="116"/>
      <c r="K2849" s="117" t="str">
        <f t="shared" si="548"/>
        <v/>
      </c>
      <c r="O2849" s="138" t="str">
        <f t="shared" si="542"/>
        <v/>
      </c>
      <c r="P2849" s="142"/>
      <c r="S2849" s="154"/>
      <c r="T2849" s="119" t="str">
        <f t="shared" si="543"/>
        <v/>
      </c>
      <c r="U2849" s="119" t="str">
        <f t="shared" si="544"/>
        <v/>
      </c>
      <c r="V2849" s="119" t="str">
        <f t="shared" si="549"/>
        <v/>
      </c>
      <c r="W2849" s="119" t="str">
        <f t="shared" si="550"/>
        <v/>
      </c>
      <c r="X2849" s="119" t="str">
        <f t="shared" si="551"/>
        <v/>
      </c>
      <c r="Y2849" s="120" t="str">
        <f t="shared" si="545"/>
        <v/>
      </c>
      <c r="Z2849" s="121" t="str">
        <f t="shared" si="546"/>
        <v/>
      </c>
      <c r="AB2849" s="119" t="str">
        <f t="shared" si="541"/>
        <v/>
      </c>
    </row>
    <row r="2850" spans="1:28" x14ac:dyDescent="0.45">
      <c r="A2850" s="112" t="str">
        <f>IF(C2850="","",COUNTA($C$3:C2850))</f>
        <v/>
      </c>
      <c r="B2850" s="112" t="str">
        <f t="shared" si="547"/>
        <v/>
      </c>
      <c r="F2850" s="137"/>
      <c r="G2850" s="116"/>
      <c r="H2850" s="152"/>
      <c r="I2850" s="116"/>
      <c r="J2850" s="116"/>
      <c r="K2850" s="117" t="str">
        <f t="shared" si="548"/>
        <v/>
      </c>
      <c r="O2850" s="138" t="str">
        <f t="shared" si="542"/>
        <v/>
      </c>
      <c r="P2850" s="142"/>
      <c r="S2850" s="154"/>
      <c r="T2850" s="119" t="str">
        <f t="shared" si="543"/>
        <v/>
      </c>
      <c r="U2850" s="119" t="str">
        <f t="shared" si="544"/>
        <v/>
      </c>
      <c r="V2850" s="119" t="str">
        <f t="shared" si="549"/>
        <v/>
      </c>
      <c r="W2850" s="119" t="str">
        <f t="shared" si="550"/>
        <v/>
      </c>
      <c r="X2850" s="119" t="str">
        <f t="shared" si="551"/>
        <v/>
      </c>
      <c r="Y2850" s="120" t="str">
        <f t="shared" si="545"/>
        <v/>
      </c>
      <c r="Z2850" s="121" t="str">
        <f t="shared" si="546"/>
        <v/>
      </c>
      <c r="AB2850" s="119" t="str">
        <f t="shared" si="541"/>
        <v/>
      </c>
    </row>
    <row r="2851" spans="1:28" x14ac:dyDescent="0.45">
      <c r="A2851" s="112" t="str">
        <f>IF(C2851="","",COUNTA($C$3:C2851))</f>
        <v/>
      </c>
      <c r="B2851" s="112" t="str">
        <f t="shared" si="547"/>
        <v/>
      </c>
      <c r="F2851" s="137"/>
      <c r="G2851" s="116"/>
      <c r="H2851" s="152"/>
      <c r="I2851" s="116"/>
      <c r="J2851" s="116"/>
      <c r="K2851" s="117" t="str">
        <f t="shared" si="548"/>
        <v/>
      </c>
      <c r="O2851" s="138" t="str">
        <f t="shared" si="542"/>
        <v/>
      </c>
      <c r="P2851" s="142"/>
      <c r="S2851" s="154"/>
      <c r="T2851" s="119" t="str">
        <f t="shared" si="543"/>
        <v/>
      </c>
      <c r="U2851" s="119" t="str">
        <f t="shared" si="544"/>
        <v/>
      </c>
      <c r="V2851" s="119" t="str">
        <f t="shared" si="549"/>
        <v/>
      </c>
      <c r="W2851" s="119" t="str">
        <f t="shared" si="550"/>
        <v/>
      </c>
      <c r="X2851" s="119" t="str">
        <f t="shared" si="551"/>
        <v/>
      </c>
      <c r="Y2851" s="120" t="str">
        <f t="shared" si="545"/>
        <v/>
      </c>
      <c r="Z2851" s="121" t="str">
        <f t="shared" si="546"/>
        <v/>
      </c>
      <c r="AB2851" s="119" t="str">
        <f t="shared" si="541"/>
        <v/>
      </c>
    </row>
    <row r="2852" spans="1:28" x14ac:dyDescent="0.45">
      <c r="A2852" s="112" t="str">
        <f>IF(C2852="","",COUNTA($C$3:C2852))</f>
        <v/>
      </c>
      <c r="B2852" s="112" t="str">
        <f t="shared" si="547"/>
        <v/>
      </c>
      <c r="F2852" s="137"/>
      <c r="G2852" s="116"/>
      <c r="H2852" s="152"/>
      <c r="I2852" s="116"/>
      <c r="J2852" s="116"/>
      <c r="K2852" s="117" t="str">
        <f t="shared" si="548"/>
        <v/>
      </c>
      <c r="O2852" s="138" t="str">
        <f t="shared" si="542"/>
        <v/>
      </c>
      <c r="P2852" s="142"/>
      <c r="S2852" s="154"/>
      <c r="T2852" s="119" t="str">
        <f t="shared" si="543"/>
        <v/>
      </c>
      <c r="U2852" s="119" t="str">
        <f t="shared" si="544"/>
        <v/>
      </c>
      <c r="V2852" s="119" t="str">
        <f t="shared" si="549"/>
        <v/>
      </c>
      <c r="W2852" s="119" t="str">
        <f t="shared" si="550"/>
        <v/>
      </c>
      <c r="X2852" s="119" t="str">
        <f t="shared" si="551"/>
        <v/>
      </c>
      <c r="Y2852" s="120" t="str">
        <f t="shared" si="545"/>
        <v/>
      </c>
      <c r="Z2852" s="121" t="str">
        <f t="shared" si="546"/>
        <v/>
      </c>
      <c r="AB2852" s="119" t="str">
        <f t="shared" ref="AB2852:AB2915" si="552">IFERROR((X2852-AA2852),"")</f>
        <v/>
      </c>
    </row>
    <row r="2853" spans="1:28" x14ac:dyDescent="0.45">
      <c r="A2853" s="112" t="str">
        <f>IF(C2853="","",COUNTA($C$3:C2853))</f>
        <v/>
      </c>
      <c r="B2853" s="112" t="str">
        <f t="shared" si="547"/>
        <v/>
      </c>
      <c r="F2853" s="137"/>
      <c r="G2853" s="116"/>
      <c r="H2853" s="152"/>
      <c r="I2853" s="116"/>
      <c r="J2853" s="116"/>
      <c r="K2853" s="117" t="str">
        <f t="shared" si="548"/>
        <v/>
      </c>
      <c r="O2853" s="138" t="str">
        <f t="shared" si="542"/>
        <v/>
      </c>
      <c r="P2853" s="142"/>
      <c r="S2853" s="154"/>
      <c r="T2853" s="119" t="str">
        <f t="shared" si="543"/>
        <v/>
      </c>
      <c r="U2853" s="119" t="str">
        <f t="shared" si="544"/>
        <v/>
      </c>
      <c r="V2853" s="119" t="str">
        <f t="shared" si="549"/>
        <v/>
      </c>
      <c r="W2853" s="119" t="str">
        <f t="shared" si="550"/>
        <v/>
      </c>
      <c r="X2853" s="119" t="str">
        <f t="shared" si="551"/>
        <v/>
      </c>
      <c r="Y2853" s="120" t="str">
        <f t="shared" si="545"/>
        <v/>
      </c>
      <c r="Z2853" s="121" t="str">
        <f t="shared" si="546"/>
        <v/>
      </c>
      <c r="AB2853" s="119" t="str">
        <f t="shared" si="552"/>
        <v/>
      </c>
    </row>
    <row r="2854" spans="1:28" x14ac:dyDescent="0.45">
      <c r="A2854" s="112" t="str">
        <f>IF(C2854="","",COUNTA($C$3:C2854))</f>
        <v/>
      </c>
      <c r="B2854" s="112" t="str">
        <f t="shared" si="547"/>
        <v/>
      </c>
      <c r="F2854" s="137"/>
      <c r="G2854" s="116"/>
      <c r="H2854" s="152"/>
      <c r="I2854" s="116"/>
      <c r="J2854" s="116"/>
      <c r="K2854" s="117" t="str">
        <f t="shared" si="548"/>
        <v/>
      </c>
      <c r="O2854" s="138" t="str">
        <f t="shared" si="542"/>
        <v/>
      </c>
      <c r="P2854" s="142"/>
      <c r="S2854" s="154"/>
      <c r="T2854" s="119" t="str">
        <f t="shared" si="543"/>
        <v/>
      </c>
      <c r="U2854" s="119" t="str">
        <f t="shared" si="544"/>
        <v/>
      </c>
      <c r="V2854" s="119" t="str">
        <f t="shared" si="549"/>
        <v/>
      </c>
      <c r="W2854" s="119" t="str">
        <f t="shared" si="550"/>
        <v/>
      </c>
      <c r="X2854" s="119" t="str">
        <f t="shared" si="551"/>
        <v/>
      </c>
      <c r="Y2854" s="120" t="str">
        <f t="shared" si="545"/>
        <v/>
      </c>
      <c r="Z2854" s="121" t="str">
        <f t="shared" si="546"/>
        <v/>
      </c>
      <c r="AB2854" s="119" t="str">
        <f t="shared" si="552"/>
        <v/>
      </c>
    </row>
    <row r="2855" spans="1:28" x14ac:dyDescent="0.45">
      <c r="A2855" s="112" t="str">
        <f>IF(C2855="","",COUNTA($C$3:C2855))</f>
        <v/>
      </c>
      <c r="B2855" s="112" t="str">
        <f t="shared" si="547"/>
        <v/>
      </c>
      <c r="C2855" s="137"/>
      <c r="F2855" s="137"/>
      <c r="G2855" s="116"/>
      <c r="H2855" s="152"/>
      <c r="I2855" s="116"/>
      <c r="J2855" s="116"/>
      <c r="K2855" s="117" t="str">
        <f t="shared" si="548"/>
        <v/>
      </c>
      <c r="O2855" s="138" t="str">
        <f t="shared" si="542"/>
        <v/>
      </c>
      <c r="P2855" s="142"/>
      <c r="S2855" s="154"/>
      <c r="T2855" s="119" t="str">
        <f t="shared" si="543"/>
        <v/>
      </c>
      <c r="U2855" s="119" t="str">
        <f t="shared" si="544"/>
        <v/>
      </c>
      <c r="V2855" s="119" t="str">
        <f t="shared" si="549"/>
        <v/>
      </c>
      <c r="W2855" s="119" t="str">
        <f t="shared" si="550"/>
        <v/>
      </c>
      <c r="X2855" s="119" t="str">
        <f t="shared" si="551"/>
        <v/>
      </c>
      <c r="Y2855" s="120" t="str">
        <f t="shared" si="545"/>
        <v/>
      </c>
      <c r="Z2855" s="121" t="str">
        <f t="shared" si="546"/>
        <v/>
      </c>
      <c r="AB2855" s="119" t="str">
        <f t="shared" si="552"/>
        <v/>
      </c>
    </row>
    <row r="2856" spans="1:28" x14ac:dyDescent="0.45">
      <c r="A2856" s="112" t="str">
        <f>IF(C2856="","",COUNTA($C$3:C2856))</f>
        <v/>
      </c>
      <c r="B2856" s="112" t="str">
        <f t="shared" si="547"/>
        <v/>
      </c>
      <c r="F2856" s="137"/>
      <c r="G2856" s="116"/>
      <c r="H2856" s="152"/>
      <c r="I2856" s="116"/>
      <c r="J2856" s="116"/>
      <c r="K2856" s="117" t="str">
        <f t="shared" si="548"/>
        <v/>
      </c>
      <c r="O2856" s="138" t="str">
        <f t="shared" si="542"/>
        <v/>
      </c>
      <c r="P2856" s="142"/>
      <c r="S2856" s="154"/>
      <c r="T2856" s="119" t="str">
        <f t="shared" si="543"/>
        <v/>
      </c>
      <c r="U2856" s="119" t="str">
        <f t="shared" si="544"/>
        <v/>
      </c>
      <c r="V2856" s="119" t="str">
        <f t="shared" si="549"/>
        <v/>
      </c>
      <c r="W2856" s="119" t="str">
        <f t="shared" si="550"/>
        <v/>
      </c>
      <c r="X2856" s="119" t="str">
        <f t="shared" si="551"/>
        <v/>
      </c>
      <c r="Y2856" s="120" t="str">
        <f t="shared" si="545"/>
        <v/>
      </c>
      <c r="Z2856" s="121" t="str">
        <f t="shared" si="546"/>
        <v/>
      </c>
      <c r="AB2856" s="119" t="str">
        <f t="shared" si="552"/>
        <v/>
      </c>
    </row>
    <row r="2857" spans="1:28" x14ac:dyDescent="0.45">
      <c r="A2857" s="112" t="str">
        <f>IF(C2857="","",COUNTA($C$3:C2857))</f>
        <v/>
      </c>
      <c r="B2857" s="112" t="str">
        <f t="shared" si="547"/>
        <v/>
      </c>
      <c r="F2857" s="137"/>
      <c r="G2857" s="116"/>
      <c r="H2857" s="152"/>
      <c r="I2857" s="116"/>
      <c r="J2857" s="116"/>
      <c r="K2857" s="117" t="str">
        <f t="shared" si="548"/>
        <v/>
      </c>
      <c r="O2857" s="138" t="str">
        <f t="shared" ref="O2857:O2920" si="553">IF(ISNUMBER(SEARCH("gsm",J:J)),(M2857+N2857)*1.22,IF(ISNUMBER(SEARCH("Tape",J:J)),L2857,IF(ISNUMBER(SEARCH("Thermal",J:J)),L2857,IF(ISNUMBER(SEARCH("Acou",J:J)),L2857,IF(ISNUMBER(SEARCH("ss",J:J)),L2857,IF(ISNUMBER(SEARCH("Alu",J:J)),L2857,IF(ISNUMBER(SEARCH("Gasket",J:J)),L2857,IF(ISNUMBER(SEARCH("Cleats",J:J)),L2857,IF(ISNUMBER(SEARCH("Tube",J:J)),L2857,IF(ISNUMBER(SEARCH("Bracket",J:J)),L2857,IF(ISNUMBER(SEARCH("Corner",J:J)),L2857,IF(ISNUMBER(SEARCH("MS",J:J)),L2857,IF(ISNUMBER(SEARCH("Bucket",J:J)),L2857,IF(ISNUMBER(SEARCH("stretch",J:J)),L2857,IF(ISNUMBER(SEARCH("Bubble",J:J)),L2857,IF(ISNUMBER(SEARCH("JTR",J:J)),L2857,IF(ISNUMBER(SEARCH("Clamp",J:J)),"No's",IF(ISNUMBER(SEARCH("PIR",J:J)),"sqmt",""))))))))))))))))))</f>
        <v/>
      </c>
      <c r="P2857" s="142"/>
      <c r="S2857" s="154"/>
      <c r="T2857" s="119" t="str">
        <f t="shared" si="543"/>
        <v/>
      </c>
      <c r="U2857" s="119" t="str">
        <f t="shared" si="544"/>
        <v/>
      </c>
      <c r="V2857" s="119" t="str">
        <f t="shared" si="549"/>
        <v/>
      </c>
      <c r="W2857" s="119" t="str">
        <f t="shared" si="550"/>
        <v/>
      </c>
      <c r="X2857" s="119" t="str">
        <f t="shared" si="551"/>
        <v/>
      </c>
      <c r="Y2857" s="120" t="str">
        <f t="shared" si="545"/>
        <v/>
      </c>
      <c r="Z2857" s="121" t="str">
        <f t="shared" si="546"/>
        <v/>
      </c>
      <c r="AB2857" s="119" t="str">
        <f t="shared" si="552"/>
        <v/>
      </c>
    </row>
    <row r="2858" spans="1:28" x14ac:dyDescent="0.45">
      <c r="A2858" s="112" t="str">
        <f>IF(C2858="","",COUNTA($C$3:C2858))</f>
        <v/>
      </c>
      <c r="B2858" s="112" t="str">
        <f t="shared" si="547"/>
        <v/>
      </c>
      <c r="C2858" s="137"/>
      <c r="F2858" s="137"/>
      <c r="G2858" s="116"/>
      <c r="H2858" s="152"/>
      <c r="I2858" s="116"/>
      <c r="J2858" s="116"/>
      <c r="K2858" s="117" t="str">
        <f t="shared" si="548"/>
        <v/>
      </c>
      <c r="O2858" s="138" t="str">
        <f t="shared" si="553"/>
        <v/>
      </c>
      <c r="P2858" s="142"/>
      <c r="S2858" s="154"/>
      <c r="T2858" s="119" t="str">
        <f t="shared" si="543"/>
        <v/>
      </c>
      <c r="U2858" s="119" t="str">
        <f t="shared" si="544"/>
        <v/>
      </c>
      <c r="V2858" s="119" t="str">
        <f t="shared" si="549"/>
        <v/>
      </c>
      <c r="W2858" s="119" t="str">
        <f t="shared" si="550"/>
        <v/>
      </c>
      <c r="X2858" s="119" t="str">
        <f t="shared" si="551"/>
        <v/>
      </c>
      <c r="Y2858" s="120" t="str">
        <f t="shared" si="545"/>
        <v/>
      </c>
      <c r="Z2858" s="121" t="str">
        <f t="shared" si="546"/>
        <v/>
      </c>
      <c r="AB2858" s="119" t="str">
        <f t="shared" si="552"/>
        <v/>
      </c>
    </row>
    <row r="2859" spans="1:28" x14ac:dyDescent="0.45">
      <c r="A2859" s="112" t="str">
        <f>IF(C2859="","",COUNTA($C$3:C2859))</f>
        <v/>
      </c>
      <c r="B2859" s="112" t="str">
        <f t="shared" si="547"/>
        <v/>
      </c>
      <c r="F2859" s="137"/>
      <c r="G2859" s="116"/>
      <c r="H2859" s="152"/>
      <c r="I2859" s="116"/>
      <c r="J2859" s="116"/>
      <c r="K2859" s="117" t="str">
        <f t="shared" si="548"/>
        <v/>
      </c>
      <c r="O2859" s="138" t="str">
        <f t="shared" si="553"/>
        <v/>
      </c>
      <c r="P2859" s="142"/>
      <c r="S2859" s="154"/>
      <c r="T2859" s="119" t="str">
        <f t="shared" si="543"/>
        <v/>
      </c>
      <c r="U2859" s="119" t="str">
        <f t="shared" si="544"/>
        <v/>
      </c>
      <c r="V2859" s="119" t="str">
        <f t="shared" si="549"/>
        <v/>
      </c>
      <c r="W2859" s="119" t="str">
        <f t="shared" si="550"/>
        <v/>
      </c>
      <c r="X2859" s="119" t="str">
        <f t="shared" si="551"/>
        <v/>
      </c>
      <c r="Y2859" s="120" t="str">
        <f t="shared" si="545"/>
        <v/>
      </c>
      <c r="Z2859" s="121" t="str">
        <f t="shared" si="546"/>
        <v/>
      </c>
      <c r="AB2859" s="119" t="str">
        <f t="shared" si="552"/>
        <v/>
      </c>
    </row>
    <row r="2860" spans="1:28" x14ac:dyDescent="0.45">
      <c r="A2860" s="112" t="str">
        <f>IF(C2860="","",COUNTA($C$3:C2860))</f>
        <v/>
      </c>
      <c r="B2860" s="112" t="str">
        <f t="shared" si="547"/>
        <v/>
      </c>
      <c r="F2860" s="137"/>
      <c r="G2860" s="116"/>
      <c r="H2860" s="152"/>
      <c r="I2860" s="116"/>
      <c r="J2860" s="116"/>
      <c r="K2860" s="117" t="str">
        <f t="shared" si="548"/>
        <v/>
      </c>
      <c r="O2860" s="138" t="str">
        <f t="shared" si="553"/>
        <v/>
      </c>
      <c r="P2860" s="142"/>
      <c r="S2860" s="154"/>
      <c r="T2860" s="119" t="str">
        <f t="shared" si="543"/>
        <v/>
      </c>
      <c r="U2860" s="119" t="str">
        <f t="shared" si="544"/>
        <v/>
      </c>
      <c r="V2860" s="119" t="str">
        <f t="shared" si="549"/>
        <v/>
      </c>
      <c r="W2860" s="119" t="str">
        <f t="shared" si="550"/>
        <v/>
      </c>
      <c r="X2860" s="119" t="str">
        <f t="shared" si="551"/>
        <v/>
      </c>
      <c r="Y2860" s="120" t="str">
        <f t="shared" si="545"/>
        <v/>
      </c>
      <c r="Z2860" s="121" t="str">
        <f t="shared" si="546"/>
        <v/>
      </c>
      <c r="AB2860" s="119" t="str">
        <f t="shared" si="552"/>
        <v/>
      </c>
    </row>
    <row r="2861" spans="1:28" x14ac:dyDescent="0.45">
      <c r="A2861" s="112" t="str">
        <f>IF(C2861="","",COUNTA($C$3:C2861))</f>
        <v/>
      </c>
      <c r="B2861" s="112" t="str">
        <f t="shared" si="547"/>
        <v/>
      </c>
      <c r="F2861" s="137"/>
      <c r="G2861" s="116"/>
      <c r="H2861" s="152"/>
      <c r="I2861" s="116"/>
      <c r="J2861" s="116"/>
      <c r="K2861" s="117" t="str">
        <f t="shared" si="548"/>
        <v/>
      </c>
      <c r="O2861" s="138" t="str">
        <f t="shared" si="553"/>
        <v/>
      </c>
      <c r="P2861" s="142"/>
      <c r="S2861" s="154"/>
      <c r="T2861" s="119" t="str">
        <f t="shared" si="543"/>
        <v/>
      </c>
      <c r="U2861" s="119" t="str">
        <f t="shared" si="544"/>
        <v/>
      </c>
      <c r="V2861" s="119" t="str">
        <f t="shared" si="549"/>
        <v/>
      </c>
      <c r="W2861" s="119" t="str">
        <f t="shared" si="550"/>
        <v/>
      </c>
      <c r="X2861" s="119" t="str">
        <f t="shared" si="551"/>
        <v/>
      </c>
      <c r="Y2861" s="120" t="str">
        <f t="shared" si="545"/>
        <v/>
      </c>
      <c r="Z2861" s="121" t="str">
        <f t="shared" si="546"/>
        <v/>
      </c>
      <c r="AB2861" s="119" t="str">
        <f t="shared" si="552"/>
        <v/>
      </c>
    </row>
    <row r="2862" spans="1:28" x14ac:dyDescent="0.45">
      <c r="A2862" s="112" t="str">
        <f>IF(C2862="","",COUNTA($C$3:C2862))</f>
        <v/>
      </c>
      <c r="B2862" s="112" t="str">
        <f t="shared" si="547"/>
        <v/>
      </c>
      <c r="F2862" s="137"/>
      <c r="G2862" s="116"/>
      <c r="H2862" s="152"/>
      <c r="I2862" s="116"/>
      <c r="J2862" s="116"/>
      <c r="K2862" s="117" t="str">
        <f t="shared" si="548"/>
        <v/>
      </c>
      <c r="O2862" s="138" t="str">
        <f t="shared" si="553"/>
        <v/>
      </c>
      <c r="P2862" s="142"/>
      <c r="S2862" s="154"/>
      <c r="T2862" s="119" t="str">
        <f t="shared" si="543"/>
        <v/>
      </c>
      <c r="U2862" s="119" t="str">
        <f t="shared" si="544"/>
        <v/>
      </c>
      <c r="V2862" s="119" t="str">
        <f t="shared" si="549"/>
        <v/>
      </c>
      <c r="W2862" s="119" t="str">
        <f t="shared" si="550"/>
        <v/>
      </c>
      <c r="X2862" s="119" t="str">
        <f t="shared" si="551"/>
        <v/>
      </c>
      <c r="Y2862" s="120" t="str">
        <f t="shared" si="545"/>
        <v/>
      </c>
      <c r="Z2862" s="121" t="str">
        <f t="shared" si="546"/>
        <v/>
      </c>
      <c r="AB2862" s="119" t="str">
        <f t="shared" si="552"/>
        <v/>
      </c>
    </row>
    <row r="2863" spans="1:28" x14ac:dyDescent="0.45">
      <c r="A2863" s="112" t="str">
        <f>IF(C2863="","",COUNTA($C$3:C2863))</f>
        <v/>
      </c>
      <c r="B2863" s="112" t="str">
        <f t="shared" si="547"/>
        <v/>
      </c>
      <c r="F2863" s="137"/>
      <c r="G2863" s="116"/>
      <c r="H2863" s="152"/>
      <c r="I2863" s="116"/>
      <c r="J2863" s="116"/>
      <c r="K2863" s="117" t="str">
        <f t="shared" si="548"/>
        <v/>
      </c>
      <c r="O2863" s="138" t="str">
        <f t="shared" si="553"/>
        <v/>
      </c>
      <c r="P2863" s="142"/>
      <c r="S2863" s="154"/>
      <c r="T2863" s="119" t="str">
        <f t="shared" si="543"/>
        <v/>
      </c>
      <c r="U2863" s="119" t="str">
        <f t="shared" si="544"/>
        <v/>
      </c>
      <c r="V2863" s="119" t="str">
        <f t="shared" si="549"/>
        <v/>
      </c>
      <c r="W2863" s="119" t="str">
        <f t="shared" si="550"/>
        <v/>
      </c>
      <c r="X2863" s="119" t="str">
        <f t="shared" si="551"/>
        <v/>
      </c>
      <c r="Y2863" s="120" t="str">
        <f t="shared" si="545"/>
        <v/>
      </c>
      <c r="Z2863" s="121" t="str">
        <f t="shared" si="546"/>
        <v/>
      </c>
      <c r="AB2863" s="119" t="str">
        <f t="shared" si="552"/>
        <v/>
      </c>
    </row>
    <row r="2864" spans="1:28" x14ac:dyDescent="0.45">
      <c r="A2864" s="112" t="str">
        <f>IF(C2864="","",COUNTA($C$3:C2864))</f>
        <v/>
      </c>
      <c r="B2864" s="112" t="str">
        <f t="shared" si="547"/>
        <v/>
      </c>
      <c r="F2864" s="137"/>
      <c r="G2864" s="116"/>
      <c r="H2864" s="152"/>
      <c r="I2864" s="116"/>
      <c r="J2864" s="116"/>
      <c r="K2864" s="117" t="str">
        <f t="shared" si="548"/>
        <v/>
      </c>
      <c r="O2864" s="138" t="str">
        <f t="shared" si="553"/>
        <v/>
      </c>
      <c r="P2864" s="142"/>
      <c r="S2864" s="154"/>
      <c r="T2864" s="119" t="str">
        <f t="shared" si="543"/>
        <v/>
      </c>
      <c r="U2864" s="119" t="str">
        <f t="shared" si="544"/>
        <v/>
      </c>
      <c r="V2864" s="119" t="str">
        <f t="shared" si="549"/>
        <v/>
      </c>
      <c r="W2864" s="119" t="str">
        <f t="shared" si="550"/>
        <v/>
      </c>
      <c r="X2864" s="119" t="str">
        <f t="shared" si="551"/>
        <v/>
      </c>
      <c r="Y2864" s="120" t="str">
        <f t="shared" si="545"/>
        <v/>
      </c>
      <c r="Z2864" s="121" t="str">
        <f t="shared" si="546"/>
        <v/>
      </c>
      <c r="AB2864" s="119" t="str">
        <f t="shared" si="552"/>
        <v/>
      </c>
    </row>
    <row r="2865" spans="1:28" x14ac:dyDescent="0.45">
      <c r="A2865" s="112" t="str">
        <f>IF(C2865="","",COUNTA($C$3:C2865))</f>
        <v/>
      </c>
      <c r="B2865" s="112" t="str">
        <f t="shared" si="547"/>
        <v/>
      </c>
      <c r="C2865" s="137"/>
      <c r="F2865" s="137"/>
      <c r="G2865" s="116"/>
      <c r="H2865" s="152"/>
      <c r="I2865" s="116"/>
      <c r="J2865" s="116"/>
      <c r="K2865" s="117" t="str">
        <f t="shared" si="548"/>
        <v/>
      </c>
      <c r="O2865" s="138" t="str">
        <f t="shared" si="553"/>
        <v/>
      </c>
      <c r="P2865" s="142"/>
      <c r="S2865" s="154"/>
      <c r="T2865" s="119" t="str">
        <f t="shared" si="543"/>
        <v/>
      </c>
      <c r="U2865" s="119" t="str">
        <f t="shared" si="544"/>
        <v/>
      </c>
      <c r="V2865" s="119" t="str">
        <f t="shared" si="549"/>
        <v/>
      </c>
      <c r="W2865" s="119" t="str">
        <f t="shared" si="550"/>
        <v/>
      </c>
      <c r="X2865" s="119" t="str">
        <f t="shared" si="551"/>
        <v/>
      </c>
      <c r="Y2865" s="120" t="str">
        <f t="shared" si="545"/>
        <v/>
      </c>
      <c r="Z2865" s="121" t="str">
        <f t="shared" si="546"/>
        <v/>
      </c>
      <c r="AB2865" s="119" t="str">
        <f t="shared" si="552"/>
        <v/>
      </c>
    </row>
    <row r="2866" spans="1:28" x14ac:dyDescent="0.45">
      <c r="A2866" s="112" t="str">
        <f>IF(C2866="","",COUNTA($C$3:C2866))</f>
        <v/>
      </c>
      <c r="B2866" s="112" t="str">
        <f t="shared" si="547"/>
        <v/>
      </c>
      <c r="F2866" s="137"/>
      <c r="G2866" s="116"/>
      <c r="H2866" s="152"/>
      <c r="I2866" s="116"/>
      <c r="J2866" s="116"/>
      <c r="K2866" s="117" t="str">
        <f t="shared" si="548"/>
        <v/>
      </c>
      <c r="O2866" s="138" t="str">
        <f t="shared" si="553"/>
        <v/>
      </c>
      <c r="P2866" s="142"/>
      <c r="S2866" s="154"/>
      <c r="T2866" s="119" t="str">
        <f t="shared" si="543"/>
        <v/>
      </c>
      <c r="U2866" s="119" t="str">
        <f t="shared" si="544"/>
        <v/>
      </c>
      <c r="V2866" s="119" t="str">
        <f t="shared" si="549"/>
        <v/>
      </c>
      <c r="W2866" s="119" t="str">
        <f t="shared" si="550"/>
        <v/>
      </c>
      <c r="X2866" s="119" t="str">
        <f t="shared" si="551"/>
        <v/>
      </c>
      <c r="Y2866" s="120" t="str">
        <f t="shared" si="545"/>
        <v/>
      </c>
      <c r="Z2866" s="121" t="str">
        <f t="shared" si="546"/>
        <v/>
      </c>
      <c r="AB2866" s="119" t="str">
        <f t="shared" si="552"/>
        <v/>
      </c>
    </row>
    <row r="2867" spans="1:28" x14ac:dyDescent="0.45">
      <c r="A2867" s="112" t="str">
        <f>IF(C2867="","",COUNTA($C$3:C2867))</f>
        <v/>
      </c>
      <c r="B2867" s="112" t="str">
        <f t="shared" si="547"/>
        <v/>
      </c>
      <c r="C2867" s="137"/>
      <c r="F2867" s="137"/>
      <c r="G2867" s="116"/>
      <c r="H2867" s="152"/>
      <c r="I2867" s="116"/>
      <c r="J2867" s="116"/>
      <c r="K2867" s="117" t="str">
        <f t="shared" si="548"/>
        <v/>
      </c>
      <c r="O2867" s="138" t="str">
        <f t="shared" si="553"/>
        <v/>
      </c>
      <c r="P2867" s="142"/>
      <c r="S2867" s="154"/>
      <c r="T2867" s="119" t="str">
        <f t="shared" ref="T2867:T2930" si="554">(IF(K2867="Sqmt",(O2867-Q2867),""))</f>
        <v/>
      </c>
      <c r="U2867" s="119" t="str">
        <f t="shared" ref="U2867:U2930" si="555">(IF(K2867="Sqmt",(O2867-P2867)-T2867,IF(K2867="Rmt","",IF(K2867="Kg's","",IF(K2867="No's","",IF(K2867="Roll","",""))))))</f>
        <v/>
      </c>
      <c r="V2867" s="119" t="str">
        <f t="shared" si="549"/>
        <v/>
      </c>
      <c r="W2867" s="119" t="str">
        <f t="shared" si="550"/>
        <v/>
      </c>
      <c r="X2867" s="119" t="str">
        <f t="shared" si="551"/>
        <v/>
      </c>
      <c r="Y2867" s="120" t="str">
        <f t="shared" ref="Y2867:Y2930" si="556">IF(K2867="Sqmt",(T2867/O2867)*100,IF(K2867="Kg's","",IF(K2867="No's","",IF(K2867="Rmt","",IF(K2867="Roll","",IF(K2867="",""))))))</f>
        <v/>
      </c>
      <c r="Z2867" s="121" t="str">
        <f t="shared" ref="Z2867:Z2930" si="557">IF(K2867="Sqmt",(U2867/O2867)*100,IF(K2867="Kg's","",IF(K2867="No's","",IF(K2867="Rmt","",IF(K2867="Roll","",IF(K2867="",""))))))</f>
        <v/>
      </c>
      <c r="AB2867" s="119" t="str">
        <f t="shared" si="552"/>
        <v/>
      </c>
    </row>
    <row r="2868" spans="1:28" x14ac:dyDescent="0.45">
      <c r="A2868" s="112" t="str">
        <f>IF(C2868="","",COUNTA($C$3:C2868))</f>
        <v/>
      </c>
      <c r="B2868" s="112" t="str">
        <f t="shared" ref="B2868:B2931" si="558">IF(C2868="","",TEXT(C2868,"mmmm"))</f>
        <v/>
      </c>
      <c r="F2868" s="137"/>
      <c r="G2868" s="116"/>
      <c r="H2868" s="152"/>
      <c r="I2868" s="116"/>
      <c r="J2868" s="116"/>
      <c r="K2868" s="117" t="str">
        <f t="shared" si="548"/>
        <v/>
      </c>
      <c r="O2868" s="138" t="str">
        <f t="shared" si="553"/>
        <v/>
      </c>
      <c r="P2868" s="142"/>
      <c r="S2868" s="154"/>
      <c r="T2868" s="119" t="str">
        <f t="shared" si="554"/>
        <v/>
      </c>
      <c r="U2868" s="119" t="str">
        <f t="shared" si="555"/>
        <v/>
      </c>
      <c r="V2868" s="119" t="str">
        <f t="shared" si="549"/>
        <v/>
      </c>
      <c r="W2868" s="119" t="str">
        <f t="shared" si="550"/>
        <v/>
      </c>
      <c r="X2868" s="119" t="str">
        <f t="shared" si="551"/>
        <v/>
      </c>
      <c r="Y2868" s="120" t="str">
        <f t="shared" si="556"/>
        <v/>
      </c>
      <c r="Z2868" s="121" t="str">
        <f t="shared" si="557"/>
        <v/>
      </c>
      <c r="AB2868" s="119" t="str">
        <f t="shared" si="552"/>
        <v/>
      </c>
    </row>
    <row r="2869" spans="1:28" x14ac:dyDescent="0.45">
      <c r="A2869" s="112" t="str">
        <f>IF(C2869="","",COUNTA($C$3:C2869))</f>
        <v/>
      </c>
      <c r="B2869" s="112" t="str">
        <f t="shared" si="558"/>
        <v/>
      </c>
      <c r="C2869" s="137"/>
      <c r="F2869" s="137"/>
      <c r="G2869" s="116"/>
      <c r="H2869" s="152"/>
      <c r="I2869" s="116"/>
      <c r="J2869" s="116"/>
      <c r="K2869" s="117" t="str">
        <f t="shared" si="548"/>
        <v/>
      </c>
      <c r="O2869" s="138" t="str">
        <f t="shared" si="553"/>
        <v/>
      </c>
      <c r="P2869" s="142"/>
      <c r="S2869" s="154"/>
      <c r="T2869" s="119" t="str">
        <f t="shared" si="554"/>
        <v/>
      </c>
      <c r="U2869" s="119" t="str">
        <f t="shared" si="555"/>
        <v/>
      </c>
      <c r="V2869" s="119" t="str">
        <f t="shared" si="549"/>
        <v/>
      </c>
      <c r="W2869" s="119" t="str">
        <f t="shared" si="550"/>
        <v/>
      </c>
      <c r="X2869" s="119" t="str">
        <f t="shared" si="551"/>
        <v/>
      </c>
      <c r="Y2869" s="120" t="str">
        <f t="shared" si="556"/>
        <v/>
      </c>
      <c r="Z2869" s="121" t="str">
        <f t="shared" si="557"/>
        <v/>
      </c>
      <c r="AB2869" s="119" t="str">
        <f t="shared" si="552"/>
        <v/>
      </c>
    </row>
    <row r="2870" spans="1:28" x14ac:dyDescent="0.45">
      <c r="A2870" s="112" t="str">
        <f>IF(C2870="","",COUNTA($C$3:C2870))</f>
        <v/>
      </c>
      <c r="B2870" s="112" t="str">
        <f t="shared" si="558"/>
        <v/>
      </c>
      <c r="F2870" s="137"/>
      <c r="G2870" s="116"/>
      <c r="H2870" s="152"/>
      <c r="I2870" s="116"/>
      <c r="J2870" s="116"/>
      <c r="K2870" s="117" t="str">
        <f t="shared" si="548"/>
        <v/>
      </c>
      <c r="O2870" s="138" t="str">
        <f t="shared" si="553"/>
        <v/>
      </c>
      <c r="P2870" s="142"/>
      <c r="S2870" s="154"/>
      <c r="T2870" s="119" t="str">
        <f t="shared" si="554"/>
        <v/>
      </c>
      <c r="U2870" s="119" t="str">
        <f t="shared" si="555"/>
        <v/>
      </c>
      <c r="V2870" s="119" t="str">
        <f t="shared" si="549"/>
        <v/>
      </c>
      <c r="W2870" s="119" t="str">
        <f t="shared" si="550"/>
        <v/>
      </c>
      <c r="X2870" s="119" t="str">
        <f t="shared" si="551"/>
        <v/>
      </c>
      <c r="Y2870" s="120" t="str">
        <f t="shared" si="556"/>
        <v/>
      </c>
      <c r="Z2870" s="121" t="str">
        <f t="shared" si="557"/>
        <v/>
      </c>
      <c r="AB2870" s="119" t="str">
        <f t="shared" si="552"/>
        <v/>
      </c>
    </row>
    <row r="2871" spans="1:28" x14ac:dyDescent="0.45">
      <c r="A2871" s="112" t="str">
        <f>IF(C2871="","",COUNTA($C$3:C2871))</f>
        <v/>
      </c>
      <c r="B2871" s="112" t="str">
        <f t="shared" si="558"/>
        <v/>
      </c>
      <c r="F2871" s="137"/>
      <c r="G2871" s="116"/>
      <c r="H2871" s="152"/>
      <c r="I2871" s="116"/>
      <c r="J2871" s="116"/>
      <c r="K2871" s="117" t="str">
        <f t="shared" si="548"/>
        <v/>
      </c>
      <c r="O2871" s="138" t="str">
        <f t="shared" si="553"/>
        <v/>
      </c>
      <c r="P2871" s="142"/>
      <c r="S2871" s="154"/>
      <c r="T2871" s="119" t="str">
        <f t="shared" si="554"/>
        <v/>
      </c>
      <c r="U2871" s="119" t="str">
        <f t="shared" si="555"/>
        <v/>
      </c>
      <c r="V2871" s="119" t="str">
        <f t="shared" si="549"/>
        <v/>
      </c>
      <c r="W2871" s="119" t="str">
        <f t="shared" si="550"/>
        <v/>
      </c>
      <c r="X2871" s="119" t="str">
        <f t="shared" si="551"/>
        <v/>
      </c>
      <c r="Y2871" s="120" t="str">
        <f t="shared" si="556"/>
        <v/>
      </c>
      <c r="Z2871" s="121" t="str">
        <f t="shared" si="557"/>
        <v/>
      </c>
      <c r="AB2871" s="119" t="str">
        <f t="shared" si="552"/>
        <v/>
      </c>
    </row>
    <row r="2872" spans="1:28" x14ac:dyDescent="0.45">
      <c r="A2872" s="112" t="str">
        <f>IF(C2872="","",COUNTA($C$3:C2872))</f>
        <v/>
      </c>
      <c r="B2872" s="112" t="str">
        <f t="shared" si="558"/>
        <v/>
      </c>
      <c r="F2872" s="137"/>
      <c r="G2872" s="116"/>
      <c r="H2872" s="152"/>
      <c r="I2872" s="116"/>
      <c r="J2872" s="116"/>
      <c r="K2872" s="117" t="str">
        <f t="shared" si="548"/>
        <v/>
      </c>
      <c r="O2872" s="138" t="str">
        <f t="shared" si="553"/>
        <v/>
      </c>
      <c r="P2872" s="142"/>
      <c r="S2872" s="154"/>
      <c r="T2872" s="119" t="str">
        <f t="shared" si="554"/>
        <v/>
      </c>
      <c r="U2872" s="119" t="str">
        <f t="shared" si="555"/>
        <v/>
      </c>
      <c r="V2872" s="119" t="str">
        <f t="shared" si="549"/>
        <v/>
      </c>
      <c r="W2872" s="119" t="str">
        <f t="shared" si="550"/>
        <v/>
      </c>
      <c r="X2872" s="119" t="str">
        <f t="shared" si="551"/>
        <v/>
      </c>
      <c r="Y2872" s="120" t="str">
        <f t="shared" si="556"/>
        <v/>
      </c>
      <c r="Z2872" s="121" t="str">
        <f t="shared" si="557"/>
        <v/>
      </c>
      <c r="AB2872" s="119" t="str">
        <f t="shared" si="552"/>
        <v/>
      </c>
    </row>
    <row r="2873" spans="1:28" x14ac:dyDescent="0.45">
      <c r="A2873" s="112" t="str">
        <f>IF(C2873="","",COUNTA($C$3:C2873))</f>
        <v/>
      </c>
      <c r="B2873" s="112" t="str">
        <f t="shared" si="558"/>
        <v/>
      </c>
      <c r="F2873" s="137"/>
      <c r="G2873" s="116"/>
      <c r="H2873" s="152"/>
      <c r="I2873" s="116"/>
      <c r="J2873" s="116"/>
      <c r="K2873" s="117" t="str">
        <f t="shared" si="548"/>
        <v/>
      </c>
      <c r="O2873" s="138" t="str">
        <f t="shared" si="553"/>
        <v/>
      </c>
      <c r="P2873" s="142"/>
      <c r="S2873" s="154"/>
      <c r="T2873" s="119" t="str">
        <f t="shared" si="554"/>
        <v/>
      </c>
      <c r="U2873" s="119" t="str">
        <f t="shared" si="555"/>
        <v/>
      </c>
      <c r="V2873" s="119" t="str">
        <f t="shared" si="549"/>
        <v/>
      </c>
      <c r="W2873" s="119" t="str">
        <f t="shared" si="550"/>
        <v/>
      </c>
      <c r="X2873" s="119" t="str">
        <f t="shared" si="551"/>
        <v/>
      </c>
      <c r="Y2873" s="120" t="str">
        <f t="shared" si="556"/>
        <v/>
      </c>
      <c r="Z2873" s="121" t="str">
        <f t="shared" si="557"/>
        <v/>
      </c>
      <c r="AB2873" s="119" t="str">
        <f t="shared" si="552"/>
        <v/>
      </c>
    </row>
    <row r="2874" spans="1:28" x14ac:dyDescent="0.45">
      <c r="A2874" s="112" t="str">
        <f>IF(C2874="","",COUNTA($C$3:C2874))</f>
        <v/>
      </c>
      <c r="B2874" s="112" t="str">
        <f t="shared" si="558"/>
        <v/>
      </c>
      <c r="F2874" s="137"/>
      <c r="G2874" s="116"/>
      <c r="H2874" s="152"/>
      <c r="I2874" s="116"/>
      <c r="J2874" s="116"/>
      <c r="K2874" s="117" t="str">
        <f t="shared" si="548"/>
        <v/>
      </c>
      <c r="O2874" s="138" t="str">
        <f t="shared" si="553"/>
        <v/>
      </c>
      <c r="P2874" s="142"/>
      <c r="S2874" s="154"/>
      <c r="T2874" s="119" t="str">
        <f t="shared" si="554"/>
        <v/>
      </c>
      <c r="U2874" s="119" t="str">
        <f t="shared" si="555"/>
        <v/>
      </c>
      <c r="V2874" s="119" t="str">
        <f t="shared" si="549"/>
        <v/>
      </c>
      <c r="W2874" s="119" t="str">
        <f t="shared" si="550"/>
        <v/>
      </c>
      <c r="X2874" s="119" t="str">
        <f t="shared" si="551"/>
        <v/>
      </c>
      <c r="Y2874" s="120" t="str">
        <f t="shared" si="556"/>
        <v/>
      </c>
      <c r="Z2874" s="121" t="str">
        <f t="shared" si="557"/>
        <v/>
      </c>
      <c r="AB2874" s="119" t="str">
        <f t="shared" si="552"/>
        <v/>
      </c>
    </row>
    <row r="2875" spans="1:28" x14ac:dyDescent="0.45">
      <c r="A2875" s="112" t="str">
        <f>IF(C2875="","",COUNTA($C$3:C2875))</f>
        <v/>
      </c>
      <c r="B2875" s="112" t="str">
        <f t="shared" si="558"/>
        <v/>
      </c>
      <c r="F2875" s="137"/>
      <c r="G2875" s="116"/>
      <c r="H2875" s="152"/>
      <c r="I2875" s="116"/>
      <c r="J2875" s="116"/>
      <c r="K2875" s="117" t="str">
        <f t="shared" si="548"/>
        <v/>
      </c>
      <c r="O2875" s="138" t="str">
        <f t="shared" si="553"/>
        <v/>
      </c>
      <c r="P2875" s="142"/>
      <c r="S2875" s="154"/>
      <c r="T2875" s="119" t="str">
        <f t="shared" si="554"/>
        <v/>
      </c>
      <c r="U2875" s="119" t="str">
        <f t="shared" si="555"/>
        <v/>
      </c>
      <c r="V2875" s="119" t="str">
        <f t="shared" si="549"/>
        <v/>
      </c>
      <c r="W2875" s="119" t="str">
        <f t="shared" si="550"/>
        <v/>
      </c>
      <c r="X2875" s="119" t="str">
        <f t="shared" si="551"/>
        <v/>
      </c>
      <c r="Y2875" s="120" t="str">
        <f t="shared" si="556"/>
        <v/>
      </c>
      <c r="Z2875" s="121" t="str">
        <f t="shared" si="557"/>
        <v/>
      </c>
      <c r="AB2875" s="119" t="str">
        <f t="shared" si="552"/>
        <v/>
      </c>
    </row>
    <row r="2876" spans="1:28" x14ac:dyDescent="0.45">
      <c r="A2876" s="112" t="str">
        <f>IF(C2876="","",COUNTA($C$3:C2876))</f>
        <v/>
      </c>
      <c r="B2876" s="112" t="str">
        <f t="shared" si="558"/>
        <v/>
      </c>
      <c r="C2876" s="137"/>
      <c r="F2876" s="137"/>
      <c r="G2876" s="116"/>
      <c r="H2876" s="152"/>
      <c r="I2876" s="116"/>
      <c r="J2876" s="116"/>
      <c r="K2876" s="117" t="str">
        <f t="shared" si="548"/>
        <v/>
      </c>
      <c r="O2876" s="138" t="str">
        <f t="shared" si="553"/>
        <v/>
      </c>
      <c r="P2876" s="142"/>
      <c r="S2876" s="154"/>
      <c r="T2876" s="119" t="str">
        <f t="shared" si="554"/>
        <v/>
      </c>
      <c r="U2876" s="119" t="str">
        <f t="shared" si="555"/>
        <v/>
      </c>
      <c r="V2876" s="119" t="str">
        <f t="shared" si="549"/>
        <v/>
      </c>
      <c r="W2876" s="119" t="str">
        <f t="shared" si="550"/>
        <v/>
      </c>
      <c r="X2876" s="119" t="str">
        <f t="shared" si="551"/>
        <v/>
      </c>
      <c r="Y2876" s="120" t="str">
        <f t="shared" si="556"/>
        <v/>
      </c>
      <c r="Z2876" s="121" t="str">
        <f t="shared" si="557"/>
        <v/>
      </c>
      <c r="AB2876" s="119" t="str">
        <f t="shared" si="552"/>
        <v/>
      </c>
    </row>
    <row r="2877" spans="1:28" x14ac:dyDescent="0.45">
      <c r="A2877" s="112" t="str">
        <f>IF(C2877="","",COUNTA($C$3:C2877))</f>
        <v/>
      </c>
      <c r="B2877" s="112" t="str">
        <f t="shared" si="558"/>
        <v/>
      </c>
      <c r="F2877" s="137"/>
      <c r="G2877" s="116"/>
      <c r="H2877" s="152"/>
      <c r="I2877" s="116"/>
      <c r="J2877" s="116"/>
      <c r="K2877" s="117" t="str">
        <f t="shared" si="548"/>
        <v/>
      </c>
      <c r="O2877" s="138" t="str">
        <f t="shared" si="553"/>
        <v/>
      </c>
      <c r="P2877" s="142"/>
      <c r="S2877" s="154"/>
      <c r="T2877" s="119" t="str">
        <f t="shared" si="554"/>
        <v/>
      </c>
      <c r="U2877" s="119" t="str">
        <f t="shared" si="555"/>
        <v/>
      </c>
      <c r="V2877" s="119" t="str">
        <f t="shared" si="549"/>
        <v/>
      </c>
      <c r="W2877" s="119" t="str">
        <f t="shared" si="550"/>
        <v/>
      </c>
      <c r="X2877" s="119" t="str">
        <f t="shared" si="551"/>
        <v/>
      </c>
      <c r="Y2877" s="120" t="str">
        <f t="shared" si="556"/>
        <v/>
      </c>
      <c r="Z2877" s="121" t="str">
        <f t="shared" si="557"/>
        <v/>
      </c>
      <c r="AB2877" s="119" t="str">
        <f t="shared" si="552"/>
        <v/>
      </c>
    </row>
    <row r="2878" spans="1:28" x14ac:dyDescent="0.45">
      <c r="A2878" s="112" t="str">
        <f>IF(C2878="","",COUNTA($C$3:C2878))</f>
        <v/>
      </c>
      <c r="B2878" s="112" t="str">
        <f t="shared" si="558"/>
        <v/>
      </c>
      <c r="F2878" s="137"/>
      <c r="G2878" s="116"/>
      <c r="H2878" s="152"/>
      <c r="I2878" s="116"/>
      <c r="J2878" s="116"/>
      <c r="K2878" s="117" t="str">
        <f t="shared" si="548"/>
        <v/>
      </c>
      <c r="O2878" s="138" t="str">
        <f t="shared" si="553"/>
        <v/>
      </c>
      <c r="P2878" s="142"/>
      <c r="S2878" s="154"/>
      <c r="T2878" s="119" t="str">
        <f t="shared" si="554"/>
        <v/>
      </c>
      <c r="U2878" s="119" t="str">
        <f t="shared" si="555"/>
        <v/>
      </c>
      <c r="V2878" s="119" t="str">
        <f t="shared" si="549"/>
        <v/>
      </c>
      <c r="W2878" s="119" t="str">
        <f t="shared" si="550"/>
        <v/>
      </c>
      <c r="X2878" s="119" t="str">
        <f t="shared" si="551"/>
        <v/>
      </c>
      <c r="Y2878" s="120" t="str">
        <f t="shared" si="556"/>
        <v/>
      </c>
      <c r="Z2878" s="121" t="str">
        <f t="shared" si="557"/>
        <v/>
      </c>
      <c r="AB2878" s="119" t="str">
        <f t="shared" si="552"/>
        <v/>
      </c>
    </row>
    <row r="2879" spans="1:28" x14ac:dyDescent="0.45">
      <c r="A2879" s="112" t="str">
        <f>IF(C2879="","",COUNTA($C$3:C2879))</f>
        <v/>
      </c>
      <c r="B2879" s="112" t="str">
        <f t="shared" si="558"/>
        <v/>
      </c>
      <c r="F2879" s="137"/>
      <c r="G2879" s="116"/>
      <c r="H2879" s="152"/>
      <c r="I2879" s="116"/>
      <c r="J2879" s="116"/>
      <c r="K2879" s="117" t="str">
        <f t="shared" si="548"/>
        <v/>
      </c>
      <c r="O2879" s="138" t="str">
        <f t="shared" si="553"/>
        <v/>
      </c>
      <c r="P2879" s="142"/>
      <c r="S2879" s="154"/>
      <c r="T2879" s="119" t="str">
        <f t="shared" si="554"/>
        <v/>
      </c>
      <c r="U2879" s="119" t="str">
        <f t="shared" si="555"/>
        <v/>
      </c>
      <c r="V2879" s="119" t="str">
        <f t="shared" si="549"/>
        <v/>
      </c>
      <c r="W2879" s="119" t="str">
        <f t="shared" si="550"/>
        <v/>
      </c>
      <c r="X2879" s="119" t="str">
        <f t="shared" si="551"/>
        <v/>
      </c>
      <c r="Y2879" s="120" t="str">
        <f t="shared" si="556"/>
        <v/>
      </c>
      <c r="Z2879" s="121" t="str">
        <f t="shared" si="557"/>
        <v/>
      </c>
      <c r="AB2879" s="119" t="str">
        <f t="shared" si="552"/>
        <v/>
      </c>
    </row>
    <row r="2880" spans="1:28" x14ac:dyDescent="0.45">
      <c r="A2880" s="112" t="str">
        <f>IF(C2880="","",COUNTA($C$3:C2880))</f>
        <v/>
      </c>
      <c r="B2880" s="112" t="str">
        <f t="shared" si="558"/>
        <v/>
      </c>
      <c r="F2880" s="137"/>
      <c r="G2880" s="116"/>
      <c r="H2880" s="152"/>
      <c r="I2880" s="116"/>
      <c r="J2880" s="116"/>
      <c r="K2880" s="117" t="str">
        <f t="shared" si="548"/>
        <v/>
      </c>
      <c r="O2880" s="138" t="str">
        <f t="shared" si="553"/>
        <v/>
      </c>
      <c r="P2880" s="142"/>
      <c r="S2880" s="154"/>
      <c r="T2880" s="119" t="str">
        <f t="shared" si="554"/>
        <v/>
      </c>
      <c r="U2880" s="119" t="str">
        <f t="shared" si="555"/>
        <v/>
      </c>
      <c r="V2880" s="119" t="str">
        <f t="shared" si="549"/>
        <v/>
      </c>
      <c r="W2880" s="119" t="str">
        <f t="shared" si="550"/>
        <v/>
      </c>
      <c r="X2880" s="119" t="str">
        <f t="shared" si="551"/>
        <v/>
      </c>
      <c r="Y2880" s="120" t="str">
        <f t="shared" si="556"/>
        <v/>
      </c>
      <c r="Z2880" s="121" t="str">
        <f t="shared" si="557"/>
        <v/>
      </c>
      <c r="AB2880" s="119" t="str">
        <f t="shared" si="552"/>
        <v/>
      </c>
    </row>
    <row r="2881" spans="1:28" x14ac:dyDescent="0.45">
      <c r="A2881" s="112" t="str">
        <f>IF(C2881="","",COUNTA($C$3:C2881))</f>
        <v/>
      </c>
      <c r="B2881" s="112" t="str">
        <f t="shared" si="558"/>
        <v/>
      </c>
      <c r="F2881" s="137"/>
      <c r="G2881" s="116"/>
      <c r="H2881" s="152"/>
      <c r="I2881" s="116"/>
      <c r="J2881" s="116"/>
      <c r="K2881" s="117" t="str">
        <f t="shared" si="548"/>
        <v/>
      </c>
      <c r="O2881" s="138" t="str">
        <f t="shared" si="553"/>
        <v/>
      </c>
      <c r="P2881" s="142"/>
      <c r="S2881" s="154"/>
      <c r="T2881" s="119" t="str">
        <f t="shared" si="554"/>
        <v/>
      </c>
      <c r="U2881" s="119" t="str">
        <f t="shared" si="555"/>
        <v/>
      </c>
      <c r="V2881" s="119" t="str">
        <f t="shared" si="549"/>
        <v/>
      </c>
      <c r="W2881" s="119" t="str">
        <f t="shared" si="550"/>
        <v/>
      </c>
      <c r="X2881" s="119" t="str">
        <f t="shared" si="551"/>
        <v/>
      </c>
      <c r="Y2881" s="120" t="str">
        <f t="shared" si="556"/>
        <v/>
      </c>
      <c r="Z2881" s="121" t="str">
        <f t="shared" si="557"/>
        <v/>
      </c>
      <c r="AB2881" s="119" t="str">
        <f t="shared" si="552"/>
        <v/>
      </c>
    </row>
    <row r="2882" spans="1:28" x14ac:dyDescent="0.45">
      <c r="A2882" s="112" t="str">
        <f>IF(C2882="","",COUNTA($C$3:C2882))</f>
        <v/>
      </c>
      <c r="B2882" s="112" t="str">
        <f t="shared" si="558"/>
        <v/>
      </c>
      <c r="F2882" s="137"/>
      <c r="G2882" s="116"/>
      <c r="H2882" s="152"/>
      <c r="I2882" s="116"/>
      <c r="J2882" s="116"/>
      <c r="K2882" s="117" t="str">
        <f t="shared" si="548"/>
        <v/>
      </c>
      <c r="O2882" s="138" t="str">
        <f t="shared" si="553"/>
        <v/>
      </c>
      <c r="P2882" s="142"/>
      <c r="S2882" s="154"/>
      <c r="T2882" s="119" t="str">
        <f t="shared" si="554"/>
        <v/>
      </c>
      <c r="U2882" s="119" t="str">
        <f t="shared" si="555"/>
        <v/>
      </c>
      <c r="V2882" s="119" t="str">
        <f t="shared" si="549"/>
        <v/>
      </c>
      <c r="W2882" s="119" t="str">
        <f t="shared" si="550"/>
        <v/>
      </c>
      <c r="X2882" s="119" t="str">
        <f t="shared" si="551"/>
        <v/>
      </c>
      <c r="Y2882" s="120" t="str">
        <f t="shared" si="556"/>
        <v/>
      </c>
      <c r="Z2882" s="121" t="str">
        <f t="shared" si="557"/>
        <v/>
      </c>
      <c r="AB2882" s="119" t="str">
        <f t="shared" si="552"/>
        <v/>
      </c>
    </row>
    <row r="2883" spans="1:28" x14ac:dyDescent="0.45">
      <c r="A2883" s="112" t="str">
        <f>IF(C2883="","",COUNTA($C$3:C2883))</f>
        <v/>
      </c>
      <c r="B2883" s="112" t="str">
        <f t="shared" si="558"/>
        <v/>
      </c>
      <c r="C2883" s="137"/>
      <c r="F2883" s="137"/>
      <c r="G2883" s="116"/>
      <c r="H2883" s="152"/>
      <c r="I2883" s="116"/>
      <c r="J2883" s="116"/>
      <c r="K2883" s="117" t="str">
        <f t="shared" ref="K2883:K2946" si="559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2883" s="138" t="str">
        <f t="shared" si="553"/>
        <v/>
      </c>
      <c r="P2883" s="142"/>
      <c r="S2883" s="154"/>
      <c r="T2883" s="119" t="str">
        <f t="shared" si="554"/>
        <v/>
      </c>
      <c r="U2883" s="119" t="str">
        <f t="shared" si="555"/>
        <v/>
      </c>
      <c r="V2883" s="119" t="str">
        <f t="shared" ref="V2883:V2946" si="560">IF(ISNUMBER(SEARCH("26",J:J)),O2883*3.925,IF(ISNUMBER(SEARCH("24",J:J)),O2883*4.71,IF(ISNUMBER(SEARCH("22",J:J)),O2883*6.28,IF(ISNUMBER(SEARCH("20",J:J)),O2883*7.85,IF(ISNUMBER(SEARCH("18G",J:J)),O2883*9.42,IF(ISNUMBER(SEARCH("16G",J:J)),O2883*11.775,IF(ISNUMBER(SEARCH("Thermal",J:J)),O2883,IF(ISNUMBER(SEARCH("Acou",J:J)),O2883,IF(ISNUMBER(SEARCH("ss",J:J)),O2883,IF(ISNUMBER(SEARCH("0.8mm",J:J)),O2883*2.2,IF(ISNUMBER(SEARCH("1mm",J:J)),O2883*2.75,IF(ISNUMBER(SEARCH("1.2mm",J:J)),O2883*3.3,IF(ISNUMBER(SEARCH("Gasket",J:J)),O2883,IF(ISNUMBER(SEARCH("Cleats",J:J)),O2883,IF(ISNUMBER(SEARCH("Sealant",J:J)),O2883,IF(ISNUMBER(SEARCH("Bracket",J:J)),O2883,IF(ISNUMBER(SEARCH("Corner",J:J)),O2883,IF(ISNUMBER(SEARCH("Bubble",J:J)),O2883,""))))))))))))))))))</f>
        <v/>
      </c>
      <c r="W2883" s="119" t="str">
        <f t="shared" ref="W2883:W2946" si="561">IF(ISNUMBER(SEARCH("26",J:J)),U2883*3.925,IF(ISNUMBER(SEARCH("24",J:J)),U2883*4.71,IF(ISNUMBER(SEARCH("22",J:J)),U2883*6.28,IF(ISNUMBER(SEARCH("20",J:J)),U2883*7.85,IF(ISNUMBER(SEARCH("18G",J:J)),U2883*9.42,IF(ISNUMBER(SEARCH("16G",J:J)),U2883*11.775,IF(ISNUMBER(SEARCH("Thermal",J:J)),U2883,IF(ISNUMBER(SEARCH("Acou",J:J)),U2883,IF(ISNUMBER(SEARCH("ss",J:J)),U2883,IF(ISNUMBER(SEARCH("0.8mm",J:J)),U2883*2.2,IF(ISNUMBER(SEARCH("1mm",J:J)),U2883*2.75,IF(ISNUMBER(SEARCH("1.2mm",J:J)),U2883*3.3,IF(ISNUMBER(SEARCH("Gasket",J:J)),U2883,IF(ISNUMBER(SEARCH("Cleats",J:J)),U2883,IF(ISNUMBER(SEARCH("Sealant",J:J)),U2883,IF(ISNUMBER(SEARCH("Bracket",J:J)),U2883,IF(ISNUMBER(SEARCH("Corner",J:J)),U2883,IF(ISNUMBER(SEARCH("Bubble",J:J)),U2883,""))))))))))))))))))</f>
        <v/>
      </c>
      <c r="X2883" s="119" t="str">
        <f t="shared" ref="X2883:X2946" si="562">IF(ISNUMBER(SEARCH("26",J:J)),T2883*3.925,IF(ISNUMBER(SEARCH("24",J:J)),T2883*4.71,IF(ISNUMBER(SEARCH("22",J:J)),T2883*6.28,IF(ISNUMBER(SEARCH("20",J:J)),T2883*7.85,IF(ISNUMBER(SEARCH("18",J:J)),T2883*9.42,IF(ISNUMBER(SEARCH("16",J:J)),T2883*11.775,IF(ISNUMBER(SEARCH("Thermal",J:J)),"",IF(ISNUMBER(SEARCH("Acou",J:J)),"",IF(ISNUMBER(SEARCH("ss",J:J)),"",IF(ISNUMBER(SEARCH("0.8mm",J:J)),T2883*2.2,IF(ISNUMBER(SEARCH("1mm",J:J)),T2883*2.75,IF(ISNUMBER(SEARCH("1.2mm",J:J)),T2883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883" s="120" t="str">
        <f t="shared" si="556"/>
        <v/>
      </c>
      <c r="Z2883" s="121" t="str">
        <f t="shared" si="557"/>
        <v/>
      </c>
      <c r="AB2883" s="119" t="str">
        <f t="shared" si="552"/>
        <v/>
      </c>
    </row>
    <row r="2884" spans="1:28" x14ac:dyDescent="0.45">
      <c r="A2884" s="112" t="str">
        <f>IF(C2884="","",COUNTA($C$3:C2884))</f>
        <v/>
      </c>
      <c r="B2884" s="112" t="str">
        <f t="shared" si="558"/>
        <v/>
      </c>
      <c r="F2884" s="137"/>
      <c r="G2884" s="116"/>
      <c r="H2884" s="152"/>
      <c r="I2884" s="116"/>
      <c r="J2884" s="116"/>
      <c r="K2884" s="117" t="str">
        <f t="shared" si="559"/>
        <v/>
      </c>
      <c r="O2884" s="138" t="str">
        <f t="shared" si="553"/>
        <v/>
      </c>
      <c r="P2884" s="142"/>
      <c r="S2884" s="154"/>
      <c r="T2884" s="119" t="str">
        <f t="shared" si="554"/>
        <v/>
      </c>
      <c r="U2884" s="119" t="str">
        <f t="shared" si="555"/>
        <v/>
      </c>
      <c r="V2884" s="119" t="str">
        <f t="shared" si="560"/>
        <v/>
      </c>
      <c r="W2884" s="119" t="str">
        <f t="shared" si="561"/>
        <v/>
      </c>
      <c r="X2884" s="119" t="str">
        <f t="shared" si="562"/>
        <v/>
      </c>
      <c r="Y2884" s="120" t="str">
        <f t="shared" si="556"/>
        <v/>
      </c>
      <c r="Z2884" s="121" t="str">
        <f t="shared" si="557"/>
        <v/>
      </c>
      <c r="AB2884" s="119" t="str">
        <f t="shared" si="552"/>
        <v/>
      </c>
    </row>
    <row r="2885" spans="1:28" x14ac:dyDescent="0.45">
      <c r="A2885" s="112" t="str">
        <f>IF(C2885="","",COUNTA($C$3:C2885))</f>
        <v/>
      </c>
      <c r="B2885" s="112" t="str">
        <f t="shared" si="558"/>
        <v/>
      </c>
      <c r="F2885" s="137"/>
      <c r="G2885" s="116"/>
      <c r="H2885" s="152"/>
      <c r="I2885" s="116"/>
      <c r="J2885" s="116"/>
      <c r="K2885" s="117" t="str">
        <f t="shared" si="559"/>
        <v/>
      </c>
      <c r="O2885" s="138" t="str">
        <f t="shared" si="553"/>
        <v/>
      </c>
      <c r="P2885" s="142"/>
      <c r="S2885" s="154"/>
      <c r="T2885" s="119" t="str">
        <f t="shared" si="554"/>
        <v/>
      </c>
      <c r="U2885" s="119" t="str">
        <f t="shared" si="555"/>
        <v/>
      </c>
      <c r="V2885" s="119" t="str">
        <f t="shared" si="560"/>
        <v/>
      </c>
      <c r="W2885" s="119" t="str">
        <f t="shared" si="561"/>
        <v/>
      </c>
      <c r="X2885" s="119" t="str">
        <f t="shared" si="562"/>
        <v/>
      </c>
      <c r="Y2885" s="120" t="str">
        <f t="shared" si="556"/>
        <v/>
      </c>
      <c r="Z2885" s="121" t="str">
        <f t="shared" si="557"/>
        <v/>
      </c>
      <c r="AB2885" s="119" t="str">
        <f t="shared" si="552"/>
        <v/>
      </c>
    </row>
    <row r="2886" spans="1:28" x14ac:dyDescent="0.45">
      <c r="A2886" s="112" t="str">
        <f>IF(C2886="","",COUNTA($C$3:C2886))</f>
        <v/>
      </c>
      <c r="B2886" s="112" t="str">
        <f t="shared" si="558"/>
        <v/>
      </c>
      <c r="F2886" s="137"/>
      <c r="G2886" s="116"/>
      <c r="H2886" s="152"/>
      <c r="I2886" s="116"/>
      <c r="J2886" s="116"/>
      <c r="K2886" s="117" t="str">
        <f t="shared" si="559"/>
        <v/>
      </c>
      <c r="O2886" s="138" t="str">
        <f t="shared" si="553"/>
        <v/>
      </c>
      <c r="P2886" s="142"/>
      <c r="S2886" s="154"/>
      <c r="T2886" s="119" t="str">
        <f t="shared" si="554"/>
        <v/>
      </c>
      <c r="U2886" s="119" t="str">
        <f t="shared" si="555"/>
        <v/>
      </c>
      <c r="V2886" s="119" t="str">
        <f t="shared" si="560"/>
        <v/>
      </c>
      <c r="W2886" s="119" t="str">
        <f t="shared" si="561"/>
        <v/>
      </c>
      <c r="X2886" s="119" t="str">
        <f t="shared" si="562"/>
        <v/>
      </c>
      <c r="Y2886" s="120" t="str">
        <f t="shared" si="556"/>
        <v/>
      </c>
      <c r="Z2886" s="121" t="str">
        <f t="shared" si="557"/>
        <v/>
      </c>
      <c r="AB2886" s="119" t="str">
        <f t="shared" si="552"/>
        <v/>
      </c>
    </row>
    <row r="2887" spans="1:28" x14ac:dyDescent="0.45">
      <c r="A2887" s="112" t="str">
        <f>IF(C2887="","",COUNTA($C$3:C2887))</f>
        <v/>
      </c>
      <c r="B2887" s="112" t="str">
        <f t="shared" si="558"/>
        <v/>
      </c>
      <c r="F2887" s="137"/>
      <c r="G2887" s="116"/>
      <c r="H2887" s="152"/>
      <c r="I2887" s="116"/>
      <c r="J2887" s="116"/>
      <c r="K2887" s="117" t="str">
        <f t="shared" si="559"/>
        <v/>
      </c>
      <c r="O2887" s="138" t="str">
        <f t="shared" si="553"/>
        <v/>
      </c>
      <c r="P2887" s="142"/>
      <c r="S2887" s="154"/>
      <c r="T2887" s="119" t="str">
        <f t="shared" si="554"/>
        <v/>
      </c>
      <c r="U2887" s="119" t="str">
        <f t="shared" si="555"/>
        <v/>
      </c>
      <c r="V2887" s="119" t="str">
        <f t="shared" si="560"/>
        <v/>
      </c>
      <c r="W2887" s="119" t="str">
        <f t="shared" si="561"/>
        <v/>
      </c>
      <c r="X2887" s="119" t="str">
        <f t="shared" si="562"/>
        <v/>
      </c>
      <c r="Y2887" s="120" t="str">
        <f t="shared" si="556"/>
        <v/>
      </c>
      <c r="Z2887" s="121" t="str">
        <f t="shared" si="557"/>
        <v/>
      </c>
      <c r="AB2887" s="119" t="str">
        <f t="shared" si="552"/>
        <v/>
      </c>
    </row>
    <row r="2888" spans="1:28" x14ac:dyDescent="0.45">
      <c r="A2888" s="112" t="str">
        <f>IF(C2888="","",COUNTA($C$3:C2888))</f>
        <v/>
      </c>
      <c r="B2888" s="112" t="str">
        <f t="shared" si="558"/>
        <v/>
      </c>
      <c r="F2888" s="137"/>
      <c r="G2888" s="116"/>
      <c r="H2888" s="152"/>
      <c r="I2888" s="116"/>
      <c r="J2888" s="116"/>
      <c r="K2888" s="117" t="str">
        <f t="shared" si="559"/>
        <v/>
      </c>
      <c r="O2888" s="138" t="str">
        <f t="shared" si="553"/>
        <v/>
      </c>
      <c r="P2888" s="142"/>
      <c r="S2888" s="154"/>
      <c r="T2888" s="119" t="str">
        <f t="shared" si="554"/>
        <v/>
      </c>
      <c r="U2888" s="119" t="str">
        <f t="shared" si="555"/>
        <v/>
      </c>
      <c r="V2888" s="119" t="str">
        <f t="shared" si="560"/>
        <v/>
      </c>
      <c r="W2888" s="119" t="str">
        <f t="shared" si="561"/>
        <v/>
      </c>
      <c r="X2888" s="119" t="str">
        <f t="shared" si="562"/>
        <v/>
      </c>
      <c r="Y2888" s="120" t="str">
        <f t="shared" si="556"/>
        <v/>
      </c>
      <c r="Z2888" s="121" t="str">
        <f t="shared" si="557"/>
        <v/>
      </c>
      <c r="AB2888" s="119" t="str">
        <f t="shared" si="552"/>
        <v/>
      </c>
    </row>
    <row r="2889" spans="1:28" x14ac:dyDescent="0.45">
      <c r="A2889" s="112" t="str">
        <f>IF(C2889="","",COUNTA($C$3:C2889))</f>
        <v/>
      </c>
      <c r="B2889" s="112" t="str">
        <f t="shared" si="558"/>
        <v/>
      </c>
      <c r="F2889" s="137"/>
      <c r="G2889" s="116"/>
      <c r="H2889" s="152"/>
      <c r="I2889" s="116"/>
      <c r="J2889" s="116"/>
      <c r="K2889" s="117" t="str">
        <f t="shared" si="559"/>
        <v/>
      </c>
      <c r="O2889" s="138" t="str">
        <f t="shared" si="553"/>
        <v/>
      </c>
      <c r="P2889" s="142"/>
      <c r="S2889" s="154"/>
      <c r="T2889" s="119" t="str">
        <f t="shared" si="554"/>
        <v/>
      </c>
      <c r="U2889" s="119" t="str">
        <f t="shared" si="555"/>
        <v/>
      </c>
      <c r="V2889" s="119" t="str">
        <f t="shared" si="560"/>
        <v/>
      </c>
      <c r="W2889" s="119" t="str">
        <f t="shared" si="561"/>
        <v/>
      </c>
      <c r="X2889" s="119" t="str">
        <f t="shared" si="562"/>
        <v/>
      </c>
      <c r="Y2889" s="120" t="str">
        <f t="shared" si="556"/>
        <v/>
      </c>
      <c r="Z2889" s="121" t="str">
        <f t="shared" si="557"/>
        <v/>
      </c>
      <c r="AB2889" s="119" t="str">
        <f t="shared" si="552"/>
        <v/>
      </c>
    </row>
    <row r="2890" spans="1:28" x14ac:dyDescent="0.45">
      <c r="A2890" s="112" t="str">
        <f>IF(C2890="","",COUNTA($C$3:C2890))</f>
        <v/>
      </c>
      <c r="B2890" s="112" t="str">
        <f t="shared" si="558"/>
        <v/>
      </c>
      <c r="F2890" s="137"/>
      <c r="G2890" s="116"/>
      <c r="H2890" s="152"/>
      <c r="I2890" s="116"/>
      <c r="J2890" s="116"/>
      <c r="K2890" s="117" t="str">
        <f t="shared" si="559"/>
        <v/>
      </c>
      <c r="O2890" s="138" t="str">
        <f t="shared" si="553"/>
        <v/>
      </c>
      <c r="P2890" s="142"/>
      <c r="S2890" s="154"/>
      <c r="T2890" s="119" t="str">
        <f t="shared" si="554"/>
        <v/>
      </c>
      <c r="U2890" s="119" t="str">
        <f t="shared" si="555"/>
        <v/>
      </c>
      <c r="V2890" s="119" t="str">
        <f t="shared" si="560"/>
        <v/>
      </c>
      <c r="W2890" s="119" t="str">
        <f t="shared" si="561"/>
        <v/>
      </c>
      <c r="X2890" s="119" t="str">
        <f t="shared" si="562"/>
        <v/>
      </c>
      <c r="Y2890" s="120" t="str">
        <f t="shared" si="556"/>
        <v/>
      </c>
      <c r="Z2890" s="121" t="str">
        <f t="shared" si="557"/>
        <v/>
      </c>
      <c r="AB2890" s="119" t="str">
        <f t="shared" si="552"/>
        <v/>
      </c>
    </row>
    <row r="2891" spans="1:28" x14ac:dyDescent="0.45">
      <c r="A2891" s="112" t="str">
        <f>IF(C2891="","",COUNTA($C$3:C2891))</f>
        <v/>
      </c>
      <c r="B2891" s="112" t="str">
        <f t="shared" si="558"/>
        <v/>
      </c>
      <c r="F2891" s="137"/>
      <c r="G2891" s="116"/>
      <c r="H2891" s="152"/>
      <c r="I2891" s="116"/>
      <c r="J2891" s="116"/>
      <c r="K2891" s="117" t="str">
        <f t="shared" si="559"/>
        <v/>
      </c>
      <c r="O2891" s="138" t="str">
        <f t="shared" si="553"/>
        <v/>
      </c>
      <c r="P2891" s="142"/>
      <c r="S2891" s="154"/>
      <c r="T2891" s="119" t="str">
        <f t="shared" si="554"/>
        <v/>
      </c>
      <c r="U2891" s="119" t="str">
        <f t="shared" si="555"/>
        <v/>
      </c>
      <c r="V2891" s="119" t="str">
        <f t="shared" si="560"/>
        <v/>
      </c>
      <c r="W2891" s="119" t="str">
        <f t="shared" si="561"/>
        <v/>
      </c>
      <c r="X2891" s="119" t="str">
        <f t="shared" si="562"/>
        <v/>
      </c>
      <c r="Y2891" s="120" t="str">
        <f t="shared" si="556"/>
        <v/>
      </c>
      <c r="Z2891" s="121" t="str">
        <f t="shared" si="557"/>
        <v/>
      </c>
      <c r="AB2891" s="119" t="str">
        <f t="shared" si="552"/>
        <v/>
      </c>
    </row>
    <row r="2892" spans="1:28" x14ac:dyDescent="0.45">
      <c r="A2892" s="112" t="str">
        <f>IF(C2892="","",COUNTA($C$3:C2892))</f>
        <v/>
      </c>
      <c r="B2892" s="112" t="str">
        <f t="shared" si="558"/>
        <v/>
      </c>
      <c r="C2892" s="137"/>
      <c r="D2892" s="114"/>
      <c r="E2892" s="114"/>
      <c r="F2892" s="115"/>
      <c r="G2892" s="116"/>
      <c r="H2892" s="152"/>
      <c r="I2892" s="116"/>
      <c r="J2892" s="116"/>
      <c r="K2892" s="117" t="str">
        <f t="shared" si="559"/>
        <v/>
      </c>
      <c r="L2892" s="118"/>
      <c r="O2892" s="138" t="str">
        <f t="shared" si="553"/>
        <v/>
      </c>
      <c r="P2892" s="124"/>
      <c r="Q2892" s="118"/>
      <c r="R2892" s="118"/>
      <c r="S2892" s="151"/>
      <c r="T2892" s="119" t="str">
        <f t="shared" si="554"/>
        <v/>
      </c>
      <c r="U2892" s="119" t="str">
        <f t="shared" si="555"/>
        <v/>
      </c>
      <c r="V2892" s="119" t="str">
        <f t="shared" si="560"/>
        <v/>
      </c>
      <c r="W2892" s="119" t="str">
        <f t="shared" si="561"/>
        <v/>
      </c>
      <c r="X2892" s="119" t="str">
        <f t="shared" si="562"/>
        <v/>
      </c>
      <c r="Y2892" s="120" t="str">
        <f t="shared" si="556"/>
        <v/>
      </c>
      <c r="Z2892" s="121" t="str">
        <f t="shared" si="557"/>
        <v/>
      </c>
      <c r="AB2892" s="119" t="str">
        <f t="shared" si="552"/>
        <v/>
      </c>
    </row>
    <row r="2893" spans="1:28" x14ac:dyDescent="0.45">
      <c r="A2893" s="112" t="str">
        <f>IF(C2893="","",COUNTA($C$3:C2893))</f>
        <v/>
      </c>
      <c r="B2893" s="112" t="str">
        <f t="shared" si="558"/>
        <v/>
      </c>
      <c r="F2893" s="137"/>
      <c r="G2893" s="116"/>
      <c r="H2893" s="152"/>
      <c r="I2893" s="116"/>
      <c r="J2893" s="116"/>
      <c r="K2893" s="117" t="str">
        <f t="shared" si="559"/>
        <v/>
      </c>
      <c r="L2893" s="118"/>
      <c r="O2893" s="138" t="str">
        <f t="shared" si="553"/>
        <v/>
      </c>
      <c r="P2893" s="124"/>
      <c r="Q2893" s="118"/>
      <c r="R2893" s="118"/>
      <c r="S2893" s="151"/>
      <c r="T2893" s="119" t="str">
        <f t="shared" si="554"/>
        <v/>
      </c>
      <c r="U2893" s="119" t="str">
        <f t="shared" si="555"/>
        <v/>
      </c>
      <c r="V2893" s="119" t="str">
        <f t="shared" si="560"/>
        <v/>
      </c>
      <c r="W2893" s="119" t="str">
        <f t="shared" si="561"/>
        <v/>
      </c>
      <c r="X2893" s="119" t="str">
        <f t="shared" si="562"/>
        <v/>
      </c>
      <c r="Y2893" s="120" t="str">
        <f t="shared" si="556"/>
        <v/>
      </c>
      <c r="Z2893" s="121" t="str">
        <f t="shared" si="557"/>
        <v/>
      </c>
      <c r="AB2893" s="119" t="str">
        <f t="shared" si="552"/>
        <v/>
      </c>
    </row>
    <row r="2894" spans="1:28" x14ac:dyDescent="0.45">
      <c r="A2894" s="112" t="str">
        <f>IF(C2894="","",COUNTA($C$3:C2894))</f>
        <v/>
      </c>
      <c r="B2894" s="112" t="str">
        <f t="shared" si="558"/>
        <v/>
      </c>
      <c r="F2894" s="137"/>
      <c r="G2894" s="116"/>
      <c r="H2894" s="152"/>
      <c r="I2894" s="116"/>
      <c r="J2894" s="116"/>
      <c r="K2894" s="117" t="str">
        <f t="shared" si="559"/>
        <v/>
      </c>
      <c r="L2894" s="118"/>
      <c r="O2894" s="138" t="str">
        <f t="shared" si="553"/>
        <v/>
      </c>
      <c r="P2894" s="124"/>
      <c r="Q2894" s="118"/>
      <c r="R2894" s="118"/>
      <c r="S2894" s="151"/>
      <c r="T2894" s="119" t="str">
        <f t="shared" si="554"/>
        <v/>
      </c>
      <c r="U2894" s="119" t="str">
        <f t="shared" si="555"/>
        <v/>
      </c>
      <c r="V2894" s="119" t="str">
        <f t="shared" si="560"/>
        <v/>
      </c>
      <c r="W2894" s="119" t="str">
        <f t="shared" si="561"/>
        <v/>
      </c>
      <c r="X2894" s="119" t="str">
        <f t="shared" si="562"/>
        <v/>
      </c>
      <c r="Y2894" s="120" t="str">
        <f t="shared" si="556"/>
        <v/>
      </c>
      <c r="Z2894" s="121" t="str">
        <f t="shared" si="557"/>
        <v/>
      </c>
      <c r="AB2894" s="119" t="str">
        <f t="shared" si="552"/>
        <v/>
      </c>
    </row>
    <row r="2895" spans="1:28" x14ac:dyDescent="0.45">
      <c r="A2895" s="112" t="str">
        <f>IF(C2895="","",COUNTA($C$3:C2895))</f>
        <v/>
      </c>
      <c r="B2895" s="112" t="str">
        <f t="shared" si="558"/>
        <v/>
      </c>
      <c r="F2895" s="137"/>
      <c r="G2895" s="116"/>
      <c r="H2895" s="152"/>
      <c r="I2895" s="116"/>
      <c r="J2895" s="116"/>
      <c r="K2895" s="117" t="str">
        <f t="shared" si="559"/>
        <v/>
      </c>
      <c r="L2895" s="118"/>
      <c r="O2895" s="138" t="str">
        <f t="shared" si="553"/>
        <v/>
      </c>
      <c r="P2895" s="124"/>
      <c r="Q2895" s="118"/>
      <c r="R2895" s="118"/>
      <c r="S2895" s="151"/>
      <c r="T2895" s="119" t="str">
        <f t="shared" si="554"/>
        <v/>
      </c>
      <c r="U2895" s="119" t="str">
        <f t="shared" si="555"/>
        <v/>
      </c>
      <c r="V2895" s="119" t="str">
        <f t="shared" si="560"/>
        <v/>
      </c>
      <c r="W2895" s="119" t="str">
        <f t="shared" si="561"/>
        <v/>
      </c>
      <c r="X2895" s="119" t="str">
        <f t="shared" si="562"/>
        <v/>
      </c>
      <c r="Y2895" s="120" t="str">
        <f t="shared" si="556"/>
        <v/>
      </c>
      <c r="Z2895" s="121" t="str">
        <f t="shared" si="557"/>
        <v/>
      </c>
      <c r="AB2895" s="119" t="str">
        <f t="shared" si="552"/>
        <v/>
      </c>
    </row>
    <row r="2896" spans="1:28" x14ac:dyDescent="0.45">
      <c r="A2896" s="112" t="str">
        <f>IF(C2896="","",COUNTA($C$3:C2896))</f>
        <v/>
      </c>
      <c r="B2896" s="112" t="str">
        <f t="shared" si="558"/>
        <v/>
      </c>
      <c r="F2896" s="137"/>
      <c r="G2896" s="116"/>
      <c r="H2896" s="152"/>
      <c r="I2896" s="116"/>
      <c r="J2896" s="116"/>
      <c r="K2896" s="117" t="str">
        <f t="shared" si="559"/>
        <v/>
      </c>
      <c r="O2896" s="138" t="str">
        <f t="shared" si="553"/>
        <v/>
      </c>
      <c r="P2896" s="142"/>
      <c r="S2896" s="154"/>
      <c r="T2896" s="119" t="str">
        <f t="shared" si="554"/>
        <v/>
      </c>
      <c r="U2896" s="119" t="str">
        <f t="shared" si="555"/>
        <v/>
      </c>
      <c r="V2896" s="119" t="str">
        <f t="shared" si="560"/>
        <v/>
      </c>
      <c r="W2896" s="119" t="str">
        <f t="shared" si="561"/>
        <v/>
      </c>
      <c r="X2896" s="119" t="str">
        <f t="shared" si="562"/>
        <v/>
      </c>
      <c r="Y2896" s="120" t="str">
        <f t="shared" si="556"/>
        <v/>
      </c>
      <c r="Z2896" s="121" t="str">
        <f t="shared" si="557"/>
        <v/>
      </c>
      <c r="AB2896" s="119" t="str">
        <f t="shared" si="552"/>
        <v/>
      </c>
    </row>
    <row r="2897" spans="1:28" x14ac:dyDescent="0.45">
      <c r="A2897" s="112" t="str">
        <f>IF(C2897="","",COUNTA($C$3:C2897))</f>
        <v/>
      </c>
      <c r="B2897" s="112" t="str">
        <f t="shared" si="558"/>
        <v/>
      </c>
      <c r="F2897" s="137"/>
      <c r="G2897" s="116"/>
      <c r="H2897" s="152"/>
      <c r="I2897" s="116"/>
      <c r="J2897" s="116"/>
      <c r="K2897" s="117" t="str">
        <f t="shared" si="559"/>
        <v/>
      </c>
      <c r="O2897" s="138" t="str">
        <f t="shared" si="553"/>
        <v/>
      </c>
      <c r="P2897" s="142"/>
      <c r="S2897" s="154"/>
      <c r="T2897" s="119" t="str">
        <f t="shared" si="554"/>
        <v/>
      </c>
      <c r="U2897" s="119" t="str">
        <f t="shared" si="555"/>
        <v/>
      </c>
      <c r="V2897" s="119" t="str">
        <f t="shared" si="560"/>
        <v/>
      </c>
      <c r="W2897" s="119" t="str">
        <f t="shared" si="561"/>
        <v/>
      </c>
      <c r="X2897" s="119" t="str">
        <f t="shared" si="562"/>
        <v/>
      </c>
      <c r="Y2897" s="120" t="str">
        <f t="shared" si="556"/>
        <v/>
      </c>
      <c r="Z2897" s="121" t="str">
        <f t="shared" si="557"/>
        <v/>
      </c>
      <c r="AB2897" s="119" t="str">
        <f t="shared" si="552"/>
        <v/>
      </c>
    </row>
    <row r="2898" spans="1:28" x14ac:dyDescent="0.45">
      <c r="A2898" s="112" t="str">
        <f>IF(C2898="","",COUNTA($C$3:C2898))</f>
        <v/>
      </c>
      <c r="B2898" s="112" t="str">
        <f t="shared" si="558"/>
        <v/>
      </c>
      <c r="F2898" s="137"/>
      <c r="G2898" s="116"/>
      <c r="H2898" s="152"/>
      <c r="I2898" s="116"/>
      <c r="J2898" s="116"/>
      <c r="K2898" s="117" t="str">
        <f t="shared" si="559"/>
        <v/>
      </c>
      <c r="O2898" s="138" t="str">
        <f t="shared" si="553"/>
        <v/>
      </c>
      <c r="P2898" s="142"/>
      <c r="S2898" s="154"/>
      <c r="T2898" s="119" t="str">
        <f t="shared" si="554"/>
        <v/>
      </c>
      <c r="U2898" s="119" t="str">
        <f t="shared" si="555"/>
        <v/>
      </c>
      <c r="V2898" s="119" t="str">
        <f t="shared" si="560"/>
        <v/>
      </c>
      <c r="W2898" s="119" t="str">
        <f t="shared" si="561"/>
        <v/>
      </c>
      <c r="X2898" s="119" t="str">
        <f t="shared" si="562"/>
        <v/>
      </c>
      <c r="Y2898" s="120" t="str">
        <f t="shared" si="556"/>
        <v/>
      </c>
      <c r="Z2898" s="121" t="str">
        <f t="shared" si="557"/>
        <v/>
      </c>
      <c r="AB2898" s="119" t="str">
        <f t="shared" si="552"/>
        <v/>
      </c>
    </row>
    <row r="2899" spans="1:28" x14ac:dyDescent="0.45">
      <c r="A2899" s="112" t="str">
        <f>IF(C2899="","",COUNTA($C$3:C2899))</f>
        <v/>
      </c>
      <c r="B2899" s="112" t="str">
        <f t="shared" si="558"/>
        <v/>
      </c>
      <c r="F2899" s="137"/>
      <c r="G2899" s="116"/>
      <c r="H2899" s="152"/>
      <c r="I2899" s="116"/>
      <c r="J2899" s="116"/>
      <c r="K2899" s="117" t="str">
        <f t="shared" si="559"/>
        <v/>
      </c>
      <c r="O2899" s="138" t="str">
        <f t="shared" si="553"/>
        <v/>
      </c>
      <c r="P2899" s="142"/>
      <c r="S2899" s="154"/>
      <c r="T2899" s="119" t="str">
        <f t="shared" si="554"/>
        <v/>
      </c>
      <c r="U2899" s="119" t="str">
        <f t="shared" si="555"/>
        <v/>
      </c>
      <c r="V2899" s="119" t="str">
        <f t="shared" si="560"/>
        <v/>
      </c>
      <c r="W2899" s="119" t="str">
        <f t="shared" si="561"/>
        <v/>
      </c>
      <c r="X2899" s="119" t="str">
        <f t="shared" si="562"/>
        <v/>
      </c>
      <c r="Y2899" s="120" t="str">
        <f t="shared" si="556"/>
        <v/>
      </c>
      <c r="Z2899" s="121" t="str">
        <f t="shared" si="557"/>
        <v/>
      </c>
      <c r="AB2899" s="119" t="str">
        <f t="shared" si="552"/>
        <v/>
      </c>
    </row>
    <row r="2900" spans="1:28" x14ac:dyDescent="0.45">
      <c r="A2900" s="112" t="str">
        <f>IF(C2900="","",COUNTA($C$3:C2900))</f>
        <v/>
      </c>
      <c r="B2900" s="112" t="str">
        <f t="shared" si="558"/>
        <v/>
      </c>
      <c r="F2900" s="137"/>
      <c r="G2900" s="116"/>
      <c r="H2900" s="152"/>
      <c r="I2900" s="116"/>
      <c r="J2900" s="116"/>
      <c r="K2900" s="117" t="str">
        <f t="shared" si="559"/>
        <v/>
      </c>
      <c r="O2900" s="138" t="str">
        <f t="shared" si="553"/>
        <v/>
      </c>
      <c r="P2900" s="142"/>
      <c r="S2900" s="154"/>
      <c r="T2900" s="119" t="str">
        <f t="shared" si="554"/>
        <v/>
      </c>
      <c r="U2900" s="119" t="str">
        <f t="shared" si="555"/>
        <v/>
      </c>
      <c r="V2900" s="119" t="str">
        <f t="shared" si="560"/>
        <v/>
      </c>
      <c r="W2900" s="119" t="str">
        <f t="shared" si="561"/>
        <v/>
      </c>
      <c r="X2900" s="119" t="str">
        <f t="shared" si="562"/>
        <v/>
      </c>
      <c r="Y2900" s="120" t="str">
        <f t="shared" si="556"/>
        <v/>
      </c>
      <c r="Z2900" s="121" t="str">
        <f t="shared" si="557"/>
        <v/>
      </c>
      <c r="AB2900" s="119" t="str">
        <f t="shared" si="552"/>
        <v/>
      </c>
    </row>
    <row r="2901" spans="1:28" x14ac:dyDescent="0.45">
      <c r="A2901" s="112" t="str">
        <f>IF(C2901="","",COUNTA($C$3:C2901))</f>
        <v/>
      </c>
      <c r="B2901" s="112" t="str">
        <f t="shared" si="558"/>
        <v/>
      </c>
      <c r="C2901" s="137"/>
      <c r="D2901" s="114"/>
      <c r="E2901" s="114"/>
      <c r="F2901" s="115"/>
      <c r="G2901" s="116"/>
      <c r="H2901" s="152"/>
      <c r="I2901" s="116"/>
      <c r="J2901" s="116"/>
      <c r="K2901" s="117" t="str">
        <f t="shared" si="559"/>
        <v/>
      </c>
      <c r="O2901" s="138" t="str">
        <f t="shared" si="553"/>
        <v/>
      </c>
      <c r="P2901" s="142"/>
      <c r="S2901" s="154"/>
      <c r="T2901" s="119" t="str">
        <f t="shared" si="554"/>
        <v/>
      </c>
      <c r="U2901" s="119" t="str">
        <f t="shared" si="555"/>
        <v/>
      </c>
      <c r="V2901" s="119" t="str">
        <f t="shared" si="560"/>
        <v/>
      </c>
      <c r="W2901" s="119" t="str">
        <f t="shared" si="561"/>
        <v/>
      </c>
      <c r="X2901" s="119" t="str">
        <f t="shared" si="562"/>
        <v/>
      </c>
      <c r="Y2901" s="120" t="str">
        <f t="shared" si="556"/>
        <v/>
      </c>
      <c r="Z2901" s="121" t="str">
        <f t="shared" si="557"/>
        <v/>
      </c>
      <c r="AB2901" s="119" t="str">
        <f t="shared" si="552"/>
        <v/>
      </c>
    </row>
    <row r="2902" spans="1:28" x14ac:dyDescent="0.45">
      <c r="A2902" s="112" t="str">
        <f>IF(C2902="","",COUNTA($C$3:C2902))</f>
        <v/>
      </c>
      <c r="B2902" s="112" t="str">
        <f t="shared" si="558"/>
        <v/>
      </c>
      <c r="F2902" s="137"/>
      <c r="G2902" s="116"/>
      <c r="H2902" s="152"/>
      <c r="I2902" s="116"/>
      <c r="J2902" s="116"/>
      <c r="K2902" s="117" t="str">
        <f t="shared" si="559"/>
        <v/>
      </c>
      <c r="O2902" s="138" t="str">
        <f t="shared" si="553"/>
        <v/>
      </c>
      <c r="P2902" s="142"/>
      <c r="S2902" s="154"/>
      <c r="T2902" s="119" t="str">
        <f t="shared" si="554"/>
        <v/>
      </c>
      <c r="U2902" s="119" t="str">
        <f t="shared" si="555"/>
        <v/>
      </c>
      <c r="V2902" s="119" t="str">
        <f t="shared" si="560"/>
        <v/>
      </c>
      <c r="W2902" s="119" t="str">
        <f t="shared" si="561"/>
        <v/>
      </c>
      <c r="X2902" s="119" t="str">
        <f t="shared" si="562"/>
        <v/>
      </c>
      <c r="Y2902" s="120" t="str">
        <f t="shared" si="556"/>
        <v/>
      </c>
      <c r="Z2902" s="121" t="str">
        <f t="shared" si="557"/>
        <v/>
      </c>
      <c r="AB2902" s="119" t="str">
        <f t="shared" si="552"/>
        <v/>
      </c>
    </row>
    <row r="2903" spans="1:28" x14ac:dyDescent="0.45">
      <c r="A2903" s="112" t="str">
        <f>IF(C2903="","",COUNTA($C$3:C2903))</f>
        <v/>
      </c>
      <c r="B2903" s="112" t="str">
        <f t="shared" si="558"/>
        <v/>
      </c>
      <c r="F2903" s="137"/>
      <c r="G2903" s="116"/>
      <c r="H2903" s="152"/>
      <c r="I2903" s="116"/>
      <c r="J2903" s="116"/>
      <c r="K2903" s="117" t="str">
        <f t="shared" si="559"/>
        <v/>
      </c>
      <c r="O2903" s="138" t="str">
        <f t="shared" si="553"/>
        <v/>
      </c>
      <c r="P2903" s="142"/>
      <c r="S2903" s="154"/>
      <c r="T2903" s="119" t="str">
        <f t="shared" si="554"/>
        <v/>
      </c>
      <c r="U2903" s="119" t="str">
        <f t="shared" si="555"/>
        <v/>
      </c>
      <c r="V2903" s="119" t="str">
        <f t="shared" si="560"/>
        <v/>
      </c>
      <c r="W2903" s="119" t="str">
        <f t="shared" si="561"/>
        <v/>
      </c>
      <c r="X2903" s="119" t="str">
        <f t="shared" si="562"/>
        <v/>
      </c>
      <c r="Y2903" s="120" t="str">
        <f t="shared" si="556"/>
        <v/>
      </c>
      <c r="Z2903" s="121" t="str">
        <f t="shared" si="557"/>
        <v/>
      </c>
      <c r="AB2903" s="119" t="str">
        <f t="shared" si="552"/>
        <v/>
      </c>
    </row>
    <row r="2904" spans="1:28" x14ac:dyDescent="0.45">
      <c r="A2904" s="112" t="str">
        <f>IF(C2904="","",COUNTA($C$3:C2904))</f>
        <v/>
      </c>
      <c r="B2904" s="112" t="str">
        <f t="shared" si="558"/>
        <v/>
      </c>
      <c r="F2904" s="137"/>
      <c r="G2904" s="116"/>
      <c r="H2904" s="152"/>
      <c r="I2904" s="116"/>
      <c r="J2904" s="116"/>
      <c r="K2904" s="117" t="str">
        <f t="shared" si="559"/>
        <v/>
      </c>
      <c r="O2904" s="138" t="str">
        <f t="shared" si="553"/>
        <v/>
      </c>
      <c r="P2904" s="142"/>
      <c r="S2904" s="154"/>
      <c r="T2904" s="119" t="str">
        <f t="shared" si="554"/>
        <v/>
      </c>
      <c r="U2904" s="119" t="str">
        <f t="shared" si="555"/>
        <v/>
      </c>
      <c r="V2904" s="119" t="str">
        <f t="shared" si="560"/>
        <v/>
      </c>
      <c r="W2904" s="119" t="str">
        <f t="shared" si="561"/>
        <v/>
      </c>
      <c r="X2904" s="119" t="str">
        <f t="shared" si="562"/>
        <v/>
      </c>
      <c r="Y2904" s="120" t="str">
        <f t="shared" si="556"/>
        <v/>
      </c>
      <c r="Z2904" s="121" t="str">
        <f t="shared" si="557"/>
        <v/>
      </c>
      <c r="AB2904" s="119" t="str">
        <f t="shared" si="552"/>
        <v/>
      </c>
    </row>
    <row r="2905" spans="1:28" x14ac:dyDescent="0.45">
      <c r="A2905" s="112" t="str">
        <f>IF(C2905="","",COUNTA($C$3:C2905))</f>
        <v/>
      </c>
      <c r="B2905" s="112" t="str">
        <f t="shared" si="558"/>
        <v/>
      </c>
      <c r="F2905" s="137"/>
      <c r="G2905" s="116"/>
      <c r="H2905" s="152"/>
      <c r="I2905" s="116"/>
      <c r="J2905" s="116"/>
      <c r="K2905" s="117" t="str">
        <f t="shared" si="559"/>
        <v/>
      </c>
      <c r="O2905" s="138" t="str">
        <f t="shared" si="553"/>
        <v/>
      </c>
      <c r="P2905" s="142"/>
      <c r="S2905" s="154"/>
      <c r="T2905" s="119" t="str">
        <f t="shared" si="554"/>
        <v/>
      </c>
      <c r="U2905" s="119" t="str">
        <f t="shared" si="555"/>
        <v/>
      </c>
      <c r="V2905" s="119" t="str">
        <f t="shared" si="560"/>
        <v/>
      </c>
      <c r="W2905" s="119" t="str">
        <f t="shared" si="561"/>
        <v/>
      </c>
      <c r="X2905" s="119" t="str">
        <f t="shared" si="562"/>
        <v/>
      </c>
      <c r="Y2905" s="120" t="str">
        <f t="shared" si="556"/>
        <v/>
      </c>
      <c r="Z2905" s="121" t="str">
        <f t="shared" si="557"/>
        <v/>
      </c>
      <c r="AB2905" s="119" t="str">
        <f t="shared" si="552"/>
        <v/>
      </c>
    </row>
    <row r="2906" spans="1:28" x14ac:dyDescent="0.45">
      <c r="A2906" s="112" t="str">
        <f>IF(C2906="","",COUNTA($C$3:C2906))</f>
        <v/>
      </c>
      <c r="B2906" s="112" t="str">
        <f t="shared" si="558"/>
        <v/>
      </c>
      <c r="F2906" s="137"/>
      <c r="G2906" s="116"/>
      <c r="H2906" s="152"/>
      <c r="I2906" s="116"/>
      <c r="J2906" s="116"/>
      <c r="K2906" s="117" t="str">
        <f t="shared" si="559"/>
        <v/>
      </c>
      <c r="O2906" s="138" t="str">
        <f t="shared" si="553"/>
        <v/>
      </c>
      <c r="P2906" s="142"/>
      <c r="S2906" s="154"/>
      <c r="T2906" s="119" t="str">
        <f t="shared" si="554"/>
        <v/>
      </c>
      <c r="U2906" s="119" t="str">
        <f t="shared" si="555"/>
        <v/>
      </c>
      <c r="V2906" s="119" t="str">
        <f t="shared" si="560"/>
        <v/>
      </c>
      <c r="W2906" s="119" t="str">
        <f t="shared" si="561"/>
        <v/>
      </c>
      <c r="X2906" s="119" t="str">
        <f t="shared" si="562"/>
        <v/>
      </c>
      <c r="Y2906" s="120" t="str">
        <f t="shared" si="556"/>
        <v/>
      </c>
      <c r="Z2906" s="121" t="str">
        <f t="shared" si="557"/>
        <v/>
      </c>
      <c r="AB2906" s="119" t="str">
        <f t="shared" si="552"/>
        <v/>
      </c>
    </row>
    <row r="2907" spans="1:28" x14ac:dyDescent="0.45">
      <c r="A2907" s="112" t="str">
        <f>IF(C2907="","",COUNTA($C$3:C2907))</f>
        <v/>
      </c>
      <c r="B2907" s="112" t="str">
        <f t="shared" si="558"/>
        <v/>
      </c>
      <c r="F2907" s="137"/>
      <c r="G2907" s="116"/>
      <c r="H2907" s="152"/>
      <c r="I2907" s="116"/>
      <c r="J2907" s="116"/>
      <c r="K2907" s="117" t="str">
        <f t="shared" si="559"/>
        <v/>
      </c>
      <c r="O2907" s="138" t="str">
        <f t="shared" si="553"/>
        <v/>
      </c>
      <c r="P2907" s="142"/>
      <c r="S2907" s="154"/>
      <c r="T2907" s="119" t="str">
        <f t="shared" si="554"/>
        <v/>
      </c>
      <c r="U2907" s="119" t="str">
        <f t="shared" si="555"/>
        <v/>
      </c>
      <c r="V2907" s="119" t="str">
        <f t="shared" si="560"/>
        <v/>
      </c>
      <c r="W2907" s="119" t="str">
        <f t="shared" si="561"/>
        <v/>
      </c>
      <c r="X2907" s="119" t="str">
        <f t="shared" si="562"/>
        <v/>
      </c>
      <c r="Y2907" s="120" t="str">
        <f t="shared" si="556"/>
        <v/>
      </c>
      <c r="Z2907" s="121" t="str">
        <f t="shared" si="557"/>
        <v/>
      </c>
      <c r="AB2907" s="119" t="str">
        <f t="shared" si="552"/>
        <v/>
      </c>
    </row>
    <row r="2908" spans="1:28" x14ac:dyDescent="0.45">
      <c r="A2908" s="112" t="str">
        <f>IF(C2908="","",COUNTA($C$3:C2908))</f>
        <v/>
      </c>
      <c r="B2908" s="112" t="str">
        <f t="shared" si="558"/>
        <v/>
      </c>
      <c r="F2908" s="137"/>
      <c r="G2908" s="116"/>
      <c r="H2908" s="152"/>
      <c r="I2908" s="116"/>
      <c r="J2908" s="116"/>
      <c r="K2908" s="117" t="str">
        <f t="shared" si="559"/>
        <v/>
      </c>
      <c r="O2908" s="138" t="str">
        <f t="shared" si="553"/>
        <v/>
      </c>
      <c r="P2908" s="142"/>
      <c r="S2908" s="154"/>
      <c r="T2908" s="119" t="str">
        <f t="shared" si="554"/>
        <v/>
      </c>
      <c r="U2908" s="119" t="str">
        <f t="shared" si="555"/>
        <v/>
      </c>
      <c r="V2908" s="119" t="str">
        <f t="shared" si="560"/>
        <v/>
      </c>
      <c r="W2908" s="119" t="str">
        <f t="shared" si="561"/>
        <v/>
      </c>
      <c r="X2908" s="119" t="str">
        <f t="shared" si="562"/>
        <v/>
      </c>
      <c r="Y2908" s="120" t="str">
        <f t="shared" si="556"/>
        <v/>
      </c>
      <c r="Z2908" s="121" t="str">
        <f t="shared" si="557"/>
        <v/>
      </c>
      <c r="AB2908" s="119" t="str">
        <f t="shared" si="552"/>
        <v/>
      </c>
    </row>
    <row r="2909" spans="1:28" x14ac:dyDescent="0.45">
      <c r="A2909" s="112" t="str">
        <f>IF(C2909="","",COUNTA($C$3:C2909))</f>
        <v/>
      </c>
      <c r="B2909" s="112" t="str">
        <f t="shared" si="558"/>
        <v/>
      </c>
      <c r="F2909" s="137"/>
      <c r="G2909" s="116"/>
      <c r="H2909" s="152"/>
      <c r="I2909" s="116"/>
      <c r="J2909" s="116"/>
      <c r="K2909" s="117" t="str">
        <f t="shared" si="559"/>
        <v/>
      </c>
      <c r="O2909" s="138" t="str">
        <f t="shared" si="553"/>
        <v/>
      </c>
      <c r="P2909" s="142"/>
      <c r="S2909" s="154"/>
      <c r="T2909" s="119" t="str">
        <f t="shared" si="554"/>
        <v/>
      </c>
      <c r="U2909" s="119" t="str">
        <f t="shared" si="555"/>
        <v/>
      </c>
      <c r="V2909" s="119" t="str">
        <f t="shared" si="560"/>
        <v/>
      </c>
      <c r="W2909" s="119" t="str">
        <f t="shared" si="561"/>
        <v/>
      </c>
      <c r="X2909" s="119" t="str">
        <f t="shared" si="562"/>
        <v/>
      </c>
      <c r="Y2909" s="120" t="str">
        <f t="shared" si="556"/>
        <v/>
      </c>
      <c r="Z2909" s="121" t="str">
        <f t="shared" si="557"/>
        <v/>
      </c>
      <c r="AB2909" s="119" t="str">
        <f t="shared" si="552"/>
        <v/>
      </c>
    </row>
    <row r="2910" spans="1:28" x14ac:dyDescent="0.45">
      <c r="A2910" s="112" t="str">
        <f>IF(C2910="","",COUNTA($C$3:C2910))</f>
        <v/>
      </c>
      <c r="B2910" s="112" t="str">
        <f t="shared" si="558"/>
        <v/>
      </c>
      <c r="C2910" s="137"/>
      <c r="F2910" s="137"/>
      <c r="G2910" s="116"/>
      <c r="H2910" s="152"/>
      <c r="I2910" s="116"/>
      <c r="J2910" s="116"/>
      <c r="K2910" s="117" t="str">
        <f t="shared" si="559"/>
        <v/>
      </c>
      <c r="O2910" s="138" t="str">
        <f t="shared" si="553"/>
        <v/>
      </c>
      <c r="P2910" s="142"/>
      <c r="S2910" s="154"/>
      <c r="T2910" s="119" t="str">
        <f t="shared" si="554"/>
        <v/>
      </c>
      <c r="U2910" s="119" t="str">
        <f t="shared" si="555"/>
        <v/>
      </c>
      <c r="V2910" s="119" t="str">
        <f t="shared" si="560"/>
        <v/>
      </c>
      <c r="W2910" s="119" t="str">
        <f t="shared" si="561"/>
        <v/>
      </c>
      <c r="X2910" s="119" t="str">
        <f t="shared" si="562"/>
        <v/>
      </c>
      <c r="Y2910" s="120" t="str">
        <f t="shared" si="556"/>
        <v/>
      </c>
      <c r="Z2910" s="121" t="str">
        <f t="shared" si="557"/>
        <v/>
      </c>
      <c r="AB2910" s="119" t="str">
        <f t="shared" si="552"/>
        <v/>
      </c>
    </row>
    <row r="2911" spans="1:28" x14ac:dyDescent="0.45">
      <c r="A2911" s="112" t="str">
        <f>IF(C2911="","",COUNTA($C$3:C2911))</f>
        <v/>
      </c>
      <c r="B2911" s="112" t="str">
        <f t="shared" si="558"/>
        <v/>
      </c>
      <c r="F2911" s="137"/>
      <c r="G2911" s="116"/>
      <c r="H2911" s="152"/>
      <c r="I2911" s="116"/>
      <c r="J2911" s="116"/>
      <c r="K2911" s="117" t="str">
        <f t="shared" si="559"/>
        <v/>
      </c>
      <c r="O2911" s="138" t="str">
        <f t="shared" si="553"/>
        <v/>
      </c>
      <c r="P2911" s="142"/>
      <c r="S2911" s="154"/>
      <c r="T2911" s="119" t="str">
        <f t="shared" si="554"/>
        <v/>
      </c>
      <c r="U2911" s="119" t="str">
        <f t="shared" si="555"/>
        <v/>
      </c>
      <c r="V2911" s="119" t="str">
        <f t="shared" si="560"/>
        <v/>
      </c>
      <c r="W2911" s="119" t="str">
        <f t="shared" si="561"/>
        <v/>
      </c>
      <c r="X2911" s="119" t="str">
        <f t="shared" si="562"/>
        <v/>
      </c>
      <c r="Y2911" s="120" t="str">
        <f t="shared" si="556"/>
        <v/>
      </c>
      <c r="Z2911" s="121" t="str">
        <f t="shared" si="557"/>
        <v/>
      </c>
      <c r="AB2911" s="119" t="str">
        <f t="shared" si="552"/>
        <v/>
      </c>
    </row>
    <row r="2912" spans="1:28" x14ac:dyDescent="0.45">
      <c r="A2912" s="112" t="str">
        <f>IF(C2912="","",COUNTA($C$3:C2912))</f>
        <v/>
      </c>
      <c r="B2912" s="112" t="str">
        <f t="shared" si="558"/>
        <v/>
      </c>
      <c r="F2912" s="137"/>
      <c r="G2912" s="116"/>
      <c r="H2912" s="152"/>
      <c r="I2912" s="116"/>
      <c r="J2912" s="116"/>
      <c r="K2912" s="117" t="str">
        <f t="shared" si="559"/>
        <v/>
      </c>
      <c r="O2912" s="138" t="str">
        <f t="shared" si="553"/>
        <v/>
      </c>
      <c r="P2912" s="142"/>
      <c r="S2912" s="154"/>
      <c r="T2912" s="119" t="str">
        <f t="shared" si="554"/>
        <v/>
      </c>
      <c r="U2912" s="119" t="str">
        <f t="shared" si="555"/>
        <v/>
      </c>
      <c r="V2912" s="119" t="str">
        <f t="shared" si="560"/>
        <v/>
      </c>
      <c r="W2912" s="119" t="str">
        <f t="shared" si="561"/>
        <v/>
      </c>
      <c r="X2912" s="119" t="str">
        <f t="shared" si="562"/>
        <v/>
      </c>
      <c r="Y2912" s="120" t="str">
        <f t="shared" si="556"/>
        <v/>
      </c>
      <c r="Z2912" s="121" t="str">
        <f t="shared" si="557"/>
        <v/>
      </c>
      <c r="AB2912" s="119" t="str">
        <f t="shared" si="552"/>
        <v/>
      </c>
    </row>
    <row r="2913" spans="1:28" x14ac:dyDescent="0.45">
      <c r="A2913" s="112" t="str">
        <f>IF(C2913="","",COUNTA($C$3:C2913))</f>
        <v/>
      </c>
      <c r="B2913" s="112" t="str">
        <f t="shared" si="558"/>
        <v/>
      </c>
      <c r="F2913" s="137"/>
      <c r="G2913" s="116"/>
      <c r="H2913" s="152"/>
      <c r="I2913" s="116"/>
      <c r="J2913" s="116"/>
      <c r="K2913" s="117" t="str">
        <f t="shared" si="559"/>
        <v/>
      </c>
      <c r="O2913" s="138" t="str">
        <f t="shared" si="553"/>
        <v/>
      </c>
      <c r="P2913" s="142"/>
      <c r="S2913" s="154"/>
      <c r="T2913" s="119" t="str">
        <f t="shared" si="554"/>
        <v/>
      </c>
      <c r="U2913" s="119" t="str">
        <f t="shared" si="555"/>
        <v/>
      </c>
      <c r="V2913" s="119" t="str">
        <f t="shared" si="560"/>
        <v/>
      </c>
      <c r="W2913" s="119" t="str">
        <f t="shared" si="561"/>
        <v/>
      </c>
      <c r="X2913" s="119" t="str">
        <f t="shared" si="562"/>
        <v/>
      </c>
      <c r="Y2913" s="120" t="str">
        <f t="shared" si="556"/>
        <v/>
      </c>
      <c r="Z2913" s="121" t="str">
        <f t="shared" si="557"/>
        <v/>
      </c>
      <c r="AB2913" s="119" t="str">
        <f t="shared" si="552"/>
        <v/>
      </c>
    </row>
    <row r="2914" spans="1:28" x14ac:dyDescent="0.45">
      <c r="A2914" s="112" t="str">
        <f>IF(C2914="","",COUNTA($C$3:C2914))</f>
        <v/>
      </c>
      <c r="B2914" s="112" t="str">
        <f t="shared" si="558"/>
        <v/>
      </c>
      <c r="F2914" s="137"/>
      <c r="G2914" s="116"/>
      <c r="H2914" s="152"/>
      <c r="I2914" s="116"/>
      <c r="J2914" s="116"/>
      <c r="K2914" s="117" t="str">
        <f t="shared" si="559"/>
        <v/>
      </c>
      <c r="O2914" s="138" t="str">
        <f t="shared" si="553"/>
        <v/>
      </c>
      <c r="P2914" s="142"/>
      <c r="S2914" s="154"/>
      <c r="T2914" s="119" t="str">
        <f t="shared" si="554"/>
        <v/>
      </c>
      <c r="U2914" s="119" t="str">
        <f t="shared" si="555"/>
        <v/>
      </c>
      <c r="V2914" s="119" t="str">
        <f t="shared" si="560"/>
        <v/>
      </c>
      <c r="W2914" s="119" t="str">
        <f t="shared" si="561"/>
        <v/>
      </c>
      <c r="X2914" s="119" t="str">
        <f t="shared" si="562"/>
        <v/>
      </c>
      <c r="Y2914" s="120" t="str">
        <f t="shared" si="556"/>
        <v/>
      </c>
      <c r="Z2914" s="121" t="str">
        <f t="shared" si="557"/>
        <v/>
      </c>
      <c r="AB2914" s="119" t="str">
        <f t="shared" si="552"/>
        <v/>
      </c>
    </row>
    <row r="2915" spans="1:28" x14ac:dyDescent="0.45">
      <c r="A2915" s="112" t="str">
        <f>IF(C2915="","",COUNTA($C$3:C2915))</f>
        <v/>
      </c>
      <c r="B2915" s="112" t="str">
        <f t="shared" si="558"/>
        <v/>
      </c>
      <c r="C2915" s="137"/>
      <c r="F2915" s="137"/>
      <c r="G2915" s="116"/>
      <c r="H2915" s="152"/>
      <c r="I2915" s="116"/>
      <c r="J2915" s="116"/>
      <c r="K2915" s="117" t="str">
        <f t="shared" si="559"/>
        <v/>
      </c>
      <c r="O2915" s="138" t="str">
        <f t="shared" si="553"/>
        <v/>
      </c>
      <c r="P2915" s="142"/>
      <c r="S2915" s="154"/>
      <c r="T2915" s="119" t="str">
        <f t="shared" si="554"/>
        <v/>
      </c>
      <c r="U2915" s="119" t="str">
        <f t="shared" si="555"/>
        <v/>
      </c>
      <c r="V2915" s="119" t="str">
        <f t="shared" si="560"/>
        <v/>
      </c>
      <c r="W2915" s="119" t="str">
        <f t="shared" si="561"/>
        <v/>
      </c>
      <c r="X2915" s="119" t="str">
        <f t="shared" si="562"/>
        <v/>
      </c>
      <c r="Y2915" s="120" t="str">
        <f t="shared" si="556"/>
        <v/>
      </c>
      <c r="Z2915" s="121" t="str">
        <f t="shared" si="557"/>
        <v/>
      </c>
      <c r="AB2915" s="119" t="str">
        <f t="shared" si="552"/>
        <v/>
      </c>
    </row>
    <row r="2916" spans="1:28" x14ac:dyDescent="0.45">
      <c r="A2916" s="112" t="str">
        <f>IF(C2916="","",COUNTA($C$3:C2916))</f>
        <v/>
      </c>
      <c r="B2916" s="112" t="str">
        <f t="shared" si="558"/>
        <v/>
      </c>
      <c r="F2916" s="137"/>
      <c r="G2916" s="116"/>
      <c r="H2916" s="152"/>
      <c r="I2916" s="116"/>
      <c r="J2916" s="116"/>
      <c r="K2916" s="117" t="str">
        <f t="shared" si="559"/>
        <v/>
      </c>
      <c r="O2916" s="138" t="str">
        <f t="shared" si="553"/>
        <v/>
      </c>
      <c r="P2916" s="142"/>
      <c r="S2916" s="154"/>
      <c r="T2916" s="119" t="str">
        <f t="shared" si="554"/>
        <v/>
      </c>
      <c r="U2916" s="119" t="str">
        <f t="shared" si="555"/>
        <v/>
      </c>
      <c r="V2916" s="119" t="str">
        <f t="shared" si="560"/>
        <v/>
      </c>
      <c r="W2916" s="119" t="str">
        <f t="shared" si="561"/>
        <v/>
      </c>
      <c r="X2916" s="119" t="str">
        <f t="shared" si="562"/>
        <v/>
      </c>
      <c r="Y2916" s="120" t="str">
        <f t="shared" si="556"/>
        <v/>
      </c>
      <c r="Z2916" s="121" t="str">
        <f t="shared" si="557"/>
        <v/>
      </c>
      <c r="AB2916" s="119" t="str">
        <f t="shared" ref="AB2916:AB2979" si="563">IFERROR((X2916-AA2916),"")</f>
        <v/>
      </c>
    </row>
    <row r="2917" spans="1:28" x14ac:dyDescent="0.45">
      <c r="A2917" s="112" t="str">
        <f>IF(C2917="","",COUNTA($C$3:C2917))</f>
        <v/>
      </c>
      <c r="B2917" s="112" t="str">
        <f t="shared" si="558"/>
        <v/>
      </c>
      <c r="F2917" s="137"/>
      <c r="G2917" s="116"/>
      <c r="H2917" s="152"/>
      <c r="I2917" s="116"/>
      <c r="J2917" s="116"/>
      <c r="K2917" s="117" t="str">
        <f t="shared" si="559"/>
        <v/>
      </c>
      <c r="O2917" s="138" t="str">
        <f t="shared" si="553"/>
        <v/>
      </c>
      <c r="P2917" s="142"/>
      <c r="S2917" s="154"/>
      <c r="T2917" s="119" t="str">
        <f t="shared" si="554"/>
        <v/>
      </c>
      <c r="U2917" s="119" t="str">
        <f t="shared" si="555"/>
        <v/>
      </c>
      <c r="V2917" s="119" t="str">
        <f t="shared" si="560"/>
        <v/>
      </c>
      <c r="W2917" s="119" t="str">
        <f t="shared" si="561"/>
        <v/>
      </c>
      <c r="X2917" s="119" t="str">
        <f t="shared" si="562"/>
        <v/>
      </c>
      <c r="Y2917" s="120" t="str">
        <f t="shared" si="556"/>
        <v/>
      </c>
      <c r="Z2917" s="121" t="str">
        <f t="shared" si="557"/>
        <v/>
      </c>
      <c r="AB2917" s="119" t="str">
        <f t="shared" si="563"/>
        <v/>
      </c>
    </row>
    <row r="2918" spans="1:28" x14ac:dyDescent="0.45">
      <c r="A2918" s="112" t="str">
        <f>IF(C2918="","",COUNTA($C$3:C2918))</f>
        <v/>
      </c>
      <c r="B2918" s="112" t="str">
        <f t="shared" si="558"/>
        <v/>
      </c>
      <c r="F2918" s="137"/>
      <c r="G2918" s="116"/>
      <c r="H2918" s="152"/>
      <c r="I2918" s="116"/>
      <c r="J2918" s="116"/>
      <c r="K2918" s="117" t="str">
        <f t="shared" si="559"/>
        <v/>
      </c>
      <c r="O2918" s="138" t="str">
        <f t="shared" si="553"/>
        <v/>
      </c>
      <c r="P2918" s="142"/>
      <c r="S2918" s="154"/>
      <c r="T2918" s="119" t="str">
        <f t="shared" si="554"/>
        <v/>
      </c>
      <c r="U2918" s="119" t="str">
        <f t="shared" si="555"/>
        <v/>
      </c>
      <c r="V2918" s="119" t="str">
        <f t="shared" si="560"/>
        <v/>
      </c>
      <c r="W2918" s="119" t="str">
        <f t="shared" si="561"/>
        <v/>
      </c>
      <c r="X2918" s="119" t="str">
        <f t="shared" si="562"/>
        <v/>
      </c>
      <c r="Y2918" s="120" t="str">
        <f t="shared" si="556"/>
        <v/>
      </c>
      <c r="Z2918" s="121" t="str">
        <f t="shared" si="557"/>
        <v/>
      </c>
      <c r="AB2918" s="119" t="str">
        <f t="shared" si="563"/>
        <v/>
      </c>
    </row>
    <row r="2919" spans="1:28" x14ac:dyDescent="0.45">
      <c r="A2919" s="112" t="str">
        <f>IF(C2919="","",COUNTA($C$3:C2919))</f>
        <v/>
      </c>
      <c r="B2919" s="112" t="str">
        <f t="shared" si="558"/>
        <v/>
      </c>
      <c r="F2919" s="137"/>
      <c r="G2919" s="116"/>
      <c r="H2919" s="152"/>
      <c r="I2919" s="116"/>
      <c r="J2919" s="116"/>
      <c r="K2919" s="117" t="str">
        <f t="shared" si="559"/>
        <v/>
      </c>
      <c r="O2919" s="138" t="str">
        <f t="shared" si="553"/>
        <v/>
      </c>
      <c r="P2919" s="142"/>
      <c r="S2919" s="154"/>
      <c r="T2919" s="119" t="str">
        <f t="shared" si="554"/>
        <v/>
      </c>
      <c r="U2919" s="119" t="str">
        <f t="shared" si="555"/>
        <v/>
      </c>
      <c r="V2919" s="119" t="str">
        <f t="shared" si="560"/>
        <v/>
      </c>
      <c r="W2919" s="119" t="str">
        <f t="shared" si="561"/>
        <v/>
      </c>
      <c r="X2919" s="119" t="str">
        <f t="shared" si="562"/>
        <v/>
      </c>
      <c r="Y2919" s="120" t="str">
        <f t="shared" si="556"/>
        <v/>
      </c>
      <c r="Z2919" s="121" t="str">
        <f t="shared" si="557"/>
        <v/>
      </c>
      <c r="AB2919" s="119" t="str">
        <f t="shared" si="563"/>
        <v/>
      </c>
    </row>
    <row r="2920" spans="1:28" x14ac:dyDescent="0.45">
      <c r="A2920" s="112" t="str">
        <f>IF(C2920="","",COUNTA($C$3:C2920))</f>
        <v/>
      </c>
      <c r="B2920" s="112" t="str">
        <f t="shared" si="558"/>
        <v/>
      </c>
      <c r="F2920" s="137"/>
      <c r="G2920" s="116"/>
      <c r="H2920" s="152"/>
      <c r="I2920" s="116"/>
      <c r="J2920" s="116"/>
      <c r="K2920" s="117" t="str">
        <f t="shared" si="559"/>
        <v/>
      </c>
      <c r="O2920" s="138" t="str">
        <f t="shared" si="553"/>
        <v/>
      </c>
      <c r="P2920" s="142"/>
      <c r="S2920" s="154"/>
      <c r="T2920" s="119" t="str">
        <f t="shared" si="554"/>
        <v/>
      </c>
      <c r="U2920" s="119" t="str">
        <f t="shared" si="555"/>
        <v/>
      </c>
      <c r="V2920" s="119" t="str">
        <f t="shared" si="560"/>
        <v/>
      </c>
      <c r="W2920" s="119" t="str">
        <f t="shared" si="561"/>
        <v/>
      </c>
      <c r="X2920" s="119" t="str">
        <f t="shared" si="562"/>
        <v/>
      </c>
      <c r="Y2920" s="120" t="str">
        <f t="shared" si="556"/>
        <v/>
      </c>
      <c r="Z2920" s="121" t="str">
        <f t="shared" si="557"/>
        <v/>
      </c>
      <c r="AB2920" s="119" t="str">
        <f t="shared" si="563"/>
        <v/>
      </c>
    </row>
    <row r="2921" spans="1:28" x14ac:dyDescent="0.45">
      <c r="A2921" s="112" t="str">
        <f>IF(C2921="","",COUNTA($C$3:C2921))</f>
        <v/>
      </c>
      <c r="B2921" s="112" t="str">
        <f t="shared" si="558"/>
        <v/>
      </c>
      <c r="C2921" s="137"/>
      <c r="F2921" s="137"/>
      <c r="G2921" s="116"/>
      <c r="H2921" s="152"/>
      <c r="I2921" s="116"/>
      <c r="J2921" s="116"/>
      <c r="K2921" s="117" t="str">
        <f t="shared" si="559"/>
        <v/>
      </c>
      <c r="O2921" s="138" t="str">
        <f t="shared" ref="O2921:O2984" si="564">IF(ISNUMBER(SEARCH("gsm",J:J)),(M2921+N2921)*1.22,IF(ISNUMBER(SEARCH("Tape",J:J)),L2921,IF(ISNUMBER(SEARCH("Thermal",J:J)),L2921,IF(ISNUMBER(SEARCH("Acou",J:J)),L2921,IF(ISNUMBER(SEARCH("ss",J:J)),L2921,IF(ISNUMBER(SEARCH("Alu",J:J)),L2921,IF(ISNUMBER(SEARCH("Gasket",J:J)),L2921,IF(ISNUMBER(SEARCH("Cleats",J:J)),L2921,IF(ISNUMBER(SEARCH("Tube",J:J)),L2921,IF(ISNUMBER(SEARCH("Bracket",J:J)),L2921,IF(ISNUMBER(SEARCH("Corner",J:J)),L2921,IF(ISNUMBER(SEARCH("MS",J:J)),L2921,IF(ISNUMBER(SEARCH("Bucket",J:J)),L2921,IF(ISNUMBER(SEARCH("stretch",J:J)),L2921,IF(ISNUMBER(SEARCH("Bubble",J:J)),L2921,IF(ISNUMBER(SEARCH("JTR",J:J)),L2921,IF(ISNUMBER(SEARCH("Clamp",J:J)),"No's",IF(ISNUMBER(SEARCH("PIR",J:J)),"sqmt",""))))))))))))))))))</f>
        <v/>
      </c>
      <c r="P2921" s="142"/>
      <c r="S2921" s="154"/>
      <c r="T2921" s="119" t="str">
        <f t="shared" si="554"/>
        <v/>
      </c>
      <c r="U2921" s="119" t="str">
        <f t="shared" si="555"/>
        <v/>
      </c>
      <c r="V2921" s="119" t="str">
        <f t="shared" si="560"/>
        <v/>
      </c>
      <c r="W2921" s="119" t="str">
        <f t="shared" si="561"/>
        <v/>
      </c>
      <c r="X2921" s="119" t="str">
        <f t="shared" si="562"/>
        <v/>
      </c>
      <c r="Y2921" s="120" t="str">
        <f t="shared" si="556"/>
        <v/>
      </c>
      <c r="Z2921" s="121" t="str">
        <f t="shared" si="557"/>
        <v/>
      </c>
      <c r="AB2921" s="119" t="str">
        <f t="shared" si="563"/>
        <v/>
      </c>
    </row>
    <row r="2922" spans="1:28" x14ac:dyDescent="0.45">
      <c r="A2922" s="112" t="str">
        <f>IF(C2922="","",COUNTA($C$3:C2922))</f>
        <v/>
      </c>
      <c r="B2922" s="112" t="str">
        <f t="shared" si="558"/>
        <v/>
      </c>
      <c r="F2922" s="137"/>
      <c r="G2922" s="116"/>
      <c r="H2922" s="152"/>
      <c r="I2922" s="116"/>
      <c r="J2922" s="116"/>
      <c r="K2922" s="117" t="str">
        <f t="shared" si="559"/>
        <v/>
      </c>
      <c r="O2922" s="138" t="str">
        <f t="shared" si="564"/>
        <v/>
      </c>
      <c r="P2922" s="142"/>
      <c r="S2922" s="154"/>
      <c r="T2922" s="119" t="str">
        <f t="shared" si="554"/>
        <v/>
      </c>
      <c r="U2922" s="119" t="str">
        <f t="shared" si="555"/>
        <v/>
      </c>
      <c r="V2922" s="119" t="str">
        <f t="shared" si="560"/>
        <v/>
      </c>
      <c r="W2922" s="119" t="str">
        <f t="shared" si="561"/>
        <v/>
      </c>
      <c r="X2922" s="119" t="str">
        <f t="shared" si="562"/>
        <v/>
      </c>
      <c r="Y2922" s="120" t="str">
        <f t="shared" si="556"/>
        <v/>
      </c>
      <c r="Z2922" s="121" t="str">
        <f t="shared" si="557"/>
        <v/>
      </c>
      <c r="AB2922" s="119" t="str">
        <f t="shared" si="563"/>
        <v/>
      </c>
    </row>
    <row r="2923" spans="1:28" x14ac:dyDescent="0.45">
      <c r="A2923" s="112" t="str">
        <f>IF(C2923="","",COUNTA($C$3:C2923))</f>
        <v/>
      </c>
      <c r="B2923" s="112" t="str">
        <f t="shared" si="558"/>
        <v/>
      </c>
      <c r="F2923" s="137"/>
      <c r="G2923" s="116"/>
      <c r="H2923" s="152"/>
      <c r="I2923" s="116"/>
      <c r="J2923" s="116"/>
      <c r="K2923" s="117" t="str">
        <f t="shared" si="559"/>
        <v/>
      </c>
      <c r="O2923" s="138" t="str">
        <f t="shared" si="564"/>
        <v/>
      </c>
      <c r="P2923" s="142"/>
      <c r="S2923" s="154"/>
      <c r="T2923" s="119" t="str">
        <f t="shared" si="554"/>
        <v/>
      </c>
      <c r="U2923" s="119" t="str">
        <f t="shared" si="555"/>
        <v/>
      </c>
      <c r="V2923" s="119" t="str">
        <f t="shared" si="560"/>
        <v/>
      </c>
      <c r="W2923" s="119" t="str">
        <f t="shared" si="561"/>
        <v/>
      </c>
      <c r="X2923" s="119" t="str">
        <f t="shared" si="562"/>
        <v/>
      </c>
      <c r="Y2923" s="120" t="str">
        <f t="shared" si="556"/>
        <v/>
      </c>
      <c r="Z2923" s="121" t="str">
        <f t="shared" si="557"/>
        <v/>
      </c>
      <c r="AB2923" s="119" t="str">
        <f t="shared" si="563"/>
        <v/>
      </c>
    </row>
    <row r="2924" spans="1:28" x14ac:dyDescent="0.45">
      <c r="A2924" s="112" t="str">
        <f>IF(C2924="","",COUNTA($C$3:C2924))</f>
        <v/>
      </c>
      <c r="B2924" s="112" t="str">
        <f t="shared" si="558"/>
        <v/>
      </c>
      <c r="C2924" s="137"/>
      <c r="F2924" s="137"/>
      <c r="G2924" s="116"/>
      <c r="H2924" s="152"/>
      <c r="I2924" s="116"/>
      <c r="J2924" s="116"/>
      <c r="K2924" s="117" t="str">
        <f t="shared" si="559"/>
        <v/>
      </c>
      <c r="O2924" s="138" t="str">
        <f t="shared" si="564"/>
        <v/>
      </c>
      <c r="P2924" s="142"/>
      <c r="S2924" s="154"/>
      <c r="T2924" s="119" t="str">
        <f t="shared" si="554"/>
        <v/>
      </c>
      <c r="U2924" s="119" t="str">
        <f t="shared" si="555"/>
        <v/>
      </c>
      <c r="V2924" s="119" t="str">
        <f t="shared" si="560"/>
        <v/>
      </c>
      <c r="W2924" s="119" t="str">
        <f t="shared" si="561"/>
        <v/>
      </c>
      <c r="X2924" s="119" t="str">
        <f t="shared" si="562"/>
        <v/>
      </c>
      <c r="Y2924" s="120" t="str">
        <f t="shared" si="556"/>
        <v/>
      </c>
      <c r="Z2924" s="121" t="str">
        <f t="shared" si="557"/>
        <v/>
      </c>
      <c r="AB2924" s="119" t="str">
        <f t="shared" si="563"/>
        <v/>
      </c>
    </row>
    <row r="2925" spans="1:28" x14ac:dyDescent="0.45">
      <c r="A2925" s="112" t="str">
        <f>IF(C2925="","",COUNTA($C$3:C2925))</f>
        <v/>
      </c>
      <c r="B2925" s="112" t="str">
        <f t="shared" si="558"/>
        <v/>
      </c>
      <c r="F2925" s="137"/>
      <c r="G2925" s="116"/>
      <c r="H2925" s="152"/>
      <c r="I2925" s="116"/>
      <c r="J2925" s="116"/>
      <c r="K2925" s="117" t="str">
        <f t="shared" si="559"/>
        <v/>
      </c>
      <c r="O2925" s="138" t="str">
        <f t="shared" si="564"/>
        <v/>
      </c>
      <c r="P2925" s="142"/>
      <c r="S2925" s="154"/>
      <c r="T2925" s="119" t="str">
        <f t="shared" si="554"/>
        <v/>
      </c>
      <c r="U2925" s="119" t="str">
        <f t="shared" si="555"/>
        <v/>
      </c>
      <c r="V2925" s="119" t="str">
        <f t="shared" si="560"/>
        <v/>
      </c>
      <c r="W2925" s="119" t="str">
        <f t="shared" si="561"/>
        <v/>
      </c>
      <c r="X2925" s="119" t="str">
        <f t="shared" si="562"/>
        <v/>
      </c>
      <c r="Y2925" s="120" t="str">
        <f t="shared" si="556"/>
        <v/>
      </c>
      <c r="Z2925" s="121" t="str">
        <f t="shared" si="557"/>
        <v/>
      </c>
      <c r="AB2925" s="119" t="str">
        <f t="shared" si="563"/>
        <v/>
      </c>
    </row>
    <row r="2926" spans="1:28" x14ac:dyDescent="0.45">
      <c r="A2926" s="112" t="str">
        <f>IF(C2926="","",COUNTA($C$3:C2926))</f>
        <v/>
      </c>
      <c r="B2926" s="112" t="str">
        <f t="shared" si="558"/>
        <v/>
      </c>
      <c r="F2926" s="137"/>
      <c r="G2926" s="116"/>
      <c r="H2926" s="152"/>
      <c r="I2926" s="116"/>
      <c r="J2926" s="116"/>
      <c r="K2926" s="117" t="str">
        <f t="shared" si="559"/>
        <v/>
      </c>
      <c r="O2926" s="138" t="str">
        <f t="shared" si="564"/>
        <v/>
      </c>
      <c r="P2926" s="142"/>
      <c r="S2926" s="154"/>
      <c r="T2926" s="119" t="str">
        <f t="shared" si="554"/>
        <v/>
      </c>
      <c r="U2926" s="119" t="str">
        <f t="shared" si="555"/>
        <v/>
      </c>
      <c r="V2926" s="119" t="str">
        <f t="shared" si="560"/>
        <v/>
      </c>
      <c r="W2926" s="119" t="str">
        <f t="shared" si="561"/>
        <v/>
      </c>
      <c r="X2926" s="119" t="str">
        <f t="shared" si="562"/>
        <v/>
      </c>
      <c r="Y2926" s="120" t="str">
        <f t="shared" si="556"/>
        <v/>
      </c>
      <c r="Z2926" s="121" t="str">
        <f t="shared" si="557"/>
        <v/>
      </c>
      <c r="AB2926" s="119" t="str">
        <f t="shared" si="563"/>
        <v/>
      </c>
    </row>
    <row r="2927" spans="1:28" x14ac:dyDescent="0.45">
      <c r="A2927" s="112" t="str">
        <f>IF(C2927="","",COUNTA($C$3:C2927))</f>
        <v/>
      </c>
      <c r="B2927" s="112" t="str">
        <f t="shared" si="558"/>
        <v/>
      </c>
      <c r="C2927" s="137"/>
      <c r="F2927" s="137"/>
      <c r="G2927" s="116"/>
      <c r="H2927" s="152"/>
      <c r="I2927" s="116"/>
      <c r="J2927" s="116"/>
      <c r="K2927" s="117" t="str">
        <f t="shared" si="559"/>
        <v/>
      </c>
      <c r="O2927" s="138" t="str">
        <f t="shared" si="564"/>
        <v/>
      </c>
      <c r="P2927" s="142"/>
      <c r="S2927" s="154"/>
      <c r="T2927" s="119" t="str">
        <f t="shared" si="554"/>
        <v/>
      </c>
      <c r="U2927" s="119" t="str">
        <f t="shared" si="555"/>
        <v/>
      </c>
      <c r="V2927" s="119" t="str">
        <f t="shared" si="560"/>
        <v/>
      </c>
      <c r="W2927" s="119" t="str">
        <f t="shared" si="561"/>
        <v/>
      </c>
      <c r="X2927" s="119" t="str">
        <f t="shared" si="562"/>
        <v/>
      </c>
      <c r="Y2927" s="120" t="str">
        <f t="shared" si="556"/>
        <v/>
      </c>
      <c r="Z2927" s="121" t="str">
        <f t="shared" si="557"/>
        <v/>
      </c>
      <c r="AB2927" s="119" t="str">
        <f t="shared" si="563"/>
        <v/>
      </c>
    </row>
    <row r="2928" spans="1:28" x14ac:dyDescent="0.45">
      <c r="A2928" s="112" t="str">
        <f>IF(C2928="","",COUNTA($C$3:C2928))</f>
        <v/>
      </c>
      <c r="B2928" s="112" t="str">
        <f t="shared" si="558"/>
        <v/>
      </c>
      <c r="F2928" s="137"/>
      <c r="G2928" s="116"/>
      <c r="H2928" s="152"/>
      <c r="I2928" s="116"/>
      <c r="J2928" s="116"/>
      <c r="K2928" s="117" t="str">
        <f t="shared" si="559"/>
        <v/>
      </c>
      <c r="O2928" s="138" t="str">
        <f t="shared" si="564"/>
        <v/>
      </c>
      <c r="P2928" s="142"/>
      <c r="S2928" s="154"/>
      <c r="T2928" s="119" t="str">
        <f t="shared" si="554"/>
        <v/>
      </c>
      <c r="U2928" s="119" t="str">
        <f t="shared" si="555"/>
        <v/>
      </c>
      <c r="V2928" s="119" t="str">
        <f t="shared" si="560"/>
        <v/>
      </c>
      <c r="W2928" s="119" t="str">
        <f t="shared" si="561"/>
        <v/>
      </c>
      <c r="X2928" s="119" t="str">
        <f t="shared" si="562"/>
        <v/>
      </c>
      <c r="Y2928" s="120" t="str">
        <f t="shared" si="556"/>
        <v/>
      </c>
      <c r="Z2928" s="121" t="str">
        <f t="shared" si="557"/>
        <v/>
      </c>
      <c r="AB2928" s="119" t="str">
        <f t="shared" si="563"/>
        <v/>
      </c>
    </row>
    <row r="2929" spans="1:28" x14ac:dyDescent="0.45">
      <c r="A2929" s="112" t="str">
        <f>IF(C2929="","",COUNTA($C$3:C2929))</f>
        <v/>
      </c>
      <c r="B2929" s="112" t="str">
        <f t="shared" si="558"/>
        <v/>
      </c>
      <c r="F2929" s="137"/>
      <c r="G2929" s="116"/>
      <c r="H2929" s="152"/>
      <c r="I2929" s="116"/>
      <c r="J2929" s="116"/>
      <c r="K2929" s="117" t="str">
        <f t="shared" si="559"/>
        <v/>
      </c>
      <c r="O2929" s="138" t="str">
        <f t="shared" si="564"/>
        <v/>
      </c>
      <c r="P2929" s="142"/>
      <c r="S2929" s="154"/>
      <c r="T2929" s="119" t="str">
        <f t="shared" si="554"/>
        <v/>
      </c>
      <c r="U2929" s="119" t="str">
        <f t="shared" si="555"/>
        <v/>
      </c>
      <c r="V2929" s="119" t="str">
        <f t="shared" si="560"/>
        <v/>
      </c>
      <c r="W2929" s="119" t="str">
        <f t="shared" si="561"/>
        <v/>
      </c>
      <c r="X2929" s="119" t="str">
        <f t="shared" si="562"/>
        <v/>
      </c>
      <c r="Y2929" s="120" t="str">
        <f t="shared" si="556"/>
        <v/>
      </c>
      <c r="Z2929" s="121" t="str">
        <f t="shared" si="557"/>
        <v/>
      </c>
      <c r="AB2929" s="119" t="str">
        <f t="shared" si="563"/>
        <v/>
      </c>
    </row>
    <row r="2930" spans="1:28" x14ac:dyDescent="0.45">
      <c r="A2930" s="112" t="str">
        <f>IF(C2930="","",COUNTA($C$3:C2930))</f>
        <v/>
      </c>
      <c r="B2930" s="112" t="str">
        <f t="shared" si="558"/>
        <v/>
      </c>
      <c r="F2930" s="137"/>
      <c r="G2930" s="116"/>
      <c r="H2930" s="152"/>
      <c r="I2930" s="116"/>
      <c r="J2930" s="116"/>
      <c r="K2930" s="117" t="str">
        <f t="shared" si="559"/>
        <v/>
      </c>
      <c r="O2930" s="138" t="str">
        <f t="shared" si="564"/>
        <v/>
      </c>
      <c r="P2930" s="142"/>
      <c r="S2930" s="154"/>
      <c r="T2930" s="119" t="str">
        <f t="shared" si="554"/>
        <v/>
      </c>
      <c r="U2930" s="119" t="str">
        <f t="shared" si="555"/>
        <v/>
      </c>
      <c r="V2930" s="119" t="str">
        <f t="shared" si="560"/>
        <v/>
      </c>
      <c r="W2930" s="119" t="str">
        <f t="shared" si="561"/>
        <v/>
      </c>
      <c r="X2930" s="119" t="str">
        <f t="shared" si="562"/>
        <v/>
      </c>
      <c r="Y2930" s="120" t="str">
        <f t="shared" si="556"/>
        <v/>
      </c>
      <c r="Z2930" s="121" t="str">
        <f t="shared" si="557"/>
        <v/>
      </c>
      <c r="AB2930" s="119" t="str">
        <f t="shared" si="563"/>
        <v/>
      </c>
    </row>
    <row r="2931" spans="1:28" x14ac:dyDescent="0.45">
      <c r="A2931" s="112" t="str">
        <f>IF(C2931="","",COUNTA($C$3:C2931))</f>
        <v/>
      </c>
      <c r="B2931" s="112" t="str">
        <f t="shared" si="558"/>
        <v/>
      </c>
      <c r="F2931" s="137"/>
      <c r="G2931" s="116"/>
      <c r="H2931" s="152"/>
      <c r="I2931" s="116"/>
      <c r="J2931" s="116"/>
      <c r="K2931" s="117" t="str">
        <f t="shared" si="559"/>
        <v/>
      </c>
      <c r="O2931" s="138" t="str">
        <f t="shared" si="564"/>
        <v/>
      </c>
      <c r="P2931" s="142"/>
      <c r="S2931" s="154"/>
      <c r="T2931" s="119" t="str">
        <f t="shared" ref="T2931:T2994" si="565">(IF(K2931="Sqmt",(O2931-Q2931),""))</f>
        <v/>
      </c>
      <c r="U2931" s="119" t="str">
        <f t="shared" ref="U2931:U2994" si="566">(IF(K2931="Sqmt",(O2931-P2931)-T2931,IF(K2931="Rmt","",IF(K2931="Kg's","",IF(K2931="No's","",IF(K2931="Roll","",""))))))</f>
        <v/>
      </c>
      <c r="V2931" s="119" t="str">
        <f t="shared" si="560"/>
        <v/>
      </c>
      <c r="W2931" s="119" t="str">
        <f t="shared" si="561"/>
        <v/>
      </c>
      <c r="X2931" s="119" t="str">
        <f t="shared" si="562"/>
        <v/>
      </c>
      <c r="Y2931" s="120" t="str">
        <f t="shared" ref="Y2931:Y2994" si="567">IF(K2931="Sqmt",(T2931/O2931)*100,IF(K2931="Kg's","",IF(K2931="No's","",IF(K2931="Rmt","",IF(K2931="Roll","",IF(K2931="",""))))))</f>
        <v/>
      </c>
      <c r="Z2931" s="121" t="str">
        <f t="shared" ref="Z2931:Z2994" si="568">IF(K2931="Sqmt",(U2931/O2931)*100,IF(K2931="Kg's","",IF(K2931="No's","",IF(K2931="Rmt","",IF(K2931="Roll","",IF(K2931="",""))))))</f>
        <v/>
      </c>
      <c r="AB2931" s="119" t="str">
        <f t="shared" si="563"/>
        <v/>
      </c>
    </row>
    <row r="2932" spans="1:28" x14ac:dyDescent="0.45">
      <c r="A2932" s="112" t="str">
        <f>IF(C2932="","",COUNTA($C$3:C2932))</f>
        <v/>
      </c>
      <c r="B2932" s="112" t="str">
        <f t="shared" ref="B2932:B2995" si="569">IF(C2932="","",TEXT(C2932,"mmmm"))</f>
        <v/>
      </c>
      <c r="F2932" s="137"/>
      <c r="G2932" s="116"/>
      <c r="H2932" s="152"/>
      <c r="I2932" s="116"/>
      <c r="J2932" s="116"/>
      <c r="K2932" s="117" t="str">
        <f t="shared" si="559"/>
        <v/>
      </c>
      <c r="O2932" s="138" t="str">
        <f t="shared" si="564"/>
        <v/>
      </c>
      <c r="P2932" s="142"/>
      <c r="S2932" s="154"/>
      <c r="T2932" s="119" t="str">
        <f t="shared" si="565"/>
        <v/>
      </c>
      <c r="U2932" s="119" t="str">
        <f t="shared" si="566"/>
        <v/>
      </c>
      <c r="V2932" s="119" t="str">
        <f t="shared" si="560"/>
        <v/>
      </c>
      <c r="W2932" s="119" t="str">
        <f t="shared" si="561"/>
        <v/>
      </c>
      <c r="X2932" s="119" t="str">
        <f t="shared" si="562"/>
        <v/>
      </c>
      <c r="Y2932" s="120" t="str">
        <f t="shared" si="567"/>
        <v/>
      </c>
      <c r="Z2932" s="121" t="str">
        <f t="shared" si="568"/>
        <v/>
      </c>
      <c r="AB2932" s="119" t="str">
        <f t="shared" si="563"/>
        <v/>
      </c>
    </row>
    <row r="2933" spans="1:28" x14ac:dyDescent="0.45">
      <c r="A2933" s="112" t="str">
        <f>IF(C2933="","",COUNTA($C$3:C2933))</f>
        <v/>
      </c>
      <c r="B2933" s="112" t="str">
        <f t="shared" si="569"/>
        <v/>
      </c>
      <c r="F2933" s="137"/>
      <c r="G2933" s="116"/>
      <c r="H2933" s="152"/>
      <c r="I2933" s="116"/>
      <c r="J2933" s="116"/>
      <c r="K2933" s="117" t="str">
        <f t="shared" si="559"/>
        <v/>
      </c>
      <c r="O2933" s="138" t="str">
        <f t="shared" si="564"/>
        <v/>
      </c>
      <c r="P2933" s="142"/>
      <c r="S2933" s="154"/>
      <c r="T2933" s="119" t="str">
        <f t="shared" si="565"/>
        <v/>
      </c>
      <c r="U2933" s="119" t="str">
        <f t="shared" si="566"/>
        <v/>
      </c>
      <c r="V2933" s="119" t="str">
        <f t="shared" si="560"/>
        <v/>
      </c>
      <c r="W2933" s="119" t="str">
        <f t="shared" si="561"/>
        <v/>
      </c>
      <c r="X2933" s="119" t="str">
        <f t="shared" si="562"/>
        <v/>
      </c>
      <c r="Y2933" s="120" t="str">
        <f t="shared" si="567"/>
        <v/>
      </c>
      <c r="Z2933" s="121" t="str">
        <f t="shared" si="568"/>
        <v/>
      </c>
      <c r="AB2933" s="119" t="str">
        <f t="shared" si="563"/>
        <v/>
      </c>
    </row>
    <row r="2934" spans="1:28" x14ac:dyDescent="0.45">
      <c r="A2934" s="112" t="str">
        <f>IF(C2934="","",COUNTA($C$3:C2934))</f>
        <v/>
      </c>
      <c r="B2934" s="112" t="str">
        <f t="shared" si="569"/>
        <v/>
      </c>
      <c r="F2934" s="137"/>
      <c r="G2934" s="116"/>
      <c r="H2934" s="152"/>
      <c r="I2934" s="116"/>
      <c r="J2934" s="116"/>
      <c r="K2934" s="117" t="str">
        <f t="shared" si="559"/>
        <v/>
      </c>
      <c r="O2934" s="138" t="str">
        <f t="shared" si="564"/>
        <v/>
      </c>
      <c r="P2934" s="142"/>
      <c r="S2934" s="154"/>
      <c r="T2934" s="119" t="str">
        <f t="shared" si="565"/>
        <v/>
      </c>
      <c r="U2934" s="119" t="str">
        <f t="shared" si="566"/>
        <v/>
      </c>
      <c r="V2934" s="119" t="str">
        <f t="shared" si="560"/>
        <v/>
      </c>
      <c r="W2934" s="119" t="str">
        <f t="shared" si="561"/>
        <v/>
      </c>
      <c r="X2934" s="119" t="str">
        <f t="shared" si="562"/>
        <v/>
      </c>
      <c r="Y2934" s="120" t="str">
        <f t="shared" si="567"/>
        <v/>
      </c>
      <c r="Z2934" s="121" t="str">
        <f t="shared" si="568"/>
        <v/>
      </c>
      <c r="AB2934" s="119" t="str">
        <f t="shared" si="563"/>
        <v/>
      </c>
    </row>
    <row r="2935" spans="1:28" x14ac:dyDescent="0.45">
      <c r="A2935" s="112" t="str">
        <f>IF(C2935="","",COUNTA($C$3:C2935))</f>
        <v/>
      </c>
      <c r="B2935" s="112" t="str">
        <f t="shared" si="569"/>
        <v/>
      </c>
      <c r="C2935" s="137"/>
      <c r="F2935" s="137"/>
      <c r="G2935" s="116"/>
      <c r="H2935" s="152"/>
      <c r="I2935" s="116"/>
      <c r="J2935" s="116"/>
      <c r="K2935" s="117" t="str">
        <f t="shared" si="559"/>
        <v/>
      </c>
      <c r="O2935" s="138" t="str">
        <f t="shared" si="564"/>
        <v/>
      </c>
      <c r="P2935" s="142"/>
      <c r="S2935" s="154"/>
      <c r="T2935" s="119" t="str">
        <f t="shared" si="565"/>
        <v/>
      </c>
      <c r="U2935" s="119" t="str">
        <f t="shared" si="566"/>
        <v/>
      </c>
      <c r="V2935" s="119" t="str">
        <f t="shared" si="560"/>
        <v/>
      </c>
      <c r="W2935" s="119" t="str">
        <f t="shared" si="561"/>
        <v/>
      </c>
      <c r="X2935" s="119" t="str">
        <f t="shared" si="562"/>
        <v/>
      </c>
      <c r="Y2935" s="120" t="str">
        <f t="shared" si="567"/>
        <v/>
      </c>
      <c r="Z2935" s="121" t="str">
        <f t="shared" si="568"/>
        <v/>
      </c>
      <c r="AB2935" s="119" t="str">
        <f t="shared" si="563"/>
        <v/>
      </c>
    </row>
    <row r="2936" spans="1:28" x14ac:dyDescent="0.45">
      <c r="A2936" s="112" t="str">
        <f>IF(C2936="","",COUNTA($C$3:C2936))</f>
        <v/>
      </c>
      <c r="B2936" s="112" t="str">
        <f t="shared" si="569"/>
        <v/>
      </c>
      <c r="F2936" s="137"/>
      <c r="G2936" s="116"/>
      <c r="H2936" s="152"/>
      <c r="I2936" s="116"/>
      <c r="J2936" s="116"/>
      <c r="K2936" s="117" t="str">
        <f t="shared" si="559"/>
        <v/>
      </c>
      <c r="O2936" s="138" t="str">
        <f t="shared" si="564"/>
        <v/>
      </c>
      <c r="P2936" s="142"/>
      <c r="S2936" s="154"/>
      <c r="T2936" s="119" t="str">
        <f t="shared" si="565"/>
        <v/>
      </c>
      <c r="U2936" s="119" t="str">
        <f t="shared" si="566"/>
        <v/>
      </c>
      <c r="V2936" s="119" t="str">
        <f t="shared" si="560"/>
        <v/>
      </c>
      <c r="W2936" s="119" t="str">
        <f t="shared" si="561"/>
        <v/>
      </c>
      <c r="X2936" s="119" t="str">
        <f t="shared" si="562"/>
        <v/>
      </c>
      <c r="Y2936" s="120" t="str">
        <f t="shared" si="567"/>
        <v/>
      </c>
      <c r="Z2936" s="121" t="str">
        <f t="shared" si="568"/>
        <v/>
      </c>
      <c r="AB2936" s="119" t="str">
        <f t="shared" si="563"/>
        <v/>
      </c>
    </row>
    <row r="2937" spans="1:28" x14ac:dyDescent="0.45">
      <c r="A2937" s="112" t="str">
        <f>IF(C2937="","",COUNTA($C$3:C2937))</f>
        <v/>
      </c>
      <c r="B2937" s="112" t="str">
        <f t="shared" si="569"/>
        <v/>
      </c>
      <c r="F2937" s="137"/>
      <c r="G2937" s="116"/>
      <c r="H2937" s="152"/>
      <c r="I2937" s="116"/>
      <c r="J2937" s="116"/>
      <c r="K2937" s="117" t="str">
        <f t="shared" si="559"/>
        <v/>
      </c>
      <c r="O2937" s="138" t="str">
        <f t="shared" si="564"/>
        <v/>
      </c>
      <c r="P2937" s="142"/>
      <c r="S2937" s="154"/>
      <c r="T2937" s="119" t="str">
        <f t="shared" si="565"/>
        <v/>
      </c>
      <c r="U2937" s="119" t="str">
        <f t="shared" si="566"/>
        <v/>
      </c>
      <c r="V2937" s="119" t="str">
        <f t="shared" si="560"/>
        <v/>
      </c>
      <c r="W2937" s="119" t="str">
        <f t="shared" si="561"/>
        <v/>
      </c>
      <c r="X2937" s="119" t="str">
        <f t="shared" si="562"/>
        <v/>
      </c>
      <c r="Y2937" s="120" t="str">
        <f t="shared" si="567"/>
        <v/>
      </c>
      <c r="Z2937" s="121" t="str">
        <f t="shared" si="568"/>
        <v/>
      </c>
      <c r="AB2937" s="119" t="str">
        <f t="shared" si="563"/>
        <v/>
      </c>
    </row>
    <row r="2938" spans="1:28" x14ac:dyDescent="0.45">
      <c r="A2938" s="112" t="str">
        <f>IF(C2938="","",COUNTA($C$3:C2938))</f>
        <v/>
      </c>
      <c r="B2938" s="112" t="str">
        <f t="shared" si="569"/>
        <v/>
      </c>
      <c r="F2938" s="137"/>
      <c r="G2938" s="116"/>
      <c r="H2938" s="152"/>
      <c r="I2938" s="116"/>
      <c r="J2938" s="116"/>
      <c r="K2938" s="117" t="str">
        <f t="shared" si="559"/>
        <v/>
      </c>
      <c r="O2938" s="138" t="str">
        <f t="shared" si="564"/>
        <v/>
      </c>
      <c r="P2938" s="142"/>
      <c r="S2938" s="154"/>
      <c r="T2938" s="119" t="str">
        <f t="shared" si="565"/>
        <v/>
      </c>
      <c r="U2938" s="119" t="str">
        <f t="shared" si="566"/>
        <v/>
      </c>
      <c r="V2938" s="119" t="str">
        <f t="shared" si="560"/>
        <v/>
      </c>
      <c r="W2938" s="119" t="str">
        <f t="shared" si="561"/>
        <v/>
      </c>
      <c r="X2938" s="119" t="str">
        <f t="shared" si="562"/>
        <v/>
      </c>
      <c r="Y2938" s="120" t="str">
        <f t="shared" si="567"/>
        <v/>
      </c>
      <c r="Z2938" s="121" t="str">
        <f t="shared" si="568"/>
        <v/>
      </c>
      <c r="AB2938" s="119" t="str">
        <f t="shared" si="563"/>
        <v/>
      </c>
    </row>
    <row r="2939" spans="1:28" x14ac:dyDescent="0.45">
      <c r="A2939" s="112" t="str">
        <f>IF(C2939="","",COUNTA($C$3:C2939))</f>
        <v/>
      </c>
      <c r="B2939" s="112" t="str">
        <f t="shared" si="569"/>
        <v/>
      </c>
      <c r="F2939" s="137"/>
      <c r="G2939" s="116"/>
      <c r="H2939" s="152"/>
      <c r="I2939" s="116"/>
      <c r="J2939" s="116"/>
      <c r="K2939" s="117" t="str">
        <f t="shared" si="559"/>
        <v/>
      </c>
      <c r="O2939" s="138" t="str">
        <f t="shared" si="564"/>
        <v/>
      </c>
      <c r="P2939" s="142"/>
      <c r="S2939" s="154"/>
      <c r="T2939" s="119" t="str">
        <f t="shared" si="565"/>
        <v/>
      </c>
      <c r="U2939" s="119" t="str">
        <f t="shared" si="566"/>
        <v/>
      </c>
      <c r="V2939" s="119" t="str">
        <f t="shared" si="560"/>
        <v/>
      </c>
      <c r="W2939" s="119" t="str">
        <f t="shared" si="561"/>
        <v/>
      </c>
      <c r="X2939" s="119" t="str">
        <f t="shared" si="562"/>
        <v/>
      </c>
      <c r="Y2939" s="120" t="str">
        <f t="shared" si="567"/>
        <v/>
      </c>
      <c r="Z2939" s="121" t="str">
        <f t="shared" si="568"/>
        <v/>
      </c>
      <c r="AB2939" s="119" t="str">
        <f t="shared" si="563"/>
        <v/>
      </c>
    </row>
    <row r="2940" spans="1:28" x14ac:dyDescent="0.45">
      <c r="A2940" s="112" t="str">
        <f>IF(C2940="","",COUNTA($C$3:C2940))</f>
        <v/>
      </c>
      <c r="B2940" s="112" t="str">
        <f t="shared" si="569"/>
        <v/>
      </c>
      <c r="F2940" s="137"/>
      <c r="G2940" s="116"/>
      <c r="H2940" s="152"/>
      <c r="I2940" s="116"/>
      <c r="J2940" s="116"/>
      <c r="K2940" s="117" t="str">
        <f t="shared" si="559"/>
        <v/>
      </c>
      <c r="O2940" s="138" t="str">
        <f t="shared" si="564"/>
        <v/>
      </c>
      <c r="P2940" s="142"/>
      <c r="S2940" s="154"/>
      <c r="T2940" s="119" t="str">
        <f t="shared" si="565"/>
        <v/>
      </c>
      <c r="U2940" s="119" t="str">
        <f t="shared" si="566"/>
        <v/>
      </c>
      <c r="V2940" s="119" t="str">
        <f t="shared" si="560"/>
        <v/>
      </c>
      <c r="W2940" s="119" t="str">
        <f t="shared" si="561"/>
        <v/>
      </c>
      <c r="X2940" s="119" t="str">
        <f t="shared" si="562"/>
        <v/>
      </c>
      <c r="Y2940" s="120" t="str">
        <f t="shared" si="567"/>
        <v/>
      </c>
      <c r="Z2940" s="121" t="str">
        <f t="shared" si="568"/>
        <v/>
      </c>
      <c r="AB2940" s="119" t="str">
        <f t="shared" si="563"/>
        <v/>
      </c>
    </row>
    <row r="2941" spans="1:28" x14ac:dyDescent="0.45">
      <c r="A2941" s="112" t="str">
        <f>IF(C2941="","",COUNTA($C$3:C2941))</f>
        <v/>
      </c>
      <c r="B2941" s="112" t="str">
        <f t="shared" si="569"/>
        <v/>
      </c>
      <c r="F2941" s="137"/>
      <c r="G2941" s="116"/>
      <c r="H2941" s="152"/>
      <c r="I2941" s="116"/>
      <c r="J2941" s="116"/>
      <c r="K2941" s="117" t="str">
        <f t="shared" si="559"/>
        <v/>
      </c>
      <c r="O2941" s="138" t="str">
        <f t="shared" si="564"/>
        <v/>
      </c>
      <c r="P2941" s="142"/>
      <c r="S2941" s="154"/>
      <c r="T2941" s="119" t="str">
        <f t="shared" si="565"/>
        <v/>
      </c>
      <c r="U2941" s="119" t="str">
        <f t="shared" si="566"/>
        <v/>
      </c>
      <c r="V2941" s="119" t="str">
        <f t="shared" si="560"/>
        <v/>
      </c>
      <c r="W2941" s="119" t="str">
        <f t="shared" si="561"/>
        <v/>
      </c>
      <c r="X2941" s="119" t="str">
        <f t="shared" si="562"/>
        <v/>
      </c>
      <c r="Y2941" s="120" t="str">
        <f t="shared" si="567"/>
        <v/>
      </c>
      <c r="Z2941" s="121" t="str">
        <f t="shared" si="568"/>
        <v/>
      </c>
      <c r="AB2941" s="119" t="str">
        <f t="shared" si="563"/>
        <v/>
      </c>
    </row>
    <row r="2942" spans="1:28" x14ac:dyDescent="0.45">
      <c r="A2942" s="112" t="str">
        <f>IF(C2942="","",COUNTA($C$3:C2942))</f>
        <v/>
      </c>
      <c r="B2942" s="112" t="str">
        <f t="shared" si="569"/>
        <v/>
      </c>
      <c r="F2942" s="137"/>
      <c r="G2942" s="116"/>
      <c r="H2942" s="152"/>
      <c r="I2942" s="116"/>
      <c r="J2942" s="116"/>
      <c r="K2942" s="117" t="str">
        <f t="shared" si="559"/>
        <v/>
      </c>
      <c r="O2942" s="138" t="str">
        <f t="shared" si="564"/>
        <v/>
      </c>
      <c r="P2942" s="142"/>
      <c r="S2942" s="154"/>
      <c r="T2942" s="119" t="str">
        <f t="shared" si="565"/>
        <v/>
      </c>
      <c r="U2942" s="119" t="str">
        <f t="shared" si="566"/>
        <v/>
      </c>
      <c r="V2942" s="119" t="str">
        <f t="shared" si="560"/>
        <v/>
      </c>
      <c r="W2942" s="119" t="str">
        <f t="shared" si="561"/>
        <v/>
      </c>
      <c r="X2942" s="119" t="str">
        <f t="shared" si="562"/>
        <v/>
      </c>
      <c r="Y2942" s="120" t="str">
        <f t="shared" si="567"/>
        <v/>
      </c>
      <c r="Z2942" s="121" t="str">
        <f t="shared" si="568"/>
        <v/>
      </c>
      <c r="AB2942" s="119" t="str">
        <f t="shared" si="563"/>
        <v/>
      </c>
    </row>
    <row r="2943" spans="1:28" x14ac:dyDescent="0.45">
      <c r="A2943" s="112" t="str">
        <f>IF(C2943="","",COUNTA($C$3:C2943))</f>
        <v/>
      </c>
      <c r="B2943" s="112" t="str">
        <f t="shared" si="569"/>
        <v/>
      </c>
      <c r="F2943" s="137"/>
      <c r="G2943" s="116"/>
      <c r="H2943" s="152"/>
      <c r="I2943" s="116"/>
      <c r="J2943" s="116"/>
      <c r="K2943" s="117" t="str">
        <f t="shared" si="559"/>
        <v/>
      </c>
      <c r="O2943" s="138" t="str">
        <f t="shared" si="564"/>
        <v/>
      </c>
      <c r="P2943" s="142"/>
      <c r="S2943" s="154"/>
      <c r="T2943" s="119" t="str">
        <f t="shared" si="565"/>
        <v/>
      </c>
      <c r="U2943" s="119" t="str">
        <f t="shared" si="566"/>
        <v/>
      </c>
      <c r="V2943" s="119" t="str">
        <f t="shared" si="560"/>
        <v/>
      </c>
      <c r="W2943" s="119" t="str">
        <f t="shared" si="561"/>
        <v/>
      </c>
      <c r="X2943" s="119" t="str">
        <f t="shared" si="562"/>
        <v/>
      </c>
      <c r="Y2943" s="120" t="str">
        <f t="shared" si="567"/>
        <v/>
      </c>
      <c r="Z2943" s="121" t="str">
        <f t="shared" si="568"/>
        <v/>
      </c>
      <c r="AB2943" s="119" t="str">
        <f t="shared" si="563"/>
        <v/>
      </c>
    </row>
    <row r="2944" spans="1:28" x14ac:dyDescent="0.45">
      <c r="A2944" s="112" t="str">
        <f>IF(C2944="","",COUNTA($C$3:C2944))</f>
        <v/>
      </c>
      <c r="B2944" s="112" t="str">
        <f t="shared" si="569"/>
        <v/>
      </c>
      <c r="C2944" s="137"/>
      <c r="F2944" s="137"/>
      <c r="G2944" s="116"/>
      <c r="H2944" s="152"/>
      <c r="I2944" s="116"/>
      <c r="J2944" s="116"/>
      <c r="K2944" s="117" t="str">
        <f t="shared" si="559"/>
        <v/>
      </c>
      <c r="O2944" s="138" t="str">
        <f t="shared" si="564"/>
        <v/>
      </c>
      <c r="P2944" s="142"/>
      <c r="S2944" s="154"/>
      <c r="T2944" s="119" t="str">
        <f t="shared" si="565"/>
        <v/>
      </c>
      <c r="U2944" s="119" t="str">
        <f t="shared" si="566"/>
        <v/>
      </c>
      <c r="V2944" s="119" t="str">
        <f t="shared" si="560"/>
        <v/>
      </c>
      <c r="W2944" s="119" t="str">
        <f t="shared" si="561"/>
        <v/>
      </c>
      <c r="X2944" s="119" t="str">
        <f t="shared" si="562"/>
        <v/>
      </c>
      <c r="Y2944" s="120" t="str">
        <f t="shared" si="567"/>
        <v/>
      </c>
      <c r="Z2944" s="121" t="str">
        <f t="shared" si="568"/>
        <v/>
      </c>
      <c r="AB2944" s="119" t="str">
        <f t="shared" si="563"/>
        <v/>
      </c>
    </row>
    <row r="2945" spans="1:28" x14ac:dyDescent="0.45">
      <c r="A2945" s="112" t="str">
        <f>IF(C2945="","",COUNTA($C$3:C2945))</f>
        <v/>
      </c>
      <c r="B2945" s="112" t="str">
        <f t="shared" si="569"/>
        <v/>
      </c>
      <c r="F2945" s="137"/>
      <c r="G2945" s="116"/>
      <c r="H2945" s="152"/>
      <c r="I2945" s="116"/>
      <c r="J2945" s="116"/>
      <c r="K2945" s="117" t="str">
        <f t="shared" si="559"/>
        <v/>
      </c>
      <c r="O2945" s="138" t="str">
        <f t="shared" si="564"/>
        <v/>
      </c>
      <c r="P2945" s="142"/>
      <c r="S2945" s="154"/>
      <c r="T2945" s="119" t="str">
        <f t="shared" si="565"/>
        <v/>
      </c>
      <c r="U2945" s="119" t="str">
        <f t="shared" si="566"/>
        <v/>
      </c>
      <c r="V2945" s="119" t="str">
        <f t="shared" si="560"/>
        <v/>
      </c>
      <c r="W2945" s="119" t="str">
        <f t="shared" si="561"/>
        <v/>
      </c>
      <c r="X2945" s="119" t="str">
        <f t="shared" si="562"/>
        <v/>
      </c>
      <c r="Y2945" s="120" t="str">
        <f t="shared" si="567"/>
        <v/>
      </c>
      <c r="Z2945" s="121" t="str">
        <f t="shared" si="568"/>
        <v/>
      </c>
      <c r="AB2945" s="119" t="str">
        <f t="shared" si="563"/>
        <v/>
      </c>
    </row>
    <row r="2946" spans="1:28" x14ac:dyDescent="0.45">
      <c r="A2946" s="112" t="str">
        <f>IF(C2946="","",COUNTA($C$3:C2946))</f>
        <v/>
      </c>
      <c r="B2946" s="112" t="str">
        <f t="shared" si="569"/>
        <v/>
      </c>
      <c r="F2946" s="137"/>
      <c r="G2946" s="116"/>
      <c r="H2946" s="152"/>
      <c r="I2946" s="116"/>
      <c r="J2946" s="116"/>
      <c r="K2946" s="117" t="str">
        <f t="shared" si="559"/>
        <v/>
      </c>
      <c r="O2946" s="138" t="str">
        <f t="shared" si="564"/>
        <v/>
      </c>
      <c r="P2946" s="142"/>
      <c r="S2946" s="154"/>
      <c r="T2946" s="119" t="str">
        <f t="shared" si="565"/>
        <v/>
      </c>
      <c r="U2946" s="119" t="str">
        <f t="shared" si="566"/>
        <v/>
      </c>
      <c r="V2946" s="119" t="str">
        <f t="shared" si="560"/>
        <v/>
      </c>
      <c r="W2946" s="119" t="str">
        <f t="shared" si="561"/>
        <v/>
      </c>
      <c r="X2946" s="119" t="str">
        <f t="shared" si="562"/>
        <v/>
      </c>
      <c r="Y2946" s="120" t="str">
        <f t="shared" si="567"/>
        <v/>
      </c>
      <c r="Z2946" s="121" t="str">
        <f t="shared" si="568"/>
        <v/>
      </c>
      <c r="AB2946" s="119" t="str">
        <f t="shared" si="563"/>
        <v/>
      </c>
    </row>
    <row r="2947" spans="1:28" x14ac:dyDescent="0.45">
      <c r="A2947" s="112" t="str">
        <f>IF(C2947="","",COUNTA($C$3:C2947))</f>
        <v/>
      </c>
      <c r="B2947" s="112" t="str">
        <f t="shared" si="569"/>
        <v/>
      </c>
      <c r="C2947" s="137"/>
      <c r="F2947" s="137"/>
      <c r="G2947" s="116"/>
      <c r="H2947" s="152"/>
      <c r="I2947" s="116"/>
      <c r="J2947" s="116"/>
      <c r="K2947" s="117" t="str">
        <f t="shared" ref="K2947:K3010" si="570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2947" s="138" t="str">
        <f t="shared" si="564"/>
        <v/>
      </c>
      <c r="P2947" s="142"/>
      <c r="S2947" s="154"/>
      <c r="T2947" s="119" t="str">
        <f t="shared" si="565"/>
        <v/>
      </c>
      <c r="U2947" s="119" t="str">
        <f t="shared" si="566"/>
        <v/>
      </c>
      <c r="V2947" s="119" t="str">
        <f t="shared" ref="V2947:V3010" si="571">IF(ISNUMBER(SEARCH("26",J:J)),O2947*3.925,IF(ISNUMBER(SEARCH("24",J:J)),O2947*4.71,IF(ISNUMBER(SEARCH("22",J:J)),O2947*6.28,IF(ISNUMBER(SEARCH("20",J:J)),O2947*7.85,IF(ISNUMBER(SEARCH("18G",J:J)),O2947*9.42,IF(ISNUMBER(SEARCH("16G",J:J)),O2947*11.775,IF(ISNUMBER(SEARCH("Thermal",J:J)),O2947,IF(ISNUMBER(SEARCH("Acou",J:J)),O2947,IF(ISNUMBER(SEARCH("ss",J:J)),O2947,IF(ISNUMBER(SEARCH("0.8mm",J:J)),O2947*2.2,IF(ISNUMBER(SEARCH("1mm",J:J)),O2947*2.75,IF(ISNUMBER(SEARCH("1.2mm",J:J)),O2947*3.3,IF(ISNUMBER(SEARCH("Gasket",J:J)),O2947,IF(ISNUMBER(SEARCH("Cleats",J:J)),O2947,IF(ISNUMBER(SEARCH("Sealant",J:J)),O2947,IF(ISNUMBER(SEARCH("Bracket",J:J)),O2947,IF(ISNUMBER(SEARCH("Corner",J:J)),O2947,IF(ISNUMBER(SEARCH("Bubble",J:J)),O2947,""))))))))))))))))))</f>
        <v/>
      </c>
      <c r="W2947" s="119" t="str">
        <f t="shared" ref="W2947:W3010" si="572">IF(ISNUMBER(SEARCH("26",J:J)),U2947*3.925,IF(ISNUMBER(SEARCH("24",J:J)),U2947*4.71,IF(ISNUMBER(SEARCH("22",J:J)),U2947*6.28,IF(ISNUMBER(SEARCH("20",J:J)),U2947*7.85,IF(ISNUMBER(SEARCH("18G",J:J)),U2947*9.42,IF(ISNUMBER(SEARCH("16G",J:J)),U2947*11.775,IF(ISNUMBER(SEARCH("Thermal",J:J)),U2947,IF(ISNUMBER(SEARCH("Acou",J:J)),U2947,IF(ISNUMBER(SEARCH("ss",J:J)),U2947,IF(ISNUMBER(SEARCH("0.8mm",J:J)),U2947*2.2,IF(ISNUMBER(SEARCH("1mm",J:J)),U2947*2.75,IF(ISNUMBER(SEARCH("1.2mm",J:J)),U2947*3.3,IF(ISNUMBER(SEARCH("Gasket",J:J)),U2947,IF(ISNUMBER(SEARCH("Cleats",J:J)),U2947,IF(ISNUMBER(SEARCH("Sealant",J:J)),U2947,IF(ISNUMBER(SEARCH("Bracket",J:J)),U2947,IF(ISNUMBER(SEARCH("Corner",J:J)),U2947,IF(ISNUMBER(SEARCH("Bubble",J:J)),U2947,""))))))))))))))))))</f>
        <v/>
      </c>
      <c r="X2947" s="119" t="str">
        <f t="shared" ref="X2947:X3010" si="573">IF(ISNUMBER(SEARCH("26",J:J)),T2947*3.925,IF(ISNUMBER(SEARCH("24",J:J)),T2947*4.71,IF(ISNUMBER(SEARCH("22",J:J)),T2947*6.28,IF(ISNUMBER(SEARCH("20",J:J)),T2947*7.85,IF(ISNUMBER(SEARCH("18",J:J)),T2947*9.42,IF(ISNUMBER(SEARCH("16",J:J)),T2947*11.775,IF(ISNUMBER(SEARCH("Thermal",J:J)),"",IF(ISNUMBER(SEARCH("Acou",J:J)),"",IF(ISNUMBER(SEARCH("ss",J:J)),"",IF(ISNUMBER(SEARCH("0.8mm",J:J)),T2947*2.2,IF(ISNUMBER(SEARCH("1mm",J:J)),T2947*2.75,IF(ISNUMBER(SEARCH("1.2mm",J:J)),T2947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2947" s="120" t="str">
        <f t="shared" si="567"/>
        <v/>
      </c>
      <c r="Z2947" s="121" t="str">
        <f t="shared" si="568"/>
        <v/>
      </c>
      <c r="AB2947" s="119" t="str">
        <f t="shared" si="563"/>
        <v/>
      </c>
    </row>
    <row r="2948" spans="1:28" x14ac:dyDescent="0.45">
      <c r="A2948" s="112" t="str">
        <f>IF(C2948="","",COUNTA($C$3:C2948))</f>
        <v/>
      </c>
      <c r="B2948" s="112" t="str">
        <f t="shared" si="569"/>
        <v/>
      </c>
      <c r="F2948" s="137"/>
      <c r="G2948" s="116"/>
      <c r="H2948" s="152"/>
      <c r="I2948" s="116"/>
      <c r="J2948" s="116"/>
      <c r="K2948" s="117" t="str">
        <f t="shared" si="570"/>
        <v/>
      </c>
      <c r="O2948" s="138" t="str">
        <f t="shared" si="564"/>
        <v/>
      </c>
      <c r="P2948" s="142"/>
      <c r="S2948" s="154"/>
      <c r="T2948" s="119" t="str">
        <f t="shared" si="565"/>
        <v/>
      </c>
      <c r="U2948" s="119" t="str">
        <f t="shared" si="566"/>
        <v/>
      </c>
      <c r="V2948" s="119" t="str">
        <f t="shared" si="571"/>
        <v/>
      </c>
      <c r="W2948" s="119" t="str">
        <f t="shared" si="572"/>
        <v/>
      </c>
      <c r="X2948" s="119" t="str">
        <f t="shared" si="573"/>
        <v/>
      </c>
      <c r="Y2948" s="120" t="str">
        <f t="shared" si="567"/>
        <v/>
      </c>
      <c r="Z2948" s="121" t="str">
        <f t="shared" si="568"/>
        <v/>
      </c>
      <c r="AB2948" s="119" t="str">
        <f t="shared" si="563"/>
        <v/>
      </c>
    </row>
    <row r="2949" spans="1:28" x14ac:dyDescent="0.45">
      <c r="A2949" s="112" t="str">
        <f>IF(C2949="","",COUNTA($C$3:C2949))</f>
        <v/>
      </c>
      <c r="B2949" s="112" t="str">
        <f t="shared" si="569"/>
        <v/>
      </c>
      <c r="F2949" s="137"/>
      <c r="G2949" s="116"/>
      <c r="H2949" s="152"/>
      <c r="I2949" s="116"/>
      <c r="J2949" s="116"/>
      <c r="K2949" s="117" t="str">
        <f t="shared" si="570"/>
        <v/>
      </c>
      <c r="O2949" s="138" t="str">
        <f t="shared" si="564"/>
        <v/>
      </c>
      <c r="P2949" s="142"/>
      <c r="S2949" s="154"/>
      <c r="T2949" s="119" t="str">
        <f t="shared" si="565"/>
        <v/>
      </c>
      <c r="U2949" s="119" t="str">
        <f t="shared" si="566"/>
        <v/>
      </c>
      <c r="V2949" s="119" t="str">
        <f t="shared" si="571"/>
        <v/>
      </c>
      <c r="W2949" s="119" t="str">
        <f t="shared" si="572"/>
        <v/>
      </c>
      <c r="X2949" s="119" t="str">
        <f t="shared" si="573"/>
        <v/>
      </c>
      <c r="Y2949" s="120" t="str">
        <f t="shared" si="567"/>
        <v/>
      </c>
      <c r="Z2949" s="121" t="str">
        <f t="shared" si="568"/>
        <v/>
      </c>
      <c r="AB2949" s="119" t="str">
        <f t="shared" si="563"/>
        <v/>
      </c>
    </row>
    <row r="2950" spans="1:28" x14ac:dyDescent="0.45">
      <c r="A2950" s="112" t="str">
        <f>IF(C2950="","",COUNTA($C$3:C2950))</f>
        <v/>
      </c>
      <c r="B2950" s="112" t="str">
        <f t="shared" si="569"/>
        <v/>
      </c>
      <c r="F2950" s="137"/>
      <c r="G2950" s="116"/>
      <c r="H2950" s="152"/>
      <c r="I2950" s="116"/>
      <c r="J2950" s="116"/>
      <c r="K2950" s="117" t="str">
        <f t="shared" si="570"/>
        <v/>
      </c>
      <c r="O2950" s="138" t="str">
        <f t="shared" si="564"/>
        <v/>
      </c>
      <c r="P2950" s="142"/>
      <c r="S2950" s="154"/>
      <c r="T2950" s="119" t="str">
        <f t="shared" si="565"/>
        <v/>
      </c>
      <c r="U2950" s="119" t="str">
        <f t="shared" si="566"/>
        <v/>
      </c>
      <c r="V2950" s="119" t="str">
        <f t="shared" si="571"/>
        <v/>
      </c>
      <c r="W2950" s="119" t="str">
        <f t="shared" si="572"/>
        <v/>
      </c>
      <c r="X2950" s="119" t="str">
        <f t="shared" si="573"/>
        <v/>
      </c>
      <c r="Y2950" s="120" t="str">
        <f t="shared" si="567"/>
        <v/>
      </c>
      <c r="Z2950" s="121" t="str">
        <f t="shared" si="568"/>
        <v/>
      </c>
      <c r="AB2950" s="119" t="str">
        <f t="shared" si="563"/>
        <v/>
      </c>
    </row>
    <row r="2951" spans="1:28" x14ac:dyDescent="0.45">
      <c r="A2951" s="112" t="str">
        <f>IF(C2951="","",COUNTA($C$3:C2951))</f>
        <v/>
      </c>
      <c r="B2951" s="112" t="str">
        <f t="shared" si="569"/>
        <v/>
      </c>
      <c r="F2951" s="137"/>
      <c r="G2951" s="116"/>
      <c r="H2951" s="152"/>
      <c r="I2951" s="116"/>
      <c r="J2951" s="116"/>
      <c r="K2951" s="117" t="str">
        <f t="shared" si="570"/>
        <v/>
      </c>
      <c r="O2951" s="138" t="str">
        <f t="shared" si="564"/>
        <v/>
      </c>
      <c r="P2951" s="142"/>
      <c r="S2951" s="154"/>
      <c r="T2951" s="119" t="str">
        <f t="shared" si="565"/>
        <v/>
      </c>
      <c r="U2951" s="119" t="str">
        <f t="shared" si="566"/>
        <v/>
      </c>
      <c r="V2951" s="119" t="str">
        <f t="shared" si="571"/>
        <v/>
      </c>
      <c r="W2951" s="119" t="str">
        <f t="shared" si="572"/>
        <v/>
      </c>
      <c r="X2951" s="119" t="str">
        <f t="shared" si="573"/>
        <v/>
      </c>
      <c r="Y2951" s="120" t="str">
        <f t="shared" si="567"/>
        <v/>
      </c>
      <c r="Z2951" s="121" t="str">
        <f t="shared" si="568"/>
        <v/>
      </c>
      <c r="AB2951" s="119" t="str">
        <f t="shared" si="563"/>
        <v/>
      </c>
    </row>
    <row r="2952" spans="1:28" x14ac:dyDescent="0.45">
      <c r="A2952" s="112" t="str">
        <f>IF(C2952="","",COUNTA($C$3:C2952))</f>
        <v/>
      </c>
      <c r="B2952" s="112" t="str">
        <f t="shared" si="569"/>
        <v/>
      </c>
      <c r="F2952" s="137"/>
      <c r="G2952" s="116"/>
      <c r="H2952" s="152"/>
      <c r="I2952" s="116"/>
      <c r="J2952" s="116"/>
      <c r="K2952" s="117" t="str">
        <f t="shared" si="570"/>
        <v/>
      </c>
      <c r="O2952" s="138" t="str">
        <f t="shared" si="564"/>
        <v/>
      </c>
      <c r="P2952" s="142"/>
      <c r="S2952" s="154"/>
      <c r="T2952" s="119" t="str">
        <f t="shared" si="565"/>
        <v/>
      </c>
      <c r="U2952" s="119" t="str">
        <f t="shared" si="566"/>
        <v/>
      </c>
      <c r="V2952" s="119" t="str">
        <f t="shared" si="571"/>
        <v/>
      </c>
      <c r="W2952" s="119" t="str">
        <f t="shared" si="572"/>
        <v/>
      </c>
      <c r="X2952" s="119" t="str">
        <f t="shared" si="573"/>
        <v/>
      </c>
      <c r="Y2952" s="120" t="str">
        <f t="shared" si="567"/>
        <v/>
      </c>
      <c r="Z2952" s="121" t="str">
        <f t="shared" si="568"/>
        <v/>
      </c>
      <c r="AB2952" s="119" t="str">
        <f t="shared" si="563"/>
        <v/>
      </c>
    </row>
    <row r="2953" spans="1:28" x14ac:dyDescent="0.45">
      <c r="A2953" s="112" t="str">
        <f>IF(C2953="","",COUNTA($C$3:C2953))</f>
        <v/>
      </c>
      <c r="B2953" s="112" t="str">
        <f t="shared" si="569"/>
        <v/>
      </c>
      <c r="F2953" s="137"/>
      <c r="G2953" s="116"/>
      <c r="H2953" s="152"/>
      <c r="I2953" s="116"/>
      <c r="J2953" s="116"/>
      <c r="K2953" s="117" t="str">
        <f t="shared" si="570"/>
        <v/>
      </c>
      <c r="O2953" s="138" t="str">
        <f t="shared" si="564"/>
        <v/>
      </c>
      <c r="P2953" s="142"/>
      <c r="S2953" s="154"/>
      <c r="T2953" s="119" t="str">
        <f t="shared" si="565"/>
        <v/>
      </c>
      <c r="U2953" s="119" t="str">
        <f t="shared" si="566"/>
        <v/>
      </c>
      <c r="V2953" s="119" t="str">
        <f t="shared" si="571"/>
        <v/>
      </c>
      <c r="W2953" s="119" t="str">
        <f t="shared" si="572"/>
        <v/>
      </c>
      <c r="X2953" s="119" t="str">
        <f t="shared" si="573"/>
        <v/>
      </c>
      <c r="Y2953" s="120" t="str">
        <f t="shared" si="567"/>
        <v/>
      </c>
      <c r="Z2953" s="121" t="str">
        <f t="shared" si="568"/>
        <v/>
      </c>
      <c r="AB2953" s="119" t="str">
        <f t="shared" si="563"/>
        <v/>
      </c>
    </row>
    <row r="2954" spans="1:28" x14ac:dyDescent="0.45">
      <c r="A2954" s="112" t="str">
        <f>IF(C2954="","",COUNTA($C$3:C2954))</f>
        <v/>
      </c>
      <c r="B2954" s="112" t="str">
        <f t="shared" si="569"/>
        <v/>
      </c>
      <c r="C2954" s="137"/>
      <c r="F2954" s="137"/>
      <c r="G2954" s="116"/>
      <c r="H2954" s="152"/>
      <c r="I2954" s="116"/>
      <c r="J2954" s="116"/>
      <c r="K2954" s="117" t="str">
        <f t="shared" si="570"/>
        <v/>
      </c>
      <c r="O2954" s="138" t="str">
        <f t="shared" si="564"/>
        <v/>
      </c>
      <c r="P2954" s="142"/>
      <c r="S2954" s="154"/>
      <c r="T2954" s="119" t="str">
        <f t="shared" si="565"/>
        <v/>
      </c>
      <c r="U2954" s="119" t="str">
        <f t="shared" si="566"/>
        <v/>
      </c>
      <c r="V2954" s="119" t="str">
        <f t="shared" si="571"/>
        <v/>
      </c>
      <c r="W2954" s="119" t="str">
        <f t="shared" si="572"/>
        <v/>
      </c>
      <c r="X2954" s="119" t="str">
        <f t="shared" si="573"/>
        <v/>
      </c>
      <c r="Y2954" s="120" t="str">
        <f t="shared" si="567"/>
        <v/>
      </c>
      <c r="Z2954" s="121" t="str">
        <f t="shared" si="568"/>
        <v/>
      </c>
      <c r="AB2954" s="119" t="str">
        <f t="shared" si="563"/>
        <v/>
      </c>
    </row>
    <row r="2955" spans="1:28" x14ac:dyDescent="0.45">
      <c r="A2955" s="112" t="str">
        <f>IF(C2955="","",COUNTA($C$3:C2955))</f>
        <v/>
      </c>
      <c r="B2955" s="112" t="str">
        <f t="shared" si="569"/>
        <v/>
      </c>
      <c r="F2955" s="137"/>
      <c r="G2955" s="116"/>
      <c r="H2955" s="152"/>
      <c r="I2955" s="116"/>
      <c r="J2955" s="116"/>
      <c r="K2955" s="117" t="str">
        <f t="shared" si="570"/>
        <v/>
      </c>
      <c r="O2955" s="138" t="str">
        <f t="shared" si="564"/>
        <v/>
      </c>
      <c r="P2955" s="142"/>
      <c r="S2955" s="154"/>
      <c r="T2955" s="119" t="str">
        <f t="shared" si="565"/>
        <v/>
      </c>
      <c r="U2955" s="119" t="str">
        <f t="shared" si="566"/>
        <v/>
      </c>
      <c r="V2955" s="119" t="str">
        <f t="shared" si="571"/>
        <v/>
      </c>
      <c r="W2955" s="119" t="str">
        <f t="shared" si="572"/>
        <v/>
      </c>
      <c r="X2955" s="119" t="str">
        <f t="shared" si="573"/>
        <v/>
      </c>
      <c r="Y2955" s="120" t="str">
        <f t="shared" si="567"/>
        <v/>
      </c>
      <c r="Z2955" s="121" t="str">
        <f t="shared" si="568"/>
        <v/>
      </c>
      <c r="AB2955" s="119" t="str">
        <f t="shared" si="563"/>
        <v/>
      </c>
    </row>
    <row r="2956" spans="1:28" x14ac:dyDescent="0.45">
      <c r="A2956" s="112" t="str">
        <f>IF(C2956="","",COUNTA($C$3:C2956))</f>
        <v/>
      </c>
      <c r="B2956" s="112" t="str">
        <f t="shared" si="569"/>
        <v/>
      </c>
      <c r="F2956" s="137"/>
      <c r="G2956" s="116"/>
      <c r="H2956" s="152"/>
      <c r="I2956" s="116"/>
      <c r="J2956" s="116"/>
      <c r="K2956" s="117" t="str">
        <f t="shared" si="570"/>
        <v/>
      </c>
      <c r="O2956" s="138" t="str">
        <f t="shared" si="564"/>
        <v/>
      </c>
      <c r="P2956" s="142"/>
      <c r="S2956" s="154"/>
      <c r="T2956" s="119" t="str">
        <f t="shared" si="565"/>
        <v/>
      </c>
      <c r="U2956" s="119" t="str">
        <f t="shared" si="566"/>
        <v/>
      </c>
      <c r="V2956" s="119" t="str">
        <f t="shared" si="571"/>
        <v/>
      </c>
      <c r="W2956" s="119" t="str">
        <f t="shared" si="572"/>
        <v/>
      </c>
      <c r="X2956" s="119" t="str">
        <f t="shared" si="573"/>
        <v/>
      </c>
      <c r="Y2956" s="120" t="str">
        <f t="shared" si="567"/>
        <v/>
      </c>
      <c r="Z2956" s="121" t="str">
        <f t="shared" si="568"/>
        <v/>
      </c>
      <c r="AB2956" s="119" t="str">
        <f t="shared" si="563"/>
        <v/>
      </c>
    </row>
    <row r="2957" spans="1:28" x14ac:dyDescent="0.45">
      <c r="A2957" s="112" t="str">
        <f>IF(C2957="","",COUNTA($C$3:C2957))</f>
        <v/>
      </c>
      <c r="B2957" s="112" t="str">
        <f t="shared" si="569"/>
        <v/>
      </c>
      <c r="F2957" s="137"/>
      <c r="G2957" s="116"/>
      <c r="H2957" s="152"/>
      <c r="I2957" s="116"/>
      <c r="J2957" s="116"/>
      <c r="K2957" s="117" t="str">
        <f t="shared" si="570"/>
        <v/>
      </c>
      <c r="O2957" s="138" t="str">
        <f t="shared" si="564"/>
        <v/>
      </c>
      <c r="P2957" s="142"/>
      <c r="S2957" s="154"/>
      <c r="T2957" s="119" t="str">
        <f t="shared" si="565"/>
        <v/>
      </c>
      <c r="U2957" s="119" t="str">
        <f t="shared" si="566"/>
        <v/>
      </c>
      <c r="V2957" s="119" t="str">
        <f t="shared" si="571"/>
        <v/>
      </c>
      <c r="W2957" s="119" t="str">
        <f t="shared" si="572"/>
        <v/>
      </c>
      <c r="X2957" s="119" t="str">
        <f t="shared" si="573"/>
        <v/>
      </c>
      <c r="Y2957" s="120" t="str">
        <f t="shared" si="567"/>
        <v/>
      </c>
      <c r="Z2957" s="121" t="str">
        <f t="shared" si="568"/>
        <v/>
      </c>
      <c r="AB2957" s="119" t="str">
        <f t="shared" si="563"/>
        <v/>
      </c>
    </row>
    <row r="2958" spans="1:28" x14ac:dyDescent="0.45">
      <c r="A2958" s="112" t="str">
        <f>IF(C2958="","",COUNTA($C$3:C2958))</f>
        <v/>
      </c>
      <c r="B2958" s="112" t="str">
        <f t="shared" si="569"/>
        <v/>
      </c>
      <c r="F2958" s="137"/>
      <c r="G2958" s="116"/>
      <c r="H2958" s="152"/>
      <c r="I2958" s="116"/>
      <c r="J2958" s="116"/>
      <c r="K2958" s="117" t="str">
        <f t="shared" si="570"/>
        <v/>
      </c>
      <c r="O2958" s="138" t="str">
        <f t="shared" si="564"/>
        <v/>
      </c>
      <c r="P2958" s="142"/>
      <c r="S2958" s="154"/>
      <c r="T2958" s="119" t="str">
        <f t="shared" si="565"/>
        <v/>
      </c>
      <c r="U2958" s="119" t="str">
        <f t="shared" si="566"/>
        <v/>
      </c>
      <c r="V2958" s="119" t="str">
        <f t="shared" si="571"/>
        <v/>
      </c>
      <c r="W2958" s="119" t="str">
        <f t="shared" si="572"/>
        <v/>
      </c>
      <c r="X2958" s="119" t="str">
        <f t="shared" si="573"/>
        <v/>
      </c>
      <c r="Y2958" s="120" t="str">
        <f t="shared" si="567"/>
        <v/>
      </c>
      <c r="Z2958" s="121" t="str">
        <f t="shared" si="568"/>
        <v/>
      </c>
      <c r="AB2958" s="119" t="str">
        <f t="shared" si="563"/>
        <v/>
      </c>
    </row>
    <row r="2959" spans="1:28" x14ac:dyDescent="0.45">
      <c r="A2959" s="112" t="str">
        <f>IF(C2959="","",COUNTA($C$3:C2959))</f>
        <v/>
      </c>
      <c r="B2959" s="112" t="str">
        <f t="shared" si="569"/>
        <v/>
      </c>
      <c r="F2959" s="137"/>
      <c r="G2959" s="116"/>
      <c r="H2959" s="152"/>
      <c r="I2959" s="116"/>
      <c r="J2959" s="116"/>
      <c r="K2959" s="117" t="str">
        <f t="shared" si="570"/>
        <v/>
      </c>
      <c r="O2959" s="138" t="str">
        <f t="shared" si="564"/>
        <v/>
      </c>
      <c r="P2959" s="142"/>
      <c r="S2959" s="154"/>
      <c r="T2959" s="119" t="str">
        <f t="shared" si="565"/>
        <v/>
      </c>
      <c r="U2959" s="119" t="str">
        <f t="shared" si="566"/>
        <v/>
      </c>
      <c r="V2959" s="119" t="str">
        <f t="shared" si="571"/>
        <v/>
      </c>
      <c r="W2959" s="119" t="str">
        <f t="shared" si="572"/>
        <v/>
      </c>
      <c r="X2959" s="119" t="str">
        <f t="shared" si="573"/>
        <v/>
      </c>
      <c r="Y2959" s="120" t="str">
        <f t="shared" si="567"/>
        <v/>
      </c>
      <c r="Z2959" s="121" t="str">
        <f t="shared" si="568"/>
        <v/>
      </c>
      <c r="AB2959" s="119" t="str">
        <f t="shared" si="563"/>
        <v/>
      </c>
    </row>
    <row r="2960" spans="1:28" x14ac:dyDescent="0.45">
      <c r="A2960" s="112" t="str">
        <f>IF(C2960="","",COUNTA($C$3:C2960))</f>
        <v/>
      </c>
      <c r="B2960" s="112" t="str">
        <f t="shared" si="569"/>
        <v/>
      </c>
      <c r="F2960" s="137"/>
      <c r="G2960" s="116"/>
      <c r="H2960" s="152"/>
      <c r="I2960" s="116"/>
      <c r="J2960" s="116"/>
      <c r="K2960" s="117" t="str">
        <f t="shared" si="570"/>
        <v/>
      </c>
      <c r="O2960" s="138" t="str">
        <f t="shared" si="564"/>
        <v/>
      </c>
      <c r="P2960" s="142"/>
      <c r="S2960" s="154"/>
      <c r="T2960" s="119" t="str">
        <f t="shared" si="565"/>
        <v/>
      </c>
      <c r="U2960" s="119" t="str">
        <f t="shared" si="566"/>
        <v/>
      </c>
      <c r="V2960" s="119" t="str">
        <f t="shared" si="571"/>
        <v/>
      </c>
      <c r="W2960" s="119" t="str">
        <f t="shared" si="572"/>
        <v/>
      </c>
      <c r="X2960" s="119" t="str">
        <f t="shared" si="573"/>
        <v/>
      </c>
      <c r="Y2960" s="120" t="str">
        <f t="shared" si="567"/>
        <v/>
      </c>
      <c r="Z2960" s="121" t="str">
        <f t="shared" si="568"/>
        <v/>
      </c>
      <c r="AB2960" s="119" t="str">
        <f t="shared" si="563"/>
        <v/>
      </c>
    </row>
    <row r="2961" spans="1:28" x14ac:dyDescent="0.45">
      <c r="A2961" s="112" t="str">
        <f>IF(C2961="","",COUNTA($C$3:C2961))</f>
        <v/>
      </c>
      <c r="B2961" s="112" t="str">
        <f t="shared" si="569"/>
        <v/>
      </c>
      <c r="C2961" s="137"/>
      <c r="F2961" s="137"/>
      <c r="G2961" s="116"/>
      <c r="H2961" s="152"/>
      <c r="I2961" s="116"/>
      <c r="J2961" s="116"/>
      <c r="K2961" s="117" t="str">
        <f t="shared" si="570"/>
        <v/>
      </c>
      <c r="O2961" s="138" t="str">
        <f t="shared" si="564"/>
        <v/>
      </c>
      <c r="P2961" s="142"/>
      <c r="S2961" s="154"/>
      <c r="T2961" s="119" t="str">
        <f t="shared" si="565"/>
        <v/>
      </c>
      <c r="U2961" s="119" t="str">
        <f t="shared" si="566"/>
        <v/>
      </c>
      <c r="V2961" s="119" t="str">
        <f t="shared" si="571"/>
        <v/>
      </c>
      <c r="W2961" s="119" t="str">
        <f t="shared" si="572"/>
        <v/>
      </c>
      <c r="X2961" s="119" t="str">
        <f t="shared" si="573"/>
        <v/>
      </c>
      <c r="Y2961" s="120" t="str">
        <f t="shared" si="567"/>
        <v/>
      </c>
      <c r="Z2961" s="121" t="str">
        <f t="shared" si="568"/>
        <v/>
      </c>
      <c r="AB2961" s="119" t="str">
        <f t="shared" si="563"/>
        <v/>
      </c>
    </row>
    <row r="2962" spans="1:28" x14ac:dyDescent="0.45">
      <c r="A2962" s="112" t="str">
        <f>IF(C2962="","",COUNTA($C$3:C2962))</f>
        <v/>
      </c>
      <c r="B2962" s="112" t="str">
        <f t="shared" si="569"/>
        <v/>
      </c>
      <c r="F2962" s="137"/>
      <c r="G2962" s="116"/>
      <c r="H2962" s="152"/>
      <c r="I2962" s="116"/>
      <c r="J2962" s="116"/>
      <c r="K2962" s="117" t="str">
        <f t="shared" si="570"/>
        <v/>
      </c>
      <c r="O2962" s="138" t="str">
        <f t="shared" si="564"/>
        <v/>
      </c>
      <c r="P2962" s="142"/>
      <c r="S2962" s="154"/>
      <c r="T2962" s="119" t="str">
        <f t="shared" si="565"/>
        <v/>
      </c>
      <c r="U2962" s="119" t="str">
        <f t="shared" si="566"/>
        <v/>
      </c>
      <c r="V2962" s="119" t="str">
        <f t="shared" si="571"/>
        <v/>
      </c>
      <c r="W2962" s="119" t="str">
        <f t="shared" si="572"/>
        <v/>
      </c>
      <c r="X2962" s="119" t="str">
        <f t="shared" si="573"/>
        <v/>
      </c>
      <c r="Y2962" s="120" t="str">
        <f t="shared" si="567"/>
        <v/>
      </c>
      <c r="Z2962" s="121" t="str">
        <f t="shared" si="568"/>
        <v/>
      </c>
      <c r="AB2962" s="119" t="str">
        <f t="shared" si="563"/>
        <v/>
      </c>
    </row>
    <row r="2963" spans="1:28" x14ac:dyDescent="0.45">
      <c r="A2963" s="112" t="str">
        <f>IF(C2963="","",COUNTA($C$3:C2963))</f>
        <v/>
      </c>
      <c r="B2963" s="112" t="str">
        <f t="shared" si="569"/>
        <v/>
      </c>
      <c r="F2963" s="137"/>
      <c r="G2963" s="116"/>
      <c r="H2963" s="152"/>
      <c r="I2963" s="116"/>
      <c r="J2963" s="116"/>
      <c r="K2963" s="117" t="str">
        <f t="shared" si="570"/>
        <v/>
      </c>
      <c r="O2963" s="138" t="str">
        <f t="shared" si="564"/>
        <v/>
      </c>
      <c r="P2963" s="142"/>
      <c r="S2963" s="154"/>
      <c r="T2963" s="119" t="str">
        <f t="shared" si="565"/>
        <v/>
      </c>
      <c r="U2963" s="119" t="str">
        <f t="shared" si="566"/>
        <v/>
      </c>
      <c r="V2963" s="119" t="str">
        <f t="shared" si="571"/>
        <v/>
      </c>
      <c r="W2963" s="119" t="str">
        <f t="shared" si="572"/>
        <v/>
      </c>
      <c r="X2963" s="119" t="str">
        <f t="shared" si="573"/>
        <v/>
      </c>
      <c r="Y2963" s="120" t="str">
        <f t="shared" si="567"/>
        <v/>
      </c>
      <c r="Z2963" s="121" t="str">
        <f t="shared" si="568"/>
        <v/>
      </c>
      <c r="AB2963" s="119" t="str">
        <f t="shared" si="563"/>
        <v/>
      </c>
    </row>
    <row r="2964" spans="1:28" x14ac:dyDescent="0.45">
      <c r="A2964" s="112" t="str">
        <f>IF(C2964="","",COUNTA($C$3:C2964))</f>
        <v/>
      </c>
      <c r="B2964" s="112" t="str">
        <f t="shared" si="569"/>
        <v/>
      </c>
      <c r="F2964" s="137"/>
      <c r="G2964" s="116"/>
      <c r="H2964" s="152"/>
      <c r="I2964" s="116"/>
      <c r="J2964" s="116"/>
      <c r="K2964" s="117" t="str">
        <f t="shared" si="570"/>
        <v/>
      </c>
      <c r="O2964" s="138" t="str">
        <f t="shared" si="564"/>
        <v/>
      </c>
      <c r="P2964" s="142"/>
      <c r="S2964" s="154"/>
      <c r="T2964" s="119" t="str">
        <f t="shared" si="565"/>
        <v/>
      </c>
      <c r="U2964" s="119" t="str">
        <f t="shared" si="566"/>
        <v/>
      </c>
      <c r="V2964" s="119" t="str">
        <f t="shared" si="571"/>
        <v/>
      </c>
      <c r="W2964" s="119" t="str">
        <f t="shared" si="572"/>
        <v/>
      </c>
      <c r="X2964" s="119" t="str">
        <f t="shared" si="573"/>
        <v/>
      </c>
      <c r="Y2964" s="120" t="str">
        <f t="shared" si="567"/>
        <v/>
      </c>
      <c r="Z2964" s="121" t="str">
        <f t="shared" si="568"/>
        <v/>
      </c>
      <c r="AB2964" s="119" t="str">
        <f t="shared" si="563"/>
        <v/>
      </c>
    </row>
    <row r="2965" spans="1:28" x14ac:dyDescent="0.45">
      <c r="A2965" s="112" t="str">
        <f>IF(C2965="","",COUNTA($C$3:C2965))</f>
        <v/>
      </c>
      <c r="B2965" s="112" t="str">
        <f t="shared" si="569"/>
        <v/>
      </c>
      <c r="F2965" s="137"/>
      <c r="G2965" s="116"/>
      <c r="H2965" s="152"/>
      <c r="I2965" s="116"/>
      <c r="J2965" s="116"/>
      <c r="K2965" s="117" t="str">
        <f t="shared" si="570"/>
        <v/>
      </c>
      <c r="O2965" s="138" t="str">
        <f t="shared" si="564"/>
        <v/>
      </c>
      <c r="P2965" s="142"/>
      <c r="S2965" s="154"/>
      <c r="T2965" s="119" t="str">
        <f t="shared" si="565"/>
        <v/>
      </c>
      <c r="U2965" s="119" t="str">
        <f t="shared" si="566"/>
        <v/>
      </c>
      <c r="V2965" s="119" t="str">
        <f t="shared" si="571"/>
        <v/>
      </c>
      <c r="W2965" s="119" t="str">
        <f t="shared" si="572"/>
        <v/>
      </c>
      <c r="X2965" s="119" t="str">
        <f t="shared" si="573"/>
        <v/>
      </c>
      <c r="Y2965" s="120" t="str">
        <f t="shared" si="567"/>
        <v/>
      </c>
      <c r="Z2965" s="121" t="str">
        <f t="shared" si="568"/>
        <v/>
      </c>
      <c r="AB2965" s="119" t="str">
        <f t="shared" si="563"/>
        <v/>
      </c>
    </row>
    <row r="2966" spans="1:28" x14ac:dyDescent="0.45">
      <c r="A2966" s="112" t="str">
        <f>IF(C2966="","",COUNTA($C$3:C2966))</f>
        <v/>
      </c>
      <c r="B2966" s="112" t="str">
        <f t="shared" si="569"/>
        <v/>
      </c>
      <c r="F2966" s="137"/>
      <c r="G2966" s="116"/>
      <c r="H2966" s="152"/>
      <c r="I2966" s="116"/>
      <c r="J2966" s="116"/>
      <c r="K2966" s="117" t="str">
        <f t="shared" si="570"/>
        <v/>
      </c>
      <c r="O2966" s="138" t="str">
        <f t="shared" si="564"/>
        <v/>
      </c>
      <c r="P2966" s="142"/>
      <c r="S2966" s="154"/>
      <c r="T2966" s="119" t="str">
        <f t="shared" si="565"/>
        <v/>
      </c>
      <c r="U2966" s="119" t="str">
        <f t="shared" si="566"/>
        <v/>
      </c>
      <c r="V2966" s="119" t="str">
        <f t="shared" si="571"/>
        <v/>
      </c>
      <c r="W2966" s="119" t="str">
        <f t="shared" si="572"/>
        <v/>
      </c>
      <c r="X2966" s="119" t="str">
        <f t="shared" si="573"/>
        <v/>
      </c>
      <c r="Y2966" s="120" t="str">
        <f t="shared" si="567"/>
        <v/>
      </c>
      <c r="Z2966" s="121" t="str">
        <f t="shared" si="568"/>
        <v/>
      </c>
      <c r="AB2966" s="119" t="str">
        <f t="shared" si="563"/>
        <v/>
      </c>
    </row>
    <row r="2967" spans="1:28" x14ac:dyDescent="0.45">
      <c r="A2967" s="112" t="str">
        <f>IF(C2967="","",COUNTA($C$3:C2967))</f>
        <v/>
      </c>
      <c r="B2967" s="112" t="str">
        <f t="shared" si="569"/>
        <v/>
      </c>
      <c r="C2967" s="137"/>
      <c r="F2967" s="137"/>
      <c r="G2967" s="116"/>
      <c r="H2967" s="152"/>
      <c r="I2967" s="116"/>
      <c r="J2967" s="116"/>
      <c r="K2967" s="117" t="str">
        <f t="shared" si="570"/>
        <v/>
      </c>
      <c r="O2967" s="138" t="str">
        <f t="shared" si="564"/>
        <v/>
      </c>
      <c r="P2967" s="142"/>
      <c r="S2967" s="154"/>
      <c r="T2967" s="119" t="str">
        <f t="shared" si="565"/>
        <v/>
      </c>
      <c r="U2967" s="119" t="str">
        <f t="shared" si="566"/>
        <v/>
      </c>
      <c r="V2967" s="119" t="str">
        <f t="shared" si="571"/>
        <v/>
      </c>
      <c r="W2967" s="119" t="str">
        <f t="shared" si="572"/>
        <v/>
      </c>
      <c r="X2967" s="119" t="str">
        <f t="shared" si="573"/>
        <v/>
      </c>
      <c r="Y2967" s="120" t="str">
        <f t="shared" si="567"/>
        <v/>
      </c>
      <c r="Z2967" s="121" t="str">
        <f t="shared" si="568"/>
        <v/>
      </c>
      <c r="AB2967" s="119" t="str">
        <f t="shared" si="563"/>
        <v/>
      </c>
    </row>
    <row r="2968" spans="1:28" x14ac:dyDescent="0.45">
      <c r="A2968" s="112" t="str">
        <f>IF(C2968="","",COUNTA($C$3:C2968))</f>
        <v/>
      </c>
      <c r="B2968" s="112" t="str">
        <f t="shared" si="569"/>
        <v/>
      </c>
      <c r="F2968" s="137"/>
      <c r="G2968" s="116"/>
      <c r="H2968" s="152"/>
      <c r="I2968" s="116"/>
      <c r="J2968" s="116"/>
      <c r="K2968" s="117" t="str">
        <f t="shared" si="570"/>
        <v/>
      </c>
      <c r="O2968" s="138" t="str">
        <f t="shared" si="564"/>
        <v/>
      </c>
      <c r="P2968" s="142"/>
      <c r="S2968" s="154"/>
      <c r="T2968" s="119" t="str">
        <f t="shared" si="565"/>
        <v/>
      </c>
      <c r="U2968" s="119" t="str">
        <f t="shared" si="566"/>
        <v/>
      </c>
      <c r="V2968" s="119" t="str">
        <f t="shared" si="571"/>
        <v/>
      </c>
      <c r="W2968" s="119" t="str">
        <f t="shared" si="572"/>
        <v/>
      </c>
      <c r="X2968" s="119" t="str">
        <f t="shared" si="573"/>
        <v/>
      </c>
      <c r="Y2968" s="120" t="str">
        <f t="shared" si="567"/>
        <v/>
      </c>
      <c r="Z2968" s="121" t="str">
        <f t="shared" si="568"/>
        <v/>
      </c>
      <c r="AB2968" s="119" t="str">
        <f t="shared" si="563"/>
        <v/>
      </c>
    </row>
    <row r="2969" spans="1:28" x14ac:dyDescent="0.45">
      <c r="A2969" s="112" t="str">
        <f>IF(C2969="","",COUNTA($C$3:C2969))</f>
        <v/>
      </c>
      <c r="B2969" s="112" t="str">
        <f t="shared" si="569"/>
        <v/>
      </c>
      <c r="C2969" s="137"/>
      <c r="D2969" s="114"/>
      <c r="E2969" s="114"/>
      <c r="F2969" s="115"/>
      <c r="G2969" s="116"/>
      <c r="H2969" s="152"/>
      <c r="I2969" s="116"/>
      <c r="J2969" s="116"/>
      <c r="K2969" s="117" t="str">
        <f t="shared" si="570"/>
        <v/>
      </c>
      <c r="O2969" s="138" t="str">
        <f t="shared" si="564"/>
        <v/>
      </c>
      <c r="P2969" s="142"/>
      <c r="S2969" s="154"/>
      <c r="T2969" s="119" t="str">
        <f t="shared" si="565"/>
        <v/>
      </c>
      <c r="U2969" s="119" t="str">
        <f t="shared" si="566"/>
        <v/>
      </c>
      <c r="V2969" s="119" t="str">
        <f t="shared" si="571"/>
        <v/>
      </c>
      <c r="W2969" s="119" t="str">
        <f t="shared" si="572"/>
        <v/>
      </c>
      <c r="X2969" s="119" t="str">
        <f t="shared" si="573"/>
        <v/>
      </c>
      <c r="Y2969" s="120" t="str">
        <f t="shared" si="567"/>
        <v/>
      </c>
      <c r="Z2969" s="121" t="str">
        <f t="shared" si="568"/>
        <v/>
      </c>
      <c r="AB2969" s="119" t="str">
        <f t="shared" si="563"/>
        <v/>
      </c>
    </row>
    <row r="2970" spans="1:28" x14ac:dyDescent="0.45">
      <c r="A2970" s="112" t="str">
        <f>IF(C2970="","",COUNTA($C$3:C2970))</f>
        <v/>
      </c>
      <c r="B2970" s="112" t="str">
        <f t="shared" si="569"/>
        <v/>
      </c>
      <c r="F2970" s="137"/>
      <c r="G2970" s="116"/>
      <c r="H2970" s="152"/>
      <c r="I2970" s="116"/>
      <c r="J2970" s="116"/>
      <c r="K2970" s="117" t="str">
        <f t="shared" si="570"/>
        <v/>
      </c>
      <c r="O2970" s="138" t="str">
        <f t="shared" si="564"/>
        <v/>
      </c>
      <c r="P2970" s="142"/>
      <c r="S2970" s="154"/>
      <c r="T2970" s="119" t="str">
        <f t="shared" si="565"/>
        <v/>
      </c>
      <c r="U2970" s="119" t="str">
        <f t="shared" si="566"/>
        <v/>
      </c>
      <c r="V2970" s="119" t="str">
        <f t="shared" si="571"/>
        <v/>
      </c>
      <c r="W2970" s="119" t="str">
        <f t="shared" si="572"/>
        <v/>
      </c>
      <c r="X2970" s="119" t="str">
        <f t="shared" si="573"/>
        <v/>
      </c>
      <c r="Y2970" s="120" t="str">
        <f t="shared" si="567"/>
        <v/>
      </c>
      <c r="Z2970" s="121" t="str">
        <f t="shared" si="568"/>
        <v/>
      </c>
      <c r="AB2970" s="119" t="str">
        <f t="shared" si="563"/>
        <v/>
      </c>
    </row>
    <row r="2971" spans="1:28" x14ac:dyDescent="0.45">
      <c r="A2971" s="112" t="str">
        <f>IF(C2971="","",COUNTA($C$3:C2971))</f>
        <v/>
      </c>
      <c r="B2971" s="112" t="str">
        <f t="shared" si="569"/>
        <v/>
      </c>
      <c r="F2971" s="137"/>
      <c r="G2971" s="116"/>
      <c r="H2971" s="152"/>
      <c r="I2971" s="116"/>
      <c r="J2971" s="116"/>
      <c r="K2971" s="117" t="str">
        <f t="shared" si="570"/>
        <v/>
      </c>
      <c r="O2971" s="138" t="str">
        <f t="shared" si="564"/>
        <v/>
      </c>
      <c r="P2971" s="142"/>
      <c r="S2971" s="154"/>
      <c r="T2971" s="119" t="str">
        <f t="shared" si="565"/>
        <v/>
      </c>
      <c r="U2971" s="119" t="str">
        <f t="shared" si="566"/>
        <v/>
      </c>
      <c r="V2971" s="119" t="str">
        <f t="shared" si="571"/>
        <v/>
      </c>
      <c r="W2971" s="119" t="str">
        <f t="shared" si="572"/>
        <v/>
      </c>
      <c r="X2971" s="119" t="str">
        <f t="shared" si="573"/>
        <v/>
      </c>
      <c r="Y2971" s="120" t="str">
        <f t="shared" si="567"/>
        <v/>
      </c>
      <c r="Z2971" s="121" t="str">
        <f t="shared" si="568"/>
        <v/>
      </c>
      <c r="AB2971" s="119" t="str">
        <f t="shared" si="563"/>
        <v/>
      </c>
    </row>
    <row r="2972" spans="1:28" x14ac:dyDescent="0.45">
      <c r="A2972" s="112" t="str">
        <f>IF(C2972="","",COUNTA($C$3:C2972))</f>
        <v/>
      </c>
      <c r="B2972" s="112" t="str">
        <f t="shared" si="569"/>
        <v/>
      </c>
      <c r="F2972" s="137"/>
      <c r="G2972" s="116"/>
      <c r="H2972" s="152"/>
      <c r="I2972" s="116"/>
      <c r="J2972" s="116"/>
      <c r="K2972" s="117" t="str">
        <f t="shared" si="570"/>
        <v/>
      </c>
      <c r="O2972" s="138" t="str">
        <f t="shared" si="564"/>
        <v/>
      </c>
      <c r="P2972" s="142"/>
      <c r="S2972" s="154"/>
      <c r="T2972" s="119" t="str">
        <f t="shared" si="565"/>
        <v/>
      </c>
      <c r="U2972" s="119" t="str">
        <f t="shared" si="566"/>
        <v/>
      </c>
      <c r="V2972" s="119" t="str">
        <f t="shared" si="571"/>
        <v/>
      </c>
      <c r="W2972" s="119" t="str">
        <f t="shared" si="572"/>
        <v/>
      </c>
      <c r="X2972" s="119" t="str">
        <f t="shared" si="573"/>
        <v/>
      </c>
      <c r="Y2972" s="120" t="str">
        <f t="shared" si="567"/>
        <v/>
      </c>
      <c r="Z2972" s="121" t="str">
        <f t="shared" si="568"/>
        <v/>
      </c>
      <c r="AB2972" s="119" t="str">
        <f t="shared" si="563"/>
        <v/>
      </c>
    </row>
    <row r="2973" spans="1:28" x14ac:dyDescent="0.45">
      <c r="A2973" s="112" t="str">
        <f>IF(C2973="","",COUNTA($C$3:C2973))</f>
        <v/>
      </c>
      <c r="B2973" s="112" t="str">
        <f t="shared" si="569"/>
        <v/>
      </c>
      <c r="F2973" s="137"/>
      <c r="G2973" s="116"/>
      <c r="H2973" s="152"/>
      <c r="I2973" s="116"/>
      <c r="J2973" s="116"/>
      <c r="K2973" s="117" t="str">
        <f t="shared" si="570"/>
        <v/>
      </c>
      <c r="O2973" s="138" t="str">
        <f t="shared" si="564"/>
        <v/>
      </c>
      <c r="P2973" s="142"/>
      <c r="S2973" s="154"/>
      <c r="T2973" s="119" t="str">
        <f t="shared" si="565"/>
        <v/>
      </c>
      <c r="U2973" s="119" t="str">
        <f t="shared" si="566"/>
        <v/>
      </c>
      <c r="V2973" s="119" t="str">
        <f t="shared" si="571"/>
        <v/>
      </c>
      <c r="W2973" s="119" t="str">
        <f t="shared" si="572"/>
        <v/>
      </c>
      <c r="X2973" s="119" t="str">
        <f t="shared" si="573"/>
        <v/>
      </c>
      <c r="Y2973" s="120" t="str">
        <f t="shared" si="567"/>
        <v/>
      </c>
      <c r="Z2973" s="121" t="str">
        <f t="shared" si="568"/>
        <v/>
      </c>
      <c r="AB2973" s="119" t="str">
        <f t="shared" si="563"/>
        <v/>
      </c>
    </row>
    <row r="2974" spans="1:28" x14ac:dyDescent="0.45">
      <c r="A2974" s="112" t="str">
        <f>IF(C2974="","",COUNTA($C$3:C2974))</f>
        <v/>
      </c>
      <c r="B2974" s="112" t="str">
        <f t="shared" si="569"/>
        <v/>
      </c>
      <c r="F2974" s="137"/>
      <c r="G2974" s="116"/>
      <c r="H2974" s="152"/>
      <c r="I2974" s="116"/>
      <c r="J2974" s="116"/>
      <c r="K2974" s="117" t="str">
        <f t="shared" si="570"/>
        <v/>
      </c>
      <c r="O2974" s="138" t="str">
        <f t="shared" si="564"/>
        <v/>
      </c>
      <c r="P2974" s="142"/>
      <c r="S2974" s="154"/>
      <c r="T2974" s="119" t="str">
        <f t="shared" si="565"/>
        <v/>
      </c>
      <c r="U2974" s="119" t="str">
        <f t="shared" si="566"/>
        <v/>
      </c>
      <c r="V2974" s="119" t="str">
        <f t="shared" si="571"/>
        <v/>
      </c>
      <c r="W2974" s="119" t="str">
        <f t="shared" si="572"/>
        <v/>
      </c>
      <c r="X2974" s="119" t="str">
        <f t="shared" si="573"/>
        <v/>
      </c>
      <c r="Y2974" s="120" t="str">
        <f t="shared" si="567"/>
        <v/>
      </c>
      <c r="Z2974" s="121" t="str">
        <f t="shared" si="568"/>
        <v/>
      </c>
      <c r="AB2974" s="119" t="str">
        <f t="shared" si="563"/>
        <v/>
      </c>
    </row>
    <row r="2975" spans="1:28" x14ac:dyDescent="0.45">
      <c r="A2975" s="112" t="str">
        <f>IF(C2975="","",COUNTA($C$3:C2975))</f>
        <v/>
      </c>
      <c r="B2975" s="112" t="str">
        <f t="shared" si="569"/>
        <v/>
      </c>
      <c r="F2975" s="137"/>
      <c r="G2975" s="116"/>
      <c r="H2975" s="152"/>
      <c r="I2975" s="116"/>
      <c r="J2975" s="116"/>
      <c r="K2975" s="117" t="str">
        <f t="shared" si="570"/>
        <v/>
      </c>
      <c r="O2975" s="138" t="str">
        <f t="shared" si="564"/>
        <v/>
      </c>
      <c r="P2975" s="142"/>
      <c r="S2975" s="154"/>
      <c r="T2975" s="119" t="str">
        <f t="shared" si="565"/>
        <v/>
      </c>
      <c r="U2975" s="119" t="str">
        <f t="shared" si="566"/>
        <v/>
      </c>
      <c r="V2975" s="119" t="str">
        <f t="shared" si="571"/>
        <v/>
      </c>
      <c r="W2975" s="119" t="str">
        <f t="shared" si="572"/>
        <v/>
      </c>
      <c r="X2975" s="119" t="str">
        <f t="shared" si="573"/>
        <v/>
      </c>
      <c r="Y2975" s="120" t="str">
        <f t="shared" si="567"/>
        <v/>
      </c>
      <c r="Z2975" s="121" t="str">
        <f t="shared" si="568"/>
        <v/>
      </c>
      <c r="AB2975" s="119" t="str">
        <f t="shared" si="563"/>
        <v/>
      </c>
    </row>
    <row r="2976" spans="1:28" x14ac:dyDescent="0.45">
      <c r="A2976" s="112" t="str">
        <f>IF(C2976="","",COUNTA($C$3:C2976))</f>
        <v/>
      </c>
      <c r="B2976" s="112" t="str">
        <f t="shared" si="569"/>
        <v/>
      </c>
      <c r="F2976" s="137"/>
      <c r="G2976" s="116"/>
      <c r="H2976" s="152"/>
      <c r="I2976" s="116"/>
      <c r="J2976" s="116"/>
      <c r="K2976" s="117" t="str">
        <f t="shared" si="570"/>
        <v/>
      </c>
      <c r="O2976" s="138" t="str">
        <f t="shared" si="564"/>
        <v/>
      </c>
      <c r="P2976" s="142"/>
      <c r="S2976" s="154"/>
      <c r="T2976" s="119" t="str">
        <f t="shared" si="565"/>
        <v/>
      </c>
      <c r="U2976" s="119" t="str">
        <f t="shared" si="566"/>
        <v/>
      </c>
      <c r="V2976" s="119" t="str">
        <f t="shared" si="571"/>
        <v/>
      </c>
      <c r="W2976" s="119" t="str">
        <f t="shared" si="572"/>
        <v/>
      </c>
      <c r="X2976" s="119" t="str">
        <f t="shared" si="573"/>
        <v/>
      </c>
      <c r="Y2976" s="120" t="str">
        <f t="shared" si="567"/>
        <v/>
      </c>
      <c r="Z2976" s="121" t="str">
        <f t="shared" si="568"/>
        <v/>
      </c>
      <c r="AB2976" s="119" t="str">
        <f t="shared" si="563"/>
        <v/>
      </c>
    </row>
    <row r="2977" spans="1:28" x14ac:dyDescent="0.45">
      <c r="A2977" s="112" t="str">
        <f>IF(C2977="","",COUNTA($C$3:C2977))</f>
        <v/>
      </c>
      <c r="B2977" s="112" t="str">
        <f t="shared" si="569"/>
        <v/>
      </c>
      <c r="F2977" s="137"/>
      <c r="G2977" s="116"/>
      <c r="H2977" s="152"/>
      <c r="I2977" s="116"/>
      <c r="J2977" s="116"/>
      <c r="K2977" s="117" t="str">
        <f t="shared" si="570"/>
        <v/>
      </c>
      <c r="O2977" s="138" t="str">
        <f t="shared" si="564"/>
        <v/>
      </c>
      <c r="P2977" s="142"/>
      <c r="S2977" s="154"/>
      <c r="T2977" s="119" t="str">
        <f t="shared" si="565"/>
        <v/>
      </c>
      <c r="U2977" s="119" t="str">
        <f t="shared" si="566"/>
        <v/>
      </c>
      <c r="V2977" s="119" t="str">
        <f t="shared" si="571"/>
        <v/>
      </c>
      <c r="W2977" s="119" t="str">
        <f t="shared" si="572"/>
        <v/>
      </c>
      <c r="X2977" s="119" t="str">
        <f t="shared" si="573"/>
        <v/>
      </c>
      <c r="Y2977" s="120" t="str">
        <f t="shared" si="567"/>
        <v/>
      </c>
      <c r="Z2977" s="121" t="str">
        <f t="shared" si="568"/>
        <v/>
      </c>
      <c r="AB2977" s="119" t="str">
        <f t="shared" si="563"/>
        <v/>
      </c>
    </row>
    <row r="2978" spans="1:28" x14ac:dyDescent="0.45">
      <c r="A2978" s="112" t="str">
        <f>IF(C2978="","",COUNTA($C$3:C2978))</f>
        <v/>
      </c>
      <c r="B2978" s="112" t="str">
        <f t="shared" si="569"/>
        <v/>
      </c>
      <c r="C2978" s="137"/>
      <c r="D2978" s="114"/>
      <c r="E2978" s="114"/>
      <c r="F2978" s="115"/>
      <c r="G2978" s="116"/>
      <c r="H2978" s="152"/>
      <c r="I2978" s="116"/>
      <c r="J2978" s="116"/>
      <c r="K2978" s="117" t="str">
        <f t="shared" si="570"/>
        <v/>
      </c>
      <c r="O2978" s="138" t="str">
        <f t="shared" si="564"/>
        <v/>
      </c>
      <c r="P2978" s="142"/>
      <c r="S2978" s="154"/>
      <c r="T2978" s="119" t="str">
        <f t="shared" si="565"/>
        <v/>
      </c>
      <c r="U2978" s="119" t="str">
        <f t="shared" si="566"/>
        <v/>
      </c>
      <c r="V2978" s="119" t="str">
        <f t="shared" si="571"/>
        <v/>
      </c>
      <c r="W2978" s="119" t="str">
        <f t="shared" si="572"/>
        <v/>
      </c>
      <c r="X2978" s="119" t="str">
        <f t="shared" si="573"/>
        <v/>
      </c>
      <c r="Y2978" s="120" t="str">
        <f t="shared" si="567"/>
        <v/>
      </c>
      <c r="Z2978" s="121" t="str">
        <f t="shared" si="568"/>
        <v/>
      </c>
      <c r="AB2978" s="119" t="str">
        <f t="shared" si="563"/>
        <v/>
      </c>
    </row>
    <row r="2979" spans="1:28" x14ac:dyDescent="0.45">
      <c r="A2979" s="112" t="str">
        <f>IF(C2979="","",COUNTA($C$3:C2979))</f>
        <v/>
      </c>
      <c r="B2979" s="112" t="str">
        <f t="shared" si="569"/>
        <v/>
      </c>
      <c r="F2979" s="137"/>
      <c r="G2979" s="116"/>
      <c r="H2979" s="152"/>
      <c r="I2979" s="116"/>
      <c r="J2979" s="116"/>
      <c r="K2979" s="117" t="str">
        <f t="shared" si="570"/>
        <v/>
      </c>
      <c r="O2979" s="138" t="str">
        <f t="shared" si="564"/>
        <v/>
      </c>
      <c r="P2979" s="142"/>
      <c r="S2979" s="154"/>
      <c r="T2979" s="119" t="str">
        <f t="shared" si="565"/>
        <v/>
      </c>
      <c r="U2979" s="119" t="str">
        <f t="shared" si="566"/>
        <v/>
      </c>
      <c r="V2979" s="119" t="str">
        <f t="shared" si="571"/>
        <v/>
      </c>
      <c r="W2979" s="119" t="str">
        <f t="shared" si="572"/>
        <v/>
      </c>
      <c r="X2979" s="119" t="str">
        <f t="shared" si="573"/>
        <v/>
      </c>
      <c r="Y2979" s="120" t="str">
        <f t="shared" si="567"/>
        <v/>
      </c>
      <c r="Z2979" s="121" t="str">
        <f t="shared" si="568"/>
        <v/>
      </c>
      <c r="AB2979" s="119" t="str">
        <f t="shared" si="563"/>
        <v/>
      </c>
    </row>
    <row r="2980" spans="1:28" x14ac:dyDescent="0.45">
      <c r="A2980" s="112" t="str">
        <f>IF(C2980="","",COUNTA($C$3:C2980))</f>
        <v/>
      </c>
      <c r="B2980" s="112" t="str">
        <f t="shared" si="569"/>
        <v/>
      </c>
      <c r="F2980" s="137"/>
      <c r="G2980" s="116"/>
      <c r="H2980" s="152"/>
      <c r="I2980" s="116"/>
      <c r="J2980" s="116"/>
      <c r="K2980" s="117" t="str">
        <f t="shared" si="570"/>
        <v/>
      </c>
      <c r="O2980" s="138" t="str">
        <f t="shared" si="564"/>
        <v/>
      </c>
      <c r="P2980" s="142"/>
      <c r="S2980" s="154"/>
      <c r="T2980" s="119" t="str">
        <f t="shared" si="565"/>
        <v/>
      </c>
      <c r="U2980" s="119" t="str">
        <f t="shared" si="566"/>
        <v/>
      </c>
      <c r="V2980" s="119" t="str">
        <f t="shared" si="571"/>
        <v/>
      </c>
      <c r="W2980" s="119" t="str">
        <f t="shared" si="572"/>
        <v/>
      </c>
      <c r="X2980" s="119" t="str">
        <f t="shared" si="573"/>
        <v/>
      </c>
      <c r="Y2980" s="120" t="str">
        <f t="shared" si="567"/>
        <v/>
      </c>
      <c r="Z2980" s="121" t="str">
        <f t="shared" si="568"/>
        <v/>
      </c>
      <c r="AB2980" s="119" t="str">
        <f t="shared" ref="AB2980:AB3043" si="574">IFERROR((X2980-AA2980),"")</f>
        <v/>
      </c>
    </row>
    <row r="2981" spans="1:28" x14ac:dyDescent="0.45">
      <c r="A2981" s="112" t="str">
        <f>IF(C2981="","",COUNTA($C$3:C2981))</f>
        <v/>
      </c>
      <c r="B2981" s="112" t="str">
        <f t="shared" si="569"/>
        <v/>
      </c>
      <c r="F2981" s="137"/>
      <c r="G2981" s="116"/>
      <c r="H2981" s="152"/>
      <c r="I2981" s="116"/>
      <c r="J2981" s="116"/>
      <c r="K2981" s="117" t="str">
        <f t="shared" si="570"/>
        <v/>
      </c>
      <c r="O2981" s="138" t="str">
        <f t="shared" si="564"/>
        <v/>
      </c>
      <c r="P2981" s="142"/>
      <c r="S2981" s="154"/>
      <c r="T2981" s="119" t="str">
        <f t="shared" si="565"/>
        <v/>
      </c>
      <c r="U2981" s="119" t="str">
        <f t="shared" si="566"/>
        <v/>
      </c>
      <c r="V2981" s="119" t="str">
        <f t="shared" si="571"/>
        <v/>
      </c>
      <c r="W2981" s="119" t="str">
        <f t="shared" si="572"/>
        <v/>
      </c>
      <c r="X2981" s="119" t="str">
        <f t="shared" si="573"/>
        <v/>
      </c>
      <c r="Y2981" s="120" t="str">
        <f t="shared" si="567"/>
        <v/>
      </c>
      <c r="Z2981" s="121" t="str">
        <f t="shared" si="568"/>
        <v/>
      </c>
      <c r="AB2981" s="119" t="str">
        <f t="shared" si="574"/>
        <v/>
      </c>
    </row>
    <row r="2982" spans="1:28" x14ac:dyDescent="0.45">
      <c r="A2982" s="112" t="str">
        <f>IF(C2982="","",COUNTA($C$3:C2982))</f>
        <v/>
      </c>
      <c r="B2982" s="112" t="str">
        <f t="shared" si="569"/>
        <v/>
      </c>
      <c r="F2982" s="137"/>
      <c r="G2982" s="116"/>
      <c r="H2982" s="152"/>
      <c r="I2982" s="116"/>
      <c r="J2982" s="116"/>
      <c r="K2982" s="117" t="str">
        <f t="shared" si="570"/>
        <v/>
      </c>
      <c r="O2982" s="138" t="str">
        <f t="shared" si="564"/>
        <v/>
      </c>
      <c r="P2982" s="142"/>
      <c r="S2982" s="154"/>
      <c r="T2982" s="119" t="str">
        <f t="shared" si="565"/>
        <v/>
      </c>
      <c r="U2982" s="119" t="str">
        <f t="shared" si="566"/>
        <v/>
      </c>
      <c r="V2982" s="119" t="str">
        <f t="shared" si="571"/>
        <v/>
      </c>
      <c r="W2982" s="119" t="str">
        <f t="shared" si="572"/>
        <v/>
      </c>
      <c r="X2982" s="119" t="str">
        <f t="shared" si="573"/>
        <v/>
      </c>
      <c r="Y2982" s="120" t="str">
        <f t="shared" si="567"/>
        <v/>
      </c>
      <c r="Z2982" s="121" t="str">
        <f t="shared" si="568"/>
        <v/>
      </c>
      <c r="AB2982" s="119" t="str">
        <f t="shared" si="574"/>
        <v/>
      </c>
    </row>
    <row r="2983" spans="1:28" x14ac:dyDescent="0.45">
      <c r="A2983" s="112" t="str">
        <f>IF(C2983="","",COUNTA($C$3:C2983))</f>
        <v/>
      </c>
      <c r="B2983" s="112" t="str">
        <f t="shared" si="569"/>
        <v/>
      </c>
      <c r="F2983" s="137"/>
      <c r="G2983" s="116"/>
      <c r="H2983" s="152"/>
      <c r="I2983" s="116"/>
      <c r="J2983" s="116"/>
      <c r="K2983" s="117" t="str">
        <f t="shared" si="570"/>
        <v/>
      </c>
      <c r="O2983" s="138" t="str">
        <f t="shared" si="564"/>
        <v/>
      </c>
      <c r="P2983" s="142"/>
      <c r="S2983" s="154"/>
      <c r="T2983" s="119" t="str">
        <f t="shared" si="565"/>
        <v/>
      </c>
      <c r="U2983" s="119" t="str">
        <f t="shared" si="566"/>
        <v/>
      </c>
      <c r="V2983" s="119" t="str">
        <f t="shared" si="571"/>
        <v/>
      </c>
      <c r="W2983" s="119" t="str">
        <f t="shared" si="572"/>
        <v/>
      </c>
      <c r="X2983" s="119" t="str">
        <f t="shared" si="573"/>
        <v/>
      </c>
      <c r="Y2983" s="120" t="str">
        <f t="shared" si="567"/>
        <v/>
      </c>
      <c r="Z2983" s="121" t="str">
        <f t="shared" si="568"/>
        <v/>
      </c>
      <c r="AB2983" s="119" t="str">
        <f t="shared" si="574"/>
        <v/>
      </c>
    </row>
    <row r="2984" spans="1:28" x14ac:dyDescent="0.45">
      <c r="A2984" s="112" t="str">
        <f>IF(C2984="","",COUNTA($C$3:C2984))</f>
        <v/>
      </c>
      <c r="B2984" s="112" t="str">
        <f t="shared" si="569"/>
        <v/>
      </c>
      <c r="F2984" s="137"/>
      <c r="G2984" s="116"/>
      <c r="H2984" s="152"/>
      <c r="I2984" s="116"/>
      <c r="J2984" s="116"/>
      <c r="K2984" s="117" t="str">
        <f t="shared" si="570"/>
        <v/>
      </c>
      <c r="O2984" s="138" t="str">
        <f t="shared" si="564"/>
        <v/>
      </c>
      <c r="P2984" s="142"/>
      <c r="S2984" s="154"/>
      <c r="T2984" s="119" t="str">
        <f t="shared" si="565"/>
        <v/>
      </c>
      <c r="U2984" s="119" t="str">
        <f t="shared" si="566"/>
        <v/>
      </c>
      <c r="V2984" s="119" t="str">
        <f t="shared" si="571"/>
        <v/>
      </c>
      <c r="W2984" s="119" t="str">
        <f t="shared" si="572"/>
        <v/>
      </c>
      <c r="X2984" s="119" t="str">
        <f t="shared" si="573"/>
        <v/>
      </c>
      <c r="Y2984" s="120" t="str">
        <f t="shared" si="567"/>
        <v/>
      </c>
      <c r="Z2984" s="121" t="str">
        <f t="shared" si="568"/>
        <v/>
      </c>
      <c r="AB2984" s="119" t="str">
        <f t="shared" si="574"/>
        <v/>
      </c>
    </row>
    <row r="2985" spans="1:28" x14ac:dyDescent="0.45">
      <c r="A2985" s="112" t="str">
        <f>IF(C2985="","",COUNTA($C$3:C2985))</f>
        <v/>
      </c>
      <c r="B2985" s="112" t="str">
        <f t="shared" si="569"/>
        <v/>
      </c>
      <c r="F2985" s="137"/>
      <c r="G2985" s="116"/>
      <c r="H2985" s="152"/>
      <c r="I2985" s="116"/>
      <c r="J2985" s="116"/>
      <c r="K2985" s="117" t="str">
        <f t="shared" si="570"/>
        <v/>
      </c>
      <c r="O2985" s="138" t="str">
        <f t="shared" ref="O2985:O3048" si="575">IF(ISNUMBER(SEARCH("gsm",J:J)),(M2985+N2985)*1.22,IF(ISNUMBER(SEARCH("Tape",J:J)),L2985,IF(ISNUMBER(SEARCH("Thermal",J:J)),L2985,IF(ISNUMBER(SEARCH("Acou",J:J)),L2985,IF(ISNUMBER(SEARCH("ss",J:J)),L2985,IF(ISNUMBER(SEARCH("Alu",J:J)),L2985,IF(ISNUMBER(SEARCH("Gasket",J:J)),L2985,IF(ISNUMBER(SEARCH("Cleats",J:J)),L2985,IF(ISNUMBER(SEARCH("Tube",J:J)),L2985,IF(ISNUMBER(SEARCH("Bracket",J:J)),L2985,IF(ISNUMBER(SEARCH("Corner",J:J)),L2985,IF(ISNUMBER(SEARCH("MS",J:J)),L2985,IF(ISNUMBER(SEARCH("Bucket",J:J)),L2985,IF(ISNUMBER(SEARCH("stretch",J:J)),L2985,IF(ISNUMBER(SEARCH("Bubble",J:J)),L2985,IF(ISNUMBER(SEARCH("JTR",J:J)),L2985,IF(ISNUMBER(SEARCH("Clamp",J:J)),"No's",IF(ISNUMBER(SEARCH("PIR",J:J)),"sqmt",""))))))))))))))))))</f>
        <v/>
      </c>
      <c r="P2985" s="142"/>
      <c r="S2985" s="154"/>
      <c r="T2985" s="119" t="str">
        <f t="shared" si="565"/>
        <v/>
      </c>
      <c r="U2985" s="119" t="str">
        <f t="shared" si="566"/>
        <v/>
      </c>
      <c r="V2985" s="119" t="str">
        <f t="shared" si="571"/>
        <v/>
      </c>
      <c r="W2985" s="119" t="str">
        <f t="shared" si="572"/>
        <v/>
      </c>
      <c r="X2985" s="119" t="str">
        <f t="shared" si="573"/>
        <v/>
      </c>
      <c r="Y2985" s="120" t="str">
        <f t="shared" si="567"/>
        <v/>
      </c>
      <c r="Z2985" s="121" t="str">
        <f t="shared" si="568"/>
        <v/>
      </c>
      <c r="AB2985" s="119" t="str">
        <f t="shared" si="574"/>
        <v/>
      </c>
    </row>
    <row r="2986" spans="1:28" x14ac:dyDescent="0.45">
      <c r="A2986" s="112" t="str">
        <f>IF(C2986="","",COUNTA($C$3:C2986))</f>
        <v/>
      </c>
      <c r="B2986" s="112" t="str">
        <f t="shared" si="569"/>
        <v/>
      </c>
      <c r="F2986" s="137"/>
      <c r="G2986" s="116"/>
      <c r="H2986" s="152"/>
      <c r="I2986" s="116"/>
      <c r="J2986" s="116"/>
      <c r="K2986" s="117" t="str">
        <f t="shared" si="570"/>
        <v/>
      </c>
      <c r="O2986" s="138" t="str">
        <f t="shared" si="575"/>
        <v/>
      </c>
      <c r="P2986" s="142"/>
      <c r="S2986" s="154"/>
      <c r="T2986" s="119" t="str">
        <f t="shared" si="565"/>
        <v/>
      </c>
      <c r="U2986" s="119" t="str">
        <f t="shared" si="566"/>
        <v/>
      </c>
      <c r="V2986" s="119" t="str">
        <f t="shared" si="571"/>
        <v/>
      </c>
      <c r="W2986" s="119" t="str">
        <f t="shared" si="572"/>
        <v/>
      </c>
      <c r="X2986" s="119" t="str">
        <f t="shared" si="573"/>
        <v/>
      </c>
      <c r="Y2986" s="120" t="str">
        <f t="shared" si="567"/>
        <v/>
      </c>
      <c r="Z2986" s="121" t="str">
        <f t="shared" si="568"/>
        <v/>
      </c>
      <c r="AB2986" s="119" t="str">
        <f t="shared" si="574"/>
        <v/>
      </c>
    </row>
    <row r="2987" spans="1:28" x14ac:dyDescent="0.45">
      <c r="A2987" s="112" t="str">
        <f>IF(C2987="","",COUNTA($C$3:C2987))</f>
        <v/>
      </c>
      <c r="B2987" s="112" t="str">
        <f t="shared" si="569"/>
        <v/>
      </c>
      <c r="C2987" s="137"/>
      <c r="F2987" s="137"/>
      <c r="G2987" s="116"/>
      <c r="H2987" s="152"/>
      <c r="I2987" s="116"/>
      <c r="J2987" s="116"/>
      <c r="K2987" s="117" t="str">
        <f t="shared" si="570"/>
        <v/>
      </c>
      <c r="O2987" s="138" t="str">
        <f t="shared" si="575"/>
        <v/>
      </c>
      <c r="P2987" s="142"/>
      <c r="S2987" s="154"/>
      <c r="T2987" s="119" t="str">
        <f t="shared" si="565"/>
        <v/>
      </c>
      <c r="U2987" s="119" t="str">
        <f t="shared" si="566"/>
        <v/>
      </c>
      <c r="V2987" s="119" t="str">
        <f t="shared" si="571"/>
        <v/>
      </c>
      <c r="W2987" s="119" t="str">
        <f t="shared" si="572"/>
        <v/>
      </c>
      <c r="X2987" s="119" t="str">
        <f t="shared" si="573"/>
        <v/>
      </c>
      <c r="Y2987" s="120" t="str">
        <f t="shared" si="567"/>
        <v/>
      </c>
      <c r="Z2987" s="121" t="str">
        <f t="shared" si="568"/>
        <v/>
      </c>
      <c r="AB2987" s="119" t="str">
        <f t="shared" si="574"/>
        <v/>
      </c>
    </row>
    <row r="2988" spans="1:28" x14ac:dyDescent="0.45">
      <c r="A2988" s="112" t="str">
        <f>IF(C2988="","",COUNTA($C$3:C2988))</f>
        <v/>
      </c>
      <c r="B2988" s="112" t="str">
        <f t="shared" si="569"/>
        <v/>
      </c>
      <c r="F2988" s="137"/>
      <c r="G2988" s="116"/>
      <c r="H2988" s="152"/>
      <c r="I2988" s="116"/>
      <c r="J2988" s="116"/>
      <c r="K2988" s="117" t="str">
        <f t="shared" si="570"/>
        <v/>
      </c>
      <c r="O2988" s="138" t="str">
        <f t="shared" si="575"/>
        <v/>
      </c>
      <c r="P2988" s="142"/>
      <c r="S2988" s="154"/>
      <c r="T2988" s="119" t="str">
        <f t="shared" si="565"/>
        <v/>
      </c>
      <c r="U2988" s="119" t="str">
        <f t="shared" si="566"/>
        <v/>
      </c>
      <c r="V2988" s="119" t="str">
        <f t="shared" si="571"/>
        <v/>
      </c>
      <c r="W2988" s="119" t="str">
        <f t="shared" si="572"/>
        <v/>
      </c>
      <c r="X2988" s="119" t="str">
        <f t="shared" si="573"/>
        <v/>
      </c>
      <c r="Y2988" s="120" t="str">
        <f t="shared" si="567"/>
        <v/>
      </c>
      <c r="Z2988" s="121" t="str">
        <f t="shared" si="568"/>
        <v/>
      </c>
      <c r="AB2988" s="119" t="str">
        <f t="shared" si="574"/>
        <v/>
      </c>
    </row>
    <row r="2989" spans="1:28" x14ac:dyDescent="0.45">
      <c r="A2989" s="112" t="str">
        <f>IF(C2989="","",COUNTA($C$3:C2989))</f>
        <v/>
      </c>
      <c r="B2989" s="112" t="str">
        <f t="shared" si="569"/>
        <v/>
      </c>
      <c r="C2989" s="137"/>
      <c r="F2989" s="137"/>
      <c r="G2989" s="116"/>
      <c r="H2989" s="152"/>
      <c r="I2989" s="116"/>
      <c r="J2989" s="116"/>
      <c r="K2989" s="117" t="str">
        <f t="shared" si="570"/>
        <v/>
      </c>
      <c r="O2989" s="138" t="str">
        <f t="shared" si="575"/>
        <v/>
      </c>
      <c r="P2989" s="142"/>
      <c r="S2989" s="154"/>
      <c r="T2989" s="119" t="str">
        <f t="shared" si="565"/>
        <v/>
      </c>
      <c r="U2989" s="119" t="str">
        <f t="shared" si="566"/>
        <v/>
      </c>
      <c r="V2989" s="119" t="str">
        <f t="shared" si="571"/>
        <v/>
      </c>
      <c r="W2989" s="119" t="str">
        <f t="shared" si="572"/>
        <v/>
      </c>
      <c r="X2989" s="119" t="str">
        <f t="shared" si="573"/>
        <v/>
      </c>
      <c r="Y2989" s="120" t="str">
        <f t="shared" si="567"/>
        <v/>
      </c>
      <c r="Z2989" s="121" t="str">
        <f t="shared" si="568"/>
        <v/>
      </c>
      <c r="AB2989" s="119" t="str">
        <f t="shared" si="574"/>
        <v/>
      </c>
    </row>
    <row r="2990" spans="1:28" x14ac:dyDescent="0.45">
      <c r="A2990" s="112" t="str">
        <f>IF(C2990="","",COUNTA($C$3:C2990))</f>
        <v/>
      </c>
      <c r="B2990" s="112" t="str">
        <f t="shared" si="569"/>
        <v/>
      </c>
      <c r="F2990" s="137"/>
      <c r="G2990" s="116"/>
      <c r="H2990" s="152"/>
      <c r="I2990" s="116"/>
      <c r="J2990" s="116"/>
      <c r="K2990" s="117" t="str">
        <f t="shared" si="570"/>
        <v/>
      </c>
      <c r="O2990" s="138" t="str">
        <f t="shared" si="575"/>
        <v/>
      </c>
      <c r="P2990" s="142"/>
      <c r="S2990" s="154"/>
      <c r="T2990" s="119" t="str">
        <f t="shared" si="565"/>
        <v/>
      </c>
      <c r="U2990" s="119" t="str">
        <f t="shared" si="566"/>
        <v/>
      </c>
      <c r="V2990" s="119" t="str">
        <f t="shared" si="571"/>
        <v/>
      </c>
      <c r="W2990" s="119" t="str">
        <f t="shared" si="572"/>
        <v/>
      </c>
      <c r="X2990" s="119" t="str">
        <f t="shared" si="573"/>
        <v/>
      </c>
      <c r="Y2990" s="120" t="str">
        <f t="shared" si="567"/>
        <v/>
      </c>
      <c r="Z2990" s="121" t="str">
        <f t="shared" si="568"/>
        <v/>
      </c>
      <c r="AB2990" s="119" t="str">
        <f t="shared" si="574"/>
        <v/>
      </c>
    </row>
    <row r="2991" spans="1:28" x14ac:dyDescent="0.45">
      <c r="A2991" s="112" t="str">
        <f>IF(C2991="","",COUNTA($C$3:C2991))</f>
        <v/>
      </c>
      <c r="B2991" s="112" t="str">
        <f t="shared" si="569"/>
        <v/>
      </c>
      <c r="C2991" s="137"/>
      <c r="F2991" s="137"/>
      <c r="G2991" s="116"/>
      <c r="H2991" s="152"/>
      <c r="I2991" s="116"/>
      <c r="J2991" s="116"/>
      <c r="K2991" s="117" t="str">
        <f t="shared" si="570"/>
        <v/>
      </c>
      <c r="O2991" s="138" t="str">
        <f t="shared" si="575"/>
        <v/>
      </c>
      <c r="P2991" s="142"/>
      <c r="S2991" s="154"/>
      <c r="T2991" s="119" t="str">
        <f t="shared" si="565"/>
        <v/>
      </c>
      <c r="U2991" s="119" t="str">
        <f t="shared" si="566"/>
        <v/>
      </c>
      <c r="V2991" s="119" t="str">
        <f t="shared" si="571"/>
        <v/>
      </c>
      <c r="W2991" s="119" t="str">
        <f t="shared" si="572"/>
        <v/>
      </c>
      <c r="X2991" s="119" t="str">
        <f t="shared" si="573"/>
        <v/>
      </c>
      <c r="Y2991" s="120" t="str">
        <f t="shared" si="567"/>
        <v/>
      </c>
      <c r="Z2991" s="121" t="str">
        <f t="shared" si="568"/>
        <v/>
      </c>
      <c r="AB2991" s="119" t="str">
        <f t="shared" si="574"/>
        <v/>
      </c>
    </row>
    <row r="2992" spans="1:28" x14ac:dyDescent="0.45">
      <c r="A2992" s="112" t="str">
        <f>IF(C2992="","",COUNTA($C$3:C2992))</f>
        <v/>
      </c>
      <c r="B2992" s="112" t="str">
        <f t="shared" si="569"/>
        <v/>
      </c>
      <c r="F2992" s="137"/>
      <c r="G2992" s="116"/>
      <c r="H2992" s="152"/>
      <c r="I2992" s="116"/>
      <c r="J2992" s="116"/>
      <c r="K2992" s="117" t="str">
        <f t="shared" si="570"/>
        <v/>
      </c>
      <c r="O2992" s="138" t="str">
        <f t="shared" si="575"/>
        <v/>
      </c>
      <c r="P2992" s="142"/>
      <c r="S2992" s="154"/>
      <c r="T2992" s="119" t="str">
        <f t="shared" si="565"/>
        <v/>
      </c>
      <c r="U2992" s="119" t="str">
        <f t="shared" si="566"/>
        <v/>
      </c>
      <c r="V2992" s="119" t="str">
        <f t="shared" si="571"/>
        <v/>
      </c>
      <c r="W2992" s="119" t="str">
        <f t="shared" si="572"/>
        <v/>
      </c>
      <c r="X2992" s="119" t="str">
        <f t="shared" si="573"/>
        <v/>
      </c>
      <c r="Y2992" s="120" t="str">
        <f t="shared" si="567"/>
        <v/>
      </c>
      <c r="Z2992" s="121" t="str">
        <f t="shared" si="568"/>
        <v/>
      </c>
      <c r="AB2992" s="119" t="str">
        <f t="shared" si="574"/>
        <v/>
      </c>
    </row>
    <row r="2993" spans="1:28" x14ac:dyDescent="0.45">
      <c r="A2993" s="112" t="str">
        <f>IF(C2993="","",COUNTA($C$3:C2993))</f>
        <v/>
      </c>
      <c r="B2993" s="112" t="str">
        <f t="shared" si="569"/>
        <v/>
      </c>
      <c r="F2993" s="137"/>
      <c r="G2993" s="116"/>
      <c r="H2993" s="152"/>
      <c r="I2993" s="116"/>
      <c r="J2993" s="116"/>
      <c r="K2993" s="117" t="str">
        <f t="shared" si="570"/>
        <v/>
      </c>
      <c r="O2993" s="138" t="str">
        <f t="shared" si="575"/>
        <v/>
      </c>
      <c r="P2993" s="142"/>
      <c r="S2993" s="154"/>
      <c r="T2993" s="119" t="str">
        <f t="shared" si="565"/>
        <v/>
      </c>
      <c r="U2993" s="119" t="str">
        <f t="shared" si="566"/>
        <v/>
      </c>
      <c r="V2993" s="119" t="str">
        <f t="shared" si="571"/>
        <v/>
      </c>
      <c r="W2993" s="119" t="str">
        <f t="shared" si="572"/>
        <v/>
      </c>
      <c r="X2993" s="119" t="str">
        <f t="shared" si="573"/>
        <v/>
      </c>
      <c r="Y2993" s="120" t="str">
        <f t="shared" si="567"/>
        <v/>
      </c>
      <c r="Z2993" s="121" t="str">
        <f t="shared" si="568"/>
        <v/>
      </c>
      <c r="AB2993" s="119" t="str">
        <f t="shared" si="574"/>
        <v/>
      </c>
    </row>
    <row r="2994" spans="1:28" x14ac:dyDescent="0.45">
      <c r="A2994" s="112" t="str">
        <f>IF(C2994="","",COUNTA($C$3:C2994))</f>
        <v/>
      </c>
      <c r="B2994" s="112" t="str">
        <f t="shared" si="569"/>
        <v/>
      </c>
      <c r="F2994" s="137"/>
      <c r="G2994" s="116"/>
      <c r="H2994" s="152"/>
      <c r="I2994" s="116"/>
      <c r="J2994" s="116"/>
      <c r="K2994" s="117" t="str">
        <f t="shared" si="570"/>
        <v/>
      </c>
      <c r="O2994" s="138" t="str">
        <f t="shared" si="575"/>
        <v/>
      </c>
      <c r="P2994" s="142"/>
      <c r="S2994" s="154"/>
      <c r="T2994" s="119" t="str">
        <f t="shared" si="565"/>
        <v/>
      </c>
      <c r="U2994" s="119" t="str">
        <f t="shared" si="566"/>
        <v/>
      </c>
      <c r="V2994" s="119" t="str">
        <f t="shared" si="571"/>
        <v/>
      </c>
      <c r="W2994" s="119" t="str">
        <f t="shared" si="572"/>
        <v/>
      </c>
      <c r="X2994" s="119" t="str">
        <f t="shared" si="573"/>
        <v/>
      </c>
      <c r="Y2994" s="120" t="str">
        <f t="shared" si="567"/>
        <v/>
      </c>
      <c r="Z2994" s="121" t="str">
        <f t="shared" si="568"/>
        <v/>
      </c>
      <c r="AB2994" s="119" t="str">
        <f t="shared" si="574"/>
        <v/>
      </c>
    </row>
    <row r="2995" spans="1:28" x14ac:dyDescent="0.45">
      <c r="A2995" s="112" t="str">
        <f>IF(C2995="","",COUNTA($C$3:C2995))</f>
        <v/>
      </c>
      <c r="B2995" s="112" t="str">
        <f t="shared" si="569"/>
        <v/>
      </c>
      <c r="F2995" s="137"/>
      <c r="G2995" s="116"/>
      <c r="H2995" s="152"/>
      <c r="I2995" s="116"/>
      <c r="J2995" s="116"/>
      <c r="K2995" s="117" t="str">
        <f t="shared" si="570"/>
        <v/>
      </c>
      <c r="O2995" s="138" t="str">
        <f t="shared" si="575"/>
        <v/>
      </c>
      <c r="P2995" s="142"/>
      <c r="S2995" s="154"/>
      <c r="T2995" s="119" t="str">
        <f t="shared" ref="T2995:T3058" si="576">(IF(K2995="Sqmt",(O2995-Q2995),""))</f>
        <v/>
      </c>
      <c r="U2995" s="119" t="str">
        <f t="shared" ref="U2995:U3058" si="577">(IF(K2995="Sqmt",(O2995-P2995)-T2995,IF(K2995="Rmt","",IF(K2995="Kg's","",IF(K2995="No's","",IF(K2995="Roll","",""))))))</f>
        <v/>
      </c>
      <c r="V2995" s="119" t="str">
        <f t="shared" si="571"/>
        <v/>
      </c>
      <c r="W2995" s="119" t="str">
        <f t="shared" si="572"/>
        <v/>
      </c>
      <c r="X2995" s="119" t="str">
        <f t="shared" si="573"/>
        <v/>
      </c>
      <c r="Y2995" s="120" t="str">
        <f t="shared" ref="Y2995:Y3058" si="578">IF(K2995="Sqmt",(T2995/O2995)*100,IF(K2995="Kg's","",IF(K2995="No's","",IF(K2995="Rmt","",IF(K2995="Roll","",IF(K2995="",""))))))</f>
        <v/>
      </c>
      <c r="Z2995" s="121" t="str">
        <f t="shared" ref="Z2995:Z3058" si="579">IF(K2995="Sqmt",(U2995/O2995)*100,IF(K2995="Kg's","",IF(K2995="No's","",IF(K2995="Rmt","",IF(K2995="Roll","",IF(K2995="",""))))))</f>
        <v/>
      </c>
      <c r="AB2995" s="119" t="str">
        <f t="shared" si="574"/>
        <v/>
      </c>
    </row>
    <row r="2996" spans="1:28" x14ac:dyDescent="0.45">
      <c r="A2996" s="112" t="str">
        <f>IF(C2996="","",COUNTA($C$3:C2996))</f>
        <v/>
      </c>
      <c r="B2996" s="112" t="str">
        <f t="shared" ref="B2996:B3059" si="580">IF(C2996="","",TEXT(C2996,"mmmm"))</f>
        <v/>
      </c>
      <c r="F2996" s="137"/>
      <c r="G2996" s="116"/>
      <c r="H2996" s="152"/>
      <c r="I2996" s="116"/>
      <c r="J2996" s="116"/>
      <c r="K2996" s="117" t="str">
        <f t="shared" si="570"/>
        <v/>
      </c>
      <c r="O2996" s="138" t="str">
        <f t="shared" si="575"/>
        <v/>
      </c>
      <c r="P2996" s="142"/>
      <c r="S2996" s="154"/>
      <c r="T2996" s="119" t="str">
        <f t="shared" si="576"/>
        <v/>
      </c>
      <c r="U2996" s="119" t="str">
        <f t="shared" si="577"/>
        <v/>
      </c>
      <c r="V2996" s="119" t="str">
        <f t="shared" si="571"/>
        <v/>
      </c>
      <c r="W2996" s="119" t="str">
        <f t="shared" si="572"/>
        <v/>
      </c>
      <c r="X2996" s="119" t="str">
        <f t="shared" si="573"/>
        <v/>
      </c>
      <c r="Y2996" s="120" t="str">
        <f t="shared" si="578"/>
        <v/>
      </c>
      <c r="Z2996" s="121" t="str">
        <f t="shared" si="579"/>
        <v/>
      </c>
      <c r="AB2996" s="119" t="str">
        <f t="shared" si="574"/>
        <v/>
      </c>
    </row>
    <row r="2997" spans="1:28" x14ac:dyDescent="0.45">
      <c r="A2997" s="112" t="str">
        <f>IF(C2997="","",COUNTA($C$3:C2997))</f>
        <v/>
      </c>
      <c r="B2997" s="112" t="str">
        <f t="shared" si="580"/>
        <v/>
      </c>
      <c r="F2997" s="137"/>
      <c r="G2997" s="116"/>
      <c r="H2997" s="152"/>
      <c r="I2997" s="116"/>
      <c r="J2997" s="116"/>
      <c r="K2997" s="117" t="str">
        <f t="shared" si="570"/>
        <v/>
      </c>
      <c r="O2997" s="138" t="str">
        <f t="shared" si="575"/>
        <v/>
      </c>
      <c r="P2997" s="142"/>
      <c r="S2997" s="154"/>
      <c r="T2997" s="119" t="str">
        <f t="shared" si="576"/>
        <v/>
      </c>
      <c r="U2997" s="119" t="str">
        <f t="shared" si="577"/>
        <v/>
      </c>
      <c r="V2997" s="119" t="str">
        <f t="shared" si="571"/>
        <v/>
      </c>
      <c r="W2997" s="119" t="str">
        <f t="shared" si="572"/>
        <v/>
      </c>
      <c r="X2997" s="119" t="str">
        <f t="shared" si="573"/>
        <v/>
      </c>
      <c r="Y2997" s="120" t="str">
        <f t="shared" si="578"/>
        <v/>
      </c>
      <c r="Z2997" s="121" t="str">
        <f t="shared" si="579"/>
        <v/>
      </c>
      <c r="AB2997" s="119" t="str">
        <f t="shared" si="574"/>
        <v/>
      </c>
    </row>
    <row r="2998" spans="1:28" x14ac:dyDescent="0.45">
      <c r="A2998" s="112" t="str">
        <f>IF(C2998="","",COUNTA($C$3:C2998))</f>
        <v/>
      </c>
      <c r="B2998" s="112" t="str">
        <f t="shared" si="580"/>
        <v/>
      </c>
      <c r="F2998" s="137"/>
      <c r="G2998" s="116"/>
      <c r="H2998" s="152"/>
      <c r="I2998" s="116"/>
      <c r="J2998" s="116"/>
      <c r="K2998" s="117" t="str">
        <f t="shared" si="570"/>
        <v/>
      </c>
      <c r="O2998" s="138" t="str">
        <f t="shared" si="575"/>
        <v/>
      </c>
      <c r="P2998" s="142"/>
      <c r="S2998" s="154"/>
      <c r="T2998" s="119" t="str">
        <f t="shared" si="576"/>
        <v/>
      </c>
      <c r="U2998" s="119" t="str">
        <f t="shared" si="577"/>
        <v/>
      </c>
      <c r="V2998" s="119" t="str">
        <f t="shared" si="571"/>
        <v/>
      </c>
      <c r="W2998" s="119" t="str">
        <f t="shared" si="572"/>
        <v/>
      </c>
      <c r="X2998" s="119" t="str">
        <f t="shared" si="573"/>
        <v/>
      </c>
      <c r="Y2998" s="120" t="str">
        <f t="shared" si="578"/>
        <v/>
      </c>
      <c r="Z2998" s="121" t="str">
        <f t="shared" si="579"/>
        <v/>
      </c>
      <c r="AB2998" s="119" t="str">
        <f t="shared" si="574"/>
        <v/>
      </c>
    </row>
    <row r="2999" spans="1:28" x14ac:dyDescent="0.45">
      <c r="A2999" s="112" t="str">
        <f>IF(C2999="","",COUNTA($C$3:C2999))</f>
        <v/>
      </c>
      <c r="B2999" s="112" t="str">
        <f t="shared" si="580"/>
        <v/>
      </c>
      <c r="C2999" s="137"/>
      <c r="F2999" s="137"/>
      <c r="G2999" s="116"/>
      <c r="H2999" s="152"/>
      <c r="I2999" s="116"/>
      <c r="J2999" s="116"/>
      <c r="K2999" s="117" t="str">
        <f t="shared" si="570"/>
        <v/>
      </c>
      <c r="O2999" s="138" t="str">
        <f t="shared" si="575"/>
        <v/>
      </c>
      <c r="P2999" s="142"/>
      <c r="S2999" s="154"/>
      <c r="T2999" s="119" t="str">
        <f t="shared" si="576"/>
        <v/>
      </c>
      <c r="U2999" s="119" t="str">
        <f t="shared" si="577"/>
        <v/>
      </c>
      <c r="V2999" s="119" t="str">
        <f t="shared" si="571"/>
        <v/>
      </c>
      <c r="W2999" s="119" t="str">
        <f t="shared" si="572"/>
        <v/>
      </c>
      <c r="X2999" s="119" t="str">
        <f t="shared" si="573"/>
        <v/>
      </c>
      <c r="Y2999" s="120" t="str">
        <f t="shared" si="578"/>
        <v/>
      </c>
      <c r="Z2999" s="121" t="str">
        <f t="shared" si="579"/>
        <v/>
      </c>
      <c r="AB2999" s="119" t="str">
        <f t="shared" si="574"/>
        <v/>
      </c>
    </row>
    <row r="3000" spans="1:28" x14ac:dyDescent="0.45">
      <c r="A3000" s="112" t="str">
        <f>IF(C3000="","",COUNTA($C$3:C3000))</f>
        <v/>
      </c>
      <c r="B3000" s="112" t="str">
        <f t="shared" si="580"/>
        <v/>
      </c>
      <c r="F3000" s="137"/>
      <c r="G3000" s="116"/>
      <c r="H3000" s="152"/>
      <c r="I3000" s="116"/>
      <c r="J3000" s="116"/>
      <c r="K3000" s="117" t="str">
        <f t="shared" si="570"/>
        <v/>
      </c>
      <c r="O3000" s="138" t="str">
        <f t="shared" si="575"/>
        <v/>
      </c>
      <c r="P3000" s="142"/>
      <c r="S3000" s="154"/>
      <c r="T3000" s="119" t="str">
        <f t="shared" si="576"/>
        <v/>
      </c>
      <c r="U3000" s="119" t="str">
        <f t="shared" si="577"/>
        <v/>
      </c>
      <c r="V3000" s="119" t="str">
        <f t="shared" si="571"/>
        <v/>
      </c>
      <c r="W3000" s="119" t="str">
        <f t="shared" si="572"/>
        <v/>
      </c>
      <c r="X3000" s="119" t="str">
        <f t="shared" si="573"/>
        <v/>
      </c>
      <c r="Y3000" s="120" t="str">
        <f t="shared" si="578"/>
        <v/>
      </c>
      <c r="Z3000" s="121" t="str">
        <f t="shared" si="579"/>
        <v/>
      </c>
      <c r="AB3000" s="119" t="str">
        <f t="shared" si="574"/>
        <v/>
      </c>
    </row>
    <row r="3001" spans="1:28" x14ac:dyDescent="0.45">
      <c r="A3001" s="112" t="str">
        <f>IF(C3001="","",COUNTA($C$3:C3001))</f>
        <v/>
      </c>
      <c r="B3001" s="112" t="str">
        <f t="shared" si="580"/>
        <v/>
      </c>
      <c r="F3001" s="137"/>
      <c r="G3001" s="116"/>
      <c r="H3001" s="152"/>
      <c r="I3001" s="116"/>
      <c r="J3001" s="116"/>
      <c r="K3001" s="117" t="str">
        <f t="shared" si="570"/>
        <v/>
      </c>
      <c r="O3001" s="138" t="str">
        <f t="shared" si="575"/>
        <v/>
      </c>
      <c r="P3001" s="142"/>
      <c r="S3001" s="154"/>
      <c r="T3001" s="119" t="str">
        <f t="shared" si="576"/>
        <v/>
      </c>
      <c r="U3001" s="119" t="str">
        <f t="shared" si="577"/>
        <v/>
      </c>
      <c r="V3001" s="119" t="str">
        <f t="shared" si="571"/>
        <v/>
      </c>
      <c r="W3001" s="119" t="str">
        <f t="shared" si="572"/>
        <v/>
      </c>
      <c r="X3001" s="119" t="str">
        <f t="shared" si="573"/>
        <v/>
      </c>
      <c r="Y3001" s="120" t="str">
        <f t="shared" si="578"/>
        <v/>
      </c>
      <c r="Z3001" s="121" t="str">
        <f t="shared" si="579"/>
        <v/>
      </c>
      <c r="AB3001" s="119" t="str">
        <f t="shared" si="574"/>
        <v/>
      </c>
    </row>
    <row r="3002" spans="1:28" x14ac:dyDescent="0.45">
      <c r="A3002" s="112" t="str">
        <f>IF(C3002="","",COUNTA($C$3:C3002))</f>
        <v/>
      </c>
      <c r="B3002" s="112" t="str">
        <f t="shared" si="580"/>
        <v/>
      </c>
      <c r="F3002" s="137"/>
      <c r="G3002" s="116"/>
      <c r="H3002" s="152"/>
      <c r="I3002" s="116"/>
      <c r="J3002" s="116"/>
      <c r="K3002" s="117" t="str">
        <f t="shared" si="570"/>
        <v/>
      </c>
      <c r="O3002" s="138" t="str">
        <f t="shared" si="575"/>
        <v/>
      </c>
      <c r="P3002" s="142"/>
      <c r="S3002" s="154"/>
      <c r="T3002" s="119" t="str">
        <f t="shared" si="576"/>
        <v/>
      </c>
      <c r="U3002" s="119" t="str">
        <f t="shared" si="577"/>
        <v/>
      </c>
      <c r="V3002" s="119" t="str">
        <f t="shared" si="571"/>
        <v/>
      </c>
      <c r="W3002" s="119" t="str">
        <f t="shared" si="572"/>
        <v/>
      </c>
      <c r="X3002" s="119" t="str">
        <f t="shared" si="573"/>
        <v/>
      </c>
      <c r="Y3002" s="120" t="str">
        <f t="shared" si="578"/>
        <v/>
      </c>
      <c r="Z3002" s="121" t="str">
        <f t="shared" si="579"/>
        <v/>
      </c>
      <c r="AB3002" s="119" t="str">
        <f t="shared" si="574"/>
        <v/>
      </c>
    </row>
    <row r="3003" spans="1:28" x14ac:dyDescent="0.45">
      <c r="A3003" s="112" t="str">
        <f>IF(C3003="","",COUNTA($C$3:C3003))</f>
        <v/>
      </c>
      <c r="B3003" s="112" t="str">
        <f t="shared" si="580"/>
        <v/>
      </c>
      <c r="F3003" s="137"/>
      <c r="G3003" s="116"/>
      <c r="H3003" s="152"/>
      <c r="I3003" s="116"/>
      <c r="J3003" s="116"/>
      <c r="K3003" s="117" t="str">
        <f t="shared" si="570"/>
        <v/>
      </c>
      <c r="O3003" s="138" t="str">
        <f t="shared" si="575"/>
        <v/>
      </c>
      <c r="P3003" s="142"/>
      <c r="S3003" s="154"/>
      <c r="T3003" s="119" t="str">
        <f t="shared" si="576"/>
        <v/>
      </c>
      <c r="U3003" s="119" t="str">
        <f t="shared" si="577"/>
        <v/>
      </c>
      <c r="V3003" s="119" t="str">
        <f t="shared" si="571"/>
        <v/>
      </c>
      <c r="W3003" s="119" t="str">
        <f t="shared" si="572"/>
        <v/>
      </c>
      <c r="X3003" s="119" t="str">
        <f t="shared" si="573"/>
        <v/>
      </c>
      <c r="Y3003" s="120" t="str">
        <f t="shared" si="578"/>
        <v/>
      </c>
      <c r="Z3003" s="121" t="str">
        <f t="shared" si="579"/>
        <v/>
      </c>
      <c r="AB3003" s="119" t="str">
        <f t="shared" si="574"/>
        <v/>
      </c>
    </row>
    <row r="3004" spans="1:28" x14ac:dyDescent="0.45">
      <c r="A3004" s="112" t="str">
        <f>IF(C3004="","",COUNTA($C$3:C3004))</f>
        <v/>
      </c>
      <c r="B3004" s="112" t="str">
        <f t="shared" si="580"/>
        <v/>
      </c>
      <c r="F3004" s="137"/>
      <c r="G3004" s="116"/>
      <c r="H3004" s="152"/>
      <c r="I3004" s="116"/>
      <c r="J3004" s="116"/>
      <c r="K3004" s="117" t="str">
        <f t="shared" si="570"/>
        <v/>
      </c>
      <c r="O3004" s="138" t="str">
        <f t="shared" si="575"/>
        <v/>
      </c>
      <c r="P3004" s="142"/>
      <c r="S3004" s="154"/>
      <c r="T3004" s="119" t="str">
        <f t="shared" si="576"/>
        <v/>
      </c>
      <c r="U3004" s="119" t="str">
        <f t="shared" si="577"/>
        <v/>
      </c>
      <c r="V3004" s="119" t="str">
        <f t="shared" si="571"/>
        <v/>
      </c>
      <c r="W3004" s="119" t="str">
        <f t="shared" si="572"/>
        <v/>
      </c>
      <c r="X3004" s="119" t="str">
        <f t="shared" si="573"/>
        <v/>
      </c>
      <c r="Y3004" s="120" t="str">
        <f t="shared" si="578"/>
        <v/>
      </c>
      <c r="Z3004" s="121" t="str">
        <f t="shared" si="579"/>
        <v/>
      </c>
      <c r="AB3004" s="119" t="str">
        <f t="shared" si="574"/>
        <v/>
      </c>
    </row>
    <row r="3005" spans="1:28" x14ac:dyDescent="0.45">
      <c r="A3005" s="112" t="str">
        <f>IF(C3005="","",COUNTA($C$3:C3005))</f>
        <v/>
      </c>
      <c r="B3005" s="112" t="str">
        <f t="shared" si="580"/>
        <v/>
      </c>
      <c r="F3005" s="137"/>
      <c r="G3005" s="116"/>
      <c r="H3005" s="152"/>
      <c r="I3005" s="116"/>
      <c r="J3005" s="116"/>
      <c r="K3005" s="117" t="str">
        <f t="shared" si="570"/>
        <v/>
      </c>
      <c r="O3005" s="138" t="str">
        <f t="shared" si="575"/>
        <v/>
      </c>
      <c r="P3005" s="142"/>
      <c r="S3005" s="154"/>
      <c r="T3005" s="119" t="str">
        <f t="shared" si="576"/>
        <v/>
      </c>
      <c r="U3005" s="119" t="str">
        <f t="shared" si="577"/>
        <v/>
      </c>
      <c r="V3005" s="119" t="str">
        <f t="shared" si="571"/>
        <v/>
      </c>
      <c r="W3005" s="119" t="str">
        <f t="shared" si="572"/>
        <v/>
      </c>
      <c r="X3005" s="119" t="str">
        <f t="shared" si="573"/>
        <v/>
      </c>
      <c r="Y3005" s="120" t="str">
        <f t="shared" si="578"/>
        <v/>
      </c>
      <c r="Z3005" s="121" t="str">
        <f t="shared" si="579"/>
        <v/>
      </c>
      <c r="AB3005" s="119" t="str">
        <f t="shared" si="574"/>
        <v/>
      </c>
    </row>
    <row r="3006" spans="1:28" x14ac:dyDescent="0.45">
      <c r="A3006" s="112" t="str">
        <f>IF(C3006="","",COUNTA($C$3:C3006))</f>
        <v/>
      </c>
      <c r="B3006" s="112" t="str">
        <f t="shared" si="580"/>
        <v/>
      </c>
      <c r="C3006" s="137"/>
      <c r="F3006" s="137"/>
      <c r="G3006" s="116"/>
      <c r="H3006" s="152"/>
      <c r="I3006" s="116"/>
      <c r="J3006" s="116"/>
      <c r="K3006" s="117" t="str">
        <f t="shared" si="570"/>
        <v/>
      </c>
      <c r="O3006" s="138" t="str">
        <f t="shared" si="575"/>
        <v/>
      </c>
      <c r="P3006" s="142"/>
      <c r="S3006" s="154"/>
      <c r="T3006" s="119" t="str">
        <f t="shared" si="576"/>
        <v/>
      </c>
      <c r="U3006" s="119" t="str">
        <f t="shared" si="577"/>
        <v/>
      </c>
      <c r="V3006" s="119" t="str">
        <f t="shared" si="571"/>
        <v/>
      </c>
      <c r="W3006" s="119" t="str">
        <f t="shared" si="572"/>
        <v/>
      </c>
      <c r="X3006" s="119" t="str">
        <f t="shared" si="573"/>
        <v/>
      </c>
      <c r="Y3006" s="120" t="str">
        <f t="shared" si="578"/>
        <v/>
      </c>
      <c r="Z3006" s="121" t="str">
        <f t="shared" si="579"/>
        <v/>
      </c>
      <c r="AB3006" s="119" t="str">
        <f t="shared" si="574"/>
        <v/>
      </c>
    </row>
    <row r="3007" spans="1:28" x14ac:dyDescent="0.45">
      <c r="A3007" s="112" t="str">
        <f>IF(C3007="","",COUNTA($C$3:C3007))</f>
        <v/>
      </c>
      <c r="B3007" s="112" t="str">
        <f t="shared" si="580"/>
        <v/>
      </c>
      <c r="F3007" s="137"/>
      <c r="G3007" s="116"/>
      <c r="H3007" s="152"/>
      <c r="I3007" s="116"/>
      <c r="J3007" s="116"/>
      <c r="K3007" s="117" t="str">
        <f t="shared" si="570"/>
        <v/>
      </c>
      <c r="O3007" s="138" t="str">
        <f t="shared" si="575"/>
        <v/>
      </c>
      <c r="P3007" s="142"/>
      <c r="S3007" s="154"/>
      <c r="T3007" s="119" t="str">
        <f t="shared" si="576"/>
        <v/>
      </c>
      <c r="U3007" s="119" t="str">
        <f t="shared" si="577"/>
        <v/>
      </c>
      <c r="V3007" s="119" t="str">
        <f t="shared" si="571"/>
        <v/>
      </c>
      <c r="W3007" s="119" t="str">
        <f t="shared" si="572"/>
        <v/>
      </c>
      <c r="X3007" s="119" t="str">
        <f t="shared" si="573"/>
        <v/>
      </c>
      <c r="Y3007" s="120" t="str">
        <f t="shared" si="578"/>
        <v/>
      </c>
      <c r="Z3007" s="121" t="str">
        <f t="shared" si="579"/>
        <v/>
      </c>
      <c r="AB3007" s="119" t="str">
        <f t="shared" si="574"/>
        <v/>
      </c>
    </row>
    <row r="3008" spans="1:28" x14ac:dyDescent="0.45">
      <c r="A3008" s="112" t="str">
        <f>IF(C3008="","",COUNTA($C$3:C3008))</f>
        <v/>
      </c>
      <c r="B3008" s="112" t="str">
        <f t="shared" si="580"/>
        <v/>
      </c>
      <c r="C3008" s="137"/>
      <c r="F3008" s="137"/>
      <c r="G3008" s="116"/>
      <c r="H3008" s="152"/>
      <c r="I3008" s="116"/>
      <c r="J3008" s="116"/>
      <c r="K3008" s="117" t="str">
        <f t="shared" si="570"/>
        <v/>
      </c>
      <c r="O3008" s="138" t="str">
        <f t="shared" si="575"/>
        <v/>
      </c>
      <c r="P3008" s="142"/>
      <c r="S3008" s="154"/>
      <c r="T3008" s="119" t="str">
        <f t="shared" si="576"/>
        <v/>
      </c>
      <c r="U3008" s="119" t="str">
        <f t="shared" si="577"/>
        <v/>
      </c>
      <c r="V3008" s="119" t="str">
        <f t="shared" si="571"/>
        <v/>
      </c>
      <c r="W3008" s="119" t="str">
        <f t="shared" si="572"/>
        <v/>
      </c>
      <c r="X3008" s="119" t="str">
        <f t="shared" si="573"/>
        <v/>
      </c>
      <c r="Y3008" s="120" t="str">
        <f t="shared" si="578"/>
        <v/>
      </c>
      <c r="Z3008" s="121" t="str">
        <f t="shared" si="579"/>
        <v/>
      </c>
      <c r="AB3008" s="119" t="str">
        <f t="shared" si="574"/>
        <v/>
      </c>
    </row>
    <row r="3009" spans="1:28" x14ac:dyDescent="0.45">
      <c r="A3009" s="112" t="str">
        <f>IF(C3009="","",COUNTA($C$3:C3009))</f>
        <v/>
      </c>
      <c r="B3009" s="112" t="str">
        <f t="shared" si="580"/>
        <v/>
      </c>
      <c r="F3009" s="137"/>
      <c r="G3009" s="116"/>
      <c r="H3009" s="152"/>
      <c r="I3009" s="116"/>
      <c r="J3009" s="116"/>
      <c r="K3009" s="117" t="str">
        <f t="shared" si="570"/>
        <v/>
      </c>
      <c r="O3009" s="138" t="str">
        <f t="shared" si="575"/>
        <v/>
      </c>
      <c r="P3009" s="142"/>
      <c r="S3009" s="154"/>
      <c r="T3009" s="119" t="str">
        <f t="shared" si="576"/>
        <v/>
      </c>
      <c r="U3009" s="119" t="str">
        <f t="shared" si="577"/>
        <v/>
      </c>
      <c r="V3009" s="119" t="str">
        <f t="shared" si="571"/>
        <v/>
      </c>
      <c r="W3009" s="119" t="str">
        <f t="shared" si="572"/>
        <v/>
      </c>
      <c r="X3009" s="119" t="str">
        <f t="shared" si="573"/>
        <v/>
      </c>
      <c r="Y3009" s="120" t="str">
        <f t="shared" si="578"/>
        <v/>
      </c>
      <c r="Z3009" s="121" t="str">
        <f t="shared" si="579"/>
        <v/>
      </c>
      <c r="AB3009" s="119" t="str">
        <f t="shared" si="574"/>
        <v/>
      </c>
    </row>
    <row r="3010" spans="1:28" x14ac:dyDescent="0.45">
      <c r="A3010" s="112" t="str">
        <f>IF(C3010="","",COUNTA($C$3:C3010))</f>
        <v/>
      </c>
      <c r="B3010" s="112" t="str">
        <f t="shared" si="580"/>
        <v/>
      </c>
      <c r="F3010" s="137"/>
      <c r="G3010" s="116"/>
      <c r="H3010" s="152"/>
      <c r="I3010" s="116"/>
      <c r="J3010" s="116"/>
      <c r="K3010" s="117" t="str">
        <f t="shared" si="570"/>
        <v/>
      </c>
      <c r="O3010" s="138" t="str">
        <f t="shared" si="575"/>
        <v/>
      </c>
      <c r="P3010" s="142"/>
      <c r="S3010" s="154"/>
      <c r="T3010" s="119" t="str">
        <f t="shared" si="576"/>
        <v/>
      </c>
      <c r="U3010" s="119" t="str">
        <f t="shared" si="577"/>
        <v/>
      </c>
      <c r="V3010" s="119" t="str">
        <f t="shared" si="571"/>
        <v/>
      </c>
      <c r="W3010" s="119" t="str">
        <f t="shared" si="572"/>
        <v/>
      </c>
      <c r="X3010" s="119" t="str">
        <f t="shared" si="573"/>
        <v/>
      </c>
      <c r="Y3010" s="120" t="str">
        <f t="shared" si="578"/>
        <v/>
      </c>
      <c r="Z3010" s="121" t="str">
        <f t="shared" si="579"/>
        <v/>
      </c>
      <c r="AB3010" s="119" t="str">
        <f t="shared" si="574"/>
        <v/>
      </c>
    </row>
    <row r="3011" spans="1:28" x14ac:dyDescent="0.45">
      <c r="A3011" s="112" t="str">
        <f>IF(C3011="","",COUNTA($C$3:C3011))</f>
        <v/>
      </c>
      <c r="B3011" s="112" t="str">
        <f t="shared" si="580"/>
        <v/>
      </c>
      <c r="F3011" s="137"/>
      <c r="G3011" s="116"/>
      <c r="H3011" s="152"/>
      <c r="I3011" s="116"/>
      <c r="J3011" s="116"/>
      <c r="K3011" s="117" t="str">
        <f t="shared" ref="K3011:K3074" si="581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011" s="138" t="str">
        <f t="shared" si="575"/>
        <v/>
      </c>
      <c r="P3011" s="142"/>
      <c r="S3011" s="154"/>
      <c r="T3011" s="119" t="str">
        <f t="shared" si="576"/>
        <v/>
      </c>
      <c r="U3011" s="119" t="str">
        <f t="shared" si="577"/>
        <v/>
      </c>
      <c r="V3011" s="119" t="str">
        <f t="shared" ref="V3011:V3074" si="582">IF(ISNUMBER(SEARCH("26",J:J)),O3011*3.925,IF(ISNUMBER(SEARCH("24",J:J)),O3011*4.71,IF(ISNUMBER(SEARCH("22",J:J)),O3011*6.28,IF(ISNUMBER(SEARCH("20",J:J)),O3011*7.85,IF(ISNUMBER(SEARCH("18G",J:J)),O3011*9.42,IF(ISNUMBER(SEARCH("16G",J:J)),O3011*11.775,IF(ISNUMBER(SEARCH("Thermal",J:J)),O3011,IF(ISNUMBER(SEARCH("Acou",J:J)),O3011,IF(ISNUMBER(SEARCH("ss",J:J)),O3011,IF(ISNUMBER(SEARCH("0.8mm",J:J)),O3011*2.2,IF(ISNUMBER(SEARCH("1mm",J:J)),O3011*2.75,IF(ISNUMBER(SEARCH("1.2mm",J:J)),O3011*3.3,IF(ISNUMBER(SEARCH("Gasket",J:J)),O3011,IF(ISNUMBER(SEARCH("Cleats",J:J)),O3011,IF(ISNUMBER(SEARCH("Sealant",J:J)),O3011,IF(ISNUMBER(SEARCH("Bracket",J:J)),O3011,IF(ISNUMBER(SEARCH("Corner",J:J)),O3011,IF(ISNUMBER(SEARCH("Bubble",J:J)),O3011,""))))))))))))))))))</f>
        <v/>
      </c>
      <c r="W3011" s="119" t="str">
        <f t="shared" ref="W3011:W3074" si="583">IF(ISNUMBER(SEARCH("26",J:J)),U3011*3.925,IF(ISNUMBER(SEARCH("24",J:J)),U3011*4.71,IF(ISNUMBER(SEARCH("22",J:J)),U3011*6.28,IF(ISNUMBER(SEARCH("20",J:J)),U3011*7.85,IF(ISNUMBER(SEARCH("18G",J:J)),U3011*9.42,IF(ISNUMBER(SEARCH("16G",J:J)),U3011*11.775,IF(ISNUMBER(SEARCH("Thermal",J:J)),U3011,IF(ISNUMBER(SEARCH("Acou",J:J)),U3011,IF(ISNUMBER(SEARCH("ss",J:J)),U3011,IF(ISNUMBER(SEARCH("0.8mm",J:J)),U3011*2.2,IF(ISNUMBER(SEARCH("1mm",J:J)),U3011*2.75,IF(ISNUMBER(SEARCH("1.2mm",J:J)),U3011*3.3,IF(ISNUMBER(SEARCH("Gasket",J:J)),U3011,IF(ISNUMBER(SEARCH("Cleats",J:J)),U3011,IF(ISNUMBER(SEARCH("Sealant",J:J)),U3011,IF(ISNUMBER(SEARCH("Bracket",J:J)),U3011,IF(ISNUMBER(SEARCH("Corner",J:J)),U3011,IF(ISNUMBER(SEARCH("Bubble",J:J)),U3011,""))))))))))))))))))</f>
        <v/>
      </c>
      <c r="X3011" s="119" t="str">
        <f t="shared" ref="X3011:X3074" si="584">IF(ISNUMBER(SEARCH("26",J:J)),T3011*3.925,IF(ISNUMBER(SEARCH("24",J:J)),T3011*4.71,IF(ISNUMBER(SEARCH("22",J:J)),T3011*6.28,IF(ISNUMBER(SEARCH("20",J:J)),T3011*7.85,IF(ISNUMBER(SEARCH("18",J:J)),T3011*9.42,IF(ISNUMBER(SEARCH("16",J:J)),T3011*11.775,IF(ISNUMBER(SEARCH("Thermal",J:J)),"",IF(ISNUMBER(SEARCH("Acou",J:J)),"",IF(ISNUMBER(SEARCH("ss",J:J)),"",IF(ISNUMBER(SEARCH("0.8mm",J:J)),T3011*2.2,IF(ISNUMBER(SEARCH("1mm",J:J)),T3011*2.75,IF(ISNUMBER(SEARCH("1.2mm",J:J)),T3011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011" s="120" t="str">
        <f t="shared" si="578"/>
        <v/>
      </c>
      <c r="Z3011" s="121" t="str">
        <f t="shared" si="579"/>
        <v/>
      </c>
      <c r="AB3011" s="119" t="str">
        <f t="shared" si="574"/>
        <v/>
      </c>
    </row>
    <row r="3012" spans="1:28" x14ac:dyDescent="0.45">
      <c r="A3012" s="112" t="str">
        <f>IF(C3012="","",COUNTA($C$3:C3012))</f>
        <v/>
      </c>
      <c r="B3012" s="112" t="str">
        <f t="shared" si="580"/>
        <v/>
      </c>
      <c r="F3012" s="137"/>
      <c r="G3012" s="116"/>
      <c r="H3012" s="152"/>
      <c r="I3012" s="116"/>
      <c r="J3012" s="116"/>
      <c r="K3012" s="117" t="str">
        <f t="shared" si="581"/>
        <v/>
      </c>
      <c r="O3012" s="138" t="str">
        <f t="shared" si="575"/>
        <v/>
      </c>
      <c r="P3012" s="142"/>
      <c r="S3012" s="154"/>
      <c r="T3012" s="119" t="str">
        <f t="shared" si="576"/>
        <v/>
      </c>
      <c r="U3012" s="119" t="str">
        <f t="shared" si="577"/>
        <v/>
      </c>
      <c r="V3012" s="119" t="str">
        <f t="shared" si="582"/>
        <v/>
      </c>
      <c r="W3012" s="119" t="str">
        <f t="shared" si="583"/>
        <v/>
      </c>
      <c r="X3012" s="119" t="str">
        <f t="shared" si="584"/>
        <v/>
      </c>
      <c r="Y3012" s="120" t="str">
        <f t="shared" si="578"/>
        <v/>
      </c>
      <c r="Z3012" s="121" t="str">
        <f t="shared" si="579"/>
        <v/>
      </c>
      <c r="AB3012" s="119" t="str">
        <f t="shared" si="574"/>
        <v/>
      </c>
    </row>
    <row r="3013" spans="1:28" x14ac:dyDescent="0.45">
      <c r="A3013" s="112" t="str">
        <f>IF(C3013="","",COUNTA($C$3:C3013))</f>
        <v/>
      </c>
      <c r="B3013" s="112" t="str">
        <f t="shared" si="580"/>
        <v/>
      </c>
      <c r="F3013" s="137"/>
      <c r="G3013" s="116"/>
      <c r="H3013" s="152"/>
      <c r="I3013" s="116"/>
      <c r="J3013" s="116"/>
      <c r="K3013" s="117" t="str">
        <f t="shared" si="581"/>
        <v/>
      </c>
      <c r="O3013" s="138" t="str">
        <f t="shared" si="575"/>
        <v/>
      </c>
      <c r="P3013" s="142"/>
      <c r="S3013" s="154"/>
      <c r="T3013" s="119" t="str">
        <f t="shared" si="576"/>
        <v/>
      </c>
      <c r="U3013" s="119" t="str">
        <f t="shared" si="577"/>
        <v/>
      </c>
      <c r="V3013" s="119" t="str">
        <f t="shared" si="582"/>
        <v/>
      </c>
      <c r="W3013" s="119" t="str">
        <f t="shared" si="583"/>
        <v/>
      </c>
      <c r="X3013" s="119" t="str">
        <f t="shared" si="584"/>
        <v/>
      </c>
      <c r="Y3013" s="120" t="str">
        <f t="shared" si="578"/>
        <v/>
      </c>
      <c r="Z3013" s="121" t="str">
        <f t="shared" si="579"/>
        <v/>
      </c>
      <c r="AB3013" s="119" t="str">
        <f t="shared" si="574"/>
        <v/>
      </c>
    </row>
    <row r="3014" spans="1:28" x14ac:dyDescent="0.45">
      <c r="A3014" s="112" t="str">
        <f>IF(C3014="","",COUNTA($C$3:C3014))</f>
        <v/>
      </c>
      <c r="B3014" s="112" t="str">
        <f t="shared" si="580"/>
        <v/>
      </c>
      <c r="F3014" s="137"/>
      <c r="G3014" s="116"/>
      <c r="H3014" s="152"/>
      <c r="I3014" s="116"/>
      <c r="J3014" s="116"/>
      <c r="K3014" s="117" t="str">
        <f t="shared" si="581"/>
        <v/>
      </c>
      <c r="O3014" s="138" t="str">
        <f t="shared" si="575"/>
        <v/>
      </c>
      <c r="P3014" s="142"/>
      <c r="S3014" s="154"/>
      <c r="T3014" s="119" t="str">
        <f t="shared" si="576"/>
        <v/>
      </c>
      <c r="U3014" s="119" t="str">
        <f t="shared" si="577"/>
        <v/>
      </c>
      <c r="V3014" s="119" t="str">
        <f t="shared" si="582"/>
        <v/>
      </c>
      <c r="W3014" s="119" t="str">
        <f t="shared" si="583"/>
        <v/>
      </c>
      <c r="X3014" s="119" t="str">
        <f t="shared" si="584"/>
        <v/>
      </c>
      <c r="Y3014" s="120" t="str">
        <f t="shared" si="578"/>
        <v/>
      </c>
      <c r="Z3014" s="121" t="str">
        <f t="shared" si="579"/>
        <v/>
      </c>
      <c r="AB3014" s="119" t="str">
        <f t="shared" si="574"/>
        <v/>
      </c>
    </row>
    <row r="3015" spans="1:28" x14ac:dyDescent="0.45">
      <c r="A3015" s="112" t="str">
        <f>IF(C3015="","",COUNTA($C$3:C3015))</f>
        <v/>
      </c>
      <c r="B3015" s="112" t="str">
        <f t="shared" si="580"/>
        <v/>
      </c>
      <c r="F3015" s="137"/>
      <c r="G3015" s="116"/>
      <c r="H3015" s="152"/>
      <c r="I3015" s="116"/>
      <c r="J3015" s="116"/>
      <c r="K3015" s="117" t="str">
        <f t="shared" si="581"/>
        <v/>
      </c>
      <c r="O3015" s="138" t="str">
        <f t="shared" si="575"/>
        <v/>
      </c>
      <c r="P3015" s="142"/>
      <c r="S3015" s="154"/>
      <c r="T3015" s="119" t="str">
        <f t="shared" si="576"/>
        <v/>
      </c>
      <c r="U3015" s="119" t="str">
        <f t="shared" si="577"/>
        <v/>
      </c>
      <c r="V3015" s="119" t="str">
        <f t="shared" si="582"/>
        <v/>
      </c>
      <c r="W3015" s="119" t="str">
        <f t="shared" si="583"/>
        <v/>
      </c>
      <c r="X3015" s="119" t="str">
        <f t="shared" si="584"/>
        <v/>
      </c>
      <c r="Y3015" s="120" t="str">
        <f t="shared" si="578"/>
        <v/>
      </c>
      <c r="Z3015" s="121" t="str">
        <f t="shared" si="579"/>
        <v/>
      </c>
      <c r="AB3015" s="119" t="str">
        <f t="shared" si="574"/>
        <v/>
      </c>
    </row>
    <row r="3016" spans="1:28" x14ac:dyDescent="0.45">
      <c r="A3016" s="112" t="str">
        <f>IF(C3016="","",COUNTA($C$3:C3016))</f>
        <v/>
      </c>
      <c r="B3016" s="112" t="str">
        <f t="shared" si="580"/>
        <v/>
      </c>
      <c r="C3016" s="137"/>
      <c r="F3016" s="137"/>
      <c r="G3016" s="116"/>
      <c r="H3016" s="152"/>
      <c r="I3016" s="116"/>
      <c r="J3016" s="116"/>
      <c r="K3016" s="117" t="str">
        <f t="shared" si="581"/>
        <v/>
      </c>
      <c r="O3016" s="138" t="str">
        <f t="shared" si="575"/>
        <v/>
      </c>
      <c r="P3016" s="142"/>
      <c r="S3016" s="154"/>
      <c r="T3016" s="119" t="str">
        <f t="shared" si="576"/>
        <v/>
      </c>
      <c r="U3016" s="119" t="str">
        <f t="shared" si="577"/>
        <v/>
      </c>
      <c r="V3016" s="119" t="str">
        <f t="shared" si="582"/>
        <v/>
      </c>
      <c r="W3016" s="119" t="str">
        <f t="shared" si="583"/>
        <v/>
      </c>
      <c r="X3016" s="119" t="str">
        <f t="shared" si="584"/>
        <v/>
      </c>
      <c r="Y3016" s="120" t="str">
        <f t="shared" si="578"/>
        <v/>
      </c>
      <c r="Z3016" s="121" t="str">
        <f t="shared" si="579"/>
        <v/>
      </c>
      <c r="AB3016" s="119" t="str">
        <f t="shared" si="574"/>
        <v/>
      </c>
    </row>
    <row r="3017" spans="1:28" x14ac:dyDescent="0.45">
      <c r="A3017" s="112" t="str">
        <f>IF(C3017="","",COUNTA($C$3:C3017))</f>
        <v/>
      </c>
      <c r="B3017" s="112" t="str">
        <f t="shared" si="580"/>
        <v/>
      </c>
      <c r="F3017" s="137"/>
      <c r="G3017" s="116"/>
      <c r="H3017" s="152"/>
      <c r="I3017" s="116"/>
      <c r="J3017" s="116"/>
      <c r="K3017" s="117" t="str">
        <f t="shared" si="581"/>
        <v/>
      </c>
      <c r="O3017" s="138" t="str">
        <f t="shared" si="575"/>
        <v/>
      </c>
      <c r="P3017" s="142"/>
      <c r="S3017" s="154"/>
      <c r="T3017" s="119" t="str">
        <f t="shared" si="576"/>
        <v/>
      </c>
      <c r="U3017" s="119" t="str">
        <f t="shared" si="577"/>
        <v/>
      </c>
      <c r="V3017" s="119" t="str">
        <f t="shared" si="582"/>
        <v/>
      </c>
      <c r="W3017" s="119" t="str">
        <f t="shared" si="583"/>
        <v/>
      </c>
      <c r="X3017" s="119" t="str">
        <f t="shared" si="584"/>
        <v/>
      </c>
      <c r="Y3017" s="120" t="str">
        <f t="shared" si="578"/>
        <v/>
      </c>
      <c r="Z3017" s="121" t="str">
        <f t="shared" si="579"/>
        <v/>
      </c>
      <c r="AB3017" s="119" t="str">
        <f t="shared" si="574"/>
        <v/>
      </c>
    </row>
    <row r="3018" spans="1:28" x14ac:dyDescent="0.45">
      <c r="A3018" s="112" t="str">
        <f>IF(C3018="","",COUNTA($C$3:C3018))</f>
        <v/>
      </c>
      <c r="B3018" s="112" t="str">
        <f t="shared" si="580"/>
        <v/>
      </c>
      <c r="F3018" s="137"/>
      <c r="G3018" s="116"/>
      <c r="H3018" s="152"/>
      <c r="I3018" s="116"/>
      <c r="J3018" s="116"/>
      <c r="K3018" s="117" t="str">
        <f t="shared" si="581"/>
        <v/>
      </c>
      <c r="O3018" s="138" t="str">
        <f t="shared" si="575"/>
        <v/>
      </c>
      <c r="P3018" s="142"/>
      <c r="S3018" s="154"/>
      <c r="T3018" s="119" t="str">
        <f t="shared" si="576"/>
        <v/>
      </c>
      <c r="U3018" s="119" t="str">
        <f t="shared" si="577"/>
        <v/>
      </c>
      <c r="V3018" s="119" t="str">
        <f t="shared" si="582"/>
        <v/>
      </c>
      <c r="W3018" s="119" t="str">
        <f t="shared" si="583"/>
        <v/>
      </c>
      <c r="X3018" s="119" t="str">
        <f t="shared" si="584"/>
        <v/>
      </c>
      <c r="Y3018" s="120" t="str">
        <f t="shared" si="578"/>
        <v/>
      </c>
      <c r="Z3018" s="121" t="str">
        <f t="shared" si="579"/>
        <v/>
      </c>
      <c r="AB3018" s="119" t="str">
        <f t="shared" si="574"/>
        <v/>
      </c>
    </row>
    <row r="3019" spans="1:28" x14ac:dyDescent="0.45">
      <c r="A3019" s="112" t="str">
        <f>IF(C3019="","",COUNTA($C$3:C3019))</f>
        <v/>
      </c>
      <c r="B3019" s="112" t="str">
        <f t="shared" si="580"/>
        <v/>
      </c>
      <c r="F3019" s="137"/>
      <c r="G3019" s="116"/>
      <c r="H3019" s="152"/>
      <c r="I3019" s="116"/>
      <c r="J3019" s="116"/>
      <c r="K3019" s="117" t="str">
        <f t="shared" si="581"/>
        <v/>
      </c>
      <c r="O3019" s="138" t="str">
        <f t="shared" si="575"/>
        <v/>
      </c>
      <c r="P3019" s="142"/>
      <c r="S3019" s="154"/>
      <c r="T3019" s="119" t="str">
        <f t="shared" si="576"/>
        <v/>
      </c>
      <c r="U3019" s="119" t="str">
        <f t="shared" si="577"/>
        <v/>
      </c>
      <c r="V3019" s="119" t="str">
        <f t="shared" si="582"/>
        <v/>
      </c>
      <c r="W3019" s="119" t="str">
        <f t="shared" si="583"/>
        <v/>
      </c>
      <c r="X3019" s="119" t="str">
        <f t="shared" si="584"/>
        <v/>
      </c>
      <c r="Y3019" s="120" t="str">
        <f t="shared" si="578"/>
        <v/>
      </c>
      <c r="Z3019" s="121" t="str">
        <f t="shared" si="579"/>
        <v/>
      </c>
      <c r="AB3019" s="119" t="str">
        <f t="shared" si="574"/>
        <v/>
      </c>
    </row>
    <row r="3020" spans="1:28" x14ac:dyDescent="0.45">
      <c r="A3020" s="112" t="str">
        <f>IF(C3020="","",COUNTA($C$3:C3020))</f>
        <v/>
      </c>
      <c r="B3020" s="112" t="str">
        <f t="shared" si="580"/>
        <v/>
      </c>
      <c r="F3020" s="137"/>
      <c r="G3020" s="116"/>
      <c r="H3020" s="152"/>
      <c r="I3020" s="116"/>
      <c r="J3020" s="116"/>
      <c r="K3020" s="117" t="str">
        <f t="shared" si="581"/>
        <v/>
      </c>
      <c r="O3020" s="138" t="str">
        <f t="shared" si="575"/>
        <v/>
      </c>
      <c r="P3020" s="142"/>
      <c r="S3020" s="154"/>
      <c r="T3020" s="119" t="str">
        <f t="shared" si="576"/>
        <v/>
      </c>
      <c r="U3020" s="119" t="str">
        <f t="shared" si="577"/>
        <v/>
      </c>
      <c r="V3020" s="119" t="str">
        <f t="shared" si="582"/>
        <v/>
      </c>
      <c r="W3020" s="119" t="str">
        <f t="shared" si="583"/>
        <v/>
      </c>
      <c r="X3020" s="119" t="str">
        <f t="shared" si="584"/>
        <v/>
      </c>
      <c r="Y3020" s="120" t="str">
        <f t="shared" si="578"/>
        <v/>
      </c>
      <c r="Z3020" s="121" t="str">
        <f t="shared" si="579"/>
        <v/>
      </c>
      <c r="AB3020" s="119" t="str">
        <f t="shared" si="574"/>
        <v/>
      </c>
    </row>
    <row r="3021" spans="1:28" x14ac:dyDescent="0.45">
      <c r="A3021" s="112" t="str">
        <f>IF(C3021="","",COUNTA($C$3:C3021))</f>
        <v/>
      </c>
      <c r="B3021" s="112" t="str">
        <f t="shared" si="580"/>
        <v/>
      </c>
      <c r="F3021" s="137"/>
      <c r="G3021" s="116"/>
      <c r="H3021" s="152"/>
      <c r="I3021" s="116"/>
      <c r="J3021" s="116"/>
      <c r="K3021" s="117" t="str">
        <f t="shared" si="581"/>
        <v/>
      </c>
      <c r="O3021" s="138" t="str">
        <f t="shared" si="575"/>
        <v/>
      </c>
      <c r="P3021" s="142"/>
      <c r="S3021" s="154"/>
      <c r="T3021" s="119" t="str">
        <f t="shared" si="576"/>
        <v/>
      </c>
      <c r="U3021" s="119" t="str">
        <f t="shared" si="577"/>
        <v/>
      </c>
      <c r="V3021" s="119" t="str">
        <f t="shared" si="582"/>
        <v/>
      </c>
      <c r="W3021" s="119" t="str">
        <f t="shared" si="583"/>
        <v/>
      </c>
      <c r="X3021" s="119" t="str">
        <f t="shared" si="584"/>
        <v/>
      </c>
      <c r="Y3021" s="120" t="str">
        <f t="shared" si="578"/>
        <v/>
      </c>
      <c r="Z3021" s="121" t="str">
        <f t="shared" si="579"/>
        <v/>
      </c>
      <c r="AB3021" s="119" t="str">
        <f t="shared" si="574"/>
        <v/>
      </c>
    </row>
    <row r="3022" spans="1:28" x14ac:dyDescent="0.45">
      <c r="A3022" s="112" t="str">
        <f>IF(C3022="","",COUNTA($C$3:C3022))</f>
        <v/>
      </c>
      <c r="B3022" s="112" t="str">
        <f t="shared" si="580"/>
        <v/>
      </c>
      <c r="F3022" s="137"/>
      <c r="G3022" s="116"/>
      <c r="H3022" s="152"/>
      <c r="I3022" s="116"/>
      <c r="J3022" s="116"/>
      <c r="K3022" s="117" t="str">
        <f t="shared" si="581"/>
        <v/>
      </c>
      <c r="O3022" s="138" t="str">
        <f t="shared" si="575"/>
        <v/>
      </c>
      <c r="P3022" s="142"/>
      <c r="S3022" s="154"/>
      <c r="T3022" s="119" t="str">
        <f t="shared" si="576"/>
        <v/>
      </c>
      <c r="U3022" s="119" t="str">
        <f t="shared" si="577"/>
        <v/>
      </c>
      <c r="V3022" s="119" t="str">
        <f t="shared" si="582"/>
        <v/>
      </c>
      <c r="W3022" s="119" t="str">
        <f t="shared" si="583"/>
        <v/>
      </c>
      <c r="X3022" s="119" t="str">
        <f t="shared" si="584"/>
        <v/>
      </c>
      <c r="Y3022" s="120" t="str">
        <f t="shared" si="578"/>
        <v/>
      </c>
      <c r="Z3022" s="121" t="str">
        <f t="shared" si="579"/>
        <v/>
      </c>
      <c r="AB3022" s="119" t="str">
        <f t="shared" si="574"/>
        <v/>
      </c>
    </row>
    <row r="3023" spans="1:28" x14ac:dyDescent="0.45">
      <c r="A3023" s="112" t="str">
        <f>IF(C3023="","",COUNTA($C$3:C3023))</f>
        <v/>
      </c>
      <c r="B3023" s="112" t="str">
        <f t="shared" si="580"/>
        <v/>
      </c>
      <c r="F3023" s="137"/>
      <c r="G3023" s="116"/>
      <c r="H3023" s="152"/>
      <c r="I3023" s="116"/>
      <c r="J3023" s="116"/>
      <c r="K3023" s="117" t="str">
        <f t="shared" si="581"/>
        <v/>
      </c>
      <c r="O3023" s="138" t="str">
        <f t="shared" si="575"/>
        <v/>
      </c>
      <c r="P3023" s="142"/>
      <c r="S3023" s="154"/>
      <c r="T3023" s="119" t="str">
        <f t="shared" si="576"/>
        <v/>
      </c>
      <c r="U3023" s="119" t="str">
        <f t="shared" si="577"/>
        <v/>
      </c>
      <c r="V3023" s="119" t="str">
        <f t="shared" si="582"/>
        <v/>
      </c>
      <c r="W3023" s="119" t="str">
        <f t="shared" si="583"/>
        <v/>
      </c>
      <c r="X3023" s="119" t="str">
        <f t="shared" si="584"/>
        <v/>
      </c>
      <c r="Y3023" s="120" t="str">
        <f t="shared" si="578"/>
        <v/>
      </c>
      <c r="Z3023" s="121" t="str">
        <f t="shared" si="579"/>
        <v/>
      </c>
      <c r="AB3023" s="119" t="str">
        <f t="shared" si="574"/>
        <v/>
      </c>
    </row>
    <row r="3024" spans="1:28" x14ac:dyDescent="0.45">
      <c r="A3024" s="112" t="str">
        <f>IF(C3024="","",COUNTA($C$3:C3024))</f>
        <v/>
      </c>
      <c r="B3024" s="112" t="str">
        <f t="shared" si="580"/>
        <v/>
      </c>
      <c r="C3024" s="137"/>
      <c r="F3024" s="137"/>
      <c r="G3024" s="116"/>
      <c r="H3024" s="152"/>
      <c r="I3024" s="116"/>
      <c r="J3024" s="116"/>
      <c r="K3024" s="117" t="str">
        <f t="shared" si="581"/>
        <v/>
      </c>
      <c r="O3024" s="138" t="str">
        <f t="shared" si="575"/>
        <v/>
      </c>
      <c r="P3024" s="142"/>
      <c r="S3024" s="154"/>
      <c r="T3024" s="119" t="str">
        <f t="shared" si="576"/>
        <v/>
      </c>
      <c r="U3024" s="119" t="str">
        <f t="shared" si="577"/>
        <v/>
      </c>
      <c r="V3024" s="119" t="str">
        <f t="shared" si="582"/>
        <v/>
      </c>
      <c r="W3024" s="119" t="str">
        <f t="shared" si="583"/>
        <v/>
      </c>
      <c r="X3024" s="119" t="str">
        <f t="shared" si="584"/>
        <v/>
      </c>
      <c r="Y3024" s="120" t="str">
        <f t="shared" si="578"/>
        <v/>
      </c>
      <c r="Z3024" s="121" t="str">
        <f t="shared" si="579"/>
        <v/>
      </c>
      <c r="AB3024" s="119" t="str">
        <f t="shared" si="574"/>
        <v/>
      </c>
    </row>
    <row r="3025" spans="1:28" x14ac:dyDescent="0.45">
      <c r="A3025" s="112" t="str">
        <f>IF(C3025="","",COUNTA($C$3:C3025))</f>
        <v/>
      </c>
      <c r="B3025" s="112" t="str">
        <f t="shared" si="580"/>
        <v/>
      </c>
      <c r="F3025" s="137"/>
      <c r="G3025" s="116"/>
      <c r="H3025" s="152"/>
      <c r="I3025" s="116"/>
      <c r="J3025" s="116"/>
      <c r="K3025" s="117" t="str">
        <f t="shared" si="581"/>
        <v/>
      </c>
      <c r="O3025" s="138" t="str">
        <f t="shared" si="575"/>
        <v/>
      </c>
      <c r="P3025" s="142"/>
      <c r="S3025" s="154"/>
      <c r="T3025" s="119" t="str">
        <f t="shared" si="576"/>
        <v/>
      </c>
      <c r="U3025" s="119" t="str">
        <f t="shared" si="577"/>
        <v/>
      </c>
      <c r="V3025" s="119" t="str">
        <f t="shared" si="582"/>
        <v/>
      </c>
      <c r="W3025" s="119" t="str">
        <f t="shared" si="583"/>
        <v/>
      </c>
      <c r="X3025" s="119" t="str">
        <f t="shared" si="584"/>
        <v/>
      </c>
      <c r="Y3025" s="120" t="str">
        <f t="shared" si="578"/>
        <v/>
      </c>
      <c r="Z3025" s="121" t="str">
        <f t="shared" si="579"/>
        <v/>
      </c>
      <c r="AB3025" s="119" t="str">
        <f t="shared" si="574"/>
        <v/>
      </c>
    </row>
    <row r="3026" spans="1:28" x14ac:dyDescent="0.45">
      <c r="A3026" s="112" t="str">
        <f>IF(C3026="","",COUNTA($C$3:C3026))</f>
        <v/>
      </c>
      <c r="B3026" s="112" t="str">
        <f t="shared" si="580"/>
        <v/>
      </c>
      <c r="F3026" s="137"/>
      <c r="G3026" s="116"/>
      <c r="H3026" s="152"/>
      <c r="I3026" s="116"/>
      <c r="J3026" s="116"/>
      <c r="K3026" s="117" t="str">
        <f t="shared" si="581"/>
        <v/>
      </c>
      <c r="O3026" s="138" t="str">
        <f t="shared" si="575"/>
        <v/>
      </c>
      <c r="P3026" s="142"/>
      <c r="S3026" s="154"/>
      <c r="T3026" s="119" t="str">
        <f t="shared" si="576"/>
        <v/>
      </c>
      <c r="U3026" s="119" t="str">
        <f t="shared" si="577"/>
        <v/>
      </c>
      <c r="V3026" s="119" t="str">
        <f t="shared" si="582"/>
        <v/>
      </c>
      <c r="W3026" s="119" t="str">
        <f t="shared" si="583"/>
        <v/>
      </c>
      <c r="X3026" s="119" t="str">
        <f t="shared" si="584"/>
        <v/>
      </c>
      <c r="Y3026" s="120" t="str">
        <f t="shared" si="578"/>
        <v/>
      </c>
      <c r="Z3026" s="121" t="str">
        <f t="shared" si="579"/>
        <v/>
      </c>
      <c r="AB3026" s="119" t="str">
        <f t="shared" si="574"/>
        <v/>
      </c>
    </row>
    <row r="3027" spans="1:28" x14ac:dyDescent="0.45">
      <c r="A3027" s="112" t="str">
        <f>IF(C3027="","",COUNTA($C$3:C3027))</f>
        <v/>
      </c>
      <c r="B3027" s="112" t="str">
        <f t="shared" si="580"/>
        <v/>
      </c>
      <c r="F3027" s="137"/>
      <c r="G3027" s="116"/>
      <c r="H3027" s="152"/>
      <c r="I3027" s="116"/>
      <c r="J3027" s="116"/>
      <c r="K3027" s="117" t="str">
        <f t="shared" si="581"/>
        <v/>
      </c>
      <c r="O3027" s="138" t="str">
        <f t="shared" si="575"/>
        <v/>
      </c>
      <c r="P3027" s="142"/>
      <c r="S3027" s="154"/>
      <c r="T3027" s="119" t="str">
        <f t="shared" si="576"/>
        <v/>
      </c>
      <c r="U3027" s="119" t="str">
        <f t="shared" si="577"/>
        <v/>
      </c>
      <c r="V3027" s="119" t="str">
        <f t="shared" si="582"/>
        <v/>
      </c>
      <c r="W3027" s="119" t="str">
        <f t="shared" si="583"/>
        <v/>
      </c>
      <c r="X3027" s="119" t="str">
        <f t="shared" si="584"/>
        <v/>
      </c>
      <c r="Y3027" s="120" t="str">
        <f t="shared" si="578"/>
        <v/>
      </c>
      <c r="Z3027" s="121" t="str">
        <f t="shared" si="579"/>
        <v/>
      </c>
      <c r="AB3027" s="119" t="str">
        <f t="shared" si="574"/>
        <v/>
      </c>
    </row>
    <row r="3028" spans="1:28" x14ac:dyDescent="0.45">
      <c r="A3028" s="112" t="str">
        <f>IF(C3028="","",COUNTA($C$3:C3028))</f>
        <v/>
      </c>
      <c r="B3028" s="112" t="str">
        <f t="shared" si="580"/>
        <v/>
      </c>
      <c r="C3028" s="137"/>
      <c r="F3028" s="137"/>
      <c r="G3028" s="116"/>
      <c r="H3028" s="152"/>
      <c r="I3028" s="116"/>
      <c r="J3028" s="116"/>
      <c r="K3028" s="117" t="str">
        <f t="shared" si="581"/>
        <v/>
      </c>
      <c r="O3028" s="138" t="str">
        <f t="shared" si="575"/>
        <v/>
      </c>
      <c r="P3028" s="142"/>
      <c r="S3028" s="154"/>
      <c r="T3028" s="119" t="str">
        <f t="shared" si="576"/>
        <v/>
      </c>
      <c r="U3028" s="119" t="str">
        <f t="shared" si="577"/>
        <v/>
      </c>
      <c r="V3028" s="119" t="str">
        <f t="shared" si="582"/>
        <v/>
      </c>
      <c r="W3028" s="119" t="str">
        <f t="shared" si="583"/>
        <v/>
      </c>
      <c r="X3028" s="119" t="str">
        <f t="shared" si="584"/>
        <v/>
      </c>
      <c r="Y3028" s="120" t="str">
        <f t="shared" si="578"/>
        <v/>
      </c>
      <c r="Z3028" s="121" t="str">
        <f t="shared" si="579"/>
        <v/>
      </c>
      <c r="AB3028" s="119" t="str">
        <f t="shared" si="574"/>
        <v/>
      </c>
    </row>
    <row r="3029" spans="1:28" x14ac:dyDescent="0.45">
      <c r="A3029" s="112" t="str">
        <f>IF(C3029="","",COUNTA($C$3:C3029))</f>
        <v/>
      </c>
      <c r="B3029" s="112" t="str">
        <f t="shared" si="580"/>
        <v/>
      </c>
      <c r="F3029" s="137"/>
      <c r="G3029" s="116"/>
      <c r="H3029" s="152"/>
      <c r="I3029" s="116"/>
      <c r="J3029" s="116"/>
      <c r="K3029" s="117" t="str">
        <f t="shared" si="581"/>
        <v/>
      </c>
      <c r="O3029" s="138" t="str">
        <f t="shared" si="575"/>
        <v/>
      </c>
      <c r="P3029" s="142"/>
      <c r="S3029" s="154"/>
      <c r="T3029" s="119" t="str">
        <f t="shared" si="576"/>
        <v/>
      </c>
      <c r="U3029" s="119" t="str">
        <f t="shared" si="577"/>
        <v/>
      </c>
      <c r="V3029" s="119" t="str">
        <f t="shared" si="582"/>
        <v/>
      </c>
      <c r="W3029" s="119" t="str">
        <f t="shared" si="583"/>
        <v/>
      </c>
      <c r="X3029" s="119" t="str">
        <f t="shared" si="584"/>
        <v/>
      </c>
      <c r="Y3029" s="120" t="str">
        <f t="shared" si="578"/>
        <v/>
      </c>
      <c r="Z3029" s="121" t="str">
        <f t="shared" si="579"/>
        <v/>
      </c>
      <c r="AB3029" s="119" t="str">
        <f t="shared" si="574"/>
        <v/>
      </c>
    </row>
    <row r="3030" spans="1:28" x14ac:dyDescent="0.45">
      <c r="A3030" s="112" t="str">
        <f>IF(C3030="","",COUNTA($C$3:C3030))</f>
        <v/>
      </c>
      <c r="B3030" s="112" t="str">
        <f t="shared" si="580"/>
        <v/>
      </c>
      <c r="F3030" s="137"/>
      <c r="G3030" s="116"/>
      <c r="H3030" s="152"/>
      <c r="I3030" s="116"/>
      <c r="J3030" s="116"/>
      <c r="K3030" s="117" t="str">
        <f t="shared" si="581"/>
        <v/>
      </c>
      <c r="O3030" s="138" t="str">
        <f t="shared" si="575"/>
        <v/>
      </c>
      <c r="P3030" s="142"/>
      <c r="S3030" s="154"/>
      <c r="T3030" s="119" t="str">
        <f t="shared" si="576"/>
        <v/>
      </c>
      <c r="U3030" s="119" t="str">
        <f t="shared" si="577"/>
        <v/>
      </c>
      <c r="V3030" s="119" t="str">
        <f t="shared" si="582"/>
        <v/>
      </c>
      <c r="W3030" s="119" t="str">
        <f t="shared" si="583"/>
        <v/>
      </c>
      <c r="X3030" s="119" t="str">
        <f t="shared" si="584"/>
        <v/>
      </c>
      <c r="Y3030" s="120" t="str">
        <f t="shared" si="578"/>
        <v/>
      </c>
      <c r="Z3030" s="121" t="str">
        <f t="shared" si="579"/>
        <v/>
      </c>
      <c r="AB3030" s="119" t="str">
        <f t="shared" si="574"/>
        <v/>
      </c>
    </row>
    <row r="3031" spans="1:28" x14ac:dyDescent="0.45">
      <c r="A3031" s="112" t="str">
        <f>IF(C3031="","",COUNTA($C$3:C3031))</f>
        <v/>
      </c>
      <c r="B3031" s="112" t="str">
        <f t="shared" si="580"/>
        <v/>
      </c>
      <c r="F3031" s="137"/>
      <c r="G3031" s="116"/>
      <c r="H3031" s="152"/>
      <c r="I3031" s="116"/>
      <c r="J3031" s="116"/>
      <c r="K3031" s="117" t="str">
        <f t="shared" si="581"/>
        <v/>
      </c>
      <c r="O3031" s="138" t="str">
        <f t="shared" si="575"/>
        <v/>
      </c>
      <c r="P3031" s="142"/>
      <c r="S3031" s="154"/>
      <c r="T3031" s="119" t="str">
        <f t="shared" si="576"/>
        <v/>
      </c>
      <c r="U3031" s="119" t="str">
        <f t="shared" si="577"/>
        <v/>
      </c>
      <c r="V3031" s="119" t="str">
        <f t="shared" si="582"/>
        <v/>
      </c>
      <c r="W3031" s="119" t="str">
        <f t="shared" si="583"/>
        <v/>
      </c>
      <c r="X3031" s="119" t="str">
        <f t="shared" si="584"/>
        <v/>
      </c>
      <c r="Y3031" s="120" t="str">
        <f t="shared" si="578"/>
        <v/>
      </c>
      <c r="Z3031" s="121" t="str">
        <f t="shared" si="579"/>
        <v/>
      </c>
      <c r="AB3031" s="119" t="str">
        <f t="shared" si="574"/>
        <v/>
      </c>
    </row>
    <row r="3032" spans="1:28" x14ac:dyDescent="0.45">
      <c r="A3032" s="112" t="str">
        <f>IF(C3032="","",COUNTA($C$3:C3032))</f>
        <v/>
      </c>
      <c r="B3032" s="112" t="str">
        <f t="shared" si="580"/>
        <v/>
      </c>
      <c r="F3032" s="137"/>
      <c r="G3032" s="116"/>
      <c r="H3032" s="152"/>
      <c r="I3032" s="116"/>
      <c r="J3032" s="116"/>
      <c r="K3032" s="117" t="str">
        <f t="shared" si="581"/>
        <v/>
      </c>
      <c r="O3032" s="138" t="str">
        <f t="shared" si="575"/>
        <v/>
      </c>
      <c r="P3032" s="142"/>
      <c r="S3032" s="154"/>
      <c r="T3032" s="119" t="str">
        <f t="shared" si="576"/>
        <v/>
      </c>
      <c r="U3032" s="119" t="str">
        <f t="shared" si="577"/>
        <v/>
      </c>
      <c r="V3032" s="119" t="str">
        <f t="shared" si="582"/>
        <v/>
      </c>
      <c r="W3032" s="119" t="str">
        <f t="shared" si="583"/>
        <v/>
      </c>
      <c r="X3032" s="119" t="str">
        <f t="shared" si="584"/>
        <v/>
      </c>
      <c r="Y3032" s="120" t="str">
        <f t="shared" si="578"/>
        <v/>
      </c>
      <c r="Z3032" s="121" t="str">
        <f t="shared" si="579"/>
        <v/>
      </c>
      <c r="AB3032" s="119" t="str">
        <f t="shared" si="574"/>
        <v/>
      </c>
    </row>
    <row r="3033" spans="1:28" x14ac:dyDescent="0.45">
      <c r="A3033" s="112" t="str">
        <f>IF(C3033="","",COUNTA($C$3:C3033))</f>
        <v/>
      </c>
      <c r="B3033" s="112" t="str">
        <f t="shared" si="580"/>
        <v/>
      </c>
      <c r="F3033" s="137"/>
      <c r="G3033" s="116"/>
      <c r="H3033" s="152"/>
      <c r="I3033" s="116"/>
      <c r="J3033" s="116"/>
      <c r="K3033" s="117" t="str">
        <f t="shared" si="581"/>
        <v/>
      </c>
      <c r="O3033" s="138" t="str">
        <f t="shared" si="575"/>
        <v/>
      </c>
      <c r="P3033" s="142"/>
      <c r="S3033" s="154"/>
      <c r="T3033" s="119" t="str">
        <f t="shared" si="576"/>
        <v/>
      </c>
      <c r="U3033" s="119" t="str">
        <f t="shared" si="577"/>
        <v/>
      </c>
      <c r="V3033" s="119" t="str">
        <f t="shared" si="582"/>
        <v/>
      </c>
      <c r="W3033" s="119" t="str">
        <f t="shared" si="583"/>
        <v/>
      </c>
      <c r="X3033" s="119" t="str">
        <f t="shared" si="584"/>
        <v/>
      </c>
      <c r="Y3033" s="120" t="str">
        <f t="shared" si="578"/>
        <v/>
      </c>
      <c r="Z3033" s="121" t="str">
        <f t="shared" si="579"/>
        <v/>
      </c>
      <c r="AB3033" s="119" t="str">
        <f t="shared" si="574"/>
        <v/>
      </c>
    </row>
    <row r="3034" spans="1:28" x14ac:dyDescent="0.45">
      <c r="A3034" s="112" t="str">
        <f>IF(C3034="","",COUNTA($C$3:C3034))</f>
        <v/>
      </c>
      <c r="B3034" s="112" t="str">
        <f t="shared" si="580"/>
        <v/>
      </c>
      <c r="F3034" s="137"/>
      <c r="G3034" s="116"/>
      <c r="H3034" s="152"/>
      <c r="I3034" s="116"/>
      <c r="J3034" s="116"/>
      <c r="K3034" s="117" t="str">
        <f t="shared" si="581"/>
        <v/>
      </c>
      <c r="O3034" s="138" t="str">
        <f t="shared" si="575"/>
        <v/>
      </c>
      <c r="P3034" s="142"/>
      <c r="S3034" s="154"/>
      <c r="T3034" s="119" t="str">
        <f t="shared" si="576"/>
        <v/>
      </c>
      <c r="U3034" s="119" t="str">
        <f t="shared" si="577"/>
        <v/>
      </c>
      <c r="V3034" s="119" t="str">
        <f t="shared" si="582"/>
        <v/>
      </c>
      <c r="W3034" s="119" t="str">
        <f t="shared" si="583"/>
        <v/>
      </c>
      <c r="X3034" s="119" t="str">
        <f t="shared" si="584"/>
        <v/>
      </c>
      <c r="Y3034" s="120" t="str">
        <f t="shared" si="578"/>
        <v/>
      </c>
      <c r="Z3034" s="121" t="str">
        <f t="shared" si="579"/>
        <v/>
      </c>
      <c r="AB3034" s="119" t="str">
        <f t="shared" si="574"/>
        <v/>
      </c>
    </row>
    <row r="3035" spans="1:28" x14ac:dyDescent="0.45">
      <c r="A3035" s="112" t="str">
        <f>IF(C3035="","",COUNTA($C$3:C3035))</f>
        <v/>
      </c>
      <c r="B3035" s="112" t="str">
        <f t="shared" si="580"/>
        <v/>
      </c>
      <c r="C3035" s="137"/>
      <c r="F3035" s="137"/>
      <c r="G3035" s="116"/>
      <c r="H3035" s="152"/>
      <c r="I3035" s="116"/>
      <c r="J3035" s="116"/>
      <c r="K3035" s="117" t="str">
        <f t="shared" si="581"/>
        <v/>
      </c>
      <c r="O3035" s="138" t="str">
        <f t="shared" si="575"/>
        <v/>
      </c>
      <c r="P3035" s="142"/>
      <c r="S3035" s="154"/>
      <c r="T3035" s="119" t="str">
        <f t="shared" si="576"/>
        <v/>
      </c>
      <c r="U3035" s="119" t="str">
        <f t="shared" si="577"/>
        <v/>
      </c>
      <c r="V3035" s="119" t="str">
        <f t="shared" si="582"/>
        <v/>
      </c>
      <c r="W3035" s="119" t="str">
        <f t="shared" si="583"/>
        <v/>
      </c>
      <c r="X3035" s="119" t="str">
        <f t="shared" si="584"/>
        <v/>
      </c>
      <c r="Y3035" s="120" t="str">
        <f t="shared" si="578"/>
        <v/>
      </c>
      <c r="Z3035" s="121" t="str">
        <f t="shared" si="579"/>
        <v/>
      </c>
      <c r="AB3035" s="119" t="str">
        <f t="shared" si="574"/>
        <v/>
      </c>
    </row>
    <row r="3036" spans="1:28" x14ac:dyDescent="0.45">
      <c r="A3036" s="112" t="str">
        <f>IF(C3036="","",COUNTA($C$3:C3036))</f>
        <v/>
      </c>
      <c r="B3036" s="112" t="str">
        <f t="shared" si="580"/>
        <v/>
      </c>
      <c r="F3036" s="137"/>
      <c r="G3036" s="116"/>
      <c r="H3036" s="152"/>
      <c r="I3036" s="116"/>
      <c r="J3036" s="116"/>
      <c r="K3036" s="117" t="str">
        <f t="shared" si="581"/>
        <v/>
      </c>
      <c r="O3036" s="138" t="str">
        <f t="shared" si="575"/>
        <v/>
      </c>
      <c r="P3036" s="142"/>
      <c r="S3036" s="154"/>
      <c r="T3036" s="119" t="str">
        <f t="shared" si="576"/>
        <v/>
      </c>
      <c r="U3036" s="119" t="str">
        <f t="shared" si="577"/>
        <v/>
      </c>
      <c r="V3036" s="119" t="str">
        <f t="shared" si="582"/>
        <v/>
      </c>
      <c r="W3036" s="119" t="str">
        <f t="shared" si="583"/>
        <v/>
      </c>
      <c r="X3036" s="119" t="str">
        <f t="shared" si="584"/>
        <v/>
      </c>
      <c r="Y3036" s="120" t="str">
        <f t="shared" si="578"/>
        <v/>
      </c>
      <c r="Z3036" s="121" t="str">
        <f t="shared" si="579"/>
        <v/>
      </c>
      <c r="AB3036" s="119" t="str">
        <f t="shared" si="574"/>
        <v/>
      </c>
    </row>
    <row r="3037" spans="1:28" x14ac:dyDescent="0.45">
      <c r="A3037" s="112" t="str">
        <f>IF(C3037="","",COUNTA($C$3:C3037))</f>
        <v/>
      </c>
      <c r="B3037" s="112" t="str">
        <f t="shared" si="580"/>
        <v/>
      </c>
      <c r="F3037" s="137"/>
      <c r="G3037" s="116"/>
      <c r="H3037" s="152"/>
      <c r="I3037" s="116"/>
      <c r="J3037" s="116"/>
      <c r="K3037" s="117" t="str">
        <f t="shared" si="581"/>
        <v/>
      </c>
      <c r="O3037" s="138" t="str">
        <f t="shared" si="575"/>
        <v/>
      </c>
      <c r="P3037" s="142"/>
      <c r="S3037" s="154"/>
      <c r="T3037" s="119" t="str">
        <f t="shared" si="576"/>
        <v/>
      </c>
      <c r="U3037" s="119" t="str">
        <f t="shared" si="577"/>
        <v/>
      </c>
      <c r="V3037" s="119" t="str">
        <f t="shared" si="582"/>
        <v/>
      </c>
      <c r="W3037" s="119" t="str">
        <f t="shared" si="583"/>
        <v/>
      </c>
      <c r="X3037" s="119" t="str">
        <f t="shared" si="584"/>
        <v/>
      </c>
      <c r="Y3037" s="120" t="str">
        <f t="shared" si="578"/>
        <v/>
      </c>
      <c r="Z3037" s="121" t="str">
        <f t="shared" si="579"/>
        <v/>
      </c>
      <c r="AB3037" s="119" t="str">
        <f t="shared" si="574"/>
        <v/>
      </c>
    </row>
    <row r="3038" spans="1:28" x14ac:dyDescent="0.45">
      <c r="A3038" s="112" t="str">
        <f>IF(C3038="","",COUNTA($C$3:C3038))</f>
        <v/>
      </c>
      <c r="B3038" s="112" t="str">
        <f t="shared" si="580"/>
        <v/>
      </c>
      <c r="F3038" s="137"/>
      <c r="G3038" s="116"/>
      <c r="H3038" s="152"/>
      <c r="I3038" s="116"/>
      <c r="J3038" s="116"/>
      <c r="K3038" s="117" t="str">
        <f t="shared" si="581"/>
        <v/>
      </c>
      <c r="O3038" s="138" t="str">
        <f t="shared" si="575"/>
        <v/>
      </c>
      <c r="P3038" s="142"/>
      <c r="S3038" s="154"/>
      <c r="T3038" s="119" t="str">
        <f t="shared" si="576"/>
        <v/>
      </c>
      <c r="U3038" s="119" t="str">
        <f t="shared" si="577"/>
        <v/>
      </c>
      <c r="V3038" s="119" t="str">
        <f t="shared" si="582"/>
        <v/>
      </c>
      <c r="W3038" s="119" t="str">
        <f t="shared" si="583"/>
        <v/>
      </c>
      <c r="X3038" s="119" t="str">
        <f t="shared" si="584"/>
        <v/>
      </c>
      <c r="Y3038" s="120" t="str">
        <f t="shared" si="578"/>
        <v/>
      </c>
      <c r="Z3038" s="121" t="str">
        <f t="shared" si="579"/>
        <v/>
      </c>
      <c r="AB3038" s="119" t="str">
        <f t="shared" si="574"/>
        <v/>
      </c>
    </row>
    <row r="3039" spans="1:28" x14ac:dyDescent="0.45">
      <c r="A3039" s="112" t="str">
        <f>IF(C3039="","",COUNTA($C$3:C3039))</f>
        <v/>
      </c>
      <c r="B3039" s="112" t="str">
        <f t="shared" si="580"/>
        <v/>
      </c>
      <c r="F3039" s="137"/>
      <c r="G3039" s="116"/>
      <c r="H3039" s="152"/>
      <c r="I3039" s="116"/>
      <c r="J3039" s="116"/>
      <c r="K3039" s="117" t="str">
        <f t="shared" si="581"/>
        <v/>
      </c>
      <c r="O3039" s="138" t="str">
        <f t="shared" si="575"/>
        <v/>
      </c>
      <c r="P3039" s="142"/>
      <c r="S3039" s="154"/>
      <c r="T3039" s="119" t="str">
        <f t="shared" si="576"/>
        <v/>
      </c>
      <c r="U3039" s="119" t="str">
        <f t="shared" si="577"/>
        <v/>
      </c>
      <c r="V3039" s="119" t="str">
        <f t="shared" si="582"/>
        <v/>
      </c>
      <c r="W3039" s="119" t="str">
        <f t="shared" si="583"/>
        <v/>
      </c>
      <c r="X3039" s="119" t="str">
        <f t="shared" si="584"/>
        <v/>
      </c>
      <c r="Y3039" s="120" t="str">
        <f t="shared" si="578"/>
        <v/>
      </c>
      <c r="Z3039" s="121" t="str">
        <f t="shared" si="579"/>
        <v/>
      </c>
      <c r="AB3039" s="119" t="str">
        <f t="shared" si="574"/>
        <v/>
      </c>
    </row>
    <row r="3040" spans="1:28" x14ac:dyDescent="0.45">
      <c r="A3040" s="112" t="str">
        <f>IF(C3040="","",COUNTA($C$3:C3040))</f>
        <v/>
      </c>
      <c r="B3040" s="112" t="str">
        <f t="shared" si="580"/>
        <v/>
      </c>
      <c r="F3040" s="137"/>
      <c r="G3040" s="116"/>
      <c r="H3040" s="152"/>
      <c r="I3040" s="116"/>
      <c r="J3040" s="116"/>
      <c r="K3040" s="117" t="str">
        <f t="shared" si="581"/>
        <v/>
      </c>
      <c r="O3040" s="138" t="str">
        <f t="shared" si="575"/>
        <v/>
      </c>
      <c r="P3040" s="142"/>
      <c r="S3040" s="154"/>
      <c r="T3040" s="119" t="str">
        <f t="shared" si="576"/>
        <v/>
      </c>
      <c r="U3040" s="119" t="str">
        <f t="shared" si="577"/>
        <v/>
      </c>
      <c r="V3040" s="119" t="str">
        <f t="shared" si="582"/>
        <v/>
      </c>
      <c r="W3040" s="119" t="str">
        <f t="shared" si="583"/>
        <v/>
      </c>
      <c r="X3040" s="119" t="str">
        <f t="shared" si="584"/>
        <v/>
      </c>
      <c r="Y3040" s="120" t="str">
        <f t="shared" si="578"/>
        <v/>
      </c>
      <c r="Z3040" s="121" t="str">
        <f t="shared" si="579"/>
        <v/>
      </c>
      <c r="AB3040" s="119" t="str">
        <f t="shared" si="574"/>
        <v/>
      </c>
    </row>
    <row r="3041" spans="1:28" x14ac:dyDescent="0.45">
      <c r="A3041" s="112" t="str">
        <f>IF(C3041="","",COUNTA($C$3:C3041))</f>
        <v/>
      </c>
      <c r="B3041" s="112" t="str">
        <f t="shared" si="580"/>
        <v/>
      </c>
      <c r="F3041" s="137"/>
      <c r="G3041" s="116"/>
      <c r="H3041" s="152"/>
      <c r="I3041" s="116"/>
      <c r="J3041" s="116"/>
      <c r="K3041" s="117" t="str">
        <f t="shared" si="581"/>
        <v/>
      </c>
      <c r="O3041" s="138" t="str">
        <f t="shared" si="575"/>
        <v/>
      </c>
      <c r="P3041" s="142"/>
      <c r="S3041" s="154"/>
      <c r="T3041" s="119" t="str">
        <f t="shared" si="576"/>
        <v/>
      </c>
      <c r="U3041" s="119" t="str">
        <f t="shared" si="577"/>
        <v/>
      </c>
      <c r="V3041" s="119" t="str">
        <f t="shared" si="582"/>
        <v/>
      </c>
      <c r="W3041" s="119" t="str">
        <f t="shared" si="583"/>
        <v/>
      </c>
      <c r="X3041" s="119" t="str">
        <f t="shared" si="584"/>
        <v/>
      </c>
      <c r="Y3041" s="120" t="str">
        <f t="shared" si="578"/>
        <v/>
      </c>
      <c r="Z3041" s="121" t="str">
        <f t="shared" si="579"/>
        <v/>
      </c>
      <c r="AB3041" s="119" t="str">
        <f t="shared" si="574"/>
        <v/>
      </c>
    </row>
    <row r="3042" spans="1:28" x14ac:dyDescent="0.45">
      <c r="A3042" s="112" t="str">
        <f>IF(C3042="","",COUNTA($C$3:C3042))</f>
        <v/>
      </c>
      <c r="B3042" s="112" t="str">
        <f t="shared" si="580"/>
        <v/>
      </c>
      <c r="C3042" s="137"/>
      <c r="F3042" s="137"/>
      <c r="G3042" s="116"/>
      <c r="H3042" s="152"/>
      <c r="I3042" s="116"/>
      <c r="J3042" s="116"/>
      <c r="K3042" s="117" t="str">
        <f t="shared" si="581"/>
        <v/>
      </c>
      <c r="O3042" s="138" t="str">
        <f t="shared" si="575"/>
        <v/>
      </c>
      <c r="P3042" s="142"/>
      <c r="S3042" s="154"/>
      <c r="T3042" s="119" t="str">
        <f t="shared" si="576"/>
        <v/>
      </c>
      <c r="U3042" s="119" t="str">
        <f t="shared" si="577"/>
        <v/>
      </c>
      <c r="V3042" s="119" t="str">
        <f t="shared" si="582"/>
        <v/>
      </c>
      <c r="W3042" s="119" t="str">
        <f t="shared" si="583"/>
        <v/>
      </c>
      <c r="X3042" s="119" t="str">
        <f t="shared" si="584"/>
        <v/>
      </c>
      <c r="Y3042" s="120" t="str">
        <f t="shared" si="578"/>
        <v/>
      </c>
      <c r="Z3042" s="121" t="str">
        <f t="shared" si="579"/>
        <v/>
      </c>
      <c r="AB3042" s="119" t="str">
        <f t="shared" si="574"/>
        <v/>
      </c>
    </row>
    <row r="3043" spans="1:28" x14ac:dyDescent="0.45">
      <c r="A3043" s="112" t="str">
        <f>IF(C3043="","",COUNTA($C$3:C3043))</f>
        <v/>
      </c>
      <c r="B3043" s="112" t="str">
        <f t="shared" si="580"/>
        <v/>
      </c>
      <c r="F3043" s="137"/>
      <c r="G3043" s="116"/>
      <c r="H3043" s="152"/>
      <c r="I3043" s="116"/>
      <c r="J3043" s="116"/>
      <c r="K3043" s="117" t="str">
        <f t="shared" si="581"/>
        <v/>
      </c>
      <c r="O3043" s="138" t="str">
        <f t="shared" si="575"/>
        <v/>
      </c>
      <c r="P3043" s="142"/>
      <c r="S3043" s="154"/>
      <c r="T3043" s="119" t="str">
        <f t="shared" si="576"/>
        <v/>
      </c>
      <c r="U3043" s="119" t="str">
        <f t="shared" si="577"/>
        <v/>
      </c>
      <c r="V3043" s="119" t="str">
        <f t="shared" si="582"/>
        <v/>
      </c>
      <c r="W3043" s="119" t="str">
        <f t="shared" si="583"/>
        <v/>
      </c>
      <c r="X3043" s="119" t="str">
        <f t="shared" si="584"/>
        <v/>
      </c>
      <c r="Y3043" s="120" t="str">
        <f t="shared" si="578"/>
        <v/>
      </c>
      <c r="Z3043" s="121" t="str">
        <f t="shared" si="579"/>
        <v/>
      </c>
      <c r="AB3043" s="119" t="str">
        <f t="shared" si="574"/>
        <v/>
      </c>
    </row>
    <row r="3044" spans="1:28" x14ac:dyDescent="0.45">
      <c r="A3044" s="112" t="str">
        <f>IF(C3044="","",COUNTA($C$3:C3044))</f>
        <v/>
      </c>
      <c r="B3044" s="112" t="str">
        <f t="shared" si="580"/>
        <v/>
      </c>
      <c r="F3044" s="137"/>
      <c r="G3044" s="116"/>
      <c r="H3044" s="152"/>
      <c r="I3044" s="116"/>
      <c r="J3044" s="116"/>
      <c r="K3044" s="117" t="str">
        <f t="shared" si="581"/>
        <v/>
      </c>
      <c r="O3044" s="138" t="str">
        <f t="shared" si="575"/>
        <v/>
      </c>
      <c r="P3044" s="142"/>
      <c r="S3044" s="154"/>
      <c r="T3044" s="119" t="str">
        <f t="shared" si="576"/>
        <v/>
      </c>
      <c r="U3044" s="119" t="str">
        <f t="shared" si="577"/>
        <v/>
      </c>
      <c r="V3044" s="119" t="str">
        <f t="shared" si="582"/>
        <v/>
      </c>
      <c r="W3044" s="119" t="str">
        <f t="shared" si="583"/>
        <v/>
      </c>
      <c r="X3044" s="119" t="str">
        <f t="shared" si="584"/>
        <v/>
      </c>
      <c r="Y3044" s="120" t="str">
        <f t="shared" si="578"/>
        <v/>
      </c>
      <c r="Z3044" s="121" t="str">
        <f t="shared" si="579"/>
        <v/>
      </c>
      <c r="AB3044" s="119" t="str">
        <f t="shared" ref="AB3044:AB3107" si="585">IFERROR((X3044-AA3044),"")</f>
        <v/>
      </c>
    </row>
    <row r="3045" spans="1:28" x14ac:dyDescent="0.45">
      <c r="A3045" s="112" t="str">
        <f>IF(C3045="","",COUNTA($C$3:C3045))</f>
        <v/>
      </c>
      <c r="B3045" s="112" t="str">
        <f t="shared" si="580"/>
        <v/>
      </c>
      <c r="F3045" s="137"/>
      <c r="G3045" s="116"/>
      <c r="H3045" s="152"/>
      <c r="I3045" s="116"/>
      <c r="J3045" s="116"/>
      <c r="K3045" s="117" t="str">
        <f t="shared" si="581"/>
        <v/>
      </c>
      <c r="O3045" s="138" t="str">
        <f t="shared" si="575"/>
        <v/>
      </c>
      <c r="P3045" s="142"/>
      <c r="S3045" s="154"/>
      <c r="T3045" s="119" t="str">
        <f t="shared" si="576"/>
        <v/>
      </c>
      <c r="U3045" s="119" t="str">
        <f t="shared" si="577"/>
        <v/>
      </c>
      <c r="V3045" s="119" t="str">
        <f t="shared" si="582"/>
        <v/>
      </c>
      <c r="W3045" s="119" t="str">
        <f t="shared" si="583"/>
        <v/>
      </c>
      <c r="X3045" s="119" t="str">
        <f t="shared" si="584"/>
        <v/>
      </c>
      <c r="Y3045" s="120" t="str">
        <f t="shared" si="578"/>
        <v/>
      </c>
      <c r="Z3045" s="121" t="str">
        <f t="shared" si="579"/>
        <v/>
      </c>
      <c r="AB3045" s="119" t="str">
        <f t="shared" si="585"/>
        <v/>
      </c>
    </row>
    <row r="3046" spans="1:28" x14ac:dyDescent="0.45">
      <c r="A3046" s="112" t="str">
        <f>IF(C3046="","",COUNTA($C$3:C3046))</f>
        <v/>
      </c>
      <c r="B3046" s="112" t="str">
        <f t="shared" si="580"/>
        <v/>
      </c>
      <c r="F3046" s="137"/>
      <c r="G3046" s="116"/>
      <c r="H3046" s="152"/>
      <c r="I3046" s="116"/>
      <c r="J3046" s="116"/>
      <c r="K3046" s="117" t="str">
        <f t="shared" si="581"/>
        <v/>
      </c>
      <c r="O3046" s="138" t="str">
        <f t="shared" si="575"/>
        <v/>
      </c>
      <c r="P3046" s="142"/>
      <c r="S3046" s="154"/>
      <c r="T3046" s="119" t="str">
        <f t="shared" si="576"/>
        <v/>
      </c>
      <c r="U3046" s="119" t="str">
        <f t="shared" si="577"/>
        <v/>
      </c>
      <c r="V3046" s="119" t="str">
        <f t="shared" si="582"/>
        <v/>
      </c>
      <c r="W3046" s="119" t="str">
        <f t="shared" si="583"/>
        <v/>
      </c>
      <c r="X3046" s="119" t="str">
        <f t="shared" si="584"/>
        <v/>
      </c>
      <c r="Y3046" s="120" t="str">
        <f t="shared" si="578"/>
        <v/>
      </c>
      <c r="Z3046" s="121" t="str">
        <f t="shared" si="579"/>
        <v/>
      </c>
      <c r="AB3046" s="119" t="str">
        <f t="shared" si="585"/>
        <v/>
      </c>
    </row>
    <row r="3047" spans="1:28" x14ac:dyDescent="0.45">
      <c r="A3047" s="112" t="str">
        <f>IF(C3047="","",COUNTA($C$3:C3047))</f>
        <v/>
      </c>
      <c r="B3047" s="112" t="str">
        <f t="shared" si="580"/>
        <v/>
      </c>
      <c r="F3047" s="137"/>
      <c r="G3047" s="116"/>
      <c r="H3047" s="152"/>
      <c r="I3047" s="116"/>
      <c r="J3047" s="116"/>
      <c r="K3047" s="117" t="str">
        <f t="shared" si="581"/>
        <v/>
      </c>
      <c r="O3047" s="138" t="str">
        <f t="shared" si="575"/>
        <v/>
      </c>
      <c r="P3047" s="142"/>
      <c r="S3047" s="154"/>
      <c r="T3047" s="119" t="str">
        <f t="shared" si="576"/>
        <v/>
      </c>
      <c r="U3047" s="119" t="str">
        <f t="shared" si="577"/>
        <v/>
      </c>
      <c r="V3047" s="119" t="str">
        <f t="shared" si="582"/>
        <v/>
      </c>
      <c r="W3047" s="119" t="str">
        <f t="shared" si="583"/>
        <v/>
      </c>
      <c r="X3047" s="119" t="str">
        <f t="shared" si="584"/>
        <v/>
      </c>
      <c r="Y3047" s="120" t="str">
        <f t="shared" si="578"/>
        <v/>
      </c>
      <c r="Z3047" s="121" t="str">
        <f t="shared" si="579"/>
        <v/>
      </c>
      <c r="AB3047" s="119" t="str">
        <f t="shared" si="585"/>
        <v/>
      </c>
    </row>
    <row r="3048" spans="1:28" x14ac:dyDescent="0.45">
      <c r="A3048" s="112" t="str">
        <f>IF(C3048="","",COUNTA($C$3:C3048))</f>
        <v/>
      </c>
      <c r="B3048" s="112" t="str">
        <f t="shared" si="580"/>
        <v/>
      </c>
      <c r="C3048" s="137"/>
      <c r="F3048" s="137"/>
      <c r="G3048" s="116"/>
      <c r="H3048" s="152"/>
      <c r="I3048" s="116"/>
      <c r="J3048" s="116"/>
      <c r="K3048" s="117" t="str">
        <f t="shared" si="581"/>
        <v/>
      </c>
      <c r="O3048" s="138" t="str">
        <f t="shared" si="575"/>
        <v/>
      </c>
      <c r="P3048" s="142"/>
      <c r="S3048" s="154"/>
      <c r="T3048" s="119" t="str">
        <f t="shared" si="576"/>
        <v/>
      </c>
      <c r="U3048" s="119" t="str">
        <f t="shared" si="577"/>
        <v/>
      </c>
      <c r="V3048" s="119" t="str">
        <f t="shared" si="582"/>
        <v/>
      </c>
      <c r="W3048" s="119" t="str">
        <f t="shared" si="583"/>
        <v/>
      </c>
      <c r="X3048" s="119" t="str">
        <f t="shared" si="584"/>
        <v/>
      </c>
      <c r="Y3048" s="120" t="str">
        <f t="shared" si="578"/>
        <v/>
      </c>
      <c r="Z3048" s="121" t="str">
        <f t="shared" si="579"/>
        <v/>
      </c>
      <c r="AB3048" s="119" t="str">
        <f t="shared" si="585"/>
        <v/>
      </c>
    </row>
    <row r="3049" spans="1:28" x14ac:dyDescent="0.45">
      <c r="A3049" s="112" t="str">
        <f>IF(C3049="","",COUNTA($C$3:C3049))</f>
        <v/>
      </c>
      <c r="B3049" s="112" t="str">
        <f t="shared" si="580"/>
        <v/>
      </c>
      <c r="F3049" s="137"/>
      <c r="G3049" s="116"/>
      <c r="H3049" s="152"/>
      <c r="I3049" s="116"/>
      <c r="J3049" s="116"/>
      <c r="K3049" s="117" t="str">
        <f t="shared" si="581"/>
        <v/>
      </c>
      <c r="O3049" s="138" t="str">
        <f t="shared" ref="O3049:O3112" si="586">IF(ISNUMBER(SEARCH("gsm",J:J)),(M3049+N3049)*1.22,IF(ISNUMBER(SEARCH("Tape",J:J)),L3049,IF(ISNUMBER(SEARCH("Thermal",J:J)),L3049,IF(ISNUMBER(SEARCH("Acou",J:J)),L3049,IF(ISNUMBER(SEARCH("ss",J:J)),L3049,IF(ISNUMBER(SEARCH("Alu",J:J)),L3049,IF(ISNUMBER(SEARCH("Gasket",J:J)),L3049,IF(ISNUMBER(SEARCH("Cleats",J:J)),L3049,IF(ISNUMBER(SEARCH("Tube",J:J)),L3049,IF(ISNUMBER(SEARCH("Bracket",J:J)),L3049,IF(ISNUMBER(SEARCH("Corner",J:J)),L3049,IF(ISNUMBER(SEARCH("MS",J:J)),L3049,IF(ISNUMBER(SEARCH("Bucket",J:J)),L3049,IF(ISNUMBER(SEARCH("stretch",J:J)),L3049,IF(ISNUMBER(SEARCH("Bubble",J:J)),L3049,IF(ISNUMBER(SEARCH("JTR",J:J)),L3049,IF(ISNUMBER(SEARCH("Clamp",J:J)),"No's",IF(ISNUMBER(SEARCH("PIR",J:J)),"sqmt",""))))))))))))))))))</f>
        <v/>
      </c>
      <c r="P3049" s="142"/>
      <c r="S3049" s="154"/>
      <c r="T3049" s="119" t="str">
        <f t="shared" si="576"/>
        <v/>
      </c>
      <c r="U3049" s="119" t="str">
        <f t="shared" si="577"/>
        <v/>
      </c>
      <c r="V3049" s="119" t="str">
        <f t="shared" si="582"/>
        <v/>
      </c>
      <c r="W3049" s="119" t="str">
        <f t="shared" si="583"/>
        <v/>
      </c>
      <c r="X3049" s="119" t="str">
        <f t="shared" si="584"/>
        <v/>
      </c>
      <c r="Y3049" s="120" t="str">
        <f t="shared" si="578"/>
        <v/>
      </c>
      <c r="Z3049" s="121" t="str">
        <f t="shared" si="579"/>
        <v/>
      </c>
      <c r="AB3049" s="119" t="str">
        <f t="shared" si="585"/>
        <v/>
      </c>
    </row>
    <row r="3050" spans="1:28" x14ac:dyDescent="0.45">
      <c r="A3050" s="112" t="str">
        <f>IF(C3050="","",COUNTA($C$3:C3050))</f>
        <v/>
      </c>
      <c r="B3050" s="112" t="str">
        <f t="shared" si="580"/>
        <v/>
      </c>
      <c r="F3050" s="137"/>
      <c r="G3050" s="116"/>
      <c r="H3050" s="152"/>
      <c r="I3050" s="116"/>
      <c r="J3050" s="116"/>
      <c r="K3050" s="117" t="str">
        <f t="shared" si="581"/>
        <v/>
      </c>
      <c r="O3050" s="138" t="str">
        <f t="shared" si="586"/>
        <v/>
      </c>
      <c r="P3050" s="142"/>
      <c r="S3050" s="154"/>
      <c r="T3050" s="119" t="str">
        <f t="shared" si="576"/>
        <v/>
      </c>
      <c r="U3050" s="119" t="str">
        <f t="shared" si="577"/>
        <v/>
      </c>
      <c r="V3050" s="119" t="str">
        <f t="shared" si="582"/>
        <v/>
      </c>
      <c r="W3050" s="119" t="str">
        <f t="shared" si="583"/>
        <v/>
      </c>
      <c r="X3050" s="119" t="str">
        <f t="shared" si="584"/>
        <v/>
      </c>
      <c r="Y3050" s="120" t="str">
        <f t="shared" si="578"/>
        <v/>
      </c>
      <c r="Z3050" s="121" t="str">
        <f t="shared" si="579"/>
        <v/>
      </c>
      <c r="AB3050" s="119" t="str">
        <f t="shared" si="585"/>
        <v/>
      </c>
    </row>
    <row r="3051" spans="1:28" x14ac:dyDescent="0.45">
      <c r="A3051" s="112" t="str">
        <f>IF(C3051="","",COUNTA($C$3:C3051))</f>
        <v/>
      </c>
      <c r="B3051" s="112" t="str">
        <f t="shared" si="580"/>
        <v/>
      </c>
      <c r="F3051" s="137"/>
      <c r="G3051" s="116"/>
      <c r="H3051" s="152"/>
      <c r="I3051" s="116"/>
      <c r="J3051" s="116"/>
      <c r="K3051" s="117" t="str">
        <f t="shared" si="581"/>
        <v/>
      </c>
      <c r="O3051" s="138" t="str">
        <f t="shared" si="586"/>
        <v/>
      </c>
      <c r="P3051" s="142"/>
      <c r="S3051" s="154"/>
      <c r="T3051" s="119" t="str">
        <f t="shared" si="576"/>
        <v/>
      </c>
      <c r="U3051" s="119" t="str">
        <f t="shared" si="577"/>
        <v/>
      </c>
      <c r="V3051" s="119" t="str">
        <f t="shared" si="582"/>
        <v/>
      </c>
      <c r="W3051" s="119" t="str">
        <f t="shared" si="583"/>
        <v/>
      </c>
      <c r="X3051" s="119" t="str">
        <f t="shared" si="584"/>
        <v/>
      </c>
      <c r="Y3051" s="120" t="str">
        <f t="shared" si="578"/>
        <v/>
      </c>
      <c r="Z3051" s="121" t="str">
        <f t="shared" si="579"/>
        <v/>
      </c>
      <c r="AB3051" s="119" t="str">
        <f t="shared" si="585"/>
        <v/>
      </c>
    </row>
    <row r="3052" spans="1:28" x14ac:dyDescent="0.45">
      <c r="A3052" s="112" t="str">
        <f>IF(C3052="","",COUNTA($C$3:C3052))</f>
        <v/>
      </c>
      <c r="B3052" s="112" t="str">
        <f t="shared" si="580"/>
        <v/>
      </c>
      <c r="F3052" s="137"/>
      <c r="G3052" s="116"/>
      <c r="H3052" s="152"/>
      <c r="I3052" s="116"/>
      <c r="J3052" s="116"/>
      <c r="K3052" s="117" t="str">
        <f t="shared" si="581"/>
        <v/>
      </c>
      <c r="O3052" s="138" t="str">
        <f t="shared" si="586"/>
        <v/>
      </c>
      <c r="P3052" s="142"/>
      <c r="S3052" s="154"/>
      <c r="T3052" s="119" t="str">
        <f t="shared" si="576"/>
        <v/>
      </c>
      <c r="U3052" s="119" t="str">
        <f t="shared" si="577"/>
        <v/>
      </c>
      <c r="V3052" s="119" t="str">
        <f t="shared" si="582"/>
        <v/>
      </c>
      <c r="W3052" s="119" t="str">
        <f t="shared" si="583"/>
        <v/>
      </c>
      <c r="X3052" s="119" t="str">
        <f t="shared" si="584"/>
        <v/>
      </c>
      <c r="Y3052" s="120" t="str">
        <f t="shared" si="578"/>
        <v/>
      </c>
      <c r="Z3052" s="121" t="str">
        <f t="shared" si="579"/>
        <v/>
      </c>
      <c r="AB3052" s="119" t="str">
        <f t="shared" si="585"/>
        <v/>
      </c>
    </row>
    <row r="3053" spans="1:28" x14ac:dyDescent="0.45">
      <c r="A3053" s="112" t="str">
        <f>IF(C3053="","",COUNTA($C$3:C3053))</f>
        <v/>
      </c>
      <c r="B3053" s="112" t="str">
        <f t="shared" si="580"/>
        <v/>
      </c>
      <c r="F3053" s="137"/>
      <c r="G3053" s="116"/>
      <c r="H3053" s="152"/>
      <c r="I3053" s="116"/>
      <c r="J3053" s="116"/>
      <c r="K3053" s="117" t="str">
        <f t="shared" si="581"/>
        <v/>
      </c>
      <c r="O3053" s="138" t="str">
        <f t="shared" si="586"/>
        <v/>
      </c>
      <c r="P3053" s="142"/>
      <c r="S3053" s="154"/>
      <c r="T3053" s="119" t="str">
        <f t="shared" si="576"/>
        <v/>
      </c>
      <c r="U3053" s="119" t="str">
        <f t="shared" si="577"/>
        <v/>
      </c>
      <c r="V3053" s="119" t="str">
        <f t="shared" si="582"/>
        <v/>
      </c>
      <c r="W3053" s="119" t="str">
        <f t="shared" si="583"/>
        <v/>
      </c>
      <c r="X3053" s="119" t="str">
        <f t="shared" si="584"/>
        <v/>
      </c>
      <c r="Y3053" s="120" t="str">
        <f t="shared" si="578"/>
        <v/>
      </c>
      <c r="Z3053" s="121" t="str">
        <f t="shared" si="579"/>
        <v/>
      </c>
      <c r="AB3053" s="119" t="str">
        <f t="shared" si="585"/>
        <v/>
      </c>
    </row>
    <row r="3054" spans="1:28" x14ac:dyDescent="0.45">
      <c r="A3054" s="112" t="str">
        <f>IF(C3054="","",COUNTA($C$3:C3054))</f>
        <v/>
      </c>
      <c r="B3054" s="112" t="str">
        <f t="shared" si="580"/>
        <v/>
      </c>
      <c r="F3054" s="137"/>
      <c r="G3054" s="116"/>
      <c r="H3054" s="152"/>
      <c r="I3054" s="116"/>
      <c r="J3054" s="116"/>
      <c r="K3054" s="117" t="str">
        <f t="shared" si="581"/>
        <v/>
      </c>
      <c r="O3054" s="138" t="str">
        <f t="shared" si="586"/>
        <v/>
      </c>
      <c r="P3054" s="142"/>
      <c r="S3054" s="154"/>
      <c r="T3054" s="119" t="str">
        <f t="shared" si="576"/>
        <v/>
      </c>
      <c r="U3054" s="119" t="str">
        <f t="shared" si="577"/>
        <v/>
      </c>
      <c r="V3054" s="119" t="str">
        <f t="shared" si="582"/>
        <v/>
      </c>
      <c r="W3054" s="119" t="str">
        <f t="shared" si="583"/>
        <v/>
      </c>
      <c r="X3054" s="119" t="str">
        <f t="shared" si="584"/>
        <v/>
      </c>
      <c r="Y3054" s="120" t="str">
        <f t="shared" si="578"/>
        <v/>
      </c>
      <c r="Z3054" s="121" t="str">
        <f t="shared" si="579"/>
        <v/>
      </c>
      <c r="AB3054" s="119" t="str">
        <f t="shared" si="585"/>
        <v/>
      </c>
    </row>
    <row r="3055" spans="1:28" x14ac:dyDescent="0.45">
      <c r="A3055" s="112" t="str">
        <f>IF(C3055="","",COUNTA($C$3:C3055))</f>
        <v/>
      </c>
      <c r="B3055" s="112" t="str">
        <f t="shared" si="580"/>
        <v/>
      </c>
      <c r="F3055" s="137"/>
      <c r="G3055" s="116"/>
      <c r="H3055" s="152"/>
      <c r="I3055" s="116"/>
      <c r="J3055" s="116"/>
      <c r="K3055" s="117" t="str">
        <f t="shared" si="581"/>
        <v/>
      </c>
      <c r="O3055" s="138" t="str">
        <f t="shared" si="586"/>
        <v/>
      </c>
      <c r="P3055" s="142"/>
      <c r="S3055" s="154"/>
      <c r="T3055" s="119" t="str">
        <f t="shared" si="576"/>
        <v/>
      </c>
      <c r="U3055" s="119" t="str">
        <f t="shared" si="577"/>
        <v/>
      </c>
      <c r="V3055" s="119" t="str">
        <f t="shared" si="582"/>
        <v/>
      </c>
      <c r="W3055" s="119" t="str">
        <f t="shared" si="583"/>
        <v/>
      </c>
      <c r="X3055" s="119" t="str">
        <f t="shared" si="584"/>
        <v/>
      </c>
      <c r="Y3055" s="120" t="str">
        <f t="shared" si="578"/>
        <v/>
      </c>
      <c r="Z3055" s="121" t="str">
        <f t="shared" si="579"/>
        <v/>
      </c>
      <c r="AB3055" s="119" t="str">
        <f t="shared" si="585"/>
        <v/>
      </c>
    </row>
    <row r="3056" spans="1:28" x14ac:dyDescent="0.45">
      <c r="A3056" s="112" t="str">
        <f>IF(C3056="","",COUNTA($C$3:C3056))</f>
        <v/>
      </c>
      <c r="B3056" s="112" t="str">
        <f t="shared" si="580"/>
        <v/>
      </c>
      <c r="F3056" s="137"/>
      <c r="G3056" s="116"/>
      <c r="H3056" s="152"/>
      <c r="I3056" s="116"/>
      <c r="J3056" s="116"/>
      <c r="K3056" s="117" t="str">
        <f t="shared" si="581"/>
        <v/>
      </c>
      <c r="O3056" s="138" t="str">
        <f t="shared" si="586"/>
        <v/>
      </c>
      <c r="P3056" s="142"/>
      <c r="S3056" s="154"/>
      <c r="T3056" s="119" t="str">
        <f t="shared" si="576"/>
        <v/>
      </c>
      <c r="U3056" s="119" t="str">
        <f t="shared" si="577"/>
        <v/>
      </c>
      <c r="V3056" s="119" t="str">
        <f t="shared" si="582"/>
        <v/>
      </c>
      <c r="W3056" s="119" t="str">
        <f t="shared" si="583"/>
        <v/>
      </c>
      <c r="X3056" s="119" t="str">
        <f t="shared" si="584"/>
        <v/>
      </c>
      <c r="Y3056" s="120" t="str">
        <f t="shared" si="578"/>
        <v/>
      </c>
      <c r="Z3056" s="121" t="str">
        <f t="shared" si="579"/>
        <v/>
      </c>
      <c r="AB3056" s="119" t="str">
        <f t="shared" si="585"/>
        <v/>
      </c>
    </row>
    <row r="3057" spans="1:28" x14ac:dyDescent="0.45">
      <c r="A3057" s="112" t="str">
        <f>IF(C3057="","",COUNTA($C$3:C3057))</f>
        <v/>
      </c>
      <c r="B3057" s="112" t="str">
        <f t="shared" si="580"/>
        <v/>
      </c>
      <c r="F3057" s="137"/>
      <c r="G3057" s="116"/>
      <c r="H3057" s="152"/>
      <c r="I3057" s="116"/>
      <c r="J3057" s="116"/>
      <c r="K3057" s="117" t="str">
        <f t="shared" si="581"/>
        <v/>
      </c>
      <c r="O3057" s="138" t="str">
        <f t="shared" si="586"/>
        <v/>
      </c>
      <c r="P3057" s="142"/>
      <c r="S3057" s="154"/>
      <c r="T3057" s="119" t="str">
        <f t="shared" si="576"/>
        <v/>
      </c>
      <c r="U3057" s="119" t="str">
        <f t="shared" si="577"/>
        <v/>
      </c>
      <c r="V3057" s="119" t="str">
        <f t="shared" si="582"/>
        <v/>
      </c>
      <c r="W3057" s="119" t="str">
        <f t="shared" si="583"/>
        <v/>
      </c>
      <c r="X3057" s="119" t="str">
        <f t="shared" si="584"/>
        <v/>
      </c>
      <c r="Y3057" s="120" t="str">
        <f t="shared" si="578"/>
        <v/>
      </c>
      <c r="Z3057" s="121" t="str">
        <f t="shared" si="579"/>
        <v/>
      </c>
      <c r="AB3057" s="119" t="str">
        <f t="shared" si="585"/>
        <v/>
      </c>
    </row>
    <row r="3058" spans="1:28" x14ac:dyDescent="0.45">
      <c r="A3058" s="112" t="str">
        <f>IF(C3058="","",COUNTA($C$3:C3058))</f>
        <v/>
      </c>
      <c r="B3058" s="112" t="str">
        <f t="shared" si="580"/>
        <v/>
      </c>
      <c r="F3058" s="137"/>
      <c r="G3058" s="116"/>
      <c r="H3058" s="152"/>
      <c r="I3058" s="116"/>
      <c r="J3058" s="116"/>
      <c r="K3058" s="117" t="str">
        <f t="shared" si="581"/>
        <v/>
      </c>
      <c r="O3058" s="138" t="str">
        <f t="shared" si="586"/>
        <v/>
      </c>
      <c r="P3058" s="142"/>
      <c r="S3058" s="154"/>
      <c r="T3058" s="119" t="str">
        <f t="shared" si="576"/>
        <v/>
      </c>
      <c r="U3058" s="119" t="str">
        <f t="shared" si="577"/>
        <v/>
      </c>
      <c r="V3058" s="119" t="str">
        <f t="shared" si="582"/>
        <v/>
      </c>
      <c r="W3058" s="119" t="str">
        <f t="shared" si="583"/>
        <v/>
      </c>
      <c r="X3058" s="119" t="str">
        <f t="shared" si="584"/>
        <v/>
      </c>
      <c r="Y3058" s="120" t="str">
        <f t="shared" si="578"/>
        <v/>
      </c>
      <c r="Z3058" s="121" t="str">
        <f t="shared" si="579"/>
        <v/>
      </c>
      <c r="AB3058" s="119" t="str">
        <f t="shared" si="585"/>
        <v/>
      </c>
    </row>
    <row r="3059" spans="1:28" x14ac:dyDescent="0.45">
      <c r="A3059" s="112" t="str">
        <f>IF(C3059="","",COUNTA($C$3:C3059))</f>
        <v/>
      </c>
      <c r="B3059" s="112" t="str">
        <f t="shared" si="580"/>
        <v/>
      </c>
      <c r="C3059" s="137"/>
      <c r="F3059" s="137"/>
      <c r="G3059" s="116"/>
      <c r="H3059" s="152"/>
      <c r="I3059" s="116"/>
      <c r="J3059" s="116"/>
      <c r="K3059" s="117" t="str">
        <f t="shared" si="581"/>
        <v/>
      </c>
      <c r="O3059" s="138" t="str">
        <f t="shared" si="586"/>
        <v/>
      </c>
      <c r="P3059" s="142"/>
      <c r="S3059" s="154"/>
      <c r="T3059" s="119" t="str">
        <f t="shared" ref="T3059:T3122" si="587">(IF(K3059="Sqmt",(O3059-Q3059),""))</f>
        <v/>
      </c>
      <c r="U3059" s="119" t="str">
        <f t="shared" ref="U3059:U3122" si="588">(IF(K3059="Sqmt",(O3059-P3059)-T3059,IF(K3059="Rmt","",IF(K3059="Kg's","",IF(K3059="No's","",IF(K3059="Roll","",""))))))</f>
        <v/>
      </c>
      <c r="V3059" s="119" t="str">
        <f t="shared" si="582"/>
        <v/>
      </c>
      <c r="W3059" s="119" t="str">
        <f t="shared" si="583"/>
        <v/>
      </c>
      <c r="X3059" s="119" t="str">
        <f t="shared" si="584"/>
        <v/>
      </c>
      <c r="Y3059" s="120" t="str">
        <f t="shared" ref="Y3059:Y3122" si="589">IF(K3059="Sqmt",(T3059/O3059)*100,IF(K3059="Kg's","",IF(K3059="No's","",IF(K3059="Rmt","",IF(K3059="Roll","",IF(K3059="",""))))))</f>
        <v/>
      </c>
      <c r="Z3059" s="121" t="str">
        <f t="shared" ref="Z3059:Z3122" si="590">IF(K3059="Sqmt",(U3059/O3059)*100,IF(K3059="Kg's","",IF(K3059="No's","",IF(K3059="Rmt","",IF(K3059="Roll","",IF(K3059="",""))))))</f>
        <v/>
      </c>
      <c r="AB3059" s="119" t="str">
        <f t="shared" si="585"/>
        <v/>
      </c>
    </row>
    <row r="3060" spans="1:28" x14ac:dyDescent="0.45">
      <c r="A3060" s="112" t="str">
        <f>IF(C3060="","",COUNTA($C$3:C3060))</f>
        <v/>
      </c>
      <c r="B3060" s="112" t="str">
        <f t="shared" ref="B3060:B3123" si="591">IF(C3060="","",TEXT(C3060,"mmmm"))</f>
        <v/>
      </c>
      <c r="F3060" s="137"/>
      <c r="G3060" s="116"/>
      <c r="H3060" s="152"/>
      <c r="I3060" s="116"/>
      <c r="J3060" s="116"/>
      <c r="K3060" s="117" t="str">
        <f t="shared" si="581"/>
        <v/>
      </c>
      <c r="O3060" s="138" t="str">
        <f t="shared" si="586"/>
        <v/>
      </c>
      <c r="P3060" s="142"/>
      <c r="S3060" s="154"/>
      <c r="T3060" s="119" t="str">
        <f t="shared" si="587"/>
        <v/>
      </c>
      <c r="U3060" s="119" t="str">
        <f t="shared" si="588"/>
        <v/>
      </c>
      <c r="V3060" s="119" t="str">
        <f t="shared" si="582"/>
        <v/>
      </c>
      <c r="W3060" s="119" t="str">
        <f t="shared" si="583"/>
        <v/>
      </c>
      <c r="X3060" s="119" t="str">
        <f t="shared" si="584"/>
        <v/>
      </c>
      <c r="Y3060" s="120" t="str">
        <f t="shared" si="589"/>
        <v/>
      </c>
      <c r="Z3060" s="121" t="str">
        <f t="shared" si="590"/>
        <v/>
      </c>
      <c r="AB3060" s="119" t="str">
        <f t="shared" si="585"/>
        <v/>
      </c>
    </row>
    <row r="3061" spans="1:28" x14ac:dyDescent="0.45">
      <c r="A3061" s="112" t="str">
        <f>IF(C3061="","",COUNTA($C$3:C3061))</f>
        <v/>
      </c>
      <c r="B3061" s="112" t="str">
        <f t="shared" si="591"/>
        <v/>
      </c>
      <c r="F3061" s="137"/>
      <c r="G3061" s="116"/>
      <c r="H3061" s="152"/>
      <c r="I3061" s="116"/>
      <c r="J3061" s="116"/>
      <c r="K3061" s="117" t="str">
        <f t="shared" si="581"/>
        <v/>
      </c>
      <c r="O3061" s="138" t="str">
        <f t="shared" si="586"/>
        <v/>
      </c>
      <c r="P3061" s="142"/>
      <c r="S3061" s="154"/>
      <c r="T3061" s="119" t="str">
        <f t="shared" si="587"/>
        <v/>
      </c>
      <c r="U3061" s="119" t="str">
        <f t="shared" si="588"/>
        <v/>
      </c>
      <c r="V3061" s="119" t="str">
        <f t="shared" si="582"/>
        <v/>
      </c>
      <c r="W3061" s="119" t="str">
        <f t="shared" si="583"/>
        <v/>
      </c>
      <c r="X3061" s="119" t="str">
        <f t="shared" si="584"/>
        <v/>
      </c>
      <c r="Y3061" s="120" t="str">
        <f t="shared" si="589"/>
        <v/>
      </c>
      <c r="Z3061" s="121" t="str">
        <f t="shared" si="590"/>
        <v/>
      </c>
      <c r="AB3061" s="119" t="str">
        <f t="shared" si="585"/>
        <v/>
      </c>
    </row>
    <row r="3062" spans="1:28" x14ac:dyDescent="0.45">
      <c r="A3062" s="112" t="str">
        <f>IF(C3062="","",COUNTA($C$3:C3062))</f>
        <v/>
      </c>
      <c r="B3062" s="112" t="str">
        <f t="shared" si="591"/>
        <v/>
      </c>
      <c r="F3062" s="137"/>
      <c r="G3062" s="116"/>
      <c r="H3062" s="152"/>
      <c r="I3062" s="116"/>
      <c r="J3062" s="116"/>
      <c r="K3062" s="117" t="str">
        <f t="shared" si="581"/>
        <v/>
      </c>
      <c r="O3062" s="138" t="str">
        <f t="shared" si="586"/>
        <v/>
      </c>
      <c r="P3062" s="142"/>
      <c r="S3062" s="154"/>
      <c r="T3062" s="119" t="str">
        <f t="shared" si="587"/>
        <v/>
      </c>
      <c r="U3062" s="119" t="str">
        <f t="shared" si="588"/>
        <v/>
      </c>
      <c r="V3062" s="119" t="str">
        <f t="shared" si="582"/>
        <v/>
      </c>
      <c r="W3062" s="119" t="str">
        <f t="shared" si="583"/>
        <v/>
      </c>
      <c r="X3062" s="119" t="str">
        <f t="shared" si="584"/>
        <v/>
      </c>
      <c r="Y3062" s="120" t="str">
        <f t="shared" si="589"/>
        <v/>
      </c>
      <c r="Z3062" s="121" t="str">
        <f t="shared" si="590"/>
        <v/>
      </c>
      <c r="AB3062" s="119" t="str">
        <f t="shared" si="585"/>
        <v/>
      </c>
    </row>
    <row r="3063" spans="1:28" x14ac:dyDescent="0.45">
      <c r="A3063" s="112" t="str">
        <f>IF(C3063="","",COUNTA($C$3:C3063))</f>
        <v/>
      </c>
      <c r="B3063" s="112" t="str">
        <f t="shared" si="591"/>
        <v/>
      </c>
      <c r="F3063" s="137"/>
      <c r="G3063" s="116"/>
      <c r="H3063" s="152"/>
      <c r="I3063" s="116"/>
      <c r="J3063" s="116"/>
      <c r="K3063" s="117" t="str">
        <f t="shared" si="581"/>
        <v/>
      </c>
      <c r="O3063" s="138" t="str">
        <f t="shared" si="586"/>
        <v/>
      </c>
      <c r="P3063" s="142"/>
      <c r="S3063" s="154"/>
      <c r="T3063" s="119" t="str">
        <f t="shared" si="587"/>
        <v/>
      </c>
      <c r="U3063" s="119" t="str">
        <f t="shared" si="588"/>
        <v/>
      </c>
      <c r="V3063" s="119" t="str">
        <f t="shared" si="582"/>
        <v/>
      </c>
      <c r="W3063" s="119" t="str">
        <f t="shared" si="583"/>
        <v/>
      </c>
      <c r="X3063" s="119" t="str">
        <f t="shared" si="584"/>
        <v/>
      </c>
      <c r="Y3063" s="120" t="str">
        <f t="shared" si="589"/>
        <v/>
      </c>
      <c r="Z3063" s="121" t="str">
        <f t="shared" si="590"/>
        <v/>
      </c>
      <c r="AB3063" s="119" t="str">
        <f t="shared" si="585"/>
        <v/>
      </c>
    </row>
    <row r="3064" spans="1:28" x14ac:dyDescent="0.45">
      <c r="A3064" s="112" t="str">
        <f>IF(C3064="","",COUNTA($C$3:C3064))</f>
        <v/>
      </c>
      <c r="B3064" s="112" t="str">
        <f t="shared" si="591"/>
        <v/>
      </c>
      <c r="F3064" s="137"/>
      <c r="G3064" s="116"/>
      <c r="H3064" s="152"/>
      <c r="I3064" s="116"/>
      <c r="J3064" s="116"/>
      <c r="K3064" s="117" t="str">
        <f t="shared" si="581"/>
        <v/>
      </c>
      <c r="O3064" s="138" t="str">
        <f t="shared" si="586"/>
        <v/>
      </c>
      <c r="P3064" s="142"/>
      <c r="S3064" s="154"/>
      <c r="T3064" s="119" t="str">
        <f t="shared" si="587"/>
        <v/>
      </c>
      <c r="U3064" s="119" t="str">
        <f t="shared" si="588"/>
        <v/>
      </c>
      <c r="V3064" s="119" t="str">
        <f t="shared" si="582"/>
        <v/>
      </c>
      <c r="W3064" s="119" t="str">
        <f t="shared" si="583"/>
        <v/>
      </c>
      <c r="X3064" s="119" t="str">
        <f t="shared" si="584"/>
        <v/>
      </c>
      <c r="Y3064" s="120" t="str">
        <f t="shared" si="589"/>
        <v/>
      </c>
      <c r="Z3064" s="121" t="str">
        <f t="shared" si="590"/>
        <v/>
      </c>
      <c r="AB3064" s="119" t="str">
        <f t="shared" si="585"/>
        <v/>
      </c>
    </row>
    <row r="3065" spans="1:28" x14ac:dyDescent="0.45">
      <c r="A3065" s="112" t="str">
        <f>IF(C3065="","",COUNTA($C$3:C3065))</f>
        <v/>
      </c>
      <c r="B3065" s="112" t="str">
        <f t="shared" si="591"/>
        <v/>
      </c>
      <c r="F3065" s="137"/>
      <c r="G3065" s="116"/>
      <c r="H3065" s="152"/>
      <c r="I3065" s="116"/>
      <c r="J3065" s="116"/>
      <c r="K3065" s="117" t="str">
        <f t="shared" si="581"/>
        <v/>
      </c>
      <c r="O3065" s="138" t="str">
        <f t="shared" si="586"/>
        <v/>
      </c>
      <c r="P3065" s="142"/>
      <c r="S3065" s="154"/>
      <c r="T3065" s="119" t="str">
        <f t="shared" si="587"/>
        <v/>
      </c>
      <c r="U3065" s="119" t="str">
        <f t="shared" si="588"/>
        <v/>
      </c>
      <c r="V3065" s="119" t="str">
        <f t="shared" si="582"/>
        <v/>
      </c>
      <c r="W3065" s="119" t="str">
        <f t="shared" si="583"/>
        <v/>
      </c>
      <c r="X3065" s="119" t="str">
        <f t="shared" si="584"/>
        <v/>
      </c>
      <c r="Y3065" s="120" t="str">
        <f t="shared" si="589"/>
        <v/>
      </c>
      <c r="Z3065" s="121" t="str">
        <f t="shared" si="590"/>
        <v/>
      </c>
      <c r="AB3065" s="119" t="str">
        <f t="shared" si="585"/>
        <v/>
      </c>
    </row>
    <row r="3066" spans="1:28" x14ac:dyDescent="0.45">
      <c r="A3066" s="112" t="str">
        <f>IF(C3066="","",COUNTA($C$3:C3066))</f>
        <v/>
      </c>
      <c r="B3066" s="112" t="str">
        <f t="shared" si="591"/>
        <v/>
      </c>
      <c r="F3066" s="137"/>
      <c r="G3066" s="116"/>
      <c r="H3066" s="152"/>
      <c r="I3066" s="116"/>
      <c r="J3066" s="116"/>
      <c r="K3066" s="117" t="str">
        <f t="shared" si="581"/>
        <v/>
      </c>
      <c r="O3066" s="138" t="str">
        <f t="shared" si="586"/>
        <v/>
      </c>
      <c r="P3066" s="142"/>
      <c r="S3066" s="154"/>
      <c r="T3066" s="119" t="str">
        <f t="shared" si="587"/>
        <v/>
      </c>
      <c r="U3066" s="119" t="str">
        <f t="shared" si="588"/>
        <v/>
      </c>
      <c r="V3066" s="119" t="str">
        <f t="shared" si="582"/>
        <v/>
      </c>
      <c r="W3066" s="119" t="str">
        <f t="shared" si="583"/>
        <v/>
      </c>
      <c r="X3066" s="119" t="str">
        <f t="shared" si="584"/>
        <v/>
      </c>
      <c r="Y3066" s="120" t="str">
        <f t="shared" si="589"/>
        <v/>
      </c>
      <c r="Z3066" s="121" t="str">
        <f t="shared" si="590"/>
        <v/>
      </c>
      <c r="AB3066" s="119" t="str">
        <f t="shared" si="585"/>
        <v/>
      </c>
    </row>
    <row r="3067" spans="1:28" x14ac:dyDescent="0.45">
      <c r="A3067" s="112" t="str">
        <f>IF(C3067="","",COUNTA($C$3:C3067))</f>
        <v/>
      </c>
      <c r="B3067" s="112" t="str">
        <f t="shared" si="591"/>
        <v/>
      </c>
      <c r="F3067" s="137"/>
      <c r="G3067" s="116"/>
      <c r="H3067" s="152"/>
      <c r="I3067" s="116"/>
      <c r="J3067" s="116"/>
      <c r="K3067" s="117" t="str">
        <f t="shared" si="581"/>
        <v/>
      </c>
      <c r="O3067" s="138" t="str">
        <f t="shared" si="586"/>
        <v/>
      </c>
      <c r="P3067" s="142"/>
      <c r="S3067" s="154"/>
      <c r="T3067" s="119" t="str">
        <f t="shared" si="587"/>
        <v/>
      </c>
      <c r="U3067" s="119" t="str">
        <f t="shared" si="588"/>
        <v/>
      </c>
      <c r="V3067" s="119" t="str">
        <f t="shared" si="582"/>
        <v/>
      </c>
      <c r="W3067" s="119" t="str">
        <f t="shared" si="583"/>
        <v/>
      </c>
      <c r="X3067" s="119" t="str">
        <f t="shared" si="584"/>
        <v/>
      </c>
      <c r="Y3067" s="120" t="str">
        <f t="shared" si="589"/>
        <v/>
      </c>
      <c r="Z3067" s="121" t="str">
        <f t="shared" si="590"/>
        <v/>
      </c>
      <c r="AB3067" s="119" t="str">
        <f t="shared" si="585"/>
        <v/>
      </c>
    </row>
    <row r="3068" spans="1:28" x14ac:dyDescent="0.45">
      <c r="A3068" s="112" t="str">
        <f>IF(C3068="","",COUNTA($C$3:C3068))</f>
        <v/>
      </c>
      <c r="B3068" s="112" t="str">
        <f t="shared" si="591"/>
        <v/>
      </c>
      <c r="F3068" s="137"/>
      <c r="G3068" s="116"/>
      <c r="H3068" s="152"/>
      <c r="I3068" s="116"/>
      <c r="J3068" s="116"/>
      <c r="K3068" s="117" t="str">
        <f t="shared" si="581"/>
        <v/>
      </c>
      <c r="O3068" s="138" t="str">
        <f t="shared" si="586"/>
        <v/>
      </c>
      <c r="P3068" s="142"/>
      <c r="S3068" s="154"/>
      <c r="T3068" s="119" t="str">
        <f t="shared" si="587"/>
        <v/>
      </c>
      <c r="U3068" s="119" t="str">
        <f t="shared" si="588"/>
        <v/>
      </c>
      <c r="V3068" s="119" t="str">
        <f t="shared" si="582"/>
        <v/>
      </c>
      <c r="W3068" s="119" t="str">
        <f t="shared" si="583"/>
        <v/>
      </c>
      <c r="X3068" s="119" t="str">
        <f t="shared" si="584"/>
        <v/>
      </c>
      <c r="Y3068" s="120" t="str">
        <f t="shared" si="589"/>
        <v/>
      </c>
      <c r="Z3068" s="121" t="str">
        <f t="shared" si="590"/>
        <v/>
      </c>
      <c r="AB3068" s="119" t="str">
        <f t="shared" si="585"/>
        <v/>
      </c>
    </row>
    <row r="3069" spans="1:28" x14ac:dyDescent="0.45">
      <c r="A3069" s="112" t="str">
        <f>IF(C3069="","",COUNTA($C$3:C3069))</f>
        <v/>
      </c>
      <c r="B3069" s="112" t="str">
        <f t="shared" si="591"/>
        <v/>
      </c>
      <c r="F3069" s="137"/>
      <c r="G3069" s="116"/>
      <c r="H3069" s="152"/>
      <c r="I3069" s="116"/>
      <c r="J3069" s="116"/>
      <c r="K3069" s="117" t="str">
        <f t="shared" si="581"/>
        <v/>
      </c>
      <c r="O3069" s="138" t="str">
        <f t="shared" si="586"/>
        <v/>
      </c>
      <c r="P3069" s="142"/>
      <c r="S3069" s="154"/>
      <c r="T3069" s="119" t="str">
        <f t="shared" si="587"/>
        <v/>
      </c>
      <c r="U3069" s="119" t="str">
        <f t="shared" si="588"/>
        <v/>
      </c>
      <c r="V3069" s="119" t="str">
        <f t="shared" si="582"/>
        <v/>
      </c>
      <c r="W3069" s="119" t="str">
        <f t="shared" si="583"/>
        <v/>
      </c>
      <c r="X3069" s="119" t="str">
        <f t="shared" si="584"/>
        <v/>
      </c>
      <c r="Y3069" s="120" t="str">
        <f t="shared" si="589"/>
        <v/>
      </c>
      <c r="Z3069" s="121" t="str">
        <f t="shared" si="590"/>
        <v/>
      </c>
      <c r="AB3069" s="119" t="str">
        <f t="shared" si="585"/>
        <v/>
      </c>
    </row>
    <row r="3070" spans="1:28" x14ac:dyDescent="0.45">
      <c r="A3070" s="112" t="str">
        <f>IF(C3070="","",COUNTA($C$3:C3070))</f>
        <v/>
      </c>
      <c r="B3070" s="112" t="str">
        <f t="shared" si="591"/>
        <v/>
      </c>
      <c r="F3070" s="137"/>
      <c r="G3070" s="116"/>
      <c r="H3070" s="152"/>
      <c r="I3070" s="116"/>
      <c r="J3070" s="116"/>
      <c r="K3070" s="117" t="str">
        <f t="shared" si="581"/>
        <v/>
      </c>
      <c r="O3070" s="138" t="str">
        <f t="shared" si="586"/>
        <v/>
      </c>
      <c r="P3070" s="142"/>
      <c r="S3070" s="154"/>
      <c r="T3070" s="119" t="str">
        <f t="shared" si="587"/>
        <v/>
      </c>
      <c r="U3070" s="119" t="str">
        <f t="shared" si="588"/>
        <v/>
      </c>
      <c r="V3070" s="119" t="str">
        <f t="shared" si="582"/>
        <v/>
      </c>
      <c r="W3070" s="119" t="str">
        <f t="shared" si="583"/>
        <v/>
      </c>
      <c r="X3070" s="119" t="str">
        <f t="shared" si="584"/>
        <v/>
      </c>
      <c r="Y3070" s="120" t="str">
        <f t="shared" si="589"/>
        <v/>
      </c>
      <c r="Z3070" s="121" t="str">
        <f t="shared" si="590"/>
        <v/>
      </c>
      <c r="AB3070" s="119" t="str">
        <f t="shared" si="585"/>
        <v/>
      </c>
    </row>
    <row r="3071" spans="1:28" x14ac:dyDescent="0.45">
      <c r="A3071" s="112" t="str">
        <f>IF(C3071="","",COUNTA($C$3:C3071))</f>
        <v/>
      </c>
      <c r="B3071" s="112" t="str">
        <f t="shared" si="591"/>
        <v/>
      </c>
      <c r="C3071" s="137"/>
      <c r="F3071" s="137"/>
      <c r="G3071" s="116"/>
      <c r="H3071" s="152"/>
      <c r="I3071" s="116"/>
      <c r="J3071" s="116"/>
      <c r="K3071" s="117" t="str">
        <f t="shared" si="581"/>
        <v/>
      </c>
      <c r="O3071" s="138" t="str">
        <f t="shared" si="586"/>
        <v/>
      </c>
      <c r="P3071" s="142"/>
      <c r="S3071" s="154"/>
      <c r="T3071" s="119" t="str">
        <f t="shared" si="587"/>
        <v/>
      </c>
      <c r="U3071" s="119" t="str">
        <f t="shared" si="588"/>
        <v/>
      </c>
      <c r="V3071" s="119" t="str">
        <f t="shared" si="582"/>
        <v/>
      </c>
      <c r="W3071" s="119" t="str">
        <f t="shared" si="583"/>
        <v/>
      </c>
      <c r="X3071" s="119" t="str">
        <f t="shared" si="584"/>
        <v/>
      </c>
      <c r="Y3071" s="120" t="str">
        <f t="shared" si="589"/>
        <v/>
      </c>
      <c r="Z3071" s="121" t="str">
        <f t="shared" si="590"/>
        <v/>
      </c>
      <c r="AB3071" s="119" t="str">
        <f t="shared" si="585"/>
        <v/>
      </c>
    </row>
    <row r="3072" spans="1:28" x14ac:dyDescent="0.45">
      <c r="A3072" s="112" t="str">
        <f>IF(C3072="","",COUNTA($C$3:C3072))</f>
        <v/>
      </c>
      <c r="B3072" s="112" t="str">
        <f t="shared" si="591"/>
        <v/>
      </c>
      <c r="F3072" s="137"/>
      <c r="G3072" s="116"/>
      <c r="H3072" s="152"/>
      <c r="I3072" s="116"/>
      <c r="J3072" s="116"/>
      <c r="K3072" s="117" t="str">
        <f t="shared" si="581"/>
        <v/>
      </c>
      <c r="O3072" s="138" t="str">
        <f t="shared" si="586"/>
        <v/>
      </c>
      <c r="P3072" s="142"/>
      <c r="S3072" s="154"/>
      <c r="T3072" s="119" t="str">
        <f t="shared" si="587"/>
        <v/>
      </c>
      <c r="U3072" s="119" t="str">
        <f t="shared" si="588"/>
        <v/>
      </c>
      <c r="V3072" s="119" t="str">
        <f t="shared" si="582"/>
        <v/>
      </c>
      <c r="W3072" s="119" t="str">
        <f t="shared" si="583"/>
        <v/>
      </c>
      <c r="X3072" s="119" t="str">
        <f t="shared" si="584"/>
        <v/>
      </c>
      <c r="Y3072" s="120" t="str">
        <f t="shared" si="589"/>
        <v/>
      </c>
      <c r="Z3072" s="121" t="str">
        <f t="shared" si="590"/>
        <v/>
      </c>
      <c r="AB3072" s="119" t="str">
        <f t="shared" si="585"/>
        <v/>
      </c>
    </row>
    <row r="3073" spans="1:28" x14ac:dyDescent="0.45">
      <c r="A3073" s="112" t="str">
        <f>IF(C3073="","",COUNTA($C$3:C3073))</f>
        <v/>
      </c>
      <c r="B3073" s="112" t="str">
        <f t="shared" si="591"/>
        <v/>
      </c>
      <c r="F3073" s="137"/>
      <c r="G3073" s="116"/>
      <c r="H3073" s="152"/>
      <c r="I3073" s="116"/>
      <c r="J3073" s="116"/>
      <c r="K3073" s="117" t="str">
        <f t="shared" si="581"/>
        <v/>
      </c>
      <c r="O3073" s="138" t="str">
        <f t="shared" si="586"/>
        <v/>
      </c>
      <c r="P3073" s="142"/>
      <c r="S3073" s="154"/>
      <c r="T3073" s="119" t="str">
        <f t="shared" si="587"/>
        <v/>
      </c>
      <c r="U3073" s="119" t="str">
        <f t="shared" si="588"/>
        <v/>
      </c>
      <c r="V3073" s="119" t="str">
        <f t="shared" si="582"/>
        <v/>
      </c>
      <c r="W3073" s="119" t="str">
        <f t="shared" si="583"/>
        <v/>
      </c>
      <c r="X3073" s="119" t="str">
        <f t="shared" si="584"/>
        <v/>
      </c>
      <c r="Y3073" s="120" t="str">
        <f t="shared" si="589"/>
        <v/>
      </c>
      <c r="Z3073" s="121" t="str">
        <f t="shared" si="590"/>
        <v/>
      </c>
      <c r="AB3073" s="119" t="str">
        <f t="shared" si="585"/>
        <v/>
      </c>
    </row>
    <row r="3074" spans="1:28" x14ac:dyDescent="0.45">
      <c r="A3074" s="112" t="str">
        <f>IF(C3074="","",COUNTA($C$3:C3074))</f>
        <v/>
      </c>
      <c r="B3074" s="112" t="str">
        <f t="shared" si="591"/>
        <v/>
      </c>
      <c r="F3074" s="137"/>
      <c r="G3074" s="116"/>
      <c r="H3074" s="152"/>
      <c r="I3074" s="116"/>
      <c r="J3074" s="116"/>
      <c r="K3074" s="117" t="str">
        <f t="shared" si="581"/>
        <v/>
      </c>
      <c r="O3074" s="138" t="str">
        <f t="shared" si="586"/>
        <v/>
      </c>
      <c r="P3074" s="142"/>
      <c r="S3074" s="154"/>
      <c r="T3074" s="119" t="str">
        <f t="shared" si="587"/>
        <v/>
      </c>
      <c r="U3074" s="119" t="str">
        <f t="shared" si="588"/>
        <v/>
      </c>
      <c r="V3074" s="119" t="str">
        <f t="shared" si="582"/>
        <v/>
      </c>
      <c r="W3074" s="119" t="str">
        <f t="shared" si="583"/>
        <v/>
      </c>
      <c r="X3074" s="119" t="str">
        <f t="shared" si="584"/>
        <v/>
      </c>
      <c r="Y3074" s="120" t="str">
        <f t="shared" si="589"/>
        <v/>
      </c>
      <c r="Z3074" s="121" t="str">
        <f t="shared" si="590"/>
        <v/>
      </c>
      <c r="AB3074" s="119" t="str">
        <f t="shared" si="585"/>
        <v/>
      </c>
    </row>
    <row r="3075" spans="1:28" x14ac:dyDescent="0.45">
      <c r="A3075" s="112" t="str">
        <f>IF(C3075="","",COUNTA($C$3:C3075))</f>
        <v/>
      </c>
      <c r="B3075" s="112" t="str">
        <f t="shared" si="591"/>
        <v/>
      </c>
      <c r="F3075" s="137"/>
      <c r="G3075" s="116"/>
      <c r="H3075" s="152"/>
      <c r="I3075" s="116"/>
      <c r="J3075" s="116"/>
      <c r="K3075" s="117" t="str">
        <f t="shared" ref="K3075:K3138" si="592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075" s="138" t="str">
        <f t="shared" si="586"/>
        <v/>
      </c>
      <c r="P3075" s="142"/>
      <c r="S3075" s="154"/>
      <c r="T3075" s="119" t="str">
        <f t="shared" si="587"/>
        <v/>
      </c>
      <c r="U3075" s="119" t="str">
        <f t="shared" si="588"/>
        <v/>
      </c>
      <c r="V3075" s="119" t="str">
        <f t="shared" ref="V3075:V3138" si="593">IF(ISNUMBER(SEARCH("26",J:J)),O3075*3.925,IF(ISNUMBER(SEARCH("24",J:J)),O3075*4.71,IF(ISNUMBER(SEARCH("22",J:J)),O3075*6.28,IF(ISNUMBER(SEARCH("20",J:J)),O3075*7.85,IF(ISNUMBER(SEARCH("18G",J:J)),O3075*9.42,IF(ISNUMBER(SEARCH("16G",J:J)),O3075*11.775,IF(ISNUMBER(SEARCH("Thermal",J:J)),O3075,IF(ISNUMBER(SEARCH("Acou",J:J)),O3075,IF(ISNUMBER(SEARCH("ss",J:J)),O3075,IF(ISNUMBER(SEARCH("0.8mm",J:J)),O3075*2.2,IF(ISNUMBER(SEARCH("1mm",J:J)),O3075*2.75,IF(ISNUMBER(SEARCH("1.2mm",J:J)),O3075*3.3,IF(ISNUMBER(SEARCH("Gasket",J:J)),O3075,IF(ISNUMBER(SEARCH("Cleats",J:J)),O3075,IF(ISNUMBER(SEARCH("Sealant",J:J)),O3075,IF(ISNUMBER(SEARCH("Bracket",J:J)),O3075,IF(ISNUMBER(SEARCH("Corner",J:J)),O3075,IF(ISNUMBER(SEARCH("Bubble",J:J)),O3075,""))))))))))))))))))</f>
        <v/>
      </c>
      <c r="W3075" s="119" t="str">
        <f t="shared" ref="W3075:W3138" si="594">IF(ISNUMBER(SEARCH("26",J:J)),U3075*3.925,IF(ISNUMBER(SEARCH("24",J:J)),U3075*4.71,IF(ISNUMBER(SEARCH("22",J:J)),U3075*6.28,IF(ISNUMBER(SEARCH("20",J:J)),U3075*7.85,IF(ISNUMBER(SEARCH("18G",J:J)),U3075*9.42,IF(ISNUMBER(SEARCH("16G",J:J)),U3075*11.775,IF(ISNUMBER(SEARCH("Thermal",J:J)),U3075,IF(ISNUMBER(SEARCH("Acou",J:J)),U3075,IF(ISNUMBER(SEARCH("ss",J:J)),U3075,IF(ISNUMBER(SEARCH("0.8mm",J:J)),U3075*2.2,IF(ISNUMBER(SEARCH("1mm",J:J)),U3075*2.75,IF(ISNUMBER(SEARCH("1.2mm",J:J)),U3075*3.3,IF(ISNUMBER(SEARCH("Gasket",J:J)),U3075,IF(ISNUMBER(SEARCH("Cleats",J:J)),U3075,IF(ISNUMBER(SEARCH("Sealant",J:J)),U3075,IF(ISNUMBER(SEARCH("Bracket",J:J)),U3075,IF(ISNUMBER(SEARCH("Corner",J:J)),U3075,IF(ISNUMBER(SEARCH("Bubble",J:J)),U3075,""))))))))))))))))))</f>
        <v/>
      </c>
      <c r="X3075" s="119" t="str">
        <f t="shared" ref="X3075:X3138" si="595">IF(ISNUMBER(SEARCH("26",J:J)),T3075*3.925,IF(ISNUMBER(SEARCH("24",J:J)),T3075*4.71,IF(ISNUMBER(SEARCH("22",J:J)),T3075*6.28,IF(ISNUMBER(SEARCH("20",J:J)),T3075*7.85,IF(ISNUMBER(SEARCH("18",J:J)),T3075*9.42,IF(ISNUMBER(SEARCH("16",J:J)),T3075*11.775,IF(ISNUMBER(SEARCH("Thermal",J:J)),"",IF(ISNUMBER(SEARCH("Acou",J:J)),"",IF(ISNUMBER(SEARCH("ss",J:J)),"",IF(ISNUMBER(SEARCH("0.8mm",J:J)),T3075*2.2,IF(ISNUMBER(SEARCH("1mm",J:J)),T3075*2.75,IF(ISNUMBER(SEARCH("1.2mm",J:J)),T3075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075" s="120" t="str">
        <f t="shared" si="589"/>
        <v/>
      </c>
      <c r="Z3075" s="121" t="str">
        <f t="shared" si="590"/>
        <v/>
      </c>
      <c r="AB3075" s="119" t="str">
        <f t="shared" si="585"/>
        <v/>
      </c>
    </row>
    <row r="3076" spans="1:28" x14ac:dyDescent="0.45">
      <c r="A3076" s="112" t="str">
        <f>IF(C3076="","",COUNTA($C$3:C3076))</f>
        <v/>
      </c>
      <c r="B3076" s="112" t="str">
        <f t="shared" si="591"/>
        <v/>
      </c>
      <c r="F3076" s="137"/>
      <c r="G3076" s="116"/>
      <c r="H3076" s="152"/>
      <c r="I3076" s="116"/>
      <c r="J3076" s="116"/>
      <c r="K3076" s="117" t="str">
        <f t="shared" si="592"/>
        <v/>
      </c>
      <c r="O3076" s="138" t="str">
        <f t="shared" si="586"/>
        <v/>
      </c>
      <c r="P3076" s="142"/>
      <c r="S3076" s="154"/>
      <c r="T3076" s="119" t="str">
        <f t="shared" si="587"/>
        <v/>
      </c>
      <c r="U3076" s="119" t="str">
        <f t="shared" si="588"/>
        <v/>
      </c>
      <c r="V3076" s="119" t="str">
        <f t="shared" si="593"/>
        <v/>
      </c>
      <c r="W3076" s="119" t="str">
        <f t="shared" si="594"/>
        <v/>
      </c>
      <c r="X3076" s="119" t="str">
        <f t="shared" si="595"/>
        <v/>
      </c>
      <c r="Y3076" s="120" t="str">
        <f t="shared" si="589"/>
        <v/>
      </c>
      <c r="Z3076" s="121" t="str">
        <f t="shared" si="590"/>
        <v/>
      </c>
      <c r="AB3076" s="119" t="str">
        <f t="shared" si="585"/>
        <v/>
      </c>
    </row>
    <row r="3077" spans="1:28" x14ac:dyDescent="0.45">
      <c r="A3077" s="112" t="str">
        <f>IF(C3077="","",COUNTA($C$3:C3077))</f>
        <v/>
      </c>
      <c r="B3077" s="112" t="str">
        <f t="shared" si="591"/>
        <v/>
      </c>
      <c r="C3077" s="137"/>
      <c r="F3077" s="137"/>
      <c r="G3077" s="116"/>
      <c r="H3077" s="152"/>
      <c r="I3077" s="116"/>
      <c r="J3077" s="116"/>
      <c r="K3077" s="117" t="str">
        <f t="shared" si="592"/>
        <v/>
      </c>
      <c r="O3077" s="138" t="str">
        <f t="shared" si="586"/>
        <v/>
      </c>
      <c r="P3077" s="142"/>
      <c r="S3077" s="154"/>
      <c r="T3077" s="119" t="str">
        <f t="shared" si="587"/>
        <v/>
      </c>
      <c r="U3077" s="119" t="str">
        <f t="shared" si="588"/>
        <v/>
      </c>
      <c r="V3077" s="119" t="str">
        <f t="shared" si="593"/>
        <v/>
      </c>
      <c r="W3077" s="119" t="str">
        <f t="shared" si="594"/>
        <v/>
      </c>
      <c r="X3077" s="119" t="str">
        <f t="shared" si="595"/>
        <v/>
      </c>
      <c r="Y3077" s="120" t="str">
        <f t="shared" si="589"/>
        <v/>
      </c>
      <c r="Z3077" s="121" t="str">
        <f t="shared" si="590"/>
        <v/>
      </c>
      <c r="AB3077" s="119" t="str">
        <f t="shared" si="585"/>
        <v/>
      </c>
    </row>
    <row r="3078" spans="1:28" x14ac:dyDescent="0.45">
      <c r="A3078" s="112" t="str">
        <f>IF(C3078="","",COUNTA($C$3:C3078))</f>
        <v/>
      </c>
      <c r="B3078" s="112" t="str">
        <f t="shared" si="591"/>
        <v/>
      </c>
      <c r="F3078" s="137"/>
      <c r="G3078" s="116"/>
      <c r="H3078" s="152"/>
      <c r="I3078" s="116"/>
      <c r="J3078" s="116"/>
      <c r="K3078" s="117" t="str">
        <f t="shared" si="592"/>
        <v/>
      </c>
      <c r="O3078" s="138" t="str">
        <f t="shared" si="586"/>
        <v/>
      </c>
      <c r="P3078" s="142"/>
      <c r="S3078" s="154"/>
      <c r="T3078" s="119" t="str">
        <f t="shared" si="587"/>
        <v/>
      </c>
      <c r="U3078" s="119" t="str">
        <f t="shared" si="588"/>
        <v/>
      </c>
      <c r="V3078" s="119" t="str">
        <f t="shared" si="593"/>
        <v/>
      </c>
      <c r="W3078" s="119" t="str">
        <f t="shared" si="594"/>
        <v/>
      </c>
      <c r="X3078" s="119" t="str">
        <f t="shared" si="595"/>
        <v/>
      </c>
      <c r="Y3078" s="120" t="str">
        <f t="shared" si="589"/>
        <v/>
      </c>
      <c r="Z3078" s="121" t="str">
        <f t="shared" si="590"/>
        <v/>
      </c>
      <c r="AB3078" s="119" t="str">
        <f t="shared" si="585"/>
        <v/>
      </c>
    </row>
    <row r="3079" spans="1:28" x14ac:dyDescent="0.45">
      <c r="A3079" s="112" t="str">
        <f>IF(C3079="","",COUNTA($C$3:C3079))</f>
        <v/>
      </c>
      <c r="B3079" s="112" t="str">
        <f t="shared" si="591"/>
        <v/>
      </c>
      <c r="F3079" s="137"/>
      <c r="G3079" s="116"/>
      <c r="H3079" s="152"/>
      <c r="I3079" s="116"/>
      <c r="J3079" s="116"/>
      <c r="K3079" s="117" t="str">
        <f t="shared" si="592"/>
        <v/>
      </c>
      <c r="O3079" s="138" t="str">
        <f t="shared" si="586"/>
        <v/>
      </c>
      <c r="P3079" s="142"/>
      <c r="S3079" s="154"/>
      <c r="T3079" s="119" t="str">
        <f t="shared" si="587"/>
        <v/>
      </c>
      <c r="U3079" s="119" t="str">
        <f t="shared" si="588"/>
        <v/>
      </c>
      <c r="V3079" s="119" t="str">
        <f t="shared" si="593"/>
        <v/>
      </c>
      <c r="W3079" s="119" t="str">
        <f t="shared" si="594"/>
        <v/>
      </c>
      <c r="X3079" s="119" t="str">
        <f t="shared" si="595"/>
        <v/>
      </c>
      <c r="Y3079" s="120" t="str">
        <f t="shared" si="589"/>
        <v/>
      </c>
      <c r="Z3079" s="121" t="str">
        <f t="shared" si="590"/>
        <v/>
      </c>
      <c r="AB3079" s="119" t="str">
        <f t="shared" si="585"/>
        <v/>
      </c>
    </row>
    <row r="3080" spans="1:28" x14ac:dyDescent="0.45">
      <c r="A3080" s="112" t="str">
        <f>IF(C3080="","",COUNTA($C$3:C3080))</f>
        <v/>
      </c>
      <c r="B3080" s="112" t="str">
        <f t="shared" si="591"/>
        <v/>
      </c>
      <c r="C3080" s="137"/>
      <c r="F3080" s="137"/>
      <c r="G3080" s="116"/>
      <c r="H3080" s="152"/>
      <c r="I3080" s="116"/>
      <c r="J3080" s="116"/>
      <c r="K3080" s="117" t="str">
        <f t="shared" si="592"/>
        <v/>
      </c>
      <c r="O3080" s="138" t="str">
        <f t="shared" si="586"/>
        <v/>
      </c>
      <c r="P3080" s="142"/>
      <c r="S3080" s="154"/>
      <c r="T3080" s="119" t="str">
        <f t="shared" si="587"/>
        <v/>
      </c>
      <c r="U3080" s="119" t="str">
        <f t="shared" si="588"/>
        <v/>
      </c>
      <c r="V3080" s="119" t="str">
        <f t="shared" si="593"/>
        <v/>
      </c>
      <c r="W3080" s="119" t="str">
        <f t="shared" si="594"/>
        <v/>
      </c>
      <c r="X3080" s="119" t="str">
        <f t="shared" si="595"/>
        <v/>
      </c>
      <c r="Y3080" s="120" t="str">
        <f t="shared" si="589"/>
        <v/>
      </c>
      <c r="Z3080" s="121" t="str">
        <f t="shared" si="590"/>
        <v/>
      </c>
      <c r="AB3080" s="119" t="str">
        <f t="shared" si="585"/>
        <v/>
      </c>
    </row>
    <row r="3081" spans="1:28" x14ac:dyDescent="0.45">
      <c r="A3081" s="112" t="str">
        <f>IF(C3081="","",COUNTA($C$3:C3081))</f>
        <v/>
      </c>
      <c r="B3081" s="112" t="str">
        <f t="shared" si="591"/>
        <v/>
      </c>
      <c r="F3081" s="137"/>
      <c r="G3081" s="116"/>
      <c r="H3081" s="152"/>
      <c r="I3081" s="116"/>
      <c r="J3081" s="116"/>
      <c r="K3081" s="117" t="str">
        <f t="shared" si="592"/>
        <v/>
      </c>
      <c r="O3081" s="138" t="str">
        <f t="shared" si="586"/>
        <v/>
      </c>
      <c r="P3081" s="142"/>
      <c r="S3081" s="154"/>
      <c r="T3081" s="119" t="str">
        <f t="shared" si="587"/>
        <v/>
      </c>
      <c r="U3081" s="119" t="str">
        <f t="shared" si="588"/>
        <v/>
      </c>
      <c r="V3081" s="119" t="str">
        <f t="shared" si="593"/>
        <v/>
      </c>
      <c r="W3081" s="119" t="str">
        <f t="shared" si="594"/>
        <v/>
      </c>
      <c r="X3081" s="119" t="str">
        <f t="shared" si="595"/>
        <v/>
      </c>
      <c r="Y3081" s="120" t="str">
        <f t="shared" si="589"/>
        <v/>
      </c>
      <c r="Z3081" s="121" t="str">
        <f t="shared" si="590"/>
        <v/>
      </c>
      <c r="AB3081" s="119" t="str">
        <f t="shared" si="585"/>
        <v/>
      </c>
    </row>
    <row r="3082" spans="1:28" x14ac:dyDescent="0.45">
      <c r="A3082" s="112" t="str">
        <f>IF(C3082="","",COUNTA($C$3:C3082))</f>
        <v/>
      </c>
      <c r="B3082" s="112" t="str">
        <f t="shared" si="591"/>
        <v/>
      </c>
      <c r="F3082" s="137"/>
      <c r="G3082" s="116"/>
      <c r="H3082" s="152"/>
      <c r="I3082" s="116"/>
      <c r="J3082" s="116"/>
      <c r="K3082" s="117" t="str">
        <f t="shared" si="592"/>
        <v/>
      </c>
      <c r="O3082" s="138" t="str">
        <f t="shared" si="586"/>
        <v/>
      </c>
      <c r="P3082" s="142"/>
      <c r="S3082" s="154"/>
      <c r="T3082" s="119" t="str">
        <f t="shared" si="587"/>
        <v/>
      </c>
      <c r="U3082" s="119" t="str">
        <f t="shared" si="588"/>
        <v/>
      </c>
      <c r="V3082" s="119" t="str">
        <f t="shared" si="593"/>
        <v/>
      </c>
      <c r="W3082" s="119" t="str">
        <f t="shared" si="594"/>
        <v/>
      </c>
      <c r="X3082" s="119" t="str">
        <f t="shared" si="595"/>
        <v/>
      </c>
      <c r="Y3082" s="120" t="str">
        <f t="shared" si="589"/>
        <v/>
      </c>
      <c r="Z3082" s="121" t="str">
        <f t="shared" si="590"/>
        <v/>
      </c>
      <c r="AB3082" s="119" t="str">
        <f t="shared" si="585"/>
        <v/>
      </c>
    </row>
    <row r="3083" spans="1:28" x14ac:dyDescent="0.45">
      <c r="A3083" s="112" t="str">
        <f>IF(C3083="","",COUNTA($C$3:C3083))</f>
        <v/>
      </c>
      <c r="B3083" s="112" t="str">
        <f t="shared" si="591"/>
        <v/>
      </c>
      <c r="F3083" s="137"/>
      <c r="G3083" s="116"/>
      <c r="H3083" s="152"/>
      <c r="I3083" s="116"/>
      <c r="J3083" s="116"/>
      <c r="K3083" s="117" t="str">
        <f t="shared" si="592"/>
        <v/>
      </c>
      <c r="O3083" s="138" t="str">
        <f t="shared" si="586"/>
        <v/>
      </c>
      <c r="P3083" s="142"/>
      <c r="S3083" s="154"/>
      <c r="T3083" s="119" t="str">
        <f t="shared" si="587"/>
        <v/>
      </c>
      <c r="U3083" s="119" t="str">
        <f t="shared" si="588"/>
        <v/>
      </c>
      <c r="V3083" s="119" t="str">
        <f t="shared" si="593"/>
        <v/>
      </c>
      <c r="W3083" s="119" t="str">
        <f t="shared" si="594"/>
        <v/>
      </c>
      <c r="X3083" s="119" t="str">
        <f t="shared" si="595"/>
        <v/>
      </c>
      <c r="Y3083" s="120" t="str">
        <f t="shared" si="589"/>
        <v/>
      </c>
      <c r="Z3083" s="121" t="str">
        <f t="shared" si="590"/>
        <v/>
      </c>
      <c r="AB3083" s="119" t="str">
        <f t="shared" si="585"/>
        <v/>
      </c>
    </row>
    <row r="3084" spans="1:28" x14ac:dyDescent="0.45">
      <c r="A3084" s="112" t="str">
        <f>IF(C3084="","",COUNTA($C$3:C3084))</f>
        <v/>
      </c>
      <c r="B3084" s="112" t="str">
        <f t="shared" si="591"/>
        <v/>
      </c>
      <c r="F3084" s="137"/>
      <c r="G3084" s="116"/>
      <c r="H3084" s="152"/>
      <c r="I3084" s="116"/>
      <c r="J3084" s="116"/>
      <c r="K3084" s="117" t="str">
        <f t="shared" si="592"/>
        <v/>
      </c>
      <c r="O3084" s="138" t="str">
        <f t="shared" si="586"/>
        <v/>
      </c>
      <c r="P3084" s="142"/>
      <c r="S3084" s="154"/>
      <c r="T3084" s="119" t="str">
        <f t="shared" si="587"/>
        <v/>
      </c>
      <c r="U3084" s="119" t="str">
        <f t="shared" si="588"/>
        <v/>
      </c>
      <c r="V3084" s="119" t="str">
        <f t="shared" si="593"/>
        <v/>
      </c>
      <c r="W3084" s="119" t="str">
        <f t="shared" si="594"/>
        <v/>
      </c>
      <c r="X3084" s="119" t="str">
        <f t="shared" si="595"/>
        <v/>
      </c>
      <c r="Y3084" s="120" t="str">
        <f t="shared" si="589"/>
        <v/>
      </c>
      <c r="Z3084" s="121" t="str">
        <f t="shared" si="590"/>
        <v/>
      </c>
      <c r="AB3084" s="119" t="str">
        <f t="shared" si="585"/>
        <v/>
      </c>
    </row>
    <row r="3085" spans="1:28" x14ac:dyDescent="0.45">
      <c r="A3085" s="112" t="str">
        <f>IF(C3085="","",COUNTA($C$3:C3085))</f>
        <v/>
      </c>
      <c r="B3085" s="112" t="str">
        <f t="shared" si="591"/>
        <v/>
      </c>
      <c r="F3085" s="137"/>
      <c r="G3085" s="116"/>
      <c r="H3085" s="152"/>
      <c r="I3085" s="116"/>
      <c r="J3085" s="116"/>
      <c r="K3085" s="117" t="str">
        <f t="shared" si="592"/>
        <v/>
      </c>
      <c r="O3085" s="138" t="str">
        <f t="shared" si="586"/>
        <v/>
      </c>
      <c r="P3085" s="142"/>
      <c r="S3085" s="154"/>
      <c r="T3085" s="119" t="str">
        <f t="shared" si="587"/>
        <v/>
      </c>
      <c r="U3085" s="119" t="str">
        <f t="shared" si="588"/>
        <v/>
      </c>
      <c r="V3085" s="119" t="str">
        <f t="shared" si="593"/>
        <v/>
      </c>
      <c r="W3085" s="119" t="str">
        <f t="shared" si="594"/>
        <v/>
      </c>
      <c r="X3085" s="119" t="str">
        <f t="shared" si="595"/>
        <v/>
      </c>
      <c r="Y3085" s="120" t="str">
        <f t="shared" si="589"/>
        <v/>
      </c>
      <c r="Z3085" s="121" t="str">
        <f t="shared" si="590"/>
        <v/>
      </c>
      <c r="AB3085" s="119" t="str">
        <f t="shared" si="585"/>
        <v/>
      </c>
    </row>
    <row r="3086" spans="1:28" x14ac:dyDescent="0.45">
      <c r="A3086" s="112" t="str">
        <f>IF(C3086="","",COUNTA($C$3:C3086))</f>
        <v/>
      </c>
      <c r="B3086" s="112" t="str">
        <f t="shared" si="591"/>
        <v/>
      </c>
      <c r="F3086" s="137"/>
      <c r="G3086" s="116"/>
      <c r="H3086" s="152"/>
      <c r="I3086" s="116"/>
      <c r="J3086" s="116"/>
      <c r="K3086" s="117" t="str">
        <f t="shared" si="592"/>
        <v/>
      </c>
      <c r="O3086" s="138" t="str">
        <f t="shared" si="586"/>
        <v/>
      </c>
      <c r="P3086" s="142"/>
      <c r="S3086" s="154"/>
      <c r="T3086" s="119" t="str">
        <f t="shared" si="587"/>
        <v/>
      </c>
      <c r="U3086" s="119" t="str">
        <f t="shared" si="588"/>
        <v/>
      </c>
      <c r="V3086" s="119" t="str">
        <f t="shared" si="593"/>
        <v/>
      </c>
      <c r="W3086" s="119" t="str">
        <f t="shared" si="594"/>
        <v/>
      </c>
      <c r="X3086" s="119" t="str">
        <f t="shared" si="595"/>
        <v/>
      </c>
      <c r="Y3086" s="120" t="str">
        <f t="shared" si="589"/>
        <v/>
      </c>
      <c r="Z3086" s="121" t="str">
        <f t="shared" si="590"/>
        <v/>
      </c>
      <c r="AB3086" s="119" t="str">
        <f t="shared" si="585"/>
        <v/>
      </c>
    </row>
    <row r="3087" spans="1:28" x14ac:dyDescent="0.45">
      <c r="A3087" s="112" t="str">
        <f>IF(C3087="","",COUNTA($C$3:C3087))</f>
        <v/>
      </c>
      <c r="B3087" s="112" t="str">
        <f t="shared" si="591"/>
        <v/>
      </c>
      <c r="F3087" s="137"/>
      <c r="G3087" s="116"/>
      <c r="H3087" s="152"/>
      <c r="I3087" s="116"/>
      <c r="J3087" s="116"/>
      <c r="K3087" s="117" t="str">
        <f t="shared" si="592"/>
        <v/>
      </c>
      <c r="O3087" s="138" t="str">
        <f t="shared" si="586"/>
        <v/>
      </c>
      <c r="P3087" s="142"/>
      <c r="S3087" s="154"/>
      <c r="T3087" s="119" t="str">
        <f t="shared" si="587"/>
        <v/>
      </c>
      <c r="U3087" s="119" t="str">
        <f t="shared" si="588"/>
        <v/>
      </c>
      <c r="V3087" s="119" t="str">
        <f t="shared" si="593"/>
        <v/>
      </c>
      <c r="W3087" s="119" t="str">
        <f t="shared" si="594"/>
        <v/>
      </c>
      <c r="X3087" s="119" t="str">
        <f t="shared" si="595"/>
        <v/>
      </c>
      <c r="Y3087" s="120" t="str">
        <f t="shared" si="589"/>
        <v/>
      </c>
      <c r="Z3087" s="121" t="str">
        <f t="shared" si="590"/>
        <v/>
      </c>
      <c r="AB3087" s="119" t="str">
        <f t="shared" si="585"/>
        <v/>
      </c>
    </row>
    <row r="3088" spans="1:28" x14ac:dyDescent="0.45">
      <c r="A3088" s="112" t="str">
        <f>IF(C3088="","",COUNTA($C$3:C3088))</f>
        <v/>
      </c>
      <c r="B3088" s="112" t="str">
        <f t="shared" si="591"/>
        <v/>
      </c>
      <c r="F3088" s="137"/>
      <c r="G3088" s="116"/>
      <c r="H3088" s="152"/>
      <c r="I3088" s="116"/>
      <c r="J3088" s="116"/>
      <c r="K3088" s="117" t="str">
        <f t="shared" si="592"/>
        <v/>
      </c>
      <c r="O3088" s="138" t="str">
        <f t="shared" si="586"/>
        <v/>
      </c>
      <c r="P3088" s="142"/>
      <c r="S3088" s="154"/>
      <c r="T3088" s="119" t="str">
        <f t="shared" si="587"/>
        <v/>
      </c>
      <c r="U3088" s="119" t="str">
        <f t="shared" si="588"/>
        <v/>
      </c>
      <c r="V3088" s="119" t="str">
        <f t="shared" si="593"/>
        <v/>
      </c>
      <c r="W3088" s="119" t="str">
        <f t="shared" si="594"/>
        <v/>
      </c>
      <c r="X3088" s="119" t="str">
        <f t="shared" si="595"/>
        <v/>
      </c>
      <c r="Y3088" s="120" t="str">
        <f t="shared" si="589"/>
        <v/>
      </c>
      <c r="Z3088" s="121" t="str">
        <f t="shared" si="590"/>
        <v/>
      </c>
      <c r="AB3088" s="119" t="str">
        <f t="shared" si="585"/>
        <v/>
      </c>
    </row>
    <row r="3089" spans="1:28" x14ac:dyDescent="0.45">
      <c r="A3089" s="112" t="str">
        <f>IF(C3089="","",COUNTA($C$3:C3089))</f>
        <v/>
      </c>
      <c r="B3089" s="112" t="str">
        <f t="shared" si="591"/>
        <v/>
      </c>
      <c r="F3089" s="137"/>
      <c r="G3089" s="116"/>
      <c r="H3089" s="152"/>
      <c r="I3089" s="116"/>
      <c r="J3089" s="116"/>
      <c r="K3089" s="117" t="str">
        <f t="shared" si="592"/>
        <v/>
      </c>
      <c r="O3089" s="138" t="str">
        <f t="shared" si="586"/>
        <v/>
      </c>
      <c r="P3089" s="142"/>
      <c r="S3089" s="154"/>
      <c r="T3089" s="119" t="str">
        <f t="shared" si="587"/>
        <v/>
      </c>
      <c r="U3089" s="119" t="str">
        <f t="shared" si="588"/>
        <v/>
      </c>
      <c r="V3089" s="119" t="str">
        <f t="shared" si="593"/>
        <v/>
      </c>
      <c r="W3089" s="119" t="str">
        <f t="shared" si="594"/>
        <v/>
      </c>
      <c r="X3089" s="119" t="str">
        <f t="shared" si="595"/>
        <v/>
      </c>
      <c r="Y3089" s="120" t="str">
        <f t="shared" si="589"/>
        <v/>
      </c>
      <c r="Z3089" s="121" t="str">
        <f t="shared" si="590"/>
        <v/>
      </c>
      <c r="AB3089" s="119" t="str">
        <f t="shared" si="585"/>
        <v/>
      </c>
    </row>
    <row r="3090" spans="1:28" x14ac:dyDescent="0.45">
      <c r="A3090" s="112" t="str">
        <f>IF(C3090="","",COUNTA($C$3:C3090))</f>
        <v/>
      </c>
      <c r="B3090" s="112" t="str">
        <f t="shared" si="591"/>
        <v/>
      </c>
      <c r="F3090" s="137"/>
      <c r="G3090" s="116"/>
      <c r="H3090" s="152"/>
      <c r="I3090" s="116"/>
      <c r="J3090" s="116"/>
      <c r="K3090" s="117" t="str">
        <f t="shared" si="592"/>
        <v/>
      </c>
      <c r="O3090" s="138" t="str">
        <f t="shared" si="586"/>
        <v/>
      </c>
      <c r="P3090" s="142"/>
      <c r="S3090" s="154"/>
      <c r="T3090" s="119" t="str">
        <f t="shared" si="587"/>
        <v/>
      </c>
      <c r="U3090" s="119" t="str">
        <f t="shared" si="588"/>
        <v/>
      </c>
      <c r="V3090" s="119" t="str">
        <f t="shared" si="593"/>
        <v/>
      </c>
      <c r="W3090" s="119" t="str">
        <f t="shared" si="594"/>
        <v/>
      </c>
      <c r="X3090" s="119" t="str">
        <f t="shared" si="595"/>
        <v/>
      </c>
      <c r="Y3090" s="120" t="str">
        <f t="shared" si="589"/>
        <v/>
      </c>
      <c r="Z3090" s="121" t="str">
        <f t="shared" si="590"/>
        <v/>
      </c>
      <c r="AB3090" s="119" t="str">
        <f t="shared" si="585"/>
        <v/>
      </c>
    </row>
    <row r="3091" spans="1:28" x14ac:dyDescent="0.45">
      <c r="A3091" s="112" t="str">
        <f>IF(C3091="","",COUNTA($C$3:C3091))</f>
        <v/>
      </c>
      <c r="B3091" s="112" t="str">
        <f t="shared" si="591"/>
        <v/>
      </c>
      <c r="C3091" s="137"/>
      <c r="F3091" s="137"/>
      <c r="G3091" s="116"/>
      <c r="H3091" s="152"/>
      <c r="I3091" s="116"/>
      <c r="J3091" s="116"/>
      <c r="K3091" s="117" t="str">
        <f t="shared" si="592"/>
        <v/>
      </c>
      <c r="O3091" s="138" t="str">
        <f t="shared" si="586"/>
        <v/>
      </c>
      <c r="P3091" s="142"/>
      <c r="S3091" s="154"/>
      <c r="T3091" s="119" t="str">
        <f t="shared" si="587"/>
        <v/>
      </c>
      <c r="U3091" s="119" t="str">
        <f t="shared" si="588"/>
        <v/>
      </c>
      <c r="V3091" s="119" t="str">
        <f t="shared" si="593"/>
        <v/>
      </c>
      <c r="W3091" s="119" t="str">
        <f t="shared" si="594"/>
        <v/>
      </c>
      <c r="X3091" s="119" t="str">
        <f t="shared" si="595"/>
        <v/>
      </c>
      <c r="Y3091" s="120" t="str">
        <f t="shared" si="589"/>
        <v/>
      </c>
      <c r="Z3091" s="121" t="str">
        <f t="shared" si="590"/>
        <v/>
      </c>
      <c r="AB3091" s="119" t="str">
        <f t="shared" si="585"/>
        <v/>
      </c>
    </row>
    <row r="3092" spans="1:28" x14ac:dyDescent="0.45">
      <c r="A3092" s="112" t="str">
        <f>IF(C3092="","",COUNTA($C$3:C3092))</f>
        <v/>
      </c>
      <c r="B3092" s="112" t="str">
        <f t="shared" si="591"/>
        <v/>
      </c>
      <c r="F3092" s="137"/>
      <c r="G3092" s="116"/>
      <c r="H3092" s="152"/>
      <c r="I3092" s="116"/>
      <c r="J3092" s="116"/>
      <c r="K3092" s="117" t="str">
        <f t="shared" si="592"/>
        <v/>
      </c>
      <c r="O3092" s="138" t="str">
        <f t="shared" si="586"/>
        <v/>
      </c>
      <c r="P3092" s="142"/>
      <c r="S3092" s="154"/>
      <c r="T3092" s="119" t="str">
        <f t="shared" si="587"/>
        <v/>
      </c>
      <c r="U3092" s="119" t="str">
        <f t="shared" si="588"/>
        <v/>
      </c>
      <c r="V3092" s="119" t="str">
        <f t="shared" si="593"/>
        <v/>
      </c>
      <c r="W3092" s="119" t="str">
        <f t="shared" si="594"/>
        <v/>
      </c>
      <c r="X3092" s="119" t="str">
        <f t="shared" si="595"/>
        <v/>
      </c>
      <c r="Y3092" s="120" t="str">
        <f t="shared" si="589"/>
        <v/>
      </c>
      <c r="Z3092" s="121" t="str">
        <f t="shared" si="590"/>
        <v/>
      </c>
      <c r="AB3092" s="119" t="str">
        <f t="shared" si="585"/>
        <v/>
      </c>
    </row>
    <row r="3093" spans="1:28" x14ac:dyDescent="0.45">
      <c r="A3093" s="112" t="str">
        <f>IF(C3093="","",COUNTA($C$3:C3093))</f>
        <v/>
      </c>
      <c r="B3093" s="112" t="str">
        <f t="shared" si="591"/>
        <v/>
      </c>
      <c r="F3093" s="137"/>
      <c r="G3093" s="116"/>
      <c r="H3093" s="152"/>
      <c r="I3093" s="116"/>
      <c r="J3093" s="116"/>
      <c r="K3093" s="117" t="str">
        <f t="shared" si="592"/>
        <v/>
      </c>
      <c r="O3093" s="138" t="str">
        <f t="shared" si="586"/>
        <v/>
      </c>
      <c r="P3093" s="142"/>
      <c r="S3093" s="154"/>
      <c r="T3093" s="119" t="str">
        <f t="shared" si="587"/>
        <v/>
      </c>
      <c r="U3093" s="119" t="str">
        <f t="shared" si="588"/>
        <v/>
      </c>
      <c r="V3093" s="119" t="str">
        <f t="shared" si="593"/>
        <v/>
      </c>
      <c r="W3093" s="119" t="str">
        <f t="shared" si="594"/>
        <v/>
      </c>
      <c r="X3093" s="119" t="str">
        <f t="shared" si="595"/>
        <v/>
      </c>
      <c r="Y3093" s="120" t="str">
        <f t="shared" si="589"/>
        <v/>
      </c>
      <c r="Z3093" s="121" t="str">
        <f t="shared" si="590"/>
        <v/>
      </c>
      <c r="AB3093" s="119" t="str">
        <f t="shared" si="585"/>
        <v/>
      </c>
    </row>
    <row r="3094" spans="1:28" x14ac:dyDescent="0.45">
      <c r="A3094" s="112" t="str">
        <f>IF(C3094="","",COUNTA($C$3:C3094))</f>
        <v/>
      </c>
      <c r="B3094" s="112" t="str">
        <f t="shared" si="591"/>
        <v/>
      </c>
      <c r="F3094" s="137"/>
      <c r="G3094" s="116"/>
      <c r="H3094" s="152"/>
      <c r="I3094" s="116"/>
      <c r="J3094" s="116"/>
      <c r="K3094" s="117" t="str">
        <f t="shared" si="592"/>
        <v/>
      </c>
      <c r="O3094" s="138" t="str">
        <f t="shared" si="586"/>
        <v/>
      </c>
      <c r="P3094" s="142"/>
      <c r="S3094" s="154"/>
      <c r="T3094" s="119" t="str">
        <f t="shared" si="587"/>
        <v/>
      </c>
      <c r="U3094" s="119" t="str">
        <f t="shared" si="588"/>
        <v/>
      </c>
      <c r="V3094" s="119" t="str">
        <f t="shared" si="593"/>
        <v/>
      </c>
      <c r="W3094" s="119" t="str">
        <f t="shared" si="594"/>
        <v/>
      </c>
      <c r="X3094" s="119" t="str">
        <f t="shared" si="595"/>
        <v/>
      </c>
      <c r="Y3094" s="120" t="str">
        <f t="shared" si="589"/>
        <v/>
      </c>
      <c r="Z3094" s="121" t="str">
        <f t="shared" si="590"/>
        <v/>
      </c>
      <c r="AB3094" s="119" t="str">
        <f t="shared" si="585"/>
        <v/>
      </c>
    </row>
    <row r="3095" spans="1:28" x14ac:dyDescent="0.45">
      <c r="A3095" s="112" t="str">
        <f>IF(C3095="","",COUNTA($C$3:C3095))</f>
        <v/>
      </c>
      <c r="B3095" s="112" t="str">
        <f t="shared" si="591"/>
        <v/>
      </c>
      <c r="F3095" s="137"/>
      <c r="G3095" s="116"/>
      <c r="H3095" s="152"/>
      <c r="I3095" s="116"/>
      <c r="J3095" s="116"/>
      <c r="K3095" s="117" t="str">
        <f t="shared" si="592"/>
        <v/>
      </c>
      <c r="O3095" s="138" t="str">
        <f t="shared" si="586"/>
        <v/>
      </c>
      <c r="P3095" s="142"/>
      <c r="S3095" s="154"/>
      <c r="T3095" s="119" t="str">
        <f t="shared" si="587"/>
        <v/>
      </c>
      <c r="U3095" s="119" t="str">
        <f t="shared" si="588"/>
        <v/>
      </c>
      <c r="V3095" s="119" t="str">
        <f t="shared" si="593"/>
        <v/>
      </c>
      <c r="W3095" s="119" t="str">
        <f t="shared" si="594"/>
        <v/>
      </c>
      <c r="X3095" s="119" t="str">
        <f t="shared" si="595"/>
        <v/>
      </c>
      <c r="Y3095" s="120" t="str">
        <f t="shared" si="589"/>
        <v/>
      </c>
      <c r="Z3095" s="121" t="str">
        <f t="shared" si="590"/>
        <v/>
      </c>
      <c r="AB3095" s="119" t="str">
        <f t="shared" si="585"/>
        <v/>
      </c>
    </row>
    <row r="3096" spans="1:28" x14ac:dyDescent="0.45">
      <c r="A3096" s="112" t="str">
        <f>IF(C3096="","",COUNTA($C$3:C3096))</f>
        <v/>
      </c>
      <c r="B3096" s="112" t="str">
        <f t="shared" si="591"/>
        <v/>
      </c>
      <c r="C3096" s="137"/>
      <c r="F3096" s="137"/>
      <c r="G3096" s="116"/>
      <c r="H3096" s="152"/>
      <c r="I3096" s="116"/>
      <c r="J3096" s="116"/>
      <c r="K3096" s="117" t="str">
        <f t="shared" si="592"/>
        <v/>
      </c>
      <c r="O3096" s="138" t="str">
        <f t="shared" si="586"/>
        <v/>
      </c>
      <c r="P3096" s="142"/>
      <c r="S3096" s="154"/>
      <c r="T3096" s="119" t="str">
        <f t="shared" si="587"/>
        <v/>
      </c>
      <c r="U3096" s="119" t="str">
        <f t="shared" si="588"/>
        <v/>
      </c>
      <c r="V3096" s="119" t="str">
        <f t="shared" si="593"/>
        <v/>
      </c>
      <c r="W3096" s="119" t="str">
        <f t="shared" si="594"/>
        <v/>
      </c>
      <c r="X3096" s="119" t="str">
        <f t="shared" si="595"/>
        <v/>
      </c>
      <c r="Y3096" s="120" t="str">
        <f t="shared" si="589"/>
        <v/>
      </c>
      <c r="Z3096" s="121" t="str">
        <f t="shared" si="590"/>
        <v/>
      </c>
      <c r="AB3096" s="119" t="str">
        <f t="shared" si="585"/>
        <v/>
      </c>
    </row>
    <row r="3097" spans="1:28" x14ac:dyDescent="0.45">
      <c r="A3097" s="112" t="str">
        <f>IF(C3097="","",COUNTA($C$3:C3097))</f>
        <v/>
      </c>
      <c r="B3097" s="112" t="str">
        <f t="shared" si="591"/>
        <v/>
      </c>
      <c r="F3097" s="137"/>
      <c r="G3097" s="116"/>
      <c r="H3097" s="152"/>
      <c r="I3097" s="116"/>
      <c r="J3097" s="116"/>
      <c r="K3097" s="117" t="str">
        <f t="shared" si="592"/>
        <v/>
      </c>
      <c r="O3097" s="138" t="str">
        <f t="shared" si="586"/>
        <v/>
      </c>
      <c r="P3097" s="142"/>
      <c r="S3097" s="154"/>
      <c r="T3097" s="119" t="str">
        <f t="shared" si="587"/>
        <v/>
      </c>
      <c r="U3097" s="119" t="str">
        <f t="shared" si="588"/>
        <v/>
      </c>
      <c r="V3097" s="119" t="str">
        <f t="shared" si="593"/>
        <v/>
      </c>
      <c r="W3097" s="119" t="str">
        <f t="shared" si="594"/>
        <v/>
      </c>
      <c r="X3097" s="119" t="str">
        <f t="shared" si="595"/>
        <v/>
      </c>
      <c r="Y3097" s="120" t="str">
        <f t="shared" si="589"/>
        <v/>
      </c>
      <c r="Z3097" s="121" t="str">
        <f t="shared" si="590"/>
        <v/>
      </c>
      <c r="AB3097" s="119" t="str">
        <f t="shared" si="585"/>
        <v/>
      </c>
    </row>
    <row r="3098" spans="1:28" x14ac:dyDescent="0.45">
      <c r="A3098" s="112" t="str">
        <f>IF(C3098="","",COUNTA($C$3:C3098))</f>
        <v/>
      </c>
      <c r="B3098" s="112" t="str">
        <f t="shared" si="591"/>
        <v/>
      </c>
      <c r="C3098" s="137"/>
      <c r="F3098" s="137"/>
      <c r="G3098" s="116"/>
      <c r="H3098" s="152"/>
      <c r="I3098" s="116"/>
      <c r="J3098" s="116"/>
      <c r="K3098" s="117" t="str">
        <f t="shared" si="592"/>
        <v/>
      </c>
      <c r="O3098" s="138" t="str">
        <f t="shared" si="586"/>
        <v/>
      </c>
      <c r="P3098" s="142"/>
      <c r="S3098" s="154"/>
      <c r="T3098" s="119" t="str">
        <f t="shared" si="587"/>
        <v/>
      </c>
      <c r="U3098" s="119" t="str">
        <f t="shared" si="588"/>
        <v/>
      </c>
      <c r="V3098" s="119" t="str">
        <f t="shared" si="593"/>
        <v/>
      </c>
      <c r="W3098" s="119" t="str">
        <f t="shared" si="594"/>
        <v/>
      </c>
      <c r="X3098" s="119" t="str">
        <f t="shared" si="595"/>
        <v/>
      </c>
      <c r="Y3098" s="120" t="str">
        <f t="shared" si="589"/>
        <v/>
      </c>
      <c r="Z3098" s="121" t="str">
        <f t="shared" si="590"/>
        <v/>
      </c>
      <c r="AB3098" s="119" t="str">
        <f t="shared" si="585"/>
        <v/>
      </c>
    </row>
    <row r="3099" spans="1:28" x14ac:dyDescent="0.45">
      <c r="A3099" s="112" t="str">
        <f>IF(C3099="","",COUNTA($C$3:C3099))</f>
        <v/>
      </c>
      <c r="B3099" s="112" t="str">
        <f t="shared" si="591"/>
        <v/>
      </c>
      <c r="F3099" s="137"/>
      <c r="G3099" s="116"/>
      <c r="H3099" s="152"/>
      <c r="I3099" s="116"/>
      <c r="J3099" s="116"/>
      <c r="K3099" s="117" t="str">
        <f t="shared" si="592"/>
        <v/>
      </c>
      <c r="O3099" s="138" t="str">
        <f t="shared" si="586"/>
        <v/>
      </c>
      <c r="P3099" s="142"/>
      <c r="S3099" s="154"/>
      <c r="T3099" s="119" t="str">
        <f t="shared" si="587"/>
        <v/>
      </c>
      <c r="U3099" s="119" t="str">
        <f t="shared" si="588"/>
        <v/>
      </c>
      <c r="V3099" s="119" t="str">
        <f t="shared" si="593"/>
        <v/>
      </c>
      <c r="W3099" s="119" t="str">
        <f t="shared" si="594"/>
        <v/>
      </c>
      <c r="X3099" s="119" t="str">
        <f t="shared" si="595"/>
        <v/>
      </c>
      <c r="Y3099" s="120" t="str">
        <f t="shared" si="589"/>
        <v/>
      </c>
      <c r="Z3099" s="121" t="str">
        <f t="shared" si="590"/>
        <v/>
      </c>
      <c r="AB3099" s="119" t="str">
        <f t="shared" si="585"/>
        <v/>
      </c>
    </row>
    <row r="3100" spans="1:28" x14ac:dyDescent="0.45">
      <c r="A3100" s="112" t="str">
        <f>IF(C3100="","",COUNTA($C$3:C3100))</f>
        <v/>
      </c>
      <c r="B3100" s="112" t="str">
        <f t="shared" si="591"/>
        <v/>
      </c>
      <c r="C3100" s="137"/>
      <c r="F3100" s="137"/>
      <c r="G3100" s="116"/>
      <c r="H3100" s="152"/>
      <c r="I3100" s="116"/>
      <c r="J3100" s="116"/>
      <c r="K3100" s="117" t="str">
        <f t="shared" si="592"/>
        <v/>
      </c>
      <c r="O3100" s="138" t="str">
        <f t="shared" si="586"/>
        <v/>
      </c>
      <c r="P3100" s="142"/>
      <c r="S3100" s="154"/>
      <c r="T3100" s="119" t="str">
        <f t="shared" si="587"/>
        <v/>
      </c>
      <c r="U3100" s="119" t="str">
        <f t="shared" si="588"/>
        <v/>
      </c>
      <c r="V3100" s="119" t="str">
        <f t="shared" si="593"/>
        <v/>
      </c>
      <c r="W3100" s="119" t="str">
        <f t="shared" si="594"/>
        <v/>
      </c>
      <c r="X3100" s="119" t="str">
        <f t="shared" si="595"/>
        <v/>
      </c>
      <c r="Y3100" s="120" t="str">
        <f t="shared" si="589"/>
        <v/>
      </c>
      <c r="Z3100" s="121" t="str">
        <f t="shared" si="590"/>
        <v/>
      </c>
      <c r="AB3100" s="119" t="str">
        <f t="shared" si="585"/>
        <v/>
      </c>
    </row>
    <row r="3101" spans="1:28" x14ac:dyDescent="0.45">
      <c r="A3101" s="112" t="str">
        <f>IF(C3101="","",COUNTA($C$3:C3101))</f>
        <v/>
      </c>
      <c r="B3101" s="112" t="str">
        <f t="shared" si="591"/>
        <v/>
      </c>
      <c r="F3101" s="137"/>
      <c r="G3101" s="116"/>
      <c r="H3101" s="152"/>
      <c r="I3101" s="116"/>
      <c r="J3101" s="116"/>
      <c r="K3101" s="117" t="str">
        <f t="shared" si="592"/>
        <v/>
      </c>
      <c r="O3101" s="138" t="str">
        <f t="shared" si="586"/>
        <v/>
      </c>
      <c r="P3101" s="142"/>
      <c r="S3101" s="154"/>
      <c r="T3101" s="119" t="str">
        <f t="shared" si="587"/>
        <v/>
      </c>
      <c r="U3101" s="119" t="str">
        <f t="shared" si="588"/>
        <v/>
      </c>
      <c r="V3101" s="119" t="str">
        <f t="shared" si="593"/>
        <v/>
      </c>
      <c r="W3101" s="119" t="str">
        <f t="shared" si="594"/>
        <v/>
      </c>
      <c r="X3101" s="119" t="str">
        <f t="shared" si="595"/>
        <v/>
      </c>
      <c r="Y3101" s="120" t="str">
        <f t="shared" si="589"/>
        <v/>
      </c>
      <c r="Z3101" s="121" t="str">
        <f t="shared" si="590"/>
        <v/>
      </c>
      <c r="AB3101" s="119" t="str">
        <f t="shared" si="585"/>
        <v/>
      </c>
    </row>
    <row r="3102" spans="1:28" x14ac:dyDescent="0.45">
      <c r="A3102" s="112" t="str">
        <f>IF(C3102="","",COUNTA($C$3:C3102))</f>
        <v/>
      </c>
      <c r="B3102" s="112" t="str">
        <f t="shared" si="591"/>
        <v/>
      </c>
      <c r="C3102" s="137"/>
      <c r="F3102" s="137"/>
      <c r="G3102" s="116"/>
      <c r="H3102" s="152"/>
      <c r="I3102" s="116"/>
      <c r="J3102" s="116"/>
      <c r="K3102" s="117" t="str">
        <f t="shared" si="592"/>
        <v/>
      </c>
      <c r="O3102" s="138" t="str">
        <f t="shared" si="586"/>
        <v/>
      </c>
      <c r="P3102" s="142"/>
      <c r="S3102" s="154"/>
      <c r="T3102" s="119" t="str">
        <f t="shared" si="587"/>
        <v/>
      </c>
      <c r="U3102" s="119" t="str">
        <f t="shared" si="588"/>
        <v/>
      </c>
      <c r="V3102" s="119" t="str">
        <f t="shared" si="593"/>
        <v/>
      </c>
      <c r="W3102" s="119" t="str">
        <f t="shared" si="594"/>
        <v/>
      </c>
      <c r="X3102" s="119" t="str">
        <f t="shared" si="595"/>
        <v/>
      </c>
      <c r="Y3102" s="120" t="str">
        <f t="shared" si="589"/>
        <v/>
      </c>
      <c r="Z3102" s="121" t="str">
        <f t="shared" si="590"/>
        <v/>
      </c>
      <c r="AB3102" s="119" t="str">
        <f t="shared" si="585"/>
        <v/>
      </c>
    </row>
    <row r="3103" spans="1:28" x14ac:dyDescent="0.45">
      <c r="A3103" s="112" t="str">
        <f>IF(C3103="","",COUNTA($C$3:C3103))</f>
        <v/>
      </c>
      <c r="B3103" s="112" t="str">
        <f t="shared" si="591"/>
        <v/>
      </c>
      <c r="F3103" s="137"/>
      <c r="G3103" s="116"/>
      <c r="H3103" s="152"/>
      <c r="I3103" s="116"/>
      <c r="J3103" s="116"/>
      <c r="K3103" s="117" t="str">
        <f t="shared" si="592"/>
        <v/>
      </c>
      <c r="O3103" s="138" t="str">
        <f t="shared" si="586"/>
        <v/>
      </c>
      <c r="P3103" s="142"/>
      <c r="S3103" s="154"/>
      <c r="T3103" s="119" t="str">
        <f t="shared" si="587"/>
        <v/>
      </c>
      <c r="U3103" s="119" t="str">
        <f t="shared" si="588"/>
        <v/>
      </c>
      <c r="V3103" s="119" t="str">
        <f t="shared" si="593"/>
        <v/>
      </c>
      <c r="W3103" s="119" t="str">
        <f t="shared" si="594"/>
        <v/>
      </c>
      <c r="X3103" s="119" t="str">
        <f t="shared" si="595"/>
        <v/>
      </c>
      <c r="Y3103" s="120" t="str">
        <f t="shared" si="589"/>
        <v/>
      </c>
      <c r="Z3103" s="121" t="str">
        <f t="shared" si="590"/>
        <v/>
      </c>
      <c r="AB3103" s="119" t="str">
        <f t="shared" si="585"/>
        <v/>
      </c>
    </row>
    <row r="3104" spans="1:28" x14ac:dyDescent="0.45">
      <c r="A3104" s="112" t="str">
        <f>IF(C3104="","",COUNTA($C$3:C3104))</f>
        <v/>
      </c>
      <c r="B3104" s="112" t="str">
        <f t="shared" si="591"/>
        <v/>
      </c>
      <c r="C3104" s="137"/>
      <c r="F3104" s="137"/>
      <c r="G3104" s="116"/>
      <c r="H3104" s="152"/>
      <c r="I3104" s="116"/>
      <c r="J3104" s="116"/>
      <c r="K3104" s="117" t="str">
        <f t="shared" si="592"/>
        <v/>
      </c>
      <c r="O3104" s="138" t="str">
        <f t="shared" si="586"/>
        <v/>
      </c>
      <c r="P3104" s="142"/>
      <c r="S3104" s="154"/>
      <c r="T3104" s="119" t="str">
        <f t="shared" si="587"/>
        <v/>
      </c>
      <c r="U3104" s="119" t="str">
        <f t="shared" si="588"/>
        <v/>
      </c>
      <c r="V3104" s="119" t="str">
        <f t="shared" si="593"/>
        <v/>
      </c>
      <c r="W3104" s="119" t="str">
        <f t="shared" si="594"/>
        <v/>
      </c>
      <c r="X3104" s="119" t="str">
        <f t="shared" si="595"/>
        <v/>
      </c>
      <c r="Y3104" s="120" t="str">
        <f t="shared" si="589"/>
        <v/>
      </c>
      <c r="Z3104" s="121" t="str">
        <f t="shared" si="590"/>
        <v/>
      </c>
      <c r="AB3104" s="119" t="str">
        <f t="shared" si="585"/>
        <v/>
      </c>
    </row>
    <row r="3105" spans="1:28" x14ac:dyDescent="0.45">
      <c r="A3105" s="112" t="str">
        <f>IF(C3105="","",COUNTA($C$3:C3105))</f>
        <v/>
      </c>
      <c r="B3105" s="112" t="str">
        <f t="shared" si="591"/>
        <v/>
      </c>
      <c r="F3105" s="137"/>
      <c r="G3105" s="116"/>
      <c r="H3105" s="152"/>
      <c r="I3105" s="116"/>
      <c r="J3105" s="116"/>
      <c r="K3105" s="117" t="str">
        <f t="shared" si="592"/>
        <v/>
      </c>
      <c r="O3105" s="138" t="str">
        <f t="shared" si="586"/>
        <v/>
      </c>
      <c r="P3105" s="142"/>
      <c r="S3105" s="154"/>
      <c r="T3105" s="119" t="str">
        <f t="shared" si="587"/>
        <v/>
      </c>
      <c r="U3105" s="119" t="str">
        <f t="shared" si="588"/>
        <v/>
      </c>
      <c r="V3105" s="119" t="str">
        <f t="shared" si="593"/>
        <v/>
      </c>
      <c r="W3105" s="119" t="str">
        <f t="shared" si="594"/>
        <v/>
      </c>
      <c r="X3105" s="119" t="str">
        <f t="shared" si="595"/>
        <v/>
      </c>
      <c r="Y3105" s="120" t="str">
        <f t="shared" si="589"/>
        <v/>
      </c>
      <c r="Z3105" s="121" t="str">
        <f t="shared" si="590"/>
        <v/>
      </c>
      <c r="AB3105" s="119" t="str">
        <f t="shared" si="585"/>
        <v/>
      </c>
    </row>
    <row r="3106" spans="1:28" x14ac:dyDescent="0.45">
      <c r="A3106" s="112" t="str">
        <f>IF(C3106="","",COUNTA($C$3:C3106))</f>
        <v/>
      </c>
      <c r="B3106" s="112" t="str">
        <f t="shared" si="591"/>
        <v/>
      </c>
      <c r="C3106" s="137"/>
      <c r="F3106" s="137"/>
      <c r="G3106" s="116"/>
      <c r="H3106" s="152"/>
      <c r="I3106" s="116"/>
      <c r="J3106" s="116"/>
      <c r="K3106" s="117" t="str">
        <f t="shared" si="592"/>
        <v/>
      </c>
      <c r="O3106" s="138" t="str">
        <f t="shared" si="586"/>
        <v/>
      </c>
      <c r="P3106" s="142"/>
      <c r="S3106" s="154"/>
      <c r="T3106" s="119" t="str">
        <f t="shared" si="587"/>
        <v/>
      </c>
      <c r="U3106" s="119" t="str">
        <f t="shared" si="588"/>
        <v/>
      </c>
      <c r="V3106" s="119" t="str">
        <f t="shared" si="593"/>
        <v/>
      </c>
      <c r="W3106" s="119" t="str">
        <f t="shared" si="594"/>
        <v/>
      </c>
      <c r="X3106" s="119" t="str">
        <f t="shared" si="595"/>
        <v/>
      </c>
      <c r="Y3106" s="120" t="str">
        <f t="shared" si="589"/>
        <v/>
      </c>
      <c r="Z3106" s="121" t="str">
        <f t="shared" si="590"/>
        <v/>
      </c>
      <c r="AB3106" s="119" t="str">
        <f t="shared" si="585"/>
        <v/>
      </c>
    </row>
    <row r="3107" spans="1:28" x14ac:dyDescent="0.45">
      <c r="A3107" s="112" t="str">
        <f>IF(C3107="","",COUNTA($C$3:C3107))</f>
        <v/>
      </c>
      <c r="B3107" s="112" t="str">
        <f t="shared" si="591"/>
        <v/>
      </c>
      <c r="F3107" s="137"/>
      <c r="G3107" s="116"/>
      <c r="H3107" s="152"/>
      <c r="I3107" s="116"/>
      <c r="J3107" s="116"/>
      <c r="K3107" s="117" t="str">
        <f t="shared" si="592"/>
        <v/>
      </c>
      <c r="O3107" s="138" t="str">
        <f t="shared" si="586"/>
        <v/>
      </c>
      <c r="P3107" s="142"/>
      <c r="S3107" s="154"/>
      <c r="T3107" s="119" t="str">
        <f t="shared" si="587"/>
        <v/>
      </c>
      <c r="U3107" s="119" t="str">
        <f t="shared" si="588"/>
        <v/>
      </c>
      <c r="V3107" s="119" t="str">
        <f t="shared" si="593"/>
        <v/>
      </c>
      <c r="W3107" s="119" t="str">
        <f t="shared" si="594"/>
        <v/>
      </c>
      <c r="X3107" s="119" t="str">
        <f t="shared" si="595"/>
        <v/>
      </c>
      <c r="Y3107" s="120" t="str">
        <f t="shared" si="589"/>
        <v/>
      </c>
      <c r="Z3107" s="121" t="str">
        <f t="shared" si="590"/>
        <v/>
      </c>
      <c r="AB3107" s="119" t="str">
        <f t="shared" si="585"/>
        <v/>
      </c>
    </row>
    <row r="3108" spans="1:28" x14ac:dyDescent="0.45">
      <c r="A3108" s="112" t="str">
        <f>IF(C3108="","",COUNTA($C$3:C3108))</f>
        <v/>
      </c>
      <c r="B3108" s="112" t="str">
        <f t="shared" si="591"/>
        <v/>
      </c>
      <c r="F3108" s="137"/>
      <c r="G3108" s="116"/>
      <c r="H3108" s="152"/>
      <c r="I3108" s="116"/>
      <c r="J3108" s="116"/>
      <c r="K3108" s="117" t="str">
        <f t="shared" si="592"/>
        <v/>
      </c>
      <c r="O3108" s="138" t="str">
        <f t="shared" si="586"/>
        <v/>
      </c>
      <c r="P3108" s="142"/>
      <c r="S3108" s="154"/>
      <c r="T3108" s="119" t="str">
        <f t="shared" si="587"/>
        <v/>
      </c>
      <c r="U3108" s="119" t="str">
        <f t="shared" si="588"/>
        <v/>
      </c>
      <c r="V3108" s="119" t="str">
        <f t="shared" si="593"/>
        <v/>
      </c>
      <c r="W3108" s="119" t="str">
        <f t="shared" si="594"/>
        <v/>
      </c>
      <c r="X3108" s="119" t="str">
        <f t="shared" si="595"/>
        <v/>
      </c>
      <c r="Y3108" s="120" t="str">
        <f t="shared" si="589"/>
        <v/>
      </c>
      <c r="Z3108" s="121" t="str">
        <f t="shared" si="590"/>
        <v/>
      </c>
      <c r="AB3108" s="119" t="str">
        <f t="shared" ref="AB3108:AB3171" si="596">IFERROR((X3108-AA3108),"")</f>
        <v/>
      </c>
    </row>
    <row r="3109" spans="1:28" x14ac:dyDescent="0.45">
      <c r="A3109" s="112" t="str">
        <f>IF(C3109="","",COUNTA($C$3:C3109))</f>
        <v/>
      </c>
      <c r="B3109" s="112" t="str">
        <f t="shared" si="591"/>
        <v/>
      </c>
      <c r="C3109" s="137"/>
      <c r="D3109" s="114"/>
      <c r="E3109" s="114"/>
      <c r="F3109" s="115"/>
      <c r="G3109" s="116"/>
      <c r="H3109" s="152"/>
      <c r="I3109" s="116"/>
      <c r="J3109" s="116"/>
      <c r="K3109" s="117" t="str">
        <f t="shared" si="592"/>
        <v/>
      </c>
      <c r="O3109" s="138" t="str">
        <f t="shared" si="586"/>
        <v/>
      </c>
      <c r="P3109" s="142"/>
      <c r="S3109" s="154"/>
      <c r="T3109" s="119" t="str">
        <f t="shared" si="587"/>
        <v/>
      </c>
      <c r="U3109" s="119" t="str">
        <f t="shared" si="588"/>
        <v/>
      </c>
      <c r="V3109" s="119" t="str">
        <f t="shared" si="593"/>
        <v/>
      </c>
      <c r="W3109" s="119" t="str">
        <f t="shared" si="594"/>
        <v/>
      </c>
      <c r="X3109" s="119" t="str">
        <f t="shared" si="595"/>
        <v/>
      </c>
      <c r="Y3109" s="120" t="str">
        <f t="shared" si="589"/>
        <v/>
      </c>
      <c r="Z3109" s="121" t="str">
        <f t="shared" si="590"/>
        <v/>
      </c>
      <c r="AB3109" s="119" t="str">
        <f t="shared" si="596"/>
        <v/>
      </c>
    </row>
    <row r="3110" spans="1:28" x14ac:dyDescent="0.45">
      <c r="A3110" s="112" t="str">
        <f>IF(C3110="","",COUNTA($C$3:C3110))</f>
        <v/>
      </c>
      <c r="B3110" s="112" t="str">
        <f t="shared" si="591"/>
        <v/>
      </c>
      <c r="F3110" s="137"/>
      <c r="G3110" s="116"/>
      <c r="H3110" s="152"/>
      <c r="I3110" s="116"/>
      <c r="J3110" s="116"/>
      <c r="K3110" s="117" t="str">
        <f t="shared" si="592"/>
        <v/>
      </c>
      <c r="O3110" s="138" t="str">
        <f t="shared" si="586"/>
        <v/>
      </c>
      <c r="P3110" s="142"/>
      <c r="S3110" s="154"/>
      <c r="T3110" s="119" t="str">
        <f t="shared" si="587"/>
        <v/>
      </c>
      <c r="U3110" s="119" t="str">
        <f t="shared" si="588"/>
        <v/>
      </c>
      <c r="V3110" s="119" t="str">
        <f t="shared" si="593"/>
        <v/>
      </c>
      <c r="W3110" s="119" t="str">
        <f t="shared" si="594"/>
        <v/>
      </c>
      <c r="X3110" s="119" t="str">
        <f t="shared" si="595"/>
        <v/>
      </c>
      <c r="Y3110" s="120" t="str">
        <f t="shared" si="589"/>
        <v/>
      </c>
      <c r="Z3110" s="121" t="str">
        <f t="shared" si="590"/>
        <v/>
      </c>
      <c r="AB3110" s="119" t="str">
        <f t="shared" si="596"/>
        <v/>
      </c>
    </row>
    <row r="3111" spans="1:28" x14ac:dyDescent="0.45">
      <c r="A3111" s="112" t="str">
        <f>IF(C3111="","",COUNTA($C$3:C3111))</f>
        <v/>
      </c>
      <c r="B3111" s="112" t="str">
        <f t="shared" si="591"/>
        <v/>
      </c>
      <c r="F3111" s="137"/>
      <c r="G3111" s="116"/>
      <c r="H3111" s="152"/>
      <c r="I3111" s="116"/>
      <c r="J3111" s="116"/>
      <c r="K3111" s="117" t="str">
        <f t="shared" si="592"/>
        <v/>
      </c>
      <c r="O3111" s="138" t="str">
        <f t="shared" si="586"/>
        <v/>
      </c>
      <c r="P3111" s="142"/>
      <c r="S3111" s="154"/>
      <c r="T3111" s="119" t="str">
        <f t="shared" si="587"/>
        <v/>
      </c>
      <c r="U3111" s="119" t="str">
        <f t="shared" si="588"/>
        <v/>
      </c>
      <c r="V3111" s="119" t="str">
        <f t="shared" si="593"/>
        <v/>
      </c>
      <c r="W3111" s="119" t="str">
        <f t="shared" si="594"/>
        <v/>
      </c>
      <c r="X3111" s="119" t="str">
        <f t="shared" si="595"/>
        <v/>
      </c>
      <c r="Y3111" s="120" t="str">
        <f t="shared" si="589"/>
        <v/>
      </c>
      <c r="Z3111" s="121" t="str">
        <f t="shared" si="590"/>
        <v/>
      </c>
      <c r="AB3111" s="119" t="str">
        <f t="shared" si="596"/>
        <v/>
      </c>
    </row>
    <row r="3112" spans="1:28" x14ac:dyDescent="0.45">
      <c r="A3112" s="112" t="str">
        <f>IF(C3112="","",COUNTA($C$3:C3112))</f>
        <v/>
      </c>
      <c r="B3112" s="112" t="str">
        <f t="shared" si="591"/>
        <v/>
      </c>
      <c r="F3112" s="137"/>
      <c r="G3112" s="116"/>
      <c r="H3112" s="152"/>
      <c r="I3112" s="116"/>
      <c r="J3112" s="116"/>
      <c r="K3112" s="117" t="str">
        <f t="shared" si="592"/>
        <v/>
      </c>
      <c r="O3112" s="138" t="str">
        <f t="shared" si="586"/>
        <v/>
      </c>
      <c r="P3112" s="142"/>
      <c r="S3112" s="154"/>
      <c r="T3112" s="119" t="str">
        <f t="shared" si="587"/>
        <v/>
      </c>
      <c r="U3112" s="119" t="str">
        <f t="shared" si="588"/>
        <v/>
      </c>
      <c r="V3112" s="119" t="str">
        <f t="shared" si="593"/>
        <v/>
      </c>
      <c r="W3112" s="119" t="str">
        <f t="shared" si="594"/>
        <v/>
      </c>
      <c r="X3112" s="119" t="str">
        <f t="shared" si="595"/>
        <v/>
      </c>
      <c r="Y3112" s="120" t="str">
        <f t="shared" si="589"/>
        <v/>
      </c>
      <c r="Z3112" s="121" t="str">
        <f t="shared" si="590"/>
        <v/>
      </c>
      <c r="AB3112" s="119" t="str">
        <f t="shared" si="596"/>
        <v/>
      </c>
    </row>
    <row r="3113" spans="1:28" x14ac:dyDescent="0.45">
      <c r="A3113" s="112" t="str">
        <f>IF(C3113="","",COUNTA($C$3:C3113))</f>
        <v/>
      </c>
      <c r="B3113" s="112" t="str">
        <f t="shared" si="591"/>
        <v/>
      </c>
      <c r="F3113" s="137"/>
      <c r="G3113" s="116"/>
      <c r="H3113" s="152"/>
      <c r="I3113" s="116"/>
      <c r="J3113" s="116"/>
      <c r="K3113" s="117" t="str">
        <f t="shared" si="592"/>
        <v/>
      </c>
      <c r="O3113" s="138" t="str">
        <f t="shared" ref="O3113:O3176" si="597">IF(ISNUMBER(SEARCH("gsm",J:J)),(M3113+N3113)*1.22,IF(ISNUMBER(SEARCH("Tape",J:J)),L3113,IF(ISNUMBER(SEARCH("Thermal",J:J)),L3113,IF(ISNUMBER(SEARCH("Acou",J:J)),L3113,IF(ISNUMBER(SEARCH("ss",J:J)),L3113,IF(ISNUMBER(SEARCH("Alu",J:J)),L3113,IF(ISNUMBER(SEARCH("Gasket",J:J)),L3113,IF(ISNUMBER(SEARCH("Cleats",J:J)),L3113,IF(ISNUMBER(SEARCH("Tube",J:J)),L3113,IF(ISNUMBER(SEARCH("Bracket",J:J)),L3113,IF(ISNUMBER(SEARCH("Corner",J:J)),L3113,IF(ISNUMBER(SEARCH("MS",J:J)),L3113,IF(ISNUMBER(SEARCH("Bucket",J:J)),L3113,IF(ISNUMBER(SEARCH("stretch",J:J)),L3113,IF(ISNUMBER(SEARCH("Bubble",J:J)),L3113,IF(ISNUMBER(SEARCH("JTR",J:J)),L3113,IF(ISNUMBER(SEARCH("Clamp",J:J)),"No's",IF(ISNUMBER(SEARCH("PIR",J:J)),"sqmt",""))))))))))))))))))</f>
        <v/>
      </c>
      <c r="P3113" s="142"/>
      <c r="S3113" s="154"/>
      <c r="T3113" s="119" t="str">
        <f t="shared" si="587"/>
        <v/>
      </c>
      <c r="U3113" s="119" t="str">
        <f t="shared" si="588"/>
        <v/>
      </c>
      <c r="V3113" s="119" t="str">
        <f t="shared" si="593"/>
        <v/>
      </c>
      <c r="W3113" s="119" t="str">
        <f t="shared" si="594"/>
        <v/>
      </c>
      <c r="X3113" s="119" t="str">
        <f t="shared" si="595"/>
        <v/>
      </c>
      <c r="Y3113" s="120" t="str">
        <f t="shared" si="589"/>
        <v/>
      </c>
      <c r="Z3113" s="121" t="str">
        <f t="shared" si="590"/>
        <v/>
      </c>
      <c r="AB3113" s="119" t="str">
        <f t="shared" si="596"/>
        <v/>
      </c>
    </row>
    <row r="3114" spans="1:28" x14ac:dyDescent="0.45">
      <c r="A3114" s="112" t="str">
        <f>IF(C3114="","",COUNTA($C$3:C3114))</f>
        <v/>
      </c>
      <c r="B3114" s="112" t="str">
        <f t="shared" si="591"/>
        <v/>
      </c>
      <c r="F3114" s="137"/>
      <c r="G3114" s="116"/>
      <c r="H3114" s="152"/>
      <c r="I3114" s="116"/>
      <c r="J3114" s="116"/>
      <c r="K3114" s="117" t="str">
        <f t="shared" si="592"/>
        <v/>
      </c>
      <c r="O3114" s="138" t="str">
        <f t="shared" si="597"/>
        <v/>
      </c>
      <c r="P3114" s="142"/>
      <c r="S3114" s="154"/>
      <c r="T3114" s="119" t="str">
        <f t="shared" si="587"/>
        <v/>
      </c>
      <c r="U3114" s="119" t="str">
        <f t="shared" si="588"/>
        <v/>
      </c>
      <c r="V3114" s="119" t="str">
        <f t="shared" si="593"/>
        <v/>
      </c>
      <c r="W3114" s="119" t="str">
        <f t="shared" si="594"/>
        <v/>
      </c>
      <c r="X3114" s="119" t="str">
        <f t="shared" si="595"/>
        <v/>
      </c>
      <c r="Y3114" s="120" t="str">
        <f t="shared" si="589"/>
        <v/>
      </c>
      <c r="Z3114" s="121" t="str">
        <f t="shared" si="590"/>
        <v/>
      </c>
      <c r="AB3114" s="119" t="str">
        <f t="shared" si="596"/>
        <v/>
      </c>
    </row>
    <row r="3115" spans="1:28" x14ac:dyDescent="0.45">
      <c r="A3115" s="112" t="str">
        <f>IF(C3115="","",COUNTA($C$3:C3115))</f>
        <v/>
      </c>
      <c r="B3115" s="112" t="str">
        <f t="shared" si="591"/>
        <v/>
      </c>
      <c r="F3115" s="137"/>
      <c r="G3115" s="116"/>
      <c r="H3115" s="152"/>
      <c r="I3115" s="116"/>
      <c r="J3115" s="116"/>
      <c r="K3115" s="117" t="str">
        <f t="shared" si="592"/>
        <v/>
      </c>
      <c r="O3115" s="138" t="str">
        <f t="shared" si="597"/>
        <v/>
      </c>
      <c r="P3115" s="142"/>
      <c r="S3115" s="154"/>
      <c r="T3115" s="119" t="str">
        <f t="shared" si="587"/>
        <v/>
      </c>
      <c r="U3115" s="119" t="str">
        <f t="shared" si="588"/>
        <v/>
      </c>
      <c r="V3115" s="119" t="str">
        <f t="shared" si="593"/>
        <v/>
      </c>
      <c r="W3115" s="119" t="str">
        <f t="shared" si="594"/>
        <v/>
      </c>
      <c r="X3115" s="119" t="str">
        <f t="shared" si="595"/>
        <v/>
      </c>
      <c r="Y3115" s="120" t="str">
        <f t="shared" si="589"/>
        <v/>
      </c>
      <c r="Z3115" s="121" t="str">
        <f t="shared" si="590"/>
        <v/>
      </c>
      <c r="AB3115" s="119" t="str">
        <f t="shared" si="596"/>
        <v/>
      </c>
    </row>
    <row r="3116" spans="1:28" x14ac:dyDescent="0.45">
      <c r="A3116" s="112" t="str">
        <f>IF(C3116="","",COUNTA($C$3:C3116))</f>
        <v/>
      </c>
      <c r="B3116" s="112" t="str">
        <f t="shared" si="591"/>
        <v/>
      </c>
      <c r="C3116" s="137"/>
      <c r="F3116" s="137"/>
      <c r="G3116" s="116"/>
      <c r="H3116" s="152"/>
      <c r="I3116" s="116"/>
      <c r="J3116" s="116"/>
      <c r="K3116" s="117" t="str">
        <f t="shared" si="592"/>
        <v/>
      </c>
      <c r="O3116" s="138" t="str">
        <f t="shared" si="597"/>
        <v/>
      </c>
      <c r="P3116" s="142"/>
      <c r="S3116" s="154"/>
      <c r="T3116" s="119" t="str">
        <f t="shared" si="587"/>
        <v/>
      </c>
      <c r="U3116" s="119" t="str">
        <f t="shared" si="588"/>
        <v/>
      </c>
      <c r="V3116" s="119" t="str">
        <f t="shared" si="593"/>
        <v/>
      </c>
      <c r="W3116" s="119" t="str">
        <f t="shared" si="594"/>
        <v/>
      </c>
      <c r="X3116" s="119" t="str">
        <f t="shared" si="595"/>
        <v/>
      </c>
      <c r="Y3116" s="120" t="str">
        <f t="shared" si="589"/>
        <v/>
      </c>
      <c r="Z3116" s="121" t="str">
        <f t="shared" si="590"/>
        <v/>
      </c>
      <c r="AB3116" s="119" t="str">
        <f t="shared" si="596"/>
        <v/>
      </c>
    </row>
    <row r="3117" spans="1:28" x14ac:dyDescent="0.45">
      <c r="A3117" s="112" t="str">
        <f>IF(C3117="","",COUNTA($C$3:C3117))</f>
        <v/>
      </c>
      <c r="B3117" s="112" t="str">
        <f t="shared" si="591"/>
        <v/>
      </c>
      <c r="F3117" s="137"/>
      <c r="G3117" s="116"/>
      <c r="H3117" s="152"/>
      <c r="I3117" s="116"/>
      <c r="J3117" s="116"/>
      <c r="K3117" s="117" t="str">
        <f t="shared" si="592"/>
        <v/>
      </c>
      <c r="O3117" s="138" t="str">
        <f t="shared" si="597"/>
        <v/>
      </c>
      <c r="P3117" s="142"/>
      <c r="S3117" s="154"/>
      <c r="T3117" s="119" t="str">
        <f t="shared" si="587"/>
        <v/>
      </c>
      <c r="U3117" s="119" t="str">
        <f t="shared" si="588"/>
        <v/>
      </c>
      <c r="V3117" s="119" t="str">
        <f t="shared" si="593"/>
        <v/>
      </c>
      <c r="W3117" s="119" t="str">
        <f t="shared" si="594"/>
        <v/>
      </c>
      <c r="X3117" s="119" t="str">
        <f t="shared" si="595"/>
        <v/>
      </c>
      <c r="Y3117" s="120" t="str">
        <f t="shared" si="589"/>
        <v/>
      </c>
      <c r="Z3117" s="121" t="str">
        <f t="shared" si="590"/>
        <v/>
      </c>
      <c r="AB3117" s="119" t="str">
        <f t="shared" si="596"/>
        <v/>
      </c>
    </row>
    <row r="3118" spans="1:28" x14ac:dyDescent="0.45">
      <c r="A3118" s="112" t="str">
        <f>IF(C3118="","",COUNTA($C$3:C3118))</f>
        <v/>
      </c>
      <c r="B3118" s="112" t="str">
        <f t="shared" si="591"/>
        <v/>
      </c>
      <c r="F3118" s="137"/>
      <c r="G3118" s="116"/>
      <c r="H3118" s="152"/>
      <c r="I3118" s="116"/>
      <c r="J3118" s="116"/>
      <c r="K3118" s="117" t="str">
        <f t="shared" si="592"/>
        <v/>
      </c>
      <c r="O3118" s="138" t="str">
        <f t="shared" si="597"/>
        <v/>
      </c>
      <c r="P3118" s="142"/>
      <c r="S3118" s="154"/>
      <c r="T3118" s="119" t="str">
        <f t="shared" si="587"/>
        <v/>
      </c>
      <c r="U3118" s="119" t="str">
        <f t="shared" si="588"/>
        <v/>
      </c>
      <c r="V3118" s="119" t="str">
        <f t="shared" si="593"/>
        <v/>
      </c>
      <c r="W3118" s="119" t="str">
        <f t="shared" si="594"/>
        <v/>
      </c>
      <c r="X3118" s="119" t="str">
        <f t="shared" si="595"/>
        <v/>
      </c>
      <c r="Y3118" s="120" t="str">
        <f t="shared" si="589"/>
        <v/>
      </c>
      <c r="Z3118" s="121" t="str">
        <f t="shared" si="590"/>
        <v/>
      </c>
      <c r="AB3118" s="119" t="str">
        <f t="shared" si="596"/>
        <v/>
      </c>
    </row>
    <row r="3119" spans="1:28" x14ac:dyDescent="0.45">
      <c r="A3119" s="112" t="str">
        <f>IF(C3119="","",COUNTA($C$3:C3119))</f>
        <v/>
      </c>
      <c r="B3119" s="112" t="str">
        <f t="shared" si="591"/>
        <v/>
      </c>
      <c r="F3119" s="137"/>
      <c r="G3119" s="116"/>
      <c r="H3119" s="152"/>
      <c r="I3119" s="116"/>
      <c r="J3119" s="116"/>
      <c r="K3119" s="117" t="str">
        <f t="shared" si="592"/>
        <v/>
      </c>
      <c r="O3119" s="138" t="str">
        <f t="shared" si="597"/>
        <v/>
      </c>
      <c r="P3119" s="142"/>
      <c r="S3119" s="154"/>
      <c r="T3119" s="119" t="str">
        <f t="shared" si="587"/>
        <v/>
      </c>
      <c r="U3119" s="119" t="str">
        <f t="shared" si="588"/>
        <v/>
      </c>
      <c r="V3119" s="119" t="str">
        <f t="shared" si="593"/>
        <v/>
      </c>
      <c r="W3119" s="119" t="str">
        <f t="shared" si="594"/>
        <v/>
      </c>
      <c r="X3119" s="119" t="str">
        <f t="shared" si="595"/>
        <v/>
      </c>
      <c r="Y3119" s="120" t="str">
        <f t="shared" si="589"/>
        <v/>
      </c>
      <c r="Z3119" s="121" t="str">
        <f t="shared" si="590"/>
        <v/>
      </c>
      <c r="AB3119" s="119" t="str">
        <f t="shared" si="596"/>
        <v/>
      </c>
    </row>
    <row r="3120" spans="1:28" x14ac:dyDescent="0.45">
      <c r="A3120" s="112" t="str">
        <f>IF(C3120="","",COUNTA($C$3:C3120))</f>
        <v/>
      </c>
      <c r="B3120" s="112" t="str">
        <f t="shared" si="591"/>
        <v/>
      </c>
      <c r="F3120" s="137"/>
      <c r="G3120" s="116"/>
      <c r="H3120" s="152"/>
      <c r="I3120" s="116"/>
      <c r="J3120" s="116"/>
      <c r="K3120" s="117" t="str">
        <f t="shared" si="592"/>
        <v/>
      </c>
      <c r="O3120" s="138" t="str">
        <f t="shared" si="597"/>
        <v/>
      </c>
      <c r="P3120" s="142"/>
      <c r="S3120" s="154"/>
      <c r="T3120" s="119" t="str">
        <f t="shared" si="587"/>
        <v/>
      </c>
      <c r="U3120" s="119" t="str">
        <f t="shared" si="588"/>
        <v/>
      </c>
      <c r="V3120" s="119" t="str">
        <f t="shared" si="593"/>
        <v/>
      </c>
      <c r="W3120" s="119" t="str">
        <f t="shared" si="594"/>
        <v/>
      </c>
      <c r="X3120" s="119" t="str">
        <f t="shared" si="595"/>
        <v/>
      </c>
      <c r="Y3120" s="120" t="str">
        <f t="shared" si="589"/>
        <v/>
      </c>
      <c r="Z3120" s="121" t="str">
        <f t="shared" si="590"/>
        <v/>
      </c>
      <c r="AB3120" s="119" t="str">
        <f t="shared" si="596"/>
        <v/>
      </c>
    </row>
    <row r="3121" spans="1:28" x14ac:dyDescent="0.45">
      <c r="A3121" s="112" t="str">
        <f>IF(C3121="","",COUNTA($C$3:C3121))</f>
        <v/>
      </c>
      <c r="B3121" s="112" t="str">
        <f t="shared" si="591"/>
        <v/>
      </c>
      <c r="F3121" s="137"/>
      <c r="G3121" s="116"/>
      <c r="H3121" s="152"/>
      <c r="I3121" s="116"/>
      <c r="J3121" s="116"/>
      <c r="K3121" s="117" t="str">
        <f t="shared" si="592"/>
        <v/>
      </c>
      <c r="O3121" s="138" t="str">
        <f t="shared" si="597"/>
        <v/>
      </c>
      <c r="P3121" s="142"/>
      <c r="S3121" s="154"/>
      <c r="T3121" s="119" t="str">
        <f t="shared" si="587"/>
        <v/>
      </c>
      <c r="U3121" s="119" t="str">
        <f t="shared" si="588"/>
        <v/>
      </c>
      <c r="V3121" s="119" t="str">
        <f t="shared" si="593"/>
        <v/>
      </c>
      <c r="W3121" s="119" t="str">
        <f t="shared" si="594"/>
        <v/>
      </c>
      <c r="X3121" s="119" t="str">
        <f t="shared" si="595"/>
        <v/>
      </c>
      <c r="Y3121" s="120" t="str">
        <f t="shared" si="589"/>
        <v/>
      </c>
      <c r="Z3121" s="121" t="str">
        <f t="shared" si="590"/>
        <v/>
      </c>
      <c r="AB3121" s="119" t="str">
        <f t="shared" si="596"/>
        <v/>
      </c>
    </row>
    <row r="3122" spans="1:28" x14ac:dyDescent="0.45">
      <c r="A3122" s="112" t="str">
        <f>IF(C3122="","",COUNTA($C$3:C3122))</f>
        <v/>
      </c>
      <c r="B3122" s="112" t="str">
        <f t="shared" si="591"/>
        <v/>
      </c>
      <c r="F3122" s="137"/>
      <c r="G3122" s="116"/>
      <c r="H3122" s="152"/>
      <c r="I3122" s="116"/>
      <c r="J3122" s="116"/>
      <c r="K3122" s="117" t="str">
        <f t="shared" si="592"/>
        <v/>
      </c>
      <c r="O3122" s="138" t="str">
        <f t="shared" si="597"/>
        <v/>
      </c>
      <c r="P3122" s="142"/>
      <c r="S3122" s="154"/>
      <c r="T3122" s="119" t="str">
        <f t="shared" si="587"/>
        <v/>
      </c>
      <c r="U3122" s="119" t="str">
        <f t="shared" si="588"/>
        <v/>
      </c>
      <c r="V3122" s="119" t="str">
        <f t="shared" si="593"/>
        <v/>
      </c>
      <c r="W3122" s="119" t="str">
        <f t="shared" si="594"/>
        <v/>
      </c>
      <c r="X3122" s="119" t="str">
        <f t="shared" si="595"/>
        <v/>
      </c>
      <c r="Y3122" s="120" t="str">
        <f t="shared" si="589"/>
        <v/>
      </c>
      <c r="Z3122" s="121" t="str">
        <f t="shared" si="590"/>
        <v/>
      </c>
      <c r="AB3122" s="119" t="str">
        <f t="shared" si="596"/>
        <v/>
      </c>
    </row>
    <row r="3123" spans="1:28" x14ac:dyDescent="0.45">
      <c r="A3123" s="112" t="str">
        <f>IF(C3123="","",COUNTA($C$3:C3123))</f>
        <v/>
      </c>
      <c r="B3123" s="112" t="str">
        <f t="shared" si="591"/>
        <v/>
      </c>
      <c r="F3123" s="137"/>
      <c r="G3123" s="116"/>
      <c r="H3123" s="152"/>
      <c r="I3123" s="116"/>
      <c r="J3123" s="116"/>
      <c r="K3123" s="117" t="str">
        <f t="shared" si="592"/>
        <v/>
      </c>
      <c r="O3123" s="138" t="str">
        <f t="shared" si="597"/>
        <v/>
      </c>
      <c r="P3123" s="142"/>
      <c r="S3123" s="154"/>
      <c r="T3123" s="119" t="str">
        <f t="shared" ref="T3123:T3186" si="598">(IF(K3123="Sqmt",(O3123-Q3123),""))</f>
        <v/>
      </c>
      <c r="U3123" s="119" t="str">
        <f t="shared" ref="U3123:U3186" si="599">(IF(K3123="Sqmt",(O3123-P3123)-T3123,IF(K3123="Rmt","",IF(K3123="Kg's","",IF(K3123="No's","",IF(K3123="Roll","",""))))))</f>
        <v/>
      </c>
      <c r="V3123" s="119" t="str">
        <f t="shared" si="593"/>
        <v/>
      </c>
      <c r="W3123" s="119" t="str">
        <f t="shared" si="594"/>
        <v/>
      </c>
      <c r="X3123" s="119" t="str">
        <f t="shared" si="595"/>
        <v/>
      </c>
      <c r="Y3123" s="120" t="str">
        <f t="shared" ref="Y3123:Y3186" si="600">IF(K3123="Sqmt",(T3123/O3123)*100,IF(K3123="Kg's","",IF(K3123="No's","",IF(K3123="Rmt","",IF(K3123="Roll","",IF(K3123="",""))))))</f>
        <v/>
      </c>
      <c r="Z3123" s="121" t="str">
        <f t="shared" ref="Z3123:Z3186" si="601">IF(K3123="Sqmt",(U3123/O3123)*100,IF(K3123="Kg's","",IF(K3123="No's","",IF(K3123="Rmt","",IF(K3123="Roll","",IF(K3123="",""))))))</f>
        <v/>
      </c>
      <c r="AB3123" s="119" t="str">
        <f t="shared" si="596"/>
        <v/>
      </c>
    </row>
    <row r="3124" spans="1:28" x14ac:dyDescent="0.45">
      <c r="A3124" s="112" t="str">
        <f>IF(C3124="","",COUNTA($C$3:C3124))</f>
        <v/>
      </c>
      <c r="B3124" s="112" t="str">
        <f t="shared" ref="B3124:B3187" si="602">IF(C3124="","",TEXT(C3124,"mmmm"))</f>
        <v/>
      </c>
      <c r="F3124" s="137"/>
      <c r="G3124" s="116"/>
      <c r="H3124" s="152"/>
      <c r="I3124" s="116"/>
      <c r="J3124" s="116"/>
      <c r="K3124" s="117" t="str">
        <f t="shared" si="592"/>
        <v/>
      </c>
      <c r="O3124" s="138" t="str">
        <f t="shared" si="597"/>
        <v/>
      </c>
      <c r="P3124" s="142"/>
      <c r="S3124" s="154"/>
      <c r="T3124" s="119" t="str">
        <f t="shared" si="598"/>
        <v/>
      </c>
      <c r="U3124" s="119" t="str">
        <f t="shared" si="599"/>
        <v/>
      </c>
      <c r="V3124" s="119" t="str">
        <f t="shared" si="593"/>
        <v/>
      </c>
      <c r="W3124" s="119" t="str">
        <f t="shared" si="594"/>
        <v/>
      </c>
      <c r="X3124" s="119" t="str">
        <f t="shared" si="595"/>
        <v/>
      </c>
      <c r="Y3124" s="120" t="str">
        <f t="shared" si="600"/>
        <v/>
      </c>
      <c r="Z3124" s="121" t="str">
        <f t="shared" si="601"/>
        <v/>
      </c>
      <c r="AB3124" s="119" t="str">
        <f t="shared" si="596"/>
        <v/>
      </c>
    </row>
    <row r="3125" spans="1:28" x14ac:dyDescent="0.45">
      <c r="A3125" s="112" t="str">
        <f>IF(C3125="","",COUNTA($C$3:C3125))</f>
        <v/>
      </c>
      <c r="B3125" s="112" t="str">
        <f t="shared" si="602"/>
        <v/>
      </c>
      <c r="F3125" s="137"/>
      <c r="G3125" s="116"/>
      <c r="H3125" s="152"/>
      <c r="I3125" s="116"/>
      <c r="J3125" s="116"/>
      <c r="K3125" s="117" t="str">
        <f t="shared" si="592"/>
        <v/>
      </c>
      <c r="O3125" s="138" t="str">
        <f t="shared" si="597"/>
        <v/>
      </c>
      <c r="P3125" s="142"/>
      <c r="S3125" s="154"/>
      <c r="T3125" s="119" t="str">
        <f t="shared" si="598"/>
        <v/>
      </c>
      <c r="U3125" s="119" t="str">
        <f t="shared" si="599"/>
        <v/>
      </c>
      <c r="V3125" s="119" t="str">
        <f t="shared" si="593"/>
        <v/>
      </c>
      <c r="W3125" s="119" t="str">
        <f t="shared" si="594"/>
        <v/>
      </c>
      <c r="X3125" s="119" t="str">
        <f t="shared" si="595"/>
        <v/>
      </c>
      <c r="Y3125" s="120" t="str">
        <f t="shared" si="600"/>
        <v/>
      </c>
      <c r="Z3125" s="121" t="str">
        <f t="shared" si="601"/>
        <v/>
      </c>
      <c r="AB3125" s="119" t="str">
        <f t="shared" si="596"/>
        <v/>
      </c>
    </row>
    <row r="3126" spans="1:28" x14ac:dyDescent="0.45">
      <c r="A3126" s="112" t="str">
        <f>IF(C3126="","",COUNTA($C$3:C3126))</f>
        <v/>
      </c>
      <c r="B3126" s="112" t="str">
        <f t="shared" si="602"/>
        <v/>
      </c>
      <c r="F3126" s="137"/>
      <c r="G3126" s="116"/>
      <c r="H3126" s="152"/>
      <c r="I3126" s="116"/>
      <c r="J3126" s="116"/>
      <c r="K3126" s="117" t="str">
        <f t="shared" si="592"/>
        <v/>
      </c>
      <c r="O3126" s="138" t="str">
        <f t="shared" si="597"/>
        <v/>
      </c>
      <c r="P3126" s="142"/>
      <c r="S3126" s="154"/>
      <c r="T3126" s="119" t="str">
        <f t="shared" si="598"/>
        <v/>
      </c>
      <c r="U3126" s="119" t="str">
        <f t="shared" si="599"/>
        <v/>
      </c>
      <c r="V3126" s="119" t="str">
        <f t="shared" si="593"/>
        <v/>
      </c>
      <c r="W3126" s="119" t="str">
        <f t="shared" si="594"/>
        <v/>
      </c>
      <c r="X3126" s="119" t="str">
        <f t="shared" si="595"/>
        <v/>
      </c>
      <c r="Y3126" s="120" t="str">
        <f t="shared" si="600"/>
        <v/>
      </c>
      <c r="Z3126" s="121" t="str">
        <f t="shared" si="601"/>
        <v/>
      </c>
      <c r="AB3126" s="119" t="str">
        <f t="shared" si="596"/>
        <v/>
      </c>
    </row>
    <row r="3127" spans="1:28" x14ac:dyDescent="0.45">
      <c r="A3127" s="112" t="str">
        <f>IF(C3127="","",COUNTA($C$3:C3127))</f>
        <v/>
      </c>
      <c r="B3127" s="112" t="str">
        <f t="shared" si="602"/>
        <v/>
      </c>
      <c r="F3127" s="137"/>
      <c r="G3127" s="116"/>
      <c r="H3127" s="152"/>
      <c r="I3127" s="116"/>
      <c r="J3127" s="116"/>
      <c r="K3127" s="117" t="str">
        <f t="shared" si="592"/>
        <v/>
      </c>
      <c r="O3127" s="138" t="str">
        <f t="shared" si="597"/>
        <v/>
      </c>
      <c r="P3127" s="142"/>
      <c r="S3127" s="154"/>
      <c r="T3127" s="119" t="str">
        <f t="shared" si="598"/>
        <v/>
      </c>
      <c r="U3127" s="119" t="str">
        <f t="shared" si="599"/>
        <v/>
      </c>
      <c r="V3127" s="119" t="str">
        <f t="shared" si="593"/>
        <v/>
      </c>
      <c r="W3127" s="119" t="str">
        <f t="shared" si="594"/>
        <v/>
      </c>
      <c r="X3127" s="119" t="str">
        <f t="shared" si="595"/>
        <v/>
      </c>
      <c r="Y3127" s="120" t="str">
        <f t="shared" si="600"/>
        <v/>
      </c>
      <c r="Z3127" s="121" t="str">
        <f t="shared" si="601"/>
        <v/>
      </c>
      <c r="AB3127" s="119" t="str">
        <f t="shared" si="596"/>
        <v/>
      </c>
    </row>
    <row r="3128" spans="1:28" x14ac:dyDescent="0.45">
      <c r="A3128" s="112" t="str">
        <f>IF(C3128="","",COUNTA($C$3:C3128))</f>
        <v/>
      </c>
      <c r="B3128" s="112" t="str">
        <f t="shared" si="602"/>
        <v/>
      </c>
      <c r="C3128" s="137"/>
      <c r="F3128" s="137"/>
      <c r="G3128" s="116"/>
      <c r="H3128" s="152"/>
      <c r="I3128" s="116"/>
      <c r="J3128" s="116"/>
      <c r="K3128" s="117" t="str">
        <f t="shared" si="592"/>
        <v/>
      </c>
      <c r="O3128" s="138" t="str">
        <f t="shared" si="597"/>
        <v/>
      </c>
      <c r="P3128" s="142"/>
      <c r="S3128" s="154"/>
      <c r="T3128" s="119" t="str">
        <f t="shared" si="598"/>
        <v/>
      </c>
      <c r="U3128" s="119" t="str">
        <f t="shared" si="599"/>
        <v/>
      </c>
      <c r="V3128" s="119" t="str">
        <f t="shared" si="593"/>
        <v/>
      </c>
      <c r="W3128" s="119" t="str">
        <f t="shared" si="594"/>
        <v/>
      </c>
      <c r="X3128" s="119" t="str">
        <f t="shared" si="595"/>
        <v/>
      </c>
      <c r="Y3128" s="120" t="str">
        <f t="shared" si="600"/>
        <v/>
      </c>
      <c r="Z3128" s="121" t="str">
        <f t="shared" si="601"/>
        <v/>
      </c>
      <c r="AB3128" s="119" t="str">
        <f t="shared" si="596"/>
        <v/>
      </c>
    </row>
    <row r="3129" spans="1:28" x14ac:dyDescent="0.45">
      <c r="A3129" s="112" t="str">
        <f>IF(C3129="","",COUNTA($C$3:C3129))</f>
        <v/>
      </c>
      <c r="B3129" s="112" t="str">
        <f t="shared" si="602"/>
        <v/>
      </c>
      <c r="F3129" s="137"/>
      <c r="G3129" s="116"/>
      <c r="H3129" s="152"/>
      <c r="I3129" s="116"/>
      <c r="J3129" s="116"/>
      <c r="K3129" s="117" t="str">
        <f t="shared" si="592"/>
        <v/>
      </c>
      <c r="O3129" s="138" t="str">
        <f t="shared" si="597"/>
        <v/>
      </c>
      <c r="P3129" s="142"/>
      <c r="S3129" s="154"/>
      <c r="T3129" s="119" t="str">
        <f t="shared" si="598"/>
        <v/>
      </c>
      <c r="U3129" s="119" t="str">
        <f t="shared" si="599"/>
        <v/>
      </c>
      <c r="V3129" s="119" t="str">
        <f t="shared" si="593"/>
        <v/>
      </c>
      <c r="W3129" s="119" t="str">
        <f t="shared" si="594"/>
        <v/>
      </c>
      <c r="X3129" s="119" t="str">
        <f t="shared" si="595"/>
        <v/>
      </c>
      <c r="Y3129" s="120" t="str">
        <f t="shared" si="600"/>
        <v/>
      </c>
      <c r="Z3129" s="121" t="str">
        <f t="shared" si="601"/>
        <v/>
      </c>
      <c r="AB3129" s="119" t="str">
        <f t="shared" si="596"/>
        <v/>
      </c>
    </row>
    <row r="3130" spans="1:28" x14ac:dyDescent="0.45">
      <c r="A3130" s="112" t="str">
        <f>IF(C3130="","",COUNTA($C$3:C3130))</f>
        <v/>
      </c>
      <c r="B3130" s="112" t="str">
        <f t="shared" si="602"/>
        <v/>
      </c>
      <c r="F3130" s="137"/>
      <c r="G3130" s="116"/>
      <c r="H3130" s="152"/>
      <c r="I3130" s="116"/>
      <c r="J3130" s="116"/>
      <c r="K3130" s="117" t="str">
        <f t="shared" si="592"/>
        <v/>
      </c>
      <c r="O3130" s="138" t="str">
        <f t="shared" si="597"/>
        <v/>
      </c>
      <c r="P3130" s="142"/>
      <c r="S3130" s="154"/>
      <c r="T3130" s="119" t="str">
        <f t="shared" si="598"/>
        <v/>
      </c>
      <c r="U3130" s="119" t="str">
        <f t="shared" si="599"/>
        <v/>
      </c>
      <c r="V3130" s="119" t="str">
        <f t="shared" si="593"/>
        <v/>
      </c>
      <c r="W3130" s="119" t="str">
        <f t="shared" si="594"/>
        <v/>
      </c>
      <c r="X3130" s="119" t="str">
        <f t="shared" si="595"/>
        <v/>
      </c>
      <c r="Y3130" s="120" t="str">
        <f t="shared" si="600"/>
        <v/>
      </c>
      <c r="Z3130" s="121" t="str">
        <f t="shared" si="601"/>
        <v/>
      </c>
      <c r="AB3130" s="119" t="str">
        <f t="shared" si="596"/>
        <v/>
      </c>
    </row>
    <row r="3131" spans="1:28" x14ac:dyDescent="0.45">
      <c r="A3131" s="112" t="str">
        <f>IF(C3131="","",COUNTA($C$3:C3131))</f>
        <v/>
      </c>
      <c r="B3131" s="112" t="str">
        <f t="shared" si="602"/>
        <v/>
      </c>
      <c r="F3131" s="137"/>
      <c r="G3131" s="116"/>
      <c r="H3131" s="152"/>
      <c r="I3131" s="116"/>
      <c r="J3131" s="116"/>
      <c r="K3131" s="117" t="str">
        <f t="shared" si="592"/>
        <v/>
      </c>
      <c r="O3131" s="138" t="str">
        <f t="shared" si="597"/>
        <v/>
      </c>
      <c r="P3131" s="142"/>
      <c r="S3131" s="154"/>
      <c r="T3131" s="119" t="str">
        <f t="shared" si="598"/>
        <v/>
      </c>
      <c r="U3131" s="119" t="str">
        <f t="shared" si="599"/>
        <v/>
      </c>
      <c r="V3131" s="119" t="str">
        <f t="shared" si="593"/>
        <v/>
      </c>
      <c r="W3131" s="119" t="str">
        <f t="shared" si="594"/>
        <v/>
      </c>
      <c r="X3131" s="119" t="str">
        <f t="shared" si="595"/>
        <v/>
      </c>
      <c r="Y3131" s="120" t="str">
        <f t="shared" si="600"/>
        <v/>
      </c>
      <c r="Z3131" s="121" t="str">
        <f t="shared" si="601"/>
        <v/>
      </c>
      <c r="AB3131" s="119" t="str">
        <f t="shared" si="596"/>
        <v/>
      </c>
    </row>
    <row r="3132" spans="1:28" x14ac:dyDescent="0.45">
      <c r="A3132" s="112" t="str">
        <f>IF(C3132="","",COUNTA($C$3:C3132))</f>
        <v/>
      </c>
      <c r="B3132" s="112" t="str">
        <f t="shared" si="602"/>
        <v/>
      </c>
      <c r="F3132" s="137"/>
      <c r="G3132" s="116"/>
      <c r="H3132" s="152"/>
      <c r="I3132" s="116"/>
      <c r="J3132" s="116"/>
      <c r="K3132" s="117" t="str">
        <f t="shared" si="592"/>
        <v/>
      </c>
      <c r="O3132" s="138" t="str">
        <f t="shared" si="597"/>
        <v/>
      </c>
      <c r="P3132" s="142"/>
      <c r="S3132" s="154"/>
      <c r="T3132" s="119" t="str">
        <f t="shared" si="598"/>
        <v/>
      </c>
      <c r="U3132" s="119" t="str">
        <f t="shared" si="599"/>
        <v/>
      </c>
      <c r="V3132" s="119" t="str">
        <f t="shared" si="593"/>
        <v/>
      </c>
      <c r="W3132" s="119" t="str">
        <f t="shared" si="594"/>
        <v/>
      </c>
      <c r="X3132" s="119" t="str">
        <f t="shared" si="595"/>
        <v/>
      </c>
      <c r="Y3132" s="120" t="str">
        <f t="shared" si="600"/>
        <v/>
      </c>
      <c r="Z3132" s="121" t="str">
        <f t="shared" si="601"/>
        <v/>
      </c>
      <c r="AB3132" s="119" t="str">
        <f t="shared" si="596"/>
        <v/>
      </c>
    </row>
    <row r="3133" spans="1:28" x14ac:dyDescent="0.45">
      <c r="A3133" s="112" t="str">
        <f>IF(C3133="","",COUNTA($C$3:C3133))</f>
        <v/>
      </c>
      <c r="B3133" s="112" t="str">
        <f t="shared" si="602"/>
        <v/>
      </c>
      <c r="F3133" s="137"/>
      <c r="G3133" s="116"/>
      <c r="H3133" s="152"/>
      <c r="I3133" s="116"/>
      <c r="J3133" s="116"/>
      <c r="K3133" s="117" t="str">
        <f t="shared" si="592"/>
        <v/>
      </c>
      <c r="O3133" s="138" t="str">
        <f t="shared" si="597"/>
        <v/>
      </c>
      <c r="P3133" s="142"/>
      <c r="S3133" s="154"/>
      <c r="T3133" s="119" t="str">
        <f t="shared" si="598"/>
        <v/>
      </c>
      <c r="U3133" s="119" t="str">
        <f t="shared" si="599"/>
        <v/>
      </c>
      <c r="V3133" s="119" t="str">
        <f t="shared" si="593"/>
        <v/>
      </c>
      <c r="W3133" s="119" t="str">
        <f t="shared" si="594"/>
        <v/>
      </c>
      <c r="X3133" s="119" t="str">
        <f t="shared" si="595"/>
        <v/>
      </c>
      <c r="Y3133" s="120" t="str">
        <f t="shared" si="600"/>
        <v/>
      </c>
      <c r="Z3133" s="121" t="str">
        <f t="shared" si="601"/>
        <v/>
      </c>
      <c r="AB3133" s="119" t="str">
        <f t="shared" si="596"/>
        <v/>
      </c>
    </row>
    <row r="3134" spans="1:28" x14ac:dyDescent="0.45">
      <c r="A3134" s="112" t="str">
        <f>IF(C3134="","",COUNTA($C$3:C3134))</f>
        <v/>
      </c>
      <c r="B3134" s="112" t="str">
        <f t="shared" si="602"/>
        <v/>
      </c>
      <c r="F3134" s="137"/>
      <c r="G3134" s="116"/>
      <c r="H3134" s="152"/>
      <c r="I3134" s="116"/>
      <c r="J3134" s="116"/>
      <c r="K3134" s="117" t="str">
        <f t="shared" si="592"/>
        <v/>
      </c>
      <c r="O3134" s="138" t="str">
        <f t="shared" si="597"/>
        <v/>
      </c>
      <c r="P3134" s="142"/>
      <c r="S3134" s="154"/>
      <c r="T3134" s="119" t="str">
        <f t="shared" si="598"/>
        <v/>
      </c>
      <c r="U3134" s="119" t="str">
        <f t="shared" si="599"/>
        <v/>
      </c>
      <c r="V3134" s="119" t="str">
        <f t="shared" si="593"/>
        <v/>
      </c>
      <c r="W3134" s="119" t="str">
        <f t="shared" si="594"/>
        <v/>
      </c>
      <c r="X3134" s="119" t="str">
        <f t="shared" si="595"/>
        <v/>
      </c>
      <c r="Y3134" s="120" t="str">
        <f t="shared" si="600"/>
        <v/>
      </c>
      <c r="Z3134" s="121" t="str">
        <f t="shared" si="601"/>
        <v/>
      </c>
      <c r="AB3134" s="119" t="str">
        <f t="shared" si="596"/>
        <v/>
      </c>
    </row>
    <row r="3135" spans="1:28" x14ac:dyDescent="0.45">
      <c r="A3135" s="112" t="str">
        <f>IF(C3135="","",COUNTA($C$3:C3135))</f>
        <v/>
      </c>
      <c r="B3135" s="112" t="str">
        <f t="shared" si="602"/>
        <v/>
      </c>
      <c r="F3135" s="137"/>
      <c r="G3135" s="116"/>
      <c r="H3135" s="152"/>
      <c r="I3135" s="116"/>
      <c r="J3135" s="116"/>
      <c r="K3135" s="117" t="str">
        <f t="shared" si="592"/>
        <v/>
      </c>
      <c r="O3135" s="138" t="str">
        <f t="shared" si="597"/>
        <v/>
      </c>
      <c r="P3135" s="142"/>
      <c r="S3135" s="154"/>
      <c r="T3135" s="119" t="str">
        <f t="shared" si="598"/>
        <v/>
      </c>
      <c r="U3135" s="119" t="str">
        <f t="shared" si="599"/>
        <v/>
      </c>
      <c r="V3135" s="119" t="str">
        <f t="shared" si="593"/>
        <v/>
      </c>
      <c r="W3135" s="119" t="str">
        <f t="shared" si="594"/>
        <v/>
      </c>
      <c r="X3135" s="119" t="str">
        <f t="shared" si="595"/>
        <v/>
      </c>
      <c r="Y3135" s="120" t="str">
        <f t="shared" si="600"/>
        <v/>
      </c>
      <c r="Z3135" s="121" t="str">
        <f t="shared" si="601"/>
        <v/>
      </c>
      <c r="AB3135" s="119" t="str">
        <f t="shared" si="596"/>
        <v/>
      </c>
    </row>
    <row r="3136" spans="1:28" x14ac:dyDescent="0.45">
      <c r="A3136" s="112" t="str">
        <f>IF(C3136="","",COUNTA($C$3:C3136))</f>
        <v/>
      </c>
      <c r="B3136" s="112" t="str">
        <f t="shared" si="602"/>
        <v/>
      </c>
      <c r="F3136" s="137"/>
      <c r="G3136" s="116"/>
      <c r="H3136" s="152"/>
      <c r="I3136" s="116"/>
      <c r="J3136" s="116"/>
      <c r="K3136" s="117" t="str">
        <f t="shared" si="592"/>
        <v/>
      </c>
      <c r="O3136" s="138" t="str">
        <f t="shared" si="597"/>
        <v/>
      </c>
      <c r="P3136" s="142"/>
      <c r="S3136" s="154"/>
      <c r="T3136" s="119" t="str">
        <f t="shared" si="598"/>
        <v/>
      </c>
      <c r="U3136" s="119" t="str">
        <f t="shared" si="599"/>
        <v/>
      </c>
      <c r="V3136" s="119" t="str">
        <f t="shared" si="593"/>
        <v/>
      </c>
      <c r="W3136" s="119" t="str">
        <f t="shared" si="594"/>
        <v/>
      </c>
      <c r="X3136" s="119" t="str">
        <f t="shared" si="595"/>
        <v/>
      </c>
      <c r="Y3136" s="120" t="str">
        <f t="shared" si="600"/>
        <v/>
      </c>
      <c r="Z3136" s="121" t="str">
        <f t="shared" si="601"/>
        <v/>
      </c>
      <c r="AB3136" s="119" t="str">
        <f t="shared" si="596"/>
        <v/>
      </c>
    </row>
    <row r="3137" spans="1:28" x14ac:dyDescent="0.45">
      <c r="A3137" s="112" t="str">
        <f>IF(C3137="","",COUNTA($C$3:C3137))</f>
        <v/>
      </c>
      <c r="B3137" s="112" t="str">
        <f t="shared" si="602"/>
        <v/>
      </c>
      <c r="F3137" s="137"/>
      <c r="G3137" s="116"/>
      <c r="H3137" s="152"/>
      <c r="I3137" s="116"/>
      <c r="J3137" s="116"/>
      <c r="K3137" s="117" t="str">
        <f t="shared" si="592"/>
        <v/>
      </c>
      <c r="O3137" s="138" t="str">
        <f t="shared" si="597"/>
        <v/>
      </c>
      <c r="P3137" s="142"/>
      <c r="S3137" s="154"/>
      <c r="T3137" s="119" t="str">
        <f t="shared" si="598"/>
        <v/>
      </c>
      <c r="U3137" s="119" t="str">
        <f t="shared" si="599"/>
        <v/>
      </c>
      <c r="V3137" s="119" t="str">
        <f t="shared" si="593"/>
        <v/>
      </c>
      <c r="W3137" s="119" t="str">
        <f t="shared" si="594"/>
        <v/>
      </c>
      <c r="X3137" s="119" t="str">
        <f t="shared" si="595"/>
        <v/>
      </c>
      <c r="Y3137" s="120" t="str">
        <f t="shared" si="600"/>
        <v/>
      </c>
      <c r="Z3137" s="121" t="str">
        <f t="shared" si="601"/>
        <v/>
      </c>
      <c r="AB3137" s="119" t="str">
        <f t="shared" si="596"/>
        <v/>
      </c>
    </row>
    <row r="3138" spans="1:28" x14ac:dyDescent="0.45">
      <c r="A3138" s="112" t="str">
        <f>IF(C3138="","",COUNTA($C$3:C3138))</f>
        <v/>
      </c>
      <c r="B3138" s="112" t="str">
        <f t="shared" si="602"/>
        <v/>
      </c>
      <c r="C3138" s="137"/>
      <c r="F3138" s="137"/>
      <c r="G3138" s="116"/>
      <c r="H3138" s="152"/>
      <c r="I3138" s="116"/>
      <c r="J3138" s="116"/>
      <c r="K3138" s="117" t="str">
        <f t="shared" si="592"/>
        <v/>
      </c>
      <c r="O3138" s="138" t="str">
        <f t="shared" si="597"/>
        <v/>
      </c>
      <c r="P3138" s="142"/>
      <c r="S3138" s="154"/>
      <c r="T3138" s="119" t="str">
        <f t="shared" si="598"/>
        <v/>
      </c>
      <c r="U3138" s="119" t="str">
        <f t="shared" si="599"/>
        <v/>
      </c>
      <c r="V3138" s="119" t="str">
        <f t="shared" si="593"/>
        <v/>
      </c>
      <c r="W3138" s="119" t="str">
        <f t="shared" si="594"/>
        <v/>
      </c>
      <c r="X3138" s="119" t="str">
        <f t="shared" si="595"/>
        <v/>
      </c>
      <c r="Y3138" s="120" t="str">
        <f t="shared" si="600"/>
        <v/>
      </c>
      <c r="Z3138" s="121" t="str">
        <f t="shared" si="601"/>
        <v/>
      </c>
      <c r="AB3138" s="119" t="str">
        <f t="shared" si="596"/>
        <v/>
      </c>
    </row>
    <row r="3139" spans="1:28" x14ac:dyDescent="0.45">
      <c r="A3139" s="112" t="str">
        <f>IF(C3139="","",COUNTA($C$3:C3139))</f>
        <v/>
      </c>
      <c r="B3139" s="112" t="str">
        <f t="shared" si="602"/>
        <v/>
      </c>
      <c r="C3139" s="137"/>
      <c r="F3139" s="137"/>
      <c r="G3139" s="116"/>
      <c r="H3139" s="152"/>
      <c r="I3139" s="116"/>
      <c r="J3139" s="116"/>
      <c r="K3139" s="117" t="str">
        <f t="shared" ref="K3139:K3202" si="603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139" s="138" t="str">
        <f t="shared" si="597"/>
        <v/>
      </c>
      <c r="P3139" s="142"/>
      <c r="S3139" s="154"/>
      <c r="T3139" s="119" t="str">
        <f t="shared" si="598"/>
        <v/>
      </c>
      <c r="U3139" s="119" t="str">
        <f t="shared" si="599"/>
        <v/>
      </c>
      <c r="V3139" s="119" t="str">
        <f t="shared" ref="V3139:V3202" si="604">IF(ISNUMBER(SEARCH("26",J:J)),O3139*3.925,IF(ISNUMBER(SEARCH("24",J:J)),O3139*4.71,IF(ISNUMBER(SEARCH("22",J:J)),O3139*6.28,IF(ISNUMBER(SEARCH("20",J:J)),O3139*7.85,IF(ISNUMBER(SEARCH("18G",J:J)),O3139*9.42,IF(ISNUMBER(SEARCH("16G",J:J)),O3139*11.775,IF(ISNUMBER(SEARCH("Thermal",J:J)),O3139,IF(ISNUMBER(SEARCH("Acou",J:J)),O3139,IF(ISNUMBER(SEARCH("ss",J:J)),O3139,IF(ISNUMBER(SEARCH("0.8mm",J:J)),O3139*2.2,IF(ISNUMBER(SEARCH("1mm",J:J)),O3139*2.75,IF(ISNUMBER(SEARCH("1.2mm",J:J)),O3139*3.3,IF(ISNUMBER(SEARCH("Gasket",J:J)),O3139,IF(ISNUMBER(SEARCH("Cleats",J:J)),O3139,IF(ISNUMBER(SEARCH("Sealant",J:J)),O3139,IF(ISNUMBER(SEARCH("Bracket",J:J)),O3139,IF(ISNUMBER(SEARCH("Corner",J:J)),O3139,IF(ISNUMBER(SEARCH("Bubble",J:J)),O3139,""))))))))))))))))))</f>
        <v/>
      </c>
      <c r="W3139" s="119" t="str">
        <f t="shared" ref="W3139:W3202" si="605">IF(ISNUMBER(SEARCH("26",J:J)),U3139*3.925,IF(ISNUMBER(SEARCH("24",J:J)),U3139*4.71,IF(ISNUMBER(SEARCH("22",J:J)),U3139*6.28,IF(ISNUMBER(SEARCH("20",J:J)),U3139*7.85,IF(ISNUMBER(SEARCH("18G",J:J)),U3139*9.42,IF(ISNUMBER(SEARCH("16G",J:J)),U3139*11.775,IF(ISNUMBER(SEARCH("Thermal",J:J)),U3139,IF(ISNUMBER(SEARCH("Acou",J:J)),U3139,IF(ISNUMBER(SEARCH("ss",J:J)),U3139,IF(ISNUMBER(SEARCH("0.8mm",J:J)),U3139*2.2,IF(ISNUMBER(SEARCH("1mm",J:J)),U3139*2.75,IF(ISNUMBER(SEARCH("1.2mm",J:J)),U3139*3.3,IF(ISNUMBER(SEARCH("Gasket",J:J)),U3139,IF(ISNUMBER(SEARCH("Cleats",J:J)),U3139,IF(ISNUMBER(SEARCH("Sealant",J:J)),U3139,IF(ISNUMBER(SEARCH("Bracket",J:J)),U3139,IF(ISNUMBER(SEARCH("Corner",J:J)),U3139,IF(ISNUMBER(SEARCH("Bubble",J:J)),U3139,""))))))))))))))))))</f>
        <v/>
      </c>
      <c r="X3139" s="119" t="str">
        <f t="shared" ref="X3139:X3202" si="606">IF(ISNUMBER(SEARCH("26",J:J)),T3139*3.925,IF(ISNUMBER(SEARCH("24",J:J)),T3139*4.71,IF(ISNUMBER(SEARCH("22",J:J)),T3139*6.28,IF(ISNUMBER(SEARCH("20",J:J)),T3139*7.85,IF(ISNUMBER(SEARCH("18",J:J)),T3139*9.42,IF(ISNUMBER(SEARCH("16",J:J)),T3139*11.775,IF(ISNUMBER(SEARCH("Thermal",J:J)),"",IF(ISNUMBER(SEARCH("Acou",J:J)),"",IF(ISNUMBER(SEARCH("ss",J:J)),"",IF(ISNUMBER(SEARCH("0.8mm",J:J)),T3139*2.2,IF(ISNUMBER(SEARCH("1mm",J:J)),T3139*2.75,IF(ISNUMBER(SEARCH("1.2mm",J:J)),T3139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139" s="120" t="str">
        <f t="shared" si="600"/>
        <v/>
      </c>
      <c r="Z3139" s="121" t="str">
        <f t="shared" si="601"/>
        <v/>
      </c>
      <c r="AB3139" s="119" t="str">
        <f t="shared" si="596"/>
        <v/>
      </c>
    </row>
    <row r="3140" spans="1:28" x14ac:dyDescent="0.45">
      <c r="A3140" s="112" t="str">
        <f>IF(C3140="","",COUNTA($C$3:C3140))</f>
        <v/>
      </c>
      <c r="B3140" s="112" t="str">
        <f t="shared" si="602"/>
        <v/>
      </c>
      <c r="F3140" s="137"/>
      <c r="G3140" s="116"/>
      <c r="H3140" s="152"/>
      <c r="I3140" s="116"/>
      <c r="J3140" s="116"/>
      <c r="K3140" s="117" t="str">
        <f t="shared" si="603"/>
        <v/>
      </c>
      <c r="O3140" s="138" t="str">
        <f t="shared" si="597"/>
        <v/>
      </c>
      <c r="P3140" s="142"/>
      <c r="S3140" s="154"/>
      <c r="T3140" s="119" t="str">
        <f t="shared" si="598"/>
        <v/>
      </c>
      <c r="U3140" s="119" t="str">
        <f t="shared" si="599"/>
        <v/>
      </c>
      <c r="V3140" s="119" t="str">
        <f t="shared" si="604"/>
        <v/>
      </c>
      <c r="W3140" s="119" t="str">
        <f t="shared" si="605"/>
        <v/>
      </c>
      <c r="X3140" s="119" t="str">
        <f t="shared" si="606"/>
        <v/>
      </c>
      <c r="Y3140" s="120" t="str">
        <f t="shared" si="600"/>
        <v/>
      </c>
      <c r="Z3140" s="121" t="str">
        <f t="shared" si="601"/>
        <v/>
      </c>
      <c r="AB3140" s="119" t="str">
        <f t="shared" si="596"/>
        <v/>
      </c>
    </row>
    <row r="3141" spans="1:28" x14ac:dyDescent="0.45">
      <c r="A3141" s="112" t="str">
        <f>IF(C3141="","",COUNTA($C$3:C3141))</f>
        <v/>
      </c>
      <c r="B3141" s="112" t="str">
        <f t="shared" si="602"/>
        <v/>
      </c>
      <c r="F3141" s="137"/>
      <c r="G3141" s="116"/>
      <c r="H3141" s="152"/>
      <c r="I3141" s="116"/>
      <c r="J3141" s="116"/>
      <c r="K3141" s="117" t="str">
        <f t="shared" si="603"/>
        <v/>
      </c>
      <c r="O3141" s="138" t="str">
        <f t="shared" si="597"/>
        <v/>
      </c>
      <c r="P3141" s="142"/>
      <c r="S3141" s="154"/>
      <c r="T3141" s="119" t="str">
        <f t="shared" si="598"/>
        <v/>
      </c>
      <c r="U3141" s="119" t="str">
        <f t="shared" si="599"/>
        <v/>
      </c>
      <c r="V3141" s="119" t="str">
        <f t="shared" si="604"/>
        <v/>
      </c>
      <c r="W3141" s="119" t="str">
        <f t="shared" si="605"/>
        <v/>
      </c>
      <c r="X3141" s="119" t="str">
        <f t="shared" si="606"/>
        <v/>
      </c>
      <c r="Y3141" s="120" t="str">
        <f t="shared" si="600"/>
        <v/>
      </c>
      <c r="Z3141" s="121" t="str">
        <f t="shared" si="601"/>
        <v/>
      </c>
      <c r="AB3141" s="119" t="str">
        <f t="shared" si="596"/>
        <v/>
      </c>
    </row>
    <row r="3142" spans="1:28" x14ac:dyDescent="0.45">
      <c r="A3142" s="112" t="str">
        <f>IF(C3142="","",COUNTA($C$3:C3142))</f>
        <v/>
      </c>
      <c r="B3142" s="112" t="str">
        <f t="shared" si="602"/>
        <v/>
      </c>
      <c r="F3142" s="137"/>
      <c r="G3142" s="116"/>
      <c r="H3142" s="152"/>
      <c r="I3142" s="116"/>
      <c r="J3142" s="116"/>
      <c r="K3142" s="117" t="str">
        <f t="shared" si="603"/>
        <v/>
      </c>
      <c r="O3142" s="138" t="str">
        <f t="shared" si="597"/>
        <v/>
      </c>
      <c r="P3142" s="142"/>
      <c r="S3142" s="154"/>
      <c r="T3142" s="119" t="str">
        <f t="shared" si="598"/>
        <v/>
      </c>
      <c r="U3142" s="119" t="str">
        <f t="shared" si="599"/>
        <v/>
      </c>
      <c r="V3142" s="119" t="str">
        <f t="shared" si="604"/>
        <v/>
      </c>
      <c r="W3142" s="119" t="str">
        <f t="shared" si="605"/>
        <v/>
      </c>
      <c r="X3142" s="119" t="str">
        <f t="shared" si="606"/>
        <v/>
      </c>
      <c r="Y3142" s="120" t="str">
        <f t="shared" si="600"/>
        <v/>
      </c>
      <c r="Z3142" s="121" t="str">
        <f t="shared" si="601"/>
        <v/>
      </c>
      <c r="AB3142" s="119" t="str">
        <f t="shared" si="596"/>
        <v/>
      </c>
    </row>
    <row r="3143" spans="1:28" x14ac:dyDescent="0.45">
      <c r="A3143" s="112" t="str">
        <f>IF(C3143="","",COUNTA($C$3:C3143))</f>
        <v/>
      </c>
      <c r="B3143" s="112" t="str">
        <f t="shared" si="602"/>
        <v/>
      </c>
      <c r="F3143" s="137"/>
      <c r="G3143" s="116"/>
      <c r="H3143" s="152"/>
      <c r="I3143" s="116"/>
      <c r="J3143" s="116"/>
      <c r="K3143" s="117" t="str">
        <f t="shared" si="603"/>
        <v/>
      </c>
      <c r="O3143" s="138" t="str">
        <f t="shared" si="597"/>
        <v/>
      </c>
      <c r="P3143" s="142"/>
      <c r="S3143" s="154"/>
      <c r="T3143" s="119" t="str">
        <f t="shared" si="598"/>
        <v/>
      </c>
      <c r="U3143" s="119" t="str">
        <f t="shared" si="599"/>
        <v/>
      </c>
      <c r="V3143" s="119" t="str">
        <f t="shared" si="604"/>
        <v/>
      </c>
      <c r="W3143" s="119" t="str">
        <f t="shared" si="605"/>
        <v/>
      </c>
      <c r="X3143" s="119" t="str">
        <f t="shared" si="606"/>
        <v/>
      </c>
      <c r="Y3143" s="120" t="str">
        <f t="shared" si="600"/>
        <v/>
      </c>
      <c r="Z3143" s="121" t="str">
        <f t="shared" si="601"/>
        <v/>
      </c>
      <c r="AB3143" s="119" t="str">
        <f t="shared" si="596"/>
        <v/>
      </c>
    </row>
    <row r="3144" spans="1:28" x14ac:dyDescent="0.45">
      <c r="A3144" s="112" t="str">
        <f>IF(C3144="","",COUNTA($C$3:C3144))</f>
        <v/>
      </c>
      <c r="B3144" s="112" t="str">
        <f t="shared" si="602"/>
        <v/>
      </c>
      <c r="F3144" s="137"/>
      <c r="G3144" s="116"/>
      <c r="H3144" s="152"/>
      <c r="I3144" s="116"/>
      <c r="J3144" s="116"/>
      <c r="K3144" s="117" t="str">
        <f t="shared" si="603"/>
        <v/>
      </c>
      <c r="O3144" s="138" t="str">
        <f t="shared" si="597"/>
        <v/>
      </c>
      <c r="P3144" s="142"/>
      <c r="S3144" s="154"/>
      <c r="T3144" s="119" t="str">
        <f t="shared" si="598"/>
        <v/>
      </c>
      <c r="U3144" s="119" t="str">
        <f t="shared" si="599"/>
        <v/>
      </c>
      <c r="V3144" s="119" t="str">
        <f t="shared" si="604"/>
        <v/>
      </c>
      <c r="W3144" s="119" t="str">
        <f t="shared" si="605"/>
        <v/>
      </c>
      <c r="X3144" s="119" t="str">
        <f t="shared" si="606"/>
        <v/>
      </c>
      <c r="Y3144" s="120" t="str">
        <f t="shared" si="600"/>
        <v/>
      </c>
      <c r="Z3144" s="121" t="str">
        <f t="shared" si="601"/>
        <v/>
      </c>
      <c r="AB3144" s="119" t="str">
        <f t="shared" si="596"/>
        <v/>
      </c>
    </row>
    <row r="3145" spans="1:28" x14ac:dyDescent="0.45">
      <c r="A3145" s="112" t="str">
        <f>IF(C3145="","",COUNTA($C$3:C3145))</f>
        <v/>
      </c>
      <c r="B3145" s="112" t="str">
        <f t="shared" si="602"/>
        <v/>
      </c>
      <c r="C3145" s="137"/>
      <c r="F3145" s="137"/>
      <c r="G3145" s="116"/>
      <c r="H3145" s="152"/>
      <c r="I3145" s="116"/>
      <c r="J3145" s="116"/>
      <c r="K3145" s="117" t="str">
        <f t="shared" si="603"/>
        <v/>
      </c>
      <c r="O3145" s="138" t="str">
        <f t="shared" si="597"/>
        <v/>
      </c>
      <c r="P3145" s="142"/>
      <c r="S3145" s="154"/>
      <c r="T3145" s="119" t="str">
        <f t="shared" si="598"/>
        <v/>
      </c>
      <c r="U3145" s="119" t="str">
        <f t="shared" si="599"/>
        <v/>
      </c>
      <c r="V3145" s="119" t="str">
        <f t="shared" si="604"/>
        <v/>
      </c>
      <c r="W3145" s="119" t="str">
        <f t="shared" si="605"/>
        <v/>
      </c>
      <c r="X3145" s="119" t="str">
        <f t="shared" si="606"/>
        <v/>
      </c>
      <c r="Y3145" s="120" t="str">
        <f t="shared" si="600"/>
        <v/>
      </c>
      <c r="Z3145" s="121" t="str">
        <f t="shared" si="601"/>
        <v/>
      </c>
      <c r="AB3145" s="119" t="str">
        <f t="shared" si="596"/>
        <v/>
      </c>
    </row>
    <row r="3146" spans="1:28" x14ac:dyDescent="0.45">
      <c r="A3146" s="112" t="str">
        <f>IF(C3146="","",COUNTA($C$3:C3146))</f>
        <v/>
      </c>
      <c r="B3146" s="112" t="str">
        <f t="shared" si="602"/>
        <v/>
      </c>
      <c r="F3146" s="137"/>
      <c r="G3146" s="116"/>
      <c r="H3146" s="152"/>
      <c r="I3146" s="116"/>
      <c r="J3146" s="116"/>
      <c r="K3146" s="117" t="str">
        <f t="shared" si="603"/>
        <v/>
      </c>
      <c r="O3146" s="138" t="str">
        <f t="shared" si="597"/>
        <v/>
      </c>
      <c r="P3146" s="142"/>
      <c r="S3146" s="154"/>
      <c r="T3146" s="119" t="str">
        <f t="shared" si="598"/>
        <v/>
      </c>
      <c r="U3146" s="119" t="str">
        <f t="shared" si="599"/>
        <v/>
      </c>
      <c r="V3146" s="119" t="str">
        <f t="shared" si="604"/>
        <v/>
      </c>
      <c r="W3146" s="119" t="str">
        <f t="shared" si="605"/>
        <v/>
      </c>
      <c r="X3146" s="119" t="str">
        <f t="shared" si="606"/>
        <v/>
      </c>
      <c r="Y3146" s="120" t="str">
        <f t="shared" si="600"/>
        <v/>
      </c>
      <c r="Z3146" s="121" t="str">
        <f t="shared" si="601"/>
        <v/>
      </c>
      <c r="AB3146" s="119" t="str">
        <f t="shared" si="596"/>
        <v/>
      </c>
    </row>
    <row r="3147" spans="1:28" x14ac:dyDescent="0.45">
      <c r="A3147" s="112" t="str">
        <f>IF(C3147="","",COUNTA($C$3:C3147))</f>
        <v/>
      </c>
      <c r="B3147" s="112" t="str">
        <f t="shared" si="602"/>
        <v/>
      </c>
      <c r="F3147" s="137"/>
      <c r="G3147" s="116"/>
      <c r="H3147" s="152"/>
      <c r="I3147" s="116"/>
      <c r="J3147" s="116"/>
      <c r="K3147" s="117" t="str">
        <f t="shared" si="603"/>
        <v/>
      </c>
      <c r="O3147" s="138" t="str">
        <f t="shared" si="597"/>
        <v/>
      </c>
      <c r="P3147" s="142"/>
      <c r="S3147" s="154"/>
      <c r="T3147" s="119" t="str">
        <f t="shared" si="598"/>
        <v/>
      </c>
      <c r="U3147" s="119" t="str">
        <f t="shared" si="599"/>
        <v/>
      </c>
      <c r="V3147" s="119" t="str">
        <f t="shared" si="604"/>
        <v/>
      </c>
      <c r="W3147" s="119" t="str">
        <f t="shared" si="605"/>
        <v/>
      </c>
      <c r="X3147" s="119" t="str">
        <f t="shared" si="606"/>
        <v/>
      </c>
      <c r="Y3147" s="120" t="str">
        <f t="shared" si="600"/>
        <v/>
      </c>
      <c r="Z3147" s="121" t="str">
        <f t="shared" si="601"/>
        <v/>
      </c>
      <c r="AB3147" s="119" t="str">
        <f t="shared" si="596"/>
        <v/>
      </c>
    </row>
    <row r="3148" spans="1:28" x14ac:dyDescent="0.45">
      <c r="A3148" s="112" t="str">
        <f>IF(C3148="","",COUNTA($C$3:C3148))</f>
        <v/>
      </c>
      <c r="B3148" s="112" t="str">
        <f t="shared" si="602"/>
        <v/>
      </c>
      <c r="C3148" s="137"/>
      <c r="D3148" s="114"/>
      <c r="E3148" s="114"/>
      <c r="F3148" s="115"/>
      <c r="G3148" s="116"/>
      <c r="H3148" s="152"/>
      <c r="I3148" s="116"/>
      <c r="J3148" s="116"/>
      <c r="K3148" s="117" t="str">
        <f t="shared" si="603"/>
        <v/>
      </c>
      <c r="O3148" s="138" t="str">
        <f t="shared" si="597"/>
        <v/>
      </c>
      <c r="P3148" s="142"/>
      <c r="S3148" s="154"/>
      <c r="T3148" s="119" t="str">
        <f t="shared" si="598"/>
        <v/>
      </c>
      <c r="U3148" s="119" t="str">
        <f t="shared" si="599"/>
        <v/>
      </c>
      <c r="V3148" s="119" t="str">
        <f t="shared" si="604"/>
        <v/>
      </c>
      <c r="W3148" s="119" t="str">
        <f t="shared" si="605"/>
        <v/>
      </c>
      <c r="X3148" s="119" t="str">
        <f t="shared" si="606"/>
        <v/>
      </c>
      <c r="Y3148" s="120" t="str">
        <f t="shared" si="600"/>
        <v/>
      </c>
      <c r="Z3148" s="121" t="str">
        <f t="shared" si="601"/>
        <v/>
      </c>
      <c r="AB3148" s="119" t="str">
        <f t="shared" si="596"/>
        <v/>
      </c>
    </row>
    <row r="3149" spans="1:28" x14ac:dyDescent="0.45">
      <c r="A3149" s="112" t="str">
        <f>IF(C3149="","",COUNTA($C$3:C3149))</f>
        <v/>
      </c>
      <c r="B3149" s="112" t="str">
        <f t="shared" si="602"/>
        <v/>
      </c>
      <c r="F3149" s="137"/>
      <c r="G3149" s="116"/>
      <c r="H3149" s="152"/>
      <c r="I3149" s="116"/>
      <c r="J3149" s="116"/>
      <c r="K3149" s="117" t="str">
        <f t="shared" si="603"/>
        <v/>
      </c>
      <c r="O3149" s="138" t="str">
        <f t="shared" si="597"/>
        <v/>
      </c>
      <c r="P3149" s="142"/>
      <c r="S3149" s="154"/>
      <c r="T3149" s="119" t="str">
        <f t="shared" si="598"/>
        <v/>
      </c>
      <c r="U3149" s="119" t="str">
        <f t="shared" si="599"/>
        <v/>
      </c>
      <c r="V3149" s="119" t="str">
        <f t="shared" si="604"/>
        <v/>
      </c>
      <c r="W3149" s="119" t="str">
        <f t="shared" si="605"/>
        <v/>
      </c>
      <c r="X3149" s="119" t="str">
        <f t="shared" si="606"/>
        <v/>
      </c>
      <c r="Y3149" s="120" t="str">
        <f t="shared" si="600"/>
        <v/>
      </c>
      <c r="Z3149" s="121" t="str">
        <f t="shared" si="601"/>
        <v/>
      </c>
      <c r="AB3149" s="119" t="str">
        <f t="shared" si="596"/>
        <v/>
      </c>
    </row>
    <row r="3150" spans="1:28" x14ac:dyDescent="0.45">
      <c r="A3150" s="112" t="str">
        <f>IF(C3150="","",COUNTA($C$3:C3150))</f>
        <v/>
      </c>
      <c r="B3150" s="112" t="str">
        <f t="shared" si="602"/>
        <v/>
      </c>
      <c r="F3150" s="137"/>
      <c r="G3150" s="116"/>
      <c r="H3150" s="152"/>
      <c r="I3150" s="116"/>
      <c r="J3150" s="116"/>
      <c r="K3150" s="117" t="str">
        <f t="shared" si="603"/>
        <v/>
      </c>
      <c r="O3150" s="138" t="str">
        <f t="shared" si="597"/>
        <v/>
      </c>
      <c r="P3150" s="142"/>
      <c r="S3150" s="154"/>
      <c r="T3150" s="119" t="str">
        <f t="shared" si="598"/>
        <v/>
      </c>
      <c r="U3150" s="119" t="str">
        <f t="shared" si="599"/>
        <v/>
      </c>
      <c r="V3150" s="119" t="str">
        <f t="shared" si="604"/>
        <v/>
      </c>
      <c r="W3150" s="119" t="str">
        <f t="shared" si="605"/>
        <v/>
      </c>
      <c r="X3150" s="119" t="str">
        <f t="shared" si="606"/>
        <v/>
      </c>
      <c r="Y3150" s="120" t="str">
        <f t="shared" si="600"/>
        <v/>
      </c>
      <c r="Z3150" s="121" t="str">
        <f t="shared" si="601"/>
        <v/>
      </c>
      <c r="AB3150" s="119" t="str">
        <f t="shared" si="596"/>
        <v/>
      </c>
    </row>
    <row r="3151" spans="1:28" x14ac:dyDescent="0.45">
      <c r="A3151" s="112" t="str">
        <f>IF(C3151="","",COUNTA($C$3:C3151))</f>
        <v/>
      </c>
      <c r="B3151" s="112" t="str">
        <f t="shared" si="602"/>
        <v/>
      </c>
      <c r="F3151" s="137"/>
      <c r="G3151" s="116"/>
      <c r="H3151" s="152"/>
      <c r="I3151" s="116"/>
      <c r="J3151" s="116"/>
      <c r="K3151" s="117" t="str">
        <f t="shared" si="603"/>
        <v/>
      </c>
      <c r="O3151" s="138" t="str">
        <f t="shared" si="597"/>
        <v/>
      </c>
      <c r="P3151" s="142"/>
      <c r="S3151" s="154"/>
      <c r="T3151" s="119" t="str">
        <f t="shared" si="598"/>
        <v/>
      </c>
      <c r="U3151" s="119" t="str">
        <f t="shared" si="599"/>
        <v/>
      </c>
      <c r="V3151" s="119" t="str">
        <f t="shared" si="604"/>
        <v/>
      </c>
      <c r="W3151" s="119" t="str">
        <f t="shared" si="605"/>
        <v/>
      </c>
      <c r="X3151" s="119" t="str">
        <f t="shared" si="606"/>
        <v/>
      </c>
      <c r="Y3151" s="120" t="str">
        <f t="shared" si="600"/>
        <v/>
      </c>
      <c r="Z3151" s="121" t="str">
        <f t="shared" si="601"/>
        <v/>
      </c>
      <c r="AB3151" s="119" t="str">
        <f t="shared" si="596"/>
        <v/>
      </c>
    </row>
    <row r="3152" spans="1:28" x14ac:dyDescent="0.45">
      <c r="A3152" s="112" t="str">
        <f>IF(C3152="","",COUNTA($C$3:C3152))</f>
        <v/>
      </c>
      <c r="B3152" s="112" t="str">
        <f t="shared" si="602"/>
        <v/>
      </c>
      <c r="F3152" s="137"/>
      <c r="G3152" s="116"/>
      <c r="H3152" s="152"/>
      <c r="I3152" s="116"/>
      <c r="J3152" s="116"/>
      <c r="K3152" s="117" t="str">
        <f t="shared" si="603"/>
        <v/>
      </c>
      <c r="O3152" s="138" t="str">
        <f t="shared" si="597"/>
        <v/>
      </c>
      <c r="P3152" s="142"/>
      <c r="S3152" s="154"/>
      <c r="T3152" s="119" t="str">
        <f t="shared" si="598"/>
        <v/>
      </c>
      <c r="U3152" s="119" t="str">
        <f t="shared" si="599"/>
        <v/>
      </c>
      <c r="V3152" s="119" t="str">
        <f t="shared" si="604"/>
        <v/>
      </c>
      <c r="W3152" s="119" t="str">
        <f t="shared" si="605"/>
        <v/>
      </c>
      <c r="X3152" s="119" t="str">
        <f t="shared" si="606"/>
        <v/>
      </c>
      <c r="Y3152" s="120" t="str">
        <f t="shared" si="600"/>
        <v/>
      </c>
      <c r="Z3152" s="121" t="str">
        <f t="shared" si="601"/>
        <v/>
      </c>
      <c r="AB3152" s="119" t="str">
        <f t="shared" si="596"/>
        <v/>
      </c>
    </row>
    <row r="3153" spans="1:28" x14ac:dyDescent="0.45">
      <c r="A3153" s="112" t="str">
        <f>IF(C3153="","",COUNTA($C$3:C3153))</f>
        <v/>
      </c>
      <c r="B3153" s="112" t="str">
        <f t="shared" si="602"/>
        <v/>
      </c>
      <c r="F3153" s="137"/>
      <c r="G3153" s="116"/>
      <c r="H3153" s="152"/>
      <c r="I3153" s="116"/>
      <c r="J3153" s="116"/>
      <c r="K3153" s="117" t="str">
        <f t="shared" si="603"/>
        <v/>
      </c>
      <c r="O3153" s="138" t="str">
        <f t="shared" si="597"/>
        <v/>
      </c>
      <c r="P3153" s="142"/>
      <c r="S3153" s="154"/>
      <c r="T3153" s="119" t="str">
        <f t="shared" si="598"/>
        <v/>
      </c>
      <c r="U3153" s="119" t="str">
        <f t="shared" si="599"/>
        <v/>
      </c>
      <c r="V3153" s="119" t="str">
        <f t="shared" si="604"/>
        <v/>
      </c>
      <c r="W3153" s="119" t="str">
        <f t="shared" si="605"/>
        <v/>
      </c>
      <c r="X3153" s="119" t="str">
        <f t="shared" si="606"/>
        <v/>
      </c>
      <c r="Y3153" s="120" t="str">
        <f t="shared" si="600"/>
        <v/>
      </c>
      <c r="Z3153" s="121" t="str">
        <f t="shared" si="601"/>
        <v/>
      </c>
      <c r="AB3153" s="119" t="str">
        <f t="shared" si="596"/>
        <v/>
      </c>
    </row>
    <row r="3154" spans="1:28" x14ac:dyDescent="0.45">
      <c r="A3154" s="112" t="str">
        <f>IF(C3154="","",COUNTA($C$3:C3154))</f>
        <v/>
      </c>
      <c r="B3154" s="112" t="str">
        <f t="shared" si="602"/>
        <v/>
      </c>
      <c r="F3154" s="137"/>
      <c r="G3154" s="116"/>
      <c r="H3154" s="152"/>
      <c r="I3154" s="116"/>
      <c r="J3154" s="116"/>
      <c r="K3154" s="117" t="str">
        <f t="shared" si="603"/>
        <v/>
      </c>
      <c r="O3154" s="138" t="str">
        <f t="shared" si="597"/>
        <v/>
      </c>
      <c r="P3154" s="142"/>
      <c r="S3154" s="154"/>
      <c r="T3154" s="119" t="str">
        <f t="shared" si="598"/>
        <v/>
      </c>
      <c r="U3154" s="119" t="str">
        <f t="shared" si="599"/>
        <v/>
      </c>
      <c r="V3154" s="119" t="str">
        <f t="shared" si="604"/>
        <v/>
      </c>
      <c r="W3154" s="119" t="str">
        <f t="shared" si="605"/>
        <v/>
      </c>
      <c r="X3154" s="119" t="str">
        <f t="shared" si="606"/>
        <v/>
      </c>
      <c r="Y3154" s="120" t="str">
        <f t="shared" si="600"/>
        <v/>
      </c>
      <c r="Z3154" s="121" t="str">
        <f t="shared" si="601"/>
        <v/>
      </c>
      <c r="AB3154" s="119" t="str">
        <f t="shared" si="596"/>
        <v/>
      </c>
    </row>
    <row r="3155" spans="1:28" x14ac:dyDescent="0.45">
      <c r="A3155" s="112" t="str">
        <f>IF(C3155="","",COUNTA($C$3:C3155))</f>
        <v/>
      </c>
      <c r="B3155" s="112" t="str">
        <f t="shared" si="602"/>
        <v/>
      </c>
      <c r="F3155" s="137"/>
      <c r="G3155" s="116"/>
      <c r="H3155" s="152"/>
      <c r="I3155" s="116"/>
      <c r="J3155" s="116"/>
      <c r="K3155" s="117" t="str">
        <f t="shared" si="603"/>
        <v/>
      </c>
      <c r="O3155" s="138" t="str">
        <f t="shared" si="597"/>
        <v/>
      </c>
      <c r="P3155" s="142"/>
      <c r="S3155" s="154"/>
      <c r="T3155" s="119" t="str">
        <f t="shared" si="598"/>
        <v/>
      </c>
      <c r="U3155" s="119" t="str">
        <f t="shared" si="599"/>
        <v/>
      </c>
      <c r="V3155" s="119" t="str">
        <f t="shared" si="604"/>
        <v/>
      </c>
      <c r="W3155" s="119" t="str">
        <f t="shared" si="605"/>
        <v/>
      </c>
      <c r="X3155" s="119" t="str">
        <f t="shared" si="606"/>
        <v/>
      </c>
      <c r="Y3155" s="120" t="str">
        <f t="shared" si="600"/>
        <v/>
      </c>
      <c r="Z3155" s="121" t="str">
        <f t="shared" si="601"/>
        <v/>
      </c>
      <c r="AB3155" s="119" t="str">
        <f t="shared" si="596"/>
        <v/>
      </c>
    </row>
    <row r="3156" spans="1:28" x14ac:dyDescent="0.45">
      <c r="A3156" s="112" t="str">
        <f>IF(C3156="","",COUNTA($C$3:C3156))</f>
        <v/>
      </c>
      <c r="B3156" s="112" t="str">
        <f t="shared" si="602"/>
        <v/>
      </c>
      <c r="F3156" s="137"/>
      <c r="G3156" s="116"/>
      <c r="H3156" s="152"/>
      <c r="I3156" s="116"/>
      <c r="J3156" s="116"/>
      <c r="K3156" s="117" t="str">
        <f t="shared" si="603"/>
        <v/>
      </c>
      <c r="O3156" s="138" t="str">
        <f t="shared" si="597"/>
        <v/>
      </c>
      <c r="P3156" s="142"/>
      <c r="S3156" s="154"/>
      <c r="T3156" s="119" t="str">
        <f t="shared" si="598"/>
        <v/>
      </c>
      <c r="U3156" s="119" t="str">
        <f t="shared" si="599"/>
        <v/>
      </c>
      <c r="V3156" s="119" t="str">
        <f t="shared" si="604"/>
        <v/>
      </c>
      <c r="W3156" s="119" t="str">
        <f t="shared" si="605"/>
        <v/>
      </c>
      <c r="X3156" s="119" t="str">
        <f t="shared" si="606"/>
        <v/>
      </c>
      <c r="Y3156" s="120" t="str">
        <f t="shared" si="600"/>
        <v/>
      </c>
      <c r="Z3156" s="121" t="str">
        <f t="shared" si="601"/>
        <v/>
      </c>
      <c r="AB3156" s="119" t="str">
        <f t="shared" si="596"/>
        <v/>
      </c>
    </row>
    <row r="3157" spans="1:28" x14ac:dyDescent="0.45">
      <c r="A3157" s="112" t="str">
        <f>IF(C3157="","",COUNTA($C$3:C3157))</f>
        <v/>
      </c>
      <c r="B3157" s="112" t="str">
        <f t="shared" si="602"/>
        <v/>
      </c>
      <c r="C3157" s="137"/>
      <c r="F3157" s="137"/>
      <c r="G3157" s="116"/>
      <c r="H3157" s="152"/>
      <c r="I3157" s="116"/>
      <c r="J3157" s="116"/>
      <c r="K3157" s="117" t="str">
        <f t="shared" si="603"/>
        <v/>
      </c>
      <c r="O3157" s="138" t="str">
        <f t="shared" si="597"/>
        <v/>
      </c>
      <c r="P3157" s="142"/>
      <c r="S3157" s="154"/>
      <c r="T3157" s="119" t="str">
        <f t="shared" si="598"/>
        <v/>
      </c>
      <c r="U3157" s="119" t="str">
        <f t="shared" si="599"/>
        <v/>
      </c>
      <c r="V3157" s="119" t="str">
        <f t="shared" si="604"/>
        <v/>
      </c>
      <c r="W3157" s="119" t="str">
        <f t="shared" si="605"/>
        <v/>
      </c>
      <c r="X3157" s="119" t="str">
        <f t="shared" si="606"/>
        <v/>
      </c>
      <c r="Y3157" s="120" t="str">
        <f t="shared" si="600"/>
        <v/>
      </c>
      <c r="Z3157" s="121" t="str">
        <f t="shared" si="601"/>
        <v/>
      </c>
      <c r="AB3157" s="119" t="str">
        <f t="shared" si="596"/>
        <v/>
      </c>
    </row>
    <row r="3158" spans="1:28" x14ac:dyDescent="0.45">
      <c r="A3158" s="112" t="str">
        <f>IF(C3158="","",COUNTA($C$3:C3158))</f>
        <v/>
      </c>
      <c r="B3158" s="112" t="str">
        <f t="shared" si="602"/>
        <v/>
      </c>
      <c r="F3158" s="137"/>
      <c r="G3158" s="116"/>
      <c r="H3158" s="152"/>
      <c r="I3158" s="116"/>
      <c r="J3158" s="116"/>
      <c r="K3158" s="117" t="str">
        <f t="shared" si="603"/>
        <v/>
      </c>
      <c r="O3158" s="138" t="str">
        <f t="shared" si="597"/>
        <v/>
      </c>
      <c r="P3158" s="142"/>
      <c r="S3158" s="154"/>
      <c r="T3158" s="119" t="str">
        <f t="shared" si="598"/>
        <v/>
      </c>
      <c r="U3158" s="119" t="str">
        <f t="shared" si="599"/>
        <v/>
      </c>
      <c r="V3158" s="119" t="str">
        <f t="shared" si="604"/>
        <v/>
      </c>
      <c r="W3158" s="119" t="str">
        <f t="shared" si="605"/>
        <v/>
      </c>
      <c r="X3158" s="119" t="str">
        <f t="shared" si="606"/>
        <v/>
      </c>
      <c r="Y3158" s="120" t="str">
        <f t="shared" si="600"/>
        <v/>
      </c>
      <c r="Z3158" s="121" t="str">
        <f t="shared" si="601"/>
        <v/>
      </c>
      <c r="AB3158" s="119" t="str">
        <f t="shared" si="596"/>
        <v/>
      </c>
    </row>
    <row r="3159" spans="1:28" x14ac:dyDescent="0.45">
      <c r="A3159" s="112" t="str">
        <f>IF(C3159="","",COUNTA($C$3:C3159))</f>
        <v/>
      </c>
      <c r="B3159" s="112" t="str">
        <f t="shared" si="602"/>
        <v/>
      </c>
      <c r="F3159" s="137"/>
      <c r="G3159" s="116"/>
      <c r="H3159" s="152"/>
      <c r="I3159" s="116"/>
      <c r="J3159" s="116"/>
      <c r="K3159" s="117" t="str">
        <f t="shared" si="603"/>
        <v/>
      </c>
      <c r="O3159" s="138" t="str">
        <f t="shared" si="597"/>
        <v/>
      </c>
      <c r="P3159" s="142"/>
      <c r="S3159" s="154"/>
      <c r="T3159" s="119" t="str">
        <f t="shared" si="598"/>
        <v/>
      </c>
      <c r="U3159" s="119" t="str">
        <f t="shared" si="599"/>
        <v/>
      </c>
      <c r="V3159" s="119" t="str">
        <f t="shared" si="604"/>
        <v/>
      </c>
      <c r="W3159" s="119" t="str">
        <f t="shared" si="605"/>
        <v/>
      </c>
      <c r="X3159" s="119" t="str">
        <f t="shared" si="606"/>
        <v/>
      </c>
      <c r="Y3159" s="120" t="str">
        <f t="shared" si="600"/>
        <v/>
      </c>
      <c r="Z3159" s="121" t="str">
        <f t="shared" si="601"/>
        <v/>
      </c>
      <c r="AB3159" s="119" t="str">
        <f t="shared" si="596"/>
        <v/>
      </c>
    </row>
    <row r="3160" spans="1:28" x14ac:dyDescent="0.45">
      <c r="A3160" s="112" t="str">
        <f>IF(C3160="","",COUNTA($C$3:C3160))</f>
        <v/>
      </c>
      <c r="B3160" s="112" t="str">
        <f t="shared" si="602"/>
        <v/>
      </c>
      <c r="F3160" s="137"/>
      <c r="G3160" s="116"/>
      <c r="H3160" s="152"/>
      <c r="I3160" s="116"/>
      <c r="J3160" s="116"/>
      <c r="K3160" s="117" t="str">
        <f t="shared" si="603"/>
        <v/>
      </c>
      <c r="O3160" s="138" t="str">
        <f t="shared" si="597"/>
        <v/>
      </c>
      <c r="P3160" s="142"/>
      <c r="S3160" s="154"/>
      <c r="T3160" s="119" t="str">
        <f t="shared" si="598"/>
        <v/>
      </c>
      <c r="U3160" s="119" t="str">
        <f t="shared" si="599"/>
        <v/>
      </c>
      <c r="V3160" s="119" t="str">
        <f t="shared" si="604"/>
        <v/>
      </c>
      <c r="W3160" s="119" t="str">
        <f t="shared" si="605"/>
        <v/>
      </c>
      <c r="X3160" s="119" t="str">
        <f t="shared" si="606"/>
        <v/>
      </c>
      <c r="Y3160" s="120" t="str">
        <f t="shared" si="600"/>
        <v/>
      </c>
      <c r="Z3160" s="121" t="str">
        <f t="shared" si="601"/>
        <v/>
      </c>
      <c r="AB3160" s="119" t="str">
        <f t="shared" si="596"/>
        <v/>
      </c>
    </row>
    <row r="3161" spans="1:28" x14ac:dyDescent="0.45">
      <c r="A3161" s="112" t="str">
        <f>IF(C3161="","",COUNTA($C$3:C3161))</f>
        <v/>
      </c>
      <c r="B3161" s="112" t="str">
        <f t="shared" si="602"/>
        <v/>
      </c>
      <c r="F3161" s="137"/>
      <c r="G3161" s="116"/>
      <c r="H3161" s="152"/>
      <c r="I3161" s="116"/>
      <c r="J3161" s="116"/>
      <c r="K3161" s="117" t="str">
        <f t="shared" si="603"/>
        <v/>
      </c>
      <c r="O3161" s="138" t="str">
        <f t="shared" si="597"/>
        <v/>
      </c>
      <c r="P3161" s="142"/>
      <c r="S3161" s="154"/>
      <c r="T3161" s="119" t="str">
        <f t="shared" si="598"/>
        <v/>
      </c>
      <c r="U3161" s="119" t="str">
        <f t="shared" si="599"/>
        <v/>
      </c>
      <c r="V3161" s="119" t="str">
        <f t="shared" si="604"/>
        <v/>
      </c>
      <c r="W3161" s="119" t="str">
        <f t="shared" si="605"/>
        <v/>
      </c>
      <c r="X3161" s="119" t="str">
        <f t="shared" si="606"/>
        <v/>
      </c>
      <c r="Y3161" s="120" t="str">
        <f t="shared" si="600"/>
        <v/>
      </c>
      <c r="Z3161" s="121" t="str">
        <f t="shared" si="601"/>
        <v/>
      </c>
      <c r="AB3161" s="119" t="str">
        <f t="shared" si="596"/>
        <v/>
      </c>
    </row>
    <row r="3162" spans="1:28" x14ac:dyDescent="0.45">
      <c r="A3162" s="112" t="str">
        <f>IF(C3162="","",COUNTA($C$3:C3162))</f>
        <v/>
      </c>
      <c r="B3162" s="112" t="str">
        <f t="shared" si="602"/>
        <v/>
      </c>
      <c r="F3162" s="137"/>
      <c r="G3162" s="116"/>
      <c r="H3162" s="152"/>
      <c r="I3162" s="116"/>
      <c r="J3162" s="116"/>
      <c r="K3162" s="117" t="str">
        <f t="shared" si="603"/>
        <v/>
      </c>
      <c r="O3162" s="138" t="str">
        <f t="shared" si="597"/>
        <v/>
      </c>
      <c r="P3162" s="142"/>
      <c r="S3162" s="154"/>
      <c r="T3162" s="119" t="str">
        <f t="shared" si="598"/>
        <v/>
      </c>
      <c r="U3162" s="119" t="str">
        <f t="shared" si="599"/>
        <v/>
      </c>
      <c r="V3162" s="119" t="str">
        <f t="shared" si="604"/>
        <v/>
      </c>
      <c r="W3162" s="119" t="str">
        <f t="shared" si="605"/>
        <v/>
      </c>
      <c r="X3162" s="119" t="str">
        <f t="shared" si="606"/>
        <v/>
      </c>
      <c r="Y3162" s="120" t="str">
        <f t="shared" si="600"/>
        <v/>
      </c>
      <c r="Z3162" s="121" t="str">
        <f t="shared" si="601"/>
        <v/>
      </c>
      <c r="AB3162" s="119" t="str">
        <f t="shared" si="596"/>
        <v/>
      </c>
    </row>
    <row r="3163" spans="1:28" x14ac:dyDescent="0.45">
      <c r="A3163" s="112" t="str">
        <f>IF(C3163="","",COUNTA($C$3:C3163))</f>
        <v/>
      </c>
      <c r="B3163" s="112" t="str">
        <f t="shared" si="602"/>
        <v/>
      </c>
      <c r="F3163" s="137"/>
      <c r="G3163" s="116"/>
      <c r="H3163" s="152"/>
      <c r="I3163" s="116"/>
      <c r="J3163" s="116"/>
      <c r="K3163" s="117" t="str">
        <f t="shared" si="603"/>
        <v/>
      </c>
      <c r="O3163" s="138" t="str">
        <f t="shared" si="597"/>
        <v/>
      </c>
      <c r="P3163" s="142"/>
      <c r="S3163" s="154"/>
      <c r="T3163" s="119" t="str">
        <f t="shared" si="598"/>
        <v/>
      </c>
      <c r="U3163" s="119" t="str">
        <f t="shared" si="599"/>
        <v/>
      </c>
      <c r="V3163" s="119" t="str">
        <f t="shared" si="604"/>
        <v/>
      </c>
      <c r="W3163" s="119" t="str">
        <f t="shared" si="605"/>
        <v/>
      </c>
      <c r="X3163" s="119" t="str">
        <f t="shared" si="606"/>
        <v/>
      </c>
      <c r="Y3163" s="120" t="str">
        <f t="shared" si="600"/>
        <v/>
      </c>
      <c r="Z3163" s="121" t="str">
        <f t="shared" si="601"/>
        <v/>
      </c>
      <c r="AB3163" s="119" t="str">
        <f t="shared" si="596"/>
        <v/>
      </c>
    </row>
    <row r="3164" spans="1:28" x14ac:dyDescent="0.45">
      <c r="A3164" s="112" t="str">
        <f>IF(C3164="","",COUNTA($C$3:C3164))</f>
        <v/>
      </c>
      <c r="B3164" s="112" t="str">
        <f t="shared" si="602"/>
        <v/>
      </c>
      <c r="F3164" s="137"/>
      <c r="G3164" s="116"/>
      <c r="H3164" s="152"/>
      <c r="I3164" s="116"/>
      <c r="J3164" s="116"/>
      <c r="K3164" s="117" t="str">
        <f t="shared" si="603"/>
        <v/>
      </c>
      <c r="O3164" s="138" t="str">
        <f t="shared" si="597"/>
        <v/>
      </c>
      <c r="P3164" s="142"/>
      <c r="S3164" s="154"/>
      <c r="T3164" s="119" t="str">
        <f t="shared" si="598"/>
        <v/>
      </c>
      <c r="U3164" s="119" t="str">
        <f t="shared" si="599"/>
        <v/>
      </c>
      <c r="V3164" s="119" t="str">
        <f t="shared" si="604"/>
        <v/>
      </c>
      <c r="W3164" s="119" t="str">
        <f t="shared" si="605"/>
        <v/>
      </c>
      <c r="X3164" s="119" t="str">
        <f t="shared" si="606"/>
        <v/>
      </c>
      <c r="Y3164" s="120" t="str">
        <f t="shared" si="600"/>
        <v/>
      </c>
      <c r="Z3164" s="121" t="str">
        <f t="shared" si="601"/>
        <v/>
      </c>
      <c r="AB3164" s="119" t="str">
        <f t="shared" si="596"/>
        <v/>
      </c>
    </row>
    <row r="3165" spans="1:28" x14ac:dyDescent="0.45">
      <c r="A3165" s="112" t="str">
        <f>IF(C3165="","",COUNTA($C$3:C3165))</f>
        <v/>
      </c>
      <c r="B3165" s="112" t="str">
        <f t="shared" si="602"/>
        <v/>
      </c>
      <c r="F3165" s="137"/>
      <c r="G3165" s="116"/>
      <c r="H3165" s="152"/>
      <c r="I3165" s="116"/>
      <c r="J3165" s="116"/>
      <c r="K3165" s="117" t="str">
        <f t="shared" si="603"/>
        <v/>
      </c>
      <c r="O3165" s="138" t="str">
        <f t="shared" si="597"/>
        <v/>
      </c>
      <c r="P3165" s="142"/>
      <c r="S3165" s="154"/>
      <c r="T3165" s="119" t="str">
        <f t="shared" si="598"/>
        <v/>
      </c>
      <c r="U3165" s="119" t="str">
        <f t="shared" si="599"/>
        <v/>
      </c>
      <c r="V3165" s="119" t="str">
        <f t="shared" si="604"/>
        <v/>
      </c>
      <c r="W3165" s="119" t="str">
        <f t="shared" si="605"/>
        <v/>
      </c>
      <c r="X3165" s="119" t="str">
        <f t="shared" si="606"/>
        <v/>
      </c>
      <c r="Y3165" s="120" t="str">
        <f t="shared" si="600"/>
        <v/>
      </c>
      <c r="Z3165" s="121" t="str">
        <f t="shared" si="601"/>
        <v/>
      </c>
      <c r="AB3165" s="119" t="str">
        <f t="shared" si="596"/>
        <v/>
      </c>
    </row>
    <row r="3166" spans="1:28" x14ac:dyDescent="0.45">
      <c r="A3166" s="112" t="str">
        <f>IF(C3166="","",COUNTA($C$3:C3166))</f>
        <v/>
      </c>
      <c r="B3166" s="112" t="str">
        <f t="shared" si="602"/>
        <v/>
      </c>
      <c r="C3166" s="137"/>
      <c r="F3166" s="137"/>
      <c r="G3166" s="116"/>
      <c r="H3166" s="152"/>
      <c r="I3166" s="116"/>
      <c r="J3166" s="116"/>
      <c r="K3166" s="117" t="str">
        <f t="shared" si="603"/>
        <v/>
      </c>
      <c r="O3166" s="138" t="str">
        <f t="shared" si="597"/>
        <v/>
      </c>
      <c r="P3166" s="142"/>
      <c r="S3166" s="154"/>
      <c r="T3166" s="119" t="str">
        <f t="shared" si="598"/>
        <v/>
      </c>
      <c r="U3166" s="119" t="str">
        <f t="shared" si="599"/>
        <v/>
      </c>
      <c r="V3166" s="119" t="str">
        <f t="shared" si="604"/>
        <v/>
      </c>
      <c r="W3166" s="119" t="str">
        <f t="shared" si="605"/>
        <v/>
      </c>
      <c r="X3166" s="119" t="str">
        <f t="shared" si="606"/>
        <v/>
      </c>
      <c r="Y3166" s="120" t="str">
        <f t="shared" si="600"/>
        <v/>
      </c>
      <c r="Z3166" s="121" t="str">
        <f t="shared" si="601"/>
        <v/>
      </c>
      <c r="AB3166" s="119" t="str">
        <f t="shared" si="596"/>
        <v/>
      </c>
    </row>
    <row r="3167" spans="1:28" x14ac:dyDescent="0.45">
      <c r="A3167" s="112" t="str">
        <f>IF(C3167="","",COUNTA($C$3:C3167))</f>
        <v/>
      </c>
      <c r="B3167" s="112" t="str">
        <f t="shared" si="602"/>
        <v/>
      </c>
      <c r="F3167" s="137"/>
      <c r="G3167" s="116"/>
      <c r="H3167" s="152"/>
      <c r="I3167" s="116"/>
      <c r="J3167" s="116"/>
      <c r="K3167" s="117" t="str">
        <f t="shared" si="603"/>
        <v/>
      </c>
      <c r="O3167" s="138" t="str">
        <f t="shared" si="597"/>
        <v/>
      </c>
      <c r="P3167" s="142"/>
      <c r="S3167" s="154"/>
      <c r="T3167" s="119" t="str">
        <f t="shared" si="598"/>
        <v/>
      </c>
      <c r="U3167" s="119" t="str">
        <f t="shared" si="599"/>
        <v/>
      </c>
      <c r="V3167" s="119" t="str">
        <f t="shared" si="604"/>
        <v/>
      </c>
      <c r="W3167" s="119" t="str">
        <f t="shared" si="605"/>
        <v/>
      </c>
      <c r="X3167" s="119" t="str">
        <f t="shared" si="606"/>
        <v/>
      </c>
      <c r="Y3167" s="120" t="str">
        <f t="shared" si="600"/>
        <v/>
      </c>
      <c r="Z3167" s="121" t="str">
        <f t="shared" si="601"/>
        <v/>
      </c>
      <c r="AB3167" s="119" t="str">
        <f t="shared" si="596"/>
        <v/>
      </c>
    </row>
    <row r="3168" spans="1:28" x14ac:dyDescent="0.45">
      <c r="A3168" s="112" t="str">
        <f>IF(C3168="","",COUNTA($C$3:C3168))</f>
        <v/>
      </c>
      <c r="B3168" s="112" t="str">
        <f t="shared" si="602"/>
        <v/>
      </c>
      <c r="F3168" s="137"/>
      <c r="G3168" s="116"/>
      <c r="H3168" s="152"/>
      <c r="I3168" s="116"/>
      <c r="J3168" s="116"/>
      <c r="K3168" s="117" t="str">
        <f t="shared" si="603"/>
        <v/>
      </c>
      <c r="O3168" s="138" t="str">
        <f t="shared" si="597"/>
        <v/>
      </c>
      <c r="P3168" s="142"/>
      <c r="S3168" s="154"/>
      <c r="T3168" s="119" t="str">
        <f t="shared" si="598"/>
        <v/>
      </c>
      <c r="U3168" s="119" t="str">
        <f t="shared" si="599"/>
        <v/>
      </c>
      <c r="V3168" s="119" t="str">
        <f t="shared" si="604"/>
        <v/>
      </c>
      <c r="W3168" s="119" t="str">
        <f t="shared" si="605"/>
        <v/>
      </c>
      <c r="X3168" s="119" t="str">
        <f t="shared" si="606"/>
        <v/>
      </c>
      <c r="Y3168" s="120" t="str">
        <f t="shared" si="600"/>
        <v/>
      </c>
      <c r="Z3168" s="121" t="str">
        <f t="shared" si="601"/>
        <v/>
      </c>
      <c r="AB3168" s="119" t="str">
        <f t="shared" si="596"/>
        <v/>
      </c>
    </row>
    <row r="3169" spans="1:28" x14ac:dyDescent="0.45">
      <c r="A3169" s="112" t="str">
        <f>IF(C3169="","",COUNTA($C$3:C3169))</f>
        <v/>
      </c>
      <c r="B3169" s="112" t="str">
        <f t="shared" si="602"/>
        <v/>
      </c>
      <c r="F3169" s="137"/>
      <c r="G3169" s="116"/>
      <c r="H3169" s="152"/>
      <c r="I3169" s="116"/>
      <c r="J3169" s="116"/>
      <c r="K3169" s="117" t="str">
        <f t="shared" si="603"/>
        <v/>
      </c>
      <c r="O3169" s="138" t="str">
        <f t="shared" si="597"/>
        <v/>
      </c>
      <c r="P3169" s="142"/>
      <c r="S3169" s="154"/>
      <c r="T3169" s="119" t="str">
        <f t="shared" si="598"/>
        <v/>
      </c>
      <c r="U3169" s="119" t="str">
        <f t="shared" si="599"/>
        <v/>
      </c>
      <c r="V3169" s="119" t="str">
        <f t="shared" si="604"/>
        <v/>
      </c>
      <c r="W3169" s="119" t="str">
        <f t="shared" si="605"/>
        <v/>
      </c>
      <c r="X3169" s="119" t="str">
        <f t="shared" si="606"/>
        <v/>
      </c>
      <c r="Y3169" s="120" t="str">
        <f t="shared" si="600"/>
        <v/>
      </c>
      <c r="Z3169" s="121" t="str">
        <f t="shared" si="601"/>
        <v/>
      </c>
      <c r="AB3169" s="119" t="str">
        <f t="shared" si="596"/>
        <v/>
      </c>
    </row>
    <row r="3170" spans="1:28" x14ac:dyDescent="0.45">
      <c r="A3170" s="112" t="str">
        <f>IF(C3170="","",COUNTA($C$3:C3170))</f>
        <v/>
      </c>
      <c r="B3170" s="112" t="str">
        <f t="shared" si="602"/>
        <v/>
      </c>
      <c r="F3170" s="137"/>
      <c r="G3170" s="116"/>
      <c r="H3170" s="152"/>
      <c r="I3170" s="116"/>
      <c r="J3170" s="116"/>
      <c r="K3170" s="117" t="str">
        <f t="shared" si="603"/>
        <v/>
      </c>
      <c r="O3170" s="138" t="str">
        <f t="shared" si="597"/>
        <v/>
      </c>
      <c r="P3170" s="142"/>
      <c r="S3170" s="154"/>
      <c r="T3170" s="119" t="str">
        <f t="shared" si="598"/>
        <v/>
      </c>
      <c r="U3170" s="119" t="str">
        <f t="shared" si="599"/>
        <v/>
      </c>
      <c r="V3170" s="119" t="str">
        <f t="shared" si="604"/>
        <v/>
      </c>
      <c r="W3170" s="119" t="str">
        <f t="shared" si="605"/>
        <v/>
      </c>
      <c r="X3170" s="119" t="str">
        <f t="shared" si="606"/>
        <v/>
      </c>
      <c r="Y3170" s="120" t="str">
        <f t="shared" si="600"/>
        <v/>
      </c>
      <c r="Z3170" s="121" t="str">
        <f t="shared" si="601"/>
        <v/>
      </c>
      <c r="AB3170" s="119" t="str">
        <f t="shared" si="596"/>
        <v/>
      </c>
    </row>
    <row r="3171" spans="1:28" x14ac:dyDescent="0.45">
      <c r="A3171" s="112" t="str">
        <f>IF(C3171="","",COUNTA($C$3:C3171))</f>
        <v/>
      </c>
      <c r="B3171" s="112" t="str">
        <f t="shared" si="602"/>
        <v/>
      </c>
      <c r="F3171" s="137"/>
      <c r="G3171" s="116"/>
      <c r="H3171" s="152"/>
      <c r="I3171" s="116"/>
      <c r="J3171" s="116"/>
      <c r="K3171" s="117" t="str">
        <f t="shared" si="603"/>
        <v/>
      </c>
      <c r="O3171" s="138" t="str">
        <f t="shared" si="597"/>
        <v/>
      </c>
      <c r="P3171" s="142"/>
      <c r="S3171" s="154"/>
      <c r="T3171" s="119" t="str">
        <f t="shared" si="598"/>
        <v/>
      </c>
      <c r="U3171" s="119" t="str">
        <f t="shared" si="599"/>
        <v/>
      </c>
      <c r="V3171" s="119" t="str">
        <f t="shared" si="604"/>
        <v/>
      </c>
      <c r="W3171" s="119" t="str">
        <f t="shared" si="605"/>
        <v/>
      </c>
      <c r="X3171" s="119" t="str">
        <f t="shared" si="606"/>
        <v/>
      </c>
      <c r="Y3171" s="120" t="str">
        <f t="shared" si="600"/>
        <v/>
      </c>
      <c r="Z3171" s="121" t="str">
        <f t="shared" si="601"/>
        <v/>
      </c>
      <c r="AB3171" s="119" t="str">
        <f t="shared" si="596"/>
        <v/>
      </c>
    </row>
    <row r="3172" spans="1:28" x14ac:dyDescent="0.45">
      <c r="A3172" s="112" t="str">
        <f>IF(C3172="","",COUNTA($C$3:C3172))</f>
        <v/>
      </c>
      <c r="B3172" s="112" t="str">
        <f t="shared" si="602"/>
        <v/>
      </c>
      <c r="F3172" s="137"/>
      <c r="G3172" s="116"/>
      <c r="H3172" s="152"/>
      <c r="I3172" s="116"/>
      <c r="J3172" s="116"/>
      <c r="K3172" s="117" t="str">
        <f t="shared" si="603"/>
        <v/>
      </c>
      <c r="O3172" s="138" t="str">
        <f t="shared" si="597"/>
        <v/>
      </c>
      <c r="P3172" s="142"/>
      <c r="S3172" s="154"/>
      <c r="T3172" s="119" t="str">
        <f t="shared" si="598"/>
        <v/>
      </c>
      <c r="U3172" s="119" t="str">
        <f t="shared" si="599"/>
        <v/>
      </c>
      <c r="V3172" s="119" t="str">
        <f t="shared" si="604"/>
        <v/>
      </c>
      <c r="W3172" s="119" t="str">
        <f t="shared" si="605"/>
        <v/>
      </c>
      <c r="X3172" s="119" t="str">
        <f t="shared" si="606"/>
        <v/>
      </c>
      <c r="Y3172" s="120" t="str">
        <f t="shared" si="600"/>
        <v/>
      </c>
      <c r="Z3172" s="121" t="str">
        <f t="shared" si="601"/>
        <v/>
      </c>
      <c r="AB3172" s="119" t="str">
        <f t="shared" ref="AB3172:AB3235" si="607">IFERROR((X3172-AA3172),"")</f>
        <v/>
      </c>
    </row>
    <row r="3173" spans="1:28" x14ac:dyDescent="0.45">
      <c r="A3173" s="112" t="str">
        <f>IF(C3173="","",COUNTA($C$3:C3173))</f>
        <v/>
      </c>
      <c r="B3173" s="112" t="str">
        <f t="shared" si="602"/>
        <v/>
      </c>
      <c r="F3173" s="137"/>
      <c r="G3173" s="116"/>
      <c r="H3173" s="152"/>
      <c r="I3173" s="116"/>
      <c r="J3173" s="116"/>
      <c r="K3173" s="117" t="str">
        <f t="shared" si="603"/>
        <v/>
      </c>
      <c r="O3173" s="138" t="str">
        <f t="shared" si="597"/>
        <v/>
      </c>
      <c r="P3173" s="142"/>
      <c r="S3173" s="154"/>
      <c r="T3173" s="119" t="str">
        <f t="shared" si="598"/>
        <v/>
      </c>
      <c r="U3173" s="119" t="str">
        <f t="shared" si="599"/>
        <v/>
      </c>
      <c r="V3173" s="119" t="str">
        <f t="shared" si="604"/>
        <v/>
      </c>
      <c r="W3173" s="119" t="str">
        <f t="shared" si="605"/>
        <v/>
      </c>
      <c r="X3173" s="119" t="str">
        <f t="shared" si="606"/>
        <v/>
      </c>
      <c r="Y3173" s="120" t="str">
        <f t="shared" si="600"/>
        <v/>
      </c>
      <c r="Z3173" s="121" t="str">
        <f t="shared" si="601"/>
        <v/>
      </c>
      <c r="AB3173" s="119" t="str">
        <f t="shared" si="607"/>
        <v/>
      </c>
    </row>
    <row r="3174" spans="1:28" x14ac:dyDescent="0.45">
      <c r="A3174" s="112" t="str">
        <f>IF(C3174="","",COUNTA($C$3:C3174))</f>
        <v/>
      </c>
      <c r="B3174" s="112" t="str">
        <f t="shared" si="602"/>
        <v/>
      </c>
      <c r="F3174" s="137"/>
      <c r="G3174" s="116"/>
      <c r="H3174" s="152"/>
      <c r="I3174" s="116"/>
      <c r="J3174" s="116"/>
      <c r="K3174" s="117" t="str">
        <f t="shared" si="603"/>
        <v/>
      </c>
      <c r="O3174" s="138" t="str">
        <f t="shared" si="597"/>
        <v/>
      </c>
      <c r="P3174" s="142"/>
      <c r="S3174" s="154"/>
      <c r="T3174" s="119" t="str">
        <f t="shared" si="598"/>
        <v/>
      </c>
      <c r="U3174" s="119" t="str">
        <f t="shared" si="599"/>
        <v/>
      </c>
      <c r="V3174" s="119" t="str">
        <f t="shared" si="604"/>
        <v/>
      </c>
      <c r="W3174" s="119" t="str">
        <f t="shared" si="605"/>
        <v/>
      </c>
      <c r="X3174" s="119" t="str">
        <f t="shared" si="606"/>
        <v/>
      </c>
      <c r="Y3174" s="120" t="str">
        <f t="shared" si="600"/>
        <v/>
      </c>
      <c r="Z3174" s="121" t="str">
        <f t="shared" si="601"/>
        <v/>
      </c>
      <c r="AB3174" s="119" t="str">
        <f t="shared" si="607"/>
        <v/>
      </c>
    </row>
    <row r="3175" spans="1:28" x14ac:dyDescent="0.45">
      <c r="A3175" s="112" t="str">
        <f>IF(C3175="","",COUNTA($C$3:C3175))</f>
        <v/>
      </c>
      <c r="B3175" s="112" t="str">
        <f t="shared" si="602"/>
        <v/>
      </c>
      <c r="C3175" s="137"/>
      <c r="F3175" s="137"/>
      <c r="G3175" s="116"/>
      <c r="H3175" s="152"/>
      <c r="I3175" s="116"/>
      <c r="J3175" s="116"/>
      <c r="K3175" s="117" t="str">
        <f t="shared" si="603"/>
        <v/>
      </c>
      <c r="O3175" s="138" t="str">
        <f t="shared" si="597"/>
        <v/>
      </c>
      <c r="P3175" s="142"/>
      <c r="S3175" s="154"/>
      <c r="T3175" s="119" t="str">
        <f t="shared" si="598"/>
        <v/>
      </c>
      <c r="U3175" s="119" t="str">
        <f t="shared" si="599"/>
        <v/>
      </c>
      <c r="V3175" s="119" t="str">
        <f t="shared" si="604"/>
        <v/>
      </c>
      <c r="W3175" s="119" t="str">
        <f t="shared" si="605"/>
        <v/>
      </c>
      <c r="X3175" s="119" t="str">
        <f t="shared" si="606"/>
        <v/>
      </c>
      <c r="Y3175" s="120" t="str">
        <f t="shared" si="600"/>
        <v/>
      </c>
      <c r="Z3175" s="121" t="str">
        <f t="shared" si="601"/>
        <v/>
      </c>
      <c r="AB3175" s="119" t="str">
        <f t="shared" si="607"/>
        <v/>
      </c>
    </row>
    <row r="3176" spans="1:28" x14ac:dyDescent="0.45">
      <c r="A3176" s="112" t="str">
        <f>IF(C3176="","",COUNTA($C$3:C3176))</f>
        <v/>
      </c>
      <c r="B3176" s="112" t="str">
        <f t="shared" si="602"/>
        <v/>
      </c>
      <c r="F3176" s="137"/>
      <c r="G3176" s="116"/>
      <c r="H3176" s="152"/>
      <c r="I3176" s="116"/>
      <c r="J3176" s="116"/>
      <c r="K3176" s="117" t="str">
        <f t="shared" si="603"/>
        <v/>
      </c>
      <c r="O3176" s="138" t="str">
        <f t="shared" si="597"/>
        <v/>
      </c>
      <c r="P3176" s="142"/>
      <c r="S3176" s="154"/>
      <c r="T3176" s="119" t="str">
        <f t="shared" si="598"/>
        <v/>
      </c>
      <c r="U3176" s="119" t="str">
        <f t="shared" si="599"/>
        <v/>
      </c>
      <c r="V3176" s="119" t="str">
        <f t="shared" si="604"/>
        <v/>
      </c>
      <c r="W3176" s="119" t="str">
        <f t="shared" si="605"/>
        <v/>
      </c>
      <c r="X3176" s="119" t="str">
        <f t="shared" si="606"/>
        <v/>
      </c>
      <c r="Y3176" s="120" t="str">
        <f t="shared" si="600"/>
        <v/>
      </c>
      <c r="Z3176" s="121" t="str">
        <f t="shared" si="601"/>
        <v/>
      </c>
      <c r="AB3176" s="119" t="str">
        <f t="shared" si="607"/>
        <v/>
      </c>
    </row>
    <row r="3177" spans="1:28" x14ac:dyDescent="0.45">
      <c r="A3177" s="112" t="str">
        <f>IF(C3177="","",COUNTA($C$3:C3177))</f>
        <v/>
      </c>
      <c r="B3177" s="112" t="str">
        <f t="shared" si="602"/>
        <v/>
      </c>
      <c r="F3177" s="137"/>
      <c r="G3177" s="116"/>
      <c r="H3177" s="152"/>
      <c r="I3177" s="116"/>
      <c r="J3177" s="116"/>
      <c r="K3177" s="117" t="str">
        <f t="shared" si="603"/>
        <v/>
      </c>
      <c r="O3177" s="138" t="str">
        <f t="shared" ref="O3177:O3240" si="608">IF(ISNUMBER(SEARCH("gsm",J:J)),(M3177+N3177)*1.22,IF(ISNUMBER(SEARCH("Tape",J:J)),L3177,IF(ISNUMBER(SEARCH("Thermal",J:J)),L3177,IF(ISNUMBER(SEARCH("Acou",J:J)),L3177,IF(ISNUMBER(SEARCH("ss",J:J)),L3177,IF(ISNUMBER(SEARCH("Alu",J:J)),L3177,IF(ISNUMBER(SEARCH("Gasket",J:J)),L3177,IF(ISNUMBER(SEARCH("Cleats",J:J)),L3177,IF(ISNUMBER(SEARCH("Tube",J:J)),L3177,IF(ISNUMBER(SEARCH("Bracket",J:J)),L3177,IF(ISNUMBER(SEARCH("Corner",J:J)),L3177,IF(ISNUMBER(SEARCH("MS",J:J)),L3177,IF(ISNUMBER(SEARCH("Bucket",J:J)),L3177,IF(ISNUMBER(SEARCH("stretch",J:J)),L3177,IF(ISNUMBER(SEARCH("Bubble",J:J)),L3177,IF(ISNUMBER(SEARCH("JTR",J:J)),L3177,IF(ISNUMBER(SEARCH("Clamp",J:J)),"No's",IF(ISNUMBER(SEARCH("PIR",J:J)),"sqmt",""))))))))))))))))))</f>
        <v/>
      </c>
      <c r="P3177" s="142"/>
      <c r="S3177" s="154"/>
      <c r="T3177" s="119" t="str">
        <f t="shared" si="598"/>
        <v/>
      </c>
      <c r="U3177" s="119" t="str">
        <f t="shared" si="599"/>
        <v/>
      </c>
      <c r="V3177" s="119" t="str">
        <f t="shared" si="604"/>
        <v/>
      </c>
      <c r="W3177" s="119" t="str">
        <f t="shared" si="605"/>
        <v/>
      </c>
      <c r="X3177" s="119" t="str">
        <f t="shared" si="606"/>
        <v/>
      </c>
      <c r="Y3177" s="120" t="str">
        <f t="shared" si="600"/>
        <v/>
      </c>
      <c r="Z3177" s="121" t="str">
        <f t="shared" si="601"/>
        <v/>
      </c>
      <c r="AB3177" s="119" t="str">
        <f t="shared" si="607"/>
        <v/>
      </c>
    </row>
    <row r="3178" spans="1:28" x14ac:dyDescent="0.45">
      <c r="A3178" s="112" t="str">
        <f>IF(C3178="","",COUNTA($C$3:C3178))</f>
        <v/>
      </c>
      <c r="B3178" s="112" t="str">
        <f t="shared" si="602"/>
        <v/>
      </c>
      <c r="C3178" s="137"/>
      <c r="F3178" s="137"/>
      <c r="G3178" s="116"/>
      <c r="H3178" s="152"/>
      <c r="I3178" s="116"/>
      <c r="J3178" s="116"/>
      <c r="K3178" s="117" t="str">
        <f t="shared" si="603"/>
        <v/>
      </c>
      <c r="O3178" s="138" t="str">
        <f t="shared" si="608"/>
        <v/>
      </c>
      <c r="P3178" s="142"/>
      <c r="S3178" s="154"/>
      <c r="T3178" s="119" t="str">
        <f t="shared" si="598"/>
        <v/>
      </c>
      <c r="U3178" s="119" t="str">
        <f t="shared" si="599"/>
        <v/>
      </c>
      <c r="V3178" s="119" t="str">
        <f t="shared" si="604"/>
        <v/>
      </c>
      <c r="W3178" s="119" t="str">
        <f t="shared" si="605"/>
        <v/>
      </c>
      <c r="X3178" s="119" t="str">
        <f t="shared" si="606"/>
        <v/>
      </c>
      <c r="Y3178" s="120" t="str">
        <f t="shared" si="600"/>
        <v/>
      </c>
      <c r="Z3178" s="121" t="str">
        <f t="shared" si="601"/>
        <v/>
      </c>
      <c r="AB3178" s="119" t="str">
        <f t="shared" si="607"/>
        <v/>
      </c>
    </row>
    <row r="3179" spans="1:28" x14ac:dyDescent="0.45">
      <c r="A3179" s="112" t="str">
        <f>IF(C3179="","",COUNTA($C$3:C3179))</f>
        <v/>
      </c>
      <c r="B3179" s="112" t="str">
        <f t="shared" si="602"/>
        <v/>
      </c>
      <c r="F3179" s="137"/>
      <c r="G3179" s="116"/>
      <c r="H3179" s="152"/>
      <c r="I3179" s="116"/>
      <c r="J3179" s="116"/>
      <c r="K3179" s="117" t="str">
        <f t="shared" si="603"/>
        <v/>
      </c>
      <c r="O3179" s="138" t="str">
        <f t="shared" si="608"/>
        <v/>
      </c>
      <c r="P3179" s="142"/>
      <c r="S3179" s="154"/>
      <c r="T3179" s="119" t="str">
        <f t="shared" si="598"/>
        <v/>
      </c>
      <c r="U3179" s="119" t="str">
        <f t="shared" si="599"/>
        <v/>
      </c>
      <c r="V3179" s="119" t="str">
        <f t="shared" si="604"/>
        <v/>
      </c>
      <c r="W3179" s="119" t="str">
        <f t="shared" si="605"/>
        <v/>
      </c>
      <c r="X3179" s="119" t="str">
        <f t="shared" si="606"/>
        <v/>
      </c>
      <c r="Y3179" s="120" t="str">
        <f t="shared" si="600"/>
        <v/>
      </c>
      <c r="Z3179" s="121" t="str">
        <f t="shared" si="601"/>
        <v/>
      </c>
      <c r="AB3179" s="119" t="str">
        <f t="shared" si="607"/>
        <v/>
      </c>
    </row>
    <row r="3180" spans="1:28" x14ac:dyDescent="0.45">
      <c r="A3180" s="112" t="str">
        <f>IF(C3180="","",COUNTA($C$3:C3180))</f>
        <v/>
      </c>
      <c r="B3180" s="112" t="str">
        <f t="shared" si="602"/>
        <v/>
      </c>
      <c r="F3180" s="137"/>
      <c r="G3180" s="116"/>
      <c r="H3180" s="152"/>
      <c r="I3180" s="116"/>
      <c r="J3180" s="116"/>
      <c r="K3180" s="117" t="str">
        <f t="shared" si="603"/>
        <v/>
      </c>
      <c r="O3180" s="138" t="str">
        <f t="shared" si="608"/>
        <v/>
      </c>
      <c r="P3180" s="142"/>
      <c r="S3180" s="154"/>
      <c r="T3180" s="119" t="str">
        <f t="shared" si="598"/>
        <v/>
      </c>
      <c r="U3180" s="119" t="str">
        <f t="shared" si="599"/>
        <v/>
      </c>
      <c r="V3180" s="119" t="str">
        <f t="shared" si="604"/>
        <v/>
      </c>
      <c r="W3180" s="119" t="str">
        <f t="shared" si="605"/>
        <v/>
      </c>
      <c r="X3180" s="119" t="str">
        <f t="shared" si="606"/>
        <v/>
      </c>
      <c r="Y3180" s="120" t="str">
        <f t="shared" si="600"/>
        <v/>
      </c>
      <c r="Z3180" s="121" t="str">
        <f t="shared" si="601"/>
        <v/>
      </c>
      <c r="AB3180" s="119" t="str">
        <f t="shared" si="607"/>
        <v/>
      </c>
    </row>
    <row r="3181" spans="1:28" x14ac:dyDescent="0.45">
      <c r="A3181" s="112" t="str">
        <f>IF(C3181="","",COUNTA($C$3:C3181))</f>
        <v/>
      </c>
      <c r="B3181" s="112" t="str">
        <f t="shared" si="602"/>
        <v/>
      </c>
      <c r="C3181" s="137"/>
      <c r="F3181" s="137"/>
      <c r="G3181" s="116"/>
      <c r="H3181" s="152"/>
      <c r="I3181" s="116"/>
      <c r="J3181" s="116"/>
      <c r="K3181" s="117" t="str">
        <f t="shared" si="603"/>
        <v/>
      </c>
      <c r="O3181" s="138" t="str">
        <f t="shared" si="608"/>
        <v/>
      </c>
      <c r="P3181" s="142"/>
      <c r="S3181" s="154"/>
      <c r="T3181" s="119" t="str">
        <f t="shared" si="598"/>
        <v/>
      </c>
      <c r="U3181" s="119" t="str">
        <f t="shared" si="599"/>
        <v/>
      </c>
      <c r="V3181" s="119" t="str">
        <f t="shared" si="604"/>
        <v/>
      </c>
      <c r="W3181" s="119" t="str">
        <f t="shared" si="605"/>
        <v/>
      </c>
      <c r="X3181" s="119" t="str">
        <f t="shared" si="606"/>
        <v/>
      </c>
      <c r="Y3181" s="120" t="str">
        <f t="shared" si="600"/>
        <v/>
      </c>
      <c r="Z3181" s="121" t="str">
        <f t="shared" si="601"/>
        <v/>
      </c>
      <c r="AB3181" s="119" t="str">
        <f t="shared" si="607"/>
        <v/>
      </c>
    </row>
    <row r="3182" spans="1:28" x14ac:dyDescent="0.45">
      <c r="A3182" s="112" t="str">
        <f>IF(C3182="","",COUNTA($C$3:C3182))</f>
        <v/>
      </c>
      <c r="B3182" s="112" t="str">
        <f t="shared" si="602"/>
        <v/>
      </c>
      <c r="F3182" s="137"/>
      <c r="G3182" s="116"/>
      <c r="H3182" s="152"/>
      <c r="I3182" s="116"/>
      <c r="J3182" s="116"/>
      <c r="K3182" s="117" t="str">
        <f t="shared" si="603"/>
        <v/>
      </c>
      <c r="O3182" s="138" t="str">
        <f t="shared" si="608"/>
        <v/>
      </c>
      <c r="P3182" s="142"/>
      <c r="S3182" s="154"/>
      <c r="T3182" s="119" t="str">
        <f t="shared" si="598"/>
        <v/>
      </c>
      <c r="U3182" s="119" t="str">
        <f t="shared" si="599"/>
        <v/>
      </c>
      <c r="V3182" s="119" t="str">
        <f t="shared" si="604"/>
        <v/>
      </c>
      <c r="W3182" s="119" t="str">
        <f t="shared" si="605"/>
        <v/>
      </c>
      <c r="X3182" s="119" t="str">
        <f t="shared" si="606"/>
        <v/>
      </c>
      <c r="Y3182" s="120" t="str">
        <f t="shared" si="600"/>
        <v/>
      </c>
      <c r="Z3182" s="121" t="str">
        <f t="shared" si="601"/>
        <v/>
      </c>
      <c r="AB3182" s="119" t="str">
        <f t="shared" si="607"/>
        <v/>
      </c>
    </row>
    <row r="3183" spans="1:28" x14ac:dyDescent="0.45">
      <c r="A3183" s="112" t="str">
        <f>IF(C3183="","",COUNTA($C$3:C3183))</f>
        <v/>
      </c>
      <c r="B3183" s="112" t="str">
        <f t="shared" si="602"/>
        <v/>
      </c>
      <c r="F3183" s="137"/>
      <c r="G3183" s="116"/>
      <c r="H3183" s="152"/>
      <c r="I3183" s="116"/>
      <c r="J3183" s="116"/>
      <c r="K3183" s="117" t="str">
        <f t="shared" si="603"/>
        <v/>
      </c>
      <c r="O3183" s="138" t="str">
        <f t="shared" si="608"/>
        <v/>
      </c>
      <c r="P3183" s="142"/>
      <c r="S3183" s="154"/>
      <c r="T3183" s="119" t="str">
        <f t="shared" si="598"/>
        <v/>
      </c>
      <c r="U3183" s="119" t="str">
        <f t="shared" si="599"/>
        <v/>
      </c>
      <c r="V3183" s="119" t="str">
        <f t="shared" si="604"/>
        <v/>
      </c>
      <c r="W3183" s="119" t="str">
        <f t="shared" si="605"/>
        <v/>
      </c>
      <c r="X3183" s="119" t="str">
        <f t="shared" si="606"/>
        <v/>
      </c>
      <c r="Y3183" s="120" t="str">
        <f t="shared" si="600"/>
        <v/>
      </c>
      <c r="Z3183" s="121" t="str">
        <f t="shared" si="601"/>
        <v/>
      </c>
      <c r="AB3183" s="119" t="str">
        <f t="shared" si="607"/>
        <v/>
      </c>
    </row>
    <row r="3184" spans="1:28" x14ac:dyDescent="0.45">
      <c r="A3184" s="112" t="str">
        <f>IF(C3184="","",COUNTA($C$3:C3184))</f>
        <v/>
      </c>
      <c r="B3184" s="112" t="str">
        <f t="shared" si="602"/>
        <v/>
      </c>
      <c r="F3184" s="137"/>
      <c r="G3184" s="116"/>
      <c r="H3184" s="152"/>
      <c r="I3184" s="116"/>
      <c r="J3184" s="116"/>
      <c r="K3184" s="117" t="str">
        <f t="shared" si="603"/>
        <v/>
      </c>
      <c r="O3184" s="138" t="str">
        <f t="shared" si="608"/>
        <v/>
      </c>
      <c r="P3184" s="142"/>
      <c r="S3184" s="154"/>
      <c r="T3184" s="119" t="str">
        <f t="shared" si="598"/>
        <v/>
      </c>
      <c r="U3184" s="119" t="str">
        <f t="shared" si="599"/>
        <v/>
      </c>
      <c r="V3184" s="119" t="str">
        <f t="shared" si="604"/>
        <v/>
      </c>
      <c r="W3184" s="119" t="str">
        <f t="shared" si="605"/>
        <v/>
      </c>
      <c r="X3184" s="119" t="str">
        <f t="shared" si="606"/>
        <v/>
      </c>
      <c r="Y3184" s="120" t="str">
        <f t="shared" si="600"/>
        <v/>
      </c>
      <c r="Z3184" s="121" t="str">
        <f t="shared" si="601"/>
        <v/>
      </c>
      <c r="AB3184" s="119" t="str">
        <f t="shared" si="607"/>
        <v/>
      </c>
    </row>
    <row r="3185" spans="1:28" x14ac:dyDescent="0.45">
      <c r="A3185" s="112" t="str">
        <f>IF(C3185="","",COUNTA($C$3:C3185))</f>
        <v/>
      </c>
      <c r="B3185" s="112" t="str">
        <f t="shared" si="602"/>
        <v/>
      </c>
      <c r="F3185" s="137"/>
      <c r="G3185" s="116"/>
      <c r="H3185" s="152"/>
      <c r="I3185" s="116"/>
      <c r="J3185" s="116"/>
      <c r="K3185" s="117" t="str">
        <f t="shared" si="603"/>
        <v/>
      </c>
      <c r="O3185" s="138" t="str">
        <f t="shared" si="608"/>
        <v/>
      </c>
      <c r="P3185" s="142"/>
      <c r="S3185" s="154"/>
      <c r="T3185" s="119" t="str">
        <f t="shared" si="598"/>
        <v/>
      </c>
      <c r="U3185" s="119" t="str">
        <f t="shared" si="599"/>
        <v/>
      </c>
      <c r="V3185" s="119" t="str">
        <f t="shared" si="604"/>
        <v/>
      </c>
      <c r="W3185" s="119" t="str">
        <f t="shared" si="605"/>
        <v/>
      </c>
      <c r="X3185" s="119" t="str">
        <f t="shared" si="606"/>
        <v/>
      </c>
      <c r="Y3185" s="120" t="str">
        <f t="shared" si="600"/>
        <v/>
      </c>
      <c r="Z3185" s="121" t="str">
        <f t="shared" si="601"/>
        <v/>
      </c>
      <c r="AB3185" s="119" t="str">
        <f t="shared" si="607"/>
        <v/>
      </c>
    </row>
    <row r="3186" spans="1:28" x14ac:dyDescent="0.45">
      <c r="A3186" s="112" t="str">
        <f>IF(C3186="","",COUNTA($C$3:C3186))</f>
        <v/>
      </c>
      <c r="B3186" s="112" t="str">
        <f t="shared" si="602"/>
        <v/>
      </c>
      <c r="F3186" s="137"/>
      <c r="G3186" s="116"/>
      <c r="H3186" s="152"/>
      <c r="I3186" s="116"/>
      <c r="J3186" s="116"/>
      <c r="K3186" s="117" t="str">
        <f t="shared" si="603"/>
        <v/>
      </c>
      <c r="O3186" s="138" t="str">
        <f t="shared" si="608"/>
        <v/>
      </c>
      <c r="P3186" s="142"/>
      <c r="S3186" s="154"/>
      <c r="T3186" s="119" t="str">
        <f t="shared" si="598"/>
        <v/>
      </c>
      <c r="U3186" s="119" t="str">
        <f t="shared" si="599"/>
        <v/>
      </c>
      <c r="V3186" s="119" t="str">
        <f t="shared" si="604"/>
        <v/>
      </c>
      <c r="W3186" s="119" t="str">
        <f t="shared" si="605"/>
        <v/>
      </c>
      <c r="X3186" s="119" t="str">
        <f t="shared" si="606"/>
        <v/>
      </c>
      <c r="Y3186" s="120" t="str">
        <f t="shared" si="600"/>
        <v/>
      </c>
      <c r="Z3186" s="121" t="str">
        <f t="shared" si="601"/>
        <v/>
      </c>
      <c r="AB3186" s="119" t="str">
        <f t="shared" si="607"/>
        <v/>
      </c>
    </row>
    <row r="3187" spans="1:28" x14ac:dyDescent="0.45">
      <c r="A3187" s="112" t="str">
        <f>IF(C3187="","",COUNTA($C$3:C3187))</f>
        <v/>
      </c>
      <c r="B3187" s="112" t="str">
        <f t="shared" si="602"/>
        <v/>
      </c>
      <c r="C3187" s="137"/>
      <c r="F3187" s="137"/>
      <c r="G3187" s="116"/>
      <c r="H3187" s="152"/>
      <c r="I3187" s="116"/>
      <c r="J3187" s="116"/>
      <c r="K3187" s="117" t="str">
        <f t="shared" si="603"/>
        <v/>
      </c>
      <c r="O3187" s="138" t="str">
        <f t="shared" si="608"/>
        <v/>
      </c>
      <c r="P3187" s="142"/>
      <c r="S3187" s="154"/>
      <c r="T3187" s="119" t="str">
        <f t="shared" ref="T3187:T3250" si="609">(IF(K3187="Sqmt",(O3187-Q3187),""))</f>
        <v/>
      </c>
      <c r="U3187" s="119" t="str">
        <f t="shared" ref="U3187:U3250" si="610">(IF(K3187="Sqmt",(O3187-P3187)-T3187,IF(K3187="Rmt","",IF(K3187="Kg's","",IF(K3187="No's","",IF(K3187="Roll","",""))))))</f>
        <v/>
      </c>
      <c r="V3187" s="119" t="str">
        <f t="shared" si="604"/>
        <v/>
      </c>
      <c r="W3187" s="119" t="str">
        <f t="shared" si="605"/>
        <v/>
      </c>
      <c r="X3187" s="119" t="str">
        <f t="shared" si="606"/>
        <v/>
      </c>
      <c r="Y3187" s="120" t="str">
        <f t="shared" ref="Y3187:Y3250" si="611">IF(K3187="Sqmt",(T3187/O3187)*100,IF(K3187="Kg's","",IF(K3187="No's","",IF(K3187="Rmt","",IF(K3187="Roll","",IF(K3187="",""))))))</f>
        <v/>
      </c>
      <c r="Z3187" s="121" t="str">
        <f t="shared" ref="Z3187:Z3250" si="612">IF(K3187="Sqmt",(U3187/O3187)*100,IF(K3187="Kg's","",IF(K3187="No's","",IF(K3187="Rmt","",IF(K3187="Roll","",IF(K3187="",""))))))</f>
        <v/>
      </c>
      <c r="AB3187" s="119" t="str">
        <f t="shared" si="607"/>
        <v/>
      </c>
    </row>
    <row r="3188" spans="1:28" x14ac:dyDescent="0.45">
      <c r="A3188" s="112" t="str">
        <f>IF(C3188="","",COUNTA($C$3:C3188))</f>
        <v/>
      </c>
      <c r="B3188" s="112" t="str">
        <f t="shared" ref="B3188:B3251" si="613">IF(C3188="","",TEXT(C3188,"mmmm"))</f>
        <v/>
      </c>
      <c r="F3188" s="137"/>
      <c r="G3188" s="116"/>
      <c r="H3188" s="152"/>
      <c r="I3188" s="116"/>
      <c r="J3188" s="116"/>
      <c r="K3188" s="117" t="str">
        <f t="shared" si="603"/>
        <v/>
      </c>
      <c r="O3188" s="138" t="str">
        <f t="shared" si="608"/>
        <v/>
      </c>
      <c r="P3188" s="142"/>
      <c r="S3188" s="154"/>
      <c r="T3188" s="119" t="str">
        <f t="shared" si="609"/>
        <v/>
      </c>
      <c r="U3188" s="119" t="str">
        <f t="shared" si="610"/>
        <v/>
      </c>
      <c r="V3188" s="119" t="str">
        <f t="shared" si="604"/>
        <v/>
      </c>
      <c r="W3188" s="119" t="str">
        <f t="shared" si="605"/>
        <v/>
      </c>
      <c r="X3188" s="119" t="str">
        <f t="shared" si="606"/>
        <v/>
      </c>
      <c r="Y3188" s="120" t="str">
        <f t="shared" si="611"/>
        <v/>
      </c>
      <c r="Z3188" s="121" t="str">
        <f t="shared" si="612"/>
        <v/>
      </c>
      <c r="AB3188" s="119" t="str">
        <f t="shared" si="607"/>
        <v/>
      </c>
    </row>
    <row r="3189" spans="1:28" x14ac:dyDescent="0.45">
      <c r="A3189" s="112" t="str">
        <f>IF(C3189="","",COUNTA($C$3:C3189))</f>
        <v/>
      </c>
      <c r="B3189" s="112" t="str">
        <f t="shared" si="613"/>
        <v/>
      </c>
      <c r="F3189" s="137"/>
      <c r="G3189" s="116"/>
      <c r="H3189" s="152"/>
      <c r="I3189" s="116"/>
      <c r="J3189" s="116"/>
      <c r="K3189" s="117" t="str">
        <f t="shared" si="603"/>
        <v/>
      </c>
      <c r="O3189" s="138" t="str">
        <f t="shared" si="608"/>
        <v/>
      </c>
      <c r="P3189" s="142"/>
      <c r="S3189" s="154"/>
      <c r="T3189" s="119" t="str">
        <f t="shared" si="609"/>
        <v/>
      </c>
      <c r="U3189" s="119" t="str">
        <f t="shared" si="610"/>
        <v/>
      </c>
      <c r="V3189" s="119" t="str">
        <f t="shared" si="604"/>
        <v/>
      </c>
      <c r="W3189" s="119" t="str">
        <f t="shared" si="605"/>
        <v/>
      </c>
      <c r="X3189" s="119" t="str">
        <f t="shared" si="606"/>
        <v/>
      </c>
      <c r="Y3189" s="120" t="str">
        <f t="shared" si="611"/>
        <v/>
      </c>
      <c r="Z3189" s="121" t="str">
        <f t="shared" si="612"/>
        <v/>
      </c>
      <c r="AB3189" s="119" t="str">
        <f t="shared" si="607"/>
        <v/>
      </c>
    </row>
    <row r="3190" spans="1:28" x14ac:dyDescent="0.45">
      <c r="A3190" s="112" t="str">
        <f>IF(C3190="","",COUNTA($C$3:C3190))</f>
        <v/>
      </c>
      <c r="B3190" s="112" t="str">
        <f t="shared" si="613"/>
        <v/>
      </c>
      <c r="F3190" s="137"/>
      <c r="G3190" s="116"/>
      <c r="H3190" s="152"/>
      <c r="I3190" s="116"/>
      <c r="J3190" s="116"/>
      <c r="K3190" s="117" t="str">
        <f t="shared" si="603"/>
        <v/>
      </c>
      <c r="O3190" s="138" t="str">
        <f t="shared" si="608"/>
        <v/>
      </c>
      <c r="P3190" s="142"/>
      <c r="S3190" s="154"/>
      <c r="T3190" s="119" t="str">
        <f t="shared" si="609"/>
        <v/>
      </c>
      <c r="U3190" s="119" t="str">
        <f t="shared" si="610"/>
        <v/>
      </c>
      <c r="V3190" s="119" t="str">
        <f t="shared" si="604"/>
        <v/>
      </c>
      <c r="W3190" s="119" t="str">
        <f t="shared" si="605"/>
        <v/>
      </c>
      <c r="X3190" s="119" t="str">
        <f t="shared" si="606"/>
        <v/>
      </c>
      <c r="Y3190" s="120" t="str">
        <f t="shared" si="611"/>
        <v/>
      </c>
      <c r="Z3190" s="121" t="str">
        <f t="shared" si="612"/>
        <v/>
      </c>
      <c r="AB3190" s="119" t="str">
        <f t="shared" si="607"/>
        <v/>
      </c>
    </row>
    <row r="3191" spans="1:28" x14ac:dyDescent="0.45">
      <c r="A3191" s="112" t="str">
        <f>IF(C3191="","",COUNTA($C$3:C3191))</f>
        <v/>
      </c>
      <c r="B3191" s="112" t="str">
        <f t="shared" si="613"/>
        <v/>
      </c>
      <c r="F3191" s="137"/>
      <c r="G3191" s="116"/>
      <c r="H3191" s="152"/>
      <c r="I3191" s="116"/>
      <c r="J3191" s="116"/>
      <c r="K3191" s="117" t="str">
        <f t="shared" si="603"/>
        <v/>
      </c>
      <c r="O3191" s="138" t="str">
        <f t="shared" si="608"/>
        <v/>
      </c>
      <c r="P3191" s="142"/>
      <c r="S3191" s="154"/>
      <c r="T3191" s="119" t="str">
        <f t="shared" si="609"/>
        <v/>
      </c>
      <c r="U3191" s="119" t="str">
        <f t="shared" si="610"/>
        <v/>
      </c>
      <c r="V3191" s="119" t="str">
        <f t="shared" si="604"/>
        <v/>
      </c>
      <c r="W3191" s="119" t="str">
        <f t="shared" si="605"/>
        <v/>
      </c>
      <c r="X3191" s="119" t="str">
        <f t="shared" si="606"/>
        <v/>
      </c>
      <c r="Y3191" s="120" t="str">
        <f t="shared" si="611"/>
        <v/>
      </c>
      <c r="Z3191" s="121" t="str">
        <f t="shared" si="612"/>
        <v/>
      </c>
      <c r="AB3191" s="119" t="str">
        <f t="shared" si="607"/>
        <v/>
      </c>
    </row>
    <row r="3192" spans="1:28" x14ac:dyDescent="0.45">
      <c r="A3192" s="112" t="str">
        <f>IF(C3192="","",COUNTA($C$3:C3192))</f>
        <v/>
      </c>
      <c r="B3192" s="112" t="str">
        <f t="shared" si="613"/>
        <v/>
      </c>
      <c r="F3192" s="137"/>
      <c r="G3192" s="116"/>
      <c r="H3192" s="152"/>
      <c r="I3192" s="116"/>
      <c r="J3192" s="116"/>
      <c r="K3192" s="117" t="str">
        <f t="shared" si="603"/>
        <v/>
      </c>
      <c r="O3192" s="138" t="str">
        <f t="shared" si="608"/>
        <v/>
      </c>
      <c r="P3192" s="142"/>
      <c r="S3192" s="154"/>
      <c r="T3192" s="119" t="str">
        <f t="shared" si="609"/>
        <v/>
      </c>
      <c r="U3192" s="119" t="str">
        <f t="shared" si="610"/>
        <v/>
      </c>
      <c r="V3192" s="119" t="str">
        <f t="shared" si="604"/>
        <v/>
      </c>
      <c r="W3192" s="119" t="str">
        <f t="shared" si="605"/>
        <v/>
      </c>
      <c r="X3192" s="119" t="str">
        <f t="shared" si="606"/>
        <v/>
      </c>
      <c r="Y3192" s="120" t="str">
        <f t="shared" si="611"/>
        <v/>
      </c>
      <c r="Z3192" s="121" t="str">
        <f t="shared" si="612"/>
        <v/>
      </c>
      <c r="AB3192" s="119" t="str">
        <f t="shared" si="607"/>
        <v/>
      </c>
    </row>
    <row r="3193" spans="1:28" x14ac:dyDescent="0.45">
      <c r="A3193" s="112" t="str">
        <f>IF(C3193="","",COUNTA($C$3:C3193))</f>
        <v/>
      </c>
      <c r="B3193" s="112" t="str">
        <f t="shared" si="613"/>
        <v/>
      </c>
      <c r="F3193" s="137"/>
      <c r="G3193" s="116"/>
      <c r="H3193" s="152"/>
      <c r="I3193" s="116"/>
      <c r="J3193" s="116"/>
      <c r="K3193" s="117" t="str">
        <f t="shared" si="603"/>
        <v/>
      </c>
      <c r="O3193" s="138" t="str">
        <f t="shared" si="608"/>
        <v/>
      </c>
      <c r="P3193" s="142"/>
      <c r="S3193" s="154"/>
      <c r="T3193" s="119" t="str">
        <f t="shared" si="609"/>
        <v/>
      </c>
      <c r="U3193" s="119" t="str">
        <f t="shared" si="610"/>
        <v/>
      </c>
      <c r="V3193" s="119" t="str">
        <f t="shared" si="604"/>
        <v/>
      </c>
      <c r="W3193" s="119" t="str">
        <f t="shared" si="605"/>
        <v/>
      </c>
      <c r="X3193" s="119" t="str">
        <f t="shared" si="606"/>
        <v/>
      </c>
      <c r="Y3193" s="120" t="str">
        <f t="shared" si="611"/>
        <v/>
      </c>
      <c r="Z3193" s="121" t="str">
        <f t="shared" si="612"/>
        <v/>
      </c>
      <c r="AB3193" s="119" t="str">
        <f t="shared" si="607"/>
        <v/>
      </c>
    </row>
    <row r="3194" spans="1:28" x14ac:dyDescent="0.45">
      <c r="A3194" s="112" t="str">
        <f>IF(C3194="","",COUNTA($C$3:C3194))</f>
        <v/>
      </c>
      <c r="B3194" s="112" t="str">
        <f t="shared" si="613"/>
        <v/>
      </c>
      <c r="F3194" s="137"/>
      <c r="G3194" s="116"/>
      <c r="H3194" s="152"/>
      <c r="I3194" s="116"/>
      <c r="J3194" s="116"/>
      <c r="K3194" s="117" t="str">
        <f t="shared" si="603"/>
        <v/>
      </c>
      <c r="O3194" s="138" t="str">
        <f t="shared" si="608"/>
        <v/>
      </c>
      <c r="P3194" s="142"/>
      <c r="S3194" s="154"/>
      <c r="T3194" s="119" t="str">
        <f t="shared" si="609"/>
        <v/>
      </c>
      <c r="U3194" s="119" t="str">
        <f t="shared" si="610"/>
        <v/>
      </c>
      <c r="V3194" s="119" t="str">
        <f t="shared" si="604"/>
        <v/>
      </c>
      <c r="W3194" s="119" t="str">
        <f t="shared" si="605"/>
        <v/>
      </c>
      <c r="X3194" s="119" t="str">
        <f t="shared" si="606"/>
        <v/>
      </c>
      <c r="Y3194" s="120" t="str">
        <f t="shared" si="611"/>
        <v/>
      </c>
      <c r="Z3194" s="121" t="str">
        <f t="shared" si="612"/>
        <v/>
      </c>
      <c r="AB3194" s="119" t="str">
        <f t="shared" si="607"/>
        <v/>
      </c>
    </row>
    <row r="3195" spans="1:28" x14ac:dyDescent="0.45">
      <c r="A3195" s="112" t="str">
        <f>IF(C3195="","",COUNTA($C$3:C3195))</f>
        <v/>
      </c>
      <c r="B3195" s="112" t="str">
        <f t="shared" si="613"/>
        <v/>
      </c>
      <c r="F3195" s="137"/>
      <c r="G3195" s="116"/>
      <c r="H3195" s="152"/>
      <c r="I3195" s="116"/>
      <c r="J3195" s="116"/>
      <c r="K3195" s="117" t="str">
        <f t="shared" si="603"/>
        <v/>
      </c>
      <c r="O3195" s="138" t="str">
        <f t="shared" si="608"/>
        <v/>
      </c>
      <c r="P3195" s="142"/>
      <c r="S3195" s="154"/>
      <c r="T3195" s="119" t="str">
        <f t="shared" si="609"/>
        <v/>
      </c>
      <c r="U3195" s="119" t="str">
        <f t="shared" si="610"/>
        <v/>
      </c>
      <c r="V3195" s="119" t="str">
        <f t="shared" si="604"/>
        <v/>
      </c>
      <c r="W3195" s="119" t="str">
        <f t="shared" si="605"/>
        <v/>
      </c>
      <c r="X3195" s="119" t="str">
        <f t="shared" si="606"/>
        <v/>
      </c>
      <c r="Y3195" s="120" t="str">
        <f t="shared" si="611"/>
        <v/>
      </c>
      <c r="Z3195" s="121" t="str">
        <f t="shared" si="612"/>
        <v/>
      </c>
      <c r="AB3195" s="119" t="str">
        <f t="shared" si="607"/>
        <v/>
      </c>
    </row>
    <row r="3196" spans="1:28" x14ac:dyDescent="0.45">
      <c r="A3196" s="112" t="str">
        <f>IF(C3196="","",COUNTA($C$3:C3196))</f>
        <v/>
      </c>
      <c r="B3196" s="112" t="str">
        <f t="shared" si="613"/>
        <v/>
      </c>
      <c r="F3196" s="137"/>
      <c r="G3196" s="116"/>
      <c r="H3196" s="152"/>
      <c r="I3196" s="116"/>
      <c r="J3196" s="116"/>
      <c r="K3196" s="117" t="str">
        <f t="shared" si="603"/>
        <v/>
      </c>
      <c r="O3196" s="138" t="str">
        <f t="shared" si="608"/>
        <v/>
      </c>
      <c r="P3196" s="142"/>
      <c r="S3196" s="154"/>
      <c r="T3196" s="119" t="str">
        <f t="shared" si="609"/>
        <v/>
      </c>
      <c r="U3196" s="119" t="str">
        <f t="shared" si="610"/>
        <v/>
      </c>
      <c r="V3196" s="119" t="str">
        <f t="shared" si="604"/>
        <v/>
      </c>
      <c r="W3196" s="119" t="str">
        <f t="shared" si="605"/>
        <v/>
      </c>
      <c r="X3196" s="119" t="str">
        <f t="shared" si="606"/>
        <v/>
      </c>
      <c r="Y3196" s="120" t="str">
        <f t="shared" si="611"/>
        <v/>
      </c>
      <c r="Z3196" s="121" t="str">
        <f t="shared" si="612"/>
        <v/>
      </c>
      <c r="AB3196" s="119" t="str">
        <f t="shared" si="607"/>
        <v/>
      </c>
    </row>
    <row r="3197" spans="1:28" x14ac:dyDescent="0.45">
      <c r="A3197" s="112" t="str">
        <f>IF(C3197="","",COUNTA($C$3:C3197))</f>
        <v/>
      </c>
      <c r="B3197" s="112" t="str">
        <f t="shared" si="613"/>
        <v/>
      </c>
      <c r="F3197" s="137"/>
      <c r="G3197" s="116"/>
      <c r="H3197" s="152"/>
      <c r="I3197" s="116"/>
      <c r="J3197" s="116"/>
      <c r="K3197" s="117" t="str">
        <f t="shared" si="603"/>
        <v/>
      </c>
      <c r="O3197" s="138" t="str">
        <f t="shared" si="608"/>
        <v/>
      </c>
      <c r="P3197" s="142"/>
      <c r="S3197" s="154"/>
      <c r="T3197" s="119" t="str">
        <f t="shared" si="609"/>
        <v/>
      </c>
      <c r="U3197" s="119" t="str">
        <f t="shared" si="610"/>
        <v/>
      </c>
      <c r="V3197" s="119" t="str">
        <f t="shared" si="604"/>
        <v/>
      </c>
      <c r="W3197" s="119" t="str">
        <f t="shared" si="605"/>
        <v/>
      </c>
      <c r="X3197" s="119" t="str">
        <f t="shared" si="606"/>
        <v/>
      </c>
      <c r="Y3197" s="120" t="str">
        <f t="shared" si="611"/>
        <v/>
      </c>
      <c r="Z3197" s="121" t="str">
        <f t="shared" si="612"/>
        <v/>
      </c>
      <c r="AB3197" s="119" t="str">
        <f t="shared" si="607"/>
        <v/>
      </c>
    </row>
    <row r="3198" spans="1:28" x14ac:dyDescent="0.45">
      <c r="A3198" s="112" t="str">
        <f>IF(C3198="","",COUNTA($C$3:C3198))</f>
        <v/>
      </c>
      <c r="B3198" s="112" t="str">
        <f t="shared" si="613"/>
        <v/>
      </c>
      <c r="C3198" s="137"/>
      <c r="F3198" s="137"/>
      <c r="G3198" s="116"/>
      <c r="H3198" s="152"/>
      <c r="I3198" s="116"/>
      <c r="J3198" s="116"/>
      <c r="K3198" s="117" t="str">
        <f t="shared" si="603"/>
        <v/>
      </c>
      <c r="O3198" s="138" t="str">
        <f t="shared" si="608"/>
        <v/>
      </c>
      <c r="P3198" s="142"/>
      <c r="S3198" s="154"/>
      <c r="T3198" s="119" t="str">
        <f t="shared" si="609"/>
        <v/>
      </c>
      <c r="U3198" s="119" t="str">
        <f t="shared" si="610"/>
        <v/>
      </c>
      <c r="V3198" s="119" t="str">
        <f t="shared" si="604"/>
        <v/>
      </c>
      <c r="W3198" s="119" t="str">
        <f t="shared" si="605"/>
        <v/>
      </c>
      <c r="X3198" s="119" t="str">
        <f t="shared" si="606"/>
        <v/>
      </c>
      <c r="Y3198" s="120" t="str">
        <f t="shared" si="611"/>
        <v/>
      </c>
      <c r="Z3198" s="121" t="str">
        <f t="shared" si="612"/>
        <v/>
      </c>
      <c r="AB3198" s="119" t="str">
        <f t="shared" si="607"/>
        <v/>
      </c>
    </row>
    <row r="3199" spans="1:28" x14ac:dyDescent="0.45">
      <c r="A3199" s="112" t="str">
        <f>IF(C3199="","",COUNTA($C$3:C3199))</f>
        <v/>
      </c>
      <c r="B3199" s="112" t="str">
        <f t="shared" si="613"/>
        <v/>
      </c>
      <c r="F3199" s="137"/>
      <c r="G3199" s="116"/>
      <c r="H3199" s="152"/>
      <c r="I3199" s="116"/>
      <c r="J3199" s="116"/>
      <c r="K3199" s="117" t="str">
        <f t="shared" si="603"/>
        <v/>
      </c>
      <c r="O3199" s="138" t="str">
        <f t="shared" si="608"/>
        <v/>
      </c>
      <c r="P3199" s="142"/>
      <c r="S3199" s="154"/>
      <c r="T3199" s="119" t="str">
        <f t="shared" si="609"/>
        <v/>
      </c>
      <c r="U3199" s="119" t="str">
        <f t="shared" si="610"/>
        <v/>
      </c>
      <c r="V3199" s="119" t="str">
        <f t="shared" si="604"/>
        <v/>
      </c>
      <c r="W3199" s="119" t="str">
        <f t="shared" si="605"/>
        <v/>
      </c>
      <c r="X3199" s="119" t="str">
        <f t="shared" si="606"/>
        <v/>
      </c>
      <c r="Y3199" s="120" t="str">
        <f t="shared" si="611"/>
        <v/>
      </c>
      <c r="Z3199" s="121" t="str">
        <f t="shared" si="612"/>
        <v/>
      </c>
      <c r="AB3199" s="119" t="str">
        <f t="shared" si="607"/>
        <v/>
      </c>
    </row>
    <row r="3200" spans="1:28" x14ac:dyDescent="0.45">
      <c r="A3200" s="112" t="str">
        <f>IF(C3200="","",COUNTA($C$3:C3200))</f>
        <v/>
      </c>
      <c r="B3200" s="112" t="str">
        <f t="shared" si="613"/>
        <v/>
      </c>
      <c r="F3200" s="137"/>
      <c r="G3200" s="116"/>
      <c r="H3200" s="152"/>
      <c r="I3200" s="116"/>
      <c r="J3200" s="116"/>
      <c r="K3200" s="117" t="str">
        <f t="shared" si="603"/>
        <v/>
      </c>
      <c r="O3200" s="138" t="str">
        <f t="shared" si="608"/>
        <v/>
      </c>
      <c r="P3200" s="142"/>
      <c r="S3200" s="154"/>
      <c r="T3200" s="119" t="str">
        <f t="shared" si="609"/>
        <v/>
      </c>
      <c r="U3200" s="119" t="str">
        <f t="shared" si="610"/>
        <v/>
      </c>
      <c r="V3200" s="119" t="str">
        <f t="shared" si="604"/>
        <v/>
      </c>
      <c r="W3200" s="119" t="str">
        <f t="shared" si="605"/>
        <v/>
      </c>
      <c r="X3200" s="119" t="str">
        <f t="shared" si="606"/>
        <v/>
      </c>
      <c r="Y3200" s="120" t="str">
        <f t="shared" si="611"/>
        <v/>
      </c>
      <c r="Z3200" s="121" t="str">
        <f t="shared" si="612"/>
        <v/>
      </c>
      <c r="AB3200" s="119" t="str">
        <f t="shared" si="607"/>
        <v/>
      </c>
    </row>
    <row r="3201" spans="1:28" x14ac:dyDescent="0.45">
      <c r="A3201" s="112" t="str">
        <f>IF(C3201="","",COUNTA($C$3:C3201))</f>
        <v/>
      </c>
      <c r="B3201" s="112" t="str">
        <f t="shared" si="613"/>
        <v/>
      </c>
      <c r="F3201" s="137"/>
      <c r="G3201" s="116"/>
      <c r="H3201" s="152"/>
      <c r="I3201" s="116"/>
      <c r="J3201" s="116"/>
      <c r="K3201" s="117" t="str">
        <f t="shared" si="603"/>
        <v/>
      </c>
      <c r="O3201" s="138" t="str">
        <f t="shared" si="608"/>
        <v/>
      </c>
      <c r="P3201" s="142"/>
      <c r="S3201" s="154"/>
      <c r="T3201" s="119" t="str">
        <f t="shared" si="609"/>
        <v/>
      </c>
      <c r="U3201" s="119" t="str">
        <f t="shared" si="610"/>
        <v/>
      </c>
      <c r="V3201" s="119" t="str">
        <f t="shared" si="604"/>
        <v/>
      </c>
      <c r="W3201" s="119" t="str">
        <f t="shared" si="605"/>
        <v/>
      </c>
      <c r="X3201" s="119" t="str">
        <f t="shared" si="606"/>
        <v/>
      </c>
      <c r="Y3201" s="120" t="str">
        <f t="shared" si="611"/>
        <v/>
      </c>
      <c r="Z3201" s="121" t="str">
        <f t="shared" si="612"/>
        <v/>
      </c>
      <c r="AB3201" s="119" t="str">
        <f t="shared" si="607"/>
        <v/>
      </c>
    </row>
    <row r="3202" spans="1:28" x14ac:dyDescent="0.45">
      <c r="A3202" s="112" t="str">
        <f>IF(C3202="","",COUNTA($C$3:C3202))</f>
        <v/>
      </c>
      <c r="B3202" s="112" t="str">
        <f t="shared" si="613"/>
        <v/>
      </c>
      <c r="F3202" s="137"/>
      <c r="G3202" s="116"/>
      <c r="H3202" s="152"/>
      <c r="I3202" s="116"/>
      <c r="J3202" s="116"/>
      <c r="K3202" s="117" t="str">
        <f t="shared" si="603"/>
        <v/>
      </c>
      <c r="O3202" s="138" t="str">
        <f t="shared" si="608"/>
        <v/>
      </c>
      <c r="P3202" s="142"/>
      <c r="S3202" s="154"/>
      <c r="T3202" s="119" t="str">
        <f t="shared" si="609"/>
        <v/>
      </c>
      <c r="U3202" s="119" t="str">
        <f t="shared" si="610"/>
        <v/>
      </c>
      <c r="V3202" s="119" t="str">
        <f t="shared" si="604"/>
        <v/>
      </c>
      <c r="W3202" s="119" t="str">
        <f t="shared" si="605"/>
        <v/>
      </c>
      <c r="X3202" s="119" t="str">
        <f t="shared" si="606"/>
        <v/>
      </c>
      <c r="Y3202" s="120" t="str">
        <f t="shared" si="611"/>
        <v/>
      </c>
      <c r="Z3202" s="121" t="str">
        <f t="shared" si="612"/>
        <v/>
      </c>
      <c r="AB3202" s="119" t="str">
        <f t="shared" si="607"/>
        <v/>
      </c>
    </row>
    <row r="3203" spans="1:28" x14ac:dyDescent="0.45">
      <c r="A3203" s="112" t="str">
        <f>IF(C3203="","",COUNTA($C$3:C3203))</f>
        <v/>
      </c>
      <c r="B3203" s="112" t="str">
        <f t="shared" si="613"/>
        <v/>
      </c>
      <c r="F3203" s="137"/>
      <c r="G3203" s="116"/>
      <c r="H3203" s="152"/>
      <c r="I3203" s="116"/>
      <c r="J3203" s="116"/>
      <c r="K3203" s="117" t="str">
        <f t="shared" ref="K3203:K3266" si="614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203" s="138" t="str">
        <f t="shared" si="608"/>
        <v/>
      </c>
      <c r="P3203" s="142"/>
      <c r="S3203" s="154"/>
      <c r="T3203" s="119" t="str">
        <f t="shared" si="609"/>
        <v/>
      </c>
      <c r="U3203" s="119" t="str">
        <f t="shared" si="610"/>
        <v/>
      </c>
      <c r="V3203" s="119" t="str">
        <f t="shared" ref="V3203:V3266" si="615">IF(ISNUMBER(SEARCH("26",J:J)),O3203*3.925,IF(ISNUMBER(SEARCH("24",J:J)),O3203*4.71,IF(ISNUMBER(SEARCH("22",J:J)),O3203*6.28,IF(ISNUMBER(SEARCH("20",J:J)),O3203*7.85,IF(ISNUMBER(SEARCH("18G",J:J)),O3203*9.42,IF(ISNUMBER(SEARCH("16G",J:J)),O3203*11.775,IF(ISNUMBER(SEARCH("Thermal",J:J)),O3203,IF(ISNUMBER(SEARCH("Acou",J:J)),O3203,IF(ISNUMBER(SEARCH("ss",J:J)),O3203,IF(ISNUMBER(SEARCH("0.8mm",J:J)),O3203*2.2,IF(ISNUMBER(SEARCH("1mm",J:J)),O3203*2.75,IF(ISNUMBER(SEARCH("1.2mm",J:J)),O3203*3.3,IF(ISNUMBER(SEARCH("Gasket",J:J)),O3203,IF(ISNUMBER(SEARCH("Cleats",J:J)),O3203,IF(ISNUMBER(SEARCH("Sealant",J:J)),O3203,IF(ISNUMBER(SEARCH("Bracket",J:J)),O3203,IF(ISNUMBER(SEARCH("Corner",J:J)),O3203,IF(ISNUMBER(SEARCH("Bubble",J:J)),O3203,""))))))))))))))))))</f>
        <v/>
      </c>
      <c r="W3203" s="119" t="str">
        <f t="shared" ref="W3203:W3266" si="616">IF(ISNUMBER(SEARCH("26",J:J)),U3203*3.925,IF(ISNUMBER(SEARCH("24",J:J)),U3203*4.71,IF(ISNUMBER(SEARCH("22",J:J)),U3203*6.28,IF(ISNUMBER(SEARCH("20",J:J)),U3203*7.85,IF(ISNUMBER(SEARCH("18G",J:J)),U3203*9.42,IF(ISNUMBER(SEARCH("16G",J:J)),U3203*11.775,IF(ISNUMBER(SEARCH("Thermal",J:J)),U3203,IF(ISNUMBER(SEARCH("Acou",J:J)),U3203,IF(ISNUMBER(SEARCH("ss",J:J)),U3203,IF(ISNUMBER(SEARCH("0.8mm",J:J)),U3203*2.2,IF(ISNUMBER(SEARCH("1mm",J:J)),U3203*2.75,IF(ISNUMBER(SEARCH("1.2mm",J:J)),U3203*3.3,IF(ISNUMBER(SEARCH("Gasket",J:J)),U3203,IF(ISNUMBER(SEARCH("Cleats",J:J)),U3203,IF(ISNUMBER(SEARCH("Sealant",J:J)),U3203,IF(ISNUMBER(SEARCH("Bracket",J:J)),U3203,IF(ISNUMBER(SEARCH("Corner",J:J)),U3203,IF(ISNUMBER(SEARCH("Bubble",J:J)),U3203,""))))))))))))))))))</f>
        <v/>
      </c>
      <c r="X3203" s="119" t="str">
        <f t="shared" ref="X3203:X3266" si="617">IF(ISNUMBER(SEARCH("26",J:J)),T3203*3.925,IF(ISNUMBER(SEARCH("24",J:J)),T3203*4.71,IF(ISNUMBER(SEARCH("22",J:J)),T3203*6.28,IF(ISNUMBER(SEARCH("20",J:J)),T3203*7.85,IF(ISNUMBER(SEARCH("18",J:J)),T3203*9.42,IF(ISNUMBER(SEARCH("16",J:J)),T3203*11.775,IF(ISNUMBER(SEARCH("Thermal",J:J)),"",IF(ISNUMBER(SEARCH("Acou",J:J)),"",IF(ISNUMBER(SEARCH("ss",J:J)),"",IF(ISNUMBER(SEARCH("0.8mm",J:J)),T3203*2.2,IF(ISNUMBER(SEARCH("1mm",J:J)),T3203*2.75,IF(ISNUMBER(SEARCH("1.2mm",J:J)),T3203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203" s="120" t="str">
        <f t="shared" si="611"/>
        <v/>
      </c>
      <c r="Z3203" s="121" t="str">
        <f t="shared" si="612"/>
        <v/>
      </c>
      <c r="AB3203" s="119" t="str">
        <f t="shared" si="607"/>
        <v/>
      </c>
    </row>
    <row r="3204" spans="1:28" x14ac:dyDescent="0.45">
      <c r="A3204" s="112" t="str">
        <f>IF(C3204="","",COUNTA($C$3:C3204))</f>
        <v/>
      </c>
      <c r="B3204" s="112" t="str">
        <f t="shared" si="613"/>
        <v/>
      </c>
      <c r="F3204" s="137"/>
      <c r="G3204" s="116"/>
      <c r="H3204" s="152"/>
      <c r="I3204" s="116"/>
      <c r="J3204" s="116"/>
      <c r="K3204" s="117" t="str">
        <f t="shared" si="614"/>
        <v/>
      </c>
      <c r="O3204" s="138" t="str">
        <f t="shared" si="608"/>
        <v/>
      </c>
      <c r="P3204" s="142"/>
      <c r="S3204" s="154"/>
      <c r="T3204" s="119" t="str">
        <f t="shared" si="609"/>
        <v/>
      </c>
      <c r="U3204" s="119" t="str">
        <f t="shared" si="610"/>
        <v/>
      </c>
      <c r="V3204" s="119" t="str">
        <f t="shared" si="615"/>
        <v/>
      </c>
      <c r="W3204" s="119" t="str">
        <f t="shared" si="616"/>
        <v/>
      </c>
      <c r="X3204" s="119" t="str">
        <f t="shared" si="617"/>
        <v/>
      </c>
      <c r="Y3204" s="120" t="str">
        <f t="shared" si="611"/>
        <v/>
      </c>
      <c r="Z3204" s="121" t="str">
        <f t="shared" si="612"/>
        <v/>
      </c>
      <c r="AB3204" s="119" t="str">
        <f t="shared" si="607"/>
        <v/>
      </c>
    </row>
    <row r="3205" spans="1:28" x14ac:dyDescent="0.45">
      <c r="A3205" s="112" t="str">
        <f>IF(C3205="","",COUNTA($C$3:C3205))</f>
        <v/>
      </c>
      <c r="B3205" s="112" t="str">
        <f t="shared" si="613"/>
        <v/>
      </c>
      <c r="F3205" s="137"/>
      <c r="G3205" s="116"/>
      <c r="H3205" s="152"/>
      <c r="I3205" s="116"/>
      <c r="J3205" s="116"/>
      <c r="K3205" s="117" t="str">
        <f t="shared" si="614"/>
        <v/>
      </c>
      <c r="O3205" s="138" t="str">
        <f t="shared" si="608"/>
        <v/>
      </c>
      <c r="P3205" s="142"/>
      <c r="S3205" s="154"/>
      <c r="T3205" s="119" t="str">
        <f t="shared" si="609"/>
        <v/>
      </c>
      <c r="U3205" s="119" t="str">
        <f t="shared" si="610"/>
        <v/>
      </c>
      <c r="V3205" s="119" t="str">
        <f t="shared" si="615"/>
        <v/>
      </c>
      <c r="W3205" s="119" t="str">
        <f t="shared" si="616"/>
        <v/>
      </c>
      <c r="X3205" s="119" t="str">
        <f t="shared" si="617"/>
        <v/>
      </c>
      <c r="Y3205" s="120" t="str">
        <f t="shared" si="611"/>
        <v/>
      </c>
      <c r="Z3205" s="121" t="str">
        <f t="shared" si="612"/>
        <v/>
      </c>
      <c r="AB3205" s="119" t="str">
        <f t="shared" si="607"/>
        <v/>
      </c>
    </row>
    <row r="3206" spans="1:28" x14ac:dyDescent="0.45">
      <c r="A3206" s="112" t="str">
        <f>IF(C3206="","",COUNTA($C$3:C3206))</f>
        <v/>
      </c>
      <c r="B3206" s="112" t="str">
        <f t="shared" si="613"/>
        <v/>
      </c>
      <c r="F3206" s="137"/>
      <c r="G3206" s="116"/>
      <c r="H3206" s="152"/>
      <c r="I3206" s="116"/>
      <c r="J3206" s="116"/>
      <c r="K3206" s="117" t="str">
        <f t="shared" si="614"/>
        <v/>
      </c>
      <c r="O3206" s="138" t="str">
        <f t="shared" si="608"/>
        <v/>
      </c>
      <c r="P3206" s="142"/>
      <c r="S3206" s="154"/>
      <c r="T3206" s="119" t="str">
        <f t="shared" si="609"/>
        <v/>
      </c>
      <c r="U3206" s="119" t="str">
        <f t="shared" si="610"/>
        <v/>
      </c>
      <c r="V3206" s="119" t="str">
        <f t="shared" si="615"/>
        <v/>
      </c>
      <c r="W3206" s="119" t="str">
        <f t="shared" si="616"/>
        <v/>
      </c>
      <c r="X3206" s="119" t="str">
        <f t="shared" si="617"/>
        <v/>
      </c>
      <c r="Y3206" s="120" t="str">
        <f t="shared" si="611"/>
        <v/>
      </c>
      <c r="Z3206" s="121" t="str">
        <f t="shared" si="612"/>
        <v/>
      </c>
      <c r="AB3206" s="119" t="str">
        <f t="shared" si="607"/>
        <v/>
      </c>
    </row>
    <row r="3207" spans="1:28" x14ac:dyDescent="0.45">
      <c r="A3207" s="112" t="str">
        <f>IF(C3207="","",COUNTA($C$3:C3207))</f>
        <v/>
      </c>
      <c r="B3207" s="112" t="str">
        <f t="shared" si="613"/>
        <v/>
      </c>
      <c r="C3207" s="137"/>
      <c r="F3207" s="137"/>
      <c r="G3207" s="116"/>
      <c r="H3207" s="152"/>
      <c r="I3207" s="116"/>
      <c r="J3207" s="116"/>
      <c r="K3207" s="117" t="str">
        <f t="shared" si="614"/>
        <v/>
      </c>
      <c r="O3207" s="138" t="str">
        <f t="shared" si="608"/>
        <v/>
      </c>
      <c r="P3207" s="142"/>
      <c r="S3207" s="154"/>
      <c r="T3207" s="119" t="str">
        <f t="shared" si="609"/>
        <v/>
      </c>
      <c r="U3207" s="119" t="str">
        <f t="shared" si="610"/>
        <v/>
      </c>
      <c r="V3207" s="119" t="str">
        <f t="shared" si="615"/>
        <v/>
      </c>
      <c r="W3207" s="119" t="str">
        <f t="shared" si="616"/>
        <v/>
      </c>
      <c r="X3207" s="119" t="str">
        <f t="shared" si="617"/>
        <v/>
      </c>
      <c r="Y3207" s="120" t="str">
        <f t="shared" si="611"/>
        <v/>
      </c>
      <c r="Z3207" s="121" t="str">
        <f t="shared" si="612"/>
        <v/>
      </c>
      <c r="AB3207" s="119" t="str">
        <f t="shared" si="607"/>
        <v/>
      </c>
    </row>
    <row r="3208" spans="1:28" x14ac:dyDescent="0.45">
      <c r="A3208" s="112" t="str">
        <f>IF(C3208="","",COUNTA($C$3:C3208))</f>
        <v/>
      </c>
      <c r="B3208" s="112" t="str">
        <f t="shared" si="613"/>
        <v/>
      </c>
      <c r="F3208" s="137"/>
      <c r="G3208" s="116"/>
      <c r="H3208" s="152"/>
      <c r="I3208" s="116"/>
      <c r="J3208" s="116"/>
      <c r="K3208" s="117" t="str">
        <f t="shared" si="614"/>
        <v/>
      </c>
      <c r="O3208" s="138" t="str">
        <f t="shared" si="608"/>
        <v/>
      </c>
      <c r="P3208" s="142"/>
      <c r="S3208" s="154"/>
      <c r="T3208" s="119" t="str">
        <f t="shared" si="609"/>
        <v/>
      </c>
      <c r="U3208" s="119" t="str">
        <f t="shared" si="610"/>
        <v/>
      </c>
      <c r="V3208" s="119" t="str">
        <f t="shared" si="615"/>
        <v/>
      </c>
      <c r="W3208" s="119" t="str">
        <f t="shared" si="616"/>
        <v/>
      </c>
      <c r="X3208" s="119" t="str">
        <f t="shared" si="617"/>
        <v/>
      </c>
      <c r="Y3208" s="120" t="str">
        <f t="shared" si="611"/>
        <v/>
      </c>
      <c r="Z3208" s="121" t="str">
        <f t="shared" si="612"/>
        <v/>
      </c>
      <c r="AB3208" s="119" t="str">
        <f t="shared" si="607"/>
        <v/>
      </c>
    </row>
    <row r="3209" spans="1:28" x14ac:dyDescent="0.45">
      <c r="A3209" s="112" t="str">
        <f>IF(C3209="","",COUNTA($C$3:C3209))</f>
        <v/>
      </c>
      <c r="B3209" s="112" t="str">
        <f t="shared" si="613"/>
        <v/>
      </c>
      <c r="F3209" s="137"/>
      <c r="G3209" s="116"/>
      <c r="H3209" s="152"/>
      <c r="I3209" s="116"/>
      <c r="J3209" s="116"/>
      <c r="K3209" s="117" t="str">
        <f t="shared" si="614"/>
        <v/>
      </c>
      <c r="O3209" s="138" t="str">
        <f t="shared" si="608"/>
        <v/>
      </c>
      <c r="P3209" s="142"/>
      <c r="S3209" s="154"/>
      <c r="T3209" s="119" t="str">
        <f t="shared" si="609"/>
        <v/>
      </c>
      <c r="U3209" s="119" t="str">
        <f t="shared" si="610"/>
        <v/>
      </c>
      <c r="V3209" s="119" t="str">
        <f t="shared" si="615"/>
        <v/>
      </c>
      <c r="W3209" s="119" t="str">
        <f t="shared" si="616"/>
        <v/>
      </c>
      <c r="X3209" s="119" t="str">
        <f t="shared" si="617"/>
        <v/>
      </c>
      <c r="Y3209" s="120" t="str">
        <f t="shared" si="611"/>
        <v/>
      </c>
      <c r="Z3209" s="121" t="str">
        <f t="shared" si="612"/>
        <v/>
      </c>
      <c r="AB3209" s="119" t="str">
        <f t="shared" si="607"/>
        <v/>
      </c>
    </row>
    <row r="3210" spans="1:28" x14ac:dyDescent="0.45">
      <c r="A3210" s="112" t="str">
        <f>IF(C3210="","",COUNTA($C$3:C3210))</f>
        <v/>
      </c>
      <c r="B3210" s="112" t="str">
        <f t="shared" si="613"/>
        <v/>
      </c>
      <c r="F3210" s="137"/>
      <c r="G3210" s="116"/>
      <c r="H3210" s="152"/>
      <c r="I3210" s="116"/>
      <c r="J3210" s="116"/>
      <c r="K3210" s="117" t="str">
        <f t="shared" si="614"/>
        <v/>
      </c>
      <c r="O3210" s="138" t="str">
        <f t="shared" si="608"/>
        <v/>
      </c>
      <c r="P3210" s="142"/>
      <c r="S3210" s="154"/>
      <c r="T3210" s="119" t="str">
        <f t="shared" si="609"/>
        <v/>
      </c>
      <c r="U3210" s="119" t="str">
        <f t="shared" si="610"/>
        <v/>
      </c>
      <c r="V3210" s="119" t="str">
        <f t="shared" si="615"/>
        <v/>
      </c>
      <c r="W3210" s="119" t="str">
        <f t="shared" si="616"/>
        <v/>
      </c>
      <c r="X3210" s="119" t="str">
        <f t="shared" si="617"/>
        <v/>
      </c>
      <c r="Y3210" s="120" t="str">
        <f t="shared" si="611"/>
        <v/>
      </c>
      <c r="Z3210" s="121" t="str">
        <f t="shared" si="612"/>
        <v/>
      </c>
      <c r="AB3210" s="119" t="str">
        <f t="shared" si="607"/>
        <v/>
      </c>
    </row>
    <row r="3211" spans="1:28" x14ac:dyDescent="0.45">
      <c r="A3211" s="112" t="str">
        <f>IF(C3211="","",COUNTA($C$3:C3211))</f>
        <v/>
      </c>
      <c r="B3211" s="112" t="str">
        <f t="shared" si="613"/>
        <v/>
      </c>
      <c r="F3211" s="137"/>
      <c r="G3211" s="116"/>
      <c r="H3211" s="152"/>
      <c r="I3211" s="116"/>
      <c r="J3211" s="116"/>
      <c r="K3211" s="117" t="str">
        <f t="shared" si="614"/>
        <v/>
      </c>
      <c r="O3211" s="138" t="str">
        <f t="shared" si="608"/>
        <v/>
      </c>
      <c r="P3211" s="142"/>
      <c r="S3211" s="154"/>
      <c r="T3211" s="119" t="str">
        <f t="shared" si="609"/>
        <v/>
      </c>
      <c r="U3211" s="119" t="str">
        <f t="shared" si="610"/>
        <v/>
      </c>
      <c r="V3211" s="119" t="str">
        <f t="shared" si="615"/>
        <v/>
      </c>
      <c r="W3211" s="119" t="str">
        <f t="shared" si="616"/>
        <v/>
      </c>
      <c r="X3211" s="119" t="str">
        <f t="shared" si="617"/>
        <v/>
      </c>
      <c r="Y3211" s="120" t="str">
        <f t="shared" si="611"/>
        <v/>
      </c>
      <c r="Z3211" s="121" t="str">
        <f t="shared" si="612"/>
        <v/>
      </c>
      <c r="AB3211" s="119" t="str">
        <f t="shared" si="607"/>
        <v/>
      </c>
    </row>
    <row r="3212" spans="1:28" x14ac:dyDescent="0.45">
      <c r="A3212" s="112" t="str">
        <f>IF(C3212="","",COUNTA($C$3:C3212))</f>
        <v/>
      </c>
      <c r="B3212" s="112" t="str">
        <f t="shared" si="613"/>
        <v/>
      </c>
      <c r="F3212" s="137"/>
      <c r="G3212" s="116"/>
      <c r="H3212" s="152"/>
      <c r="I3212" s="116"/>
      <c r="J3212" s="116"/>
      <c r="K3212" s="117" t="str">
        <f t="shared" si="614"/>
        <v/>
      </c>
      <c r="O3212" s="138" t="str">
        <f t="shared" si="608"/>
        <v/>
      </c>
      <c r="P3212" s="142"/>
      <c r="S3212" s="154"/>
      <c r="T3212" s="119" t="str">
        <f t="shared" si="609"/>
        <v/>
      </c>
      <c r="U3212" s="119" t="str">
        <f t="shared" si="610"/>
        <v/>
      </c>
      <c r="V3212" s="119" t="str">
        <f t="shared" si="615"/>
        <v/>
      </c>
      <c r="W3212" s="119" t="str">
        <f t="shared" si="616"/>
        <v/>
      </c>
      <c r="X3212" s="119" t="str">
        <f t="shared" si="617"/>
        <v/>
      </c>
      <c r="Y3212" s="120" t="str">
        <f t="shared" si="611"/>
        <v/>
      </c>
      <c r="Z3212" s="121" t="str">
        <f t="shared" si="612"/>
        <v/>
      </c>
      <c r="AB3212" s="119" t="str">
        <f t="shared" si="607"/>
        <v/>
      </c>
    </row>
    <row r="3213" spans="1:28" x14ac:dyDescent="0.45">
      <c r="A3213" s="112" t="str">
        <f>IF(C3213="","",COUNTA($C$3:C3213))</f>
        <v/>
      </c>
      <c r="B3213" s="112" t="str">
        <f t="shared" si="613"/>
        <v/>
      </c>
      <c r="F3213" s="137"/>
      <c r="G3213" s="116"/>
      <c r="H3213" s="152"/>
      <c r="I3213" s="116"/>
      <c r="J3213" s="116"/>
      <c r="K3213" s="117" t="str">
        <f t="shared" si="614"/>
        <v/>
      </c>
      <c r="O3213" s="138" t="str">
        <f t="shared" si="608"/>
        <v/>
      </c>
      <c r="P3213" s="142"/>
      <c r="S3213" s="154"/>
      <c r="T3213" s="119" t="str">
        <f t="shared" si="609"/>
        <v/>
      </c>
      <c r="U3213" s="119" t="str">
        <f t="shared" si="610"/>
        <v/>
      </c>
      <c r="V3213" s="119" t="str">
        <f t="shared" si="615"/>
        <v/>
      </c>
      <c r="W3213" s="119" t="str">
        <f t="shared" si="616"/>
        <v/>
      </c>
      <c r="X3213" s="119" t="str">
        <f t="shared" si="617"/>
        <v/>
      </c>
      <c r="Y3213" s="120" t="str">
        <f t="shared" si="611"/>
        <v/>
      </c>
      <c r="Z3213" s="121" t="str">
        <f t="shared" si="612"/>
        <v/>
      </c>
      <c r="AB3213" s="119" t="str">
        <f t="shared" si="607"/>
        <v/>
      </c>
    </row>
    <row r="3214" spans="1:28" x14ac:dyDescent="0.45">
      <c r="A3214" s="112" t="str">
        <f>IF(C3214="","",COUNTA($C$3:C3214))</f>
        <v/>
      </c>
      <c r="B3214" s="112" t="str">
        <f t="shared" si="613"/>
        <v/>
      </c>
      <c r="F3214" s="137"/>
      <c r="G3214" s="116"/>
      <c r="H3214" s="152"/>
      <c r="I3214" s="116"/>
      <c r="J3214" s="116"/>
      <c r="K3214" s="117" t="str">
        <f t="shared" si="614"/>
        <v/>
      </c>
      <c r="O3214" s="138" t="str">
        <f t="shared" si="608"/>
        <v/>
      </c>
      <c r="P3214" s="142"/>
      <c r="S3214" s="154"/>
      <c r="T3214" s="119" t="str">
        <f t="shared" si="609"/>
        <v/>
      </c>
      <c r="U3214" s="119" t="str">
        <f t="shared" si="610"/>
        <v/>
      </c>
      <c r="V3214" s="119" t="str">
        <f t="shared" si="615"/>
        <v/>
      </c>
      <c r="W3214" s="119" t="str">
        <f t="shared" si="616"/>
        <v/>
      </c>
      <c r="X3214" s="119" t="str">
        <f t="shared" si="617"/>
        <v/>
      </c>
      <c r="Y3214" s="120" t="str">
        <f t="shared" si="611"/>
        <v/>
      </c>
      <c r="Z3214" s="121" t="str">
        <f t="shared" si="612"/>
        <v/>
      </c>
      <c r="AB3214" s="119" t="str">
        <f t="shared" si="607"/>
        <v/>
      </c>
    </row>
    <row r="3215" spans="1:28" x14ac:dyDescent="0.45">
      <c r="A3215" s="112" t="str">
        <f>IF(C3215="","",COUNTA($C$3:C3215))</f>
        <v/>
      </c>
      <c r="B3215" s="112" t="str">
        <f t="shared" si="613"/>
        <v/>
      </c>
      <c r="F3215" s="137"/>
      <c r="G3215" s="116"/>
      <c r="H3215" s="152"/>
      <c r="I3215" s="116"/>
      <c r="J3215" s="116"/>
      <c r="K3215" s="117" t="str">
        <f t="shared" si="614"/>
        <v/>
      </c>
      <c r="O3215" s="138" t="str">
        <f t="shared" si="608"/>
        <v/>
      </c>
      <c r="P3215" s="142"/>
      <c r="S3215" s="154"/>
      <c r="T3215" s="119" t="str">
        <f t="shared" si="609"/>
        <v/>
      </c>
      <c r="U3215" s="119" t="str">
        <f t="shared" si="610"/>
        <v/>
      </c>
      <c r="V3215" s="119" t="str">
        <f t="shared" si="615"/>
        <v/>
      </c>
      <c r="W3215" s="119" t="str">
        <f t="shared" si="616"/>
        <v/>
      </c>
      <c r="X3215" s="119" t="str">
        <f t="shared" si="617"/>
        <v/>
      </c>
      <c r="Y3215" s="120" t="str">
        <f t="shared" si="611"/>
        <v/>
      </c>
      <c r="Z3215" s="121" t="str">
        <f t="shared" si="612"/>
        <v/>
      </c>
      <c r="AB3215" s="119" t="str">
        <f t="shared" si="607"/>
        <v/>
      </c>
    </row>
    <row r="3216" spans="1:28" x14ac:dyDescent="0.45">
      <c r="A3216" s="112" t="str">
        <f>IF(C3216="","",COUNTA($C$3:C3216))</f>
        <v/>
      </c>
      <c r="B3216" s="112" t="str">
        <f t="shared" si="613"/>
        <v/>
      </c>
      <c r="F3216" s="137"/>
      <c r="G3216" s="116"/>
      <c r="H3216" s="152"/>
      <c r="I3216" s="116"/>
      <c r="J3216" s="116"/>
      <c r="K3216" s="117" t="str">
        <f t="shared" si="614"/>
        <v/>
      </c>
      <c r="O3216" s="138" t="str">
        <f t="shared" si="608"/>
        <v/>
      </c>
      <c r="P3216" s="142"/>
      <c r="S3216" s="154"/>
      <c r="T3216" s="119" t="str">
        <f t="shared" si="609"/>
        <v/>
      </c>
      <c r="U3216" s="119" t="str">
        <f t="shared" si="610"/>
        <v/>
      </c>
      <c r="V3216" s="119" t="str">
        <f t="shared" si="615"/>
        <v/>
      </c>
      <c r="W3216" s="119" t="str">
        <f t="shared" si="616"/>
        <v/>
      </c>
      <c r="X3216" s="119" t="str">
        <f t="shared" si="617"/>
        <v/>
      </c>
      <c r="Y3216" s="120" t="str">
        <f t="shared" si="611"/>
        <v/>
      </c>
      <c r="Z3216" s="121" t="str">
        <f t="shared" si="612"/>
        <v/>
      </c>
      <c r="AB3216" s="119" t="str">
        <f t="shared" si="607"/>
        <v/>
      </c>
    </row>
    <row r="3217" spans="1:28" x14ac:dyDescent="0.45">
      <c r="A3217" s="112" t="str">
        <f>IF(C3217="","",COUNTA($C$3:C3217))</f>
        <v/>
      </c>
      <c r="B3217" s="112" t="str">
        <f t="shared" si="613"/>
        <v/>
      </c>
      <c r="C3217" s="137"/>
      <c r="F3217" s="137"/>
      <c r="G3217" s="116"/>
      <c r="H3217" s="152"/>
      <c r="I3217" s="116"/>
      <c r="J3217" s="116"/>
      <c r="K3217" s="117" t="str">
        <f t="shared" si="614"/>
        <v/>
      </c>
      <c r="O3217" s="138" t="str">
        <f t="shared" si="608"/>
        <v/>
      </c>
      <c r="P3217" s="142"/>
      <c r="S3217" s="154"/>
      <c r="T3217" s="119" t="str">
        <f t="shared" si="609"/>
        <v/>
      </c>
      <c r="U3217" s="119" t="str">
        <f t="shared" si="610"/>
        <v/>
      </c>
      <c r="V3217" s="119" t="str">
        <f t="shared" si="615"/>
        <v/>
      </c>
      <c r="W3217" s="119" t="str">
        <f t="shared" si="616"/>
        <v/>
      </c>
      <c r="X3217" s="119" t="str">
        <f t="shared" si="617"/>
        <v/>
      </c>
      <c r="Y3217" s="120" t="str">
        <f t="shared" si="611"/>
        <v/>
      </c>
      <c r="Z3217" s="121" t="str">
        <f t="shared" si="612"/>
        <v/>
      </c>
      <c r="AB3217" s="119" t="str">
        <f t="shared" si="607"/>
        <v/>
      </c>
    </row>
    <row r="3218" spans="1:28" x14ac:dyDescent="0.45">
      <c r="A3218" s="112" t="str">
        <f>IF(C3218="","",COUNTA($C$3:C3218))</f>
        <v/>
      </c>
      <c r="B3218" s="112" t="str">
        <f t="shared" si="613"/>
        <v/>
      </c>
      <c r="F3218" s="137"/>
      <c r="G3218" s="116"/>
      <c r="H3218" s="152"/>
      <c r="I3218" s="116"/>
      <c r="J3218" s="116"/>
      <c r="K3218" s="117" t="str">
        <f t="shared" si="614"/>
        <v/>
      </c>
      <c r="O3218" s="138" t="str">
        <f t="shared" si="608"/>
        <v/>
      </c>
      <c r="P3218" s="142"/>
      <c r="S3218" s="154"/>
      <c r="T3218" s="119" t="str">
        <f t="shared" si="609"/>
        <v/>
      </c>
      <c r="U3218" s="119" t="str">
        <f t="shared" si="610"/>
        <v/>
      </c>
      <c r="V3218" s="119" t="str">
        <f t="shared" si="615"/>
        <v/>
      </c>
      <c r="W3218" s="119" t="str">
        <f t="shared" si="616"/>
        <v/>
      </c>
      <c r="X3218" s="119" t="str">
        <f t="shared" si="617"/>
        <v/>
      </c>
      <c r="Y3218" s="120" t="str">
        <f t="shared" si="611"/>
        <v/>
      </c>
      <c r="Z3218" s="121" t="str">
        <f t="shared" si="612"/>
        <v/>
      </c>
      <c r="AB3218" s="119" t="str">
        <f t="shared" si="607"/>
        <v/>
      </c>
    </row>
    <row r="3219" spans="1:28" x14ac:dyDescent="0.45">
      <c r="A3219" s="112" t="str">
        <f>IF(C3219="","",COUNTA($C$3:C3219))</f>
        <v/>
      </c>
      <c r="B3219" s="112" t="str">
        <f t="shared" si="613"/>
        <v/>
      </c>
      <c r="F3219" s="137"/>
      <c r="G3219" s="116"/>
      <c r="H3219" s="152"/>
      <c r="I3219" s="116"/>
      <c r="J3219" s="116"/>
      <c r="K3219" s="117" t="str">
        <f t="shared" si="614"/>
        <v/>
      </c>
      <c r="O3219" s="138" t="str">
        <f t="shared" si="608"/>
        <v/>
      </c>
      <c r="P3219" s="142"/>
      <c r="S3219" s="154"/>
      <c r="T3219" s="119" t="str">
        <f t="shared" si="609"/>
        <v/>
      </c>
      <c r="U3219" s="119" t="str">
        <f t="shared" si="610"/>
        <v/>
      </c>
      <c r="V3219" s="119" t="str">
        <f t="shared" si="615"/>
        <v/>
      </c>
      <c r="W3219" s="119" t="str">
        <f t="shared" si="616"/>
        <v/>
      </c>
      <c r="X3219" s="119" t="str">
        <f t="shared" si="617"/>
        <v/>
      </c>
      <c r="Y3219" s="120" t="str">
        <f t="shared" si="611"/>
        <v/>
      </c>
      <c r="Z3219" s="121" t="str">
        <f t="shared" si="612"/>
        <v/>
      </c>
      <c r="AB3219" s="119" t="str">
        <f t="shared" si="607"/>
        <v/>
      </c>
    </row>
    <row r="3220" spans="1:28" x14ac:dyDescent="0.45">
      <c r="A3220" s="112" t="str">
        <f>IF(C3220="","",COUNTA($C$3:C3220))</f>
        <v/>
      </c>
      <c r="B3220" s="112" t="str">
        <f t="shared" si="613"/>
        <v/>
      </c>
      <c r="F3220" s="137"/>
      <c r="G3220" s="116"/>
      <c r="H3220" s="152"/>
      <c r="I3220" s="116"/>
      <c r="J3220" s="116"/>
      <c r="K3220" s="117" t="str">
        <f t="shared" si="614"/>
        <v/>
      </c>
      <c r="O3220" s="138" t="str">
        <f t="shared" si="608"/>
        <v/>
      </c>
      <c r="P3220" s="142"/>
      <c r="S3220" s="154"/>
      <c r="T3220" s="119" t="str">
        <f t="shared" si="609"/>
        <v/>
      </c>
      <c r="U3220" s="119" t="str">
        <f t="shared" si="610"/>
        <v/>
      </c>
      <c r="V3220" s="119" t="str">
        <f t="shared" si="615"/>
        <v/>
      </c>
      <c r="W3220" s="119" t="str">
        <f t="shared" si="616"/>
        <v/>
      </c>
      <c r="X3220" s="119" t="str">
        <f t="shared" si="617"/>
        <v/>
      </c>
      <c r="Y3220" s="120" t="str">
        <f t="shared" si="611"/>
        <v/>
      </c>
      <c r="Z3220" s="121" t="str">
        <f t="shared" si="612"/>
        <v/>
      </c>
      <c r="AB3220" s="119" t="str">
        <f t="shared" si="607"/>
        <v/>
      </c>
    </row>
    <row r="3221" spans="1:28" x14ac:dyDescent="0.45">
      <c r="A3221" s="112" t="str">
        <f>IF(C3221="","",COUNTA($C$3:C3221))</f>
        <v/>
      </c>
      <c r="B3221" s="112" t="str">
        <f t="shared" si="613"/>
        <v/>
      </c>
      <c r="F3221" s="137"/>
      <c r="G3221" s="116"/>
      <c r="H3221" s="152"/>
      <c r="I3221" s="116"/>
      <c r="J3221" s="116"/>
      <c r="K3221" s="117" t="str">
        <f t="shared" si="614"/>
        <v/>
      </c>
      <c r="O3221" s="138" t="str">
        <f t="shared" si="608"/>
        <v/>
      </c>
      <c r="P3221" s="142"/>
      <c r="S3221" s="154"/>
      <c r="T3221" s="119" t="str">
        <f t="shared" si="609"/>
        <v/>
      </c>
      <c r="U3221" s="119" t="str">
        <f t="shared" si="610"/>
        <v/>
      </c>
      <c r="V3221" s="119" t="str">
        <f t="shared" si="615"/>
        <v/>
      </c>
      <c r="W3221" s="119" t="str">
        <f t="shared" si="616"/>
        <v/>
      </c>
      <c r="X3221" s="119" t="str">
        <f t="shared" si="617"/>
        <v/>
      </c>
      <c r="Y3221" s="120" t="str">
        <f t="shared" si="611"/>
        <v/>
      </c>
      <c r="Z3221" s="121" t="str">
        <f t="shared" si="612"/>
        <v/>
      </c>
      <c r="AB3221" s="119" t="str">
        <f t="shared" si="607"/>
        <v/>
      </c>
    </row>
    <row r="3222" spans="1:28" x14ac:dyDescent="0.45">
      <c r="A3222" s="112" t="str">
        <f>IF(C3222="","",COUNTA($C$3:C3222))</f>
        <v/>
      </c>
      <c r="B3222" s="112" t="str">
        <f t="shared" si="613"/>
        <v/>
      </c>
      <c r="F3222" s="137"/>
      <c r="G3222" s="116"/>
      <c r="H3222" s="152"/>
      <c r="I3222" s="116"/>
      <c r="J3222" s="116"/>
      <c r="K3222" s="117" t="str">
        <f t="shared" si="614"/>
        <v/>
      </c>
      <c r="O3222" s="138" t="str">
        <f t="shared" si="608"/>
        <v/>
      </c>
      <c r="P3222" s="142"/>
      <c r="S3222" s="154"/>
      <c r="T3222" s="119" t="str">
        <f t="shared" si="609"/>
        <v/>
      </c>
      <c r="U3222" s="119" t="str">
        <f t="shared" si="610"/>
        <v/>
      </c>
      <c r="V3222" s="119" t="str">
        <f t="shared" si="615"/>
        <v/>
      </c>
      <c r="W3222" s="119" t="str">
        <f t="shared" si="616"/>
        <v/>
      </c>
      <c r="X3222" s="119" t="str">
        <f t="shared" si="617"/>
        <v/>
      </c>
      <c r="Y3222" s="120" t="str">
        <f t="shared" si="611"/>
        <v/>
      </c>
      <c r="Z3222" s="121" t="str">
        <f t="shared" si="612"/>
        <v/>
      </c>
      <c r="AB3222" s="119" t="str">
        <f t="shared" si="607"/>
        <v/>
      </c>
    </row>
    <row r="3223" spans="1:28" x14ac:dyDescent="0.45">
      <c r="A3223" s="112" t="str">
        <f>IF(C3223="","",COUNTA($C$3:C3223))</f>
        <v/>
      </c>
      <c r="B3223" s="112" t="str">
        <f t="shared" si="613"/>
        <v/>
      </c>
      <c r="C3223" s="137"/>
      <c r="F3223" s="137"/>
      <c r="G3223" s="116"/>
      <c r="H3223" s="152"/>
      <c r="I3223" s="116"/>
      <c r="J3223" s="116"/>
      <c r="K3223" s="117" t="str">
        <f t="shared" si="614"/>
        <v/>
      </c>
      <c r="O3223" s="138" t="str">
        <f t="shared" si="608"/>
        <v/>
      </c>
      <c r="P3223" s="142"/>
      <c r="S3223" s="154"/>
      <c r="T3223" s="119" t="str">
        <f t="shared" si="609"/>
        <v/>
      </c>
      <c r="U3223" s="119" t="str">
        <f t="shared" si="610"/>
        <v/>
      </c>
      <c r="V3223" s="119" t="str">
        <f t="shared" si="615"/>
        <v/>
      </c>
      <c r="W3223" s="119" t="str">
        <f t="shared" si="616"/>
        <v/>
      </c>
      <c r="X3223" s="119" t="str">
        <f t="shared" si="617"/>
        <v/>
      </c>
      <c r="Y3223" s="120" t="str">
        <f t="shared" si="611"/>
        <v/>
      </c>
      <c r="Z3223" s="121" t="str">
        <f t="shared" si="612"/>
        <v/>
      </c>
      <c r="AB3223" s="119" t="str">
        <f t="shared" si="607"/>
        <v/>
      </c>
    </row>
    <row r="3224" spans="1:28" x14ac:dyDescent="0.45">
      <c r="A3224" s="112" t="str">
        <f>IF(C3224="","",COUNTA($C$3:C3224))</f>
        <v/>
      </c>
      <c r="B3224" s="112" t="str">
        <f t="shared" si="613"/>
        <v/>
      </c>
      <c r="F3224" s="137"/>
      <c r="G3224" s="116"/>
      <c r="H3224" s="152"/>
      <c r="I3224" s="116"/>
      <c r="J3224" s="116"/>
      <c r="K3224" s="117" t="str">
        <f t="shared" si="614"/>
        <v/>
      </c>
      <c r="O3224" s="138" t="str">
        <f t="shared" si="608"/>
        <v/>
      </c>
      <c r="P3224" s="142"/>
      <c r="S3224" s="154"/>
      <c r="T3224" s="119" t="str">
        <f t="shared" si="609"/>
        <v/>
      </c>
      <c r="U3224" s="119" t="str">
        <f t="shared" si="610"/>
        <v/>
      </c>
      <c r="V3224" s="119" t="str">
        <f t="shared" si="615"/>
        <v/>
      </c>
      <c r="W3224" s="119" t="str">
        <f t="shared" si="616"/>
        <v/>
      </c>
      <c r="X3224" s="119" t="str">
        <f t="shared" si="617"/>
        <v/>
      </c>
      <c r="Y3224" s="120" t="str">
        <f t="shared" si="611"/>
        <v/>
      </c>
      <c r="Z3224" s="121" t="str">
        <f t="shared" si="612"/>
        <v/>
      </c>
      <c r="AB3224" s="119" t="str">
        <f t="shared" si="607"/>
        <v/>
      </c>
    </row>
    <row r="3225" spans="1:28" x14ac:dyDescent="0.45">
      <c r="A3225" s="112" t="str">
        <f>IF(C3225="","",COUNTA($C$3:C3225))</f>
        <v/>
      </c>
      <c r="B3225" s="112" t="str">
        <f t="shared" si="613"/>
        <v/>
      </c>
      <c r="F3225" s="137"/>
      <c r="G3225" s="116"/>
      <c r="H3225" s="152"/>
      <c r="I3225" s="116"/>
      <c r="J3225" s="116"/>
      <c r="K3225" s="117" t="str">
        <f t="shared" si="614"/>
        <v/>
      </c>
      <c r="O3225" s="138" t="str">
        <f t="shared" si="608"/>
        <v/>
      </c>
      <c r="P3225" s="142"/>
      <c r="S3225" s="154"/>
      <c r="T3225" s="119" t="str">
        <f t="shared" si="609"/>
        <v/>
      </c>
      <c r="U3225" s="119" t="str">
        <f t="shared" si="610"/>
        <v/>
      </c>
      <c r="V3225" s="119" t="str">
        <f t="shared" si="615"/>
        <v/>
      </c>
      <c r="W3225" s="119" t="str">
        <f t="shared" si="616"/>
        <v/>
      </c>
      <c r="X3225" s="119" t="str">
        <f t="shared" si="617"/>
        <v/>
      </c>
      <c r="Y3225" s="120" t="str">
        <f t="shared" si="611"/>
        <v/>
      </c>
      <c r="Z3225" s="121" t="str">
        <f t="shared" si="612"/>
        <v/>
      </c>
      <c r="AB3225" s="119" t="str">
        <f t="shared" si="607"/>
        <v/>
      </c>
    </row>
    <row r="3226" spans="1:28" x14ac:dyDescent="0.45">
      <c r="A3226" s="112" t="str">
        <f>IF(C3226="","",COUNTA($C$3:C3226))</f>
        <v/>
      </c>
      <c r="B3226" s="112" t="str">
        <f t="shared" si="613"/>
        <v/>
      </c>
      <c r="F3226" s="137"/>
      <c r="G3226" s="116"/>
      <c r="H3226" s="152"/>
      <c r="I3226" s="116"/>
      <c r="J3226" s="116"/>
      <c r="K3226" s="117" t="str">
        <f t="shared" si="614"/>
        <v/>
      </c>
      <c r="O3226" s="138" t="str">
        <f t="shared" si="608"/>
        <v/>
      </c>
      <c r="P3226" s="142"/>
      <c r="S3226" s="154"/>
      <c r="T3226" s="119" t="str">
        <f t="shared" si="609"/>
        <v/>
      </c>
      <c r="U3226" s="119" t="str">
        <f t="shared" si="610"/>
        <v/>
      </c>
      <c r="V3226" s="119" t="str">
        <f t="shared" si="615"/>
        <v/>
      </c>
      <c r="W3226" s="119" t="str">
        <f t="shared" si="616"/>
        <v/>
      </c>
      <c r="X3226" s="119" t="str">
        <f t="shared" si="617"/>
        <v/>
      </c>
      <c r="Y3226" s="120" t="str">
        <f t="shared" si="611"/>
        <v/>
      </c>
      <c r="Z3226" s="121" t="str">
        <f t="shared" si="612"/>
        <v/>
      </c>
      <c r="AB3226" s="119" t="str">
        <f t="shared" si="607"/>
        <v/>
      </c>
    </row>
    <row r="3227" spans="1:28" x14ac:dyDescent="0.45">
      <c r="A3227" s="112" t="str">
        <f>IF(C3227="","",COUNTA($C$3:C3227))</f>
        <v/>
      </c>
      <c r="B3227" s="112" t="str">
        <f t="shared" si="613"/>
        <v/>
      </c>
      <c r="F3227" s="137"/>
      <c r="G3227" s="116"/>
      <c r="H3227" s="152"/>
      <c r="I3227" s="116"/>
      <c r="J3227" s="116"/>
      <c r="K3227" s="117" t="str">
        <f t="shared" si="614"/>
        <v/>
      </c>
      <c r="O3227" s="138" t="str">
        <f t="shared" si="608"/>
        <v/>
      </c>
      <c r="P3227" s="142"/>
      <c r="S3227" s="154"/>
      <c r="T3227" s="119" t="str">
        <f t="shared" si="609"/>
        <v/>
      </c>
      <c r="U3227" s="119" t="str">
        <f t="shared" si="610"/>
        <v/>
      </c>
      <c r="V3227" s="119" t="str">
        <f t="shared" si="615"/>
        <v/>
      </c>
      <c r="W3227" s="119" t="str">
        <f t="shared" si="616"/>
        <v/>
      </c>
      <c r="X3227" s="119" t="str">
        <f t="shared" si="617"/>
        <v/>
      </c>
      <c r="Y3227" s="120" t="str">
        <f t="shared" si="611"/>
        <v/>
      </c>
      <c r="Z3227" s="121" t="str">
        <f t="shared" si="612"/>
        <v/>
      </c>
      <c r="AB3227" s="119" t="str">
        <f t="shared" si="607"/>
        <v/>
      </c>
    </row>
    <row r="3228" spans="1:28" x14ac:dyDescent="0.45">
      <c r="A3228" s="112" t="str">
        <f>IF(C3228="","",COUNTA($C$3:C3228))</f>
        <v/>
      </c>
      <c r="B3228" s="112" t="str">
        <f t="shared" si="613"/>
        <v/>
      </c>
      <c r="F3228" s="137"/>
      <c r="G3228" s="116"/>
      <c r="H3228" s="152"/>
      <c r="I3228" s="116"/>
      <c r="J3228" s="116"/>
      <c r="K3228" s="117" t="str">
        <f t="shared" si="614"/>
        <v/>
      </c>
      <c r="O3228" s="138" t="str">
        <f t="shared" si="608"/>
        <v/>
      </c>
      <c r="P3228" s="142"/>
      <c r="S3228" s="154"/>
      <c r="T3228" s="119" t="str">
        <f t="shared" si="609"/>
        <v/>
      </c>
      <c r="U3228" s="119" t="str">
        <f t="shared" si="610"/>
        <v/>
      </c>
      <c r="V3228" s="119" t="str">
        <f t="shared" si="615"/>
        <v/>
      </c>
      <c r="W3228" s="119" t="str">
        <f t="shared" si="616"/>
        <v/>
      </c>
      <c r="X3228" s="119" t="str">
        <f t="shared" si="617"/>
        <v/>
      </c>
      <c r="Y3228" s="120" t="str">
        <f t="shared" si="611"/>
        <v/>
      </c>
      <c r="Z3228" s="121" t="str">
        <f t="shared" si="612"/>
        <v/>
      </c>
      <c r="AB3228" s="119" t="str">
        <f t="shared" si="607"/>
        <v/>
      </c>
    </row>
    <row r="3229" spans="1:28" x14ac:dyDescent="0.45">
      <c r="A3229" s="112" t="str">
        <f>IF(C3229="","",COUNTA($C$3:C3229))</f>
        <v/>
      </c>
      <c r="B3229" s="112" t="str">
        <f t="shared" si="613"/>
        <v/>
      </c>
      <c r="F3229" s="137"/>
      <c r="G3229" s="116"/>
      <c r="H3229" s="152"/>
      <c r="I3229" s="116"/>
      <c r="J3229" s="116"/>
      <c r="K3229" s="117" t="str">
        <f t="shared" si="614"/>
        <v/>
      </c>
      <c r="O3229" s="138" t="str">
        <f t="shared" si="608"/>
        <v/>
      </c>
      <c r="P3229" s="142"/>
      <c r="S3229" s="154"/>
      <c r="T3229" s="119" t="str">
        <f t="shared" si="609"/>
        <v/>
      </c>
      <c r="U3229" s="119" t="str">
        <f t="shared" si="610"/>
        <v/>
      </c>
      <c r="V3229" s="119" t="str">
        <f t="shared" si="615"/>
        <v/>
      </c>
      <c r="W3229" s="119" t="str">
        <f t="shared" si="616"/>
        <v/>
      </c>
      <c r="X3229" s="119" t="str">
        <f t="shared" si="617"/>
        <v/>
      </c>
      <c r="Y3229" s="120" t="str">
        <f t="shared" si="611"/>
        <v/>
      </c>
      <c r="Z3229" s="121" t="str">
        <f t="shared" si="612"/>
        <v/>
      </c>
      <c r="AB3229" s="119" t="str">
        <f t="shared" si="607"/>
        <v/>
      </c>
    </row>
    <row r="3230" spans="1:28" x14ac:dyDescent="0.45">
      <c r="A3230" s="112" t="str">
        <f>IF(C3230="","",COUNTA($C$3:C3230))</f>
        <v/>
      </c>
      <c r="B3230" s="112" t="str">
        <f t="shared" si="613"/>
        <v/>
      </c>
      <c r="F3230" s="137"/>
      <c r="G3230" s="116"/>
      <c r="H3230" s="152"/>
      <c r="I3230" s="116"/>
      <c r="J3230" s="116"/>
      <c r="K3230" s="117" t="str">
        <f t="shared" si="614"/>
        <v/>
      </c>
      <c r="O3230" s="138" t="str">
        <f t="shared" si="608"/>
        <v/>
      </c>
      <c r="P3230" s="142"/>
      <c r="S3230" s="154"/>
      <c r="T3230" s="119" t="str">
        <f t="shared" si="609"/>
        <v/>
      </c>
      <c r="U3230" s="119" t="str">
        <f t="shared" si="610"/>
        <v/>
      </c>
      <c r="V3230" s="119" t="str">
        <f t="shared" si="615"/>
        <v/>
      </c>
      <c r="W3230" s="119" t="str">
        <f t="shared" si="616"/>
        <v/>
      </c>
      <c r="X3230" s="119" t="str">
        <f t="shared" si="617"/>
        <v/>
      </c>
      <c r="Y3230" s="120" t="str">
        <f t="shared" si="611"/>
        <v/>
      </c>
      <c r="Z3230" s="121" t="str">
        <f t="shared" si="612"/>
        <v/>
      </c>
      <c r="AB3230" s="119" t="str">
        <f t="shared" si="607"/>
        <v/>
      </c>
    </row>
    <row r="3231" spans="1:28" x14ac:dyDescent="0.45">
      <c r="A3231" s="112" t="str">
        <f>IF(C3231="","",COUNTA($C$3:C3231))</f>
        <v/>
      </c>
      <c r="B3231" s="112" t="str">
        <f t="shared" si="613"/>
        <v/>
      </c>
      <c r="C3231" s="137"/>
      <c r="F3231" s="137"/>
      <c r="G3231" s="116"/>
      <c r="H3231" s="152"/>
      <c r="I3231" s="116"/>
      <c r="J3231" s="116"/>
      <c r="K3231" s="117" t="str">
        <f t="shared" si="614"/>
        <v/>
      </c>
      <c r="O3231" s="138" t="str">
        <f t="shared" si="608"/>
        <v/>
      </c>
      <c r="P3231" s="142"/>
      <c r="S3231" s="154"/>
      <c r="T3231" s="119" t="str">
        <f t="shared" si="609"/>
        <v/>
      </c>
      <c r="U3231" s="119" t="str">
        <f t="shared" si="610"/>
        <v/>
      </c>
      <c r="V3231" s="119" t="str">
        <f t="shared" si="615"/>
        <v/>
      </c>
      <c r="W3231" s="119" t="str">
        <f t="shared" si="616"/>
        <v/>
      </c>
      <c r="X3231" s="119" t="str">
        <f t="shared" si="617"/>
        <v/>
      </c>
      <c r="Y3231" s="120" t="str">
        <f t="shared" si="611"/>
        <v/>
      </c>
      <c r="Z3231" s="121" t="str">
        <f t="shared" si="612"/>
        <v/>
      </c>
      <c r="AB3231" s="119" t="str">
        <f t="shared" si="607"/>
        <v/>
      </c>
    </row>
    <row r="3232" spans="1:28" x14ac:dyDescent="0.45">
      <c r="A3232" s="112" t="str">
        <f>IF(C3232="","",COUNTA($C$3:C3232))</f>
        <v/>
      </c>
      <c r="B3232" s="112" t="str">
        <f t="shared" si="613"/>
        <v/>
      </c>
      <c r="F3232" s="137"/>
      <c r="G3232" s="116"/>
      <c r="H3232" s="152"/>
      <c r="I3232" s="116"/>
      <c r="J3232" s="116"/>
      <c r="K3232" s="117" t="str">
        <f t="shared" si="614"/>
        <v/>
      </c>
      <c r="O3232" s="138" t="str">
        <f t="shared" si="608"/>
        <v/>
      </c>
      <c r="P3232" s="142"/>
      <c r="S3232" s="154"/>
      <c r="T3232" s="119" t="str">
        <f t="shared" si="609"/>
        <v/>
      </c>
      <c r="U3232" s="119" t="str">
        <f t="shared" si="610"/>
        <v/>
      </c>
      <c r="V3232" s="119" t="str">
        <f t="shared" si="615"/>
        <v/>
      </c>
      <c r="W3232" s="119" t="str">
        <f t="shared" si="616"/>
        <v/>
      </c>
      <c r="X3232" s="119" t="str">
        <f t="shared" si="617"/>
        <v/>
      </c>
      <c r="Y3232" s="120" t="str">
        <f t="shared" si="611"/>
        <v/>
      </c>
      <c r="Z3232" s="121" t="str">
        <f t="shared" si="612"/>
        <v/>
      </c>
      <c r="AB3232" s="119" t="str">
        <f t="shared" si="607"/>
        <v/>
      </c>
    </row>
    <row r="3233" spans="1:28" x14ac:dyDescent="0.45">
      <c r="A3233" s="112" t="str">
        <f>IF(C3233="","",COUNTA($C$3:C3233))</f>
        <v/>
      </c>
      <c r="B3233" s="112" t="str">
        <f t="shared" si="613"/>
        <v/>
      </c>
      <c r="F3233" s="137"/>
      <c r="G3233" s="116"/>
      <c r="H3233" s="152"/>
      <c r="I3233" s="116"/>
      <c r="J3233" s="116"/>
      <c r="K3233" s="117" t="str">
        <f t="shared" si="614"/>
        <v/>
      </c>
      <c r="O3233" s="138" t="str">
        <f t="shared" si="608"/>
        <v/>
      </c>
      <c r="P3233" s="142"/>
      <c r="S3233" s="154"/>
      <c r="T3233" s="119" t="str">
        <f t="shared" si="609"/>
        <v/>
      </c>
      <c r="U3233" s="119" t="str">
        <f t="shared" si="610"/>
        <v/>
      </c>
      <c r="V3233" s="119" t="str">
        <f t="shared" si="615"/>
        <v/>
      </c>
      <c r="W3233" s="119" t="str">
        <f t="shared" si="616"/>
        <v/>
      </c>
      <c r="X3233" s="119" t="str">
        <f t="shared" si="617"/>
        <v/>
      </c>
      <c r="Y3233" s="120" t="str">
        <f t="shared" si="611"/>
        <v/>
      </c>
      <c r="Z3233" s="121" t="str">
        <f t="shared" si="612"/>
        <v/>
      </c>
      <c r="AB3233" s="119" t="str">
        <f t="shared" si="607"/>
        <v/>
      </c>
    </row>
    <row r="3234" spans="1:28" x14ac:dyDescent="0.45">
      <c r="A3234" s="112" t="str">
        <f>IF(C3234="","",COUNTA($C$3:C3234))</f>
        <v/>
      </c>
      <c r="B3234" s="112" t="str">
        <f t="shared" si="613"/>
        <v/>
      </c>
      <c r="F3234" s="137"/>
      <c r="G3234" s="116"/>
      <c r="H3234" s="152"/>
      <c r="I3234" s="116"/>
      <c r="J3234" s="116"/>
      <c r="K3234" s="117" t="str">
        <f t="shared" si="614"/>
        <v/>
      </c>
      <c r="O3234" s="138" t="str">
        <f t="shared" si="608"/>
        <v/>
      </c>
      <c r="P3234" s="142"/>
      <c r="S3234" s="154"/>
      <c r="T3234" s="119" t="str">
        <f t="shared" si="609"/>
        <v/>
      </c>
      <c r="U3234" s="119" t="str">
        <f t="shared" si="610"/>
        <v/>
      </c>
      <c r="V3234" s="119" t="str">
        <f t="shared" si="615"/>
        <v/>
      </c>
      <c r="W3234" s="119" t="str">
        <f t="shared" si="616"/>
        <v/>
      </c>
      <c r="X3234" s="119" t="str">
        <f t="shared" si="617"/>
        <v/>
      </c>
      <c r="Y3234" s="120" t="str">
        <f t="shared" si="611"/>
        <v/>
      </c>
      <c r="Z3234" s="121" t="str">
        <f t="shared" si="612"/>
        <v/>
      </c>
      <c r="AB3234" s="119" t="str">
        <f t="shared" si="607"/>
        <v/>
      </c>
    </row>
    <row r="3235" spans="1:28" x14ac:dyDescent="0.45">
      <c r="A3235" s="112" t="str">
        <f>IF(C3235="","",COUNTA($C$3:C3235))</f>
        <v/>
      </c>
      <c r="B3235" s="112" t="str">
        <f t="shared" si="613"/>
        <v/>
      </c>
      <c r="F3235" s="137"/>
      <c r="G3235" s="116"/>
      <c r="H3235" s="152"/>
      <c r="I3235" s="116"/>
      <c r="J3235" s="116"/>
      <c r="K3235" s="117" t="str">
        <f t="shared" si="614"/>
        <v/>
      </c>
      <c r="O3235" s="138" t="str">
        <f t="shared" si="608"/>
        <v/>
      </c>
      <c r="P3235" s="142"/>
      <c r="S3235" s="154"/>
      <c r="T3235" s="119" t="str">
        <f t="shared" si="609"/>
        <v/>
      </c>
      <c r="U3235" s="119" t="str">
        <f t="shared" si="610"/>
        <v/>
      </c>
      <c r="V3235" s="119" t="str">
        <f t="shared" si="615"/>
        <v/>
      </c>
      <c r="W3235" s="119" t="str">
        <f t="shared" si="616"/>
        <v/>
      </c>
      <c r="X3235" s="119" t="str">
        <f t="shared" si="617"/>
        <v/>
      </c>
      <c r="Y3235" s="120" t="str">
        <f t="shared" si="611"/>
        <v/>
      </c>
      <c r="Z3235" s="121" t="str">
        <f t="shared" si="612"/>
        <v/>
      </c>
      <c r="AB3235" s="119" t="str">
        <f t="shared" si="607"/>
        <v/>
      </c>
    </row>
    <row r="3236" spans="1:28" x14ac:dyDescent="0.45">
      <c r="A3236" s="112" t="str">
        <f>IF(C3236="","",COUNTA($C$3:C3236))</f>
        <v/>
      </c>
      <c r="B3236" s="112" t="str">
        <f t="shared" si="613"/>
        <v/>
      </c>
      <c r="F3236" s="137"/>
      <c r="G3236" s="116"/>
      <c r="H3236" s="152"/>
      <c r="I3236" s="116"/>
      <c r="J3236" s="116"/>
      <c r="K3236" s="117" t="str">
        <f t="shared" si="614"/>
        <v/>
      </c>
      <c r="O3236" s="138" t="str">
        <f t="shared" si="608"/>
        <v/>
      </c>
      <c r="P3236" s="142"/>
      <c r="S3236" s="154"/>
      <c r="T3236" s="119" t="str">
        <f t="shared" si="609"/>
        <v/>
      </c>
      <c r="U3236" s="119" t="str">
        <f t="shared" si="610"/>
        <v/>
      </c>
      <c r="V3236" s="119" t="str">
        <f t="shared" si="615"/>
        <v/>
      </c>
      <c r="W3236" s="119" t="str">
        <f t="shared" si="616"/>
        <v/>
      </c>
      <c r="X3236" s="119" t="str">
        <f t="shared" si="617"/>
        <v/>
      </c>
      <c r="Y3236" s="120" t="str">
        <f t="shared" si="611"/>
        <v/>
      </c>
      <c r="Z3236" s="121" t="str">
        <f t="shared" si="612"/>
        <v/>
      </c>
      <c r="AB3236" s="119" t="str">
        <f t="shared" ref="AB3236:AB3299" si="618">IFERROR((X3236-AA3236),"")</f>
        <v/>
      </c>
    </row>
    <row r="3237" spans="1:28" x14ac:dyDescent="0.45">
      <c r="A3237" s="112" t="str">
        <f>IF(C3237="","",COUNTA($C$3:C3237))</f>
        <v/>
      </c>
      <c r="B3237" s="112" t="str">
        <f t="shared" si="613"/>
        <v/>
      </c>
      <c r="F3237" s="137"/>
      <c r="G3237" s="116"/>
      <c r="H3237" s="152"/>
      <c r="I3237" s="116"/>
      <c r="J3237" s="116"/>
      <c r="K3237" s="117" t="str">
        <f t="shared" si="614"/>
        <v/>
      </c>
      <c r="O3237" s="138" t="str">
        <f t="shared" si="608"/>
        <v/>
      </c>
      <c r="P3237" s="142"/>
      <c r="S3237" s="154"/>
      <c r="T3237" s="119" t="str">
        <f t="shared" si="609"/>
        <v/>
      </c>
      <c r="U3237" s="119" t="str">
        <f t="shared" si="610"/>
        <v/>
      </c>
      <c r="V3237" s="119" t="str">
        <f t="shared" si="615"/>
        <v/>
      </c>
      <c r="W3237" s="119" t="str">
        <f t="shared" si="616"/>
        <v/>
      </c>
      <c r="X3237" s="119" t="str">
        <f t="shared" si="617"/>
        <v/>
      </c>
      <c r="Y3237" s="120" t="str">
        <f t="shared" si="611"/>
        <v/>
      </c>
      <c r="Z3237" s="121" t="str">
        <f t="shared" si="612"/>
        <v/>
      </c>
      <c r="AB3237" s="119" t="str">
        <f t="shared" si="618"/>
        <v/>
      </c>
    </row>
    <row r="3238" spans="1:28" x14ac:dyDescent="0.45">
      <c r="A3238" s="112" t="str">
        <f>IF(C3238="","",COUNTA($C$3:C3238))</f>
        <v/>
      </c>
      <c r="B3238" s="112" t="str">
        <f t="shared" si="613"/>
        <v/>
      </c>
      <c r="F3238" s="137"/>
      <c r="G3238" s="116"/>
      <c r="H3238" s="152"/>
      <c r="I3238" s="116"/>
      <c r="J3238" s="116"/>
      <c r="K3238" s="117" t="str">
        <f t="shared" si="614"/>
        <v/>
      </c>
      <c r="O3238" s="138" t="str">
        <f t="shared" si="608"/>
        <v/>
      </c>
      <c r="P3238" s="142"/>
      <c r="S3238" s="154"/>
      <c r="T3238" s="119" t="str">
        <f t="shared" si="609"/>
        <v/>
      </c>
      <c r="U3238" s="119" t="str">
        <f t="shared" si="610"/>
        <v/>
      </c>
      <c r="V3238" s="119" t="str">
        <f t="shared" si="615"/>
        <v/>
      </c>
      <c r="W3238" s="119" t="str">
        <f t="shared" si="616"/>
        <v/>
      </c>
      <c r="X3238" s="119" t="str">
        <f t="shared" si="617"/>
        <v/>
      </c>
      <c r="Y3238" s="120" t="str">
        <f t="shared" si="611"/>
        <v/>
      </c>
      <c r="Z3238" s="121" t="str">
        <f t="shared" si="612"/>
        <v/>
      </c>
      <c r="AB3238" s="119" t="str">
        <f t="shared" si="618"/>
        <v/>
      </c>
    </row>
    <row r="3239" spans="1:28" x14ac:dyDescent="0.45">
      <c r="A3239" s="112" t="str">
        <f>IF(C3239="","",COUNTA($C$3:C3239))</f>
        <v/>
      </c>
      <c r="B3239" s="112" t="str">
        <f t="shared" si="613"/>
        <v/>
      </c>
      <c r="F3239" s="137"/>
      <c r="G3239" s="116"/>
      <c r="H3239" s="152"/>
      <c r="I3239" s="116"/>
      <c r="J3239" s="116"/>
      <c r="K3239" s="117" t="str">
        <f t="shared" si="614"/>
        <v/>
      </c>
      <c r="O3239" s="138" t="str">
        <f t="shared" si="608"/>
        <v/>
      </c>
      <c r="P3239" s="142"/>
      <c r="S3239" s="154"/>
      <c r="T3239" s="119" t="str">
        <f t="shared" si="609"/>
        <v/>
      </c>
      <c r="U3239" s="119" t="str">
        <f t="shared" si="610"/>
        <v/>
      </c>
      <c r="V3239" s="119" t="str">
        <f t="shared" si="615"/>
        <v/>
      </c>
      <c r="W3239" s="119" t="str">
        <f t="shared" si="616"/>
        <v/>
      </c>
      <c r="X3239" s="119" t="str">
        <f t="shared" si="617"/>
        <v/>
      </c>
      <c r="Y3239" s="120" t="str">
        <f t="shared" si="611"/>
        <v/>
      </c>
      <c r="Z3239" s="121" t="str">
        <f t="shared" si="612"/>
        <v/>
      </c>
      <c r="AB3239" s="119" t="str">
        <f t="shared" si="618"/>
        <v/>
      </c>
    </row>
    <row r="3240" spans="1:28" x14ac:dyDescent="0.45">
      <c r="A3240" s="112" t="str">
        <f>IF(C3240="","",COUNTA($C$3:C3240))</f>
        <v/>
      </c>
      <c r="B3240" s="112" t="str">
        <f t="shared" si="613"/>
        <v/>
      </c>
      <c r="F3240" s="137"/>
      <c r="G3240" s="116"/>
      <c r="H3240" s="152"/>
      <c r="I3240" s="116"/>
      <c r="J3240" s="116"/>
      <c r="K3240" s="117" t="str">
        <f t="shared" si="614"/>
        <v/>
      </c>
      <c r="O3240" s="138" t="str">
        <f t="shared" si="608"/>
        <v/>
      </c>
      <c r="P3240" s="142"/>
      <c r="S3240" s="154"/>
      <c r="T3240" s="119" t="str">
        <f t="shared" si="609"/>
        <v/>
      </c>
      <c r="U3240" s="119" t="str">
        <f t="shared" si="610"/>
        <v/>
      </c>
      <c r="V3240" s="119" t="str">
        <f t="shared" si="615"/>
        <v/>
      </c>
      <c r="W3240" s="119" t="str">
        <f t="shared" si="616"/>
        <v/>
      </c>
      <c r="X3240" s="119" t="str">
        <f t="shared" si="617"/>
        <v/>
      </c>
      <c r="Y3240" s="120" t="str">
        <f t="shared" si="611"/>
        <v/>
      </c>
      <c r="Z3240" s="121" t="str">
        <f t="shared" si="612"/>
        <v/>
      </c>
      <c r="AB3240" s="119" t="str">
        <f t="shared" si="618"/>
        <v/>
      </c>
    </row>
    <row r="3241" spans="1:28" x14ac:dyDescent="0.45">
      <c r="A3241" s="112" t="str">
        <f>IF(C3241="","",COUNTA($C$3:C3241))</f>
        <v/>
      </c>
      <c r="B3241" s="112" t="str">
        <f t="shared" si="613"/>
        <v/>
      </c>
      <c r="F3241" s="137"/>
      <c r="G3241" s="116"/>
      <c r="H3241" s="152"/>
      <c r="I3241" s="116"/>
      <c r="J3241" s="116"/>
      <c r="K3241" s="117" t="str">
        <f t="shared" si="614"/>
        <v/>
      </c>
      <c r="O3241" s="138" t="str">
        <f t="shared" ref="O3241:O3304" si="619">IF(ISNUMBER(SEARCH("gsm",J:J)),(M3241+N3241)*1.22,IF(ISNUMBER(SEARCH("Tape",J:J)),L3241,IF(ISNUMBER(SEARCH("Thermal",J:J)),L3241,IF(ISNUMBER(SEARCH("Acou",J:J)),L3241,IF(ISNUMBER(SEARCH("ss",J:J)),L3241,IF(ISNUMBER(SEARCH("Alu",J:J)),L3241,IF(ISNUMBER(SEARCH("Gasket",J:J)),L3241,IF(ISNUMBER(SEARCH("Cleats",J:J)),L3241,IF(ISNUMBER(SEARCH("Tube",J:J)),L3241,IF(ISNUMBER(SEARCH("Bracket",J:J)),L3241,IF(ISNUMBER(SEARCH("Corner",J:J)),L3241,IF(ISNUMBER(SEARCH("MS",J:J)),L3241,IF(ISNUMBER(SEARCH("Bucket",J:J)),L3241,IF(ISNUMBER(SEARCH("stretch",J:J)),L3241,IF(ISNUMBER(SEARCH("Bubble",J:J)),L3241,IF(ISNUMBER(SEARCH("JTR",J:J)),L3241,IF(ISNUMBER(SEARCH("Clamp",J:J)),"No's",IF(ISNUMBER(SEARCH("PIR",J:J)),"sqmt",""))))))))))))))))))</f>
        <v/>
      </c>
      <c r="P3241" s="142"/>
      <c r="S3241" s="154"/>
      <c r="T3241" s="119" t="str">
        <f t="shared" si="609"/>
        <v/>
      </c>
      <c r="U3241" s="119" t="str">
        <f t="shared" si="610"/>
        <v/>
      </c>
      <c r="V3241" s="119" t="str">
        <f t="shared" si="615"/>
        <v/>
      </c>
      <c r="W3241" s="119" t="str">
        <f t="shared" si="616"/>
        <v/>
      </c>
      <c r="X3241" s="119" t="str">
        <f t="shared" si="617"/>
        <v/>
      </c>
      <c r="Y3241" s="120" t="str">
        <f t="shared" si="611"/>
        <v/>
      </c>
      <c r="Z3241" s="121" t="str">
        <f t="shared" si="612"/>
        <v/>
      </c>
      <c r="AB3241" s="119" t="str">
        <f t="shared" si="618"/>
        <v/>
      </c>
    </row>
    <row r="3242" spans="1:28" x14ac:dyDescent="0.45">
      <c r="A3242" s="112" t="str">
        <f>IF(C3242="","",COUNTA($C$3:C3242))</f>
        <v/>
      </c>
      <c r="B3242" s="112" t="str">
        <f t="shared" si="613"/>
        <v/>
      </c>
      <c r="F3242" s="137"/>
      <c r="G3242" s="116"/>
      <c r="H3242" s="152"/>
      <c r="I3242" s="116"/>
      <c r="J3242" s="116"/>
      <c r="K3242" s="117" t="str">
        <f t="shared" si="614"/>
        <v/>
      </c>
      <c r="O3242" s="138" t="str">
        <f t="shared" si="619"/>
        <v/>
      </c>
      <c r="P3242" s="142"/>
      <c r="S3242" s="154"/>
      <c r="T3242" s="119" t="str">
        <f t="shared" si="609"/>
        <v/>
      </c>
      <c r="U3242" s="119" t="str">
        <f t="shared" si="610"/>
        <v/>
      </c>
      <c r="V3242" s="119" t="str">
        <f t="shared" si="615"/>
        <v/>
      </c>
      <c r="W3242" s="119" t="str">
        <f t="shared" si="616"/>
        <v/>
      </c>
      <c r="X3242" s="119" t="str">
        <f t="shared" si="617"/>
        <v/>
      </c>
      <c r="Y3242" s="120" t="str">
        <f t="shared" si="611"/>
        <v/>
      </c>
      <c r="Z3242" s="121" t="str">
        <f t="shared" si="612"/>
        <v/>
      </c>
      <c r="AB3242" s="119" t="str">
        <f t="shared" si="618"/>
        <v/>
      </c>
    </row>
    <row r="3243" spans="1:28" x14ac:dyDescent="0.45">
      <c r="A3243" s="112" t="str">
        <f>IF(C3243="","",COUNTA($C$3:C3243))</f>
        <v/>
      </c>
      <c r="B3243" s="112" t="str">
        <f t="shared" si="613"/>
        <v/>
      </c>
      <c r="F3243" s="137"/>
      <c r="G3243" s="116"/>
      <c r="H3243" s="152"/>
      <c r="I3243" s="116"/>
      <c r="J3243" s="116"/>
      <c r="K3243" s="117" t="str">
        <f t="shared" si="614"/>
        <v/>
      </c>
      <c r="O3243" s="138" t="str">
        <f t="shared" si="619"/>
        <v/>
      </c>
      <c r="P3243" s="142"/>
      <c r="S3243" s="154"/>
      <c r="T3243" s="119" t="str">
        <f t="shared" si="609"/>
        <v/>
      </c>
      <c r="U3243" s="119" t="str">
        <f t="shared" si="610"/>
        <v/>
      </c>
      <c r="V3243" s="119" t="str">
        <f t="shared" si="615"/>
        <v/>
      </c>
      <c r="W3243" s="119" t="str">
        <f t="shared" si="616"/>
        <v/>
      </c>
      <c r="X3243" s="119" t="str">
        <f t="shared" si="617"/>
        <v/>
      </c>
      <c r="Y3243" s="120" t="str">
        <f t="shared" si="611"/>
        <v/>
      </c>
      <c r="Z3243" s="121" t="str">
        <f t="shared" si="612"/>
        <v/>
      </c>
      <c r="AB3243" s="119" t="str">
        <f t="shared" si="618"/>
        <v/>
      </c>
    </row>
    <row r="3244" spans="1:28" x14ac:dyDescent="0.45">
      <c r="A3244" s="112" t="str">
        <f>IF(C3244="","",COUNTA($C$3:C3244))</f>
        <v/>
      </c>
      <c r="B3244" s="112" t="str">
        <f t="shared" si="613"/>
        <v/>
      </c>
      <c r="F3244" s="137"/>
      <c r="G3244" s="116"/>
      <c r="H3244" s="152"/>
      <c r="I3244" s="116"/>
      <c r="J3244" s="116"/>
      <c r="K3244" s="117" t="str">
        <f t="shared" si="614"/>
        <v/>
      </c>
      <c r="O3244" s="138" t="str">
        <f t="shared" si="619"/>
        <v/>
      </c>
      <c r="P3244" s="142"/>
      <c r="S3244" s="154"/>
      <c r="T3244" s="119" t="str">
        <f t="shared" si="609"/>
        <v/>
      </c>
      <c r="U3244" s="119" t="str">
        <f t="shared" si="610"/>
        <v/>
      </c>
      <c r="V3244" s="119" t="str">
        <f t="shared" si="615"/>
        <v/>
      </c>
      <c r="W3244" s="119" t="str">
        <f t="shared" si="616"/>
        <v/>
      </c>
      <c r="X3244" s="119" t="str">
        <f t="shared" si="617"/>
        <v/>
      </c>
      <c r="Y3244" s="120" t="str">
        <f t="shared" si="611"/>
        <v/>
      </c>
      <c r="Z3244" s="121" t="str">
        <f t="shared" si="612"/>
        <v/>
      </c>
      <c r="AB3244" s="119" t="str">
        <f t="shared" si="618"/>
        <v/>
      </c>
    </row>
    <row r="3245" spans="1:28" x14ac:dyDescent="0.45">
      <c r="A3245" s="112" t="str">
        <f>IF(C3245="","",COUNTA($C$3:C3245))</f>
        <v/>
      </c>
      <c r="B3245" s="112" t="str">
        <f t="shared" si="613"/>
        <v/>
      </c>
      <c r="F3245" s="137"/>
      <c r="G3245" s="116"/>
      <c r="H3245" s="152"/>
      <c r="I3245" s="116"/>
      <c r="J3245" s="116"/>
      <c r="K3245" s="117" t="str">
        <f t="shared" si="614"/>
        <v/>
      </c>
      <c r="O3245" s="138" t="str">
        <f t="shared" si="619"/>
        <v/>
      </c>
      <c r="P3245" s="142"/>
      <c r="S3245" s="154"/>
      <c r="T3245" s="119" t="str">
        <f t="shared" si="609"/>
        <v/>
      </c>
      <c r="U3245" s="119" t="str">
        <f t="shared" si="610"/>
        <v/>
      </c>
      <c r="V3245" s="119" t="str">
        <f t="shared" si="615"/>
        <v/>
      </c>
      <c r="W3245" s="119" t="str">
        <f t="shared" si="616"/>
        <v/>
      </c>
      <c r="X3245" s="119" t="str">
        <f t="shared" si="617"/>
        <v/>
      </c>
      <c r="Y3245" s="120" t="str">
        <f t="shared" si="611"/>
        <v/>
      </c>
      <c r="Z3245" s="121" t="str">
        <f t="shared" si="612"/>
        <v/>
      </c>
      <c r="AB3245" s="119" t="str">
        <f t="shared" si="618"/>
        <v/>
      </c>
    </row>
    <row r="3246" spans="1:28" x14ac:dyDescent="0.45">
      <c r="A3246" s="112" t="str">
        <f>IF(C3246="","",COUNTA($C$3:C3246))</f>
        <v/>
      </c>
      <c r="B3246" s="112" t="str">
        <f t="shared" si="613"/>
        <v/>
      </c>
      <c r="F3246" s="137"/>
      <c r="G3246" s="116"/>
      <c r="H3246" s="152"/>
      <c r="I3246" s="116"/>
      <c r="J3246" s="116"/>
      <c r="K3246" s="117" t="str">
        <f t="shared" si="614"/>
        <v/>
      </c>
      <c r="O3246" s="138" t="str">
        <f t="shared" si="619"/>
        <v/>
      </c>
      <c r="P3246" s="142"/>
      <c r="S3246" s="154"/>
      <c r="T3246" s="119" t="str">
        <f t="shared" si="609"/>
        <v/>
      </c>
      <c r="U3246" s="119" t="str">
        <f t="shared" si="610"/>
        <v/>
      </c>
      <c r="V3246" s="119" t="str">
        <f t="shared" si="615"/>
        <v/>
      </c>
      <c r="W3246" s="119" t="str">
        <f t="shared" si="616"/>
        <v/>
      </c>
      <c r="X3246" s="119" t="str">
        <f t="shared" si="617"/>
        <v/>
      </c>
      <c r="Y3246" s="120" t="str">
        <f t="shared" si="611"/>
        <v/>
      </c>
      <c r="Z3246" s="121" t="str">
        <f t="shared" si="612"/>
        <v/>
      </c>
      <c r="AB3246" s="119" t="str">
        <f t="shared" si="618"/>
        <v/>
      </c>
    </row>
    <row r="3247" spans="1:28" x14ac:dyDescent="0.45">
      <c r="A3247" s="112" t="str">
        <f>IF(C3247="","",COUNTA($C$3:C3247))</f>
        <v/>
      </c>
      <c r="B3247" s="112" t="str">
        <f t="shared" si="613"/>
        <v/>
      </c>
      <c r="F3247" s="137"/>
      <c r="G3247" s="116"/>
      <c r="H3247" s="152"/>
      <c r="I3247" s="116"/>
      <c r="J3247" s="116"/>
      <c r="K3247" s="117" t="str">
        <f t="shared" si="614"/>
        <v/>
      </c>
      <c r="O3247" s="138" t="str">
        <f t="shared" si="619"/>
        <v/>
      </c>
      <c r="P3247" s="142"/>
      <c r="S3247" s="154"/>
      <c r="T3247" s="119" t="str">
        <f t="shared" si="609"/>
        <v/>
      </c>
      <c r="U3247" s="119" t="str">
        <f t="shared" si="610"/>
        <v/>
      </c>
      <c r="V3247" s="119" t="str">
        <f t="shared" si="615"/>
        <v/>
      </c>
      <c r="W3247" s="119" t="str">
        <f t="shared" si="616"/>
        <v/>
      </c>
      <c r="X3247" s="119" t="str">
        <f t="shared" si="617"/>
        <v/>
      </c>
      <c r="Y3247" s="120" t="str">
        <f t="shared" si="611"/>
        <v/>
      </c>
      <c r="Z3247" s="121" t="str">
        <f t="shared" si="612"/>
        <v/>
      </c>
      <c r="AB3247" s="119" t="str">
        <f t="shared" si="618"/>
        <v/>
      </c>
    </row>
    <row r="3248" spans="1:28" x14ac:dyDescent="0.45">
      <c r="A3248" s="112" t="str">
        <f>IF(C3248="","",COUNTA($C$3:C3248))</f>
        <v/>
      </c>
      <c r="B3248" s="112" t="str">
        <f t="shared" si="613"/>
        <v/>
      </c>
      <c r="F3248" s="137"/>
      <c r="G3248" s="116"/>
      <c r="H3248" s="152"/>
      <c r="I3248" s="116"/>
      <c r="J3248" s="116"/>
      <c r="K3248" s="117" t="str">
        <f t="shared" si="614"/>
        <v/>
      </c>
      <c r="O3248" s="138" t="str">
        <f t="shared" si="619"/>
        <v/>
      </c>
      <c r="P3248" s="142"/>
      <c r="S3248" s="154"/>
      <c r="T3248" s="119" t="str">
        <f t="shared" si="609"/>
        <v/>
      </c>
      <c r="U3248" s="119" t="str">
        <f t="shared" si="610"/>
        <v/>
      </c>
      <c r="V3248" s="119" t="str">
        <f t="shared" si="615"/>
        <v/>
      </c>
      <c r="W3248" s="119" t="str">
        <f t="shared" si="616"/>
        <v/>
      </c>
      <c r="X3248" s="119" t="str">
        <f t="shared" si="617"/>
        <v/>
      </c>
      <c r="Y3248" s="120" t="str">
        <f t="shared" si="611"/>
        <v/>
      </c>
      <c r="Z3248" s="121" t="str">
        <f t="shared" si="612"/>
        <v/>
      </c>
      <c r="AB3248" s="119" t="str">
        <f t="shared" si="618"/>
        <v/>
      </c>
    </row>
    <row r="3249" spans="1:28" x14ac:dyDescent="0.45">
      <c r="A3249" s="112" t="str">
        <f>IF(C3249="","",COUNTA($C$3:C3249))</f>
        <v/>
      </c>
      <c r="B3249" s="112" t="str">
        <f t="shared" si="613"/>
        <v/>
      </c>
      <c r="F3249" s="137"/>
      <c r="G3249" s="116"/>
      <c r="H3249" s="152"/>
      <c r="I3249" s="116"/>
      <c r="J3249" s="116"/>
      <c r="K3249" s="117" t="str">
        <f t="shared" si="614"/>
        <v/>
      </c>
      <c r="O3249" s="138" t="str">
        <f t="shared" si="619"/>
        <v/>
      </c>
      <c r="P3249" s="142"/>
      <c r="S3249" s="154"/>
      <c r="T3249" s="119" t="str">
        <f t="shared" si="609"/>
        <v/>
      </c>
      <c r="U3249" s="119" t="str">
        <f t="shared" si="610"/>
        <v/>
      </c>
      <c r="V3249" s="119" t="str">
        <f t="shared" si="615"/>
        <v/>
      </c>
      <c r="W3249" s="119" t="str">
        <f t="shared" si="616"/>
        <v/>
      </c>
      <c r="X3249" s="119" t="str">
        <f t="shared" si="617"/>
        <v/>
      </c>
      <c r="Y3249" s="120" t="str">
        <f t="shared" si="611"/>
        <v/>
      </c>
      <c r="Z3249" s="121" t="str">
        <f t="shared" si="612"/>
        <v/>
      </c>
      <c r="AB3249" s="119" t="str">
        <f t="shared" si="618"/>
        <v/>
      </c>
    </row>
    <row r="3250" spans="1:28" x14ac:dyDescent="0.45">
      <c r="A3250" s="112" t="str">
        <f>IF(C3250="","",COUNTA($C$3:C3250))</f>
        <v/>
      </c>
      <c r="B3250" s="112" t="str">
        <f t="shared" si="613"/>
        <v/>
      </c>
      <c r="F3250" s="137"/>
      <c r="G3250" s="116"/>
      <c r="H3250" s="152"/>
      <c r="I3250" s="116"/>
      <c r="J3250" s="116"/>
      <c r="K3250" s="117" t="str">
        <f t="shared" si="614"/>
        <v/>
      </c>
      <c r="O3250" s="138" t="str">
        <f t="shared" si="619"/>
        <v/>
      </c>
      <c r="P3250" s="142"/>
      <c r="S3250" s="154"/>
      <c r="T3250" s="119" t="str">
        <f t="shared" si="609"/>
        <v/>
      </c>
      <c r="U3250" s="119" t="str">
        <f t="shared" si="610"/>
        <v/>
      </c>
      <c r="V3250" s="119" t="str">
        <f t="shared" si="615"/>
        <v/>
      </c>
      <c r="W3250" s="119" t="str">
        <f t="shared" si="616"/>
        <v/>
      </c>
      <c r="X3250" s="119" t="str">
        <f t="shared" si="617"/>
        <v/>
      </c>
      <c r="Y3250" s="120" t="str">
        <f t="shared" si="611"/>
        <v/>
      </c>
      <c r="Z3250" s="121" t="str">
        <f t="shared" si="612"/>
        <v/>
      </c>
      <c r="AB3250" s="119" t="str">
        <f t="shared" si="618"/>
        <v/>
      </c>
    </row>
    <row r="3251" spans="1:28" x14ac:dyDescent="0.45">
      <c r="A3251" s="112" t="str">
        <f>IF(C3251="","",COUNTA($C$3:C3251))</f>
        <v/>
      </c>
      <c r="B3251" s="112" t="str">
        <f t="shared" si="613"/>
        <v/>
      </c>
      <c r="F3251" s="137"/>
      <c r="G3251" s="116"/>
      <c r="H3251" s="152"/>
      <c r="I3251" s="116"/>
      <c r="J3251" s="116"/>
      <c r="K3251" s="117" t="str">
        <f t="shared" si="614"/>
        <v/>
      </c>
      <c r="O3251" s="138" t="str">
        <f t="shared" si="619"/>
        <v/>
      </c>
      <c r="P3251" s="142"/>
      <c r="S3251" s="154"/>
      <c r="T3251" s="119" t="str">
        <f t="shared" ref="T3251:T3314" si="620">(IF(K3251="Sqmt",(O3251-Q3251),""))</f>
        <v/>
      </c>
      <c r="U3251" s="119" t="str">
        <f t="shared" ref="U3251:U3314" si="621">(IF(K3251="Sqmt",(O3251-P3251)-T3251,IF(K3251="Rmt","",IF(K3251="Kg's","",IF(K3251="No's","",IF(K3251="Roll","",""))))))</f>
        <v/>
      </c>
      <c r="V3251" s="119" t="str">
        <f t="shared" si="615"/>
        <v/>
      </c>
      <c r="W3251" s="119" t="str">
        <f t="shared" si="616"/>
        <v/>
      </c>
      <c r="X3251" s="119" t="str">
        <f t="shared" si="617"/>
        <v/>
      </c>
      <c r="Y3251" s="120" t="str">
        <f t="shared" ref="Y3251:Y3314" si="622">IF(K3251="Sqmt",(T3251/O3251)*100,IF(K3251="Kg's","",IF(K3251="No's","",IF(K3251="Rmt","",IF(K3251="Roll","",IF(K3251="",""))))))</f>
        <v/>
      </c>
      <c r="Z3251" s="121" t="str">
        <f t="shared" ref="Z3251:Z3314" si="623">IF(K3251="Sqmt",(U3251/O3251)*100,IF(K3251="Kg's","",IF(K3251="No's","",IF(K3251="Rmt","",IF(K3251="Roll","",IF(K3251="",""))))))</f>
        <v/>
      </c>
      <c r="AB3251" s="119" t="str">
        <f t="shared" si="618"/>
        <v/>
      </c>
    </row>
    <row r="3252" spans="1:28" x14ac:dyDescent="0.45">
      <c r="A3252" s="112" t="str">
        <f>IF(C3252="","",COUNTA($C$3:C3252))</f>
        <v/>
      </c>
      <c r="B3252" s="112" t="str">
        <f t="shared" ref="B3252:B3315" si="624">IF(C3252="","",TEXT(C3252,"mmmm"))</f>
        <v/>
      </c>
      <c r="F3252" s="137"/>
      <c r="G3252" s="116"/>
      <c r="H3252" s="152"/>
      <c r="I3252" s="116"/>
      <c r="J3252" s="116"/>
      <c r="K3252" s="117" t="str">
        <f t="shared" si="614"/>
        <v/>
      </c>
      <c r="O3252" s="138" t="str">
        <f t="shared" si="619"/>
        <v/>
      </c>
      <c r="P3252" s="142"/>
      <c r="S3252" s="154"/>
      <c r="T3252" s="119" t="str">
        <f t="shared" si="620"/>
        <v/>
      </c>
      <c r="U3252" s="119" t="str">
        <f t="shared" si="621"/>
        <v/>
      </c>
      <c r="V3252" s="119" t="str">
        <f t="shared" si="615"/>
        <v/>
      </c>
      <c r="W3252" s="119" t="str">
        <f t="shared" si="616"/>
        <v/>
      </c>
      <c r="X3252" s="119" t="str">
        <f t="shared" si="617"/>
        <v/>
      </c>
      <c r="Y3252" s="120" t="str">
        <f t="shared" si="622"/>
        <v/>
      </c>
      <c r="Z3252" s="121" t="str">
        <f t="shared" si="623"/>
        <v/>
      </c>
      <c r="AB3252" s="119" t="str">
        <f t="shared" si="618"/>
        <v/>
      </c>
    </row>
    <row r="3253" spans="1:28" x14ac:dyDescent="0.45">
      <c r="A3253" s="112" t="str">
        <f>IF(C3253="","",COUNTA($C$3:C3253))</f>
        <v/>
      </c>
      <c r="B3253" s="112" t="str">
        <f t="shared" si="624"/>
        <v/>
      </c>
      <c r="F3253" s="137"/>
      <c r="G3253" s="116"/>
      <c r="H3253" s="152"/>
      <c r="I3253" s="116"/>
      <c r="J3253" s="116"/>
      <c r="K3253" s="117" t="str">
        <f t="shared" si="614"/>
        <v/>
      </c>
      <c r="O3253" s="138" t="str">
        <f t="shared" si="619"/>
        <v/>
      </c>
      <c r="P3253" s="142"/>
      <c r="S3253" s="154"/>
      <c r="T3253" s="119" t="str">
        <f t="shared" si="620"/>
        <v/>
      </c>
      <c r="U3253" s="119" t="str">
        <f t="shared" si="621"/>
        <v/>
      </c>
      <c r="V3253" s="119" t="str">
        <f t="shared" si="615"/>
        <v/>
      </c>
      <c r="W3253" s="119" t="str">
        <f t="shared" si="616"/>
        <v/>
      </c>
      <c r="X3253" s="119" t="str">
        <f t="shared" si="617"/>
        <v/>
      </c>
      <c r="Y3253" s="120" t="str">
        <f t="shared" si="622"/>
        <v/>
      </c>
      <c r="Z3253" s="121" t="str">
        <f t="shared" si="623"/>
        <v/>
      </c>
      <c r="AB3253" s="119" t="str">
        <f t="shared" si="618"/>
        <v/>
      </c>
    </row>
    <row r="3254" spans="1:28" x14ac:dyDescent="0.45">
      <c r="A3254" s="112" t="str">
        <f>IF(C3254="","",COUNTA($C$3:C3254))</f>
        <v/>
      </c>
      <c r="B3254" s="112" t="str">
        <f t="shared" si="624"/>
        <v/>
      </c>
      <c r="F3254" s="137"/>
      <c r="G3254" s="116"/>
      <c r="H3254" s="152"/>
      <c r="I3254" s="116"/>
      <c r="J3254" s="116"/>
      <c r="K3254" s="117" t="str">
        <f t="shared" si="614"/>
        <v/>
      </c>
      <c r="O3254" s="138" t="str">
        <f t="shared" si="619"/>
        <v/>
      </c>
      <c r="P3254" s="142"/>
      <c r="S3254" s="154"/>
      <c r="T3254" s="119" t="str">
        <f t="shared" si="620"/>
        <v/>
      </c>
      <c r="U3254" s="119" t="str">
        <f t="shared" si="621"/>
        <v/>
      </c>
      <c r="V3254" s="119" t="str">
        <f t="shared" si="615"/>
        <v/>
      </c>
      <c r="W3254" s="119" t="str">
        <f t="shared" si="616"/>
        <v/>
      </c>
      <c r="X3254" s="119" t="str">
        <f t="shared" si="617"/>
        <v/>
      </c>
      <c r="Y3254" s="120" t="str">
        <f t="shared" si="622"/>
        <v/>
      </c>
      <c r="Z3254" s="121" t="str">
        <f t="shared" si="623"/>
        <v/>
      </c>
      <c r="AB3254" s="119" t="str">
        <f t="shared" si="618"/>
        <v/>
      </c>
    </row>
    <row r="3255" spans="1:28" x14ac:dyDescent="0.45">
      <c r="A3255" s="112" t="str">
        <f>IF(C3255="","",COUNTA($C$3:C3255))</f>
        <v/>
      </c>
      <c r="B3255" s="112" t="str">
        <f t="shared" si="624"/>
        <v/>
      </c>
      <c r="F3255" s="137"/>
      <c r="G3255" s="116"/>
      <c r="H3255" s="152"/>
      <c r="I3255" s="116"/>
      <c r="J3255" s="116"/>
      <c r="K3255" s="117" t="str">
        <f t="shared" si="614"/>
        <v/>
      </c>
      <c r="O3255" s="138" t="str">
        <f t="shared" si="619"/>
        <v/>
      </c>
      <c r="P3255" s="142"/>
      <c r="S3255" s="154"/>
      <c r="T3255" s="119" t="str">
        <f t="shared" si="620"/>
        <v/>
      </c>
      <c r="U3255" s="119" t="str">
        <f t="shared" si="621"/>
        <v/>
      </c>
      <c r="V3255" s="119" t="str">
        <f t="shared" si="615"/>
        <v/>
      </c>
      <c r="W3255" s="119" t="str">
        <f t="shared" si="616"/>
        <v/>
      </c>
      <c r="X3255" s="119" t="str">
        <f t="shared" si="617"/>
        <v/>
      </c>
      <c r="Y3255" s="120" t="str">
        <f t="shared" si="622"/>
        <v/>
      </c>
      <c r="Z3255" s="121" t="str">
        <f t="shared" si="623"/>
        <v/>
      </c>
      <c r="AB3255" s="119" t="str">
        <f t="shared" si="618"/>
        <v/>
      </c>
    </row>
    <row r="3256" spans="1:28" x14ac:dyDescent="0.45">
      <c r="A3256" s="112" t="str">
        <f>IF(C3256="","",COUNTA($C$3:C3256))</f>
        <v/>
      </c>
      <c r="B3256" s="112" t="str">
        <f t="shared" si="624"/>
        <v/>
      </c>
      <c r="F3256" s="137"/>
      <c r="G3256" s="116"/>
      <c r="H3256" s="152"/>
      <c r="I3256" s="116"/>
      <c r="J3256" s="116"/>
      <c r="K3256" s="117" t="str">
        <f t="shared" si="614"/>
        <v/>
      </c>
      <c r="O3256" s="138" t="str">
        <f t="shared" si="619"/>
        <v/>
      </c>
      <c r="P3256" s="142"/>
      <c r="S3256" s="154"/>
      <c r="T3256" s="119" t="str">
        <f t="shared" si="620"/>
        <v/>
      </c>
      <c r="U3256" s="119" t="str">
        <f t="shared" si="621"/>
        <v/>
      </c>
      <c r="V3256" s="119" t="str">
        <f t="shared" si="615"/>
        <v/>
      </c>
      <c r="W3256" s="119" t="str">
        <f t="shared" si="616"/>
        <v/>
      </c>
      <c r="X3256" s="119" t="str">
        <f t="shared" si="617"/>
        <v/>
      </c>
      <c r="Y3256" s="120" t="str">
        <f t="shared" si="622"/>
        <v/>
      </c>
      <c r="Z3256" s="121" t="str">
        <f t="shared" si="623"/>
        <v/>
      </c>
      <c r="AB3256" s="119" t="str">
        <f t="shared" si="618"/>
        <v/>
      </c>
    </row>
    <row r="3257" spans="1:28" x14ac:dyDescent="0.45">
      <c r="A3257" s="112" t="str">
        <f>IF(C3257="","",COUNTA($C$3:C3257))</f>
        <v/>
      </c>
      <c r="B3257" s="112" t="str">
        <f t="shared" si="624"/>
        <v/>
      </c>
      <c r="F3257" s="137"/>
      <c r="G3257" s="116"/>
      <c r="H3257" s="152"/>
      <c r="I3257" s="116"/>
      <c r="J3257" s="116"/>
      <c r="K3257" s="117" t="str">
        <f t="shared" si="614"/>
        <v/>
      </c>
      <c r="O3257" s="138" t="str">
        <f t="shared" si="619"/>
        <v/>
      </c>
      <c r="P3257" s="142"/>
      <c r="S3257" s="154"/>
      <c r="T3257" s="119" t="str">
        <f t="shared" si="620"/>
        <v/>
      </c>
      <c r="U3257" s="119" t="str">
        <f t="shared" si="621"/>
        <v/>
      </c>
      <c r="V3257" s="119" t="str">
        <f t="shared" si="615"/>
        <v/>
      </c>
      <c r="W3257" s="119" t="str">
        <f t="shared" si="616"/>
        <v/>
      </c>
      <c r="X3257" s="119" t="str">
        <f t="shared" si="617"/>
        <v/>
      </c>
      <c r="Y3257" s="120" t="str">
        <f t="shared" si="622"/>
        <v/>
      </c>
      <c r="Z3257" s="121" t="str">
        <f t="shared" si="623"/>
        <v/>
      </c>
      <c r="AB3257" s="119" t="str">
        <f t="shared" si="618"/>
        <v/>
      </c>
    </row>
    <row r="3258" spans="1:28" x14ac:dyDescent="0.45">
      <c r="A3258" s="112" t="str">
        <f>IF(C3258="","",COUNTA($C$3:C3258))</f>
        <v/>
      </c>
      <c r="B3258" s="112" t="str">
        <f t="shared" si="624"/>
        <v/>
      </c>
      <c r="F3258" s="137"/>
      <c r="G3258" s="116"/>
      <c r="H3258" s="152"/>
      <c r="I3258" s="116"/>
      <c r="J3258" s="116"/>
      <c r="K3258" s="117" t="str">
        <f t="shared" si="614"/>
        <v/>
      </c>
      <c r="O3258" s="138" t="str">
        <f t="shared" si="619"/>
        <v/>
      </c>
      <c r="P3258" s="142"/>
      <c r="S3258" s="154"/>
      <c r="T3258" s="119" t="str">
        <f t="shared" si="620"/>
        <v/>
      </c>
      <c r="U3258" s="119" t="str">
        <f t="shared" si="621"/>
        <v/>
      </c>
      <c r="V3258" s="119" t="str">
        <f t="shared" si="615"/>
        <v/>
      </c>
      <c r="W3258" s="119" t="str">
        <f t="shared" si="616"/>
        <v/>
      </c>
      <c r="X3258" s="119" t="str">
        <f t="shared" si="617"/>
        <v/>
      </c>
      <c r="Y3258" s="120" t="str">
        <f t="shared" si="622"/>
        <v/>
      </c>
      <c r="Z3258" s="121" t="str">
        <f t="shared" si="623"/>
        <v/>
      </c>
      <c r="AB3258" s="119" t="str">
        <f t="shared" si="618"/>
        <v/>
      </c>
    </row>
    <row r="3259" spans="1:28" x14ac:dyDescent="0.45">
      <c r="A3259" s="112" t="str">
        <f>IF(C3259="","",COUNTA($C$3:C3259))</f>
        <v/>
      </c>
      <c r="B3259" s="112" t="str">
        <f t="shared" si="624"/>
        <v/>
      </c>
      <c r="F3259" s="137"/>
      <c r="G3259" s="116"/>
      <c r="H3259" s="152"/>
      <c r="I3259" s="116"/>
      <c r="J3259" s="116"/>
      <c r="K3259" s="117" t="str">
        <f t="shared" si="614"/>
        <v/>
      </c>
      <c r="O3259" s="138" t="str">
        <f t="shared" si="619"/>
        <v/>
      </c>
      <c r="P3259" s="142"/>
      <c r="S3259" s="154"/>
      <c r="T3259" s="119" t="str">
        <f t="shared" si="620"/>
        <v/>
      </c>
      <c r="U3259" s="119" t="str">
        <f t="shared" si="621"/>
        <v/>
      </c>
      <c r="V3259" s="119" t="str">
        <f t="shared" si="615"/>
        <v/>
      </c>
      <c r="W3259" s="119" t="str">
        <f t="shared" si="616"/>
        <v/>
      </c>
      <c r="X3259" s="119" t="str">
        <f t="shared" si="617"/>
        <v/>
      </c>
      <c r="Y3259" s="120" t="str">
        <f t="shared" si="622"/>
        <v/>
      </c>
      <c r="Z3259" s="121" t="str">
        <f t="shared" si="623"/>
        <v/>
      </c>
      <c r="AB3259" s="119" t="str">
        <f t="shared" si="618"/>
        <v/>
      </c>
    </row>
    <row r="3260" spans="1:28" x14ac:dyDescent="0.45">
      <c r="A3260" s="112" t="str">
        <f>IF(C3260="","",COUNTA($C$3:C3260))</f>
        <v/>
      </c>
      <c r="B3260" s="112" t="str">
        <f t="shared" si="624"/>
        <v/>
      </c>
      <c r="F3260" s="137"/>
      <c r="G3260" s="116"/>
      <c r="H3260" s="152"/>
      <c r="I3260" s="116"/>
      <c r="J3260" s="116"/>
      <c r="K3260" s="117" t="str">
        <f t="shared" si="614"/>
        <v/>
      </c>
      <c r="O3260" s="138" t="str">
        <f t="shared" si="619"/>
        <v/>
      </c>
      <c r="P3260" s="142"/>
      <c r="S3260" s="154"/>
      <c r="T3260" s="119" t="str">
        <f t="shared" si="620"/>
        <v/>
      </c>
      <c r="U3260" s="119" t="str">
        <f t="shared" si="621"/>
        <v/>
      </c>
      <c r="V3260" s="119" t="str">
        <f t="shared" si="615"/>
        <v/>
      </c>
      <c r="W3260" s="119" t="str">
        <f t="shared" si="616"/>
        <v/>
      </c>
      <c r="X3260" s="119" t="str">
        <f t="shared" si="617"/>
        <v/>
      </c>
      <c r="Y3260" s="120" t="str">
        <f t="shared" si="622"/>
        <v/>
      </c>
      <c r="Z3260" s="121" t="str">
        <f t="shared" si="623"/>
        <v/>
      </c>
      <c r="AB3260" s="119" t="str">
        <f t="shared" si="618"/>
        <v/>
      </c>
    </row>
    <row r="3261" spans="1:28" x14ac:dyDescent="0.45">
      <c r="A3261" s="112" t="str">
        <f>IF(C3261="","",COUNTA($C$3:C3261))</f>
        <v/>
      </c>
      <c r="B3261" s="112" t="str">
        <f t="shared" si="624"/>
        <v/>
      </c>
      <c r="F3261" s="137"/>
      <c r="G3261" s="116"/>
      <c r="H3261" s="152"/>
      <c r="I3261" s="116"/>
      <c r="J3261" s="116"/>
      <c r="K3261" s="117" t="str">
        <f t="shared" si="614"/>
        <v/>
      </c>
      <c r="O3261" s="138" t="str">
        <f t="shared" si="619"/>
        <v/>
      </c>
      <c r="P3261" s="142"/>
      <c r="S3261" s="154"/>
      <c r="T3261" s="119" t="str">
        <f t="shared" si="620"/>
        <v/>
      </c>
      <c r="U3261" s="119" t="str">
        <f t="shared" si="621"/>
        <v/>
      </c>
      <c r="V3261" s="119" t="str">
        <f t="shared" si="615"/>
        <v/>
      </c>
      <c r="W3261" s="119" t="str">
        <f t="shared" si="616"/>
        <v/>
      </c>
      <c r="X3261" s="119" t="str">
        <f t="shared" si="617"/>
        <v/>
      </c>
      <c r="Y3261" s="120" t="str">
        <f t="shared" si="622"/>
        <v/>
      </c>
      <c r="Z3261" s="121" t="str">
        <f t="shared" si="623"/>
        <v/>
      </c>
      <c r="AB3261" s="119" t="str">
        <f t="shared" si="618"/>
        <v/>
      </c>
    </row>
    <row r="3262" spans="1:28" x14ac:dyDescent="0.45">
      <c r="A3262" s="112" t="str">
        <f>IF(C3262="","",COUNTA($C$3:C3262))</f>
        <v/>
      </c>
      <c r="B3262" s="112" t="str">
        <f t="shared" si="624"/>
        <v/>
      </c>
      <c r="F3262" s="137"/>
      <c r="G3262" s="116"/>
      <c r="H3262" s="152"/>
      <c r="I3262" s="116"/>
      <c r="J3262" s="116"/>
      <c r="K3262" s="117" t="str">
        <f t="shared" si="614"/>
        <v/>
      </c>
      <c r="O3262" s="138" t="str">
        <f t="shared" si="619"/>
        <v/>
      </c>
      <c r="P3262" s="142"/>
      <c r="S3262" s="154"/>
      <c r="T3262" s="119" t="str">
        <f t="shared" si="620"/>
        <v/>
      </c>
      <c r="U3262" s="119" t="str">
        <f t="shared" si="621"/>
        <v/>
      </c>
      <c r="V3262" s="119" t="str">
        <f t="shared" si="615"/>
        <v/>
      </c>
      <c r="W3262" s="119" t="str">
        <f t="shared" si="616"/>
        <v/>
      </c>
      <c r="X3262" s="119" t="str">
        <f t="shared" si="617"/>
        <v/>
      </c>
      <c r="Y3262" s="120" t="str">
        <f t="shared" si="622"/>
        <v/>
      </c>
      <c r="Z3262" s="121" t="str">
        <f t="shared" si="623"/>
        <v/>
      </c>
      <c r="AB3262" s="119" t="str">
        <f t="shared" si="618"/>
        <v/>
      </c>
    </row>
    <row r="3263" spans="1:28" x14ac:dyDescent="0.45">
      <c r="A3263" s="112" t="str">
        <f>IF(C3263="","",COUNTA($C$3:C3263))</f>
        <v/>
      </c>
      <c r="B3263" s="112" t="str">
        <f t="shared" si="624"/>
        <v/>
      </c>
      <c r="F3263" s="137"/>
      <c r="G3263" s="116"/>
      <c r="H3263" s="152"/>
      <c r="I3263" s="116"/>
      <c r="J3263" s="116"/>
      <c r="K3263" s="117" t="str">
        <f t="shared" si="614"/>
        <v/>
      </c>
      <c r="O3263" s="138" t="str">
        <f t="shared" si="619"/>
        <v/>
      </c>
      <c r="P3263" s="142"/>
      <c r="S3263" s="154"/>
      <c r="T3263" s="119" t="str">
        <f t="shared" si="620"/>
        <v/>
      </c>
      <c r="U3263" s="119" t="str">
        <f t="shared" si="621"/>
        <v/>
      </c>
      <c r="V3263" s="119" t="str">
        <f t="shared" si="615"/>
        <v/>
      </c>
      <c r="W3263" s="119" t="str">
        <f t="shared" si="616"/>
        <v/>
      </c>
      <c r="X3263" s="119" t="str">
        <f t="shared" si="617"/>
        <v/>
      </c>
      <c r="Y3263" s="120" t="str">
        <f t="shared" si="622"/>
        <v/>
      </c>
      <c r="Z3263" s="121" t="str">
        <f t="shared" si="623"/>
        <v/>
      </c>
      <c r="AB3263" s="119" t="str">
        <f t="shared" si="618"/>
        <v/>
      </c>
    </row>
    <row r="3264" spans="1:28" x14ac:dyDescent="0.45">
      <c r="A3264" s="112" t="str">
        <f>IF(C3264="","",COUNTA($C$3:C3264))</f>
        <v/>
      </c>
      <c r="B3264" s="112" t="str">
        <f t="shared" si="624"/>
        <v/>
      </c>
      <c r="F3264" s="137"/>
      <c r="G3264" s="116"/>
      <c r="H3264" s="152"/>
      <c r="I3264" s="116"/>
      <c r="J3264" s="116"/>
      <c r="K3264" s="117" t="str">
        <f t="shared" si="614"/>
        <v/>
      </c>
      <c r="O3264" s="138" t="str">
        <f t="shared" si="619"/>
        <v/>
      </c>
      <c r="P3264" s="142"/>
      <c r="S3264" s="154"/>
      <c r="T3264" s="119" t="str">
        <f t="shared" si="620"/>
        <v/>
      </c>
      <c r="U3264" s="119" t="str">
        <f t="shared" si="621"/>
        <v/>
      </c>
      <c r="V3264" s="119" t="str">
        <f t="shared" si="615"/>
        <v/>
      </c>
      <c r="W3264" s="119" t="str">
        <f t="shared" si="616"/>
        <v/>
      </c>
      <c r="X3264" s="119" t="str">
        <f t="shared" si="617"/>
        <v/>
      </c>
      <c r="Y3264" s="120" t="str">
        <f t="shared" si="622"/>
        <v/>
      </c>
      <c r="Z3264" s="121" t="str">
        <f t="shared" si="623"/>
        <v/>
      </c>
      <c r="AB3264" s="119" t="str">
        <f t="shared" si="618"/>
        <v/>
      </c>
    </row>
    <row r="3265" spans="1:28" x14ac:dyDescent="0.45">
      <c r="A3265" s="112" t="str">
        <f>IF(C3265="","",COUNTA($C$3:C3265))</f>
        <v/>
      </c>
      <c r="B3265" s="112" t="str">
        <f t="shared" si="624"/>
        <v/>
      </c>
      <c r="F3265" s="137"/>
      <c r="G3265" s="116"/>
      <c r="H3265" s="152"/>
      <c r="I3265" s="116"/>
      <c r="J3265" s="116"/>
      <c r="K3265" s="117" t="str">
        <f t="shared" si="614"/>
        <v/>
      </c>
      <c r="O3265" s="138" t="str">
        <f t="shared" si="619"/>
        <v/>
      </c>
      <c r="P3265" s="142"/>
      <c r="S3265" s="154"/>
      <c r="T3265" s="119" t="str">
        <f t="shared" si="620"/>
        <v/>
      </c>
      <c r="U3265" s="119" t="str">
        <f t="shared" si="621"/>
        <v/>
      </c>
      <c r="V3265" s="119" t="str">
        <f t="shared" si="615"/>
        <v/>
      </c>
      <c r="W3265" s="119" t="str">
        <f t="shared" si="616"/>
        <v/>
      </c>
      <c r="X3265" s="119" t="str">
        <f t="shared" si="617"/>
        <v/>
      </c>
      <c r="Y3265" s="120" t="str">
        <f t="shared" si="622"/>
        <v/>
      </c>
      <c r="Z3265" s="121" t="str">
        <f t="shared" si="623"/>
        <v/>
      </c>
      <c r="AB3265" s="119" t="str">
        <f t="shared" si="618"/>
        <v/>
      </c>
    </row>
    <row r="3266" spans="1:28" x14ac:dyDescent="0.45">
      <c r="A3266" s="112" t="str">
        <f>IF(C3266="","",COUNTA($C$3:C3266))</f>
        <v/>
      </c>
      <c r="B3266" s="112" t="str">
        <f t="shared" si="624"/>
        <v/>
      </c>
      <c r="F3266" s="137"/>
      <c r="G3266" s="116"/>
      <c r="H3266" s="152"/>
      <c r="I3266" s="116"/>
      <c r="J3266" s="116"/>
      <c r="K3266" s="117" t="str">
        <f t="shared" si="614"/>
        <v/>
      </c>
      <c r="O3266" s="138" t="str">
        <f t="shared" si="619"/>
        <v/>
      </c>
      <c r="P3266" s="142"/>
      <c r="S3266" s="154"/>
      <c r="T3266" s="119" t="str">
        <f t="shared" si="620"/>
        <v/>
      </c>
      <c r="U3266" s="119" t="str">
        <f t="shared" si="621"/>
        <v/>
      </c>
      <c r="V3266" s="119" t="str">
        <f t="shared" si="615"/>
        <v/>
      </c>
      <c r="W3266" s="119" t="str">
        <f t="shared" si="616"/>
        <v/>
      </c>
      <c r="X3266" s="119" t="str">
        <f t="shared" si="617"/>
        <v/>
      </c>
      <c r="Y3266" s="120" t="str">
        <f t="shared" si="622"/>
        <v/>
      </c>
      <c r="Z3266" s="121" t="str">
        <f t="shared" si="623"/>
        <v/>
      </c>
      <c r="AB3266" s="119" t="str">
        <f t="shared" si="618"/>
        <v/>
      </c>
    </row>
    <row r="3267" spans="1:28" x14ac:dyDescent="0.45">
      <c r="A3267" s="112" t="str">
        <f>IF(C3267="","",COUNTA($C$3:C3267))</f>
        <v/>
      </c>
      <c r="B3267" s="112" t="str">
        <f t="shared" si="624"/>
        <v/>
      </c>
      <c r="F3267" s="137"/>
      <c r="G3267" s="116"/>
      <c r="H3267" s="152"/>
      <c r="I3267" s="116"/>
      <c r="J3267" s="116"/>
      <c r="K3267" s="117" t="str">
        <f t="shared" ref="K3267:K3330" si="625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267" s="138" t="str">
        <f t="shared" si="619"/>
        <v/>
      </c>
      <c r="P3267" s="142"/>
      <c r="S3267" s="154"/>
      <c r="T3267" s="119" t="str">
        <f t="shared" si="620"/>
        <v/>
      </c>
      <c r="U3267" s="119" t="str">
        <f t="shared" si="621"/>
        <v/>
      </c>
      <c r="V3267" s="119" t="str">
        <f t="shared" ref="V3267:V3330" si="626">IF(ISNUMBER(SEARCH("26",J:J)),O3267*3.925,IF(ISNUMBER(SEARCH("24",J:J)),O3267*4.71,IF(ISNUMBER(SEARCH("22",J:J)),O3267*6.28,IF(ISNUMBER(SEARCH("20",J:J)),O3267*7.85,IF(ISNUMBER(SEARCH("18G",J:J)),O3267*9.42,IF(ISNUMBER(SEARCH("16G",J:J)),O3267*11.775,IF(ISNUMBER(SEARCH("Thermal",J:J)),O3267,IF(ISNUMBER(SEARCH("Acou",J:J)),O3267,IF(ISNUMBER(SEARCH("ss",J:J)),O3267,IF(ISNUMBER(SEARCH("0.8mm",J:J)),O3267*2.2,IF(ISNUMBER(SEARCH("1mm",J:J)),O3267*2.75,IF(ISNUMBER(SEARCH("1.2mm",J:J)),O3267*3.3,IF(ISNUMBER(SEARCH("Gasket",J:J)),O3267,IF(ISNUMBER(SEARCH("Cleats",J:J)),O3267,IF(ISNUMBER(SEARCH("Sealant",J:J)),O3267,IF(ISNUMBER(SEARCH("Bracket",J:J)),O3267,IF(ISNUMBER(SEARCH("Corner",J:J)),O3267,IF(ISNUMBER(SEARCH("Bubble",J:J)),O3267,""))))))))))))))))))</f>
        <v/>
      </c>
      <c r="W3267" s="119" t="str">
        <f t="shared" ref="W3267:W3330" si="627">IF(ISNUMBER(SEARCH("26",J:J)),U3267*3.925,IF(ISNUMBER(SEARCH("24",J:J)),U3267*4.71,IF(ISNUMBER(SEARCH("22",J:J)),U3267*6.28,IF(ISNUMBER(SEARCH("20",J:J)),U3267*7.85,IF(ISNUMBER(SEARCH("18G",J:J)),U3267*9.42,IF(ISNUMBER(SEARCH("16G",J:J)),U3267*11.775,IF(ISNUMBER(SEARCH("Thermal",J:J)),U3267,IF(ISNUMBER(SEARCH("Acou",J:J)),U3267,IF(ISNUMBER(SEARCH("ss",J:J)),U3267,IF(ISNUMBER(SEARCH("0.8mm",J:J)),U3267*2.2,IF(ISNUMBER(SEARCH("1mm",J:J)),U3267*2.75,IF(ISNUMBER(SEARCH("1.2mm",J:J)),U3267*3.3,IF(ISNUMBER(SEARCH("Gasket",J:J)),U3267,IF(ISNUMBER(SEARCH("Cleats",J:J)),U3267,IF(ISNUMBER(SEARCH("Sealant",J:J)),U3267,IF(ISNUMBER(SEARCH("Bracket",J:J)),U3267,IF(ISNUMBER(SEARCH("Corner",J:J)),U3267,IF(ISNUMBER(SEARCH("Bubble",J:J)),U3267,""))))))))))))))))))</f>
        <v/>
      </c>
      <c r="X3267" s="119" t="str">
        <f t="shared" ref="X3267:X3330" si="628">IF(ISNUMBER(SEARCH("26",J:J)),T3267*3.925,IF(ISNUMBER(SEARCH("24",J:J)),T3267*4.71,IF(ISNUMBER(SEARCH("22",J:J)),T3267*6.28,IF(ISNUMBER(SEARCH("20",J:J)),T3267*7.85,IF(ISNUMBER(SEARCH("18",J:J)),T3267*9.42,IF(ISNUMBER(SEARCH("16",J:J)),T3267*11.775,IF(ISNUMBER(SEARCH("Thermal",J:J)),"",IF(ISNUMBER(SEARCH("Acou",J:J)),"",IF(ISNUMBER(SEARCH("ss",J:J)),"",IF(ISNUMBER(SEARCH("0.8mm",J:J)),T3267*2.2,IF(ISNUMBER(SEARCH("1mm",J:J)),T3267*2.75,IF(ISNUMBER(SEARCH("1.2mm",J:J)),T3267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267" s="120" t="str">
        <f t="shared" si="622"/>
        <v/>
      </c>
      <c r="Z3267" s="121" t="str">
        <f t="shared" si="623"/>
        <v/>
      </c>
      <c r="AB3267" s="119" t="str">
        <f t="shared" si="618"/>
        <v/>
      </c>
    </row>
    <row r="3268" spans="1:28" x14ac:dyDescent="0.45">
      <c r="A3268" s="112" t="str">
        <f>IF(C3268="","",COUNTA($C$3:C3268))</f>
        <v/>
      </c>
      <c r="B3268" s="112" t="str">
        <f t="shared" si="624"/>
        <v/>
      </c>
      <c r="F3268" s="137"/>
      <c r="G3268" s="116"/>
      <c r="H3268" s="152"/>
      <c r="I3268" s="116"/>
      <c r="J3268" s="116"/>
      <c r="K3268" s="117" t="str">
        <f t="shared" si="625"/>
        <v/>
      </c>
      <c r="O3268" s="138" t="str">
        <f t="shared" si="619"/>
        <v/>
      </c>
      <c r="P3268" s="142"/>
      <c r="S3268" s="154"/>
      <c r="T3268" s="119" t="str">
        <f t="shared" si="620"/>
        <v/>
      </c>
      <c r="U3268" s="119" t="str">
        <f t="shared" si="621"/>
        <v/>
      </c>
      <c r="V3268" s="119" t="str">
        <f t="shared" si="626"/>
        <v/>
      </c>
      <c r="W3268" s="119" t="str">
        <f t="shared" si="627"/>
        <v/>
      </c>
      <c r="X3268" s="119" t="str">
        <f t="shared" si="628"/>
        <v/>
      </c>
      <c r="Y3268" s="120" t="str">
        <f t="shared" si="622"/>
        <v/>
      </c>
      <c r="Z3268" s="121" t="str">
        <f t="shared" si="623"/>
        <v/>
      </c>
      <c r="AB3268" s="119" t="str">
        <f t="shared" si="618"/>
        <v/>
      </c>
    </row>
    <row r="3269" spans="1:28" x14ac:dyDescent="0.45">
      <c r="A3269" s="112" t="str">
        <f>IF(C3269="","",COUNTA($C$3:C3269))</f>
        <v/>
      </c>
      <c r="B3269" s="112" t="str">
        <f t="shared" si="624"/>
        <v/>
      </c>
      <c r="F3269" s="137"/>
      <c r="G3269" s="116"/>
      <c r="H3269" s="152"/>
      <c r="I3269" s="116"/>
      <c r="J3269" s="116"/>
      <c r="K3269" s="117" t="str">
        <f t="shared" si="625"/>
        <v/>
      </c>
      <c r="O3269" s="138" t="str">
        <f t="shared" si="619"/>
        <v/>
      </c>
      <c r="P3269" s="142"/>
      <c r="S3269" s="154"/>
      <c r="T3269" s="119" t="str">
        <f t="shared" si="620"/>
        <v/>
      </c>
      <c r="U3269" s="119" t="str">
        <f t="shared" si="621"/>
        <v/>
      </c>
      <c r="V3269" s="119" t="str">
        <f t="shared" si="626"/>
        <v/>
      </c>
      <c r="W3269" s="119" t="str">
        <f t="shared" si="627"/>
        <v/>
      </c>
      <c r="X3269" s="119" t="str">
        <f t="shared" si="628"/>
        <v/>
      </c>
      <c r="Y3269" s="120" t="str">
        <f t="shared" si="622"/>
        <v/>
      </c>
      <c r="Z3269" s="121" t="str">
        <f t="shared" si="623"/>
        <v/>
      </c>
      <c r="AB3269" s="119" t="str">
        <f t="shared" si="618"/>
        <v/>
      </c>
    </row>
    <row r="3270" spans="1:28" x14ac:dyDescent="0.45">
      <c r="A3270" s="112" t="str">
        <f>IF(C3270="","",COUNTA($C$3:C3270))</f>
        <v/>
      </c>
      <c r="B3270" s="112" t="str">
        <f t="shared" si="624"/>
        <v/>
      </c>
      <c r="F3270" s="137"/>
      <c r="G3270" s="116"/>
      <c r="H3270" s="152"/>
      <c r="I3270" s="116"/>
      <c r="J3270" s="116"/>
      <c r="K3270" s="117" t="str">
        <f t="shared" si="625"/>
        <v/>
      </c>
      <c r="O3270" s="138" t="str">
        <f t="shared" si="619"/>
        <v/>
      </c>
      <c r="P3270" s="142"/>
      <c r="S3270" s="154"/>
      <c r="T3270" s="119" t="str">
        <f t="shared" si="620"/>
        <v/>
      </c>
      <c r="U3270" s="119" t="str">
        <f t="shared" si="621"/>
        <v/>
      </c>
      <c r="V3270" s="119" t="str">
        <f t="shared" si="626"/>
        <v/>
      </c>
      <c r="W3270" s="119" t="str">
        <f t="shared" si="627"/>
        <v/>
      </c>
      <c r="X3270" s="119" t="str">
        <f t="shared" si="628"/>
        <v/>
      </c>
      <c r="Y3270" s="120" t="str">
        <f t="shared" si="622"/>
        <v/>
      </c>
      <c r="Z3270" s="121" t="str">
        <f t="shared" si="623"/>
        <v/>
      </c>
      <c r="AB3270" s="119" t="str">
        <f t="shared" si="618"/>
        <v/>
      </c>
    </row>
    <row r="3271" spans="1:28" x14ac:dyDescent="0.45">
      <c r="A3271" s="112" t="str">
        <f>IF(C3271="","",COUNTA($C$3:C3271))</f>
        <v/>
      </c>
      <c r="B3271" s="112" t="str">
        <f t="shared" si="624"/>
        <v/>
      </c>
      <c r="F3271" s="137"/>
      <c r="G3271" s="116"/>
      <c r="H3271" s="152"/>
      <c r="I3271" s="116"/>
      <c r="J3271" s="116"/>
      <c r="K3271" s="117" t="str">
        <f t="shared" si="625"/>
        <v/>
      </c>
      <c r="O3271" s="138" t="str">
        <f t="shared" si="619"/>
        <v/>
      </c>
      <c r="P3271" s="142"/>
      <c r="S3271" s="154"/>
      <c r="T3271" s="119" t="str">
        <f t="shared" si="620"/>
        <v/>
      </c>
      <c r="U3271" s="119" t="str">
        <f t="shared" si="621"/>
        <v/>
      </c>
      <c r="V3271" s="119" t="str">
        <f t="shared" si="626"/>
        <v/>
      </c>
      <c r="W3271" s="119" t="str">
        <f t="shared" si="627"/>
        <v/>
      </c>
      <c r="X3271" s="119" t="str">
        <f t="shared" si="628"/>
        <v/>
      </c>
      <c r="Y3271" s="120" t="str">
        <f t="shared" si="622"/>
        <v/>
      </c>
      <c r="Z3271" s="121" t="str">
        <f t="shared" si="623"/>
        <v/>
      </c>
      <c r="AB3271" s="119" t="str">
        <f t="shared" si="618"/>
        <v/>
      </c>
    </row>
    <row r="3272" spans="1:28" x14ac:dyDescent="0.45">
      <c r="A3272" s="112" t="str">
        <f>IF(C3272="","",COUNTA($C$3:C3272))</f>
        <v/>
      </c>
      <c r="B3272" s="112" t="str">
        <f t="shared" si="624"/>
        <v/>
      </c>
      <c r="F3272" s="137"/>
      <c r="G3272" s="116"/>
      <c r="H3272" s="152"/>
      <c r="I3272" s="116"/>
      <c r="J3272" s="116"/>
      <c r="K3272" s="117" t="str">
        <f t="shared" si="625"/>
        <v/>
      </c>
      <c r="O3272" s="138" t="str">
        <f t="shared" si="619"/>
        <v/>
      </c>
      <c r="P3272" s="142"/>
      <c r="S3272" s="154"/>
      <c r="T3272" s="119" t="str">
        <f t="shared" si="620"/>
        <v/>
      </c>
      <c r="U3272" s="119" t="str">
        <f t="shared" si="621"/>
        <v/>
      </c>
      <c r="V3272" s="119" t="str">
        <f t="shared" si="626"/>
        <v/>
      </c>
      <c r="W3272" s="119" t="str">
        <f t="shared" si="627"/>
        <v/>
      </c>
      <c r="X3272" s="119" t="str">
        <f t="shared" si="628"/>
        <v/>
      </c>
      <c r="Y3272" s="120" t="str">
        <f t="shared" si="622"/>
        <v/>
      </c>
      <c r="Z3272" s="121" t="str">
        <f t="shared" si="623"/>
        <v/>
      </c>
      <c r="AB3272" s="119" t="str">
        <f t="shared" si="618"/>
        <v/>
      </c>
    </row>
    <row r="3273" spans="1:28" x14ac:dyDescent="0.45">
      <c r="A3273" s="112" t="str">
        <f>IF(C3273="","",COUNTA($C$3:C3273))</f>
        <v/>
      </c>
      <c r="B3273" s="112" t="str">
        <f t="shared" si="624"/>
        <v/>
      </c>
      <c r="F3273" s="137"/>
      <c r="G3273" s="116"/>
      <c r="H3273" s="152"/>
      <c r="I3273" s="116"/>
      <c r="J3273" s="116"/>
      <c r="K3273" s="117" t="str">
        <f t="shared" si="625"/>
        <v/>
      </c>
      <c r="O3273" s="138" t="str">
        <f t="shared" si="619"/>
        <v/>
      </c>
      <c r="P3273" s="142"/>
      <c r="S3273" s="154"/>
      <c r="T3273" s="119" t="str">
        <f t="shared" si="620"/>
        <v/>
      </c>
      <c r="U3273" s="119" t="str">
        <f t="shared" si="621"/>
        <v/>
      </c>
      <c r="V3273" s="119" t="str">
        <f t="shared" si="626"/>
        <v/>
      </c>
      <c r="W3273" s="119" t="str">
        <f t="shared" si="627"/>
        <v/>
      </c>
      <c r="X3273" s="119" t="str">
        <f t="shared" si="628"/>
        <v/>
      </c>
      <c r="Y3273" s="120" t="str">
        <f t="shared" si="622"/>
        <v/>
      </c>
      <c r="Z3273" s="121" t="str">
        <f t="shared" si="623"/>
        <v/>
      </c>
      <c r="AB3273" s="119" t="str">
        <f t="shared" si="618"/>
        <v/>
      </c>
    </row>
    <row r="3274" spans="1:28" x14ac:dyDescent="0.45">
      <c r="A3274" s="112" t="str">
        <f>IF(C3274="","",COUNTA($C$3:C3274))</f>
        <v/>
      </c>
      <c r="B3274" s="112" t="str">
        <f t="shared" si="624"/>
        <v/>
      </c>
      <c r="F3274" s="137"/>
      <c r="G3274" s="116"/>
      <c r="H3274" s="152"/>
      <c r="I3274" s="116"/>
      <c r="J3274" s="116"/>
      <c r="K3274" s="117" t="str">
        <f t="shared" si="625"/>
        <v/>
      </c>
      <c r="O3274" s="138" t="str">
        <f t="shared" si="619"/>
        <v/>
      </c>
      <c r="P3274" s="142"/>
      <c r="S3274" s="154"/>
      <c r="T3274" s="119" t="str">
        <f t="shared" si="620"/>
        <v/>
      </c>
      <c r="U3274" s="119" t="str">
        <f t="shared" si="621"/>
        <v/>
      </c>
      <c r="V3274" s="119" t="str">
        <f t="shared" si="626"/>
        <v/>
      </c>
      <c r="W3274" s="119" t="str">
        <f t="shared" si="627"/>
        <v/>
      </c>
      <c r="X3274" s="119" t="str">
        <f t="shared" si="628"/>
        <v/>
      </c>
      <c r="Y3274" s="120" t="str">
        <f t="shared" si="622"/>
        <v/>
      </c>
      <c r="Z3274" s="121" t="str">
        <f t="shared" si="623"/>
        <v/>
      </c>
      <c r="AB3274" s="119" t="str">
        <f t="shared" si="618"/>
        <v/>
      </c>
    </row>
    <row r="3275" spans="1:28" x14ac:dyDescent="0.45">
      <c r="A3275" s="112" t="str">
        <f>IF(C3275="","",COUNTA($C$3:C3275))</f>
        <v/>
      </c>
      <c r="B3275" s="112" t="str">
        <f t="shared" si="624"/>
        <v/>
      </c>
      <c r="F3275" s="137"/>
      <c r="G3275" s="116"/>
      <c r="H3275" s="152"/>
      <c r="I3275" s="116"/>
      <c r="J3275" s="116"/>
      <c r="K3275" s="117" t="str">
        <f t="shared" si="625"/>
        <v/>
      </c>
      <c r="O3275" s="138" t="str">
        <f t="shared" si="619"/>
        <v/>
      </c>
      <c r="P3275" s="142"/>
      <c r="S3275" s="154"/>
      <c r="T3275" s="119" t="str">
        <f t="shared" si="620"/>
        <v/>
      </c>
      <c r="U3275" s="119" t="str">
        <f t="shared" si="621"/>
        <v/>
      </c>
      <c r="V3275" s="119" t="str">
        <f t="shared" si="626"/>
        <v/>
      </c>
      <c r="W3275" s="119" t="str">
        <f t="shared" si="627"/>
        <v/>
      </c>
      <c r="X3275" s="119" t="str">
        <f t="shared" si="628"/>
        <v/>
      </c>
      <c r="Y3275" s="120" t="str">
        <f t="shared" si="622"/>
        <v/>
      </c>
      <c r="Z3275" s="121" t="str">
        <f t="shared" si="623"/>
        <v/>
      </c>
      <c r="AB3275" s="119" t="str">
        <f t="shared" si="618"/>
        <v/>
      </c>
    </row>
    <row r="3276" spans="1:28" x14ac:dyDescent="0.45">
      <c r="A3276" s="112" t="str">
        <f>IF(C3276="","",COUNTA($C$3:C3276))</f>
        <v/>
      </c>
      <c r="B3276" s="112" t="str">
        <f t="shared" si="624"/>
        <v/>
      </c>
      <c r="F3276" s="137"/>
      <c r="G3276" s="116"/>
      <c r="H3276" s="152"/>
      <c r="I3276" s="116"/>
      <c r="J3276" s="116"/>
      <c r="K3276" s="117" t="str">
        <f t="shared" si="625"/>
        <v/>
      </c>
      <c r="O3276" s="138" t="str">
        <f t="shared" si="619"/>
        <v/>
      </c>
      <c r="P3276" s="142"/>
      <c r="S3276" s="154"/>
      <c r="T3276" s="119" t="str">
        <f t="shared" si="620"/>
        <v/>
      </c>
      <c r="U3276" s="119" t="str">
        <f t="shared" si="621"/>
        <v/>
      </c>
      <c r="V3276" s="119" t="str">
        <f t="shared" si="626"/>
        <v/>
      </c>
      <c r="W3276" s="119" t="str">
        <f t="shared" si="627"/>
        <v/>
      </c>
      <c r="X3276" s="119" t="str">
        <f t="shared" si="628"/>
        <v/>
      </c>
      <c r="Y3276" s="120" t="str">
        <f t="shared" si="622"/>
        <v/>
      </c>
      <c r="Z3276" s="121" t="str">
        <f t="shared" si="623"/>
        <v/>
      </c>
      <c r="AB3276" s="119" t="str">
        <f t="shared" si="618"/>
        <v/>
      </c>
    </row>
    <row r="3277" spans="1:28" x14ac:dyDescent="0.45">
      <c r="A3277" s="112" t="str">
        <f>IF(C3277="","",COUNTA($C$3:C3277))</f>
        <v/>
      </c>
      <c r="B3277" s="112" t="str">
        <f t="shared" si="624"/>
        <v/>
      </c>
      <c r="F3277" s="137"/>
      <c r="G3277" s="116"/>
      <c r="H3277" s="152"/>
      <c r="I3277" s="116"/>
      <c r="J3277" s="116"/>
      <c r="K3277" s="117" t="str">
        <f t="shared" si="625"/>
        <v/>
      </c>
      <c r="O3277" s="138" t="str">
        <f t="shared" si="619"/>
        <v/>
      </c>
      <c r="P3277" s="142"/>
      <c r="S3277" s="154"/>
      <c r="T3277" s="119" t="str">
        <f t="shared" si="620"/>
        <v/>
      </c>
      <c r="U3277" s="119" t="str">
        <f t="shared" si="621"/>
        <v/>
      </c>
      <c r="V3277" s="119" t="str">
        <f t="shared" si="626"/>
        <v/>
      </c>
      <c r="W3277" s="119" t="str">
        <f t="shared" si="627"/>
        <v/>
      </c>
      <c r="X3277" s="119" t="str">
        <f t="shared" si="628"/>
        <v/>
      </c>
      <c r="Y3277" s="120" t="str">
        <f t="shared" si="622"/>
        <v/>
      </c>
      <c r="Z3277" s="121" t="str">
        <f t="shared" si="623"/>
        <v/>
      </c>
      <c r="AB3277" s="119" t="str">
        <f t="shared" si="618"/>
        <v/>
      </c>
    </row>
    <row r="3278" spans="1:28" x14ac:dyDescent="0.45">
      <c r="A3278" s="112" t="str">
        <f>IF(C3278="","",COUNTA($C$3:C3278))</f>
        <v/>
      </c>
      <c r="B3278" s="112" t="str">
        <f t="shared" si="624"/>
        <v/>
      </c>
      <c r="F3278" s="137"/>
      <c r="G3278" s="116"/>
      <c r="H3278" s="152"/>
      <c r="I3278" s="116"/>
      <c r="J3278" s="116"/>
      <c r="K3278" s="117" t="str">
        <f t="shared" si="625"/>
        <v/>
      </c>
      <c r="O3278" s="138" t="str">
        <f t="shared" si="619"/>
        <v/>
      </c>
      <c r="P3278" s="142"/>
      <c r="S3278" s="154"/>
      <c r="T3278" s="119" t="str">
        <f t="shared" si="620"/>
        <v/>
      </c>
      <c r="U3278" s="119" t="str">
        <f t="shared" si="621"/>
        <v/>
      </c>
      <c r="V3278" s="119" t="str">
        <f t="shared" si="626"/>
        <v/>
      </c>
      <c r="W3278" s="119" t="str">
        <f t="shared" si="627"/>
        <v/>
      </c>
      <c r="X3278" s="119" t="str">
        <f t="shared" si="628"/>
        <v/>
      </c>
      <c r="Y3278" s="120" t="str">
        <f t="shared" si="622"/>
        <v/>
      </c>
      <c r="Z3278" s="121" t="str">
        <f t="shared" si="623"/>
        <v/>
      </c>
      <c r="AB3278" s="119" t="str">
        <f t="shared" si="618"/>
        <v/>
      </c>
    </row>
    <row r="3279" spans="1:28" x14ac:dyDescent="0.45">
      <c r="A3279" s="112" t="str">
        <f>IF(C3279="","",COUNTA($C$3:C3279))</f>
        <v/>
      </c>
      <c r="B3279" s="112" t="str">
        <f t="shared" si="624"/>
        <v/>
      </c>
      <c r="F3279" s="137"/>
      <c r="G3279" s="116"/>
      <c r="H3279" s="152"/>
      <c r="I3279" s="116"/>
      <c r="J3279" s="116"/>
      <c r="K3279" s="117" t="str">
        <f t="shared" si="625"/>
        <v/>
      </c>
      <c r="O3279" s="138" t="str">
        <f t="shared" si="619"/>
        <v/>
      </c>
      <c r="P3279" s="142"/>
      <c r="S3279" s="154"/>
      <c r="T3279" s="119" t="str">
        <f t="shared" si="620"/>
        <v/>
      </c>
      <c r="U3279" s="119" t="str">
        <f t="shared" si="621"/>
        <v/>
      </c>
      <c r="V3279" s="119" t="str">
        <f t="shared" si="626"/>
        <v/>
      </c>
      <c r="W3279" s="119" t="str">
        <f t="shared" si="627"/>
        <v/>
      </c>
      <c r="X3279" s="119" t="str">
        <f t="shared" si="628"/>
        <v/>
      </c>
      <c r="Y3279" s="120" t="str">
        <f t="shared" si="622"/>
        <v/>
      </c>
      <c r="Z3279" s="121" t="str">
        <f t="shared" si="623"/>
        <v/>
      </c>
      <c r="AB3279" s="119" t="str">
        <f t="shared" si="618"/>
        <v/>
      </c>
    </row>
    <row r="3280" spans="1:28" x14ac:dyDescent="0.45">
      <c r="A3280" s="112" t="str">
        <f>IF(C3280="","",COUNTA($C$3:C3280))</f>
        <v/>
      </c>
      <c r="B3280" s="112" t="str">
        <f t="shared" si="624"/>
        <v/>
      </c>
      <c r="F3280" s="137"/>
      <c r="G3280" s="116"/>
      <c r="H3280" s="152"/>
      <c r="I3280" s="116"/>
      <c r="J3280" s="116"/>
      <c r="K3280" s="117" t="str">
        <f t="shared" si="625"/>
        <v/>
      </c>
      <c r="O3280" s="138" t="str">
        <f t="shared" si="619"/>
        <v/>
      </c>
      <c r="P3280" s="142"/>
      <c r="S3280" s="154"/>
      <c r="T3280" s="119" t="str">
        <f t="shared" si="620"/>
        <v/>
      </c>
      <c r="U3280" s="119" t="str">
        <f t="shared" si="621"/>
        <v/>
      </c>
      <c r="V3280" s="119" t="str">
        <f t="shared" si="626"/>
        <v/>
      </c>
      <c r="W3280" s="119" t="str">
        <f t="shared" si="627"/>
        <v/>
      </c>
      <c r="X3280" s="119" t="str">
        <f t="shared" si="628"/>
        <v/>
      </c>
      <c r="Y3280" s="120" t="str">
        <f t="shared" si="622"/>
        <v/>
      </c>
      <c r="Z3280" s="121" t="str">
        <f t="shared" si="623"/>
        <v/>
      </c>
      <c r="AB3280" s="119" t="str">
        <f t="shared" si="618"/>
        <v/>
      </c>
    </row>
    <row r="3281" spans="1:28" x14ac:dyDescent="0.45">
      <c r="A3281" s="112" t="str">
        <f>IF(C3281="","",COUNTA($C$3:C3281))</f>
        <v/>
      </c>
      <c r="B3281" s="112" t="str">
        <f t="shared" si="624"/>
        <v/>
      </c>
      <c r="F3281" s="137"/>
      <c r="G3281" s="116"/>
      <c r="H3281" s="152"/>
      <c r="I3281" s="116"/>
      <c r="J3281" s="116"/>
      <c r="K3281" s="117" t="str">
        <f t="shared" si="625"/>
        <v/>
      </c>
      <c r="O3281" s="138" t="str">
        <f t="shared" si="619"/>
        <v/>
      </c>
      <c r="P3281" s="142"/>
      <c r="S3281" s="154"/>
      <c r="T3281" s="119" t="str">
        <f t="shared" si="620"/>
        <v/>
      </c>
      <c r="U3281" s="119" t="str">
        <f t="shared" si="621"/>
        <v/>
      </c>
      <c r="V3281" s="119" t="str">
        <f t="shared" si="626"/>
        <v/>
      </c>
      <c r="W3281" s="119" t="str">
        <f t="shared" si="627"/>
        <v/>
      </c>
      <c r="X3281" s="119" t="str">
        <f t="shared" si="628"/>
        <v/>
      </c>
      <c r="Y3281" s="120" t="str">
        <f t="shared" si="622"/>
        <v/>
      </c>
      <c r="Z3281" s="121" t="str">
        <f t="shared" si="623"/>
        <v/>
      </c>
      <c r="AB3281" s="119" t="str">
        <f t="shared" si="618"/>
        <v/>
      </c>
    </row>
    <row r="3282" spans="1:28" x14ac:dyDescent="0.45">
      <c r="A3282" s="112" t="str">
        <f>IF(C3282="","",COUNTA($C$3:C3282))</f>
        <v/>
      </c>
      <c r="B3282" s="112" t="str">
        <f t="shared" si="624"/>
        <v/>
      </c>
      <c r="F3282" s="137"/>
      <c r="G3282" s="116"/>
      <c r="H3282" s="152"/>
      <c r="I3282" s="116"/>
      <c r="J3282" s="116"/>
      <c r="K3282" s="117" t="str">
        <f t="shared" si="625"/>
        <v/>
      </c>
      <c r="O3282" s="138" t="str">
        <f t="shared" si="619"/>
        <v/>
      </c>
      <c r="P3282" s="142"/>
      <c r="S3282" s="154"/>
      <c r="T3282" s="119" t="str">
        <f t="shared" si="620"/>
        <v/>
      </c>
      <c r="U3282" s="119" t="str">
        <f t="shared" si="621"/>
        <v/>
      </c>
      <c r="V3282" s="119" t="str">
        <f t="shared" si="626"/>
        <v/>
      </c>
      <c r="W3282" s="119" t="str">
        <f t="shared" si="627"/>
        <v/>
      </c>
      <c r="X3282" s="119" t="str">
        <f t="shared" si="628"/>
        <v/>
      </c>
      <c r="Y3282" s="120" t="str">
        <f t="shared" si="622"/>
        <v/>
      </c>
      <c r="Z3282" s="121" t="str">
        <f t="shared" si="623"/>
        <v/>
      </c>
      <c r="AB3282" s="119" t="str">
        <f t="shared" si="618"/>
        <v/>
      </c>
    </row>
    <row r="3283" spans="1:28" x14ac:dyDescent="0.45">
      <c r="A3283" s="112" t="str">
        <f>IF(C3283="","",COUNTA($C$3:C3283))</f>
        <v/>
      </c>
      <c r="B3283" s="112" t="str">
        <f t="shared" si="624"/>
        <v/>
      </c>
      <c r="F3283" s="137"/>
      <c r="G3283" s="116"/>
      <c r="H3283" s="152"/>
      <c r="I3283" s="116"/>
      <c r="J3283" s="116"/>
      <c r="K3283" s="117" t="str">
        <f t="shared" si="625"/>
        <v/>
      </c>
      <c r="O3283" s="138" t="str">
        <f t="shared" si="619"/>
        <v/>
      </c>
      <c r="P3283" s="142"/>
      <c r="S3283" s="154"/>
      <c r="T3283" s="119" t="str">
        <f t="shared" si="620"/>
        <v/>
      </c>
      <c r="U3283" s="119" t="str">
        <f t="shared" si="621"/>
        <v/>
      </c>
      <c r="V3283" s="119" t="str">
        <f t="shared" si="626"/>
        <v/>
      </c>
      <c r="W3283" s="119" t="str">
        <f t="shared" si="627"/>
        <v/>
      </c>
      <c r="X3283" s="119" t="str">
        <f t="shared" si="628"/>
        <v/>
      </c>
      <c r="Y3283" s="120" t="str">
        <f t="shared" si="622"/>
        <v/>
      </c>
      <c r="Z3283" s="121" t="str">
        <f t="shared" si="623"/>
        <v/>
      </c>
      <c r="AB3283" s="119" t="str">
        <f t="shared" si="618"/>
        <v/>
      </c>
    </row>
    <row r="3284" spans="1:28" x14ac:dyDescent="0.45">
      <c r="A3284" s="112" t="str">
        <f>IF(C3284="","",COUNTA($C$3:C3284))</f>
        <v/>
      </c>
      <c r="B3284" s="112" t="str">
        <f t="shared" si="624"/>
        <v/>
      </c>
      <c r="F3284" s="137"/>
      <c r="G3284" s="116"/>
      <c r="H3284" s="152"/>
      <c r="I3284" s="116"/>
      <c r="J3284" s="116"/>
      <c r="K3284" s="117" t="str">
        <f t="shared" si="625"/>
        <v/>
      </c>
      <c r="O3284" s="138" t="str">
        <f t="shared" si="619"/>
        <v/>
      </c>
      <c r="P3284" s="142"/>
      <c r="S3284" s="154"/>
      <c r="T3284" s="119" t="str">
        <f t="shared" si="620"/>
        <v/>
      </c>
      <c r="U3284" s="119" t="str">
        <f t="shared" si="621"/>
        <v/>
      </c>
      <c r="V3284" s="119" t="str">
        <f t="shared" si="626"/>
        <v/>
      </c>
      <c r="W3284" s="119" t="str">
        <f t="shared" si="627"/>
        <v/>
      </c>
      <c r="X3284" s="119" t="str">
        <f t="shared" si="628"/>
        <v/>
      </c>
      <c r="Y3284" s="120" t="str">
        <f t="shared" si="622"/>
        <v/>
      </c>
      <c r="Z3284" s="121" t="str">
        <f t="shared" si="623"/>
        <v/>
      </c>
      <c r="AB3284" s="119" t="str">
        <f t="shared" si="618"/>
        <v/>
      </c>
    </row>
    <row r="3285" spans="1:28" x14ac:dyDescent="0.45">
      <c r="A3285" s="112" t="str">
        <f>IF(C3285="","",COUNTA($C$3:C3285))</f>
        <v/>
      </c>
      <c r="B3285" s="112" t="str">
        <f t="shared" si="624"/>
        <v/>
      </c>
      <c r="F3285" s="137"/>
      <c r="G3285" s="116"/>
      <c r="H3285" s="152"/>
      <c r="I3285" s="116"/>
      <c r="J3285" s="116"/>
      <c r="K3285" s="117" t="str">
        <f t="shared" si="625"/>
        <v/>
      </c>
      <c r="O3285" s="138" t="str">
        <f t="shared" si="619"/>
        <v/>
      </c>
      <c r="P3285" s="142"/>
      <c r="S3285" s="154"/>
      <c r="T3285" s="119" t="str">
        <f t="shared" si="620"/>
        <v/>
      </c>
      <c r="U3285" s="119" t="str">
        <f t="shared" si="621"/>
        <v/>
      </c>
      <c r="V3285" s="119" t="str">
        <f t="shared" si="626"/>
        <v/>
      </c>
      <c r="W3285" s="119" t="str">
        <f t="shared" si="627"/>
        <v/>
      </c>
      <c r="X3285" s="119" t="str">
        <f t="shared" si="628"/>
        <v/>
      </c>
      <c r="Y3285" s="120" t="str">
        <f t="shared" si="622"/>
        <v/>
      </c>
      <c r="Z3285" s="121" t="str">
        <f t="shared" si="623"/>
        <v/>
      </c>
      <c r="AB3285" s="119" t="str">
        <f t="shared" si="618"/>
        <v/>
      </c>
    </row>
    <row r="3286" spans="1:28" x14ac:dyDescent="0.45">
      <c r="A3286" s="112" t="str">
        <f>IF(C3286="","",COUNTA($C$3:C3286))</f>
        <v/>
      </c>
      <c r="B3286" s="112" t="str">
        <f t="shared" si="624"/>
        <v/>
      </c>
      <c r="F3286" s="137"/>
      <c r="G3286" s="116"/>
      <c r="H3286" s="152"/>
      <c r="I3286" s="116"/>
      <c r="J3286" s="116"/>
      <c r="K3286" s="117" t="str">
        <f t="shared" si="625"/>
        <v/>
      </c>
      <c r="O3286" s="138" t="str">
        <f t="shared" si="619"/>
        <v/>
      </c>
      <c r="P3286" s="142"/>
      <c r="S3286" s="154"/>
      <c r="T3286" s="119" t="str">
        <f t="shared" si="620"/>
        <v/>
      </c>
      <c r="U3286" s="119" t="str">
        <f t="shared" si="621"/>
        <v/>
      </c>
      <c r="V3286" s="119" t="str">
        <f t="shared" si="626"/>
        <v/>
      </c>
      <c r="W3286" s="119" t="str">
        <f t="shared" si="627"/>
        <v/>
      </c>
      <c r="X3286" s="119" t="str">
        <f t="shared" si="628"/>
        <v/>
      </c>
      <c r="Y3286" s="120" t="str">
        <f t="shared" si="622"/>
        <v/>
      </c>
      <c r="Z3286" s="121" t="str">
        <f t="shared" si="623"/>
        <v/>
      </c>
      <c r="AB3286" s="119" t="str">
        <f t="shared" si="618"/>
        <v/>
      </c>
    </row>
    <row r="3287" spans="1:28" x14ac:dyDescent="0.45">
      <c r="A3287" s="112" t="str">
        <f>IF(C3287="","",COUNTA($C$3:C3287))</f>
        <v/>
      </c>
      <c r="B3287" s="112" t="str">
        <f t="shared" si="624"/>
        <v/>
      </c>
      <c r="F3287" s="137"/>
      <c r="G3287" s="116"/>
      <c r="H3287" s="152"/>
      <c r="I3287" s="116"/>
      <c r="J3287" s="116"/>
      <c r="K3287" s="117" t="str">
        <f t="shared" si="625"/>
        <v/>
      </c>
      <c r="O3287" s="138" t="str">
        <f t="shared" si="619"/>
        <v/>
      </c>
      <c r="P3287" s="142"/>
      <c r="S3287" s="154"/>
      <c r="T3287" s="119" t="str">
        <f t="shared" si="620"/>
        <v/>
      </c>
      <c r="U3287" s="119" t="str">
        <f t="shared" si="621"/>
        <v/>
      </c>
      <c r="V3287" s="119" t="str">
        <f t="shared" si="626"/>
        <v/>
      </c>
      <c r="W3287" s="119" t="str">
        <f t="shared" si="627"/>
        <v/>
      </c>
      <c r="X3287" s="119" t="str">
        <f t="shared" si="628"/>
        <v/>
      </c>
      <c r="Y3287" s="120" t="str">
        <f t="shared" si="622"/>
        <v/>
      </c>
      <c r="Z3287" s="121" t="str">
        <f t="shared" si="623"/>
        <v/>
      </c>
      <c r="AB3287" s="119" t="str">
        <f t="shared" si="618"/>
        <v/>
      </c>
    </row>
    <row r="3288" spans="1:28" x14ac:dyDescent="0.45">
      <c r="A3288" s="112" t="str">
        <f>IF(C3288="","",COUNTA($C$3:C3288))</f>
        <v/>
      </c>
      <c r="B3288" s="112" t="str">
        <f t="shared" si="624"/>
        <v/>
      </c>
      <c r="F3288" s="137"/>
      <c r="G3288" s="116"/>
      <c r="H3288" s="152"/>
      <c r="I3288" s="116"/>
      <c r="J3288" s="116"/>
      <c r="K3288" s="117" t="str">
        <f t="shared" si="625"/>
        <v/>
      </c>
      <c r="O3288" s="138" t="str">
        <f t="shared" si="619"/>
        <v/>
      </c>
      <c r="P3288" s="142"/>
      <c r="S3288" s="154"/>
      <c r="T3288" s="119" t="str">
        <f t="shared" si="620"/>
        <v/>
      </c>
      <c r="U3288" s="119" t="str">
        <f t="shared" si="621"/>
        <v/>
      </c>
      <c r="V3288" s="119" t="str">
        <f t="shared" si="626"/>
        <v/>
      </c>
      <c r="W3288" s="119" t="str">
        <f t="shared" si="627"/>
        <v/>
      </c>
      <c r="X3288" s="119" t="str">
        <f t="shared" si="628"/>
        <v/>
      </c>
      <c r="Y3288" s="120" t="str">
        <f t="shared" si="622"/>
        <v/>
      </c>
      <c r="Z3288" s="121" t="str">
        <f t="shared" si="623"/>
        <v/>
      </c>
      <c r="AB3288" s="119" t="str">
        <f t="shared" si="618"/>
        <v/>
      </c>
    </row>
    <row r="3289" spans="1:28" x14ac:dyDescent="0.45">
      <c r="A3289" s="112" t="str">
        <f>IF(C3289="","",COUNTA($C$3:C3289))</f>
        <v/>
      </c>
      <c r="B3289" s="112" t="str">
        <f t="shared" si="624"/>
        <v/>
      </c>
      <c r="F3289" s="137"/>
      <c r="G3289" s="116"/>
      <c r="H3289" s="152"/>
      <c r="I3289" s="116"/>
      <c r="J3289" s="116"/>
      <c r="K3289" s="117" t="str">
        <f t="shared" si="625"/>
        <v/>
      </c>
      <c r="O3289" s="138" t="str">
        <f t="shared" si="619"/>
        <v/>
      </c>
      <c r="P3289" s="142"/>
      <c r="S3289" s="154"/>
      <c r="T3289" s="119" t="str">
        <f t="shared" si="620"/>
        <v/>
      </c>
      <c r="U3289" s="119" t="str">
        <f t="shared" si="621"/>
        <v/>
      </c>
      <c r="V3289" s="119" t="str">
        <f t="shared" si="626"/>
        <v/>
      </c>
      <c r="W3289" s="119" t="str">
        <f t="shared" si="627"/>
        <v/>
      </c>
      <c r="X3289" s="119" t="str">
        <f t="shared" si="628"/>
        <v/>
      </c>
      <c r="Y3289" s="120" t="str">
        <f t="shared" si="622"/>
        <v/>
      </c>
      <c r="Z3289" s="121" t="str">
        <f t="shared" si="623"/>
        <v/>
      </c>
      <c r="AB3289" s="119" t="str">
        <f t="shared" si="618"/>
        <v/>
      </c>
    </row>
    <row r="3290" spans="1:28" x14ac:dyDescent="0.45">
      <c r="A3290" s="112" t="str">
        <f>IF(C3290="","",COUNTA($C$3:C3290))</f>
        <v/>
      </c>
      <c r="B3290" s="112" t="str">
        <f t="shared" si="624"/>
        <v/>
      </c>
      <c r="F3290" s="137"/>
      <c r="G3290" s="116"/>
      <c r="H3290" s="152"/>
      <c r="I3290" s="116"/>
      <c r="J3290" s="116"/>
      <c r="K3290" s="117" t="str">
        <f t="shared" si="625"/>
        <v/>
      </c>
      <c r="O3290" s="138" t="str">
        <f t="shared" si="619"/>
        <v/>
      </c>
      <c r="P3290" s="142"/>
      <c r="S3290" s="154"/>
      <c r="T3290" s="119" t="str">
        <f t="shared" si="620"/>
        <v/>
      </c>
      <c r="U3290" s="119" t="str">
        <f t="shared" si="621"/>
        <v/>
      </c>
      <c r="V3290" s="119" t="str">
        <f t="shared" si="626"/>
        <v/>
      </c>
      <c r="W3290" s="119" t="str">
        <f t="shared" si="627"/>
        <v/>
      </c>
      <c r="X3290" s="119" t="str">
        <f t="shared" si="628"/>
        <v/>
      </c>
      <c r="Y3290" s="120" t="str">
        <f t="shared" si="622"/>
        <v/>
      </c>
      <c r="Z3290" s="121" t="str">
        <f t="shared" si="623"/>
        <v/>
      </c>
      <c r="AB3290" s="119" t="str">
        <f t="shared" si="618"/>
        <v/>
      </c>
    </row>
    <row r="3291" spans="1:28" x14ac:dyDescent="0.45">
      <c r="A3291" s="112" t="str">
        <f>IF(C3291="","",COUNTA($C$3:C3291))</f>
        <v/>
      </c>
      <c r="B3291" s="112" t="str">
        <f t="shared" si="624"/>
        <v/>
      </c>
      <c r="F3291" s="137"/>
      <c r="G3291" s="116"/>
      <c r="H3291" s="152"/>
      <c r="I3291" s="116"/>
      <c r="J3291" s="116"/>
      <c r="K3291" s="117" t="str">
        <f t="shared" si="625"/>
        <v/>
      </c>
      <c r="O3291" s="138" t="str">
        <f t="shared" si="619"/>
        <v/>
      </c>
      <c r="P3291" s="142"/>
      <c r="S3291" s="154"/>
      <c r="T3291" s="119" t="str">
        <f t="shared" si="620"/>
        <v/>
      </c>
      <c r="U3291" s="119" t="str">
        <f t="shared" si="621"/>
        <v/>
      </c>
      <c r="V3291" s="119" t="str">
        <f t="shared" si="626"/>
        <v/>
      </c>
      <c r="W3291" s="119" t="str">
        <f t="shared" si="627"/>
        <v/>
      </c>
      <c r="X3291" s="119" t="str">
        <f t="shared" si="628"/>
        <v/>
      </c>
      <c r="Y3291" s="120" t="str">
        <f t="shared" si="622"/>
        <v/>
      </c>
      <c r="Z3291" s="121" t="str">
        <f t="shared" si="623"/>
        <v/>
      </c>
      <c r="AB3291" s="119" t="str">
        <f t="shared" si="618"/>
        <v/>
      </c>
    </row>
    <row r="3292" spans="1:28" x14ac:dyDescent="0.45">
      <c r="A3292" s="112" t="str">
        <f>IF(C3292="","",COUNTA($C$3:C3292))</f>
        <v/>
      </c>
      <c r="B3292" s="112" t="str">
        <f t="shared" si="624"/>
        <v/>
      </c>
      <c r="F3292" s="137"/>
      <c r="G3292" s="116"/>
      <c r="H3292" s="152"/>
      <c r="I3292" s="116"/>
      <c r="J3292" s="116"/>
      <c r="K3292" s="117" t="str">
        <f t="shared" si="625"/>
        <v/>
      </c>
      <c r="O3292" s="138" t="str">
        <f t="shared" si="619"/>
        <v/>
      </c>
      <c r="P3292" s="142"/>
      <c r="S3292" s="154"/>
      <c r="T3292" s="119" t="str">
        <f t="shared" si="620"/>
        <v/>
      </c>
      <c r="U3292" s="119" t="str">
        <f t="shared" si="621"/>
        <v/>
      </c>
      <c r="V3292" s="119" t="str">
        <f t="shared" si="626"/>
        <v/>
      </c>
      <c r="W3292" s="119" t="str">
        <f t="shared" si="627"/>
        <v/>
      </c>
      <c r="X3292" s="119" t="str">
        <f t="shared" si="628"/>
        <v/>
      </c>
      <c r="Y3292" s="120" t="str">
        <f t="shared" si="622"/>
        <v/>
      </c>
      <c r="Z3292" s="121" t="str">
        <f t="shared" si="623"/>
        <v/>
      </c>
      <c r="AB3292" s="119" t="str">
        <f t="shared" si="618"/>
        <v/>
      </c>
    </row>
    <row r="3293" spans="1:28" x14ac:dyDescent="0.45">
      <c r="A3293" s="112" t="str">
        <f>IF(C3293="","",COUNTA($C$3:C3293))</f>
        <v/>
      </c>
      <c r="B3293" s="112" t="str">
        <f t="shared" si="624"/>
        <v/>
      </c>
      <c r="F3293" s="137"/>
      <c r="G3293" s="116"/>
      <c r="H3293" s="152"/>
      <c r="I3293" s="116"/>
      <c r="J3293" s="116"/>
      <c r="K3293" s="117" t="str">
        <f t="shared" si="625"/>
        <v/>
      </c>
      <c r="O3293" s="138" t="str">
        <f t="shared" si="619"/>
        <v/>
      </c>
      <c r="P3293" s="142"/>
      <c r="S3293" s="154"/>
      <c r="T3293" s="119" t="str">
        <f t="shared" si="620"/>
        <v/>
      </c>
      <c r="U3293" s="119" t="str">
        <f t="shared" si="621"/>
        <v/>
      </c>
      <c r="V3293" s="119" t="str">
        <f t="shared" si="626"/>
        <v/>
      </c>
      <c r="W3293" s="119" t="str">
        <f t="shared" si="627"/>
        <v/>
      </c>
      <c r="X3293" s="119" t="str">
        <f t="shared" si="628"/>
        <v/>
      </c>
      <c r="Y3293" s="120" t="str">
        <f t="shared" si="622"/>
        <v/>
      </c>
      <c r="Z3293" s="121" t="str">
        <f t="shared" si="623"/>
        <v/>
      </c>
      <c r="AB3293" s="119" t="str">
        <f t="shared" si="618"/>
        <v/>
      </c>
    </row>
    <row r="3294" spans="1:28" x14ac:dyDescent="0.45">
      <c r="A3294" s="112" t="str">
        <f>IF(C3294="","",COUNTA($C$3:C3294))</f>
        <v/>
      </c>
      <c r="B3294" s="112" t="str">
        <f t="shared" si="624"/>
        <v/>
      </c>
      <c r="F3294" s="137"/>
      <c r="G3294" s="116"/>
      <c r="H3294" s="152"/>
      <c r="I3294" s="116"/>
      <c r="J3294" s="116"/>
      <c r="K3294" s="117" t="str">
        <f t="shared" si="625"/>
        <v/>
      </c>
      <c r="O3294" s="138" t="str">
        <f t="shared" si="619"/>
        <v/>
      </c>
      <c r="P3294" s="142"/>
      <c r="S3294" s="154"/>
      <c r="T3294" s="119" t="str">
        <f t="shared" si="620"/>
        <v/>
      </c>
      <c r="U3294" s="119" t="str">
        <f t="shared" si="621"/>
        <v/>
      </c>
      <c r="V3294" s="119" t="str">
        <f t="shared" si="626"/>
        <v/>
      </c>
      <c r="W3294" s="119" t="str">
        <f t="shared" si="627"/>
        <v/>
      </c>
      <c r="X3294" s="119" t="str">
        <f t="shared" si="628"/>
        <v/>
      </c>
      <c r="Y3294" s="120" t="str">
        <f t="shared" si="622"/>
        <v/>
      </c>
      <c r="Z3294" s="121" t="str">
        <f t="shared" si="623"/>
        <v/>
      </c>
      <c r="AB3294" s="119" t="str">
        <f t="shared" si="618"/>
        <v/>
      </c>
    </row>
    <row r="3295" spans="1:28" x14ac:dyDescent="0.45">
      <c r="A3295" s="112" t="str">
        <f>IF(C3295="","",COUNTA($C$3:C3295))</f>
        <v/>
      </c>
      <c r="B3295" s="112" t="str">
        <f t="shared" si="624"/>
        <v/>
      </c>
      <c r="F3295" s="137"/>
      <c r="G3295" s="116"/>
      <c r="H3295" s="152"/>
      <c r="I3295" s="116"/>
      <c r="J3295" s="116"/>
      <c r="K3295" s="117" t="str">
        <f t="shared" si="625"/>
        <v/>
      </c>
      <c r="O3295" s="138" t="str">
        <f t="shared" si="619"/>
        <v/>
      </c>
      <c r="P3295" s="142"/>
      <c r="S3295" s="154"/>
      <c r="T3295" s="119" t="str">
        <f t="shared" si="620"/>
        <v/>
      </c>
      <c r="U3295" s="119" t="str">
        <f t="shared" si="621"/>
        <v/>
      </c>
      <c r="V3295" s="119" t="str">
        <f t="shared" si="626"/>
        <v/>
      </c>
      <c r="W3295" s="119" t="str">
        <f t="shared" si="627"/>
        <v/>
      </c>
      <c r="X3295" s="119" t="str">
        <f t="shared" si="628"/>
        <v/>
      </c>
      <c r="Y3295" s="120" t="str">
        <f t="shared" si="622"/>
        <v/>
      </c>
      <c r="Z3295" s="121" t="str">
        <f t="shared" si="623"/>
        <v/>
      </c>
      <c r="AB3295" s="119" t="str">
        <f t="shared" si="618"/>
        <v/>
      </c>
    </row>
    <row r="3296" spans="1:28" x14ac:dyDescent="0.45">
      <c r="A3296" s="112" t="str">
        <f>IF(C3296="","",COUNTA($C$3:C3296))</f>
        <v/>
      </c>
      <c r="B3296" s="112" t="str">
        <f t="shared" si="624"/>
        <v/>
      </c>
      <c r="F3296" s="137"/>
      <c r="G3296" s="116"/>
      <c r="H3296" s="152"/>
      <c r="I3296" s="116"/>
      <c r="J3296" s="116"/>
      <c r="K3296" s="117" t="str">
        <f t="shared" si="625"/>
        <v/>
      </c>
      <c r="O3296" s="138" t="str">
        <f t="shared" si="619"/>
        <v/>
      </c>
      <c r="P3296" s="142"/>
      <c r="S3296" s="154"/>
      <c r="T3296" s="119" t="str">
        <f t="shared" si="620"/>
        <v/>
      </c>
      <c r="U3296" s="119" t="str">
        <f t="shared" si="621"/>
        <v/>
      </c>
      <c r="V3296" s="119" t="str">
        <f t="shared" si="626"/>
        <v/>
      </c>
      <c r="W3296" s="119" t="str">
        <f t="shared" si="627"/>
        <v/>
      </c>
      <c r="X3296" s="119" t="str">
        <f t="shared" si="628"/>
        <v/>
      </c>
      <c r="Y3296" s="120" t="str">
        <f t="shared" si="622"/>
        <v/>
      </c>
      <c r="Z3296" s="121" t="str">
        <f t="shared" si="623"/>
        <v/>
      </c>
      <c r="AB3296" s="119" t="str">
        <f t="shared" si="618"/>
        <v/>
      </c>
    </row>
    <row r="3297" spans="1:28" x14ac:dyDescent="0.45">
      <c r="A3297" s="112" t="str">
        <f>IF(C3297="","",COUNTA($C$3:C3297))</f>
        <v/>
      </c>
      <c r="B3297" s="112" t="str">
        <f t="shared" si="624"/>
        <v/>
      </c>
      <c r="F3297" s="137"/>
      <c r="G3297" s="116"/>
      <c r="H3297" s="152"/>
      <c r="I3297" s="116"/>
      <c r="J3297" s="116"/>
      <c r="K3297" s="117" t="str">
        <f t="shared" si="625"/>
        <v/>
      </c>
      <c r="O3297" s="138" t="str">
        <f t="shared" si="619"/>
        <v/>
      </c>
      <c r="P3297" s="142"/>
      <c r="S3297" s="154"/>
      <c r="T3297" s="119" t="str">
        <f t="shared" si="620"/>
        <v/>
      </c>
      <c r="U3297" s="119" t="str">
        <f t="shared" si="621"/>
        <v/>
      </c>
      <c r="V3297" s="119" t="str">
        <f t="shared" si="626"/>
        <v/>
      </c>
      <c r="W3297" s="119" t="str">
        <f t="shared" si="627"/>
        <v/>
      </c>
      <c r="X3297" s="119" t="str">
        <f t="shared" si="628"/>
        <v/>
      </c>
      <c r="Y3297" s="120" t="str">
        <f t="shared" si="622"/>
        <v/>
      </c>
      <c r="Z3297" s="121" t="str">
        <f t="shared" si="623"/>
        <v/>
      </c>
      <c r="AB3297" s="119" t="str">
        <f t="shared" si="618"/>
        <v/>
      </c>
    </row>
    <row r="3298" spans="1:28" x14ac:dyDescent="0.45">
      <c r="A3298" s="112" t="str">
        <f>IF(C3298="","",COUNTA($C$3:C3298))</f>
        <v/>
      </c>
      <c r="B3298" s="112" t="str">
        <f t="shared" si="624"/>
        <v/>
      </c>
      <c r="F3298" s="137"/>
      <c r="G3298" s="116"/>
      <c r="H3298" s="152"/>
      <c r="I3298" s="116"/>
      <c r="J3298" s="116"/>
      <c r="K3298" s="117" t="str">
        <f t="shared" si="625"/>
        <v/>
      </c>
      <c r="O3298" s="138" t="str">
        <f t="shared" si="619"/>
        <v/>
      </c>
      <c r="P3298" s="142"/>
      <c r="S3298" s="154"/>
      <c r="T3298" s="119" t="str">
        <f t="shared" si="620"/>
        <v/>
      </c>
      <c r="U3298" s="119" t="str">
        <f t="shared" si="621"/>
        <v/>
      </c>
      <c r="V3298" s="119" t="str">
        <f t="shared" si="626"/>
        <v/>
      </c>
      <c r="W3298" s="119" t="str">
        <f t="shared" si="627"/>
        <v/>
      </c>
      <c r="X3298" s="119" t="str">
        <f t="shared" si="628"/>
        <v/>
      </c>
      <c r="Y3298" s="120" t="str">
        <f t="shared" si="622"/>
        <v/>
      </c>
      <c r="Z3298" s="121" t="str">
        <f t="shared" si="623"/>
        <v/>
      </c>
      <c r="AB3298" s="119" t="str">
        <f t="shared" si="618"/>
        <v/>
      </c>
    </row>
    <row r="3299" spans="1:28" x14ac:dyDescent="0.45">
      <c r="A3299" s="112" t="str">
        <f>IF(C3299="","",COUNTA($C$3:C3299))</f>
        <v/>
      </c>
      <c r="B3299" s="112" t="str">
        <f t="shared" si="624"/>
        <v/>
      </c>
      <c r="F3299" s="137"/>
      <c r="G3299" s="116"/>
      <c r="H3299" s="152"/>
      <c r="I3299" s="116"/>
      <c r="J3299" s="116"/>
      <c r="K3299" s="117" t="str">
        <f t="shared" si="625"/>
        <v/>
      </c>
      <c r="O3299" s="138" t="str">
        <f t="shared" si="619"/>
        <v/>
      </c>
      <c r="P3299" s="142"/>
      <c r="S3299" s="154"/>
      <c r="T3299" s="119" t="str">
        <f t="shared" si="620"/>
        <v/>
      </c>
      <c r="U3299" s="119" t="str">
        <f t="shared" si="621"/>
        <v/>
      </c>
      <c r="V3299" s="119" t="str">
        <f t="shared" si="626"/>
        <v/>
      </c>
      <c r="W3299" s="119" t="str">
        <f t="shared" si="627"/>
        <v/>
      </c>
      <c r="X3299" s="119" t="str">
        <f t="shared" si="628"/>
        <v/>
      </c>
      <c r="Y3299" s="120" t="str">
        <f t="shared" si="622"/>
        <v/>
      </c>
      <c r="Z3299" s="121" t="str">
        <f t="shared" si="623"/>
        <v/>
      </c>
      <c r="AB3299" s="119" t="str">
        <f t="shared" si="618"/>
        <v/>
      </c>
    </row>
    <row r="3300" spans="1:28" x14ac:dyDescent="0.45">
      <c r="A3300" s="112" t="str">
        <f>IF(C3300="","",COUNTA($C$3:C3300))</f>
        <v/>
      </c>
      <c r="B3300" s="112" t="str">
        <f t="shared" si="624"/>
        <v/>
      </c>
      <c r="F3300" s="137"/>
      <c r="G3300" s="116"/>
      <c r="H3300" s="152"/>
      <c r="I3300" s="116"/>
      <c r="J3300" s="116"/>
      <c r="K3300" s="117" t="str">
        <f t="shared" si="625"/>
        <v/>
      </c>
      <c r="O3300" s="138" t="str">
        <f t="shared" si="619"/>
        <v/>
      </c>
      <c r="P3300" s="142"/>
      <c r="S3300" s="154"/>
      <c r="T3300" s="119" t="str">
        <f t="shared" si="620"/>
        <v/>
      </c>
      <c r="U3300" s="119" t="str">
        <f t="shared" si="621"/>
        <v/>
      </c>
      <c r="V3300" s="119" t="str">
        <f t="shared" si="626"/>
        <v/>
      </c>
      <c r="W3300" s="119" t="str">
        <f t="shared" si="627"/>
        <v/>
      </c>
      <c r="X3300" s="119" t="str">
        <f t="shared" si="628"/>
        <v/>
      </c>
      <c r="Y3300" s="120" t="str">
        <f t="shared" si="622"/>
        <v/>
      </c>
      <c r="Z3300" s="121" t="str">
        <f t="shared" si="623"/>
        <v/>
      </c>
      <c r="AB3300" s="119" t="str">
        <f t="shared" ref="AB3300:AB3363" si="629">IFERROR((X3300-AA3300),"")</f>
        <v/>
      </c>
    </row>
    <row r="3301" spans="1:28" x14ac:dyDescent="0.45">
      <c r="A3301" s="112" t="str">
        <f>IF(C3301="","",COUNTA($C$3:C3301))</f>
        <v/>
      </c>
      <c r="B3301" s="112" t="str">
        <f t="shared" si="624"/>
        <v/>
      </c>
      <c r="F3301" s="137"/>
      <c r="G3301" s="116"/>
      <c r="H3301" s="152"/>
      <c r="I3301" s="116"/>
      <c r="J3301" s="116"/>
      <c r="K3301" s="117" t="str">
        <f t="shared" si="625"/>
        <v/>
      </c>
      <c r="O3301" s="138" t="str">
        <f t="shared" si="619"/>
        <v/>
      </c>
      <c r="P3301" s="142"/>
      <c r="S3301" s="154"/>
      <c r="T3301" s="119" t="str">
        <f t="shared" si="620"/>
        <v/>
      </c>
      <c r="U3301" s="119" t="str">
        <f t="shared" si="621"/>
        <v/>
      </c>
      <c r="V3301" s="119" t="str">
        <f t="shared" si="626"/>
        <v/>
      </c>
      <c r="W3301" s="119" t="str">
        <f t="shared" si="627"/>
        <v/>
      </c>
      <c r="X3301" s="119" t="str">
        <f t="shared" si="628"/>
        <v/>
      </c>
      <c r="Y3301" s="120" t="str">
        <f t="shared" si="622"/>
        <v/>
      </c>
      <c r="Z3301" s="121" t="str">
        <f t="shared" si="623"/>
        <v/>
      </c>
      <c r="AB3301" s="119" t="str">
        <f t="shared" si="629"/>
        <v/>
      </c>
    </row>
    <row r="3302" spans="1:28" x14ac:dyDescent="0.45">
      <c r="A3302" s="112" t="str">
        <f>IF(C3302="","",COUNTA($C$3:C3302))</f>
        <v/>
      </c>
      <c r="B3302" s="112" t="str">
        <f t="shared" si="624"/>
        <v/>
      </c>
      <c r="F3302" s="137"/>
      <c r="G3302" s="116"/>
      <c r="H3302" s="152"/>
      <c r="I3302" s="116"/>
      <c r="J3302" s="116"/>
      <c r="K3302" s="117" t="str">
        <f t="shared" si="625"/>
        <v/>
      </c>
      <c r="O3302" s="138" t="str">
        <f t="shared" si="619"/>
        <v/>
      </c>
      <c r="P3302" s="142"/>
      <c r="S3302" s="154"/>
      <c r="T3302" s="119" t="str">
        <f t="shared" si="620"/>
        <v/>
      </c>
      <c r="U3302" s="119" t="str">
        <f t="shared" si="621"/>
        <v/>
      </c>
      <c r="V3302" s="119" t="str">
        <f t="shared" si="626"/>
        <v/>
      </c>
      <c r="W3302" s="119" t="str">
        <f t="shared" si="627"/>
        <v/>
      </c>
      <c r="X3302" s="119" t="str">
        <f t="shared" si="628"/>
        <v/>
      </c>
      <c r="Y3302" s="120" t="str">
        <f t="shared" si="622"/>
        <v/>
      </c>
      <c r="Z3302" s="121" t="str">
        <f t="shared" si="623"/>
        <v/>
      </c>
      <c r="AB3302" s="119" t="str">
        <f t="shared" si="629"/>
        <v/>
      </c>
    </row>
    <row r="3303" spans="1:28" x14ac:dyDescent="0.45">
      <c r="A3303" s="112" t="str">
        <f>IF(C3303="","",COUNTA($C$3:C3303))</f>
        <v/>
      </c>
      <c r="B3303" s="112" t="str">
        <f t="shared" si="624"/>
        <v/>
      </c>
      <c r="F3303" s="137"/>
      <c r="G3303" s="116"/>
      <c r="H3303" s="152"/>
      <c r="I3303" s="116"/>
      <c r="J3303" s="116"/>
      <c r="K3303" s="117" t="str">
        <f t="shared" si="625"/>
        <v/>
      </c>
      <c r="O3303" s="138" t="str">
        <f t="shared" si="619"/>
        <v/>
      </c>
      <c r="P3303" s="142"/>
      <c r="S3303" s="154"/>
      <c r="T3303" s="119" t="str">
        <f t="shared" si="620"/>
        <v/>
      </c>
      <c r="U3303" s="119" t="str">
        <f t="shared" si="621"/>
        <v/>
      </c>
      <c r="V3303" s="119" t="str">
        <f t="shared" si="626"/>
        <v/>
      </c>
      <c r="W3303" s="119" t="str">
        <f t="shared" si="627"/>
        <v/>
      </c>
      <c r="X3303" s="119" t="str">
        <f t="shared" si="628"/>
        <v/>
      </c>
      <c r="Y3303" s="120" t="str">
        <f t="shared" si="622"/>
        <v/>
      </c>
      <c r="Z3303" s="121" t="str">
        <f t="shared" si="623"/>
        <v/>
      </c>
      <c r="AB3303" s="119" t="str">
        <f t="shared" si="629"/>
        <v/>
      </c>
    </row>
    <row r="3304" spans="1:28" x14ac:dyDescent="0.45">
      <c r="A3304" s="112" t="str">
        <f>IF(C3304="","",COUNTA($C$3:C3304))</f>
        <v/>
      </c>
      <c r="B3304" s="112" t="str">
        <f t="shared" si="624"/>
        <v/>
      </c>
      <c r="F3304" s="137"/>
      <c r="G3304" s="116"/>
      <c r="H3304" s="152"/>
      <c r="I3304" s="116"/>
      <c r="J3304" s="116"/>
      <c r="K3304" s="117" t="str">
        <f t="shared" si="625"/>
        <v/>
      </c>
      <c r="O3304" s="138" t="str">
        <f t="shared" si="619"/>
        <v/>
      </c>
      <c r="P3304" s="142"/>
      <c r="S3304" s="154"/>
      <c r="T3304" s="119" t="str">
        <f t="shared" si="620"/>
        <v/>
      </c>
      <c r="U3304" s="119" t="str">
        <f t="shared" si="621"/>
        <v/>
      </c>
      <c r="V3304" s="119" t="str">
        <f t="shared" si="626"/>
        <v/>
      </c>
      <c r="W3304" s="119" t="str">
        <f t="shared" si="627"/>
        <v/>
      </c>
      <c r="X3304" s="119" t="str">
        <f t="shared" si="628"/>
        <v/>
      </c>
      <c r="Y3304" s="120" t="str">
        <f t="shared" si="622"/>
        <v/>
      </c>
      <c r="Z3304" s="121" t="str">
        <f t="shared" si="623"/>
        <v/>
      </c>
      <c r="AB3304" s="119" t="str">
        <f t="shared" si="629"/>
        <v/>
      </c>
    </row>
    <row r="3305" spans="1:28" x14ac:dyDescent="0.45">
      <c r="A3305" s="112" t="str">
        <f>IF(C3305="","",COUNTA($C$3:C3305))</f>
        <v/>
      </c>
      <c r="B3305" s="112" t="str">
        <f t="shared" si="624"/>
        <v/>
      </c>
      <c r="F3305" s="137"/>
      <c r="G3305" s="116"/>
      <c r="H3305" s="152"/>
      <c r="I3305" s="116"/>
      <c r="J3305" s="116"/>
      <c r="K3305" s="117" t="str">
        <f t="shared" si="625"/>
        <v/>
      </c>
      <c r="O3305" s="138" t="str">
        <f t="shared" ref="O3305:O3368" si="630">IF(ISNUMBER(SEARCH("gsm",J:J)),(M3305+N3305)*1.22,IF(ISNUMBER(SEARCH("Tape",J:J)),L3305,IF(ISNUMBER(SEARCH("Thermal",J:J)),L3305,IF(ISNUMBER(SEARCH("Acou",J:J)),L3305,IF(ISNUMBER(SEARCH("ss",J:J)),L3305,IF(ISNUMBER(SEARCH("Alu",J:J)),L3305,IF(ISNUMBER(SEARCH("Gasket",J:J)),L3305,IF(ISNUMBER(SEARCH("Cleats",J:J)),L3305,IF(ISNUMBER(SEARCH("Tube",J:J)),L3305,IF(ISNUMBER(SEARCH("Bracket",J:J)),L3305,IF(ISNUMBER(SEARCH("Corner",J:J)),L3305,IF(ISNUMBER(SEARCH("MS",J:J)),L3305,IF(ISNUMBER(SEARCH("Bucket",J:J)),L3305,IF(ISNUMBER(SEARCH("stretch",J:J)),L3305,IF(ISNUMBER(SEARCH("Bubble",J:J)),L3305,IF(ISNUMBER(SEARCH("JTR",J:J)),L3305,IF(ISNUMBER(SEARCH("Clamp",J:J)),"No's",IF(ISNUMBER(SEARCH("PIR",J:J)),"sqmt",""))))))))))))))))))</f>
        <v/>
      </c>
      <c r="P3305" s="142"/>
      <c r="S3305" s="154"/>
      <c r="T3305" s="119" t="str">
        <f t="shared" si="620"/>
        <v/>
      </c>
      <c r="U3305" s="119" t="str">
        <f t="shared" si="621"/>
        <v/>
      </c>
      <c r="V3305" s="119" t="str">
        <f t="shared" si="626"/>
        <v/>
      </c>
      <c r="W3305" s="119" t="str">
        <f t="shared" si="627"/>
        <v/>
      </c>
      <c r="X3305" s="119" t="str">
        <f t="shared" si="628"/>
        <v/>
      </c>
      <c r="Y3305" s="120" t="str">
        <f t="shared" si="622"/>
        <v/>
      </c>
      <c r="Z3305" s="121" t="str">
        <f t="shared" si="623"/>
        <v/>
      </c>
      <c r="AB3305" s="119" t="str">
        <f t="shared" si="629"/>
        <v/>
      </c>
    </row>
    <row r="3306" spans="1:28" x14ac:dyDescent="0.45">
      <c r="A3306" s="112" t="str">
        <f>IF(C3306="","",COUNTA($C$3:C3306))</f>
        <v/>
      </c>
      <c r="B3306" s="112" t="str">
        <f t="shared" si="624"/>
        <v/>
      </c>
      <c r="F3306" s="137"/>
      <c r="G3306" s="116"/>
      <c r="H3306" s="152"/>
      <c r="I3306" s="116"/>
      <c r="J3306" s="116"/>
      <c r="K3306" s="117" t="str">
        <f t="shared" si="625"/>
        <v/>
      </c>
      <c r="O3306" s="138" t="str">
        <f t="shared" si="630"/>
        <v/>
      </c>
      <c r="P3306" s="142"/>
      <c r="S3306" s="154"/>
      <c r="T3306" s="119" t="str">
        <f t="shared" si="620"/>
        <v/>
      </c>
      <c r="U3306" s="119" t="str">
        <f t="shared" si="621"/>
        <v/>
      </c>
      <c r="V3306" s="119" t="str">
        <f t="shared" si="626"/>
        <v/>
      </c>
      <c r="W3306" s="119" t="str">
        <f t="shared" si="627"/>
        <v/>
      </c>
      <c r="X3306" s="119" t="str">
        <f t="shared" si="628"/>
        <v/>
      </c>
      <c r="Y3306" s="120" t="str">
        <f t="shared" si="622"/>
        <v/>
      </c>
      <c r="Z3306" s="121" t="str">
        <f t="shared" si="623"/>
        <v/>
      </c>
      <c r="AB3306" s="119" t="str">
        <f t="shared" si="629"/>
        <v/>
      </c>
    </row>
    <row r="3307" spans="1:28" x14ac:dyDescent="0.45">
      <c r="A3307" s="112" t="str">
        <f>IF(C3307="","",COUNTA($C$3:C3307))</f>
        <v/>
      </c>
      <c r="B3307" s="112" t="str">
        <f t="shared" si="624"/>
        <v/>
      </c>
      <c r="F3307" s="137"/>
      <c r="G3307" s="116"/>
      <c r="H3307" s="152"/>
      <c r="I3307" s="116"/>
      <c r="J3307" s="116"/>
      <c r="K3307" s="117" t="str">
        <f t="shared" si="625"/>
        <v/>
      </c>
      <c r="O3307" s="138" t="str">
        <f t="shared" si="630"/>
        <v/>
      </c>
      <c r="P3307" s="142"/>
      <c r="S3307" s="154"/>
      <c r="T3307" s="119" t="str">
        <f t="shared" si="620"/>
        <v/>
      </c>
      <c r="U3307" s="119" t="str">
        <f t="shared" si="621"/>
        <v/>
      </c>
      <c r="V3307" s="119" t="str">
        <f t="shared" si="626"/>
        <v/>
      </c>
      <c r="W3307" s="119" t="str">
        <f t="shared" si="627"/>
        <v/>
      </c>
      <c r="X3307" s="119" t="str">
        <f t="shared" si="628"/>
        <v/>
      </c>
      <c r="Y3307" s="120" t="str">
        <f t="shared" si="622"/>
        <v/>
      </c>
      <c r="Z3307" s="121" t="str">
        <f t="shared" si="623"/>
        <v/>
      </c>
      <c r="AB3307" s="119" t="str">
        <f t="shared" si="629"/>
        <v/>
      </c>
    </row>
    <row r="3308" spans="1:28" x14ac:dyDescent="0.45">
      <c r="A3308" s="112" t="str">
        <f>IF(C3308="","",COUNTA($C$3:C3308))</f>
        <v/>
      </c>
      <c r="B3308" s="112" t="str">
        <f t="shared" si="624"/>
        <v/>
      </c>
      <c r="F3308" s="137"/>
      <c r="G3308" s="116"/>
      <c r="H3308" s="152"/>
      <c r="I3308" s="116"/>
      <c r="J3308" s="116"/>
      <c r="K3308" s="117" t="str">
        <f t="shared" si="625"/>
        <v/>
      </c>
      <c r="O3308" s="138" t="str">
        <f t="shared" si="630"/>
        <v/>
      </c>
      <c r="P3308" s="142"/>
      <c r="S3308" s="154"/>
      <c r="T3308" s="119" t="str">
        <f t="shared" si="620"/>
        <v/>
      </c>
      <c r="U3308" s="119" t="str">
        <f t="shared" si="621"/>
        <v/>
      </c>
      <c r="V3308" s="119" t="str">
        <f t="shared" si="626"/>
        <v/>
      </c>
      <c r="W3308" s="119" t="str">
        <f t="shared" si="627"/>
        <v/>
      </c>
      <c r="X3308" s="119" t="str">
        <f t="shared" si="628"/>
        <v/>
      </c>
      <c r="Y3308" s="120" t="str">
        <f t="shared" si="622"/>
        <v/>
      </c>
      <c r="Z3308" s="121" t="str">
        <f t="shared" si="623"/>
        <v/>
      </c>
      <c r="AB3308" s="119" t="str">
        <f t="shared" si="629"/>
        <v/>
      </c>
    </row>
    <row r="3309" spans="1:28" x14ac:dyDescent="0.45">
      <c r="A3309" s="112" t="str">
        <f>IF(C3309="","",COUNTA($C$3:C3309))</f>
        <v/>
      </c>
      <c r="B3309" s="112" t="str">
        <f t="shared" si="624"/>
        <v/>
      </c>
      <c r="F3309" s="137"/>
      <c r="G3309" s="116"/>
      <c r="H3309" s="152"/>
      <c r="I3309" s="116"/>
      <c r="J3309" s="116"/>
      <c r="K3309" s="117" t="str">
        <f t="shared" si="625"/>
        <v/>
      </c>
      <c r="O3309" s="138" t="str">
        <f t="shared" si="630"/>
        <v/>
      </c>
      <c r="P3309" s="142"/>
      <c r="S3309" s="154"/>
      <c r="T3309" s="119" t="str">
        <f t="shared" si="620"/>
        <v/>
      </c>
      <c r="U3309" s="119" t="str">
        <f t="shared" si="621"/>
        <v/>
      </c>
      <c r="V3309" s="119" t="str">
        <f t="shared" si="626"/>
        <v/>
      </c>
      <c r="W3309" s="119" t="str">
        <f t="shared" si="627"/>
        <v/>
      </c>
      <c r="X3309" s="119" t="str">
        <f t="shared" si="628"/>
        <v/>
      </c>
      <c r="Y3309" s="120" t="str">
        <f t="shared" si="622"/>
        <v/>
      </c>
      <c r="Z3309" s="121" t="str">
        <f t="shared" si="623"/>
        <v/>
      </c>
      <c r="AB3309" s="119" t="str">
        <f t="shared" si="629"/>
        <v/>
      </c>
    </row>
    <row r="3310" spans="1:28" x14ac:dyDescent="0.45">
      <c r="A3310" s="112" t="str">
        <f>IF(C3310="","",COUNTA($C$3:C3310))</f>
        <v/>
      </c>
      <c r="B3310" s="112" t="str">
        <f t="shared" si="624"/>
        <v/>
      </c>
      <c r="F3310" s="137"/>
      <c r="G3310" s="116"/>
      <c r="H3310" s="152"/>
      <c r="I3310" s="116"/>
      <c r="J3310" s="116"/>
      <c r="K3310" s="117" t="str">
        <f t="shared" si="625"/>
        <v/>
      </c>
      <c r="O3310" s="138" t="str">
        <f t="shared" si="630"/>
        <v/>
      </c>
      <c r="P3310" s="142"/>
      <c r="S3310" s="154"/>
      <c r="T3310" s="119" t="str">
        <f t="shared" si="620"/>
        <v/>
      </c>
      <c r="U3310" s="119" t="str">
        <f t="shared" si="621"/>
        <v/>
      </c>
      <c r="V3310" s="119" t="str">
        <f t="shared" si="626"/>
        <v/>
      </c>
      <c r="W3310" s="119" t="str">
        <f t="shared" si="627"/>
        <v/>
      </c>
      <c r="X3310" s="119" t="str">
        <f t="shared" si="628"/>
        <v/>
      </c>
      <c r="Y3310" s="120" t="str">
        <f t="shared" si="622"/>
        <v/>
      </c>
      <c r="Z3310" s="121" t="str">
        <f t="shared" si="623"/>
        <v/>
      </c>
      <c r="AB3310" s="119" t="str">
        <f t="shared" si="629"/>
        <v/>
      </c>
    </row>
    <row r="3311" spans="1:28" x14ac:dyDescent="0.45">
      <c r="A3311" s="112" t="str">
        <f>IF(C3311="","",COUNTA($C$3:C3311))</f>
        <v/>
      </c>
      <c r="B3311" s="112" t="str">
        <f t="shared" si="624"/>
        <v/>
      </c>
      <c r="F3311" s="137"/>
      <c r="G3311" s="116"/>
      <c r="H3311" s="152"/>
      <c r="I3311" s="116"/>
      <c r="J3311" s="116"/>
      <c r="K3311" s="117" t="str">
        <f t="shared" si="625"/>
        <v/>
      </c>
      <c r="O3311" s="138" t="str">
        <f t="shared" si="630"/>
        <v/>
      </c>
      <c r="P3311" s="142"/>
      <c r="S3311" s="154"/>
      <c r="T3311" s="119" t="str">
        <f t="shared" si="620"/>
        <v/>
      </c>
      <c r="U3311" s="119" t="str">
        <f t="shared" si="621"/>
        <v/>
      </c>
      <c r="V3311" s="119" t="str">
        <f t="shared" si="626"/>
        <v/>
      </c>
      <c r="W3311" s="119" t="str">
        <f t="shared" si="627"/>
        <v/>
      </c>
      <c r="X3311" s="119" t="str">
        <f t="shared" si="628"/>
        <v/>
      </c>
      <c r="Y3311" s="120" t="str">
        <f t="shared" si="622"/>
        <v/>
      </c>
      <c r="Z3311" s="121" t="str">
        <f t="shared" si="623"/>
        <v/>
      </c>
      <c r="AB3311" s="119" t="str">
        <f t="shared" si="629"/>
        <v/>
      </c>
    </row>
    <row r="3312" spans="1:28" x14ac:dyDescent="0.45">
      <c r="A3312" s="112" t="str">
        <f>IF(C3312="","",COUNTA($C$3:C3312))</f>
        <v/>
      </c>
      <c r="B3312" s="112" t="str">
        <f t="shared" si="624"/>
        <v/>
      </c>
      <c r="F3312" s="137"/>
      <c r="G3312" s="116"/>
      <c r="H3312" s="152"/>
      <c r="I3312" s="116"/>
      <c r="J3312" s="116"/>
      <c r="K3312" s="117" t="str">
        <f t="shared" si="625"/>
        <v/>
      </c>
      <c r="O3312" s="138" t="str">
        <f t="shared" si="630"/>
        <v/>
      </c>
      <c r="P3312" s="142"/>
      <c r="S3312" s="154"/>
      <c r="T3312" s="119" t="str">
        <f t="shared" si="620"/>
        <v/>
      </c>
      <c r="U3312" s="119" t="str">
        <f t="shared" si="621"/>
        <v/>
      </c>
      <c r="V3312" s="119" t="str">
        <f t="shared" si="626"/>
        <v/>
      </c>
      <c r="W3312" s="119" t="str">
        <f t="shared" si="627"/>
        <v/>
      </c>
      <c r="X3312" s="119" t="str">
        <f t="shared" si="628"/>
        <v/>
      </c>
      <c r="Y3312" s="120" t="str">
        <f t="shared" si="622"/>
        <v/>
      </c>
      <c r="Z3312" s="121" t="str">
        <f t="shared" si="623"/>
        <v/>
      </c>
      <c r="AB3312" s="119" t="str">
        <f t="shared" si="629"/>
        <v/>
      </c>
    </row>
    <row r="3313" spans="1:28" x14ac:dyDescent="0.45">
      <c r="A3313" s="112" t="str">
        <f>IF(C3313="","",COUNTA($C$3:C3313))</f>
        <v/>
      </c>
      <c r="B3313" s="112" t="str">
        <f t="shared" si="624"/>
        <v/>
      </c>
      <c r="F3313" s="137"/>
      <c r="G3313" s="116"/>
      <c r="H3313" s="152"/>
      <c r="I3313" s="116"/>
      <c r="J3313" s="116"/>
      <c r="K3313" s="117" t="str">
        <f t="shared" si="625"/>
        <v/>
      </c>
      <c r="O3313" s="138" t="str">
        <f t="shared" si="630"/>
        <v/>
      </c>
      <c r="P3313" s="142"/>
      <c r="S3313" s="154"/>
      <c r="T3313" s="119" t="str">
        <f t="shared" si="620"/>
        <v/>
      </c>
      <c r="U3313" s="119" t="str">
        <f t="shared" si="621"/>
        <v/>
      </c>
      <c r="V3313" s="119" t="str">
        <f t="shared" si="626"/>
        <v/>
      </c>
      <c r="W3313" s="119" t="str">
        <f t="shared" si="627"/>
        <v/>
      </c>
      <c r="X3313" s="119" t="str">
        <f t="shared" si="628"/>
        <v/>
      </c>
      <c r="Y3313" s="120" t="str">
        <f t="shared" si="622"/>
        <v/>
      </c>
      <c r="Z3313" s="121" t="str">
        <f t="shared" si="623"/>
        <v/>
      </c>
      <c r="AB3313" s="119" t="str">
        <f t="shared" si="629"/>
        <v/>
      </c>
    </row>
    <row r="3314" spans="1:28" x14ac:dyDescent="0.45">
      <c r="A3314" s="112" t="str">
        <f>IF(C3314="","",COUNTA($C$3:C3314))</f>
        <v/>
      </c>
      <c r="B3314" s="112" t="str">
        <f t="shared" si="624"/>
        <v/>
      </c>
      <c r="F3314" s="137"/>
      <c r="G3314" s="116"/>
      <c r="H3314" s="152"/>
      <c r="I3314" s="116"/>
      <c r="J3314" s="116"/>
      <c r="K3314" s="117" t="str">
        <f t="shared" si="625"/>
        <v/>
      </c>
      <c r="O3314" s="138" t="str">
        <f t="shared" si="630"/>
        <v/>
      </c>
      <c r="P3314" s="142"/>
      <c r="S3314" s="154"/>
      <c r="T3314" s="119" t="str">
        <f t="shared" si="620"/>
        <v/>
      </c>
      <c r="U3314" s="119" t="str">
        <f t="shared" si="621"/>
        <v/>
      </c>
      <c r="V3314" s="119" t="str">
        <f t="shared" si="626"/>
        <v/>
      </c>
      <c r="W3314" s="119" t="str">
        <f t="shared" si="627"/>
        <v/>
      </c>
      <c r="X3314" s="119" t="str">
        <f t="shared" si="628"/>
        <v/>
      </c>
      <c r="Y3314" s="120" t="str">
        <f t="shared" si="622"/>
        <v/>
      </c>
      <c r="Z3314" s="121" t="str">
        <f t="shared" si="623"/>
        <v/>
      </c>
      <c r="AB3314" s="119" t="str">
        <f t="shared" si="629"/>
        <v/>
      </c>
    </row>
    <row r="3315" spans="1:28" x14ac:dyDescent="0.45">
      <c r="A3315" s="112" t="str">
        <f>IF(C3315="","",COUNTA($C$3:C3315))</f>
        <v/>
      </c>
      <c r="B3315" s="112" t="str">
        <f t="shared" si="624"/>
        <v/>
      </c>
      <c r="F3315" s="137"/>
      <c r="G3315" s="116"/>
      <c r="H3315" s="152"/>
      <c r="I3315" s="116"/>
      <c r="J3315" s="116"/>
      <c r="K3315" s="117" t="str">
        <f t="shared" si="625"/>
        <v/>
      </c>
      <c r="O3315" s="138" t="str">
        <f t="shared" si="630"/>
        <v/>
      </c>
      <c r="P3315" s="142"/>
      <c r="S3315" s="154"/>
      <c r="T3315" s="119" t="str">
        <f t="shared" ref="T3315:T3378" si="631">(IF(K3315="Sqmt",(O3315-Q3315),""))</f>
        <v/>
      </c>
      <c r="U3315" s="119" t="str">
        <f t="shared" ref="U3315:U3378" si="632">(IF(K3315="Sqmt",(O3315-P3315)-T3315,IF(K3315="Rmt","",IF(K3315="Kg's","",IF(K3315="No's","",IF(K3315="Roll","",""))))))</f>
        <v/>
      </c>
      <c r="V3315" s="119" t="str">
        <f t="shared" si="626"/>
        <v/>
      </c>
      <c r="W3315" s="119" t="str">
        <f t="shared" si="627"/>
        <v/>
      </c>
      <c r="X3315" s="119" t="str">
        <f t="shared" si="628"/>
        <v/>
      </c>
      <c r="Y3315" s="120" t="str">
        <f t="shared" ref="Y3315:Y3378" si="633">IF(K3315="Sqmt",(T3315/O3315)*100,IF(K3315="Kg's","",IF(K3315="No's","",IF(K3315="Rmt","",IF(K3315="Roll","",IF(K3315="",""))))))</f>
        <v/>
      </c>
      <c r="Z3315" s="121" t="str">
        <f t="shared" ref="Z3315:Z3378" si="634">IF(K3315="Sqmt",(U3315/O3315)*100,IF(K3315="Kg's","",IF(K3315="No's","",IF(K3315="Rmt","",IF(K3315="Roll","",IF(K3315="",""))))))</f>
        <v/>
      </c>
      <c r="AB3315" s="119" t="str">
        <f t="shared" si="629"/>
        <v/>
      </c>
    </row>
    <row r="3316" spans="1:28" x14ac:dyDescent="0.45">
      <c r="A3316" s="112" t="str">
        <f>IF(C3316="","",COUNTA($C$3:C3316))</f>
        <v/>
      </c>
      <c r="B3316" s="112" t="str">
        <f t="shared" ref="B3316:B3379" si="635">IF(C3316="","",TEXT(C3316,"mmmm"))</f>
        <v/>
      </c>
      <c r="F3316" s="137"/>
      <c r="G3316" s="116"/>
      <c r="H3316" s="152"/>
      <c r="I3316" s="116"/>
      <c r="J3316" s="116"/>
      <c r="K3316" s="117" t="str">
        <f t="shared" si="625"/>
        <v/>
      </c>
      <c r="O3316" s="138" t="str">
        <f t="shared" si="630"/>
        <v/>
      </c>
      <c r="P3316" s="142"/>
      <c r="S3316" s="154"/>
      <c r="T3316" s="119" t="str">
        <f t="shared" si="631"/>
        <v/>
      </c>
      <c r="U3316" s="119" t="str">
        <f t="shared" si="632"/>
        <v/>
      </c>
      <c r="V3316" s="119" t="str">
        <f t="shared" si="626"/>
        <v/>
      </c>
      <c r="W3316" s="119" t="str">
        <f t="shared" si="627"/>
        <v/>
      </c>
      <c r="X3316" s="119" t="str">
        <f t="shared" si="628"/>
        <v/>
      </c>
      <c r="Y3316" s="120" t="str">
        <f t="shared" si="633"/>
        <v/>
      </c>
      <c r="Z3316" s="121" t="str">
        <f t="shared" si="634"/>
        <v/>
      </c>
      <c r="AB3316" s="119" t="str">
        <f t="shared" si="629"/>
        <v/>
      </c>
    </row>
    <row r="3317" spans="1:28" x14ac:dyDescent="0.45">
      <c r="A3317" s="112" t="str">
        <f>IF(C3317="","",COUNTA($C$3:C3317))</f>
        <v/>
      </c>
      <c r="B3317" s="112" t="str">
        <f t="shared" si="635"/>
        <v/>
      </c>
      <c r="F3317" s="137"/>
      <c r="G3317" s="116"/>
      <c r="H3317" s="152"/>
      <c r="I3317" s="116"/>
      <c r="J3317" s="116"/>
      <c r="K3317" s="117" t="str">
        <f t="shared" si="625"/>
        <v/>
      </c>
      <c r="O3317" s="138" t="str">
        <f t="shared" si="630"/>
        <v/>
      </c>
      <c r="P3317" s="142"/>
      <c r="S3317" s="154"/>
      <c r="T3317" s="119" t="str">
        <f t="shared" si="631"/>
        <v/>
      </c>
      <c r="U3317" s="119" t="str">
        <f t="shared" si="632"/>
        <v/>
      </c>
      <c r="V3317" s="119" t="str">
        <f t="shared" si="626"/>
        <v/>
      </c>
      <c r="W3317" s="119" t="str">
        <f t="shared" si="627"/>
        <v/>
      </c>
      <c r="X3317" s="119" t="str">
        <f t="shared" si="628"/>
        <v/>
      </c>
      <c r="Y3317" s="120" t="str">
        <f t="shared" si="633"/>
        <v/>
      </c>
      <c r="Z3317" s="121" t="str">
        <f t="shared" si="634"/>
        <v/>
      </c>
      <c r="AB3317" s="119" t="str">
        <f t="shared" si="629"/>
        <v/>
      </c>
    </row>
    <row r="3318" spans="1:28" x14ac:dyDescent="0.45">
      <c r="A3318" s="112" t="str">
        <f>IF(C3318="","",COUNTA($C$3:C3318))</f>
        <v/>
      </c>
      <c r="B3318" s="112" t="str">
        <f t="shared" si="635"/>
        <v/>
      </c>
      <c r="F3318" s="137"/>
      <c r="G3318" s="116"/>
      <c r="H3318" s="152"/>
      <c r="I3318" s="116"/>
      <c r="J3318" s="116"/>
      <c r="K3318" s="117" t="str">
        <f t="shared" si="625"/>
        <v/>
      </c>
      <c r="O3318" s="138" t="str">
        <f t="shared" si="630"/>
        <v/>
      </c>
      <c r="P3318" s="142"/>
      <c r="S3318" s="154"/>
      <c r="T3318" s="119" t="str">
        <f t="shared" si="631"/>
        <v/>
      </c>
      <c r="U3318" s="119" t="str">
        <f t="shared" si="632"/>
        <v/>
      </c>
      <c r="V3318" s="119" t="str">
        <f t="shared" si="626"/>
        <v/>
      </c>
      <c r="W3318" s="119" t="str">
        <f t="shared" si="627"/>
        <v/>
      </c>
      <c r="X3318" s="119" t="str">
        <f t="shared" si="628"/>
        <v/>
      </c>
      <c r="Y3318" s="120" t="str">
        <f t="shared" si="633"/>
        <v/>
      </c>
      <c r="Z3318" s="121" t="str">
        <f t="shared" si="634"/>
        <v/>
      </c>
      <c r="AB3318" s="119" t="str">
        <f t="shared" si="629"/>
        <v/>
      </c>
    </row>
    <row r="3319" spans="1:28" x14ac:dyDescent="0.45">
      <c r="A3319" s="112" t="str">
        <f>IF(C3319="","",COUNTA($C$3:C3319))</f>
        <v/>
      </c>
      <c r="B3319" s="112" t="str">
        <f t="shared" si="635"/>
        <v/>
      </c>
      <c r="F3319" s="137"/>
      <c r="G3319" s="116"/>
      <c r="H3319" s="152"/>
      <c r="I3319" s="116"/>
      <c r="J3319" s="116"/>
      <c r="K3319" s="117" t="str">
        <f t="shared" si="625"/>
        <v/>
      </c>
      <c r="O3319" s="138" t="str">
        <f t="shared" si="630"/>
        <v/>
      </c>
      <c r="P3319" s="142"/>
      <c r="S3319" s="154"/>
      <c r="T3319" s="119" t="str">
        <f t="shared" si="631"/>
        <v/>
      </c>
      <c r="U3319" s="119" t="str">
        <f t="shared" si="632"/>
        <v/>
      </c>
      <c r="V3319" s="119" t="str">
        <f t="shared" si="626"/>
        <v/>
      </c>
      <c r="W3319" s="119" t="str">
        <f t="shared" si="627"/>
        <v/>
      </c>
      <c r="X3319" s="119" t="str">
        <f t="shared" si="628"/>
        <v/>
      </c>
      <c r="Y3319" s="120" t="str">
        <f t="shared" si="633"/>
        <v/>
      </c>
      <c r="Z3319" s="121" t="str">
        <f t="shared" si="634"/>
        <v/>
      </c>
      <c r="AB3319" s="119" t="str">
        <f t="shared" si="629"/>
        <v/>
      </c>
    </row>
    <row r="3320" spans="1:28" x14ac:dyDescent="0.45">
      <c r="A3320" s="112" t="str">
        <f>IF(C3320="","",COUNTA($C$3:C3320))</f>
        <v/>
      </c>
      <c r="B3320" s="112" t="str">
        <f t="shared" si="635"/>
        <v/>
      </c>
      <c r="F3320" s="137"/>
      <c r="G3320" s="116"/>
      <c r="H3320" s="152"/>
      <c r="I3320" s="116"/>
      <c r="J3320" s="116"/>
      <c r="K3320" s="117" t="str">
        <f t="shared" si="625"/>
        <v/>
      </c>
      <c r="O3320" s="138" t="str">
        <f t="shared" si="630"/>
        <v/>
      </c>
      <c r="P3320" s="142"/>
      <c r="S3320" s="154"/>
      <c r="T3320" s="119" t="str">
        <f t="shared" si="631"/>
        <v/>
      </c>
      <c r="U3320" s="119" t="str">
        <f t="shared" si="632"/>
        <v/>
      </c>
      <c r="V3320" s="119" t="str">
        <f t="shared" si="626"/>
        <v/>
      </c>
      <c r="W3320" s="119" t="str">
        <f t="shared" si="627"/>
        <v/>
      </c>
      <c r="X3320" s="119" t="str">
        <f t="shared" si="628"/>
        <v/>
      </c>
      <c r="Y3320" s="120" t="str">
        <f t="shared" si="633"/>
        <v/>
      </c>
      <c r="Z3320" s="121" t="str">
        <f t="shared" si="634"/>
        <v/>
      </c>
      <c r="AB3320" s="119" t="str">
        <f t="shared" si="629"/>
        <v/>
      </c>
    </row>
    <row r="3321" spans="1:28" x14ac:dyDescent="0.45">
      <c r="A3321" s="112" t="str">
        <f>IF(C3321="","",COUNTA($C$3:C3321))</f>
        <v/>
      </c>
      <c r="B3321" s="112" t="str">
        <f t="shared" si="635"/>
        <v/>
      </c>
      <c r="F3321" s="137"/>
      <c r="G3321" s="116"/>
      <c r="H3321" s="152"/>
      <c r="I3321" s="116"/>
      <c r="J3321" s="116"/>
      <c r="K3321" s="117" t="str">
        <f t="shared" si="625"/>
        <v/>
      </c>
      <c r="O3321" s="138" t="str">
        <f t="shared" si="630"/>
        <v/>
      </c>
      <c r="P3321" s="142"/>
      <c r="S3321" s="154"/>
      <c r="T3321" s="119" t="str">
        <f t="shared" si="631"/>
        <v/>
      </c>
      <c r="U3321" s="119" t="str">
        <f t="shared" si="632"/>
        <v/>
      </c>
      <c r="V3321" s="119" t="str">
        <f t="shared" si="626"/>
        <v/>
      </c>
      <c r="W3321" s="119" t="str">
        <f t="shared" si="627"/>
        <v/>
      </c>
      <c r="X3321" s="119" t="str">
        <f t="shared" si="628"/>
        <v/>
      </c>
      <c r="Y3321" s="120" t="str">
        <f t="shared" si="633"/>
        <v/>
      </c>
      <c r="Z3321" s="121" t="str">
        <f t="shared" si="634"/>
        <v/>
      </c>
      <c r="AB3321" s="119" t="str">
        <f t="shared" si="629"/>
        <v/>
      </c>
    </row>
    <row r="3322" spans="1:28" x14ac:dyDescent="0.45">
      <c r="A3322" s="112" t="str">
        <f>IF(C3322="","",COUNTA($C$3:C3322))</f>
        <v/>
      </c>
      <c r="B3322" s="112" t="str">
        <f t="shared" si="635"/>
        <v/>
      </c>
      <c r="F3322" s="137"/>
      <c r="G3322" s="116"/>
      <c r="H3322" s="152"/>
      <c r="I3322" s="116"/>
      <c r="J3322" s="116"/>
      <c r="K3322" s="117" t="str">
        <f t="shared" si="625"/>
        <v/>
      </c>
      <c r="O3322" s="138" t="str">
        <f t="shared" si="630"/>
        <v/>
      </c>
      <c r="P3322" s="142"/>
      <c r="S3322" s="154"/>
      <c r="T3322" s="119" t="str">
        <f t="shared" si="631"/>
        <v/>
      </c>
      <c r="U3322" s="119" t="str">
        <f t="shared" si="632"/>
        <v/>
      </c>
      <c r="V3322" s="119" t="str">
        <f t="shared" si="626"/>
        <v/>
      </c>
      <c r="W3322" s="119" t="str">
        <f t="shared" si="627"/>
        <v/>
      </c>
      <c r="X3322" s="119" t="str">
        <f t="shared" si="628"/>
        <v/>
      </c>
      <c r="Y3322" s="120" t="str">
        <f t="shared" si="633"/>
        <v/>
      </c>
      <c r="Z3322" s="121" t="str">
        <f t="shared" si="634"/>
        <v/>
      </c>
      <c r="AB3322" s="119" t="str">
        <f t="shared" si="629"/>
        <v/>
      </c>
    </row>
    <row r="3323" spans="1:28" x14ac:dyDescent="0.45">
      <c r="A3323" s="112" t="str">
        <f>IF(C3323="","",COUNTA($C$3:C3323))</f>
        <v/>
      </c>
      <c r="B3323" s="112" t="str">
        <f t="shared" si="635"/>
        <v/>
      </c>
      <c r="F3323" s="137"/>
      <c r="G3323" s="116"/>
      <c r="H3323" s="152"/>
      <c r="I3323" s="116"/>
      <c r="J3323" s="116"/>
      <c r="K3323" s="117" t="str">
        <f t="shared" si="625"/>
        <v/>
      </c>
      <c r="O3323" s="138" t="str">
        <f t="shared" si="630"/>
        <v/>
      </c>
      <c r="P3323" s="142"/>
      <c r="S3323" s="154"/>
      <c r="T3323" s="119" t="str">
        <f t="shared" si="631"/>
        <v/>
      </c>
      <c r="U3323" s="119" t="str">
        <f t="shared" si="632"/>
        <v/>
      </c>
      <c r="V3323" s="119" t="str">
        <f t="shared" si="626"/>
        <v/>
      </c>
      <c r="W3323" s="119" t="str">
        <f t="shared" si="627"/>
        <v/>
      </c>
      <c r="X3323" s="119" t="str">
        <f t="shared" si="628"/>
        <v/>
      </c>
      <c r="Y3323" s="120" t="str">
        <f t="shared" si="633"/>
        <v/>
      </c>
      <c r="Z3323" s="121" t="str">
        <f t="shared" si="634"/>
        <v/>
      </c>
      <c r="AB3323" s="119" t="str">
        <f t="shared" si="629"/>
        <v/>
      </c>
    </row>
    <row r="3324" spans="1:28" x14ac:dyDescent="0.45">
      <c r="A3324" s="112" t="str">
        <f>IF(C3324="","",COUNTA($C$3:C3324))</f>
        <v/>
      </c>
      <c r="B3324" s="112" t="str">
        <f t="shared" si="635"/>
        <v/>
      </c>
      <c r="F3324" s="137"/>
      <c r="G3324" s="116"/>
      <c r="H3324" s="152"/>
      <c r="I3324" s="116"/>
      <c r="J3324" s="116"/>
      <c r="K3324" s="117" t="str">
        <f t="shared" si="625"/>
        <v/>
      </c>
      <c r="O3324" s="138" t="str">
        <f t="shared" si="630"/>
        <v/>
      </c>
      <c r="P3324" s="142"/>
      <c r="S3324" s="154"/>
      <c r="T3324" s="119" t="str">
        <f t="shared" si="631"/>
        <v/>
      </c>
      <c r="U3324" s="119" t="str">
        <f t="shared" si="632"/>
        <v/>
      </c>
      <c r="V3324" s="119" t="str">
        <f t="shared" si="626"/>
        <v/>
      </c>
      <c r="W3324" s="119" t="str">
        <f t="shared" si="627"/>
        <v/>
      </c>
      <c r="X3324" s="119" t="str">
        <f t="shared" si="628"/>
        <v/>
      </c>
      <c r="Y3324" s="120" t="str">
        <f t="shared" si="633"/>
        <v/>
      </c>
      <c r="Z3324" s="121" t="str">
        <f t="shared" si="634"/>
        <v/>
      </c>
      <c r="AB3324" s="119" t="str">
        <f t="shared" si="629"/>
        <v/>
      </c>
    </row>
    <row r="3325" spans="1:28" x14ac:dyDescent="0.45">
      <c r="A3325" s="112" t="str">
        <f>IF(C3325="","",COUNTA($C$3:C3325))</f>
        <v/>
      </c>
      <c r="B3325" s="112" t="str">
        <f t="shared" si="635"/>
        <v/>
      </c>
      <c r="F3325" s="137"/>
      <c r="G3325" s="116"/>
      <c r="H3325" s="152"/>
      <c r="I3325" s="116"/>
      <c r="J3325" s="116"/>
      <c r="K3325" s="117" t="str">
        <f t="shared" si="625"/>
        <v/>
      </c>
      <c r="O3325" s="138" t="str">
        <f t="shared" si="630"/>
        <v/>
      </c>
      <c r="P3325" s="142"/>
      <c r="S3325" s="154"/>
      <c r="T3325" s="119" t="str">
        <f t="shared" si="631"/>
        <v/>
      </c>
      <c r="U3325" s="119" t="str">
        <f t="shared" si="632"/>
        <v/>
      </c>
      <c r="V3325" s="119" t="str">
        <f t="shared" si="626"/>
        <v/>
      </c>
      <c r="W3325" s="119" t="str">
        <f t="shared" si="627"/>
        <v/>
      </c>
      <c r="X3325" s="119" t="str">
        <f t="shared" si="628"/>
        <v/>
      </c>
      <c r="Y3325" s="120" t="str">
        <f t="shared" si="633"/>
        <v/>
      </c>
      <c r="Z3325" s="121" t="str">
        <f t="shared" si="634"/>
        <v/>
      </c>
      <c r="AB3325" s="119" t="str">
        <f t="shared" si="629"/>
        <v/>
      </c>
    </row>
    <row r="3326" spans="1:28" x14ac:dyDescent="0.45">
      <c r="A3326" s="112" t="str">
        <f>IF(C3326="","",COUNTA($C$3:C3326))</f>
        <v/>
      </c>
      <c r="B3326" s="112" t="str">
        <f t="shared" si="635"/>
        <v/>
      </c>
      <c r="F3326" s="137"/>
      <c r="G3326" s="116"/>
      <c r="H3326" s="152"/>
      <c r="I3326" s="116"/>
      <c r="J3326" s="116"/>
      <c r="K3326" s="117" t="str">
        <f t="shared" si="625"/>
        <v/>
      </c>
      <c r="O3326" s="138" t="str">
        <f t="shared" si="630"/>
        <v/>
      </c>
      <c r="P3326" s="142"/>
      <c r="S3326" s="154"/>
      <c r="T3326" s="119" t="str">
        <f t="shared" si="631"/>
        <v/>
      </c>
      <c r="U3326" s="119" t="str">
        <f t="shared" si="632"/>
        <v/>
      </c>
      <c r="V3326" s="119" t="str">
        <f t="shared" si="626"/>
        <v/>
      </c>
      <c r="W3326" s="119" t="str">
        <f t="shared" si="627"/>
        <v/>
      </c>
      <c r="X3326" s="119" t="str">
        <f t="shared" si="628"/>
        <v/>
      </c>
      <c r="Y3326" s="120" t="str">
        <f t="shared" si="633"/>
        <v/>
      </c>
      <c r="Z3326" s="121" t="str">
        <f t="shared" si="634"/>
        <v/>
      </c>
      <c r="AB3326" s="119" t="str">
        <f t="shared" si="629"/>
        <v/>
      </c>
    </row>
    <row r="3327" spans="1:28" x14ac:dyDescent="0.45">
      <c r="A3327" s="112" t="str">
        <f>IF(C3327="","",COUNTA($C$3:C3327))</f>
        <v/>
      </c>
      <c r="B3327" s="112" t="str">
        <f t="shared" si="635"/>
        <v/>
      </c>
      <c r="F3327" s="137"/>
      <c r="G3327" s="116"/>
      <c r="H3327" s="152"/>
      <c r="I3327" s="116"/>
      <c r="J3327" s="116"/>
      <c r="K3327" s="117" t="str">
        <f t="shared" si="625"/>
        <v/>
      </c>
      <c r="O3327" s="138" t="str">
        <f t="shared" si="630"/>
        <v/>
      </c>
      <c r="P3327" s="142"/>
      <c r="S3327" s="154"/>
      <c r="T3327" s="119" t="str">
        <f t="shared" si="631"/>
        <v/>
      </c>
      <c r="U3327" s="119" t="str">
        <f t="shared" si="632"/>
        <v/>
      </c>
      <c r="V3327" s="119" t="str">
        <f t="shared" si="626"/>
        <v/>
      </c>
      <c r="W3327" s="119" t="str">
        <f t="shared" si="627"/>
        <v/>
      </c>
      <c r="X3327" s="119" t="str">
        <f t="shared" si="628"/>
        <v/>
      </c>
      <c r="Y3327" s="120" t="str">
        <f t="shared" si="633"/>
        <v/>
      </c>
      <c r="Z3327" s="121" t="str">
        <f t="shared" si="634"/>
        <v/>
      </c>
      <c r="AB3327" s="119" t="str">
        <f t="shared" si="629"/>
        <v/>
      </c>
    </row>
    <row r="3328" spans="1:28" x14ac:dyDescent="0.45">
      <c r="A3328" s="112" t="str">
        <f>IF(C3328="","",COUNTA($C$3:C3328))</f>
        <v/>
      </c>
      <c r="B3328" s="112" t="str">
        <f t="shared" si="635"/>
        <v/>
      </c>
      <c r="F3328" s="137"/>
      <c r="G3328" s="116"/>
      <c r="H3328" s="152"/>
      <c r="I3328" s="116"/>
      <c r="J3328" s="116"/>
      <c r="K3328" s="117" t="str">
        <f t="shared" si="625"/>
        <v/>
      </c>
      <c r="O3328" s="138" t="str">
        <f t="shared" si="630"/>
        <v/>
      </c>
      <c r="P3328" s="142"/>
      <c r="S3328" s="154"/>
      <c r="T3328" s="119" t="str">
        <f t="shared" si="631"/>
        <v/>
      </c>
      <c r="U3328" s="119" t="str">
        <f t="shared" si="632"/>
        <v/>
      </c>
      <c r="V3328" s="119" t="str">
        <f t="shared" si="626"/>
        <v/>
      </c>
      <c r="W3328" s="119" t="str">
        <f t="shared" si="627"/>
        <v/>
      </c>
      <c r="X3328" s="119" t="str">
        <f t="shared" si="628"/>
        <v/>
      </c>
      <c r="Y3328" s="120" t="str">
        <f t="shared" si="633"/>
        <v/>
      </c>
      <c r="Z3328" s="121" t="str">
        <f t="shared" si="634"/>
        <v/>
      </c>
      <c r="AB3328" s="119" t="str">
        <f t="shared" si="629"/>
        <v/>
      </c>
    </row>
    <row r="3329" spans="1:28" x14ac:dyDescent="0.45">
      <c r="A3329" s="112" t="str">
        <f>IF(C3329="","",COUNTA($C$3:C3329))</f>
        <v/>
      </c>
      <c r="B3329" s="112" t="str">
        <f t="shared" si="635"/>
        <v/>
      </c>
      <c r="F3329" s="137"/>
      <c r="G3329" s="116"/>
      <c r="H3329" s="152"/>
      <c r="I3329" s="116"/>
      <c r="J3329" s="116"/>
      <c r="K3329" s="117" t="str">
        <f t="shared" si="625"/>
        <v/>
      </c>
      <c r="O3329" s="138" t="str">
        <f t="shared" si="630"/>
        <v/>
      </c>
      <c r="P3329" s="142"/>
      <c r="S3329" s="154"/>
      <c r="T3329" s="119" t="str">
        <f t="shared" si="631"/>
        <v/>
      </c>
      <c r="U3329" s="119" t="str">
        <f t="shared" si="632"/>
        <v/>
      </c>
      <c r="V3329" s="119" t="str">
        <f t="shared" si="626"/>
        <v/>
      </c>
      <c r="W3329" s="119" t="str">
        <f t="shared" si="627"/>
        <v/>
      </c>
      <c r="X3329" s="119" t="str">
        <f t="shared" si="628"/>
        <v/>
      </c>
      <c r="Y3329" s="120" t="str">
        <f t="shared" si="633"/>
        <v/>
      </c>
      <c r="Z3329" s="121" t="str">
        <f t="shared" si="634"/>
        <v/>
      </c>
      <c r="AB3329" s="119" t="str">
        <f t="shared" si="629"/>
        <v/>
      </c>
    </row>
    <row r="3330" spans="1:28" x14ac:dyDescent="0.45">
      <c r="A3330" s="112" t="str">
        <f>IF(C3330="","",COUNTA($C$3:C3330))</f>
        <v/>
      </c>
      <c r="B3330" s="112" t="str">
        <f t="shared" si="635"/>
        <v/>
      </c>
      <c r="F3330" s="137"/>
      <c r="G3330" s="116"/>
      <c r="H3330" s="152"/>
      <c r="I3330" s="116"/>
      <c r="J3330" s="116"/>
      <c r="K3330" s="117" t="str">
        <f t="shared" si="625"/>
        <v/>
      </c>
      <c r="O3330" s="138" t="str">
        <f t="shared" si="630"/>
        <v/>
      </c>
      <c r="P3330" s="142"/>
      <c r="S3330" s="154"/>
      <c r="T3330" s="119" t="str">
        <f t="shared" si="631"/>
        <v/>
      </c>
      <c r="U3330" s="119" t="str">
        <f t="shared" si="632"/>
        <v/>
      </c>
      <c r="V3330" s="119" t="str">
        <f t="shared" si="626"/>
        <v/>
      </c>
      <c r="W3330" s="119" t="str">
        <f t="shared" si="627"/>
        <v/>
      </c>
      <c r="X3330" s="119" t="str">
        <f t="shared" si="628"/>
        <v/>
      </c>
      <c r="Y3330" s="120" t="str">
        <f t="shared" si="633"/>
        <v/>
      </c>
      <c r="Z3330" s="121" t="str">
        <f t="shared" si="634"/>
        <v/>
      </c>
      <c r="AB3330" s="119" t="str">
        <f t="shared" si="629"/>
        <v/>
      </c>
    </row>
    <row r="3331" spans="1:28" x14ac:dyDescent="0.45">
      <c r="A3331" s="112" t="str">
        <f>IF(C3331="","",COUNTA($C$3:C3331))</f>
        <v/>
      </c>
      <c r="B3331" s="112" t="str">
        <f t="shared" si="635"/>
        <v/>
      </c>
      <c r="F3331" s="137"/>
      <c r="G3331" s="116"/>
      <c r="H3331" s="152"/>
      <c r="I3331" s="116"/>
      <c r="J3331" s="116"/>
      <c r="K3331" s="117" t="str">
        <f t="shared" ref="K3331:K3394" si="636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331" s="138" t="str">
        <f t="shared" si="630"/>
        <v/>
      </c>
      <c r="P3331" s="142"/>
      <c r="S3331" s="154"/>
      <c r="T3331" s="119" t="str">
        <f t="shared" si="631"/>
        <v/>
      </c>
      <c r="U3331" s="119" t="str">
        <f t="shared" si="632"/>
        <v/>
      </c>
      <c r="V3331" s="119" t="str">
        <f t="shared" ref="V3331:V3394" si="637">IF(ISNUMBER(SEARCH("26",J:J)),O3331*3.925,IF(ISNUMBER(SEARCH("24",J:J)),O3331*4.71,IF(ISNUMBER(SEARCH("22",J:J)),O3331*6.28,IF(ISNUMBER(SEARCH("20",J:J)),O3331*7.85,IF(ISNUMBER(SEARCH("18G",J:J)),O3331*9.42,IF(ISNUMBER(SEARCH("16G",J:J)),O3331*11.775,IF(ISNUMBER(SEARCH("Thermal",J:J)),O3331,IF(ISNUMBER(SEARCH("Acou",J:J)),O3331,IF(ISNUMBER(SEARCH("ss",J:J)),O3331,IF(ISNUMBER(SEARCH("0.8mm",J:J)),O3331*2.2,IF(ISNUMBER(SEARCH("1mm",J:J)),O3331*2.75,IF(ISNUMBER(SEARCH("1.2mm",J:J)),O3331*3.3,IF(ISNUMBER(SEARCH("Gasket",J:J)),O3331,IF(ISNUMBER(SEARCH("Cleats",J:J)),O3331,IF(ISNUMBER(SEARCH("Sealant",J:J)),O3331,IF(ISNUMBER(SEARCH("Bracket",J:J)),O3331,IF(ISNUMBER(SEARCH("Corner",J:J)),O3331,IF(ISNUMBER(SEARCH("Bubble",J:J)),O3331,""))))))))))))))))))</f>
        <v/>
      </c>
      <c r="W3331" s="119" t="str">
        <f t="shared" ref="W3331:W3394" si="638">IF(ISNUMBER(SEARCH("26",J:J)),U3331*3.925,IF(ISNUMBER(SEARCH("24",J:J)),U3331*4.71,IF(ISNUMBER(SEARCH("22",J:J)),U3331*6.28,IF(ISNUMBER(SEARCH("20",J:J)),U3331*7.85,IF(ISNUMBER(SEARCH("18G",J:J)),U3331*9.42,IF(ISNUMBER(SEARCH("16G",J:J)),U3331*11.775,IF(ISNUMBER(SEARCH("Thermal",J:J)),U3331,IF(ISNUMBER(SEARCH("Acou",J:J)),U3331,IF(ISNUMBER(SEARCH("ss",J:J)),U3331,IF(ISNUMBER(SEARCH("0.8mm",J:J)),U3331*2.2,IF(ISNUMBER(SEARCH("1mm",J:J)),U3331*2.75,IF(ISNUMBER(SEARCH("1.2mm",J:J)),U3331*3.3,IF(ISNUMBER(SEARCH("Gasket",J:J)),U3331,IF(ISNUMBER(SEARCH("Cleats",J:J)),U3331,IF(ISNUMBER(SEARCH("Sealant",J:J)),U3331,IF(ISNUMBER(SEARCH("Bracket",J:J)),U3331,IF(ISNUMBER(SEARCH("Corner",J:J)),U3331,IF(ISNUMBER(SEARCH("Bubble",J:J)),U3331,""))))))))))))))))))</f>
        <v/>
      </c>
      <c r="X3331" s="119" t="str">
        <f t="shared" ref="X3331:X3394" si="639">IF(ISNUMBER(SEARCH("26",J:J)),T3331*3.925,IF(ISNUMBER(SEARCH("24",J:J)),T3331*4.71,IF(ISNUMBER(SEARCH("22",J:J)),T3331*6.28,IF(ISNUMBER(SEARCH("20",J:J)),T3331*7.85,IF(ISNUMBER(SEARCH("18",J:J)),T3331*9.42,IF(ISNUMBER(SEARCH("16",J:J)),T3331*11.775,IF(ISNUMBER(SEARCH("Thermal",J:J)),"",IF(ISNUMBER(SEARCH("Acou",J:J)),"",IF(ISNUMBER(SEARCH("ss",J:J)),"",IF(ISNUMBER(SEARCH("0.8mm",J:J)),T3331*2.2,IF(ISNUMBER(SEARCH("1mm",J:J)),T3331*2.75,IF(ISNUMBER(SEARCH("1.2mm",J:J)),T3331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331" s="120" t="str">
        <f t="shared" si="633"/>
        <v/>
      </c>
      <c r="Z3331" s="121" t="str">
        <f t="shared" si="634"/>
        <v/>
      </c>
      <c r="AB3331" s="119" t="str">
        <f t="shared" si="629"/>
        <v/>
      </c>
    </row>
    <row r="3332" spans="1:28" x14ac:dyDescent="0.45">
      <c r="A3332" s="112" t="str">
        <f>IF(C3332="","",COUNTA($C$3:C3332))</f>
        <v/>
      </c>
      <c r="B3332" s="112" t="str">
        <f t="shared" si="635"/>
        <v/>
      </c>
      <c r="F3332" s="137"/>
      <c r="G3332" s="116"/>
      <c r="H3332" s="152"/>
      <c r="I3332" s="116"/>
      <c r="J3332" s="116"/>
      <c r="K3332" s="117" t="str">
        <f t="shared" si="636"/>
        <v/>
      </c>
      <c r="O3332" s="138" t="str">
        <f t="shared" si="630"/>
        <v/>
      </c>
      <c r="P3332" s="142"/>
      <c r="S3332" s="154"/>
      <c r="T3332" s="119" t="str">
        <f t="shared" si="631"/>
        <v/>
      </c>
      <c r="U3332" s="119" t="str">
        <f t="shared" si="632"/>
        <v/>
      </c>
      <c r="V3332" s="119" t="str">
        <f t="shared" si="637"/>
        <v/>
      </c>
      <c r="W3332" s="119" t="str">
        <f t="shared" si="638"/>
        <v/>
      </c>
      <c r="X3332" s="119" t="str">
        <f t="shared" si="639"/>
        <v/>
      </c>
      <c r="Y3332" s="120" t="str">
        <f t="shared" si="633"/>
        <v/>
      </c>
      <c r="Z3332" s="121" t="str">
        <f t="shared" si="634"/>
        <v/>
      </c>
      <c r="AB3332" s="119" t="str">
        <f t="shared" si="629"/>
        <v/>
      </c>
    </row>
    <row r="3333" spans="1:28" x14ac:dyDescent="0.45">
      <c r="A3333" s="112" t="str">
        <f>IF(C3333="","",COUNTA($C$3:C3333))</f>
        <v/>
      </c>
      <c r="B3333" s="112" t="str">
        <f t="shared" si="635"/>
        <v/>
      </c>
      <c r="F3333" s="137"/>
      <c r="G3333" s="116"/>
      <c r="H3333" s="152"/>
      <c r="I3333" s="116"/>
      <c r="J3333" s="116"/>
      <c r="K3333" s="117" t="str">
        <f t="shared" si="636"/>
        <v/>
      </c>
      <c r="O3333" s="138" t="str">
        <f t="shared" si="630"/>
        <v/>
      </c>
      <c r="P3333" s="142"/>
      <c r="S3333" s="154"/>
      <c r="T3333" s="119" t="str">
        <f t="shared" si="631"/>
        <v/>
      </c>
      <c r="U3333" s="119" t="str">
        <f t="shared" si="632"/>
        <v/>
      </c>
      <c r="V3333" s="119" t="str">
        <f t="shared" si="637"/>
        <v/>
      </c>
      <c r="W3333" s="119" t="str">
        <f t="shared" si="638"/>
        <v/>
      </c>
      <c r="X3333" s="119" t="str">
        <f t="shared" si="639"/>
        <v/>
      </c>
      <c r="Y3333" s="120" t="str">
        <f t="shared" si="633"/>
        <v/>
      </c>
      <c r="Z3333" s="121" t="str">
        <f t="shared" si="634"/>
        <v/>
      </c>
      <c r="AB3333" s="119" t="str">
        <f t="shared" si="629"/>
        <v/>
      </c>
    </row>
    <row r="3334" spans="1:28" x14ac:dyDescent="0.45">
      <c r="A3334" s="112" t="str">
        <f>IF(C3334="","",COUNTA($C$3:C3334))</f>
        <v/>
      </c>
      <c r="B3334" s="112" t="str">
        <f t="shared" si="635"/>
        <v/>
      </c>
      <c r="F3334" s="137"/>
      <c r="G3334" s="116"/>
      <c r="H3334" s="152"/>
      <c r="I3334" s="116"/>
      <c r="J3334" s="116"/>
      <c r="K3334" s="117" t="str">
        <f t="shared" si="636"/>
        <v/>
      </c>
      <c r="O3334" s="138" t="str">
        <f t="shared" si="630"/>
        <v/>
      </c>
      <c r="P3334" s="142"/>
      <c r="S3334" s="154"/>
      <c r="T3334" s="119" t="str">
        <f t="shared" si="631"/>
        <v/>
      </c>
      <c r="U3334" s="119" t="str">
        <f t="shared" si="632"/>
        <v/>
      </c>
      <c r="V3334" s="119" t="str">
        <f t="shared" si="637"/>
        <v/>
      </c>
      <c r="W3334" s="119" t="str">
        <f t="shared" si="638"/>
        <v/>
      </c>
      <c r="X3334" s="119" t="str">
        <f t="shared" si="639"/>
        <v/>
      </c>
      <c r="Y3334" s="120" t="str">
        <f t="shared" si="633"/>
        <v/>
      </c>
      <c r="Z3334" s="121" t="str">
        <f t="shared" si="634"/>
        <v/>
      </c>
      <c r="AB3334" s="119" t="str">
        <f t="shared" si="629"/>
        <v/>
      </c>
    </row>
    <row r="3335" spans="1:28" x14ac:dyDescent="0.45">
      <c r="A3335" s="112" t="str">
        <f>IF(C3335="","",COUNTA($C$3:C3335))</f>
        <v/>
      </c>
      <c r="B3335" s="112" t="str">
        <f t="shared" si="635"/>
        <v/>
      </c>
      <c r="F3335" s="137"/>
      <c r="G3335" s="116"/>
      <c r="H3335" s="152"/>
      <c r="I3335" s="116"/>
      <c r="J3335" s="116"/>
      <c r="K3335" s="117" t="str">
        <f t="shared" si="636"/>
        <v/>
      </c>
      <c r="O3335" s="138" t="str">
        <f t="shared" si="630"/>
        <v/>
      </c>
      <c r="P3335" s="142"/>
      <c r="S3335" s="154"/>
      <c r="T3335" s="119" t="str">
        <f t="shared" si="631"/>
        <v/>
      </c>
      <c r="U3335" s="119" t="str">
        <f t="shared" si="632"/>
        <v/>
      </c>
      <c r="V3335" s="119" t="str">
        <f t="shared" si="637"/>
        <v/>
      </c>
      <c r="W3335" s="119" t="str">
        <f t="shared" si="638"/>
        <v/>
      </c>
      <c r="X3335" s="119" t="str">
        <f t="shared" si="639"/>
        <v/>
      </c>
      <c r="Y3335" s="120" t="str">
        <f t="shared" si="633"/>
        <v/>
      </c>
      <c r="Z3335" s="121" t="str">
        <f t="shared" si="634"/>
        <v/>
      </c>
      <c r="AB3335" s="119" t="str">
        <f t="shared" si="629"/>
        <v/>
      </c>
    </row>
    <row r="3336" spans="1:28" x14ac:dyDescent="0.45">
      <c r="A3336" s="112" t="str">
        <f>IF(C3336="","",COUNTA($C$3:C3336))</f>
        <v/>
      </c>
      <c r="B3336" s="112" t="str">
        <f t="shared" si="635"/>
        <v/>
      </c>
      <c r="F3336" s="137"/>
      <c r="G3336" s="116"/>
      <c r="H3336" s="152"/>
      <c r="I3336" s="116"/>
      <c r="J3336" s="116"/>
      <c r="K3336" s="117" t="str">
        <f t="shared" si="636"/>
        <v/>
      </c>
      <c r="O3336" s="138" t="str">
        <f t="shared" si="630"/>
        <v/>
      </c>
      <c r="P3336" s="142"/>
      <c r="S3336" s="154"/>
      <c r="T3336" s="119" t="str">
        <f t="shared" si="631"/>
        <v/>
      </c>
      <c r="U3336" s="119" t="str">
        <f t="shared" si="632"/>
        <v/>
      </c>
      <c r="V3336" s="119" t="str">
        <f t="shared" si="637"/>
        <v/>
      </c>
      <c r="W3336" s="119" t="str">
        <f t="shared" si="638"/>
        <v/>
      </c>
      <c r="X3336" s="119" t="str">
        <f t="shared" si="639"/>
        <v/>
      </c>
      <c r="Y3336" s="120" t="str">
        <f t="shared" si="633"/>
        <v/>
      </c>
      <c r="Z3336" s="121" t="str">
        <f t="shared" si="634"/>
        <v/>
      </c>
      <c r="AB3336" s="119" t="str">
        <f t="shared" si="629"/>
        <v/>
      </c>
    </row>
    <row r="3337" spans="1:28" x14ac:dyDescent="0.45">
      <c r="A3337" s="112" t="str">
        <f>IF(C3337="","",COUNTA($C$3:C3337))</f>
        <v/>
      </c>
      <c r="B3337" s="112" t="str">
        <f t="shared" si="635"/>
        <v/>
      </c>
      <c r="F3337" s="137"/>
      <c r="G3337" s="116"/>
      <c r="H3337" s="152"/>
      <c r="I3337" s="116"/>
      <c r="J3337" s="116"/>
      <c r="K3337" s="117" t="str">
        <f t="shared" si="636"/>
        <v/>
      </c>
      <c r="O3337" s="138" t="str">
        <f t="shared" si="630"/>
        <v/>
      </c>
      <c r="P3337" s="142"/>
      <c r="S3337" s="154"/>
      <c r="T3337" s="119" t="str">
        <f t="shared" si="631"/>
        <v/>
      </c>
      <c r="U3337" s="119" t="str">
        <f t="shared" si="632"/>
        <v/>
      </c>
      <c r="V3337" s="119" t="str">
        <f t="shared" si="637"/>
        <v/>
      </c>
      <c r="W3337" s="119" t="str">
        <f t="shared" si="638"/>
        <v/>
      </c>
      <c r="X3337" s="119" t="str">
        <f t="shared" si="639"/>
        <v/>
      </c>
      <c r="Y3337" s="120" t="str">
        <f t="shared" si="633"/>
        <v/>
      </c>
      <c r="Z3337" s="121" t="str">
        <f t="shared" si="634"/>
        <v/>
      </c>
      <c r="AB3337" s="119" t="str">
        <f t="shared" si="629"/>
        <v/>
      </c>
    </row>
    <row r="3338" spans="1:28" x14ac:dyDescent="0.45">
      <c r="A3338" s="112" t="str">
        <f>IF(C3338="","",COUNTA($C$3:C3338))</f>
        <v/>
      </c>
      <c r="B3338" s="112" t="str">
        <f t="shared" si="635"/>
        <v/>
      </c>
      <c r="F3338" s="137"/>
      <c r="G3338" s="116"/>
      <c r="H3338" s="152"/>
      <c r="I3338" s="116"/>
      <c r="J3338" s="116"/>
      <c r="K3338" s="117" t="str">
        <f t="shared" si="636"/>
        <v/>
      </c>
      <c r="O3338" s="138" t="str">
        <f t="shared" si="630"/>
        <v/>
      </c>
      <c r="P3338" s="142"/>
      <c r="S3338" s="154"/>
      <c r="T3338" s="119" t="str">
        <f t="shared" si="631"/>
        <v/>
      </c>
      <c r="U3338" s="119" t="str">
        <f t="shared" si="632"/>
        <v/>
      </c>
      <c r="V3338" s="119" t="str">
        <f t="shared" si="637"/>
        <v/>
      </c>
      <c r="W3338" s="119" t="str">
        <f t="shared" si="638"/>
        <v/>
      </c>
      <c r="X3338" s="119" t="str">
        <f t="shared" si="639"/>
        <v/>
      </c>
      <c r="Y3338" s="120" t="str">
        <f t="shared" si="633"/>
        <v/>
      </c>
      <c r="Z3338" s="121" t="str">
        <f t="shared" si="634"/>
        <v/>
      </c>
      <c r="AB3338" s="119" t="str">
        <f t="shared" si="629"/>
        <v/>
      </c>
    </row>
    <row r="3339" spans="1:28" x14ac:dyDescent="0.45">
      <c r="A3339" s="112" t="str">
        <f>IF(C3339="","",COUNTA($C$3:C3339))</f>
        <v/>
      </c>
      <c r="B3339" s="112" t="str">
        <f t="shared" si="635"/>
        <v/>
      </c>
      <c r="F3339" s="137"/>
      <c r="G3339" s="116"/>
      <c r="H3339" s="152"/>
      <c r="I3339" s="116"/>
      <c r="J3339" s="116"/>
      <c r="K3339" s="117" t="str">
        <f t="shared" si="636"/>
        <v/>
      </c>
      <c r="O3339" s="138" t="str">
        <f t="shared" si="630"/>
        <v/>
      </c>
      <c r="P3339" s="142"/>
      <c r="S3339" s="154"/>
      <c r="T3339" s="119" t="str">
        <f t="shared" si="631"/>
        <v/>
      </c>
      <c r="U3339" s="119" t="str">
        <f t="shared" si="632"/>
        <v/>
      </c>
      <c r="V3339" s="119" t="str">
        <f t="shared" si="637"/>
        <v/>
      </c>
      <c r="W3339" s="119" t="str">
        <f t="shared" si="638"/>
        <v/>
      </c>
      <c r="X3339" s="119" t="str">
        <f t="shared" si="639"/>
        <v/>
      </c>
      <c r="Y3339" s="120" t="str">
        <f t="shared" si="633"/>
        <v/>
      </c>
      <c r="Z3339" s="121" t="str">
        <f t="shared" si="634"/>
        <v/>
      </c>
      <c r="AB3339" s="119" t="str">
        <f t="shared" si="629"/>
        <v/>
      </c>
    </row>
    <row r="3340" spans="1:28" x14ac:dyDescent="0.45">
      <c r="A3340" s="112" t="str">
        <f>IF(C3340="","",COUNTA($C$3:C3340))</f>
        <v/>
      </c>
      <c r="B3340" s="112" t="str">
        <f t="shared" si="635"/>
        <v/>
      </c>
      <c r="F3340" s="137"/>
      <c r="G3340" s="116"/>
      <c r="H3340" s="152"/>
      <c r="I3340" s="116"/>
      <c r="J3340" s="116"/>
      <c r="K3340" s="117" t="str">
        <f t="shared" si="636"/>
        <v/>
      </c>
      <c r="O3340" s="138" t="str">
        <f t="shared" si="630"/>
        <v/>
      </c>
      <c r="P3340" s="142"/>
      <c r="S3340" s="154"/>
      <c r="T3340" s="119" t="str">
        <f t="shared" si="631"/>
        <v/>
      </c>
      <c r="U3340" s="119" t="str">
        <f t="shared" si="632"/>
        <v/>
      </c>
      <c r="V3340" s="119" t="str">
        <f t="shared" si="637"/>
        <v/>
      </c>
      <c r="W3340" s="119" t="str">
        <f t="shared" si="638"/>
        <v/>
      </c>
      <c r="X3340" s="119" t="str">
        <f t="shared" si="639"/>
        <v/>
      </c>
      <c r="Y3340" s="120" t="str">
        <f t="shared" si="633"/>
        <v/>
      </c>
      <c r="Z3340" s="121" t="str">
        <f t="shared" si="634"/>
        <v/>
      </c>
      <c r="AB3340" s="119" t="str">
        <f t="shared" si="629"/>
        <v/>
      </c>
    </row>
    <row r="3341" spans="1:28" x14ac:dyDescent="0.45">
      <c r="A3341" s="112" t="str">
        <f>IF(C3341="","",COUNTA($C$3:C3341))</f>
        <v/>
      </c>
      <c r="B3341" s="112" t="str">
        <f t="shared" si="635"/>
        <v/>
      </c>
      <c r="F3341" s="137"/>
      <c r="G3341" s="116"/>
      <c r="H3341" s="152"/>
      <c r="I3341" s="116"/>
      <c r="J3341" s="116"/>
      <c r="K3341" s="117" t="str">
        <f t="shared" si="636"/>
        <v/>
      </c>
      <c r="O3341" s="138" t="str">
        <f t="shared" si="630"/>
        <v/>
      </c>
      <c r="P3341" s="142"/>
      <c r="S3341" s="154"/>
      <c r="T3341" s="119" t="str">
        <f t="shared" si="631"/>
        <v/>
      </c>
      <c r="U3341" s="119" t="str">
        <f t="shared" si="632"/>
        <v/>
      </c>
      <c r="V3341" s="119" t="str">
        <f t="shared" si="637"/>
        <v/>
      </c>
      <c r="W3341" s="119" t="str">
        <f t="shared" si="638"/>
        <v/>
      </c>
      <c r="X3341" s="119" t="str">
        <f t="shared" si="639"/>
        <v/>
      </c>
      <c r="Y3341" s="120" t="str">
        <f t="shared" si="633"/>
        <v/>
      </c>
      <c r="Z3341" s="121" t="str">
        <f t="shared" si="634"/>
        <v/>
      </c>
      <c r="AB3341" s="119" t="str">
        <f t="shared" si="629"/>
        <v/>
      </c>
    </row>
    <row r="3342" spans="1:28" x14ac:dyDescent="0.45">
      <c r="A3342" s="112" t="str">
        <f>IF(C3342="","",COUNTA($C$3:C3342))</f>
        <v/>
      </c>
      <c r="B3342" s="112" t="str">
        <f t="shared" si="635"/>
        <v/>
      </c>
      <c r="F3342" s="137"/>
      <c r="G3342" s="116"/>
      <c r="H3342" s="152"/>
      <c r="I3342" s="116"/>
      <c r="J3342" s="116"/>
      <c r="K3342" s="117" t="str">
        <f t="shared" si="636"/>
        <v/>
      </c>
      <c r="O3342" s="138" t="str">
        <f t="shared" si="630"/>
        <v/>
      </c>
      <c r="P3342" s="142"/>
      <c r="S3342" s="154"/>
      <c r="T3342" s="119" t="str">
        <f t="shared" si="631"/>
        <v/>
      </c>
      <c r="U3342" s="119" t="str">
        <f t="shared" si="632"/>
        <v/>
      </c>
      <c r="V3342" s="119" t="str">
        <f t="shared" si="637"/>
        <v/>
      </c>
      <c r="W3342" s="119" t="str">
        <f t="shared" si="638"/>
        <v/>
      </c>
      <c r="X3342" s="119" t="str">
        <f t="shared" si="639"/>
        <v/>
      </c>
      <c r="Y3342" s="120" t="str">
        <f t="shared" si="633"/>
        <v/>
      </c>
      <c r="Z3342" s="121" t="str">
        <f t="shared" si="634"/>
        <v/>
      </c>
      <c r="AB3342" s="119" t="str">
        <f t="shared" si="629"/>
        <v/>
      </c>
    </row>
    <row r="3343" spans="1:28" x14ac:dyDescent="0.45">
      <c r="A3343" s="112" t="str">
        <f>IF(C3343="","",COUNTA($C$3:C3343))</f>
        <v/>
      </c>
      <c r="B3343" s="112" t="str">
        <f t="shared" si="635"/>
        <v/>
      </c>
      <c r="F3343" s="137"/>
      <c r="G3343" s="116"/>
      <c r="H3343" s="152"/>
      <c r="I3343" s="116"/>
      <c r="J3343" s="116"/>
      <c r="K3343" s="117" t="str">
        <f t="shared" si="636"/>
        <v/>
      </c>
      <c r="O3343" s="138" t="str">
        <f t="shared" si="630"/>
        <v/>
      </c>
      <c r="P3343" s="142"/>
      <c r="S3343" s="154"/>
      <c r="T3343" s="119" t="str">
        <f t="shared" si="631"/>
        <v/>
      </c>
      <c r="U3343" s="119" t="str">
        <f t="shared" si="632"/>
        <v/>
      </c>
      <c r="V3343" s="119" t="str">
        <f t="shared" si="637"/>
        <v/>
      </c>
      <c r="W3343" s="119" t="str">
        <f t="shared" si="638"/>
        <v/>
      </c>
      <c r="X3343" s="119" t="str">
        <f t="shared" si="639"/>
        <v/>
      </c>
      <c r="Y3343" s="120" t="str">
        <f t="shared" si="633"/>
        <v/>
      </c>
      <c r="Z3343" s="121" t="str">
        <f t="shared" si="634"/>
        <v/>
      </c>
      <c r="AB3343" s="119" t="str">
        <f t="shared" si="629"/>
        <v/>
      </c>
    </row>
    <row r="3344" spans="1:28" x14ac:dyDescent="0.45">
      <c r="A3344" s="112" t="str">
        <f>IF(C3344="","",COUNTA($C$3:C3344))</f>
        <v/>
      </c>
      <c r="B3344" s="112" t="str">
        <f t="shared" si="635"/>
        <v/>
      </c>
      <c r="F3344" s="137"/>
      <c r="G3344" s="116"/>
      <c r="H3344" s="152"/>
      <c r="I3344" s="116"/>
      <c r="J3344" s="116"/>
      <c r="K3344" s="117" t="str">
        <f t="shared" si="636"/>
        <v/>
      </c>
      <c r="O3344" s="138" t="str">
        <f t="shared" si="630"/>
        <v/>
      </c>
      <c r="P3344" s="142"/>
      <c r="S3344" s="154"/>
      <c r="T3344" s="119" t="str">
        <f t="shared" si="631"/>
        <v/>
      </c>
      <c r="U3344" s="119" t="str">
        <f t="shared" si="632"/>
        <v/>
      </c>
      <c r="V3344" s="119" t="str">
        <f t="shared" si="637"/>
        <v/>
      </c>
      <c r="W3344" s="119" t="str">
        <f t="shared" si="638"/>
        <v/>
      </c>
      <c r="X3344" s="119" t="str">
        <f t="shared" si="639"/>
        <v/>
      </c>
      <c r="Y3344" s="120" t="str">
        <f t="shared" si="633"/>
        <v/>
      </c>
      <c r="Z3344" s="121" t="str">
        <f t="shared" si="634"/>
        <v/>
      </c>
      <c r="AB3344" s="119" t="str">
        <f t="shared" si="629"/>
        <v/>
      </c>
    </row>
    <row r="3345" spans="1:28" x14ac:dyDescent="0.45">
      <c r="A3345" s="112" t="str">
        <f>IF(C3345="","",COUNTA($C$3:C3345))</f>
        <v/>
      </c>
      <c r="B3345" s="112" t="str">
        <f t="shared" si="635"/>
        <v/>
      </c>
      <c r="F3345" s="137"/>
      <c r="G3345" s="116"/>
      <c r="H3345" s="152"/>
      <c r="I3345" s="116"/>
      <c r="J3345" s="116"/>
      <c r="K3345" s="117" t="str">
        <f t="shared" si="636"/>
        <v/>
      </c>
      <c r="O3345" s="138" t="str">
        <f t="shared" si="630"/>
        <v/>
      </c>
      <c r="P3345" s="142"/>
      <c r="S3345" s="154"/>
      <c r="T3345" s="119" t="str">
        <f t="shared" si="631"/>
        <v/>
      </c>
      <c r="U3345" s="119" t="str">
        <f t="shared" si="632"/>
        <v/>
      </c>
      <c r="V3345" s="119" t="str">
        <f t="shared" si="637"/>
        <v/>
      </c>
      <c r="W3345" s="119" t="str">
        <f t="shared" si="638"/>
        <v/>
      </c>
      <c r="X3345" s="119" t="str">
        <f t="shared" si="639"/>
        <v/>
      </c>
      <c r="Y3345" s="120" t="str">
        <f t="shared" si="633"/>
        <v/>
      </c>
      <c r="Z3345" s="121" t="str">
        <f t="shared" si="634"/>
        <v/>
      </c>
      <c r="AB3345" s="119" t="str">
        <f t="shared" si="629"/>
        <v/>
      </c>
    </row>
    <row r="3346" spans="1:28" x14ac:dyDescent="0.45">
      <c r="A3346" s="112" t="str">
        <f>IF(C3346="","",COUNTA($C$3:C3346))</f>
        <v/>
      </c>
      <c r="B3346" s="112" t="str">
        <f t="shared" si="635"/>
        <v/>
      </c>
      <c r="F3346" s="137"/>
      <c r="G3346" s="116"/>
      <c r="H3346" s="152"/>
      <c r="I3346" s="116"/>
      <c r="J3346" s="116"/>
      <c r="K3346" s="117" t="str">
        <f t="shared" si="636"/>
        <v/>
      </c>
      <c r="O3346" s="138" t="str">
        <f t="shared" si="630"/>
        <v/>
      </c>
      <c r="P3346" s="142"/>
      <c r="S3346" s="154"/>
      <c r="T3346" s="119" t="str">
        <f t="shared" si="631"/>
        <v/>
      </c>
      <c r="U3346" s="119" t="str">
        <f t="shared" si="632"/>
        <v/>
      </c>
      <c r="V3346" s="119" t="str">
        <f t="shared" si="637"/>
        <v/>
      </c>
      <c r="W3346" s="119" t="str">
        <f t="shared" si="638"/>
        <v/>
      </c>
      <c r="X3346" s="119" t="str">
        <f t="shared" si="639"/>
        <v/>
      </c>
      <c r="Y3346" s="120" t="str">
        <f t="shared" si="633"/>
        <v/>
      </c>
      <c r="Z3346" s="121" t="str">
        <f t="shared" si="634"/>
        <v/>
      </c>
      <c r="AB3346" s="119" t="str">
        <f t="shared" si="629"/>
        <v/>
      </c>
    </row>
    <row r="3347" spans="1:28" x14ac:dyDescent="0.45">
      <c r="A3347" s="112" t="str">
        <f>IF(C3347="","",COUNTA($C$3:C3347))</f>
        <v/>
      </c>
      <c r="B3347" s="112" t="str">
        <f t="shared" si="635"/>
        <v/>
      </c>
      <c r="F3347" s="137"/>
      <c r="G3347" s="116"/>
      <c r="H3347" s="152"/>
      <c r="I3347" s="116"/>
      <c r="J3347" s="116"/>
      <c r="K3347" s="117" t="str">
        <f t="shared" si="636"/>
        <v/>
      </c>
      <c r="O3347" s="138" t="str">
        <f t="shared" si="630"/>
        <v/>
      </c>
      <c r="P3347" s="142"/>
      <c r="S3347" s="154"/>
      <c r="T3347" s="119" t="str">
        <f t="shared" si="631"/>
        <v/>
      </c>
      <c r="U3347" s="119" t="str">
        <f t="shared" si="632"/>
        <v/>
      </c>
      <c r="V3347" s="119" t="str">
        <f t="shared" si="637"/>
        <v/>
      </c>
      <c r="W3347" s="119" t="str">
        <f t="shared" si="638"/>
        <v/>
      </c>
      <c r="X3347" s="119" t="str">
        <f t="shared" si="639"/>
        <v/>
      </c>
      <c r="Y3347" s="120" t="str">
        <f t="shared" si="633"/>
        <v/>
      </c>
      <c r="Z3347" s="121" t="str">
        <f t="shared" si="634"/>
        <v/>
      </c>
      <c r="AB3347" s="119" t="str">
        <f t="shared" si="629"/>
        <v/>
      </c>
    </row>
    <row r="3348" spans="1:28" x14ac:dyDescent="0.45">
      <c r="A3348" s="112" t="str">
        <f>IF(C3348="","",COUNTA($C$3:C3348))</f>
        <v/>
      </c>
      <c r="B3348" s="112" t="str">
        <f t="shared" si="635"/>
        <v/>
      </c>
      <c r="F3348" s="137"/>
      <c r="G3348" s="116"/>
      <c r="H3348" s="152"/>
      <c r="I3348" s="116"/>
      <c r="J3348" s="116"/>
      <c r="K3348" s="117" t="str">
        <f t="shared" si="636"/>
        <v/>
      </c>
      <c r="O3348" s="138" t="str">
        <f t="shared" si="630"/>
        <v/>
      </c>
      <c r="P3348" s="142"/>
      <c r="S3348" s="154"/>
      <c r="T3348" s="119" t="str">
        <f t="shared" si="631"/>
        <v/>
      </c>
      <c r="U3348" s="119" t="str">
        <f t="shared" si="632"/>
        <v/>
      </c>
      <c r="V3348" s="119" t="str">
        <f t="shared" si="637"/>
        <v/>
      </c>
      <c r="W3348" s="119" t="str">
        <f t="shared" si="638"/>
        <v/>
      </c>
      <c r="X3348" s="119" t="str">
        <f t="shared" si="639"/>
        <v/>
      </c>
      <c r="Y3348" s="120" t="str">
        <f t="shared" si="633"/>
        <v/>
      </c>
      <c r="Z3348" s="121" t="str">
        <f t="shared" si="634"/>
        <v/>
      </c>
      <c r="AB3348" s="119" t="str">
        <f t="shared" si="629"/>
        <v/>
      </c>
    </row>
    <row r="3349" spans="1:28" x14ac:dyDescent="0.45">
      <c r="A3349" s="112" t="str">
        <f>IF(C3349="","",COUNTA($C$3:C3349))</f>
        <v/>
      </c>
      <c r="B3349" s="112" t="str">
        <f t="shared" si="635"/>
        <v/>
      </c>
      <c r="F3349" s="137"/>
      <c r="G3349" s="116"/>
      <c r="H3349" s="152"/>
      <c r="I3349" s="116"/>
      <c r="J3349" s="116"/>
      <c r="K3349" s="117" t="str">
        <f t="shared" si="636"/>
        <v/>
      </c>
      <c r="O3349" s="138" t="str">
        <f t="shared" si="630"/>
        <v/>
      </c>
      <c r="P3349" s="142"/>
      <c r="S3349" s="154"/>
      <c r="T3349" s="119" t="str">
        <f t="shared" si="631"/>
        <v/>
      </c>
      <c r="U3349" s="119" t="str">
        <f t="shared" si="632"/>
        <v/>
      </c>
      <c r="V3349" s="119" t="str">
        <f t="shared" si="637"/>
        <v/>
      </c>
      <c r="W3349" s="119" t="str">
        <f t="shared" si="638"/>
        <v/>
      </c>
      <c r="X3349" s="119" t="str">
        <f t="shared" si="639"/>
        <v/>
      </c>
      <c r="Y3349" s="120" t="str">
        <f t="shared" si="633"/>
        <v/>
      </c>
      <c r="Z3349" s="121" t="str">
        <f t="shared" si="634"/>
        <v/>
      </c>
      <c r="AB3349" s="119" t="str">
        <f t="shared" si="629"/>
        <v/>
      </c>
    </row>
    <row r="3350" spans="1:28" x14ac:dyDescent="0.45">
      <c r="A3350" s="112" t="str">
        <f>IF(C3350="","",COUNTA($C$3:C3350))</f>
        <v/>
      </c>
      <c r="B3350" s="112" t="str">
        <f t="shared" si="635"/>
        <v/>
      </c>
      <c r="F3350" s="137"/>
      <c r="G3350" s="116"/>
      <c r="H3350" s="152"/>
      <c r="I3350" s="116"/>
      <c r="J3350" s="116"/>
      <c r="K3350" s="117" t="str">
        <f t="shared" si="636"/>
        <v/>
      </c>
      <c r="O3350" s="138" t="str">
        <f t="shared" si="630"/>
        <v/>
      </c>
      <c r="P3350" s="142"/>
      <c r="S3350" s="154"/>
      <c r="T3350" s="119" t="str">
        <f t="shared" si="631"/>
        <v/>
      </c>
      <c r="U3350" s="119" t="str">
        <f t="shared" si="632"/>
        <v/>
      </c>
      <c r="V3350" s="119" t="str">
        <f t="shared" si="637"/>
        <v/>
      </c>
      <c r="W3350" s="119" t="str">
        <f t="shared" si="638"/>
        <v/>
      </c>
      <c r="X3350" s="119" t="str">
        <f t="shared" si="639"/>
        <v/>
      </c>
      <c r="Y3350" s="120" t="str">
        <f t="shared" si="633"/>
        <v/>
      </c>
      <c r="Z3350" s="121" t="str">
        <f t="shared" si="634"/>
        <v/>
      </c>
      <c r="AB3350" s="119" t="str">
        <f t="shared" si="629"/>
        <v/>
      </c>
    </row>
    <row r="3351" spans="1:28" x14ac:dyDescent="0.45">
      <c r="A3351" s="112" t="str">
        <f>IF(C3351="","",COUNTA($C$3:C3351))</f>
        <v/>
      </c>
      <c r="B3351" s="112" t="str">
        <f t="shared" si="635"/>
        <v/>
      </c>
      <c r="F3351" s="137"/>
      <c r="G3351" s="116"/>
      <c r="H3351" s="152"/>
      <c r="I3351" s="116"/>
      <c r="J3351" s="116"/>
      <c r="K3351" s="117" t="str">
        <f t="shared" si="636"/>
        <v/>
      </c>
      <c r="O3351" s="138" t="str">
        <f t="shared" si="630"/>
        <v/>
      </c>
      <c r="P3351" s="142"/>
      <c r="S3351" s="154"/>
      <c r="T3351" s="119" t="str">
        <f t="shared" si="631"/>
        <v/>
      </c>
      <c r="U3351" s="119" t="str">
        <f t="shared" si="632"/>
        <v/>
      </c>
      <c r="V3351" s="119" t="str">
        <f t="shared" si="637"/>
        <v/>
      </c>
      <c r="W3351" s="119" t="str">
        <f t="shared" si="638"/>
        <v/>
      </c>
      <c r="X3351" s="119" t="str">
        <f t="shared" si="639"/>
        <v/>
      </c>
      <c r="Y3351" s="120" t="str">
        <f t="shared" si="633"/>
        <v/>
      </c>
      <c r="Z3351" s="121" t="str">
        <f t="shared" si="634"/>
        <v/>
      </c>
      <c r="AB3351" s="119" t="str">
        <f t="shared" si="629"/>
        <v/>
      </c>
    </row>
    <row r="3352" spans="1:28" x14ac:dyDescent="0.45">
      <c r="A3352" s="112" t="str">
        <f>IF(C3352="","",COUNTA($C$3:C3352))</f>
        <v/>
      </c>
      <c r="B3352" s="112" t="str">
        <f t="shared" si="635"/>
        <v/>
      </c>
      <c r="F3352" s="137"/>
      <c r="G3352" s="116"/>
      <c r="H3352" s="152"/>
      <c r="I3352" s="116"/>
      <c r="J3352" s="116"/>
      <c r="K3352" s="117" t="str">
        <f t="shared" si="636"/>
        <v/>
      </c>
      <c r="O3352" s="138" t="str">
        <f t="shared" si="630"/>
        <v/>
      </c>
      <c r="P3352" s="142"/>
      <c r="S3352" s="154"/>
      <c r="T3352" s="119" t="str">
        <f t="shared" si="631"/>
        <v/>
      </c>
      <c r="U3352" s="119" t="str">
        <f t="shared" si="632"/>
        <v/>
      </c>
      <c r="V3352" s="119" t="str">
        <f t="shared" si="637"/>
        <v/>
      </c>
      <c r="W3352" s="119" t="str">
        <f t="shared" si="638"/>
        <v/>
      </c>
      <c r="X3352" s="119" t="str">
        <f t="shared" si="639"/>
        <v/>
      </c>
      <c r="Y3352" s="120" t="str">
        <f t="shared" si="633"/>
        <v/>
      </c>
      <c r="Z3352" s="121" t="str">
        <f t="shared" si="634"/>
        <v/>
      </c>
      <c r="AB3352" s="119" t="str">
        <f t="shared" si="629"/>
        <v/>
      </c>
    </row>
    <row r="3353" spans="1:28" x14ac:dyDescent="0.45">
      <c r="A3353" s="112" t="str">
        <f>IF(C3353="","",COUNTA($C$3:C3353))</f>
        <v/>
      </c>
      <c r="B3353" s="112" t="str">
        <f t="shared" si="635"/>
        <v/>
      </c>
      <c r="F3353" s="137"/>
      <c r="G3353" s="116"/>
      <c r="H3353" s="152"/>
      <c r="I3353" s="116"/>
      <c r="J3353" s="116"/>
      <c r="K3353" s="117" t="str">
        <f t="shared" si="636"/>
        <v/>
      </c>
      <c r="O3353" s="138" t="str">
        <f t="shared" si="630"/>
        <v/>
      </c>
      <c r="P3353" s="142"/>
      <c r="S3353" s="154"/>
      <c r="T3353" s="119" t="str">
        <f t="shared" si="631"/>
        <v/>
      </c>
      <c r="U3353" s="119" t="str">
        <f t="shared" si="632"/>
        <v/>
      </c>
      <c r="V3353" s="119" t="str">
        <f t="shared" si="637"/>
        <v/>
      </c>
      <c r="W3353" s="119" t="str">
        <f t="shared" si="638"/>
        <v/>
      </c>
      <c r="X3353" s="119" t="str">
        <f t="shared" si="639"/>
        <v/>
      </c>
      <c r="Y3353" s="120" t="str">
        <f t="shared" si="633"/>
        <v/>
      </c>
      <c r="Z3353" s="121" t="str">
        <f t="shared" si="634"/>
        <v/>
      </c>
      <c r="AB3353" s="119" t="str">
        <f t="shared" si="629"/>
        <v/>
      </c>
    </row>
    <row r="3354" spans="1:28" x14ac:dyDescent="0.45">
      <c r="A3354" s="112" t="str">
        <f>IF(C3354="","",COUNTA($C$3:C3354))</f>
        <v/>
      </c>
      <c r="B3354" s="112" t="str">
        <f t="shared" si="635"/>
        <v/>
      </c>
      <c r="F3354" s="137"/>
      <c r="G3354" s="116"/>
      <c r="H3354" s="152"/>
      <c r="I3354" s="116"/>
      <c r="J3354" s="116"/>
      <c r="K3354" s="117" t="str">
        <f t="shared" si="636"/>
        <v/>
      </c>
      <c r="O3354" s="138" t="str">
        <f t="shared" si="630"/>
        <v/>
      </c>
      <c r="P3354" s="142"/>
      <c r="S3354" s="154"/>
      <c r="T3354" s="119" t="str">
        <f t="shared" si="631"/>
        <v/>
      </c>
      <c r="U3354" s="119" t="str">
        <f t="shared" si="632"/>
        <v/>
      </c>
      <c r="V3354" s="119" t="str">
        <f t="shared" si="637"/>
        <v/>
      </c>
      <c r="W3354" s="119" t="str">
        <f t="shared" si="638"/>
        <v/>
      </c>
      <c r="X3354" s="119" t="str">
        <f t="shared" si="639"/>
        <v/>
      </c>
      <c r="Y3354" s="120" t="str">
        <f t="shared" si="633"/>
        <v/>
      </c>
      <c r="Z3354" s="121" t="str">
        <f t="shared" si="634"/>
        <v/>
      </c>
      <c r="AB3354" s="119" t="str">
        <f t="shared" si="629"/>
        <v/>
      </c>
    </row>
    <row r="3355" spans="1:28" x14ac:dyDescent="0.45">
      <c r="A3355" s="112" t="str">
        <f>IF(C3355="","",COUNTA($C$3:C3355))</f>
        <v/>
      </c>
      <c r="B3355" s="112" t="str">
        <f t="shared" si="635"/>
        <v/>
      </c>
      <c r="F3355" s="137"/>
      <c r="G3355" s="116"/>
      <c r="H3355" s="152"/>
      <c r="I3355" s="116"/>
      <c r="J3355" s="116"/>
      <c r="K3355" s="117" t="str">
        <f t="shared" si="636"/>
        <v/>
      </c>
      <c r="O3355" s="138" t="str">
        <f t="shared" si="630"/>
        <v/>
      </c>
      <c r="P3355" s="142"/>
      <c r="S3355" s="154"/>
      <c r="T3355" s="119" t="str">
        <f t="shared" si="631"/>
        <v/>
      </c>
      <c r="U3355" s="119" t="str">
        <f t="shared" si="632"/>
        <v/>
      </c>
      <c r="V3355" s="119" t="str">
        <f t="shared" si="637"/>
        <v/>
      </c>
      <c r="W3355" s="119" t="str">
        <f t="shared" si="638"/>
        <v/>
      </c>
      <c r="X3355" s="119" t="str">
        <f t="shared" si="639"/>
        <v/>
      </c>
      <c r="Y3355" s="120" t="str">
        <f t="shared" si="633"/>
        <v/>
      </c>
      <c r="Z3355" s="121" t="str">
        <f t="shared" si="634"/>
        <v/>
      </c>
      <c r="AB3355" s="119" t="str">
        <f t="shared" si="629"/>
        <v/>
      </c>
    </row>
    <row r="3356" spans="1:28" x14ac:dyDescent="0.45">
      <c r="A3356" s="112" t="str">
        <f>IF(C3356="","",COUNTA($C$3:C3356))</f>
        <v/>
      </c>
      <c r="B3356" s="112" t="str">
        <f t="shared" si="635"/>
        <v/>
      </c>
      <c r="F3356" s="137"/>
      <c r="G3356" s="116"/>
      <c r="H3356" s="152"/>
      <c r="I3356" s="116"/>
      <c r="J3356" s="116"/>
      <c r="K3356" s="117" t="str">
        <f t="shared" si="636"/>
        <v/>
      </c>
      <c r="O3356" s="138" t="str">
        <f t="shared" si="630"/>
        <v/>
      </c>
      <c r="P3356" s="142"/>
      <c r="S3356" s="154"/>
      <c r="T3356" s="119" t="str">
        <f t="shared" si="631"/>
        <v/>
      </c>
      <c r="U3356" s="119" t="str">
        <f t="shared" si="632"/>
        <v/>
      </c>
      <c r="V3356" s="119" t="str">
        <f t="shared" si="637"/>
        <v/>
      </c>
      <c r="W3356" s="119" t="str">
        <f t="shared" si="638"/>
        <v/>
      </c>
      <c r="X3356" s="119" t="str">
        <f t="shared" si="639"/>
        <v/>
      </c>
      <c r="Y3356" s="120" t="str">
        <f t="shared" si="633"/>
        <v/>
      </c>
      <c r="Z3356" s="121" t="str">
        <f t="shared" si="634"/>
        <v/>
      </c>
      <c r="AB3356" s="119" t="str">
        <f t="shared" si="629"/>
        <v/>
      </c>
    </row>
    <row r="3357" spans="1:28" x14ac:dyDescent="0.45">
      <c r="A3357" s="112" t="str">
        <f>IF(C3357="","",COUNTA($C$3:C3357))</f>
        <v/>
      </c>
      <c r="B3357" s="112" t="str">
        <f t="shared" si="635"/>
        <v/>
      </c>
      <c r="F3357" s="137"/>
      <c r="G3357" s="116"/>
      <c r="H3357" s="152"/>
      <c r="I3357" s="116"/>
      <c r="J3357" s="116"/>
      <c r="K3357" s="117" t="str">
        <f t="shared" si="636"/>
        <v/>
      </c>
      <c r="O3357" s="138" t="str">
        <f t="shared" si="630"/>
        <v/>
      </c>
      <c r="P3357" s="142"/>
      <c r="S3357" s="154"/>
      <c r="T3357" s="119" t="str">
        <f t="shared" si="631"/>
        <v/>
      </c>
      <c r="U3357" s="119" t="str">
        <f t="shared" si="632"/>
        <v/>
      </c>
      <c r="V3357" s="119" t="str">
        <f t="shared" si="637"/>
        <v/>
      </c>
      <c r="W3357" s="119" t="str">
        <f t="shared" si="638"/>
        <v/>
      </c>
      <c r="X3357" s="119" t="str">
        <f t="shared" si="639"/>
        <v/>
      </c>
      <c r="Y3357" s="120" t="str">
        <f t="shared" si="633"/>
        <v/>
      </c>
      <c r="Z3357" s="121" t="str">
        <f t="shared" si="634"/>
        <v/>
      </c>
      <c r="AB3357" s="119" t="str">
        <f t="shared" si="629"/>
        <v/>
      </c>
    </row>
    <row r="3358" spans="1:28" x14ac:dyDescent="0.45">
      <c r="A3358" s="112" t="str">
        <f>IF(C3358="","",COUNTA($C$3:C3358))</f>
        <v/>
      </c>
      <c r="B3358" s="112" t="str">
        <f t="shared" si="635"/>
        <v/>
      </c>
      <c r="F3358" s="137"/>
      <c r="G3358" s="116"/>
      <c r="H3358" s="152"/>
      <c r="I3358" s="116"/>
      <c r="J3358" s="116"/>
      <c r="K3358" s="117" t="str">
        <f t="shared" si="636"/>
        <v/>
      </c>
      <c r="O3358" s="138" t="str">
        <f t="shared" si="630"/>
        <v/>
      </c>
      <c r="P3358" s="142"/>
      <c r="S3358" s="154"/>
      <c r="T3358" s="119" t="str">
        <f t="shared" si="631"/>
        <v/>
      </c>
      <c r="U3358" s="119" t="str">
        <f t="shared" si="632"/>
        <v/>
      </c>
      <c r="V3358" s="119" t="str">
        <f t="shared" si="637"/>
        <v/>
      </c>
      <c r="W3358" s="119" t="str">
        <f t="shared" si="638"/>
        <v/>
      </c>
      <c r="X3358" s="119" t="str">
        <f t="shared" si="639"/>
        <v/>
      </c>
      <c r="Y3358" s="120" t="str">
        <f t="shared" si="633"/>
        <v/>
      </c>
      <c r="Z3358" s="121" t="str">
        <f t="shared" si="634"/>
        <v/>
      </c>
      <c r="AB3358" s="119" t="str">
        <f t="shared" si="629"/>
        <v/>
      </c>
    </row>
    <row r="3359" spans="1:28" x14ac:dyDescent="0.45">
      <c r="A3359" s="112" t="str">
        <f>IF(C3359="","",COUNTA($C$3:C3359))</f>
        <v/>
      </c>
      <c r="B3359" s="112" t="str">
        <f t="shared" si="635"/>
        <v/>
      </c>
      <c r="F3359" s="137"/>
      <c r="G3359" s="116"/>
      <c r="H3359" s="152"/>
      <c r="I3359" s="116"/>
      <c r="J3359" s="116"/>
      <c r="K3359" s="117" t="str">
        <f t="shared" si="636"/>
        <v/>
      </c>
      <c r="O3359" s="138" t="str">
        <f t="shared" si="630"/>
        <v/>
      </c>
      <c r="P3359" s="142"/>
      <c r="S3359" s="154"/>
      <c r="T3359" s="119" t="str">
        <f t="shared" si="631"/>
        <v/>
      </c>
      <c r="U3359" s="119" t="str">
        <f t="shared" si="632"/>
        <v/>
      </c>
      <c r="V3359" s="119" t="str">
        <f t="shared" si="637"/>
        <v/>
      </c>
      <c r="W3359" s="119" t="str">
        <f t="shared" si="638"/>
        <v/>
      </c>
      <c r="X3359" s="119" t="str">
        <f t="shared" si="639"/>
        <v/>
      </c>
      <c r="Y3359" s="120" t="str">
        <f t="shared" si="633"/>
        <v/>
      </c>
      <c r="Z3359" s="121" t="str">
        <f t="shared" si="634"/>
        <v/>
      </c>
      <c r="AB3359" s="119" t="str">
        <f t="shared" si="629"/>
        <v/>
      </c>
    </row>
    <row r="3360" spans="1:28" x14ac:dyDescent="0.45">
      <c r="A3360" s="112" t="str">
        <f>IF(C3360="","",COUNTA($C$3:C3360))</f>
        <v/>
      </c>
      <c r="B3360" s="112" t="str">
        <f t="shared" si="635"/>
        <v/>
      </c>
      <c r="F3360" s="137"/>
      <c r="G3360" s="116"/>
      <c r="H3360" s="152"/>
      <c r="I3360" s="116"/>
      <c r="J3360" s="116"/>
      <c r="K3360" s="117" t="str">
        <f t="shared" si="636"/>
        <v/>
      </c>
      <c r="O3360" s="138" t="str">
        <f t="shared" si="630"/>
        <v/>
      </c>
      <c r="P3360" s="142"/>
      <c r="S3360" s="154"/>
      <c r="T3360" s="119" t="str">
        <f t="shared" si="631"/>
        <v/>
      </c>
      <c r="U3360" s="119" t="str">
        <f t="shared" si="632"/>
        <v/>
      </c>
      <c r="V3360" s="119" t="str">
        <f t="shared" si="637"/>
        <v/>
      </c>
      <c r="W3360" s="119" t="str">
        <f t="shared" si="638"/>
        <v/>
      </c>
      <c r="X3360" s="119" t="str">
        <f t="shared" si="639"/>
        <v/>
      </c>
      <c r="Y3360" s="120" t="str">
        <f t="shared" si="633"/>
        <v/>
      </c>
      <c r="Z3360" s="121" t="str">
        <f t="shared" si="634"/>
        <v/>
      </c>
      <c r="AB3360" s="119" t="str">
        <f t="shared" si="629"/>
        <v/>
      </c>
    </row>
    <row r="3361" spans="1:28" x14ac:dyDescent="0.45">
      <c r="A3361" s="112" t="str">
        <f>IF(C3361="","",COUNTA($C$3:C3361))</f>
        <v/>
      </c>
      <c r="B3361" s="112" t="str">
        <f t="shared" si="635"/>
        <v/>
      </c>
      <c r="F3361" s="137"/>
      <c r="G3361" s="116"/>
      <c r="H3361" s="152"/>
      <c r="I3361" s="116"/>
      <c r="J3361" s="116"/>
      <c r="K3361" s="117" t="str">
        <f t="shared" si="636"/>
        <v/>
      </c>
      <c r="O3361" s="138" t="str">
        <f t="shared" si="630"/>
        <v/>
      </c>
      <c r="P3361" s="142"/>
      <c r="S3361" s="154"/>
      <c r="T3361" s="119" t="str">
        <f t="shared" si="631"/>
        <v/>
      </c>
      <c r="U3361" s="119" t="str">
        <f t="shared" si="632"/>
        <v/>
      </c>
      <c r="V3361" s="119" t="str">
        <f t="shared" si="637"/>
        <v/>
      </c>
      <c r="W3361" s="119" t="str">
        <f t="shared" si="638"/>
        <v/>
      </c>
      <c r="X3361" s="119" t="str">
        <f t="shared" si="639"/>
        <v/>
      </c>
      <c r="Y3361" s="120" t="str">
        <f t="shared" si="633"/>
        <v/>
      </c>
      <c r="Z3361" s="121" t="str">
        <f t="shared" si="634"/>
        <v/>
      </c>
      <c r="AB3361" s="119" t="str">
        <f t="shared" si="629"/>
        <v/>
      </c>
    </row>
    <row r="3362" spans="1:28" x14ac:dyDescent="0.45">
      <c r="A3362" s="112" t="str">
        <f>IF(C3362="","",COUNTA($C$3:C3362))</f>
        <v/>
      </c>
      <c r="B3362" s="112" t="str">
        <f t="shared" si="635"/>
        <v/>
      </c>
      <c r="F3362" s="137"/>
      <c r="G3362" s="116"/>
      <c r="H3362" s="152"/>
      <c r="I3362" s="116"/>
      <c r="J3362" s="116"/>
      <c r="K3362" s="117" t="str">
        <f t="shared" si="636"/>
        <v/>
      </c>
      <c r="O3362" s="138" t="str">
        <f t="shared" si="630"/>
        <v/>
      </c>
      <c r="P3362" s="142"/>
      <c r="S3362" s="154"/>
      <c r="T3362" s="119" t="str">
        <f t="shared" si="631"/>
        <v/>
      </c>
      <c r="U3362" s="119" t="str">
        <f t="shared" si="632"/>
        <v/>
      </c>
      <c r="V3362" s="119" t="str">
        <f t="shared" si="637"/>
        <v/>
      </c>
      <c r="W3362" s="119" t="str">
        <f t="shared" si="638"/>
        <v/>
      </c>
      <c r="X3362" s="119" t="str">
        <f t="shared" si="639"/>
        <v/>
      </c>
      <c r="Y3362" s="120" t="str">
        <f t="shared" si="633"/>
        <v/>
      </c>
      <c r="Z3362" s="121" t="str">
        <f t="shared" si="634"/>
        <v/>
      </c>
      <c r="AB3362" s="119" t="str">
        <f t="shared" si="629"/>
        <v/>
      </c>
    </row>
    <row r="3363" spans="1:28" x14ac:dyDescent="0.45">
      <c r="A3363" s="112" t="str">
        <f>IF(C3363="","",COUNTA($C$3:C3363))</f>
        <v/>
      </c>
      <c r="B3363" s="112" t="str">
        <f t="shared" si="635"/>
        <v/>
      </c>
      <c r="F3363" s="137"/>
      <c r="G3363" s="116"/>
      <c r="H3363" s="152"/>
      <c r="I3363" s="116"/>
      <c r="J3363" s="116"/>
      <c r="K3363" s="117" t="str">
        <f t="shared" si="636"/>
        <v/>
      </c>
      <c r="O3363" s="138" t="str">
        <f t="shared" si="630"/>
        <v/>
      </c>
      <c r="P3363" s="142"/>
      <c r="S3363" s="154"/>
      <c r="T3363" s="119" t="str">
        <f t="shared" si="631"/>
        <v/>
      </c>
      <c r="U3363" s="119" t="str">
        <f t="shared" si="632"/>
        <v/>
      </c>
      <c r="V3363" s="119" t="str">
        <f t="shared" si="637"/>
        <v/>
      </c>
      <c r="W3363" s="119" t="str">
        <f t="shared" si="638"/>
        <v/>
      </c>
      <c r="X3363" s="119" t="str">
        <f t="shared" si="639"/>
        <v/>
      </c>
      <c r="Y3363" s="120" t="str">
        <f t="shared" si="633"/>
        <v/>
      </c>
      <c r="Z3363" s="121" t="str">
        <f t="shared" si="634"/>
        <v/>
      </c>
      <c r="AB3363" s="119" t="str">
        <f t="shared" si="629"/>
        <v/>
      </c>
    </row>
    <row r="3364" spans="1:28" x14ac:dyDescent="0.45">
      <c r="A3364" s="112" t="str">
        <f>IF(C3364="","",COUNTA($C$3:C3364))</f>
        <v/>
      </c>
      <c r="B3364" s="112" t="str">
        <f t="shared" si="635"/>
        <v/>
      </c>
      <c r="F3364" s="137"/>
      <c r="G3364" s="116"/>
      <c r="H3364" s="152"/>
      <c r="I3364" s="116"/>
      <c r="J3364" s="116"/>
      <c r="K3364" s="117" t="str">
        <f t="shared" si="636"/>
        <v/>
      </c>
      <c r="O3364" s="138" t="str">
        <f t="shared" si="630"/>
        <v/>
      </c>
      <c r="P3364" s="142"/>
      <c r="S3364" s="154"/>
      <c r="T3364" s="119" t="str">
        <f t="shared" si="631"/>
        <v/>
      </c>
      <c r="U3364" s="119" t="str">
        <f t="shared" si="632"/>
        <v/>
      </c>
      <c r="V3364" s="119" t="str">
        <f t="shared" si="637"/>
        <v/>
      </c>
      <c r="W3364" s="119" t="str">
        <f t="shared" si="638"/>
        <v/>
      </c>
      <c r="X3364" s="119" t="str">
        <f t="shared" si="639"/>
        <v/>
      </c>
      <c r="Y3364" s="120" t="str">
        <f t="shared" si="633"/>
        <v/>
      </c>
      <c r="Z3364" s="121" t="str">
        <f t="shared" si="634"/>
        <v/>
      </c>
      <c r="AB3364" s="119" t="str">
        <f t="shared" ref="AB3364:AB3406" si="640">IFERROR((X3364-AA3364),"")</f>
        <v/>
      </c>
    </row>
    <row r="3365" spans="1:28" x14ac:dyDescent="0.45">
      <c r="A3365" s="112" t="str">
        <f>IF(C3365="","",COUNTA($C$3:C3365))</f>
        <v/>
      </c>
      <c r="B3365" s="112" t="str">
        <f t="shared" si="635"/>
        <v/>
      </c>
      <c r="F3365" s="137"/>
      <c r="G3365" s="116"/>
      <c r="H3365" s="152"/>
      <c r="I3365" s="116"/>
      <c r="J3365" s="116"/>
      <c r="K3365" s="117" t="str">
        <f t="shared" si="636"/>
        <v/>
      </c>
      <c r="O3365" s="138" t="str">
        <f t="shared" si="630"/>
        <v/>
      </c>
      <c r="P3365" s="142"/>
      <c r="S3365" s="154"/>
      <c r="T3365" s="119" t="str">
        <f t="shared" si="631"/>
        <v/>
      </c>
      <c r="U3365" s="119" t="str">
        <f t="shared" si="632"/>
        <v/>
      </c>
      <c r="V3365" s="119" t="str">
        <f t="shared" si="637"/>
        <v/>
      </c>
      <c r="W3365" s="119" t="str">
        <f t="shared" si="638"/>
        <v/>
      </c>
      <c r="X3365" s="119" t="str">
        <f t="shared" si="639"/>
        <v/>
      </c>
      <c r="Y3365" s="120" t="str">
        <f t="shared" si="633"/>
        <v/>
      </c>
      <c r="Z3365" s="121" t="str">
        <f t="shared" si="634"/>
        <v/>
      </c>
      <c r="AB3365" s="119" t="str">
        <f t="shared" si="640"/>
        <v/>
      </c>
    </row>
    <row r="3366" spans="1:28" x14ac:dyDescent="0.45">
      <c r="A3366" s="112" t="str">
        <f>IF(C3366="","",COUNTA($C$3:C3366))</f>
        <v/>
      </c>
      <c r="B3366" s="112" t="str">
        <f t="shared" si="635"/>
        <v/>
      </c>
      <c r="F3366" s="137"/>
      <c r="G3366" s="116"/>
      <c r="H3366" s="152"/>
      <c r="I3366" s="116"/>
      <c r="J3366" s="116"/>
      <c r="K3366" s="117" t="str">
        <f t="shared" si="636"/>
        <v/>
      </c>
      <c r="O3366" s="138" t="str">
        <f t="shared" si="630"/>
        <v/>
      </c>
      <c r="P3366" s="142"/>
      <c r="S3366" s="154"/>
      <c r="T3366" s="119" t="str">
        <f t="shared" si="631"/>
        <v/>
      </c>
      <c r="U3366" s="119" t="str">
        <f t="shared" si="632"/>
        <v/>
      </c>
      <c r="V3366" s="119" t="str">
        <f t="shared" si="637"/>
        <v/>
      </c>
      <c r="W3366" s="119" t="str">
        <f t="shared" si="638"/>
        <v/>
      </c>
      <c r="X3366" s="119" t="str">
        <f t="shared" si="639"/>
        <v/>
      </c>
      <c r="Y3366" s="120" t="str">
        <f t="shared" si="633"/>
        <v/>
      </c>
      <c r="Z3366" s="121" t="str">
        <f t="shared" si="634"/>
        <v/>
      </c>
      <c r="AB3366" s="119" t="str">
        <f t="shared" si="640"/>
        <v/>
      </c>
    </row>
    <row r="3367" spans="1:28" x14ac:dyDescent="0.45">
      <c r="A3367" s="112" t="str">
        <f>IF(C3367="","",COUNTA($C$3:C3367))</f>
        <v/>
      </c>
      <c r="B3367" s="112" t="str">
        <f t="shared" si="635"/>
        <v/>
      </c>
      <c r="F3367" s="137"/>
      <c r="G3367" s="116"/>
      <c r="H3367" s="152"/>
      <c r="I3367" s="116"/>
      <c r="J3367" s="116"/>
      <c r="K3367" s="117" t="str">
        <f t="shared" si="636"/>
        <v/>
      </c>
      <c r="O3367" s="138" t="str">
        <f t="shared" si="630"/>
        <v/>
      </c>
      <c r="P3367" s="142"/>
      <c r="S3367" s="154"/>
      <c r="T3367" s="119" t="str">
        <f t="shared" si="631"/>
        <v/>
      </c>
      <c r="U3367" s="119" t="str">
        <f t="shared" si="632"/>
        <v/>
      </c>
      <c r="V3367" s="119" t="str">
        <f t="shared" si="637"/>
        <v/>
      </c>
      <c r="W3367" s="119" t="str">
        <f t="shared" si="638"/>
        <v/>
      </c>
      <c r="X3367" s="119" t="str">
        <f t="shared" si="639"/>
        <v/>
      </c>
      <c r="Y3367" s="120" t="str">
        <f t="shared" si="633"/>
        <v/>
      </c>
      <c r="Z3367" s="121" t="str">
        <f t="shared" si="634"/>
        <v/>
      </c>
      <c r="AB3367" s="119" t="str">
        <f t="shared" si="640"/>
        <v/>
      </c>
    </row>
    <row r="3368" spans="1:28" x14ac:dyDescent="0.45">
      <c r="A3368" s="112" t="str">
        <f>IF(C3368="","",COUNTA($C$3:C3368))</f>
        <v/>
      </c>
      <c r="B3368" s="112" t="str">
        <f t="shared" si="635"/>
        <v/>
      </c>
      <c r="F3368" s="137"/>
      <c r="G3368" s="116"/>
      <c r="H3368" s="152"/>
      <c r="I3368" s="116"/>
      <c r="J3368" s="116"/>
      <c r="K3368" s="117" t="str">
        <f t="shared" si="636"/>
        <v/>
      </c>
      <c r="O3368" s="138" t="str">
        <f t="shared" si="630"/>
        <v/>
      </c>
      <c r="P3368" s="142"/>
      <c r="S3368" s="154"/>
      <c r="T3368" s="119" t="str">
        <f t="shared" si="631"/>
        <v/>
      </c>
      <c r="U3368" s="119" t="str">
        <f t="shared" si="632"/>
        <v/>
      </c>
      <c r="V3368" s="119" t="str">
        <f t="shared" si="637"/>
        <v/>
      </c>
      <c r="W3368" s="119" t="str">
        <f t="shared" si="638"/>
        <v/>
      </c>
      <c r="X3368" s="119" t="str">
        <f t="shared" si="639"/>
        <v/>
      </c>
      <c r="Y3368" s="120" t="str">
        <f t="shared" si="633"/>
        <v/>
      </c>
      <c r="Z3368" s="121" t="str">
        <f t="shared" si="634"/>
        <v/>
      </c>
      <c r="AB3368" s="119" t="str">
        <f t="shared" si="640"/>
        <v/>
      </c>
    </row>
    <row r="3369" spans="1:28" x14ac:dyDescent="0.45">
      <c r="A3369" s="112" t="str">
        <f>IF(C3369="","",COUNTA($C$3:C3369))</f>
        <v/>
      </c>
      <c r="B3369" s="112" t="str">
        <f t="shared" si="635"/>
        <v/>
      </c>
      <c r="F3369" s="137"/>
      <c r="G3369" s="116"/>
      <c r="H3369" s="152"/>
      <c r="I3369" s="116"/>
      <c r="J3369" s="116"/>
      <c r="K3369" s="117" t="str">
        <f t="shared" si="636"/>
        <v/>
      </c>
      <c r="O3369" s="138" t="str">
        <f t="shared" ref="O3369:O3406" si="641">IF(ISNUMBER(SEARCH("gsm",J:J)),(M3369+N3369)*1.22,IF(ISNUMBER(SEARCH("Tape",J:J)),L3369,IF(ISNUMBER(SEARCH("Thermal",J:J)),L3369,IF(ISNUMBER(SEARCH("Acou",J:J)),L3369,IF(ISNUMBER(SEARCH("ss",J:J)),L3369,IF(ISNUMBER(SEARCH("Alu",J:J)),L3369,IF(ISNUMBER(SEARCH("Gasket",J:J)),L3369,IF(ISNUMBER(SEARCH("Cleats",J:J)),L3369,IF(ISNUMBER(SEARCH("Tube",J:J)),L3369,IF(ISNUMBER(SEARCH("Bracket",J:J)),L3369,IF(ISNUMBER(SEARCH("Corner",J:J)),L3369,IF(ISNUMBER(SEARCH("MS",J:J)),L3369,IF(ISNUMBER(SEARCH("Bucket",J:J)),L3369,IF(ISNUMBER(SEARCH("stretch",J:J)),L3369,IF(ISNUMBER(SEARCH("Bubble",J:J)),L3369,IF(ISNUMBER(SEARCH("JTR",J:J)),L3369,IF(ISNUMBER(SEARCH("Clamp",J:J)),"No's",IF(ISNUMBER(SEARCH("PIR",J:J)),"sqmt",""))))))))))))))))))</f>
        <v/>
      </c>
      <c r="P3369" s="142"/>
      <c r="S3369" s="154"/>
      <c r="T3369" s="119" t="str">
        <f t="shared" si="631"/>
        <v/>
      </c>
      <c r="U3369" s="119" t="str">
        <f t="shared" si="632"/>
        <v/>
      </c>
      <c r="V3369" s="119" t="str">
        <f t="shared" si="637"/>
        <v/>
      </c>
      <c r="W3369" s="119" t="str">
        <f t="shared" si="638"/>
        <v/>
      </c>
      <c r="X3369" s="119" t="str">
        <f t="shared" si="639"/>
        <v/>
      </c>
      <c r="Y3369" s="120" t="str">
        <f t="shared" si="633"/>
        <v/>
      </c>
      <c r="Z3369" s="121" t="str">
        <f t="shared" si="634"/>
        <v/>
      </c>
      <c r="AB3369" s="119" t="str">
        <f t="shared" si="640"/>
        <v/>
      </c>
    </row>
    <row r="3370" spans="1:28" x14ac:dyDescent="0.45">
      <c r="A3370" s="112" t="str">
        <f>IF(C3370="","",COUNTA($C$3:C3370))</f>
        <v/>
      </c>
      <c r="B3370" s="112" t="str">
        <f t="shared" si="635"/>
        <v/>
      </c>
      <c r="F3370" s="137"/>
      <c r="G3370" s="116"/>
      <c r="H3370" s="152"/>
      <c r="I3370" s="116"/>
      <c r="J3370" s="116"/>
      <c r="K3370" s="117" t="str">
        <f t="shared" si="636"/>
        <v/>
      </c>
      <c r="O3370" s="138" t="str">
        <f t="shared" si="641"/>
        <v/>
      </c>
      <c r="P3370" s="142"/>
      <c r="S3370" s="154"/>
      <c r="T3370" s="119" t="str">
        <f t="shared" si="631"/>
        <v/>
      </c>
      <c r="U3370" s="119" t="str">
        <f t="shared" si="632"/>
        <v/>
      </c>
      <c r="V3370" s="119" t="str">
        <f t="shared" si="637"/>
        <v/>
      </c>
      <c r="W3370" s="119" t="str">
        <f t="shared" si="638"/>
        <v/>
      </c>
      <c r="X3370" s="119" t="str">
        <f t="shared" si="639"/>
        <v/>
      </c>
      <c r="Y3370" s="120" t="str">
        <f t="shared" si="633"/>
        <v/>
      </c>
      <c r="Z3370" s="121" t="str">
        <f t="shared" si="634"/>
        <v/>
      </c>
      <c r="AB3370" s="119" t="str">
        <f t="shared" si="640"/>
        <v/>
      </c>
    </row>
    <row r="3371" spans="1:28" x14ac:dyDescent="0.45">
      <c r="A3371" s="112" t="str">
        <f>IF(C3371="","",COUNTA($C$3:C3371))</f>
        <v/>
      </c>
      <c r="B3371" s="112" t="str">
        <f t="shared" si="635"/>
        <v/>
      </c>
      <c r="F3371" s="137"/>
      <c r="G3371" s="116"/>
      <c r="H3371" s="152"/>
      <c r="I3371" s="116"/>
      <c r="J3371" s="116"/>
      <c r="K3371" s="117" t="str">
        <f t="shared" si="636"/>
        <v/>
      </c>
      <c r="O3371" s="138" t="str">
        <f t="shared" si="641"/>
        <v/>
      </c>
      <c r="P3371" s="142"/>
      <c r="S3371" s="154"/>
      <c r="T3371" s="119" t="str">
        <f t="shared" si="631"/>
        <v/>
      </c>
      <c r="U3371" s="119" t="str">
        <f t="shared" si="632"/>
        <v/>
      </c>
      <c r="V3371" s="119" t="str">
        <f t="shared" si="637"/>
        <v/>
      </c>
      <c r="W3371" s="119" t="str">
        <f t="shared" si="638"/>
        <v/>
      </c>
      <c r="X3371" s="119" t="str">
        <f t="shared" si="639"/>
        <v/>
      </c>
      <c r="Y3371" s="120" t="str">
        <f t="shared" si="633"/>
        <v/>
      </c>
      <c r="Z3371" s="121" t="str">
        <f t="shared" si="634"/>
        <v/>
      </c>
      <c r="AB3371" s="119" t="str">
        <f t="shared" si="640"/>
        <v/>
      </c>
    </row>
    <row r="3372" spans="1:28" x14ac:dyDescent="0.45">
      <c r="A3372" s="112" t="str">
        <f>IF(C3372="","",COUNTA($C$3:C3372))</f>
        <v/>
      </c>
      <c r="B3372" s="112" t="str">
        <f t="shared" si="635"/>
        <v/>
      </c>
      <c r="F3372" s="137"/>
      <c r="G3372" s="116"/>
      <c r="H3372" s="152"/>
      <c r="I3372" s="116"/>
      <c r="J3372" s="116"/>
      <c r="K3372" s="117" t="str">
        <f t="shared" si="636"/>
        <v/>
      </c>
      <c r="O3372" s="138" t="str">
        <f t="shared" si="641"/>
        <v/>
      </c>
      <c r="P3372" s="142"/>
      <c r="S3372" s="154"/>
      <c r="T3372" s="119" t="str">
        <f t="shared" si="631"/>
        <v/>
      </c>
      <c r="U3372" s="119" t="str">
        <f t="shared" si="632"/>
        <v/>
      </c>
      <c r="V3372" s="119" t="str">
        <f t="shared" si="637"/>
        <v/>
      </c>
      <c r="W3372" s="119" t="str">
        <f t="shared" si="638"/>
        <v/>
      </c>
      <c r="X3372" s="119" t="str">
        <f t="shared" si="639"/>
        <v/>
      </c>
      <c r="Y3372" s="120" t="str">
        <f t="shared" si="633"/>
        <v/>
      </c>
      <c r="Z3372" s="121" t="str">
        <f t="shared" si="634"/>
        <v/>
      </c>
      <c r="AB3372" s="119" t="str">
        <f t="shared" si="640"/>
        <v/>
      </c>
    </row>
    <row r="3373" spans="1:28" x14ac:dyDescent="0.45">
      <c r="A3373" s="112" t="str">
        <f>IF(C3373="","",COUNTA($C$3:C3373))</f>
        <v/>
      </c>
      <c r="B3373" s="112" t="str">
        <f t="shared" si="635"/>
        <v/>
      </c>
      <c r="F3373" s="137"/>
      <c r="G3373" s="116"/>
      <c r="H3373" s="152"/>
      <c r="I3373" s="116"/>
      <c r="J3373" s="116"/>
      <c r="K3373" s="117" t="str">
        <f t="shared" si="636"/>
        <v/>
      </c>
      <c r="O3373" s="138" t="str">
        <f t="shared" si="641"/>
        <v/>
      </c>
      <c r="P3373" s="142"/>
      <c r="S3373" s="154"/>
      <c r="T3373" s="119" t="str">
        <f t="shared" si="631"/>
        <v/>
      </c>
      <c r="U3373" s="119" t="str">
        <f t="shared" si="632"/>
        <v/>
      </c>
      <c r="V3373" s="119" t="str">
        <f t="shared" si="637"/>
        <v/>
      </c>
      <c r="W3373" s="119" t="str">
        <f t="shared" si="638"/>
        <v/>
      </c>
      <c r="X3373" s="119" t="str">
        <f t="shared" si="639"/>
        <v/>
      </c>
      <c r="Y3373" s="120" t="str">
        <f t="shared" si="633"/>
        <v/>
      </c>
      <c r="Z3373" s="121" t="str">
        <f t="shared" si="634"/>
        <v/>
      </c>
      <c r="AB3373" s="119" t="str">
        <f t="shared" si="640"/>
        <v/>
      </c>
    </row>
    <row r="3374" spans="1:28" x14ac:dyDescent="0.45">
      <c r="A3374" s="112" t="str">
        <f>IF(C3374="","",COUNTA($C$3:C3374))</f>
        <v/>
      </c>
      <c r="B3374" s="112" t="str">
        <f t="shared" si="635"/>
        <v/>
      </c>
      <c r="F3374" s="137"/>
      <c r="G3374" s="116"/>
      <c r="H3374" s="152"/>
      <c r="I3374" s="116"/>
      <c r="J3374" s="116"/>
      <c r="K3374" s="117" t="str">
        <f t="shared" si="636"/>
        <v/>
      </c>
      <c r="O3374" s="138" t="str">
        <f t="shared" si="641"/>
        <v/>
      </c>
      <c r="P3374" s="142"/>
      <c r="S3374" s="154"/>
      <c r="T3374" s="119" t="str">
        <f t="shared" si="631"/>
        <v/>
      </c>
      <c r="U3374" s="119" t="str">
        <f t="shared" si="632"/>
        <v/>
      </c>
      <c r="V3374" s="119" t="str">
        <f t="shared" si="637"/>
        <v/>
      </c>
      <c r="W3374" s="119" t="str">
        <f t="shared" si="638"/>
        <v/>
      </c>
      <c r="X3374" s="119" t="str">
        <f t="shared" si="639"/>
        <v/>
      </c>
      <c r="Y3374" s="120" t="str">
        <f t="shared" si="633"/>
        <v/>
      </c>
      <c r="Z3374" s="121" t="str">
        <f t="shared" si="634"/>
        <v/>
      </c>
      <c r="AB3374" s="119" t="str">
        <f t="shared" si="640"/>
        <v/>
      </c>
    </row>
    <row r="3375" spans="1:28" x14ac:dyDescent="0.45">
      <c r="A3375" s="112" t="str">
        <f>IF(C3375="","",COUNTA($C$3:C3375))</f>
        <v/>
      </c>
      <c r="B3375" s="112" t="str">
        <f t="shared" si="635"/>
        <v/>
      </c>
      <c r="F3375" s="137"/>
      <c r="G3375" s="116"/>
      <c r="H3375" s="152"/>
      <c r="I3375" s="116"/>
      <c r="J3375" s="116"/>
      <c r="K3375" s="117" t="str">
        <f t="shared" si="636"/>
        <v/>
      </c>
      <c r="O3375" s="138" t="str">
        <f t="shared" si="641"/>
        <v/>
      </c>
      <c r="P3375" s="142"/>
      <c r="S3375" s="154"/>
      <c r="T3375" s="119" t="str">
        <f t="shared" si="631"/>
        <v/>
      </c>
      <c r="U3375" s="119" t="str">
        <f t="shared" si="632"/>
        <v/>
      </c>
      <c r="V3375" s="119" t="str">
        <f t="shared" si="637"/>
        <v/>
      </c>
      <c r="W3375" s="119" t="str">
        <f t="shared" si="638"/>
        <v/>
      </c>
      <c r="X3375" s="119" t="str">
        <f t="shared" si="639"/>
        <v/>
      </c>
      <c r="Y3375" s="120" t="str">
        <f t="shared" si="633"/>
        <v/>
      </c>
      <c r="Z3375" s="121" t="str">
        <f t="shared" si="634"/>
        <v/>
      </c>
      <c r="AB3375" s="119" t="str">
        <f t="shared" si="640"/>
        <v/>
      </c>
    </row>
    <row r="3376" spans="1:28" x14ac:dyDescent="0.45">
      <c r="A3376" s="112" t="str">
        <f>IF(C3376="","",COUNTA($C$3:C3376))</f>
        <v/>
      </c>
      <c r="B3376" s="112" t="str">
        <f t="shared" si="635"/>
        <v/>
      </c>
      <c r="F3376" s="137"/>
      <c r="G3376" s="116"/>
      <c r="H3376" s="152"/>
      <c r="I3376" s="116"/>
      <c r="J3376" s="116"/>
      <c r="K3376" s="117" t="str">
        <f t="shared" si="636"/>
        <v/>
      </c>
      <c r="O3376" s="138" t="str">
        <f t="shared" si="641"/>
        <v/>
      </c>
      <c r="P3376" s="142"/>
      <c r="S3376" s="154"/>
      <c r="T3376" s="119" t="str">
        <f t="shared" si="631"/>
        <v/>
      </c>
      <c r="U3376" s="119" t="str">
        <f t="shared" si="632"/>
        <v/>
      </c>
      <c r="V3376" s="119" t="str">
        <f t="shared" si="637"/>
        <v/>
      </c>
      <c r="W3376" s="119" t="str">
        <f t="shared" si="638"/>
        <v/>
      </c>
      <c r="X3376" s="119" t="str">
        <f t="shared" si="639"/>
        <v/>
      </c>
      <c r="Y3376" s="120" t="str">
        <f t="shared" si="633"/>
        <v/>
      </c>
      <c r="Z3376" s="121" t="str">
        <f t="shared" si="634"/>
        <v/>
      </c>
      <c r="AB3376" s="119" t="str">
        <f t="shared" si="640"/>
        <v/>
      </c>
    </row>
    <row r="3377" spans="1:28" x14ac:dyDescent="0.45">
      <c r="A3377" s="112" t="str">
        <f>IF(C3377="","",COUNTA($C$3:C3377))</f>
        <v/>
      </c>
      <c r="B3377" s="112" t="str">
        <f t="shared" si="635"/>
        <v/>
      </c>
      <c r="F3377" s="137"/>
      <c r="G3377" s="116"/>
      <c r="H3377" s="152"/>
      <c r="I3377" s="116"/>
      <c r="J3377" s="116"/>
      <c r="K3377" s="117" t="str">
        <f t="shared" si="636"/>
        <v/>
      </c>
      <c r="O3377" s="138" t="str">
        <f t="shared" si="641"/>
        <v/>
      </c>
      <c r="P3377" s="142"/>
      <c r="S3377" s="154"/>
      <c r="T3377" s="119" t="str">
        <f t="shared" si="631"/>
        <v/>
      </c>
      <c r="U3377" s="119" t="str">
        <f t="shared" si="632"/>
        <v/>
      </c>
      <c r="V3377" s="119" t="str">
        <f t="shared" si="637"/>
        <v/>
      </c>
      <c r="W3377" s="119" t="str">
        <f t="shared" si="638"/>
        <v/>
      </c>
      <c r="X3377" s="119" t="str">
        <f t="shared" si="639"/>
        <v/>
      </c>
      <c r="Y3377" s="120" t="str">
        <f t="shared" si="633"/>
        <v/>
      </c>
      <c r="Z3377" s="121" t="str">
        <f t="shared" si="634"/>
        <v/>
      </c>
      <c r="AB3377" s="119" t="str">
        <f t="shared" si="640"/>
        <v/>
      </c>
    </row>
    <row r="3378" spans="1:28" x14ac:dyDescent="0.45">
      <c r="A3378" s="112" t="str">
        <f>IF(C3378="","",COUNTA($C$3:C3378))</f>
        <v/>
      </c>
      <c r="B3378" s="112" t="str">
        <f t="shared" si="635"/>
        <v/>
      </c>
      <c r="F3378" s="137"/>
      <c r="G3378" s="116"/>
      <c r="H3378" s="152"/>
      <c r="I3378" s="116"/>
      <c r="J3378" s="116"/>
      <c r="K3378" s="117" t="str">
        <f t="shared" si="636"/>
        <v/>
      </c>
      <c r="O3378" s="138" t="str">
        <f t="shared" si="641"/>
        <v/>
      </c>
      <c r="P3378" s="142"/>
      <c r="S3378" s="154"/>
      <c r="T3378" s="119" t="str">
        <f t="shared" si="631"/>
        <v/>
      </c>
      <c r="U3378" s="119" t="str">
        <f t="shared" si="632"/>
        <v/>
      </c>
      <c r="V3378" s="119" t="str">
        <f t="shared" si="637"/>
        <v/>
      </c>
      <c r="W3378" s="119" t="str">
        <f t="shared" si="638"/>
        <v/>
      </c>
      <c r="X3378" s="119" t="str">
        <f t="shared" si="639"/>
        <v/>
      </c>
      <c r="Y3378" s="120" t="str">
        <f t="shared" si="633"/>
        <v/>
      </c>
      <c r="Z3378" s="121" t="str">
        <f t="shared" si="634"/>
        <v/>
      </c>
      <c r="AB3378" s="119" t="str">
        <f t="shared" si="640"/>
        <v/>
      </c>
    </row>
    <row r="3379" spans="1:28" x14ac:dyDescent="0.45">
      <c r="A3379" s="112" t="str">
        <f>IF(C3379="","",COUNTA($C$3:C3379))</f>
        <v/>
      </c>
      <c r="B3379" s="112" t="str">
        <f t="shared" si="635"/>
        <v/>
      </c>
      <c r="F3379" s="137"/>
      <c r="G3379" s="116"/>
      <c r="H3379" s="152"/>
      <c r="I3379" s="116"/>
      <c r="J3379" s="116"/>
      <c r="K3379" s="117" t="str">
        <f t="shared" si="636"/>
        <v/>
      </c>
      <c r="O3379" s="138" t="str">
        <f t="shared" si="641"/>
        <v/>
      </c>
      <c r="P3379" s="142"/>
      <c r="S3379" s="154"/>
      <c r="T3379" s="119" t="str">
        <f t="shared" ref="T3379:T3406" si="642">(IF(K3379="Sqmt",(O3379-Q3379),""))</f>
        <v/>
      </c>
      <c r="U3379" s="119" t="str">
        <f t="shared" ref="U3379:U3406" si="643">(IF(K3379="Sqmt",(O3379-P3379)-T3379,IF(K3379="Rmt","",IF(K3379="Kg's","",IF(K3379="No's","",IF(K3379="Roll","",""))))))</f>
        <v/>
      </c>
      <c r="V3379" s="119" t="str">
        <f t="shared" si="637"/>
        <v/>
      </c>
      <c r="W3379" s="119" t="str">
        <f t="shared" si="638"/>
        <v/>
      </c>
      <c r="X3379" s="119" t="str">
        <f t="shared" si="639"/>
        <v/>
      </c>
      <c r="Y3379" s="120" t="str">
        <f t="shared" ref="Y3379:Y3406" si="644">IF(K3379="Sqmt",(T3379/O3379)*100,IF(K3379="Kg's","",IF(K3379="No's","",IF(K3379="Rmt","",IF(K3379="Roll","",IF(K3379="",""))))))</f>
        <v/>
      </c>
      <c r="Z3379" s="121" t="str">
        <f t="shared" ref="Z3379:Z3406" si="645">IF(K3379="Sqmt",(U3379/O3379)*100,IF(K3379="Kg's","",IF(K3379="No's","",IF(K3379="Rmt","",IF(K3379="Roll","",IF(K3379="",""))))))</f>
        <v/>
      </c>
      <c r="AB3379" s="119" t="str">
        <f t="shared" si="640"/>
        <v/>
      </c>
    </row>
    <row r="3380" spans="1:28" x14ac:dyDescent="0.45">
      <c r="A3380" s="112" t="str">
        <f>IF(C3380="","",COUNTA($C$3:C3380))</f>
        <v/>
      </c>
      <c r="B3380" s="112" t="str">
        <f t="shared" ref="B3380:B3406" si="646">IF(C3380="","",TEXT(C3380,"mmmm"))</f>
        <v/>
      </c>
      <c r="F3380" s="137"/>
      <c r="G3380" s="116"/>
      <c r="H3380" s="152"/>
      <c r="I3380" s="116"/>
      <c r="J3380" s="116"/>
      <c r="K3380" s="117" t="str">
        <f t="shared" si="636"/>
        <v/>
      </c>
      <c r="O3380" s="138" t="str">
        <f t="shared" si="641"/>
        <v/>
      </c>
      <c r="P3380" s="142"/>
      <c r="S3380" s="154"/>
      <c r="T3380" s="119" t="str">
        <f t="shared" si="642"/>
        <v/>
      </c>
      <c r="U3380" s="119" t="str">
        <f t="shared" si="643"/>
        <v/>
      </c>
      <c r="V3380" s="119" t="str">
        <f t="shared" si="637"/>
        <v/>
      </c>
      <c r="W3380" s="119" t="str">
        <f t="shared" si="638"/>
        <v/>
      </c>
      <c r="X3380" s="119" t="str">
        <f t="shared" si="639"/>
        <v/>
      </c>
      <c r="Y3380" s="120" t="str">
        <f t="shared" si="644"/>
        <v/>
      </c>
      <c r="Z3380" s="121" t="str">
        <f t="shared" si="645"/>
        <v/>
      </c>
      <c r="AB3380" s="119" t="str">
        <f t="shared" si="640"/>
        <v/>
      </c>
    </row>
    <row r="3381" spans="1:28" x14ac:dyDescent="0.45">
      <c r="A3381" s="112" t="str">
        <f>IF(C3381="","",COUNTA($C$3:C3381))</f>
        <v/>
      </c>
      <c r="B3381" s="112" t="str">
        <f t="shared" si="646"/>
        <v/>
      </c>
      <c r="F3381" s="137"/>
      <c r="G3381" s="116"/>
      <c r="H3381" s="152"/>
      <c r="I3381" s="116"/>
      <c r="J3381" s="116"/>
      <c r="K3381" s="117" t="str">
        <f t="shared" si="636"/>
        <v/>
      </c>
      <c r="O3381" s="138" t="str">
        <f t="shared" si="641"/>
        <v/>
      </c>
      <c r="P3381" s="142"/>
      <c r="S3381" s="154"/>
      <c r="T3381" s="119" t="str">
        <f t="shared" si="642"/>
        <v/>
      </c>
      <c r="U3381" s="119" t="str">
        <f t="shared" si="643"/>
        <v/>
      </c>
      <c r="V3381" s="119" t="str">
        <f t="shared" si="637"/>
        <v/>
      </c>
      <c r="W3381" s="119" t="str">
        <f t="shared" si="638"/>
        <v/>
      </c>
      <c r="X3381" s="119" t="str">
        <f t="shared" si="639"/>
        <v/>
      </c>
      <c r="Y3381" s="120" t="str">
        <f t="shared" si="644"/>
        <v/>
      </c>
      <c r="Z3381" s="121" t="str">
        <f t="shared" si="645"/>
        <v/>
      </c>
      <c r="AB3381" s="119" t="str">
        <f t="shared" si="640"/>
        <v/>
      </c>
    </row>
    <row r="3382" spans="1:28" x14ac:dyDescent="0.45">
      <c r="A3382" s="112" t="str">
        <f>IF(C3382="","",COUNTA($C$3:C3382))</f>
        <v/>
      </c>
      <c r="B3382" s="112" t="str">
        <f t="shared" si="646"/>
        <v/>
      </c>
      <c r="F3382" s="137"/>
      <c r="G3382" s="116"/>
      <c r="H3382" s="152"/>
      <c r="I3382" s="116"/>
      <c r="J3382" s="116"/>
      <c r="K3382" s="117" t="str">
        <f t="shared" si="636"/>
        <v/>
      </c>
      <c r="O3382" s="138" t="str">
        <f t="shared" si="641"/>
        <v/>
      </c>
      <c r="P3382" s="142"/>
      <c r="S3382" s="154"/>
      <c r="T3382" s="119" t="str">
        <f t="shared" si="642"/>
        <v/>
      </c>
      <c r="U3382" s="119" t="str">
        <f t="shared" si="643"/>
        <v/>
      </c>
      <c r="V3382" s="119" t="str">
        <f t="shared" si="637"/>
        <v/>
      </c>
      <c r="W3382" s="119" t="str">
        <f t="shared" si="638"/>
        <v/>
      </c>
      <c r="X3382" s="119" t="str">
        <f t="shared" si="639"/>
        <v/>
      </c>
      <c r="Y3382" s="120" t="str">
        <f t="shared" si="644"/>
        <v/>
      </c>
      <c r="Z3382" s="121" t="str">
        <f t="shared" si="645"/>
        <v/>
      </c>
      <c r="AB3382" s="119" t="str">
        <f t="shared" si="640"/>
        <v/>
      </c>
    </row>
    <row r="3383" spans="1:28" x14ac:dyDescent="0.45">
      <c r="A3383" s="112" t="str">
        <f>IF(C3383="","",COUNTA($C$3:C3383))</f>
        <v/>
      </c>
      <c r="B3383" s="112" t="str">
        <f t="shared" si="646"/>
        <v/>
      </c>
      <c r="F3383" s="137"/>
      <c r="G3383" s="116"/>
      <c r="H3383" s="152"/>
      <c r="I3383" s="116"/>
      <c r="J3383" s="116"/>
      <c r="K3383" s="117" t="str">
        <f t="shared" si="636"/>
        <v/>
      </c>
      <c r="O3383" s="138" t="str">
        <f t="shared" si="641"/>
        <v/>
      </c>
      <c r="P3383" s="142"/>
      <c r="S3383" s="154"/>
      <c r="T3383" s="119" t="str">
        <f t="shared" si="642"/>
        <v/>
      </c>
      <c r="U3383" s="119" t="str">
        <f t="shared" si="643"/>
        <v/>
      </c>
      <c r="V3383" s="119" t="str">
        <f t="shared" si="637"/>
        <v/>
      </c>
      <c r="W3383" s="119" t="str">
        <f t="shared" si="638"/>
        <v/>
      </c>
      <c r="X3383" s="119" t="str">
        <f t="shared" si="639"/>
        <v/>
      </c>
      <c r="Y3383" s="120" t="str">
        <f t="shared" si="644"/>
        <v/>
      </c>
      <c r="Z3383" s="121" t="str">
        <f t="shared" si="645"/>
        <v/>
      </c>
      <c r="AB3383" s="119" t="str">
        <f t="shared" si="640"/>
        <v/>
      </c>
    </row>
    <row r="3384" spans="1:28" x14ac:dyDescent="0.45">
      <c r="A3384" s="112" t="str">
        <f>IF(C3384="","",COUNTA($C$3:C3384))</f>
        <v/>
      </c>
      <c r="B3384" s="112" t="str">
        <f t="shared" si="646"/>
        <v/>
      </c>
      <c r="F3384" s="137"/>
      <c r="G3384" s="116"/>
      <c r="H3384" s="152"/>
      <c r="I3384" s="116"/>
      <c r="J3384" s="116"/>
      <c r="K3384" s="117" t="str">
        <f t="shared" si="636"/>
        <v/>
      </c>
      <c r="O3384" s="138" t="str">
        <f t="shared" si="641"/>
        <v/>
      </c>
      <c r="P3384" s="142"/>
      <c r="S3384" s="154"/>
      <c r="T3384" s="119" t="str">
        <f t="shared" si="642"/>
        <v/>
      </c>
      <c r="U3384" s="119" t="str">
        <f t="shared" si="643"/>
        <v/>
      </c>
      <c r="V3384" s="119" t="str">
        <f t="shared" si="637"/>
        <v/>
      </c>
      <c r="W3384" s="119" t="str">
        <f t="shared" si="638"/>
        <v/>
      </c>
      <c r="X3384" s="119" t="str">
        <f t="shared" si="639"/>
        <v/>
      </c>
      <c r="Y3384" s="120" t="str">
        <f t="shared" si="644"/>
        <v/>
      </c>
      <c r="Z3384" s="121" t="str">
        <f t="shared" si="645"/>
        <v/>
      </c>
      <c r="AB3384" s="119" t="str">
        <f t="shared" si="640"/>
        <v/>
      </c>
    </row>
    <row r="3385" spans="1:28" x14ac:dyDescent="0.45">
      <c r="A3385" s="112" t="str">
        <f>IF(C3385="","",COUNTA($C$3:C3385))</f>
        <v/>
      </c>
      <c r="B3385" s="112" t="str">
        <f t="shared" si="646"/>
        <v/>
      </c>
      <c r="F3385" s="137"/>
      <c r="G3385" s="116"/>
      <c r="H3385" s="152"/>
      <c r="I3385" s="116"/>
      <c r="J3385" s="116"/>
      <c r="K3385" s="117" t="str">
        <f t="shared" si="636"/>
        <v/>
      </c>
      <c r="O3385" s="138" t="str">
        <f t="shared" si="641"/>
        <v/>
      </c>
      <c r="P3385" s="142"/>
      <c r="S3385" s="154"/>
      <c r="T3385" s="119" t="str">
        <f t="shared" si="642"/>
        <v/>
      </c>
      <c r="U3385" s="119" t="str">
        <f t="shared" si="643"/>
        <v/>
      </c>
      <c r="V3385" s="119" t="str">
        <f t="shared" si="637"/>
        <v/>
      </c>
      <c r="W3385" s="119" t="str">
        <f t="shared" si="638"/>
        <v/>
      </c>
      <c r="X3385" s="119" t="str">
        <f t="shared" si="639"/>
        <v/>
      </c>
      <c r="Y3385" s="120" t="str">
        <f t="shared" si="644"/>
        <v/>
      </c>
      <c r="Z3385" s="121" t="str">
        <f t="shared" si="645"/>
        <v/>
      </c>
      <c r="AB3385" s="119" t="str">
        <f t="shared" si="640"/>
        <v/>
      </c>
    </row>
    <row r="3386" spans="1:28" x14ac:dyDescent="0.45">
      <c r="A3386" s="112" t="str">
        <f>IF(C3386="","",COUNTA($C$3:C3386))</f>
        <v/>
      </c>
      <c r="B3386" s="112" t="str">
        <f t="shared" si="646"/>
        <v/>
      </c>
      <c r="F3386" s="137"/>
      <c r="G3386" s="116"/>
      <c r="H3386" s="152"/>
      <c r="I3386" s="116"/>
      <c r="J3386" s="116"/>
      <c r="K3386" s="117" t="str">
        <f t="shared" si="636"/>
        <v/>
      </c>
      <c r="O3386" s="138" t="str">
        <f t="shared" si="641"/>
        <v/>
      </c>
      <c r="P3386" s="142"/>
      <c r="S3386" s="154"/>
      <c r="T3386" s="119" t="str">
        <f t="shared" si="642"/>
        <v/>
      </c>
      <c r="U3386" s="119" t="str">
        <f t="shared" si="643"/>
        <v/>
      </c>
      <c r="V3386" s="119" t="str">
        <f t="shared" si="637"/>
        <v/>
      </c>
      <c r="W3386" s="119" t="str">
        <f t="shared" si="638"/>
        <v/>
      </c>
      <c r="X3386" s="119" t="str">
        <f t="shared" si="639"/>
        <v/>
      </c>
      <c r="Y3386" s="120" t="str">
        <f t="shared" si="644"/>
        <v/>
      </c>
      <c r="Z3386" s="121" t="str">
        <f t="shared" si="645"/>
        <v/>
      </c>
      <c r="AB3386" s="119" t="str">
        <f t="shared" si="640"/>
        <v/>
      </c>
    </row>
    <row r="3387" spans="1:28" x14ac:dyDescent="0.45">
      <c r="A3387" s="112" t="str">
        <f>IF(C3387="","",COUNTA($C$3:C3387))</f>
        <v/>
      </c>
      <c r="B3387" s="112" t="str">
        <f t="shared" si="646"/>
        <v/>
      </c>
      <c r="F3387" s="137"/>
      <c r="G3387" s="116"/>
      <c r="H3387" s="152"/>
      <c r="I3387" s="116"/>
      <c r="J3387" s="116"/>
      <c r="K3387" s="117" t="str">
        <f t="shared" si="636"/>
        <v/>
      </c>
      <c r="O3387" s="138" t="str">
        <f t="shared" si="641"/>
        <v/>
      </c>
      <c r="P3387" s="142"/>
      <c r="S3387" s="154"/>
      <c r="T3387" s="119" t="str">
        <f t="shared" si="642"/>
        <v/>
      </c>
      <c r="U3387" s="119" t="str">
        <f t="shared" si="643"/>
        <v/>
      </c>
      <c r="V3387" s="119" t="str">
        <f t="shared" si="637"/>
        <v/>
      </c>
      <c r="W3387" s="119" t="str">
        <f t="shared" si="638"/>
        <v/>
      </c>
      <c r="X3387" s="119" t="str">
        <f t="shared" si="639"/>
        <v/>
      </c>
      <c r="Y3387" s="120" t="str">
        <f t="shared" si="644"/>
        <v/>
      </c>
      <c r="Z3387" s="121" t="str">
        <f t="shared" si="645"/>
        <v/>
      </c>
      <c r="AB3387" s="119" t="str">
        <f t="shared" si="640"/>
        <v/>
      </c>
    </row>
    <row r="3388" spans="1:28" x14ac:dyDescent="0.45">
      <c r="A3388" s="112" t="str">
        <f>IF(C3388="","",COUNTA($C$3:C3388))</f>
        <v/>
      </c>
      <c r="B3388" s="112" t="str">
        <f t="shared" si="646"/>
        <v/>
      </c>
      <c r="F3388" s="137"/>
      <c r="G3388" s="116"/>
      <c r="H3388" s="152"/>
      <c r="I3388" s="116"/>
      <c r="J3388" s="116"/>
      <c r="K3388" s="117" t="str">
        <f t="shared" si="636"/>
        <v/>
      </c>
      <c r="O3388" s="138" t="str">
        <f t="shared" si="641"/>
        <v/>
      </c>
      <c r="P3388" s="142"/>
      <c r="S3388" s="154"/>
      <c r="T3388" s="119" t="str">
        <f t="shared" si="642"/>
        <v/>
      </c>
      <c r="U3388" s="119" t="str">
        <f t="shared" si="643"/>
        <v/>
      </c>
      <c r="V3388" s="119" t="str">
        <f t="shared" si="637"/>
        <v/>
      </c>
      <c r="W3388" s="119" t="str">
        <f t="shared" si="638"/>
        <v/>
      </c>
      <c r="X3388" s="119" t="str">
        <f t="shared" si="639"/>
        <v/>
      </c>
      <c r="Y3388" s="120" t="str">
        <f t="shared" si="644"/>
        <v/>
      </c>
      <c r="Z3388" s="121" t="str">
        <f t="shared" si="645"/>
        <v/>
      </c>
      <c r="AB3388" s="119" t="str">
        <f t="shared" si="640"/>
        <v/>
      </c>
    </row>
    <row r="3389" spans="1:28" x14ac:dyDescent="0.45">
      <c r="A3389" s="112" t="str">
        <f>IF(C3389="","",COUNTA($C$3:C3389))</f>
        <v/>
      </c>
      <c r="B3389" s="112" t="str">
        <f t="shared" si="646"/>
        <v/>
      </c>
      <c r="F3389" s="137"/>
      <c r="G3389" s="116"/>
      <c r="H3389" s="152"/>
      <c r="I3389" s="116"/>
      <c r="J3389" s="116"/>
      <c r="K3389" s="117" t="str">
        <f t="shared" si="636"/>
        <v/>
      </c>
      <c r="O3389" s="138" t="str">
        <f t="shared" si="641"/>
        <v/>
      </c>
      <c r="P3389" s="142"/>
      <c r="S3389" s="154"/>
      <c r="T3389" s="119" t="str">
        <f t="shared" si="642"/>
        <v/>
      </c>
      <c r="U3389" s="119" t="str">
        <f t="shared" si="643"/>
        <v/>
      </c>
      <c r="V3389" s="119" t="str">
        <f t="shared" si="637"/>
        <v/>
      </c>
      <c r="W3389" s="119" t="str">
        <f t="shared" si="638"/>
        <v/>
      </c>
      <c r="X3389" s="119" t="str">
        <f t="shared" si="639"/>
        <v/>
      </c>
      <c r="Y3389" s="120" t="str">
        <f t="shared" si="644"/>
        <v/>
      </c>
      <c r="Z3389" s="121" t="str">
        <f t="shared" si="645"/>
        <v/>
      </c>
      <c r="AB3389" s="119" t="str">
        <f t="shared" si="640"/>
        <v/>
      </c>
    </row>
    <row r="3390" spans="1:28" x14ac:dyDescent="0.45">
      <c r="A3390" s="112" t="str">
        <f>IF(C3390="","",COUNTA($C$3:C3390))</f>
        <v/>
      </c>
      <c r="B3390" s="112" t="str">
        <f t="shared" si="646"/>
        <v/>
      </c>
      <c r="F3390" s="137"/>
      <c r="G3390" s="116"/>
      <c r="H3390" s="152"/>
      <c r="I3390" s="116"/>
      <c r="J3390" s="116"/>
      <c r="K3390" s="117" t="str">
        <f t="shared" si="636"/>
        <v/>
      </c>
      <c r="O3390" s="138" t="str">
        <f t="shared" si="641"/>
        <v/>
      </c>
      <c r="P3390" s="142"/>
      <c r="S3390" s="154"/>
      <c r="T3390" s="119" t="str">
        <f t="shared" si="642"/>
        <v/>
      </c>
      <c r="U3390" s="119" t="str">
        <f t="shared" si="643"/>
        <v/>
      </c>
      <c r="V3390" s="119" t="str">
        <f t="shared" si="637"/>
        <v/>
      </c>
      <c r="W3390" s="119" t="str">
        <f t="shared" si="638"/>
        <v/>
      </c>
      <c r="X3390" s="119" t="str">
        <f t="shared" si="639"/>
        <v/>
      </c>
      <c r="Y3390" s="120" t="str">
        <f t="shared" si="644"/>
        <v/>
      </c>
      <c r="Z3390" s="121" t="str">
        <f t="shared" si="645"/>
        <v/>
      </c>
      <c r="AB3390" s="119" t="str">
        <f t="shared" si="640"/>
        <v/>
      </c>
    </row>
    <row r="3391" spans="1:28" x14ac:dyDescent="0.45">
      <c r="A3391" s="112" t="str">
        <f>IF(C3391="","",COUNTA($C$3:C3391))</f>
        <v/>
      </c>
      <c r="B3391" s="112" t="str">
        <f t="shared" si="646"/>
        <v/>
      </c>
      <c r="F3391" s="137"/>
      <c r="G3391" s="116"/>
      <c r="H3391" s="152"/>
      <c r="I3391" s="116"/>
      <c r="J3391" s="116"/>
      <c r="K3391" s="117" t="str">
        <f t="shared" si="636"/>
        <v/>
      </c>
      <c r="O3391" s="138" t="str">
        <f t="shared" si="641"/>
        <v/>
      </c>
      <c r="P3391" s="142"/>
      <c r="S3391" s="154"/>
      <c r="T3391" s="119" t="str">
        <f t="shared" si="642"/>
        <v/>
      </c>
      <c r="U3391" s="119" t="str">
        <f t="shared" si="643"/>
        <v/>
      </c>
      <c r="V3391" s="119" t="str">
        <f t="shared" si="637"/>
        <v/>
      </c>
      <c r="W3391" s="119" t="str">
        <f t="shared" si="638"/>
        <v/>
      </c>
      <c r="X3391" s="119" t="str">
        <f t="shared" si="639"/>
        <v/>
      </c>
      <c r="Y3391" s="120" t="str">
        <f t="shared" si="644"/>
        <v/>
      </c>
      <c r="Z3391" s="121" t="str">
        <f t="shared" si="645"/>
        <v/>
      </c>
      <c r="AB3391" s="119" t="str">
        <f t="shared" si="640"/>
        <v/>
      </c>
    </row>
    <row r="3392" spans="1:28" x14ac:dyDescent="0.45">
      <c r="A3392" s="112" t="str">
        <f>IF(C3392="","",COUNTA($C$3:C3392))</f>
        <v/>
      </c>
      <c r="B3392" s="112" t="str">
        <f t="shared" si="646"/>
        <v/>
      </c>
      <c r="F3392" s="137"/>
      <c r="G3392" s="116"/>
      <c r="H3392" s="152"/>
      <c r="I3392" s="116"/>
      <c r="J3392" s="116"/>
      <c r="K3392" s="117" t="str">
        <f t="shared" si="636"/>
        <v/>
      </c>
      <c r="O3392" s="138" t="str">
        <f t="shared" si="641"/>
        <v/>
      </c>
      <c r="P3392" s="142"/>
      <c r="S3392" s="154"/>
      <c r="T3392" s="119" t="str">
        <f t="shared" si="642"/>
        <v/>
      </c>
      <c r="U3392" s="119" t="str">
        <f t="shared" si="643"/>
        <v/>
      </c>
      <c r="V3392" s="119" t="str">
        <f t="shared" si="637"/>
        <v/>
      </c>
      <c r="W3392" s="119" t="str">
        <f t="shared" si="638"/>
        <v/>
      </c>
      <c r="X3392" s="119" t="str">
        <f t="shared" si="639"/>
        <v/>
      </c>
      <c r="Y3392" s="120" t="str">
        <f t="shared" si="644"/>
        <v/>
      </c>
      <c r="Z3392" s="121" t="str">
        <f t="shared" si="645"/>
        <v/>
      </c>
      <c r="AB3392" s="119" t="str">
        <f t="shared" si="640"/>
        <v/>
      </c>
    </row>
    <row r="3393" spans="1:28" x14ac:dyDescent="0.45">
      <c r="A3393" s="112" t="str">
        <f>IF(C3393="","",COUNTA($C$3:C3393))</f>
        <v/>
      </c>
      <c r="B3393" s="112" t="str">
        <f t="shared" si="646"/>
        <v/>
      </c>
      <c r="F3393" s="137"/>
      <c r="G3393" s="116"/>
      <c r="H3393" s="152"/>
      <c r="I3393" s="116"/>
      <c r="J3393" s="116"/>
      <c r="K3393" s="117" t="str">
        <f t="shared" si="636"/>
        <v/>
      </c>
      <c r="O3393" s="138" t="str">
        <f t="shared" si="641"/>
        <v/>
      </c>
      <c r="P3393" s="142"/>
      <c r="S3393" s="154"/>
      <c r="T3393" s="119" t="str">
        <f t="shared" si="642"/>
        <v/>
      </c>
      <c r="U3393" s="119" t="str">
        <f t="shared" si="643"/>
        <v/>
      </c>
      <c r="V3393" s="119" t="str">
        <f t="shared" si="637"/>
        <v/>
      </c>
      <c r="W3393" s="119" t="str">
        <f t="shared" si="638"/>
        <v/>
      </c>
      <c r="X3393" s="119" t="str">
        <f t="shared" si="639"/>
        <v/>
      </c>
      <c r="Y3393" s="120" t="str">
        <f t="shared" si="644"/>
        <v/>
      </c>
      <c r="Z3393" s="121" t="str">
        <f t="shared" si="645"/>
        <v/>
      </c>
      <c r="AB3393" s="119" t="str">
        <f t="shared" si="640"/>
        <v/>
      </c>
    </row>
    <row r="3394" spans="1:28" x14ac:dyDescent="0.45">
      <c r="A3394" s="112" t="str">
        <f>IF(C3394="","",COUNTA($C$3:C3394))</f>
        <v/>
      </c>
      <c r="B3394" s="112" t="str">
        <f t="shared" si="646"/>
        <v/>
      </c>
      <c r="F3394" s="137"/>
      <c r="G3394" s="116"/>
      <c r="H3394" s="152"/>
      <c r="I3394" s="116"/>
      <c r="J3394" s="116"/>
      <c r="K3394" s="117" t="str">
        <f t="shared" si="636"/>
        <v/>
      </c>
      <c r="O3394" s="138" t="str">
        <f t="shared" si="641"/>
        <v/>
      </c>
      <c r="P3394" s="142"/>
      <c r="S3394" s="154"/>
      <c r="T3394" s="119" t="str">
        <f t="shared" si="642"/>
        <v/>
      </c>
      <c r="U3394" s="119" t="str">
        <f t="shared" si="643"/>
        <v/>
      </c>
      <c r="V3394" s="119" t="str">
        <f t="shared" si="637"/>
        <v/>
      </c>
      <c r="W3394" s="119" t="str">
        <f t="shared" si="638"/>
        <v/>
      </c>
      <c r="X3394" s="119" t="str">
        <f t="shared" si="639"/>
        <v/>
      </c>
      <c r="Y3394" s="120" t="str">
        <f t="shared" si="644"/>
        <v/>
      </c>
      <c r="Z3394" s="121" t="str">
        <f t="shared" si="645"/>
        <v/>
      </c>
      <c r="AB3394" s="119" t="str">
        <f t="shared" si="640"/>
        <v/>
      </c>
    </row>
    <row r="3395" spans="1:28" x14ac:dyDescent="0.45">
      <c r="A3395" s="112" t="str">
        <f>IF(C3395="","",COUNTA($C$3:C3395))</f>
        <v/>
      </c>
      <c r="B3395" s="112" t="str">
        <f t="shared" si="646"/>
        <v/>
      </c>
      <c r="F3395" s="137"/>
      <c r="G3395" s="116"/>
      <c r="H3395" s="152"/>
      <c r="I3395" s="116"/>
      <c r="J3395" s="116"/>
      <c r="K3395" s="117" t="str">
        <f t="shared" ref="K3395:K3406" si="647">IF(ISNUMBER(SEARCH("gsm",J:J)),"Sqmt",IF(ISNUMBER(SEARCH("Tape",J:J)),"Roll",IF(ISNUMBER(SEARCH("Thermal",J:J)),"Sqmt",IF(ISNUMBER(SEARCH("Acou",J:J)),"Sqmt",IF(ISNUMBER(SEARCH("ss",J:J)),"Sqmt",IF(ISNUMBER(SEARCH("Alu",J:J)),"Sqmt",IF(ISNUMBER(SEARCH("Gasket",J:J)),"Rmt",IF(ISNUMBER(SEARCH("Cleats",J:J)),"No's",IF(ISNUMBER(SEARCH("Tube",J:J)),"No's",IF(ISNUMBER(SEARCH("Bracket",J:J)),"No's",IF(ISNUMBER(SEARCH("Corner",J:J)),"No's",IF(ISNUMBER(SEARCH("MS",J:J)),"Kg's",IF(ISNUMBER(SEARCH("Bucket",J:J)),"Kg's",IF(ISNUMBER(SEARCH("stretch",J:J)),"Kg's",IF(ISNUMBER(SEARCH("Bubble",J:J)),"Roll",IF(ISNUMBER(SEARCH("JTR",J:J)),"Rmt",IF(ISNUMBER(SEARCH("Clamp",J:J)),"No's",IF(ISNUMBER(SEARCH("PIR",J:J)),"sqmt",""))))))))))))))))))</f>
        <v/>
      </c>
      <c r="O3395" s="138" t="str">
        <f t="shared" si="641"/>
        <v/>
      </c>
      <c r="P3395" s="142"/>
      <c r="S3395" s="154"/>
      <c r="T3395" s="119" t="str">
        <f t="shared" si="642"/>
        <v/>
      </c>
      <c r="U3395" s="119" t="str">
        <f t="shared" si="643"/>
        <v/>
      </c>
      <c r="V3395" s="119" t="str">
        <f t="shared" ref="V3395:V3406" si="648">IF(ISNUMBER(SEARCH("26",J:J)),O3395*3.925,IF(ISNUMBER(SEARCH("24",J:J)),O3395*4.71,IF(ISNUMBER(SEARCH("22",J:J)),O3395*6.28,IF(ISNUMBER(SEARCH("20",J:J)),O3395*7.85,IF(ISNUMBER(SEARCH("18G",J:J)),O3395*9.42,IF(ISNUMBER(SEARCH("16G",J:J)),O3395*11.775,IF(ISNUMBER(SEARCH("Thermal",J:J)),O3395,IF(ISNUMBER(SEARCH("Acou",J:J)),O3395,IF(ISNUMBER(SEARCH("ss",J:J)),O3395,IF(ISNUMBER(SEARCH("0.8mm",J:J)),O3395*2.2,IF(ISNUMBER(SEARCH("1mm",J:J)),O3395*2.75,IF(ISNUMBER(SEARCH("1.2mm",J:J)),O3395*3.3,IF(ISNUMBER(SEARCH("Gasket",J:J)),O3395,IF(ISNUMBER(SEARCH("Cleats",J:J)),O3395,IF(ISNUMBER(SEARCH("Sealant",J:J)),O3395,IF(ISNUMBER(SEARCH("Bracket",J:J)),O3395,IF(ISNUMBER(SEARCH("Corner",J:J)),O3395,IF(ISNUMBER(SEARCH("Bubble",J:J)),O3395,""))))))))))))))))))</f>
        <v/>
      </c>
      <c r="W3395" s="119" t="str">
        <f t="shared" ref="W3395:W3406" si="649">IF(ISNUMBER(SEARCH("26",J:J)),U3395*3.925,IF(ISNUMBER(SEARCH("24",J:J)),U3395*4.71,IF(ISNUMBER(SEARCH("22",J:J)),U3395*6.28,IF(ISNUMBER(SEARCH("20",J:J)),U3395*7.85,IF(ISNUMBER(SEARCH("18G",J:J)),U3395*9.42,IF(ISNUMBER(SEARCH("16G",J:J)),U3395*11.775,IF(ISNUMBER(SEARCH("Thermal",J:J)),U3395,IF(ISNUMBER(SEARCH("Acou",J:J)),U3395,IF(ISNUMBER(SEARCH("ss",J:J)),U3395,IF(ISNUMBER(SEARCH("0.8mm",J:J)),U3395*2.2,IF(ISNUMBER(SEARCH("1mm",J:J)),U3395*2.75,IF(ISNUMBER(SEARCH("1.2mm",J:J)),U3395*3.3,IF(ISNUMBER(SEARCH("Gasket",J:J)),U3395,IF(ISNUMBER(SEARCH("Cleats",J:J)),U3395,IF(ISNUMBER(SEARCH("Sealant",J:J)),U3395,IF(ISNUMBER(SEARCH("Bracket",J:J)),U3395,IF(ISNUMBER(SEARCH("Corner",J:J)),U3395,IF(ISNUMBER(SEARCH("Bubble",J:J)),U3395,""))))))))))))))))))</f>
        <v/>
      </c>
      <c r="X3395" s="119" t="str">
        <f t="shared" ref="X3395:X3406" si="650">IF(ISNUMBER(SEARCH("26",J:J)),T3395*3.925,IF(ISNUMBER(SEARCH("24",J:J)),T3395*4.71,IF(ISNUMBER(SEARCH("22",J:J)),T3395*6.28,IF(ISNUMBER(SEARCH("20",J:J)),T3395*7.85,IF(ISNUMBER(SEARCH("18",J:J)),T3395*9.42,IF(ISNUMBER(SEARCH("16",J:J)),T3395*11.775,IF(ISNUMBER(SEARCH("Thermal",J:J)),"",IF(ISNUMBER(SEARCH("Acou",J:J)),"",IF(ISNUMBER(SEARCH("ss",J:J)),"",IF(ISNUMBER(SEARCH("0.8mm",J:J)),T3395*2.2,IF(ISNUMBER(SEARCH("1mm",J:J)),T3395*2.75,IF(ISNUMBER(SEARCH("1.2mm",J:J)),T3395*3.3,IF(ISNUMBER(SEARCH("Gasket",J:J)),"",IF(ISNUMBER(SEARCH("Cleats",J:J)),"",IF(ISNUMBER(SEARCH("Sealant",J:J)),"",IF(ISNUMBER(SEARCH("Bracket",J:J)),"",IF(ISNUMBER(SEARCH("Corner",J:J)),"",IF(ISNUMBER(SEARCH("Bubble",J:J)),"",""))))))))))))))))))</f>
        <v/>
      </c>
      <c r="Y3395" s="120" t="str">
        <f t="shared" si="644"/>
        <v/>
      </c>
      <c r="Z3395" s="121" t="str">
        <f t="shared" si="645"/>
        <v/>
      </c>
      <c r="AB3395" s="119" t="str">
        <f t="shared" si="640"/>
        <v/>
      </c>
    </row>
    <row r="3396" spans="1:28" x14ac:dyDescent="0.45">
      <c r="A3396" s="112" t="str">
        <f>IF(C3396="","",COUNTA($C$3:C3396))</f>
        <v/>
      </c>
      <c r="B3396" s="112" t="str">
        <f t="shared" si="646"/>
        <v/>
      </c>
      <c r="F3396" s="137"/>
      <c r="G3396" s="116"/>
      <c r="H3396" s="152"/>
      <c r="I3396" s="116"/>
      <c r="J3396" s="116"/>
      <c r="K3396" s="117" t="str">
        <f t="shared" si="647"/>
        <v/>
      </c>
      <c r="O3396" s="138" t="str">
        <f t="shared" si="641"/>
        <v/>
      </c>
      <c r="P3396" s="142"/>
      <c r="S3396" s="154"/>
      <c r="T3396" s="119" t="str">
        <f t="shared" si="642"/>
        <v/>
      </c>
      <c r="U3396" s="119" t="str">
        <f t="shared" si="643"/>
        <v/>
      </c>
      <c r="V3396" s="119" t="str">
        <f t="shared" si="648"/>
        <v/>
      </c>
      <c r="W3396" s="119" t="str">
        <f t="shared" si="649"/>
        <v/>
      </c>
      <c r="X3396" s="119" t="str">
        <f t="shared" si="650"/>
        <v/>
      </c>
      <c r="Y3396" s="120" t="str">
        <f t="shared" si="644"/>
        <v/>
      </c>
      <c r="Z3396" s="121" t="str">
        <f t="shared" si="645"/>
        <v/>
      </c>
      <c r="AB3396" s="119" t="str">
        <f t="shared" si="640"/>
        <v/>
      </c>
    </row>
    <row r="3397" spans="1:28" x14ac:dyDescent="0.45">
      <c r="A3397" s="112" t="str">
        <f>IF(C3397="","",COUNTA($C$3:C3397))</f>
        <v/>
      </c>
      <c r="B3397" s="112" t="str">
        <f t="shared" si="646"/>
        <v/>
      </c>
      <c r="F3397" s="137"/>
      <c r="G3397" s="116"/>
      <c r="H3397" s="152"/>
      <c r="I3397" s="116"/>
      <c r="J3397" s="116"/>
      <c r="K3397" s="117" t="str">
        <f t="shared" si="647"/>
        <v/>
      </c>
      <c r="O3397" s="138" t="str">
        <f t="shared" si="641"/>
        <v/>
      </c>
      <c r="P3397" s="142"/>
      <c r="S3397" s="154"/>
      <c r="T3397" s="119" t="str">
        <f t="shared" si="642"/>
        <v/>
      </c>
      <c r="U3397" s="119" t="str">
        <f t="shared" si="643"/>
        <v/>
      </c>
      <c r="V3397" s="119" t="str">
        <f t="shared" si="648"/>
        <v/>
      </c>
      <c r="W3397" s="119" t="str">
        <f t="shared" si="649"/>
        <v/>
      </c>
      <c r="X3397" s="119" t="str">
        <f t="shared" si="650"/>
        <v/>
      </c>
      <c r="Y3397" s="120" t="str">
        <f t="shared" si="644"/>
        <v/>
      </c>
      <c r="Z3397" s="121" t="str">
        <f t="shared" si="645"/>
        <v/>
      </c>
      <c r="AB3397" s="119" t="str">
        <f t="shared" si="640"/>
        <v/>
      </c>
    </row>
    <row r="3398" spans="1:28" x14ac:dyDescent="0.45">
      <c r="A3398" s="112" t="str">
        <f>IF(C3398="","",COUNTA($C$3:C3398))</f>
        <v/>
      </c>
      <c r="B3398" s="112" t="str">
        <f t="shared" si="646"/>
        <v/>
      </c>
      <c r="F3398" s="137"/>
      <c r="G3398" s="116"/>
      <c r="H3398" s="152"/>
      <c r="I3398" s="116"/>
      <c r="J3398" s="116"/>
      <c r="K3398" s="117" t="str">
        <f t="shared" si="647"/>
        <v/>
      </c>
      <c r="O3398" s="138" t="str">
        <f t="shared" si="641"/>
        <v/>
      </c>
      <c r="P3398" s="142"/>
      <c r="S3398" s="154"/>
      <c r="T3398" s="119" t="str">
        <f t="shared" si="642"/>
        <v/>
      </c>
      <c r="U3398" s="119" t="str">
        <f t="shared" si="643"/>
        <v/>
      </c>
      <c r="V3398" s="119" t="str">
        <f t="shared" si="648"/>
        <v/>
      </c>
      <c r="W3398" s="119" t="str">
        <f t="shared" si="649"/>
        <v/>
      </c>
      <c r="X3398" s="119" t="str">
        <f t="shared" si="650"/>
        <v/>
      </c>
      <c r="Y3398" s="120" t="str">
        <f t="shared" si="644"/>
        <v/>
      </c>
      <c r="Z3398" s="121" t="str">
        <f t="shared" si="645"/>
        <v/>
      </c>
      <c r="AB3398" s="119" t="str">
        <f t="shared" si="640"/>
        <v/>
      </c>
    </row>
    <row r="3399" spans="1:28" x14ac:dyDescent="0.45">
      <c r="A3399" s="112" t="str">
        <f>IF(C3399="","",COUNTA($C$3:C3399))</f>
        <v/>
      </c>
      <c r="B3399" s="112" t="str">
        <f t="shared" si="646"/>
        <v/>
      </c>
      <c r="F3399" s="137"/>
      <c r="G3399" s="116"/>
      <c r="H3399" s="152"/>
      <c r="I3399" s="116"/>
      <c r="J3399" s="116"/>
      <c r="K3399" s="117" t="str">
        <f t="shared" si="647"/>
        <v/>
      </c>
      <c r="O3399" s="138" t="str">
        <f t="shared" si="641"/>
        <v/>
      </c>
      <c r="P3399" s="142"/>
      <c r="S3399" s="154"/>
      <c r="T3399" s="119" t="str">
        <f t="shared" si="642"/>
        <v/>
      </c>
      <c r="U3399" s="119" t="str">
        <f t="shared" si="643"/>
        <v/>
      </c>
      <c r="V3399" s="119" t="str">
        <f t="shared" si="648"/>
        <v/>
      </c>
      <c r="W3399" s="119" t="str">
        <f t="shared" si="649"/>
        <v/>
      </c>
      <c r="X3399" s="119" t="str">
        <f t="shared" si="650"/>
        <v/>
      </c>
      <c r="Y3399" s="120" t="str">
        <f t="shared" si="644"/>
        <v/>
      </c>
      <c r="Z3399" s="121" t="str">
        <f t="shared" si="645"/>
        <v/>
      </c>
      <c r="AB3399" s="119" t="str">
        <f t="shared" si="640"/>
        <v/>
      </c>
    </row>
    <row r="3400" spans="1:28" x14ac:dyDescent="0.45">
      <c r="A3400" s="112" t="str">
        <f>IF(C3400="","",COUNTA($C$3:C3400))</f>
        <v/>
      </c>
      <c r="B3400" s="112" t="str">
        <f t="shared" si="646"/>
        <v/>
      </c>
      <c r="F3400" s="137"/>
      <c r="G3400" s="116"/>
      <c r="H3400" s="152"/>
      <c r="I3400" s="116"/>
      <c r="J3400" s="116"/>
      <c r="K3400" s="117" t="str">
        <f t="shared" si="647"/>
        <v/>
      </c>
      <c r="O3400" s="138" t="str">
        <f t="shared" si="641"/>
        <v/>
      </c>
      <c r="P3400" s="142"/>
      <c r="S3400" s="154"/>
      <c r="T3400" s="119" t="str">
        <f t="shared" si="642"/>
        <v/>
      </c>
      <c r="U3400" s="119" t="str">
        <f t="shared" si="643"/>
        <v/>
      </c>
      <c r="V3400" s="119" t="str">
        <f t="shared" si="648"/>
        <v/>
      </c>
      <c r="W3400" s="119" t="str">
        <f t="shared" si="649"/>
        <v/>
      </c>
      <c r="X3400" s="119" t="str">
        <f t="shared" si="650"/>
        <v/>
      </c>
      <c r="Y3400" s="120" t="str">
        <f t="shared" si="644"/>
        <v/>
      </c>
      <c r="Z3400" s="121" t="str">
        <f t="shared" si="645"/>
        <v/>
      </c>
      <c r="AB3400" s="119" t="str">
        <f t="shared" si="640"/>
        <v/>
      </c>
    </row>
    <row r="3401" spans="1:28" x14ac:dyDescent="0.45">
      <c r="A3401" s="112" t="str">
        <f>IF(C3401="","",COUNTA($C$3:C3401))</f>
        <v/>
      </c>
      <c r="B3401" s="112" t="str">
        <f t="shared" si="646"/>
        <v/>
      </c>
      <c r="F3401" s="137"/>
      <c r="G3401" s="116"/>
      <c r="H3401" s="152"/>
      <c r="I3401" s="116"/>
      <c r="J3401" s="116"/>
      <c r="K3401" s="117" t="str">
        <f t="shared" si="647"/>
        <v/>
      </c>
      <c r="O3401" s="138" t="str">
        <f t="shared" si="641"/>
        <v/>
      </c>
      <c r="P3401" s="142"/>
      <c r="S3401" s="154"/>
      <c r="T3401" s="119" t="str">
        <f t="shared" si="642"/>
        <v/>
      </c>
      <c r="U3401" s="119" t="str">
        <f t="shared" si="643"/>
        <v/>
      </c>
      <c r="V3401" s="119" t="str">
        <f t="shared" si="648"/>
        <v/>
      </c>
      <c r="W3401" s="119" t="str">
        <f t="shared" si="649"/>
        <v/>
      </c>
      <c r="X3401" s="119" t="str">
        <f t="shared" si="650"/>
        <v/>
      </c>
      <c r="Y3401" s="120" t="str">
        <f t="shared" si="644"/>
        <v/>
      </c>
      <c r="Z3401" s="121" t="str">
        <f t="shared" si="645"/>
        <v/>
      </c>
      <c r="AB3401" s="119" t="str">
        <f t="shared" si="640"/>
        <v/>
      </c>
    </row>
    <row r="3402" spans="1:28" x14ac:dyDescent="0.45">
      <c r="A3402" s="112" t="str">
        <f>IF(C3402="","",COUNTA($C$3:C3402))</f>
        <v/>
      </c>
      <c r="B3402" s="112" t="str">
        <f t="shared" si="646"/>
        <v/>
      </c>
      <c r="F3402" s="137"/>
      <c r="G3402" s="116"/>
      <c r="H3402" s="152"/>
      <c r="I3402" s="116"/>
      <c r="J3402" s="116"/>
      <c r="K3402" s="117" t="str">
        <f t="shared" si="647"/>
        <v/>
      </c>
      <c r="O3402" s="138" t="str">
        <f t="shared" si="641"/>
        <v/>
      </c>
      <c r="P3402" s="142"/>
      <c r="S3402" s="154"/>
      <c r="T3402" s="119" t="str">
        <f t="shared" si="642"/>
        <v/>
      </c>
      <c r="U3402" s="119" t="str">
        <f t="shared" si="643"/>
        <v/>
      </c>
      <c r="V3402" s="119" t="str">
        <f t="shared" si="648"/>
        <v/>
      </c>
      <c r="W3402" s="119" t="str">
        <f t="shared" si="649"/>
        <v/>
      </c>
      <c r="X3402" s="119" t="str">
        <f t="shared" si="650"/>
        <v/>
      </c>
      <c r="Y3402" s="120" t="str">
        <f t="shared" si="644"/>
        <v/>
      </c>
      <c r="Z3402" s="121" t="str">
        <f t="shared" si="645"/>
        <v/>
      </c>
      <c r="AB3402" s="119" t="str">
        <f t="shared" si="640"/>
        <v/>
      </c>
    </row>
    <row r="3403" spans="1:28" x14ac:dyDescent="0.45">
      <c r="A3403" s="112" t="str">
        <f>IF(C3403="","",COUNTA($C$3:C3403))</f>
        <v/>
      </c>
      <c r="B3403" s="112" t="str">
        <f t="shared" si="646"/>
        <v/>
      </c>
      <c r="F3403" s="137"/>
      <c r="G3403" s="116"/>
      <c r="H3403" s="152"/>
      <c r="I3403" s="116"/>
      <c r="J3403" s="116"/>
      <c r="K3403" s="117" t="str">
        <f t="shared" si="647"/>
        <v/>
      </c>
      <c r="O3403" s="138" t="str">
        <f t="shared" si="641"/>
        <v/>
      </c>
      <c r="P3403" s="142"/>
      <c r="S3403" s="154"/>
      <c r="T3403" s="119" t="str">
        <f t="shared" si="642"/>
        <v/>
      </c>
      <c r="U3403" s="119" t="str">
        <f t="shared" si="643"/>
        <v/>
      </c>
      <c r="V3403" s="119" t="str">
        <f t="shared" si="648"/>
        <v/>
      </c>
      <c r="W3403" s="119" t="str">
        <f t="shared" si="649"/>
        <v/>
      </c>
      <c r="X3403" s="119" t="str">
        <f t="shared" si="650"/>
        <v/>
      </c>
      <c r="Y3403" s="120" t="str">
        <f t="shared" si="644"/>
        <v/>
      </c>
      <c r="Z3403" s="121" t="str">
        <f t="shared" si="645"/>
        <v/>
      </c>
      <c r="AB3403" s="119" t="str">
        <f t="shared" si="640"/>
        <v/>
      </c>
    </row>
    <row r="3404" spans="1:28" x14ac:dyDescent="0.45">
      <c r="A3404" s="112" t="str">
        <f>IF(C3404="","",COUNTA($C$3:C3404))</f>
        <v/>
      </c>
      <c r="B3404" s="112" t="str">
        <f t="shared" si="646"/>
        <v/>
      </c>
      <c r="F3404" s="137"/>
      <c r="G3404" s="116"/>
      <c r="H3404" s="152"/>
      <c r="I3404" s="116"/>
      <c r="J3404" s="116"/>
      <c r="K3404" s="117" t="str">
        <f t="shared" si="647"/>
        <v/>
      </c>
      <c r="O3404" s="138" t="str">
        <f t="shared" si="641"/>
        <v/>
      </c>
      <c r="P3404" s="142"/>
      <c r="S3404" s="154"/>
      <c r="T3404" s="119" t="str">
        <f t="shared" si="642"/>
        <v/>
      </c>
      <c r="U3404" s="119" t="str">
        <f t="shared" si="643"/>
        <v/>
      </c>
      <c r="V3404" s="119" t="str">
        <f t="shared" si="648"/>
        <v/>
      </c>
      <c r="W3404" s="119" t="str">
        <f t="shared" si="649"/>
        <v/>
      </c>
      <c r="X3404" s="119" t="str">
        <f t="shared" si="650"/>
        <v/>
      </c>
      <c r="Y3404" s="120" t="str">
        <f t="shared" si="644"/>
        <v/>
      </c>
      <c r="Z3404" s="121" t="str">
        <f t="shared" si="645"/>
        <v/>
      </c>
      <c r="AB3404" s="119" t="str">
        <f t="shared" si="640"/>
        <v/>
      </c>
    </row>
    <row r="3405" spans="1:28" x14ac:dyDescent="0.45">
      <c r="A3405" s="112" t="str">
        <f>IF(C3405="","",COUNTA($C$3:C3405))</f>
        <v/>
      </c>
      <c r="B3405" s="112" t="str">
        <f t="shared" si="646"/>
        <v/>
      </c>
      <c r="F3405" s="137"/>
      <c r="G3405" s="116"/>
      <c r="H3405" s="152"/>
      <c r="I3405" s="116"/>
      <c r="J3405" s="116"/>
      <c r="K3405" s="117" t="str">
        <f t="shared" si="647"/>
        <v/>
      </c>
      <c r="O3405" s="138" t="str">
        <f t="shared" si="641"/>
        <v/>
      </c>
      <c r="P3405" s="142"/>
      <c r="S3405" s="154"/>
      <c r="T3405" s="119" t="str">
        <f t="shared" si="642"/>
        <v/>
      </c>
      <c r="U3405" s="119" t="str">
        <f t="shared" si="643"/>
        <v/>
      </c>
      <c r="V3405" s="119" t="str">
        <f t="shared" si="648"/>
        <v/>
      </c>
      <c r="W3405" s="119" t="str">
        <f t="shared" si="649"/>
        <v/>
      </c>
      <c r="X3405" s="119" t="str">
        <f t="shared" si="650"/>
        <v/>
      </c>
      <c r="Y3405" s="120" t="str">
        <f t="shared" si="644"/>
        <v/>
      </c>
      <c r="Z3405" s="121" t="str">
        <f t="shared" si="645"/>
        <v/>
      </c>
      <c r="AB3405" s="119" t="str">
        <f t="shared" si="640"/>
        <v/>
      </c>
    </row>
    <row r="3406" spans="1:28" x14ac:dyDescent="0.45">
      <c r="A3406" s="112" t="str">
        <f>IF(C3406="","",COUNTA($C$3:C3406))</f>
        <v/>
      </c>
      <c r="B3406" s="112" t="str">
        <f t="shared" si="646"/>
        <v/>
      </c>
      <c r="F3406" s="137"/>
      <c r="G3406" s="116"/>
      <c r="H3406" s="152"/>
      <c r="I3406" s="116"/>
      <c r="J3406" s="116"/>
      <c r="K3406" s="117" t="str">
        <f t="shared" si="647"/>
        <v/>
      </c>
      <c r="O3406" s="138" t="str">
        <f t="shared" si="641"/>
        <v/>
      </c>
      <c r="P3406" s="142"/>
      <c r="S3406" s="154"/>
      <c r="T3406" s="119" t="str">
        <f t="shared" si="642"/>
        <v/>
      </c>
      <c r="U3406" s="119" t="str">
        <f t="shared" si="643"/>
        <v/>
      </c>
      <c r="V3406" s="119" t="str">
        <f t="shared" si="648"/>
        <v/>
      </c>
      <c r="W3406" s="119" t="str">
        <f t="shared" si="649"/>
        <v/>
      </c>
      <c r="X3406" s="119" t="str">
        <f t="shared" si="650"/>
        <v/>
      </c>
      <c r="Y3406" s="120" t="str">
        <f t="shared" si="644"/>
        <v/>
      </c>
      <c r="Z3406" s="121" t="str">
        <f t="shared" si="645"/>
        <v/>
      </c>
      <c r="AB3406" s="119" t="str">
        <f t="shared" si="640"/>
        <v/>
      </c>
    </row>
    <row r="3407" spans="1:28" x14ac:dyDescent="0.45">
      <c r="F3407" s="137"/>
      <c r="G3407" s="116"/>
      <c r="H3407" s="152"/>
      <c r="I3407" s="116"/>
      <c r="O3407" s="140"/>
      <c r="P3407" s="142"/>
      <c r="S3407" s="154"/>
    </row>
    <row r="3408" spans="1:28" x14ac:dyDescent="0.45">
      <c r="F3408" s="137"/>
      <c r="G3408" s="116"/>
      <c r="H3408" s="152"/>
      <c r="I3408" s="116"/>
      <c r="O3408" s="140"/>
      <c r="P3408" s="142"/>
      <c r="S3408" s="154"/>
    </row>
    <row r="3409" spans="6:19" x14ac:dyDescent="0.45">
      <c r="F3409" s="137"/>
      <c r="G3409" s="116"/>
      <c r="H3409" s="152"/>
      <c r="I3409" s="116"/>
      <c r="O3409" s="140"/>
      <c r="P3409" s="142"/>
      <c r="S3409" s="154"/>
    </row>
    <row r="3410" spans="6:19" x14ac:dyDescent="0.45">
      <c r="F3410" s="137"/>
      <c r="G3410" s="116"/>
      <c r="H3410" s="152"/>
      <c r="I3410" s="116"/>
      <c r="O3410" s="140"/>
      <c r="P3410" s="142"/>
      <c r="S3410" s="154"/>
    </row>
    <row r="3411" spans="6:19" x14ac:dyDescent="0.45">
      <c r="F3411" s="137"/>
      <c r="G3411" s="116"/>
      <c r="H3411" s="152"/>
      <c r="I3411" s="116"/>
      <c r="O3411" s="140"/>
      <c r="P3411" s="142"/>
      <c r="S3411" s="154"/>
    </row>
    <row r="3412" spans="6:19" x14ac:dyDescent="0.45">
      <c r="F3412" s="137"/>
      <c r="G3412" s="116"/>
      <c r="H3412" s="152"/>
      <c r="I3412" s="116"/>
      <c r="O3412" s="140"/>
      <c r="P3412" s="142"/>
      <c r="S3412" s="154"/>
    </row>
    <row r="3413" spans="6:19" x14ac:dyDescent="0.45">
      <c r="F3413" s="137"/>
      <c r="G3413" s="116"/>
      <c r="H3413" s="152"/>
      <c r="I3413" s="116"/>
      <c r="O3413" s="140"/>
      <c r="P3413" s="142"/>
      <c r="S3413" s="154"/>
    </row>
    <row r="3414" spans="6:19" x14ac:dyDescent="0.45">
      <c r="F3414" s="137"/>
      <c r="G3414" s="116"/>
      <c r="H3414" s="152"/>
      <c r="I3414" s="116"/>
      <c r="O3414" s="140"/>
      <c r="P3414" s="142"/>
      <c r="S3414" s="154"/>
    </row>
    <row r="3415" spans="6:19" x14ac:dyDescent="0.45">
      <c r="F3415" s="137"/>
      <c r="G3415" s="116"/>
      <c r="H3415" s="152"/>
      <c r="I3415" s="116"/>
      <c r="O3415" s="140"/>
      <c r="P3415" s="142"/>
      <c r="S3415" s="154"/>
    </row>
    <row r="3416" spans="6:19" x14ac:dyDescent="0.45">
      <c r="F3416" s="137"/>
      <c r="G3416" s="116"/>
      <c r="H3416" s="152"/>
      <c r="I3416" s="116"/>
      <c r="O3416" s="140"/>
      <c r="P3416" s="142"/>
      <c r="S3416" s="154"/>
    </row>
    <row r="3417" spans="6:19" x14ac:dyDescent="0.45">
      <c r="F3417" s="137"/>
      <c r="G3417" s="116"/>
      <c r="H3417" s="152"/>
      <c r="I3417" s="116"/>
      <c r="O3417" s="140"/>
      <c r="P3417" s="142"/>
      <c r="S3417" s="154"/>
    </row>
    <row r="3418" spans="6:19" x14ac:dyDescent="0.45">
      <c r="F3418" s="137"/>
      <c r="G3418" s="116"/>
      <c r="H3418" s="152"/>
      <c r="I3418" s="116"/>
      <c r="O3418" s="140"/>
      <c r="P3418" s="142"/>
      <c r="S3418" s="154"/>
    </row>
    <row r="3419" spans="6:19" x14ac:dyDescent="0.45">
      <c r="F3419" s="137"/>
      <c r="G3419" s="116"/>
      <c r="H3419" s="152"/>
      <c r="I3419" s="116"/>
      <c r="O3419" s="140"/>
      <c r="P3419" s="142"/>
      <c r="S3419" s="154"/>
    </row>
    <row r="3420" spans="6:19" x14ac:dyDescent="0.45">
      <c r="F3420" s="137"/>
      <c r="G3420" s="116"/>
      <c r="H3420" s="152"/>
      <c r="I3420" s="116"/>
      <c r="O3420" s="140"/>
      <c r="P3420" s="142"/>
      <c r="S3420" s="154"/>
    </row>
    <row r="3421" spans="6:19" x14ac:dyDescent="0.45">
      <c r="F3421" s="137"/>
      <c r="G3421" s="116"/>
      <c r="H3421" s="152"/>
      <c r="I3421" s="116"/>
      <c r="O3421" s="140"/>
      <c r="P3421" s="142"/>
      <c r="S3421" s="154"/>
    </row>
    <row r="3422" spans="6:19" x14ac:dyDescent="0.45">
      <c r="F3422" s="137"/>
      <c r="G3422" s="116"/>
      <c r="H3422" s="152"/>
      <c r="I3422" s="116"/>
      <c r="O3422" s="140"/>
      <c r="P3422" s="142"/>
      <c r="S3422" s="154"/>
    </row>
    <row r="3423" spans="6:19" x14ac:dyDescent="0.45">
      <c r="F3423" s="137"/>
      <c r="G3423" s="116"/>
      <c r="H3423" s="152"/>
      <c r="I3423" s="116"/>
      <c r="O3423" s="140"/>
      <c r="P3423" s="142"/>
      <c r="S3423" s="154"/>
    </row>
    <row r="3424" spans="6:19" x14ac:dyDescent="0.45">
      <c r="F3424" s="137"/>
      <c r="G3424" s="116"/>
      <c r="H3424" s="152"/>
      <c r="I3424" s="116"/>
      <c r="O3424" s="140"/>
      <c r="P3424" s="142"/>
      <c r="S3424" s="154"/>
    </row>
    <row r="3425" spans="6:19" x14ac:dyDescent="0.45">
      <c r="F3425" s="137"/>
      <c r="G3425" s="116"/>
      <c r="H3425" s="152"/>
      <c r="I3425" s="116"/>
      <c r="O3425" s="140"/>
      <c r="P3425" s="142"/>
      <c r="S3425" s="154"/>
    </row>
    <row r="3426" spans="6:19" x14ac:dyDescent="0.45">
      <c r="F3426" s="137"/>
      <c r="G3426" s="116"/>
      <c r="H3426" s="152"/>
      <c r="I3426" s="116"/>
      <c r="O3426" s="140"/>
      <c r="P3426" s="142"/>
      <c r="S3426" s="154"/>
    </row>
    <row r="3427" spans="6:19" x14ac:dyDescent="0.45">
      <c r="F3427" s="137"/>
      <c r="G3427" s="116"/>
      <c r="H3427" s="152"/>
      <c r="I3427" s="116"/>
      <c r="O3427" s="140"/>
      <c r="P3427" s="142"/>
      <c r="S3427" s="154"/>
    </row>
    <row r="3428" spans="6:19" x14ac:dyDescent="0.45">
      <c r="F3428" s="137"/>
      <c r="G3428" s="116"/>
      <c r="H3428" s="152"/>
      <c r="I3428" s="116"/>
      <c r="O3428" s="140"/>
      <c r="P3428" s="142"/>
      <c r="S3428" s="154"/>
    </row>
    <row r="3429" spans="6:19" x14ac:dyDescent="0.45">
      <c r="F3429" s="137"/>
      <c r="G3429" s="116"/>
      <c r="H3429" s="152"/>
      <c r="I3429" s="116"/>
      <c r="O3429" s="140"/>
      <c r="P3429" s="142"/>
      <c r="S3429" s="154"/>
    </row>
    <row r="3430" spans="6:19" x14ac:dyDescent="0.45">
      <c r="F3430" s="137"/>
      <c r="G3430" s="116"/>
      <c r="H3430" s="152"/>
      <c r="I3430" s="116"/>
      <c r="O3430" s="140"/>
      <c r="P3430" s="142"/>
      <c r="S3430" s="154"/>
    </row>
    <row r="3431" spans="6:19" x14ac:dyDescent="0.45">
      <c r="F3431" s="137"/>
      <c r="G3431" s="116"/>
      <c r="H3431" s="152"/>
      <c r="I3431" s="116"/>
      <c r="O3431" s="140"/>
      <c r="P3431" s="142"/>
      <c r="S3431" s="154"/>
    </row>
    <row r="3432" spans="6:19" x14ac:dyDescent="0.45">
      <c r="F3432" s="137"/>
      <c r="G3432" s="116"/>
      <c r="H3432" s="152"/>
      <c r="I3432" s="116"/>
      <c r="O3432" s="140"/>
      <c r="P3432" s="142"/>
      <c r="S3432" s="154"/>
    </row>
    <row r="3433" spans="6:19" x14ac:dyDescent="0.45">
      <c r="F3433" s="137"/>
      <c r="G3433" s="116"/>
      <c r="H3433" s="152"/>
      <c r="I3433" s="116"/>
      <c r="O3433" s="140"/>
      <c r="P3433" s="142"/>
      <c r="S3433" s="154"/>
    </row>
    <row r="3434" spans="6:19" x14ac:dyDescent="0.45">
      <c r="F3434" s="137"/>
      <c r="G3434" s="116"/>
      <c r="H3434" s="152"/>
      <c r="I3434" s="116"/>
      <c r="O3434" s="140"/>
      <c r="P3434" s="142"/>
      <c r="S3434" s="154"/>
    </row>
    <row r="3435" spans="6:19" x14ac:dyDescent="0.45">
      <c r="F3435" s="137"/>
      <c r="G3435" s="116"/>
      <c r="H3435" s="152"/>
      <c r="I3435" s="116"/>
      <c r="O3435" s="140"/>
      <c r="P3435" s="142"/>
      <c r="S3435" s="154"/>
    </row>
    <row r="3436" spans="6:19" x14ac:dyDescent="0.45">
      <c r="F3436" s="137"/>
      <c r="G3436" s="116"/>
      <c r="H3436" s="152"/>
      <c r="I3436" s="116"/>
      <c r="O3436" s="140"/>
      <c r="P3436" s="142"/>
      <c r="S3436" s="154"/>
    </row>
    <row r="3437" spans="6:19" x14ac:dyDescent="0.45">
      <c r="F3437" s="137"/>
      <c r="G3437" s="116"/>
      <c r="H3437" s="152"/>
      <c r="I3437" s="116"/>
      <c r="O3437" s="140"/>
      <c r="P3437" s="142"/>
      <c r="S3437" s="154"/>
    </row>
    <row r="3438" spans="6:19" x14ac:dyDescent="0.45">
      <c r="F3438" s="137"/>
      <c r="G3438" s="116"/>
      <c r="H3438" s="152"/>
      <c r="I3438" s="116"/>
      <c r="O3438" s="140"/>
      <c r="P3438" s="142"/>
      <c r="S3438" s="154"/>
    </row>
    <row r="3439" spans="6:19" x14ac:dyDescent="0.45">
      <c r="F3439" s="137"/>
      <c r="G3439" s="116"/>
      <c r="H3439" s="152"/>
      <c r="I3439" s="116"/>
      <c r="O3439" s="140"/>
      <c r="P3439" s="142"/>
      <c r="S3439" s="154"/>
    </row>
    <row r="3440" spans="6:19" x14ac:dyDescent="0.45">
      <c r="F3440" s="137"/>
      <c r="G3440" s="116"/>
      <c r="H3440" s="152"/>
      <c r="I3440" s="116"/>
      <c r="O3440" s="140"/>
      <c r="P3440" s="142"/>
      <c r="S3440" s="154"/>
    </row>
    <row r="3441" spans="6:19" x14ac:dyDescent="0.45">
      <c r="F3441" s="137"/>
      <c r="G3441" s="116"/>
      <c r="H3441" s="152"/>
      <c r="I3441" s="116"/>
      <c r="O3441" s="140"/>
      <c r="P3441" s="142"/>
      <c r="S3441" s="154"/>
    </row>
    <row r="3442" spans="6:19" x14ac:dyDescent="0.45">
      <c r="F3442" s="137"/>
      <c r="G3442" s="116"/>
      <c r="H3442" s="152"/>
      <c r="I3442" s="116"/>
      <c r="O3442" s="140"/>
      <c r="P3442" s="142"/>
      <c r="S3442" s="154"/>
    </row>
    <row r="3443" spans="6:19" x14ac:dyDescent="0.45">
      <c r="F3443" s="137"/>
      <c r="G3443" s="116"/>
      <c r="H3443" s="152"/>
      <c r="I3443" s="116"/>
      <c r="O3443" s="140"/>
      <c r="P3443" s="142"/>
      <c r="S3443" s="154"/>
    </row>
    <row r="3444" spans="6:19" x14ac:dyDescent="0.45">
      <c r="F3444" s="137"/>
      <c r="G3444" s="116"/>
      <c r="H3444" s="152"/>
      <c r="I3444" s="116"/>
      <c r="O3444" s="140"/>
      <c r="P3444" s="142"/>
      <c r="S3444" s="154"/>
    </row>
    <row r="3445" spans="6:19" x14ac:dyDescent="0.45">
      <c r="F3445" s="137"/>
      <c r="G3445" s="116"/>
      <c r="H3445" s="152"/>
      <c r="I3445" s="116"/>
      <c r="O3445" s="140"/>
      <c r="P3445" s="142"/>
      <c r="S3445" s="154"/>
    </row>
    <row r="3446" spans="6:19" x14ac:dyDescent="0.45">
      <c r="F3446" s="137"/>
      <c r="G3446" s="116"/>
      <c r="H3446" s="152"/>
      <c r="I3446" s="116"/>
      <c r="O3446" s="140"/>
      <c r="P3446" s="142"/>
      <c r="S3446" s="154"/>
    </row>
    <row r="3447" spans="6:19" x14ac:dyDescent="0.45">
      <c r="F3447" s="137"/>
      <c r="G3447" s="116"/>
      <c r="H3447" s="152"/>
      <c r="I3447" s="116"/>
      <c r="O3447" s="140"/>
      <c r="P3447" s="142"/>
      <c r="S3447" s="154"/>
    </row>
    <row r="3448" spans="6:19" x14ac:dyDescent="0.45">
      <c r="F3448" s="137"/>
      <c r="G3448" s="116"/>
      <c r="H3448" s="152"/>
      <c r="I3448" s="116"/>
      <c r="O3448" s="140"/>
      <c r="P3448" s="142"/>
      <c r="S3448" s="154"/>
    </row>
    <row r="3449" spans="6:19" x14ac:dyDescent="0.45">
      <c r="F3449" s="137"/>
      <c r="G3449" s="116"/>
      <c r="H3449" s="152"/>
      <c r="I3449" s="116"/>
      <c r="O3449" s="140"/>
      <c r="P3449" s="142"/>
      <c r="S3449" s="154"/>
    </row>
    <row r="3450" spans="6:19" x14ac:dyDescent="0.45">
      <c r="F3450" s="137"/>
      <c r="G3450" s="116"/>
      <c r="H3450" s="152"/>
      <c r="I3450" s="116"/>
      <c r="O3450" s="140"/>
      <c r="P3450" s="142"/>
      <c r="S3450" s="154"/>
    </row>
    <row r="3451" spans="6:19" x14ac:dyDescent="0.45">
      <c r="F3451" s="137"/>
      <c r="G3451" s="116"/>
      <c r="H3451" s="152"/>
      <c r="I3451" s="116"/>
      <c r="O3451" s="140"/>
      <c r="P3451" s="142"/>
      <c r="S3451" s="154"/>
    </row>
    <row r="3452" spans="6:19" x14ac:dyDescent="0.45">
      <c r="F3452" s="137"/>
      <c r="G3452" s="116"/>
      <c r="H3452" s="152"/>
      <c r="I3452" s="116"/>
      <c r="O3452" s="140"/>
      <c r="P3452" s="142"/>
      <c r="S3452" s="154"/>
    </row>
    <row r="3453" spans="6:19" x14ac:dyDescent="0.45">
      <c r="F3453" s="137"/>
      <c r="G3453" s="116"/>
      <c r="H3453" s="152"/>
      <c r="I3453" s="116"/>
      <c r="O3453" s="140"/>
      <c r="P3453" s="142"/>
      <c r="S3453" s="154"/>
    </row>
    <row r="3454" spans="6:19" x14ac:dyDescent="0.45">
      <c r="F3454" s="137"/>
      <c r="G3454" s="116"/>
      <c r="H3454" s="152"/>
      <c r="I3454" s="116"/>
      <c r="O3454" s="140"/>
      <c r="P3454" s="142"/>
      <c r="S3454" s="154"/>
    </row>
    <row r="3455" spans="6:19" x14ac:dyDescent="0.45">
      <c r="F3455" s="137"/>
      <c r="G3455" s="116"/>
      <c r="H3455" s="152"/>
      <c r="I3455" s="116"/>
      <c r="O3455" s="140"/>
      <c r="P3455" s="142"/>
      <c r="S3455" s="154"/>
    </row>
    <row r="3456" spans="6:19" x14ac:dyDescent="0.45">
      <c r="F3456" s="137"/>
      <c r="G3456" s="116"/>
      <c r="H3456" s="152"/>
      <c r="I3456" s="116"/>
      <c r="O3456" s="140"/>
      <c r="P3456" s="142"/>
      <c r="S3456" s="154"/>
    </row>
    <row r="3457" spans="6:19" x14ac:dyDescent="0.45">
      <c r="F3457" s="137"/>
      <c r="G3457" s="116"/>
      <c r="H3457" s="152"/>
      <c r="I3457" s="116"/>
      <c r="O3457" s="140"/>
      <c r="P3457" s="142"/>
      <c r="S3457" s="154"/>
    </row>
    <row r="3458" spans="6:19" x14ac:dyDescent="0.45">
      <c r="F3458" s="137"/>
      <c r="G3458" s="116"/>
      <c r="H3458" s="152"/>
      <c r="I3458" s="116"/>
      <c r="O3458" s="140"/>
      <c r="P3458" s="142"/>
      <c r="S3458" s="154"/>
    </row>
    <row r="3459" spans="6:19" x14ac:dyDescent="0.45">
      <c r="F3459" s="137"/>
      <c r="G3459" s="116"/>
      <c r="H3459" s="152"/>
      <c r="I3459" s="116"/>
      <c r="O3459" s="140"/>
      <c r="P3459" s="142"/>
      <c r="S3459" s="154"/>
    </row>
    <row r="3460" spans="6:19" x14ac:dyDescent="0.45">
      <c r="F3460" s="137"/>
      <c r="G3460" s="116"/>
      <c r="H3460" s="152"/>
      <c r="I3460" s="116"/>
      <c r="O3460" s="140"/>
      <c r="P3460" s="142"/>
      <c r="S3460" s="154"/>
    </row>
    <row r="3461" spans="6:19" x14ac:dyDescent="0.45">
      <c r="F3461" s="137"/>
      <c r="G3461" s="116"/>
      <c r="H3461" s="152"/>
      <c r="I3461" s="116"/>
      <c r="O3461" s="140"/>
      <c r="P3461" s="142"/>
      <c r="S3461" s="154"/>
    </row>
    <row r="3462" spans="6:19" x14ac:dyDescent="0.45">
      <c r="F3462" s="137"/>
      <c r="G3462" s="116"/>
      <c r="H3462" s="152"/>
      <c r="I3462" s="116"/>
      <c r="O3462" s="140"/>
      <c r="P3462" s="142"/>
      <c r="S3462" s="154"/>
    </row>
    <row r="3463" spans="6:19" x14ac:dyDescent="0.45">
      <c r="F3463" s="137"/>
      <c r="G3463" s="116"/>
      <c r="H3463" s="152"/>
      <c r="I3463" s="116"/>
      <c r="O3463" s="140"/>
      <c r="P3463" s="142"/>
      <c r="S3463" s="154"/>
    </row>
    <row r="3464" spans="6:19" x14ac:dyDescent="0.45">
      <c r="F3464" s="137"/>
      <c r="G3464" s="116"/>
      <c r="H3464" s="152"/>
      <c r="I3464" s="116"/>
      <c r="O3464" s="140"/>
      <c r="P3464" s="142"/>
      <c r="S3464" s="154"/>
    </row>
    <row r="3465" spans="6:19" x14ac:dyDescent="0.45">
      <c r="F3465" s="137"/>
      <c r="G3465" s="116"/>
      <c r="H3465" s="152"/>
      <c r="I3465" s="116"/>
      <c r="O3465" s="140"/>
      <c r="P3465" s="142"/>
      <c r="S3465" s="154"/>
    </row>
    <row r="3466" spans="6:19" x14ac:dyDescent="0.45">
      <c r="F3466" s="137"/>
      <c r="G3466" s="116"/>
      <c r="H3466" s="152"/>
      <c r="I3466" s="116"/>
      <c r="O3466" s="140"/>
      <c r="P3466" s="142"/>
      <c r="S3466" s="154"/>
    </row>
    <row r="3467" spans="6:19" x14ac:dyDescent="0.45">
      <c r="F3467" s="137"/>
      <c r="G3467" s="116"/>
      <c r="H3467" s="152"/>
      <c r="I3467" s="116"/>
      <c r="O3467" s="140"/>
      <c r="P3467" s="142"/>
      <c r="S3467" s="154"/>
    </row>
    <row r="3468" spans="6:19" x14ac:dyDescent="0.45">
      <c r="F3468" s="137"/>
      <c r="G3468" s="116"/>
      <c r="H3468" s="152"/>
      <c r="I3468" s="116"/>
      <c r="O3468" s="140"/>
      <c r="P3468" s="142"/>
      <c r="S3468" s="154"/>
    </row>
    <row r="3469" spans="6:19" x14ac:dyDescent="0.45">
      <c r="F3469" s="137"/>
      <c r="G3469" s="116"/>
      <c r="H3469" s="152"/>
      <c r="I3469" s="116"/>
      <c r="O3469" s="140"/>
      <c r="P3469" s="142"/>
      <c r="S3469" s="154"/>
    </row>
    <row r="3470" spans="6:19" x14ac:dyDescent="0.45">
      <c r="F3470" s="137"/>
      <c r="G3470" s="116"/>
      <c r="H3470" s="152"/>
      <c r="I3470" s="116"/>
      <c r="O3470" s="140"/>
      <c r="P3470" s="142"/>
      <c r="S3470" s="154"/>
    </row>
    <row r="3471" spans="6:19" x14ac:dyDescent="0.45">
      <c r="F3471" s="137"/>
      <c r="G3471" s="116"/>
      <c r="H3471" s="152"/>
      <c r="I3471" s="116"/>
      <c r="O3471" s="140"/>
      <c r="P3471" s="142"/>
      <c r="S3471" s="154"/>
    </row>
    <row r="3472" spans="6:19" x14ac:dyDescent="0.45">
      <c r="F3472" s="137"/>
      <c r="G3472" s="116"/>
      <c r="H3472" s="152"/>
      <c r="I3472" s="116"/>
      <c r="O3472" s="140"/>
      <c r="P3472" s="142"/>
      <c r="S3472" s="154"/>
    </row>
    <row r="3473" spans="6:19" x14ac:dyDescent="0.45">
      <c r="F3473" s="137"/>
      <c r="G3473" s="116"/>
      <c r="H3473" s="152"/>
      <c r="I3473" s="116"/>
      <c r="O3473" s="140"/>
      <c r="P3473" s="142"/>
      <c r="S3473" s="154"/>
    </row>
    <row r="3474" spans="6:19" x14ac:dyDescent="0.45">
      <c r="F3474" s="137"/>
      <c r="G3474" s="116"/>
      <c r="H3474" s="152"/>
      <c r="I3474" s="116"/>
      <c r="O3474" s="140"/>
      <c r="P3474" s="142"/>
      <c r="S3474" s="154"/>
    </row>
    <row r="3475" spans="6:19" x14ac:dyDescent="0.45">
      <c r="F3475" s="137"/>
      <c r="G3475" s="116"/>
      <c r="H3475" s="152"/>
      <c r="I3475" s="116"/>
      <c r="O3475" s="140"/>
      <c r="P3475" s="142"/>
      <c r="S3475" s="154"/>
    </row>
    <row r="3476" spans="6:19" x14ac:dyDescent="0.45">
      <c r="F3476" s="137"/>
      <c r="G3476" s="116"/>
      <c r="H3476" s="152"/>
      <c r="I3476" s="116"/>
      <c r="O3476" s="140"/>
      <c r="P3476" s="142"/>
      <c r="S3476" s="154"/>
    </row>
    <row r="3477" spans="6:19" x14ac:dyDescent="0.45">
      <c r="F3477" s="137"/>
      <c r="G3477" s="116"/>
      <c r="H3477" s="152"/>
      <c r="I3477" s="116"/>
      <c r="O3477" s="140"/>
      <c r="P3477" s="142"/>
      <c r="S3477" s="154"/>
    </row>
    <row r="3478" spans="6:19" x14ac:dyDescent="0.45">
      <c r="F3478" s="137"/>
      <c r="G3478" s="116"/>
      <c r="H3478" s="152"/>
      <c r="I3478" s="116"/>
      <c r="O3478" s="140"/>
      <c r="P3478" s="142"/>
      <c r="S3478" s="154"/>
    </row>
    <row r="3479" spans="6:19" x14ac:dyDescent="0.45">
      <c r="F3479" s="137"/>
      <c r="G3479" s="116"/>
      <c r="H3479" s="152"/>
      <c r="I3479" s="116"/>
      <c r="O3479" s="140"/>
      <c r="P3479" s="142"/>
      <c r="S3479" s="154"/>
    </row>
    <row r="3480" spans="6:19" x14ac:dyDescent="0.45">
      <c r="F3480" s="137"/>
      <c r="G3480" s="116"/>
      <c r="H3480" s="152"/>
      <c r="I3480" s="116"/>
      <c r="O3480" s="140"/>
      <c r="P3480" s="142"/>
      <c r="S3480" s="154"/>
    </row>
    <row r="3481" spans="6:19" x14ac:dyDescent="0.45">
      <c r="F3481" s="137"/>
      <c r="G3481" s="116"/>
      <c r="H3481" s="152"/>
      <c r="I3481" s="116"/>
      <c r="O3481" s="140"/>
      <c r="P3481" s="142"/>
      <c r="S3481" s="154"/>
    </row>
    <row r="3482" spans="6:19" x14ac:dyDescent="0.45">
      <c r="F3482" s="137"/>
      <c r="G3482" s="116"/>
      <c r="H3482" s="152"/>
      <c r="I3482" s="116"/>
      <c r="O3482" s="140"/>
      <c r="P3482" s="142"/>
      <c r="S3482" s="154"/>
    </row>
    <row r="3483" spans="6:19" x14ac:dyDescent="0.45">
      <c r="F3483" s="137"/>
      <c r="G3483" s="116"/>
      <c r="H3483" s="152"/>
      <c r="I3483" s="116"/>
      <c r="O3483" s="140"/>
      <c r="P3483" s="142"/>
      <c r="S3483" s="154"/>
    </row>
    <row r="3484" spans="6:19" x14ac:dyDescent="0.45">
      <c r="F3484" s="137"/>
      <c r="G3484" s="116"/>
      <c r="H3484" s="152"/>
      <c r="I3484" s="116"/>
      <c r="O3484" s="140"/>
      <c r="P3484" s="142"/>
      <c r="S3484" s="154"/>
    </row>
    <row r="3485" spans="6:19" x14ac:dyDescent="0.45">
      <c r="F3485" s="137"/>
      <c r="G3485" s="116"/>
      <c r="H3485" s="152"/>
      <c r="I3485" s="116"/>
      <c r="O3485" s="140"/>
      <c r="P3485" s="142"/>
      <c r="S3485" s="154"/>
    </row>
    <row r="3486" spans="6:19" x14ac:dyDescent="0.45">
      <c r="F3486" s="137"/>
      <c r="G3486" s="116"/>
      <c r="H3486" s="152"/>
      <c r="I3486" s="116"/>
      <c r="O3486" s="140"/>
      <c r="P3486" s="142"/>
      <c r="S3486" s="154"/>
    </row>
    <row r="3487" spans="6:19" x14ac:dyDescent="0.45">
      <c r="F3487" s="137"/>
      <c r="G3487" s="116"/>
      <c r="H3487" s="152"/>
      <c r="I3487" s="116"/>
      <c r="O3487" s="140"/>
      <c r="P3487" s="142"/>
      <c r="S3487" s="154"/>
    </row>
    <row r="3488" spans="6:19" x14ac:dyDescent="0.45">
      <c r="F3488" s="137"/>
      <c r="G3488" s="116"/>
      <c r="H3488" s="152"/>
      <c r="I3488" s="116"/>
      <c r="O3488" s="140"/>
      <c r="P3488" s="142"/>
      <c r="S3488" s="154"/>
    </row>
    <row r="3489" spans="6:19" x14ac:dyDescent="0.45">
      <c r="F3489" s="137"/>
      <c r="G3489" s="116"/>
      <c r="H3489" s="152"/>
      <c r="I3489" s="116"/>
      <c r="O3489" s="140"/>
      <c r="P3489" s="142"/>
      <c r="S3489" s="154"/>
    </row>
    <row r="3490" spans="6:19" x14ac:dyDescent="0.45">
      <c r="F3490" s="137"/>
      <c r="G3490" s="116"/>
      <c r="H3490" s="152"/>
      <c r="I3490" s="116"/>
      <c r="O3490" s="140"/>
      <c r="P3490" s="142"/>
      <c r="S3490" s="154"/>
    </row>
    <row r="3491" spans="6:19" x14ac:dyDescent="0.45">
      <c r="F3491" s="137"/>
      <c r="G3491" s="116"/>
      <c r="H3491" s="152"/>
      <c r="I3491" s="116"/>
      <c r="O3491" s="140"/>
      <c r="P3491" s="142"/>
      <c r="S3491" s="154"/>
    </row>
    <row r="3492" spans="6:19" x14ac:dyDescent="0.45">
      <c r="F3492" s="137"/>
      <c r="G3492" s="116"/>
      <c r="H3492" s="152"/>
      <c r="I3492" s="116"/>
      <c r="O3492" s="140"/>
      <c r="P3492" s="142"/>
      <c r="S3492" s="154"/>
    </row>
    <row r="3493" spans="6:19" x14ac:dyDescent="0.45">
      <c r="F3493" s="137"/>
      <c r="G3493" s="116"/>
      <c r="H3493" s="152"/>
      <c r="I3493" s="116"/>
      <c r="O3493" s="140"/>
      <c r="P3493" s="142"/>
      <c r="S3493" s="154"/>
    </row>
    <row r="3494" spans="6:19" x14ac:dyDescent="0.45">
      <c r="F3494" s="137"/>
      <c r="G3494" s="116"/>
      <c r="H3494" s="152"/>
      <c r="I3494" s="116"/>
      <c r="O3494" s="140"/>
      <c r="P3494" s="142"/>
      <c r="S3494" s="154"/>
    </row>
    <row r="3495" spans="6:19" x14ac:dyDescent="0.45">
      <c r="F3495" s="137"/>
      <c r="G3495" s="116"/>
      <c r="H3495" s="152"/>
      <c r="I3495" s="116"/>
      <c r="O3495" s="140"/>
      <c r="P3495" s="142"/>
      <c r="S3495" s="154"/>
    </row>
    <row r="3496" spans="6:19" x14ac:dyDescent="0.45">
      <c r="F3496" s="137"/>
      <c r="G3496" s="116"/>
      <c r="H3496" s="152"/>
      <c r="I3496" s="116"/>
      <c r="O3496" s="140"/>
      <c r="P3496" s="142"/>
      <c r="S3496" s="154"/>
    </row>
    <row r="3497" spans="6:19" x14ac:dyDescent="0.45">
      <c r="F3497" s="137"/>
      <c r="G3497" s="116"/>
      <c r="H3497" s="152"/>
      <c r="I3497" s="116"/>
      <c r="O3497" s="140"/>
      <c r="P3497" s="142"/>
      <c r="S3497" s="154"/>
    </row>
    <row r="3498" spans="6:19" x14ac:dyDescent="0.45">
      <c r="F3498" s="137"/>
      <c r="G3498" s="116"/>
      <c r="H3498" s="152"/>
      <c r="I3498" s="116"/>
      <c r="O3498" s="140"/>
      <c r="P3498" s="142"/>
      <c r="S3498" s="154"/>
    </row>
    <row r="3499" spans="6:19" x14ac:dyDescent="0.45">
      <c r="F3499" s="137"/>
      <c r="G3499" s="116"/>
      <c r="H3499" s="152"/>
      <c r="I3499" s="116"/>
      <c r="O3499" s="140"/>
      <c r="P3499" s="142"/>
      <c r="S3499" s="154"/>
    </row>
    <row r="3500" spans="6:19" x14ac:dyDescent="0.45">
      <c r="F3500" s="137"/>
      <c r="G3500" s="116"/>
      <c r="H3500" s="152"/>
      <c r="I3500" s="116"/>
      <c r="O3500" s="140"/>
      <c r="P3500" s="142"/>
      <c r="S3500" s="154"/>
    </row>
    <row r="3501" spans="6:19" x14ac:dyDescent="0.45">
      <c r="F3501" s="137"/>
      <c r="G3501" s="116"/>
      <c r="H3501" s="152"/>
      <c r="I3501" s="116"/>
      <c r="O3501" s="140"/>
      <c r="P3501" s="142"/>
      <c r="S3501" s="154"/>
    </row>
    <row r="3502" spans="6:19" x14ac:dyDescent="0.45">
      <c r="F3502" s="137"/>
      <c r="G3502" s="116"/>
      <c r="H3502" s="152"/>
      <c r="I3502" s="116"/>
      <c r="O3502" s="140"/>
      <c r="P3502" s="142"/>
      <c r="S3502" s="154"/>
    </row>
    <row r="3503" spans="6:19" x14ac:dyDescent="0.45">
      <c r="F3503" s="137"/>
      <c r="G3503" s="116"/>
      <c r="H3503" s="152"/>
      <c r="I3503" s="116"/>
      <c r="O3503" s="140"/>
      <c r="P3503" s="142"/>
      <c r="S3503" s="154"/>
    </row>
    <row r="3504" spans="6:19" x14ac:dyDescent="0.45">
      <c r="F3504" s="137"/>
      <c r="G3504" s="116"/>
      <c r="H3504" s="152"/>
      <c r="I3504" s="116"/>
      <c r="O3504" s="140"/>
      <c r="P3504" s="142"/>
      <c r="S3504" s="154"/>
    </row>
    <row r="3505" spans="6:19" x14ac:dyDescent="0.45">
      <c r="F3505" s="137"/>
      <c r="G3505" s="116"/>
      <c r="H3505" s="152"/>
      <c r="I3505" s="116"/>
      <c r="O3505" s="140"/>
      <c r="P3505" s="142"/>
      <c r="S3505" s="154"/>
    </row>
    <row r="3506" spans="6:19" x14ac:dyDescent="0.45">
      <c r="F3506" s="137"/>
      <c r="G3506" s="116"/>
      <c r="H3506" s="152"/>
      <c r="I3506" s="116"/>
      <c r="O3506" s="140"/>
      <c r="P3506" s="142"/>
      <c r="S3506" s="154"/>
    </row>
    <row r="3507" spans="6:19" x14ac:dyDescent="0.45">
      <c r="F3507" s="137"/>
      <c r="G3507" s="116"/>
      <c r="H3507" s="152"/>
      <c r="I3507" s="116"/>
      <c r="O3507" s="140"/>
      <c r="P3507" s="142"/>
      <c r="S3507" s="154"/>
    </row>
    <row r="3508" spans="6:19" x14ac:dyDescent="0.45">
      <c r="F3508" s="137"/>
      <c r="G3508" s="116"/>
      <c r="H3508" s="152"/>
      <c r="I3508" s="116"/>
      <c r="O3508" s="140"/>
      <c r="P3508" s="142"/>
      <c r="S3508" s="154"/>
    </row>
    <row r="3509" spans="6:19" x14ac:dyDescent="0.45">
      <c r="F3509" s="137"/>
      <c r="G3509" s="116"/>
      <c r="H3509" s="152"/>
      <c r="I3509" s="116"/>
      <c r="O3509" s="140"/>
      <c r="P3509" s="142"/>
      <c r="S3509" s="154"/>
    </row>
    <row r="3510" spans="6:19" x14ac:dyDescent="0.45">
      <c r="F3510" s="137"/>
      <c r="G3510" s="116"/>
      <c r="H3510" s="152"/>
      <c r="I3510" s="116"/>
      <c r="O3510" s="140"/>
      <c r="P3510" s="142"/>
      <c r="S3510" s="154"/>
    </row>
    <row r="3511" spans="6:19" x14ac:dyDescent="0.45">
      <c r="F3511" s="137"/>
      <c r="G3511" s="116"/>
      <c r="H3511" s="152"/>
      <c r="I3511" s="116"/>
      <c r="O3511" s="140"/>
      <c r="P3511" s="142"/>
      <c r="S3511" s="154"/>
    </row>
    <row r="3512" spans="6:19" x14ac:dyDescent="0.45">
      <c r="F3512" s="137"/>
      <c r="G3512" s="116"/>
      <c r="H3512" s="152"/>
      <c r="I3512" s="116"/>
      <c r="O3512" s="140"/>
      <c r="P3512" s="142"/>
      <c r="S3512" s="154"/>
    </row>
    <row r="3513" spans="6:19" x14ac:dyDescent="0.45">
      <c r="F3513" s="137"/>
      <c r="G3513" s="116"/>
      <c r="H3513" s="152"/>
      <c r="I3513" s="116"/>
      <c r="O3513" s="140"/>
      <c r="P3513" s="142"/>
      <c r="S3513" s="154"/>
    </row>
    <row r="3514" spans="6:19" x14ac:dyDescent="0.45">
      <c r="F3514" s="137"/>
      <c r="G3514" s="116"/>
      <c r="H3514" s="152"/>
      <c r="I3514" s="116"/>
      <c r="O3514" s="140"/>
      <c r="P3514" s="142"/>
      <c r="S3514" s="154"/>
    </row>
    <row r="3515" spans="6:19" x14ac:dyDescent="0.45">
      <c r="F3515" s="137"/>
      <c r="G3515" s="116"/>
      <c r="H3515" s="152"/>
      <c r="I3515" s="116"/>
      <c r="O3515" s="140"/>
      <c r="P3515" s="142"/>
      <c r="S3515" s="154"/>
    </row>
    <row r="3516" spans="6:19" x14ac:dyDescent="0.45">
      <c r="F3516" s="137"/>
      <c r="G3516" s="116"/>
      <c r="H3516" s="152"/>
      <c r="I3516" s="116"/>
      <c r="O3516" s="140"/>
      <c r="P3516" s="142"/>
      <c r="S3516" s="154"/>
    </row>
    <row r="3517" spans="6:19" x14ac:dyDescent="0.45">
      <c r="F3517" s="137"/>
      <c r="G3517" s="116"/>
      <c r="H3517" s="152"/>
      <c r="I3517" s="116"/>
      <c r="O3517" s="140"/>
      <c r="P3517" s="142"/>
      <c r="S3517" s="154"/>
    </row>
    <row r="3518" spans="6:19" x14ac:dyDescent="0.45">
      <c r="F3518" s="137"/>
      <c r="G3518" s="116"/>
      <c r="H3518" s="152"/>
      <c r="I3518" s="116"/>
      <c r="O3518" s="140"/>
      <c r="P3518" s="142"/>
      <c r="S3518" s="154"/>
    </row>
    <row r="3519" spans="6:19" x14ac:dyDescent="0.45">
      <c r="F3519" s="137"/>
      <c r="G3519" s="116"/>
      <c r="H3519" s="152"/>
      <c r="I3519" s="116"/>
      <c r="O3519" s="140"/>
      <c r="P3519" s="142"/>
      <c r="S3519" s="154"/>
    </row>
    <row r="3520" spans="6:19" x14ac:dyDescent="0.45">
      <c r="F3520" s="137"/>
      <c r="G3520" s="116"/>
      <c r="H3520" s="152"/>
      <c r="I3520" s="116"/>
      <c r="O3520" s="140"/>
      <c r="P3520" s="142"/>
      <c r="S3520" s="154"/>
    </row>
    <row r="3521" spans="6:19" x14ac:dyDescent="0.45">
      <c r="F3521" s="137"/>
      <c r="G3521" s="116"/>
      <c r="H3521" s="152"/>
      <c r="I3521" s="116"/>
      <c r="O3521" s="140"/>
      <c r="P3521" s="142"/>
      <c r="S3521" s="154"/>
    </row>
    <row r="3522" spans="6:19" x14ac:dyDescent="0.45">
      <c r="F3522" s="137"/>
      <c r="G3522" s="116"/>
      <c r="H3522" s="152"/>
      <c r="I3522" s="116"/>
      <c r="O3522" s="140"/>
      <c r="P3522" s="142"/>
      <c r="S3522" s="154"/>
    </row>
    <row r="3523" spans="6:19" x14ac:dyDescent="0.45">
      <c r="F3523" s="137"/>
      <c r="G3523" s="116"/>
      <c r="H3523" s="152"/>
      <c r="I3523" s="116"/>
      <c r="O3523" s="140"/>
      <c r="P3523" s="142"/>
      <c r="S3523" s="154"/>
    </row>
    <row r="3524" spans="6:19" x14ac:dyDescent="0.45">
      <c r="F3524" s="137"/>
      <c r="G3524" s="116"/>
      <c r="H3524" s="152"/>
      <c r="I3524" s="116"/>
      <c r="O3524" s="140"/>
      <c r="P3524" s="142"/>
      <c r="S3524" s="154"/>
    </row>
    <row r="3525" spans="6:19" x14ac:dyDescent="0.45">
      <c r="F3525" s="137"/>
      <c r="G3525" s="116"/>
      <c r="H3525" s="152"/>
      <c r="I3525" s="116"/>
      <c r="O3525" s="140"/>
      <c r="P3525" s="142"/>
      <c r="S3525" s="154"/>
    </row>
    <row r="3526" spans="6:19" x14ac:dyDescent="0.45">
      <c r="F3526" s="137"/>
      <c r="G3526" s="116"/>
      <c r="H3526" s="152"/>
      <c r="I3526" s="116"/>
      <c r="O3526" s="140"/>
      <c r="P3526" s="142"/>
      <c r="S3526" s="154"/>
    </row>
    <row r="3527" spans="6:19" x14ac:dyDescent="0.45">
      <c r="F3527" s="137"/>
      <c r="G3527" s="116"/>
      <c r="H3527" s="152"/>
      <c r="I3527" s="116"/>
      <c r="O3527" s="140"/>
      <c r="P3527" s="142"/>
      <c r="S3527" s="154"/>
    </row>
    <row r="3528" spans="6:19" x14ac:dyDescent="0.45">
      <c r="F3528" s="137"/>
      <c r="G3528" s="116"/>
      <c r="H3528" s="152"/>
      <c r="I3528" s="116"/>
      <c r="O3528" s="140"/>
      <c r="P3528" s="142"/>
      <c r="S3528" s="154"/>
    </row>
    <row r="3529" spans="6:19" x14ac:dyDescent="0.45">
      <c r="F3529" s="137"/>
      <c r="G3529" s="116"/>
      <c r="H3529" s="152"/>
      <c r="I3529" s="116"/>
      <c r="O3529" s="140"/>
      <c r="P3529" s="142"/>
      <c r="S3529" s="154"/>
    </row>
    <row r="3530" spans="6:19" x14ac:dyDescent="0.45">
      <c r="F3530" s="137"/>
      <c r="G3530" s="116"/>
      <c r="H3530" s="152"/>
      <c r="I3530" s="116"/>
      <c r="O3530" s="140"/>
      <c r="P3530" s="142"/>
      <c r="S3530" s="154"/>
    </row>
    <row r="3531" spans="6:19" x14ac:dyDescent="0.45">
      <c r="F3531" s="137"/>
      <c r="G3531" s="116"/>
      <c r="H3531" s="152"/>
      <c r="I3531" s="116"/>
      <c r="O3531" s="140"/>
      <c r="P3531" s="142"/>
      <c r="S3531" s="154"/>
    </row>
    <row r="3532" spans="6:19" x14ac:dyDescent="0.45">
      <c r="F3532" s="137"/>
      <c r="G3532" s="116"/>
      <c r="H3532" s="152"/>
      <c r="I3532" s="116"/>
      <c r="O3532" s="140"/>
      <c r="P3532" s="142"/>
      <c r="S3532" s="154"/>
    </row>
    <row r="3533" spans="6:19" x14ac:dyDescent="0.45">
      <c r="F3533" s="137"/>
      <c r="G3533" s="116"/>
      <c r="H3533" s="152"/>
      <c r="I3533" s="116"/>
      <c r="O3533" s="140"/>
      <c r="P3533" s="142"/>
      <c r="S3533" s="154"/>
    </row>
    <row r="3534" spans="6:19" x14ac:dyDescent="0.45">
      <c r="F3534" s="137"/>
      <c r="G3534" s="116"/>
      <c r="H3534" s="152"/>
      <c r="I3534" s="116"/>
      <c r="O3534" s="140"/>
      <c r="P3534" s="142"/>
      <c r="S3534" s="154"/>
    </row>
    <row r="3535" spans="6:19" x14ac:dyDescent="0.45">
      <c r="F3535" s="137"/>
      <c r="G3535" s="116"/>
      <c r="H3535" s="152"/>
      <c r="I3535" s="116"/>
      <c r="O3535" s="140"/>
      <c r="P3535" s="142"/>
      <c r="S3535" s="154"/>
    </row>
    <row r="3536" spans="6:19" x14ac:dyDescent="0.45">
      <c r="F3536" s="137"/>
      <c r="G3536" s="116"/>
      <c r="H3536" s="152"/>
      <c r="I3536" s="116"/>
      <c r="O3536" s="140"/>
      <c r="P3536" s="142"/>
      <c r="S3536" s="154"/>
    </row>
    <row r="3537" spans="6:19" x14ac:dyDescent="0.45">
      <c r="F3537" s="137"/>
      <c r="G3537" s="116"/>
      <c r="H3537" s="152"/>
      <c r="I3537" s="116"/>
      <c r="O3537" s="140"/>
      <c r="P3537" s="142"/>
      <c r="S3537" s="154"/>
    </row>
    <row r="3538" spans="6:19" x14ac:dyDescent="0.45">
      <c r="F3538" s="137"/>
      <c r="G3538" s="116"/>
      <c r="H3538" s="152"/>
      <c r="I3538" s="116"/>
      <c r="O3538" s="140"/>
      <c r="P3538" s="142"/>
      <c r="S3538" s="154"/>
    </row>
    <row r="3539" spans="6:19" x14ac:dyDescent="0.45">
      <c r="F3539" s="137"/>
      <c r="G3539" s="116"/>
      <c r="H3539" s="152"/>
      <c r="I3539" s="116"/>
      <c r="O3539" s="140"/>
      <c r="P3539" s="142"/>
      <c r="S3539" s="154"/>
    </row>
    <row r="3540" spans="6:19" x14ac:dyDescent="0.45">
      <c r="F3540" s="137"/>
      <c r="G3540" s="116"/>
      <c r="H3540" s="152"/>
      <c r="I3540" s="116"/>
      <c r="O3540" s="140"/>
      <c r="P3540" s="142"/>
      <c r="S3540" s="154"/>
    </row>
    <row r="3541" spans="6:19" x14ac:dyDescent="0.45">
      <c r="F3541" s="137"/>
      <c r="G3541" s="116"/>
      <c r="H3541" s="152"/>
      <c r="I3541" s="116"/>
      <c r="O3541" s="140"/>
      <c r="P3541" s="142"/>
      <c r="S3541" s="154"/>
    </row>
    <row r="3542" spans="6:19" x14ac:dyDescent="0.45">
      <c r="F3542" s="137"/>
      <c r="G3542" s="116"/>
      <c r="H3542" s="152"/>
      <c r="I3542" s="116"/>
      <c r="O3542" s="140"/>
      <c r="P3542" s="142"/>
      <c r="S3542" s="154"/>
    </row>
    <row r="3543" spans="6:19" x14ac:dyDescent="0.45">
      <c r="F3543" s="137"/>
      <c r="G3543" s="116"/>
      <c r="H3543" s="152"/>
      <c r="I3543" s="116"/>
      <c r="O3543" s="140"/>
      <c r="P3543" s="142"/>
      <c r="S3543" s="154"/>
    </row>
    <row r="3544" spans="6:19" x14ac:dyDescent="0.45">
      <c r="F3544" s="137"/>
      <c r="G3544" s="116"/>
      <c r="H3544" s="152"/>
      <c r="I3544" s="116"/>
      <c r="O3544" s="140"/>
      <c r="P3544" s="142"/>
      <c r="S3544" s="154"/>
    </row>
    <row r="3545" spans="6:19" x14ac:dyDescent="0.45">
      <c r="F3545" s="137"/>
      <c r="G3545" s="116"/>
      <c r="H3545" s="152"/>
      <c r="I3545" s="116"/>
      <c r="O3545" s="140"/>
      <c r="P3545" s="142"/>
      <c r="S3545" s="154"/>
    </row>
    <row r="3546" spans="6:19" x14ac:dyDescent="0.45">
      <c r="F3546" s="137"/>
      <c r="G3546" s="116"/>
      <c r="H3546" s="152"/>
      <c r="I3546" s="116"/>
      <c r="O3546" s="140"/>
      <c r="P3546" s="142"/>
      <c r="S3546" s="154"/>
    </row>
    <row r="3547" spans="6:19" x14ac:dyDescent="0.45">
      <c r="F3547" s="137"/>
      <c r="G3547" s="116"/>
      <c r="H3547" s="152"/>
      <c r="I3547" s="116"/>
      <c r="O3547" s="140"/>
      <c r="P3547" s="142"/>
      <c r="S3547" s="154"/>
    </row>
    <row r="3548" spans="6:19" x14ac:dyDescent="0.45">
      <c r="F3548" s="137"/>
      <c r="G3548" s="116"/>
      <c r="H3548" s="152"/>
      <c r="I3548" s="116"/>
      <c r="O3548" s="140"/>
      <c r="P3548" s="142"/>
      <c r="S3548" s="154"/>
    </row>
    <row r="3549" spans="6:19" x14ac:dyDescent="0.45">
      <c r="F3549" s="137"/>
      <c r="G3549" s="116"/>
      <c r="H3549" s="152"/>
      <c r="I3549" s="116"/>
      <c r="O3549" s="140"/>
      <c r="P3549" s="142"/>
      <c r="S3549" s="154"/>
    </row>
    <row r="3550" spans="6:19" x14ac:dyDescent="0.45">
      <c r="F3550" s="137"/>
      <c r="G3550" s="116"/>
      <c r="H3550" s="152"/>
      <c r="I3550" s="116"/>
      <c r="O3550" s="140"/>
      <c r="P3550" s="142"/>
      <c r="S3550" s="154"/>
    </row>
    <row r="3551" spans="6:19" x14ac:dyDescent="0.45">
      <c r="F3551" s="137"/>
      <c r="G3551" s="116"/>
      <c r="H3551" s="152"/>
      <c r="I3551" s="116"/>
      <c r="O3551" s="140"/>
      <c r="P3551" s="142"/>
      <c r="S3551" s="154"/>
    </row>
    <row r="3552" spans="6:19" x14ac:dyDescent="0.45">
      <c r="F3552" s="137"/>
      <c r="G3552" s="116"/>
      <c r="H3552" s="152"/>
      <c r="I3552" s="116"/>
      <c r="O3552" s="140"/>
      <c r="P3552" s="142"/>
      <c r="S3552" s="154"/>
    </row>
    <row r="3553" spans="6:19" x14ac:dyDescent="0.45">
      <c r="F3553" s="137"/>
      <c r="G3553" s="116"/>
      <c r="H3553" s="152"/>
      <c r="I3553" s="116"/>
      <c r="O3553" s="140"/>
      <c r="P3553" s="142"/>
      <c r="S3553" s="154"/>
    </row>
    <row r="3554" spans="6:19" x14ac:dyDescent="0.45">
      <c r="F3554" s="137"/>
      <c r="G3554" s="116"/>
      <c r="H3554" s="152"/>
      <c r="I3554" s="116"/>
      <c r="O3554" s="140"/>
      <c r="P3554" s="142"/>
      <c r="S3554" s="154"/>
    </row>
    <row r="3555" spans="6:19" x14ac:dyDescent="0.45">
      <c r="F3555" s="137"/>
      <c r="G3555" s="116"/>
      <c r="H3555" s="152"/>
      <c r="I3555" s="116"/>
      <c r="O3555" s="140"/>
      <c r="P3555" s="142"/>
      <c r="S3555" s="154"/>
    </row>
    <row r="3556" spans="6:19" x14ac:dyDescent="0.45">
      <c r="F3556" s="137"/>
      <c r="G3556" s="116"/>
      <c r="H3556" s="152"/>
      <c r="I3556" s="116"/>
      <c r="O3556" s="140"/>
      <c r="P3556" s="142"/>
      <c r="S3556" s="154"/>
    </row>
    <row r="3557" spans="6:19" x14ac:dyDescent="0.45">
      <c r="F3557" s="137"/>
      <c r="G3557" s="116"/>
      <c r="H3557" s="152"/>
      <c r="I3557" s="116"/>
      <c r="O3557" s="140"/>
      <c r="P3557" s="142"/>
      <c r="S3557" s="154"/>
    </row>
    <row r="3558" spans="6:19" x14ac:dyDescent="0.45">
      <c r="F3558" s="137"/>
      <c r="G3558" s="116"/>
      <c r="H3558" s="152"/>
      <c r="I3558" s="116"/>
      <c r="O3558" s="140"/>
      <c r="P3558" s="142"/>
      <c r="S3558" s="154"/>
    </row>
    <row r="3559" spans="6:19" x14ac:dyDescent="0.45">
      <c r="F3559" s="137"/>
      <c r="G3559" s="116"/>
      <c r="H3559" s="152"/>
      <c r="I3559" s="116"/>
      <c r="O3559" s="140"/>
      <c r="P3559" s="142"/>
      <c r="S3559" s="154"/>
    </row>
    <row r="3560" spans="6:19" x14ac:dyDescent="0.45">
      <c r="F3560" s="137"/>
      <c r="G3560" s="116"/>
      <c r="H3560" s="152"/>
      <c r="I3560" s="116"/>
      <c r="O3560" s="140"/>
      <c r="P3560" s="142"/>
      <c r="S3560" s="154"/>
    </row>
    <row r="3561" spans="6:19" x14ac:dyDescent="0.45">
      <c r="F3561" s="137"/>
      <c r="G3561" s="116"/>
      <c r="H3561" s="152"/>
      <c r="I3561" s="116"/>
      <c r="O3561" s="140"/>
      <c r="P3561" s="142"/>
      <c r="S3561" s="154"/>
    </row>
    <row r="3562" spans="6:19" x14ac:dyDescent="0.45">
      <c r="F3562" s="137"/>
      <c r="G3562" s="116"/>
      <c r="H3562" s="152"/>
      <c r="I3562" s="116"/>
      <c r="O3562" s="140"/>
      <c r="P3562" s="142"/>
      <c r="S3562" s="154"/>
    </row>
    <row r="3563" spans="6:19" x14ac:dyDescent="0.45">
      <c r="F3563" s="137"/>
      <c r="G3563" s="116"/>
      <c r="H3563" s="152"/>
      <c r="I3563" s="116"/>
      <c r="O3563" s="140"/>
      <c r="P3563" s="142"/>
      <c r="S3563" s="154"/>
    </row>
    <row r="3564" spans="6:19" x14ac:dyDescent="0.45">
      <c r="F3564" s="137"/>
      <c r="G3564" s="116"/>
      <c r="H3564" s="152"/>
      <c r="I3564" s="116"/>
      <c r="O3564" s="140"/>
      <c r="P3564" s="142"/>
      <c r="S3564" s="154"/>
    </row>
    <row r="3565" spans="6:19" x14ac:dyDescent="0.45">
      <c r="F3565" s="137"/>
      <c r="G3565" s="116"/>
      <c r="H3565" s="152"/>
      <c r="I3565" s="116"/>
      <c r="O3565" s="140"/>
      <c r="P3565" s="142"/>
      <c r="S3565" s="154"/>
    </row>
    <row r="3566" spans="6:19" x14ac:dyDescent="0.45">
      <c r="F3566" s="137"/>
      <c r="G3566" s="116"/>
      <c r="H3566" s="152"/>
      <c r="I3566" s="116"/>
      <c r="O3566" s="140"/>
      <c r="P3566" s="142"/>
      <c r="S3566" s="154"/>
    </row>
    <row r="3567" spans="6:19" x14ac:dyDescent="0.45">
      <c r="F3567" s="137"/>
      <c r="G3567" s="116"/>
      <c r="H3567" s="152"/>
      <c r="I3567" s="116"/>
      <c r="O3567" s="140"/>
      <c r="P3567" s="142"/>
      <c r="S3567" s="154"/>
    </row>
    <row r="3568" spans="6:19" x14ac:dyDescent="0.45">
      <c r="F3568" s="137"/>
      <c r="G3568" s="116"/>
      <c r="H3568" s="152"/>
      <c r="I3568" s="116"/>
      <c r="O3568" s="140"/>
      <c r="P3568" s="142"/>
      <c r="S3568" s="154"/>
    </row>
    <row r="3569" spans="6:19" x14ac:dyDescent="0.45">
      <c r="F3569" s="137"/>
      <c r="G3569" s="116"/>
      <c r="H3569" s="152"/>
      <c r="I3569" s="116"/>
      <c r="O3569" s="140"/>
      <c r="P3569" s="142"/>
      <c r="S3569" s="154"/>
    </row>
    <row r="3570" spans="6:19" x14ac:dyDescent="0.45">
      <c r="F3570" s="137"/>
      <c r="G3570" s="116"/>
      <c r="H3570" s="152"/>
      <c r="I3570" s="116"/>
      <c r="O3570" s="140"/>
      <c r="P3570" s="142"/>
      <c r="S3570" s="154"/>
    </row>
    <row r="3571" spans="6:19" x14ac:dyDescent="0.45">
      <c r="F3571" s="137"/>
      <c r="G3571" s="116"/>
      <c r="H3571" s="152"/>
      <c r="I3571" s="116"/>
      <c r="O3571" s="140"/>
      <c r="P3571" s="142"/>
      <c r="S3571" s="154"/>
    </row>
    <row r="3572" spans="6:19" x14ac:dyDescent="0.45">
      <c r="F3572" s="137"/>
      <c r="G3572" s="116"/>
      <c r="H3572" s="152"/>
      <c r="I3572" s="116"/>
      <c r="O3572" s="140"/>
      <c r="P3572" s="142"/>
      <c r="S3572" s="154"/>
    </row>
    <row r="3573" spans="6:19" x14ac:dyDescent="0.45">
      <c r="F3573" s="137"/>
      <c r="G3573" s="116"/>
      <c r="H3573" s="152"/>
      <c r="I3573" s="116"/>
      <c r="O3573" s="140"/>
      <c r="P3573" s="142"/>
      <c r="S3573" s="154"/>
    </row>
    <row r="3574" spans="6:19" x14ac:dyDescent="0.45">
      <c r="F3574" s="137"/>
      <c r="G3574" s="116"/>
      <c r="H3574" s="152"/>
      <c r="I3574" s="116"/>
      <c r="O3574" s="140"/>
      <c r="P3574" s="142"/>
      <c r="S3574" s="154"/>
    </row>
    <row r="3575" spans="6:19" x14ac:dyDescent="0.45">
      <c r="F3575" s="137"/>
      <c r="G3575" s="116"/>
      <c r="H3575" s="152"/>
      <c r="I3575" s="116"/>
      <c r="O3575" s="140"/>
      <c r="P3575" s="142"/>
      <c r="S3575" s="154"/>
    </row>
    <row r="3576" spans="6:19" x14ac:dyDescent="0.45">
      <c r="F3576" s="137"/>
      <c r="G3576" s="116"/>
      <c r="H3576" s="152"/>
      <c r="I3576" s="116"/>
      <c r="O3576" s="140"/>
      <c r="P3576" s="142"/>
      <c r="S3576" s="154"/>
    </row>
    <row r="3577" spans="6:19" x14ac:dyDescent="0.45">
      <c r="F3577" s="137"/>
      <c r="G3577" s="116"/>
      <c r="H3577" s="152"/>
      <c r="I3577" s="116"/>
      <c r="O3577" s="140"/>
      <c r="P3577" s="142"/>
      <c r="S3577" s="154"/>
    </row>
    <row r="3578" spans="6:19" x14ac:dyDescent="0.45">
      <c r="F3578" s="137"/>
      <c r="G3578" s="116"/>
      <c r="H3578" s="152"/>
      <c r="I3578" s="116"/>
      <c r="O3578" s="140"/>
      <c r="P3578" s="142"/>
      <c r="S3578" s="154"/>
    </row>
    <row r="3579" spans="6:19" x14ac:dyDescent="0.45">
      <c r="F3579" s="137"/>
      <c r="G3579" s="116"/>
      <c r="H3579" s="152"/>
      <c r="I3579" s="116"/>
      <c r="O3579" s="140"/>
      <c r="P3579" s="142"/>
      <c r="S3579" s="154"/>
    </row>
    <row r="3580" spans="6:19" x14ac:dyDescent="0.45">
      <c r="F3580" s="137"/>
      <c r="G3580" s="116"/>
      <c r="H3580" s="152"/>
      <c r="I3580" s="116"/>
      <c r="O3580" s="140"/>
      <c r="P3580" s="142"/>
      <c r="S3580" s="154"/>
    </row>
    <row r="3581" spans="6:19" x14ac:dyDescent="0.45">
      <c r="F3581" s="137"/>
      <c r="G3581" s="116"/>
      <c r="H3581" s="152"/>
      <c r="I3581" s="116"/>
      <c r="O3581" s="140"/>
      <c r="P3581" s="142"/>
      <c r="S3581" s="154"/>
    </row>
    <row r="3582" spans="6:19" x14ac:dyDescent="0.45">
      <c r="F3582" s="137"/>
      <c r="G3582" s="116"/>
      <c r="H3582" s="152"/>
      <c r="I3582" s="116"/>
      <c r="O3582" s="140"/>
      <c r="P3582" s="142"/>
      <c r="S3582" s="154"/>
    </row>
    <row r="3583" spans="6:19" x14ac:dyDescent="0.45">
      <c r="F3583" s="137"/>
      <c r="G3583" s="116"/>
      <c r="H3583" s="152"/>
      <c r="I3583" s="116"/>
      <c r="O3583" s="140"/>
      <c r="P3583" s="142"/>
      <c r="S3583" s="154"/>
    </row>
    <row r="3584" spans="6:19" x14ac:dyDescent="0.45">
      <c r="F3584" s="137"/>
      <c r="G3584" s="116"/>
      <c r="H3584" s="152"/>
      <c r="I3584" s="116"/>
      <c r="O3584" s="140"/>
      <c r="P3584" s="142"/>
      <c r="S3584" s="154"/>
    </row>
    <row r="3585" spans="6:19" x14ac:dyDescent="0.45">
      <c r="F3585" s="137"/>
      <c r="G3585" s="116"/>
      <c r="H3585" s="152"/>
      <c r="I3585" s="116"/>
      <c r="O3585" s="140"/>
      <c r="P3585" s="142"/>
      <c r="S3585" s="154"/>
    </row>
    <row r="3586" spans="6:19" x14ac:dyDescent="0.45">
      <c r="F3586" s="137"/>
      <c r="G3586" s="116"/>
      <c r="H3586" s="152"/>
      <c r="I3586" s="116"/>
      <c r="O3586" s="140"/>
      <c r="P3586" s="142"/>
      <c r="S3586" s="154"/>
    </row>
    <row r="3587" spans="6:19" x14ac:dyDescent="0.45">
      <c r="F3587" s="137"/>
      <c r="G3587" s="116"/>
      <c r="H3587" s="152"/>
      <c r="I3587" s="116"/>
      <c r="O3587" s="140"/>
      <c r="P3587" s="142"/>
      <c r="S3587" s="154"/>
    </row>
    <row r="3588" spans="6:19" x14ac:dyDescent="0.45">
      <c r="F3588" s="137"/>
      <c r="G3588" s="116"/>
      <c r="H3588" s="152"/>
      <c r="I3588" s="116"/>
      <c r="O3588" s="140"/>
      <c r="P3588" s="142"/>
      <c r="S3588" s="154"/>
    </row>
    <row r="3589" spans="6:19" x14ac:dyDescent="0.45">
      <c r="F3589" s="137"/>
      <c r="G3589" s="116"/>
      <c r="H3589" s="152"/>
      <c r="I3589" s="116"/>
      <c r="O3589" s="140"/>
      <c r="P3589" s="142"/>
      <c r="S3589" s="154"/>
    </row>
    <row r="3590" spans="6:19" x14ac:dyDescent="0.45">
      <c r="F3590" s="137"/>
      <c r="G3590" s="116"/>
      <c r="H3590" s="152"/>
      <c r="I3590" s="116"/>
      <c r="O3590" s="140"/>
      <c r="P3590" s="142"/>
      <c r="S3590" s="154"/>
    </row>
    <row r="3591" spans="6:19" x14ac:dyDescent="0.45">
      <c r="F3591" s="137"/>
      <c r="G3591" s="116"/>
      <c r="H3591" s="152"/>
      <c r="I3591" s="116"/>
      <c r="O3591" s="140"/>
      <c r="P3591" s="142"/>
      <c r="S3591" s="154"/>
    </row>
    <row r="3592" spans="6:19" x14ac:dyDescent="0.45">
      <c r="F3592" s="137"/>
      <c r="G3592" s="116"/>
      <c r="H3592" s="152"/>
      <c r="I3592" s="116"/>
      <c r="O3592" s="140"/>
      <c r="P3592" s="142"/>
      <c r="S3592" s="154"/>
    </row>
    <row r="3593" spans="6:19" x14ac:dyDescent="0.45">
      <c r="F3593" s="137"/>
      <c r="G3593" s="116"/>
      <c r="H3593" s="152"/>
      <c r="I3593" s="116"/>
      <c r="O3593" s="140"/>
      <c r="P3593" s="142"/>
      <c r="S3593" s="154"/>
    </row>
    <row r="3594" spans="6:19" x14ac:dyDescent="0.45">
      <c r="F3594" s="137"/>
      <c r="G3594" s="116"/>
      <c r="H3594" s="152"/>
      <c r="I3594" s="116"/>
      <c r="O3594" s="140"/>
      <c r="P3594" s="142"/>
      <c r="S3594" s="154"/>
    </row>
    <row r="3595" spans="6:19" x14ac:dyDescent="0.45">
      <c r="F3595" s="137"/>
      <c r="G3595" s="116"/>
      <c r="H3595" s="152"/>
      <c r="I3595" s="116"/>
      <c r="O3595" s="140"/>
      <c r="P3595" s="142"/>
      <c r="S3595" s="154"/>
    </row>
    <row r="3596" spans="6:19" x14ac:dyDescent="0.45">
      <c r="F3596" s="137"/>
      <c r="G3596" s="116"/>
      <c r="H3596" s="152"/>
      <c r="I3596" s="116"/>
      <c r="O3596" s="140"/>
      <c r="P3596" s="142"/>
      <c r="S3596" s="154"/>
    </row>
    <row r="3597" spans="6:19" x14ac:dyDescent="0.45">
      <c r="F3597" s="137"/>
      <c r="G3597" s="116"/>
      <c r="H3597" s="152"/>
      <c r="I3597" s="116"/>
      <c r="O3597" s="140"/>
      <c r="P3597" s="142"/>
      <c r="S3597" s="154"/>
    </row>
    <row r="3598" spans="6:19" x14ac:dyDescent="0.45">
      <c r="F3598" s="137"/>
      <c r="G3598" s="116"/>
      <c r="H3598" s="152"/>
      <c r="I3598" s="116"/>
      <c r="O3598" s="140"/>
      <c r="P3598" s="142"/>
      <c r="S3598" s="154"/>
    </row>
    <row r="3599" spans="6:19" x14ac:dyDescent="0.45">
      <c r="F3599" s="137"/>
      <c r="G3599" s="116"/>
      <c r="H3599" s="152"/>
      <c r="I3599" s="116"/>
      <c r="O3599" s="140"/>
      <c r="P3599" s="142"/>
      <c r="S3599" s="154"/>
    </row>
    <row r="3600" spans="6:19" x14ac:dyDescent="0.45">
      <c r="F3600" s="137"/>
      <c r="G3600" s="116"/>
      <c r="H3600" s="152"/>
      <c r="I3600" s="116"/>
      <c r="O3600" s="140"/>
      <c r="P3600" s="142"/>
      <c r="S3600" s="154"/>
    </row>
    <row r="3601" spans="6:19" x14ac:dyDescent="0.45">
      <c r="F3601" s="137"/>
      <c r="G3601" s="116"/>
      <c r="H3601" s="152"/>
      <c r="I3601" s="116"/>
      <c r="O3601" s="140"/>
      <c r="P3601" s="142"/>
      <c r="S3601" s="154"/>
    </row>
    <row r="3602" spans="6:19" x14ac:dyDescent="0.45">
      <c r="F3602" s="137"/>
      <c r="G3602" s="116"/>
      <c r="H3602" s="152"/>
      <c r="I3602" s="116"/>
      <c r="O3602" s="140"/>
      <c r="P3602" s="142"/>
      <c r="S3602" s="154"/>
    </row>
    <row r="3603" spans="6:19" x14ac:dyDescent="0.45">
      <c r="F3603" s="137"/>
      <c r="G3603" s="116"/>
      <c r="H3603" s="152"/>
      <c r="I3603" s="116"/>
      <c r="O3603" s="140"/>
      <c r="P3603" s="142"/>
      <c r="S3603" s="154"/>
    </row>
    <row r="3604" spans="6:19" x14ac:dyDescent="0.45">
      <c r="F3604" s="137"/>
      <c r="G3604" s="116"/>
      <c r="H3604" s="152"/>
      <c r="I3604" s="116"/>
      <c r="O3604" s="140"/>
      <c r="P3604" s="142"/>
      <c r="S3604" s="154"/>
    </row>
    <row r="3605" spans="6:19" x14ac:dyDescent="0.45">
      <c r="F3605" s="137"/>
      <c r="G3605" s="116"/>
      <c r="H3605" s="152"/>
      <c r="I3605" s="116"/>
      <c r="O3605" s="140"/>
      <c r="P3605" s="142"/>
      <c r="S3605" s="154"/>
    </row>
    <row r="3606" spans="6:19" x14ac:dyDescent="0.45">
      <c r="F3606" s="137"/>
      <c r="G3606" s="116"/>
      <c r="H3606" s="152"/>
      <c r="I3606" s="116"/>
      <c r="O3606" s="140"/>
      <c r="P3606" s="142"/>
      <c r="S3606" s="154"/>
    </row>
    <row r="3607" spans="6:19" x14ac:dyDescent="0.45">
      <c r="F3607" s="137"/>
      <c r="G3607" s="116"/>
      <c r="H3607" s="152"/>
      <c r="I3607" s="116"/>
      <c r="O3607" s="140"/>
      <c r="P3607" s="142"/>
      <c r="S3607" s="154"/>
    </row>
    <row r="3608" spans="6:19" x14ac:dyDescent="0.45">
      <c r="F3608" s="137"/>
      <c r="G3608" s="116"/>
      <c r="H3608" s="152"/>
      <c r="I3608" s="116"/>
      <c r="O3608" s="140"/>
      <c r="P3608" s="142"/>
      <c r="S3608" s="154"/>
    </row>
    <row r="3609" spans="6:19" x14ac:dyDescent="0.45">
      <c r="F3609" s="137"/>
      <c r="G3609" s="116"/>
      <c r="H3609" s="152"/>
      <c r="I3609" s="116"/>
      <c r="O3609" s="140"/>
      <c r="P3609" s="142"/>
      <c r="S3609" s="154"/>
    </row>
    <row r="3610" spans="6:19" x14ac:dyDescent="0.45">
      <c r="F3610" s="137"/>
      <c r="G3610" s="116"/>
      <c r="H3610" s="152"/>
      <c r="I3610" s="116"/>
      <c r="O3610" s="140"/>
      <c r="P3610" s="142"/>
      <c r="S3610" s="154"/>
    </row>
    <row r="3611" spans="6:19" x14ac:dyDescent="0.45">
      <c r="F3611" s="137"/>
      <c r="G3611" s="116"/>
      <c r="H3611" s="152"/>
      <c r="I3611" s="116"/>
      <c r="O3611" s="140"/>
      <c r="P3611" s="142"/>
      <c r="S3611" s="154"/>
    </row>
    <row r="3612" spans="6:19" x14ac:dyDescent="0.45">
      <c r="F3612" s="137"/>
      <c r="G3612" s="116"/>
      <c r="H3612" s="152"/>
      <c r="I3612" s="116"/>
      <c r="O3612" s="140"/>
      <c r="P3612" s="142"/>
      <c r="S3612" s="154"/>
    </row>
    <row r="3613" spans="6:19" x14ac:dyDescent="0.45">
      <c r="F3613" s="137"/>
      <c r="G3613" s="116"/>
      <c r="H3613" s="152"/>
      <c r="I3613" s="116"/>
      <c r="O3613" s="140"/>
      <c r="P3613" s="142"/>
      <c r="S3613" s="154"/>
    </row>
    <row r="3614" spans="6:19" x14ac:dyDescent="0.45">
      <c r="F3614" s="137"/>
      <c r="G3614" s="116"/>
      <c r="H3614" s="152"/>
      <c r="I3614" s="116"/>
      <c r="O3614" s="140"/>
      <c r="P3614" s="142"/>
      <c r="S3614" s="154"/>
    </row>
    <row r="3615" spans="6:19" x14ac:dyDescent="0.45">
      <c r="F3615" s="137"/>
      <c r="G3615" s="116"/>
      <c r="H3615" s="152"/>
      <c r="I3615" s="116"/>
      <c r="O3615" s="140"/>
      <c r="P3615" s="142"/>
      <c r="S3615" s="154"/>
    </row>
    <row r="3616" spans="6:19" x14ac:dyDescent="0.45">
      <c r="F3616" s="137"/>
      <c r="G3616" s="116"/>
      <c r="H3616" s="152"/>
      <c r="I3616" s="116"/>
      <c r="O3616" s="140"/>
      <c r="P3616" s="142"/>
      <c r="S3616" s="154"/>
    </row>
    <row r="3617" spans="6:19" x14ac:dyDescent="0.45">
      <c r="F3617" s="137"/>
      <c r="G3617" s="116"/>
      <c r="H3617" s="152"/>
      <c r="I3617" s="116"/>
      <c r="O3617" s="140"/>
      <c r="P3617" s="142"/>
      <c r="S3617" s="154"/>
    </row>
    <row r="3618" spans="6:19" x14ac:dyDescent="0.45">
      <c r="F3618" s="137"/>
      <c r="G3618" s="116"/>
      <c r="H3618" s="152"/>
      <c r="I3618" s="116"/>
      <c r="O3618" s="140"/>
      <c r="P3618" s="142"/>
      <c r="S3618" s="154"/>
    </row>
    <row r="3619" spans="6:19" x14ac:dyDescent="0.45">
      <c r="F3619" s="137"/>
      <c r="G3619" s="116"/>
      <c r="H3619" s="152"/>
      <c r="I3619" s="116"/>
      <c r="O3619" s="140"/>
      <c r="P3619" s="142"/>
      <c r="S3619" s="154"/>
    </row>
    <row r="3620" spans="6:19" x14ac:dyDescent="0.45">
      <c r="F3620" s="137"/>
      <c r="G3620" s="116"/>
      <c r="H3620" s="152"/>
      <c r="I3620" s="116"/>
      <c r="O3620" s="140"/>
      <c r="P3620" s="142"/>
      <c r="S3620" s="154"/>
    </row>
    <row r="3621" spans="6:19" x14ac:dyDescent="0.45">
      <c r="F3621" s="137"/>
      <c r="G3621" s="116"/>
      <c r="H3621" s="152"/>
      <c r="I3621" s="116"/>
      <c r="O3621" s="140"/>
      <c r="P3621" s="142"/>
      <c r="S3621" s="154"/>
    </row>
    <row r="3622" spans="6:19" x14ac:dyDescent="0.45">
      <c r="F3622" s="137"/>
      <c r="G3622" s="116"/>
      <c r="H3622" s="152"/>
      <c r="I3622" s="116"/>
      <c r="O3622" s="140"/>
      <c r="P3622" s="142"/>
      <c r="S3622" s="154"/>
    </row>
    <row r="3623" spans="6:19" x14ac:dyDescent="0.45">
      <c r="F3623" s="137"/>
      <c r="G3623" s="116"/>
      <c r="H3623" s="152"/>
      <c r="I3623" s="116"/>
      <c r="O3623" s="140"/>
      <c r="P3623" s="142"/>
      <c r="S3623" s="154"/>
    </row>
    <row r="3624" spans="6:19" x14ac:dyDescent="0.45">
      <c r="F3624" s="137"/>
      <c r="G3624" s="116"/>
      <c r="H3624" s="152"/>
      <c r="I3624" s="116"/>
      <c r="O3624" s="140"/>
      <c r="P3624" s="142"/>
      <c r="S3624" s="154"/>
    </row>
    <row r="3625" spans="6:19" x14ac:dyDescent="0.45">
      <c r="F3625" s="137"/>
      <c r="G3625" s="116"/>
      <c r="H3625" s="152"/>
      <c r="I3625" s="116"/>
      <c r="O3625" s="140"/>
      <c r="P3625" s="142"/>
      <c r="S3625" s="154"/>
    </row>
    <row r="3626" spans="6:19" x14ac:dyDescent="0.45">
      <c r="F3626" s="137"/>
      <c r="G3626" s="116"/>
      <c r="H3626" s="152"/>
      <c r="I3626" s="116"/>
      <c r="O3626" s="140"/>
      <c r="P3626" s="142"/>
      <c r="S3626" s="154"/>
    </row>
    <row r="3627" spans="6:19" x14ac:dyDescent="0.45">
      <c r="F3627" s="137"/>
      <c r="G3627" s="116"/>
      <c r="H3627" s="152"/>
      <c r="I3627" s="116"/>
      <c r="O3627" s="140"/>
      <c r="P3627" s="142"/>
      <c r="S3627" s="154"/>
    </row>
    <row r="3628" spans="6:19" x14ac:dyDescent="0.45">
      <c r="F3628" s="137"/>
      <c r="G3628" s="116"/>
      <c r="H3628" s="152"/>
      <c r="I3628" s="116"/>
      <c r="O3628" s="140"/>
      <c r="P3628" s="142"/>
      <c r="S3628" s="154"/>
    </row>
    <row r="3629" spans="6:19" x14ac:dyDescent="0.45">
      <c r="F3629" s="137"/>
      <c r="G3629" s="116"/>
      <c r="H3629" s="152"/>
      <c r="I3629" s="116"/>
      <c r="O3629" s="140"/>
      <c r="P3629" s="142"/>
      <c r="S3629" s="154"/>
    </row>
    <row r="3630" spans="6:19" x14ac:dyDescent="0.45">
      <c r="F3630" s="137"/>
      <c r="G3630" s="116"/>
      <c r="H3630" s="152"/>
      <c r="I3630" s="116"/>
      <c r="O3630" s="140"/>
      <c r="P3630" s="142"/>
      <c r="S3630" s="154"/>
    </row>
    <row r="3631" spans="6:19" x14ac:dyDescent="0.45">
      <c r="F3631" s="137"/>
      <c r="G3631" s="116"/>
      <c r="H3631" s="152"/>
      <c r="I3631" s="116"/>
      <c r="O3631" s="140"/>
      <c r="P3631" s="142"/>
      <c r="S3631" s="154"/>
    </row>
    <row r="3632" spans="6:19" x14ac:dyDescent="0.45">
      <c r="F3632" s="137"/>
      <c r="G3632" s="116"/>
      <c r="H3632" s="152"/>
      <c r="I3632" s="116"/>
      <c r="O3632" s="140"/>
      <c r="P3632" s="142"/>
      <c r="S3632" s="154"/>
    </row>
    <row r="3633" spans="6:19" x14ac:dyDescent="0.45">
      <c r="F3633" s="137"/>
      <c r="G3633" s="116"/>
      <c r="H3633" s="152"/>
      <c r="I3633" s="116"/>
      <c r="O3633" s="140"/>
      <c r="P3633" s="142"/>
      <c r="S3633" s="154"/>
    </row>
    <row r="3634" spans="6:19" x14ac:dyDescent="0.45">
      <c r="F3634" s="137"/>
      <c r="G3634" s="116"/>
      <c r="H3634" s="152"/>
      <c r="I3634" s="116"/>
      <c r="O3634" s="140"/>
      <c r="P3634" s="142"/>
      <c r="S3634" s="154"/>
    </row>
    <row r="3635" spans="6:19" x14ac:dyDescent="0.45">
      <c r="F3635" s="137"/>
      <c r="G3635" s="116"/>
      <c r="H3635" s="152"/>
      <c r="I3635" s="116"/>
      <c r="O3635" s="140"/>
      <c r="P3635" s="142"/>
      <c r="S3635" s="154"/>
    </row>
    <row r="3636" spans="6:19" x14ac:dyDescent="0.45">
      <c r="F3636" s="137"/>
      <c r="G3636" s="116"/>
      <c r="H3636" s="152"/>
      <c r="I3636" s="116"/>
      <c r="O3636" s="140"/>
      <c r="P3636" s="142"/>
      <c r="S3636" s="154"/>
    </row>
    <row r="3637" spans="6:19" x14ac:dyDescent="0.45">
      <c r="F3637" s="137"/>
      <c r="G3637" s="116"/>
      <c r="H3637" s="152"/>
      <c r="I3637" s="116"/>
      <c r="O3637" s="140"/>
      <c r="P3637" s="142"/>
      <c r="S3637" s="154"/>
    </row>
    <row r="3638" spans="6:19" x14ac:dyDescent="0.45">
      <c r="F3638" s="137"/>
      <c r="G3638" s="116"/>
      <c r="H3638" s="152"/>
      <c r="I3638" s="116"/>
      <c r="O3638" s="140"/>
      <c r="P3638" s="142"/>
      <c r="S3638" s="154"/>
    </row>
    <row r="3639" spans="6:19" x14ac:dyDescent="0.45">
      <c r="F3639" s="137"/>
      <c r="G3639" s="116"/>
      <c r="H3639" s="152"/>
      <c r="I3639" s="116"/>
      <c r="O3639" s="140"/>
      <c r="P3639" s="142"/>
      <c r="S3639" s="154"/>
    </row>
    <row r="3640" spans="6:19" x14ac:dyDescent="0.45">
      <c r="F3640" s="137"/>
      <c r="G3640" s="116"/>
      <c r="H3640" s="152"/>
      <c r="I3640" s="116"/>
      <c r="O3640" s="140"/>
      <c r="P3640" s="142"/>
      <c r="S3640" s="154"/>
    </row>
    <row r="3641" spans="6:19" x14ac:dyDescent="0.45">
      <c r="F3641" s="137"/>
      <c r="G3641" s="116"/>
      <c r="H3641" s="152"/>
      <c r="I3641" s="116"/>
      <c r="O3641" s="140"/>
      <c r="P3641" s="142"/>
      <c r="S3641" s="154"/>
    </row>
    <row r="3642" spans="6:19" x14ac:dyDescent="0.45">
      <c r="F3642" s="137"/>
      <c r="G3642" s="116"/>
      <c r="H3642" s="152"/>
      <c r="I3642" s="116"/>
      <c r="O3642" s="140"/>
      <c r="P3642" s="142"/>
      <c r="S3642" s="154"/>
    </row>
    <row r="3643" spans="6:19" x14ac:dyDescent="0.45">
      <c r="F3643" s="137"/>
      <c r="G3643" s="116"/>
      <c r="H3643" s="152"/>
      <c r="I3643" s="116"/>
      <c r="O3643" s="140"/>
      <c r="P3643" s="142"/>
      <c r="S3643" s="154"/>
    </row>
    <row r="3644" spans="6:19" x14ac:dyDescent="0.45">
      <c r="F3644" s="137"/>
      <c r="G3644" s="116"/>
      <c r="H3644" s="152"/>
      <c r="I3644" s="116"/>
      <c r="O3644" s="140"/>
      <c r="P3644" s="142"/>
      <c r="S3644" s="154"/>
    </row>
    <row r="3645" spans="6:19" x14ac:dyDescent="0.45">
      <c r="F3645" s="137"/>
      <c r="G3645" s="116"/>
      <c r="H3645" s="152"/>
      <c r="I3645" s="116"/>
      <c r="O3645" s="140"/>
      <c r="P3645" s="142"/>
      <c r="S3645" s="154"/>
    </row>
    <row r="3646" spans="6:19" x14ac:dyDescent="0.45">
      <c r="F3646" s="137"/>
      <c r="G3646" s="116"/>
      <c r="H3646" s="152"/>
      <c r="I3646" s="116"/>
      <c r="O3646" s="140"/>
      <c r="P3646" s="142"/>
      <c r="S3646" s="154"/>
    </row>
    <row r="3647" spans="6:19" x14ac:dyDescent="0.45">
      <c r="F3647" s="137"/>
      <c r="G3647" s="116"/>
      <c r="H3647" s="152"/>
      <c r="I3647" s="116"/>
      <c r="O3647" s="140"/>
      <c r="P3647" s="142"/>
      <c r="S3647" s="154"/>
    </row>
    <row r="3648" spans="6:19" x14ac:dyDescent="0.45">
      <c r="F3648" s="137"/>
      <c r="G3648" s="116"/>
      <c r="H3648" s="152"/>
      <c r="I3648" s="116"/>
      <c r="O3648" s="140"/>
      <c r="P3648" s="142"/>
      <c r="S3648" s="154"/>
    </row>
    <row r="3649" spans="6:19" x14ac:dyDescent="0.45">
      <c r="F3649" s="137"/>
      <c r="G3649" s="116"/>
      <c r="H3649" s="152"/>
      <c r="I3649" s="116"/>
      <c r="O3649" s="140"/>
      <c r="P3649" s="142"/>
      <c r="S3649" s="154"/>
    </row>
    <row r="3650" spans="6:19" x14ac:dyDescent="0.45">
      <c r="F3650" s="137"/>
      <c r="G3650" s="116"/>
      <c r="H3650" s="152"/>
      <c r="I3650" s="116"/>
      <c r="O3650" s="140"/>
      <c r="P3650" s="142"/>
      <c r="S3650" s="154"/>
    </row>
    <row r="3651" spans="6:19" x14ac:dyDescent="0.45">
      <c r="F3651" s="137"/>
      <c r="G3651" s="116"/>
      <c r="H3651" s="152"/>
      <c r="I3651" s="116"/>
      <c r="O3651" s="140"/>
      <c r="P3651" s="142"/>
      <c r="S3651" s="154"/>
    </row>
    <row r="3652" spans="6:19" x14ac:dyDescent="0.45">
      <c r="F3652" s="137"/>
      <c r="G3652" s="116"/>
      <c r="H3652" s="152"/>
      <c r="I3652" s="116"/>
      <c r="O3652" s="140"/>
      <c r="P3652" s="142"/>
      <c r="S3652" s="154"/>
    </row>
    <row r="3653" spans="6:19" x14ac:dyDescent="0.45">
      <c r="F3653" s="137"/>
      <c r="G3653" s="116"/>
      <c r="H3653" s="152"/>
      <c r="I3653" s="116"/>
      <c r="O3653" s="140"/>
      <c r="P3653" s="142"/>
      <c r="S3653" s="154"/>
    </row>
    <row r="3654" spans="6:19" x14ac:dyDescent="0.45">
      <c r="F3654" s="137"/>
      <c r="G3654" s="116"/>
      <c r="H3654" s="152"/>
      <c r="I3654" s="116"/>
      <c r="O3654" s="140"/>
      <c r="P3654" s="142"/>
      <c r="S3654" s="154"/>
    </row>
    <row r="3655" spans="6:19" x14ac:dyDescent="0.45">
      <c r="F3655" s="137"/>
      <c r="G3655" s="116"/>
      <c r="H3655" s="152"/>
      <c r="I3655" s="116"/>
      <c r="O3655" s="140"/>
      <c r="P3655" s="142"/>
      <c r="S3655" s="154"/>
    </row>
    <row r="3656" spans="6:19" x14ac:dyDescent="0.45">
      <c r="F3656" s="137"/>
      <c r="G3656" s="116"/>
      <c r="H3656" s="152"/>
      <c r="I3656" s="116"/>
      <c r="O3656" s="140"/>
      <c r="P3656" s="142"/>
      <c r="S3656" s="154"/>
    </row>
    <row r="3657" spans="6:19" x14ac:dyDescent="0.45">
      <c r="F3657" s="137"/>
      <c r="G3657" s="116"/>
      <c r="H3657" s="152"/>
      <c r="I3657" s="116"/>
      <c r="O3657" s="140"/>
      <c r="P3657" s="142"/>
      <c r="S3657" s="154"/>
    </row>
    <row r="3658" spans="6:19" x14ac:dyDescent="0.45">
      <c r="F3658" s="137"/>
      <c r="G3658" s="116"/>
      <c r="H3658" s="152"/>
      <c r="I3658" s="116"/>
      <c r="O3658" s="140"/>
      <c r="P3658" s="142"/>
      <c r="S3658" s="154"/>
    </row>
    <row r="3659" spans="6:19" x14ac:dyDescent="0.45">
      <c r="F3659" s="137"/>
      <c r="G3659" s="116"/>
      <c r="H3659" s="152"/>
      <c r="I3659" s="116"/>
      <c r="O3659" s="140"/>
      <c r="P3659" s="142"/>
      <c r="S3659" s="154"/>
    </row>
    <row r="3660" spans="6:19" x14ac:dyDescent="0.45">
      <c r="F3660" s="137"/>
      <c r="G3660" s="116"/>
      <c r="H3660" s="152"/>
      <c r="I3660" s="116"/>
      <c r="O3660" s="140"/>
      <c r="P3660" s="142"/>
      <c r="S3660" s="154"/>
    </row>
    <row r="3661" spans="6:19" x14ac:dyDescent="0.45">
      <c r="F3661" s="137"/>
      <c r="G3661" s="116"/>
      <c r="H3661" s="152"/>
      <c r="I3661" s="116"/>
      <c r="O3661" s="140"/>
      <c r="P3661" s="142"/>
      <c r="S3661" s="154"/>
    </row>
    <row r="3662" spans="6:19" x14ac:dyDescent="0.45">
      <c r="F3662" s="137"/>
      <c r="G3662" s="116"/>
      <c r="H3662" s="152"/>
      <c r="I3662" s="116"/>
      <c r="O3662" s="140"/>
      <c r="P3662" s="142"/>
      <c r="S3662" s="154"/>
    </row>
    <row r="3663" spans="6:19" x14ac:dyDescent="0.45">
      <c r="F3663" s="137"/>
      <c r="G3663" s="116"/>
      <c r="H3663" s="152"/>
      <c r="I3663" s="116"/>
      <c r="O3663" s="140"/>
      <c r="P3663" s="142"/>
      <c r="S3663" s="154"/>
    </row>
    <row r="3664" spans="6:19" x14ac:dyDescent="0.45">
      <c r="F3664" s="137"/>
      <c r="G3664" s="116"/>
      <c r="H3664" s="152"/>
      <c r="I3664" s="116"/>
      <c r="O3664" s="140"/>
      <c r="P3664" s="142"/>
      <c r="S3664" s="154"/>
    </row>
    <row r="3665" spans="6:19" x14ac:dyDescent="0.45">
      <c r="F3665" s="137"/>
      <c r="G3665" s="116"/>
      <c r="H3665" s="152"/>
      <c r="I3665" s="116"/>
      <c r="O3665" s="140"/>
      <c r="P3665" s="142"/>
      <c r="S3665" s="154"/>
    </row>
    <row r="3666" spans="6:19" x14ac:dyDescent="0.45">
      <c r="F3666" s="137"/>
      <c r="G3666" s="116"/>
      <c r="H3666" s="152"/>
      <c r="I3666" s="116"/>
      <c r="O3666" s="140"/>
      <c r="P3666" s="142"/>
      <c r="S3666" s="154"/>
    </row>
    <row r="3667" spans="6:19" x14ac:dyDescent="0.45">
      <c r="F3667" s="137"/>
      <c r="G3667" s="116"/>
      <c r="H3667" s="152"/>
      <c r="I3667" s="116"/>
      <c r="O3667" s="140"/>
      <c r="P3667" s="142"/>
      <c r="S3667" s="154"/>
    </row>
    <row r="3668" spans="6:19" x14ac:dyDescent="0.45">
      <c r="F3668" s="137"/>
      <c r="G3668" s="116"/>
      <c r="H3668" s="152"/>
      <c r="I3668" s="116"/>
      <c r="O3668" s="140"/>
      <c r="P3668" s="142"/>
      <c r="S3668" s="154"/>
    </row>
    <row r="3669" spans="6:19" x14ac:dyDescent="0.45">
      <c r="F3669" s="137"/>
      <c r="G3669" s="116"/>
      <c r="H3669" s="152"/>
      <c r="I3669" s="116"/>
      <c r="O3669" s="140"/>
      <c r="P3669" s="142"/>
      <c r="S3669" s="154"/>
    </row>
    <row r="3670" spans="6:19" x14ac:dyDescent="0.45">
      <c r="F3670" s="137"/>
      <c r="G3670" s="116"/>
      <c r="H3670" s="152"/>
      <c r="I3670" s="116"/>
      <c r="O3670" s="140"/>
      <c r="P3670" s="142"/>
      <c r="S3670" s="154"/>
    </row>
    <row r="3671" spans="6:19" x14ac:dyDescent="0.45">
      <c r="F3671" s="137"/>
      <c r="G3671" s="116"/>
      <c r="H3671" s="152"/>
      <c r="I3671" s="116"/>
      <c r="O3671" s="140"/>
      <c r="P3671" s="142"/>
      <c r="S3671" s="154"/>
    </row>
    <row r="3672" spans="6:19" x14ac:dyDescent="0.45">
      <c r="F3672" s="137"/>
      <c r="G3672" s="116"/>
      <c r="H3672" s="152"/>
      <c r="I3672" s="116"/>
      <c r="O3672" s="140"/>
      <c r="P3672" s="142"/>
      <c r="S3672" s="154"/>
    </row>
    <row r="3673" spans="6:19" x14ac:dyDescent="0.45">
      <c r="F3673" s="137"/>
      <c r="G3673" s="116"/>
      <c r="H3673" s="152"/>
      <c r="I3673" s="116"/>
      <c r="O3673" s="140"/>
      <c r="P3673" s="142"/>
      <c r="S3673" s="154"/>
    </row>
    <row r="3674" spans="6:19" x14ac:dyDescent="0.45">
      <c r="F3674" s="137"/>
      <c r="G3674" s="116"/>
      <c r="H3674" s="152"/>
      <c r="I3674" s="116"/>
      <c r="O3674" s="140"/>
      <c r="P3674" s="142"/>
      <c r="S3674" s="154"/>
    </row>
    <row r="3675" spans="6:19" x14ac:dyDescent="0.45">
      <c r="F3675" s="137"/>
      <c r="G3675" s="116"/>
      <c r="H3675" s="152"/>
      <c r="I3675" s="116"/>
      <c r="O3675" s="140"/>
      <c r="P3675" s="142"/>
      <c r="S3675" s="154"/>
    </row>
    <row r="3676" spans="6:19" x14ac:dyDescent="0.45">
      <c r="F3676" s="137"/>
      <c r="G3676" s="116"/>
      <c r="H3676" s="152"/>
      <c r="I3676" s="116"/>
      <c r="O3676" s="140"/>
      <c r="P3676" s="142"/>
      <c r="S3676" s="154"/>
    </row>
    <row r="3677" spans="6:19" x14ac:dyDescent="0.45">
      <c r="F3677" s="137"/>
      <c r="G3677" s="116"/>
      <c r="H3677" s="152"/>
      <c r="I3677" s="116"/>
      <c r="O3677" s="140"/>
      <c r="P3677" s="142"/>
      <c r="S3677" s="154"/>
    </row>
    <row r="3678" spans="6:19" x14ac:dyDescent="0.45">
      <c r="F3678" s="137"/>
      <c r="G3678" s="116"/>
      <c r="H3678" s="152"/>
      <c r="I3678" s="116"/>
      <c r="O3678" s="140"/>
      <c r="P3678" s="142"/>
      <c r="S3678" s="154"/>
    </row>
    <row r="3679" spans="6:19" x14ac:dyDescent="0.45">
      <c r="F3679" s="137"/>
      <c r="G3679" s="116"/>
      <c r="H3679" s="152"/>
      <c r="I3679" s="116"/>
      <c r="O3679" s="140"/>
      <c r="P3679" s="142"/>
      <c r="S3679" s="154"/>
    </row>
    <row r="3680" spans="6:19" x14ac:dyDescent="0.45">
      <c r="F3680" s="137"/>
      <c r="G3680" s="116"/>
      <c r="H3680" s="152"/>
      <c r="I3680" s="116"/>
      <c r="O3680" s="140"/>
      <c r="P3680" s="142"/>
      <c r="S3680" s="154"/>
    </row>
    <row r="3681" spans="6:19" x14ac:dyDescent="0.45">
      <c r="F3681" s="137"/>
      <c r="G3681" s="116"/>
      <c r="H3681" s="152"/>
      <c r="I3681" s="116"/>
      <c r="O3681" s="140"/>
      <c r="P3681" s="142"/>
      <c r="S3681" s="154"/>
    </row>
    <row r="3682" spans="6:19" x14ac:dyDescent="0.45">
      <c r="F3682" s="137"/>
      <c r="G3682" s="116"/>
      <c r="H3682" s="152"/>
      <c r="I3682" s="116"/>
      <c r="O3682" s="140"/>
      <c r="P3682" s="142"/>
      <c r="S3682" s="154"/>
    </row>
    <row r="3683" spans="6:19" x14ac:dyDescent="0.45">
      <c r="F3683" s="137"/>
      <c r="G3683" s="116"/>
      <c r="H3683" s="152"/>
      <c r="I3683" s="116"/>
      <c r="O3683" s="140"/>
      <c r="P3683" s="142"/>
      <c r="S3683" s="154"/>
    </row>
    <row r="3684" spans="6:19" x14ac:dyDescent="0.45">
      <c r="F3684" s="137"/>
      <c r="G3684" s="116"/>
      <c r="H3684" s="152"/>
      <c r="I3684" s="116"/>
      <c r="O3684" s="140"/>
      <c r="P3684" s="142"/>
      <c r="S3684" s="154"/>
    </row>
    <row r="3685" spans="6:19" x14ac:dyDescent="0.45">
      <c r="F3685" s="137"/>
      <c r="G3685" s="116"/>
      <c r="H3685" s="152"/>
      <c r="I3685" s="116"/>
      <c r="O3685" s="140"/>
      <c r="P3685" s="142"/>
      <c r="S3685" s="154"/>
    </row>
    <row r="3686" spans="6:19" x14ac:dyDescent="0.45">
      <c r="F3686" s="137"/>
      <c r="G3686" s="116"/>
      <c r="H3686" s="152"/>
      <c r="I3686" s="116"/>
      <c r="O3686" s="140"/>
      <c r="P3686" s="142"/>
      <c r="S3686" s="154"/>
    </row>
    <row r="3687" spans="6:19" x14ac:dyDescent="0.45">
      <c r="F3687" s="137"/>
      <c r="G3687" s="116"/>
      <c r="H3687" s="152"/>
      <c r="I3687" s="116"/>
      <c r="O3687" s="140"/>
      <c r="P3687" s="142"/>
      <c r="S3687" s="154"/>
    </row>
    <row r="3688" spans="6:19" x14ac:dyDescent="0.45">
      <c r="F3688" s="137"/>
      <c r="G3688" s="116"/>
      <c r="H3688" s="152"/>
      <c r="I3688" s="116"/>
      <c r="O3688" s="140"/>
      <c r="P3688" s="142"/>
      <c r="S3688" s="154"/>
    </row>
    <row r="3689" spans="6:19" x14ac:dyDescent="0.45">
      <c r="F3689" s="137"/>
      <c r="G3689" s="116"/>
      <c r="H3689" s="152"/>
      <c r="I3689" s="116"/>
      <c r="O3689" s="140"/>
      <c r="P3689" s="142"/>
      <c r="S3689" s="154"/>
    </row>
    <row r="3690" spans="6:19" x14ac:dyDescent="0.45">
      <c r="F3690" s="137"/>
      <c r="G3690" s="116"/>
      <c r="H3690" s="152"/>
      <c r="I3690" s="116"/>
      <c r="O3690" s="140"/>
      <c r="P3690" s="142"/>
      <c r="S3690" s="154"/>
    </row>
    <row r="3691" spans="6:19" x14ac:dyDescent="0.45">
      <c r="F3691" s="137"/>
      <c r="G3691" s="116"/>
      <c r="H3691" s="152"/>
      <c r="I3691" s="116"/>
      <c r="O3691" s="140"/>
      <c r="P3691" s="142"/>
      <c r="S3691" s="154"/>
    </row>
    <row r="3692" spans="6:19" x14ac:dyDescent="0.45">
      <c r="F3692" s="137"/>
      <c r="G3692" s="116"/>
      <c r="H3692" s="152"/>
      <c r="I3692" s="116"/>
      <c r="O3692" s="140"/>
      <c r="P3692" s="142"/>
      <c r="S3692" s="154"/>
    </row>
    <row r="3693" spans="6:19" x14ac:dyDescent="0.45">
      <c r="F3693" s="137"/>
      <c r="G3693" s="116"/>
      <c r="H3693" s="152"/>
      <c r="I3693" s="116"/>
      <c r="O3693" s="140"/>
      <c r="P3693" s="142"/>
      <c r="S3693" s="154"/>
    </row>
    <row r="3694" spans="6:19" x14ac:dyDescent="0.45">
      <c r="F3694" s="137"/>
      <c r="G3694" s="116"/>
      <c r="H3694" s="152"/>
      <c r="I3694" s="116"/>
      <c r="O3694" s="140"/>
      <c r="P3694" s="142"/>
      <c r="S3694" s="154"/>
    </row>
    <row r="3695" spans="6:19" x14ac:dyDescent="0.45">
      <c r="F3695" s="137"/>
      <c r="G3695" s="116"/>
      <c r="H3695" s="152"/>
      <c r="I3695" s="116"/>
      <c r="O3695" s="140"/>
      <c r="P3695" s="142"/>
      <c r="S3695" s="154"/>
    </row>
    <row r="3696" spans="6:19" x14ac:dyDescent="0.45">
      <c r="F3696" s="137"/>
      <c r="G3696" s="116"/>
      <c r="H3696" s="152"/>
      <c r="I3696" s="116"/>
      <c r="O3696" s="140"/>
      <c r="P3696" s="142"/>
      <c r="S3696" s="154"/>
    </row>
    <row r="3697" spans="6:19" x14ac:dyDescent="0.45">
      <c r="F3697" s="137"/>
      <c r="G3697" s="116"/>
      <c r="H3697" s="152"/>
      <c r="I3697" s="116"/>
      <c r="O3697" s="140"/>
      <c r="P3697" s="142"/>
      <c r="S3697" s="154"/>
    </row>
    <row r="3698" spans="6:19" x14ac:dyDescent="0.45">
      <c r="F3698" s="137"/>
      <c r="G3698" s="116"/>
      <c r="H3698" s="152"/>
      <c r="I3698" s="116"/>
      <c r="O3698" s="140"/>
      <c r="P3698" s="142"/>
      <c r="S3698" s="154"/>
    </row>
    <row r="3699" spans="6:19" x14ac:dyDescent="0.45">
      <c r="F3699" s="137"/>
      <c r="G3699" s="116"/>
      <c r="H3699" s="152"/>
      <c r="I3699" s="116"/>
      <c r="O3699" s="140"/>
      <c r="P3699" s="142"/>
      <c r="S3699" s="154"/>
    </row>
    <row r="3700" spans="6:19" x14ac:dyDescent="0.45">
      <c r="F3700" s="137"/>
      <c r="G3700" s="116"/>
      <c r="H3700" s="152"/>
      <c r="I3700" s="116"/>
      <c r="O3700" s="140"/>
      <c r="P3700" s="142"/>
      <c r="S3700" s="154"/>
    </row>
    <row r="3701" spans="6:19" x14ac:dyDescent="0.45">
      <c r="F3701" s="137"/>
      <c r="G3701" s="116"/>
      <c r="H3701" s="152"/>
      <c r="I3701" s="116"/>
      <c r="O3701" s="140"/>
      <c r="P3701" s="142"/>
      <c r="S3701" s="154"/>
    </row>
    <row r="3702" spans="6:19" x14ac:dyDescent="0.45">
      <c r="F3702" s="137"/>
      <c r="G3702" s="116"/>
      <c r="H3702" s="152"/>
      <c r="I3702" s="116"/>
      <c r="O3702" s="140"/>
      <c r="P3702" s="142"/>
      <c r="S3702" s="154"/>
    </row>
    <row r="3703" spans="6:19" x14ac:dyDescent="0.45">
      <c r="F3703" s="137"/>
      <c r="G3703" s="116"/>
      <c r="H3703" s="152"/>
      <c r="I3703" s="116"/>
      <c r="O3703" s="140"/>
      <c r="P3703" s="142"/>
      <c r="S3703" s="154"/>
    </row>
    <row r="3704" spans="6:19" x14ac:dyDescent="0.45">
      <c r="F3704" s="137"/>
      <c r="G3704" s="116"/>
      <c r="H3704" s="152"/>
      <c r="I3704" s="116"/>
      <c r="O3704" s="140"/>
      <c r="P3704" s="142"/>
      <c r="S3704" s="154"/>
    </row>
    <row r="3705" spans="6:19" x14ac:dyDescent="0.45">
      <c r="F3705" s="137"/>
      <c r="G3705" s="116"/>
      <c r="H3705" s="152"/>
      <c r="I3705" s="116"/>
      <c r="O3705" s="140"/>
      <c r="P3705" s="142"/>
      <c r="S3705" s="154"/>
    </row>
    <row r="3706" spans="6:19" x14ac:dyDescent="0.45">
      <c r="F3706" s="137"/>
      <c r="G3706" s="116"/>
      <c r="H3706" s="152"/>
      <c r="I3706" s="116"/>
      <c r="O3706" s="140"/>
      <c r="P3706" s="142"/>
      <c r="S3706" s="154"/>
    </row>
    <row r="3707" spans="6:19" x14ac:dyDescent="0.45">
      <c r="F3707" s="137"/>
      <c r="G3707" s="116"/>
      <c r="H3707" s="152"/>
      <c r="I3707" s="116"/>
      <c r="O3707" s="140"/>
      <c r="P3707" s="142"/>
      <c r="S3707" s="154"/>
    </row>
    <row r="3708" spans="6:19" x14ac:dyDescent="0.45">
      <c r="F3708" s="137"/>
      <c r="G3708" s="116"/>
      <c r="H3708" s="152"/>
      <c r="I3708" s="116"/>
      <c r="O3708" s="140"/>
      <c r="P3708" s="142"/>
      <c r="S3708" s="154"/>
    </row>
    <row r="3709" spans="6:19" x14ac:dyDescent="0.45">
      <c r="F3709" s="137"/>
      <c r="G3709" s="116"/>
      <c r="H3709" s="152"/>
      <c r="I3709" s="116"/>
      <c r="O3709" s="140"/>
      <c r="P3709" s="142"/>
      <c r="S3709" s="154"/>
    </row>
    <row r="3710" spans="6:19" x14ac:dyDescent="0.45">
      <c r="F3710" s="137"/>
      <c r="G3710" s="116"/>
      <c r="H3710" s="152"/>
      <c r="I3710" s="116"/>
      <c r="O3710" s="140"/>
      <c r="P3710" s="142"/>
      <c r="S3710" s="154"/>
    </row>
    <row r="3711" spans="6:19" x14ac:dyDescent="0.45">
      <c r="F3711" s="137"/>
      <c r="G3711" s="116"/>
      <c r="H3711" s="152"/>
      <c r="I3711" s="116"/>
      <c r="O3711" s="140"/>
      <c r="P3711" s="142"/>
      <c r="S3711" s="154"/>
    </row>
    <row r="3712" spans="6:19" x14ac:dyDescent="0.45">
      <c r="F3712" s="137"/>
      <c r="G3712" s="116"/>
      <c r="H3712" s="152"/>
      <c r="I3712" s="116"/>
      <c r="O3712" s="140"/>
      <c r="P3712" s="142"/>
      <c r="S3712" s="154"/>
    </row>
    <row r="3713" spans="6:19" x14ac:dyDescent="0.45">
      <c r="F3713" s="137"/>
      <c r="G3713" s="116"/>
      <c r="H3713" s="152"/>
      <c r="I3713" s="116"/>
      <c r="O3713" s="140"/>
      <c r="P3713" s="142"/>
      <c r="S3713" s="154"/>
    </row>
    <row r="3714" spans="6:19" x14ac:dyDescent="0.45">
      <c r="F3714" s="137"/>
      <c r="G3714" s="116"/>
      <c r="H3714" s="152"/>
      <c r="I3714" s="116"/>
      <c r="O3714" s="140"/>
      <c r="P3714" s="142"/>
      <c r="S3714" s="154"/>
    </row>
    <row r="3715" spans="6:19" x14ac:dyDescent="0.45">
      <c r="F3715" s="137"/>
      <c r="G3715" s="116"/>
      <c r="H3715" s="152"/>
      <c r="I3715" s="116"/>
      <c r="O3715" s="140"/>
      <c r="P3715" s="142"/>
      <c r="S3715" s="154"/>
    </row>
    <row r="3716" spans="6:19" x14ac:dyDescent="0.45">
      <c r="F3716" s="137"/>
      <c r="G3716" s="116"/>
      <c r="H3716" s="152"/>
      <c r="I3716" s="116"/>
      <c r="O3716" s="140"/>
      <c r="P3716" s="142"/>
      <c r="S3716" s="154"/>
    </row>
    <row r="3717" spans="6:19" x14ac:dyDescent="0.45">
      <c r="F3717" s="137"/>
      <c r="G3717" s="116"/>
      <c r="H3717" s="152"/>
      <c r="I3717" s="116"/>
      <c r="O3717" s="140"/>
      <c r="P3717" s="142"/>
      <c r="S3717" s="154"/>
    </row>
    <row r="3718" spans="6:19" x14ac:dyDescent="0.45">
      <c r="F3718" s="137"/>
      <c r="G3718" s="116"/>
      <c r="H3718" s="152"/>
      <c r="I3718" s="116"/>
      <c r="O3718" s="140"/>
      <c r="P3718" s="142"/>
      <c r="S3718" s="154"/>
    </row>
    <row r="3719" spans="6:19" x14ac:dyDescent="0.45">
      <c r="F3719" s="137"/>
      <c r="G3719" s="116"/>
      <c r="H3719" s="152"/>
      <c r="I3719" s="116"/>
      <c r="O3719" s="140"/>
      <c r="P3719" s="142"/>
      <c r="S3719" s="154"/>
    </row>
    <row r="3720" spans="6:19" x14ac:dyDescent="0.45">
      <c r="F3720" s="137"/>
      <c r="G3720" s="116"/>
      <c r="H3720" s="152"/>
      <c r="I3720" s="116"/>
      <c r="O3720" s="140"/>
      <c r="P3720" s="142"/>
      <c r="S3720" s="154"/>
    </row>
    <row r="3721" spans="6:19" x14ac:dyDescent="0.45">
      <c r="F3721" s="137"/>
      <c r="G3721" s="116"/>
      <c r="H3721" s="152"/>
      <c r="I3721" s="116"/>
      <c r="O3721" s="140"/>
      <c r="P3721" s="142"/>
      <c r="S3721" s="154"/>
    </row>
    <row r="3722" spans="6:19" x14ac:dyDescent="0.45">
      <c r="F3722" s="137"/>
      <c r="G3722" s="116"/>
      <c r="H3722" s="152"/>
      <c r="I3722" s="116"/>
      <c r="O3722" s="140"/>
      <c r="P3722" s="142"/>
      <c r="S3722" s="154"/>
    </row>
    <row r="3723" spans="6:19" x14ac:dyDescent="0.45">
      <c r="F3723" s="137"/>
      <c r="G3723" s="116"/>
      <c r="H3723" s="152"/>
      <c r="I3723" s="116"/>
      <c r="O3723" s="140"/>
      <c r="P3723" s="142"/>
      <c r="S3723" s="154"/>
    </row>
    <row r="3724" spans="6:19" x14ac:dyDescent="0.45">
      <c r="F3724" s="137"/>
      <c r="G3724" s="116"/>
      <c r="H3724" s="152"/>
      <c r="I3724" s="116"/>
      <c r="O3724" s="140"/>
      <c r="P3724" s="142"/>
      <c r="S3724" s="154"/>
    </row>
    <row r="3725" spans="6:19" x14ac:dyDescent="0.45">
      <c r="F3725" s="137"/>
      <c r="G3725" s="116"/>
      <c r="H3725" s="152"/>
      <c r="I3725" s="116"/>
      <c r="O3725" s="140"/>
      <c r="P3725" s="142"/>
      <c r="S3725" s="154"/>
    </row>
    <row r="3726" spans="6:19" x14ac:dyDescent="0.45">
      <c r="F3726" s="137"/>
      <c r="G3726" s="116"/>
      <c r="H3726" s="152"/>
      <c r="I3726" s="116"/>
      <c r="O3726" s="140"/>
      <c r="P3726" s="142"/>
      <c r="S3726" s="154"/>
    </row>
    <row r="3727" spans="6:19" x14ac:dyDescent="0.45">
      <c r="F3727" s="137"/>
      <c r="G3727" s="116"/>
      <c r="H3727" s="152"/>
      <c r="I3727" s="116"/>
      <c r="O3727" s="140"/>
      <c r="P3727" s="142"/>
      <c r="S3727" s="154"/>
    </row>
    <row r="3728" spans="6:19" x14ac:dyDescent="0.45">
      <c r="I3728" s="116"/>
      <c r="O3728" s="140"/>
      <c r="P3728" s="142"/>
      <c r="S3728" s="143"/>
    </row>
    <row r="3729" spans="9:19" x14ac:dyDescent="0.45">
      <c r="I3729" s="116"/>
      <c r="O3729" s="140"/>
      <c r="P3729" s="142"/>
      <c r="S3729" s="143"/>
    </row>
    <row r="3730" spans="9:19" x14ac:dyDescent="0.45">
      <c r="I3730" s="116"/>
      <c r="O3730" s="140"/>
      <c r="P3730" s="142"/>
      <c r="S3730" s="143"/>
    </row>
    <row r="3731" spans="9:19" x14ac:dyDescent="0.45">
      <c r="I3731" s="116"/>
      <c r="O3731" s="140"/>
      <c r="P3731" s="142"/>
      <c r="S3731" s="143"/>
    </row>
    <row r="3732" spans="9:19" x14ac:dyDescent="0.45">
      <c r="I3732" s="116"/>
      <c r="O3732" s="140"/>
      <c r="P3732" s="142"/>
      <c r="S3732" s="143"/>
    </row>
    <row r="3733" spans="9:19" x14ac:dyDescent="0.45">
      <c r="I3733" s="116"/>
      <c r="O3733" s="140"/>
      <c r="P3733" s="142"/>
      <c r="S3733" s="143"/>
    </row>
    <row r="3734" spans="9:19" x14ac:dyDescent="0.45">
      <c r="I3734" s="116"/>
      <c r="O3734" s="140"/>
      <c r="P3734" s="142"/>
      <c r="S3734" s="143"/>
    </row>
    <row r="3735" spans="9:19" x14ac:dyDescent="0.45">
      <c r="I3735" s="116"/>
      <c r="O3735" s="140"/>
      <c r="P3735" s="142"/>
      <c r="S3735" s="143"/>
    </row>
    <row r="3736" spans="9:19" x14ac:dyDescent="0.45">
      <c r="I3736" s="116"/>
      <c r="O3736" s="140"/>
      <c r="P3736" s="142"/>
      <c r="S3736" s="143"/>
    </row>
    <row r="3737" spans="9:19" x14ac:dyDescent="0.45">
      <c r="I3737" s="116"/>
      <c r="O3737" s="140"/>
      <c r="P3737" s="142"/>
      <c r="S3737" s="143"/>
    </row>
    <row r="3738" spans="9:19" x14ac:dyDescent="0.45">
      <c r="I3738" s="116"/>
      <c r="O3738" s="140"/>
      <c r="P3738" s="142"/>
      <c r="S3738" s="143"/>
    </row>
    <row r="3739" spans="9:19" x14ac:dyDescent="0.45">
      <c r="I3739" s="116"/>
      <c r="O3739" s="140"/>
      <c r="P3739" s="142"/>
      <c r="S3739" s="143"/>
    </row>
    <row r="3740" spans="9:19" x14ac:dyDescent="0.45">
      <c r="I3740" s="116"/>
      <c r="O3740" s="140"/>
      <c r="P3740" s="142"/>
      <c r="S3740" s="143"/>
    </row>
    <row r="3741" spans="9:19" x14ac:dyDescent="0.45">
      <c r="I3741" s="116"/>
      <c r="O3741" s="140"/>
      <c r="P3741" s="142"/>
      <c r="S3741" s="143"/>
    </row>
    <row r="3742" spans="9:19" x14ac:dyDescent="0.45">
      <c r="I3742" s="116"/>
      <c r="O3742" s="140"/>
      <c r="P3742" s="142"/>
      <c r="S3742" s="143"/>
    </row>
    <row r="3743" spans="9:19" x14ac:dyDescent="0.45">
      <c r="I3743" s="116"/>
      <c r="O3743" s="140"/>
      <c r="P3743" s="142"/>
      <c r="S3743" s="143"/>
    </row>
    <row r="3744" spans="9:19" x14ac:dyDescent="0.45">
      <c r="I3744" s="116"/>
      <c r="O3744" s="140"/>
      <c r="P3744" s="142"/>
      <c r="S3744" s="143"/>
    </row>
    <row r="3745" spans="9:19" x14ac:dyDescent="0.45">
      <c r="I3745" s="116"/>
      <c r="O3745" s="140"/>
      <c r="P3745" s="142"/>
      <c r="S3745" s="143"/>
    </row>
    <row r="3746" spans="9:19" x14ac:dyDescent="0.45">
      <c r="I3746" s="116"/>
      <c r="O3746" s="140"/>
      <c r="P3746" s="142"/>
      <c r="S3746" s="143"/>
    </row>
    <row r="3747" spans="9:19" x14ac:dyDescent="0.45">
      <c r="I3747" s="116"/>
      <c r="O3747" s="140"/>
      <c r="P3747" s="142"/>
      <c r="S3747" s="143"/>
    </row>
    <row r="3748" spans="9:19" x14ac:dyDescent="0.45">
      <c r="I3748" s="116"/>
      <c r="O3748" s="140"/>
      <c r="P3748" s="142"/>
      <c r="S3748" s="143"/>
    </row>
    <row r="3749" spans="9:19" x14ac:dyDescent="0.45">
      <c r="I3749" s="116"/>
      <c r="O3749" s="140"/>
      <c r="P3749" s="142"/>
      <c r="S3749" s="143"/>
    </row>
    <row r="3750" spans="9:19" x14ac:dyDescent="0.45">
      <c r="I3750" s="116"/>
      <c r="O3750" s="140"/>
      <c r="P3750" s="142"/>
      <c r="S3750" s="143"/>
    </row>
    <row r="3751" spans="9:19" x14ac:dyDescent="0.45">
      <c r="I3751" s="116"/>
      <c r="O3751" s="140"/>
      <c r="P3751" s="142"/>
      <c r="S3751" s="143"/>
    </row>
    <row r="3752" spans="9:19" x14ac:dyDescent="0.45">
      <c r="I3752" s="116"/>
      <c r="O3752" s="140"/>
      <c r="P3752" s="142"/>
      <c r="S3752" s="143"/>
    </row>
    <row r="3753" spans="9:19" x14ac:dyDescent="0.45">
      <c r="I3753" s="116"/>
      <c r="O3753" s="140"/>
      <c r="P3753" s="142"/>
      <c r="S3753" s="143"/>
    </row>
    <row r="3754" spans="9:19" x14ac:dyDescent="0.45">
      <c r="I3754" s="116"/>
      <c r="O3754" s="140"/>
      <c r="P3754" s="142"/>
      <c r="S3754" s="143"/>
    </row>
    <row r="3755" spans="9:19" x14ac:dyDescent="0.45">
      <c r="I3755" s="116"/>
      <c r="O3755" s="140"/>
      <c r="P3755" s="142"/>
      <c r="S3755" s="143"/>
    </row>
    <row r="3756" spans="9:19" x14ac:dyDescent="0.45">
      <c r="I3756" s="116"/>
      <c r="O3756" s="140"/>
      <c r="P3756" s="142"/>
      <c r="S3756" s="143"/>
    </row>
    <row r="3757" spans="9:19" x14ac:dyDescent="0.45">
      <c r="I3757" s="116"/>
      <c r="O3757" s="140"/>
      <c r="P3757" s="142"/>
      <c r="S3757" s="143"/>
    </row>
    <row r="3758" spans="9:19" x14ac:dyDescent="0.45">
      <c r="I3758" s="116"/>
      <c r="O3758" s="140"/>
      <c r="P3758" s="142"/>
      <c r="S3758" s="143"/>
    </row>
    <row r="3759" spans="9:19" x14ac:dyDescent="0.45">
      <c r="I3759" s="116"/>
      <c r="O3759" s="140"/>
      <c r="P3759" s="142"/>
      <c r="S3759" s="143"/>
    </row>
    <row r="3760" spans="9:19" x14ac:dyDescent="0.45">
      <c r="I3760" s="116"/>
      <c r="O3760" s="140"/>
      <c r="P3760" s="142"/>
      <c r="S3760" s="143"/>
    </row>
    <row r="3761" spans="9:19" x14ac:dyDescent="0.45">
      <c r="I3761" s="116"/>
      <c r="O3761" s="140"/>
      <c r="P3761" s="142"/>
      <c r="S3761" s="143"/>
    </row>
    <row r="3762" spans="9:19" x14ac:dyDescent="0.45">
      <c r="I3762" s="116"/>
      <c r="O3762" s="140"/>
      <c r="P3762" s="142"/>
      <c r="S3762" s="143"/>
    </row>
    <row r="3763" spans="9:19" x14ac:dyDescent="0.45">
      <c r="I3763" s="116"/>
      <c r="O3763" s="140"/>
      <c r="P3763" s="142"/>
      <c r="S3763" s="143"/>
    </row>
    <row r="3764" spans="9:19" x14ac:dyDescent="0.45">
      <c r="I3764" s="116"/>
      <c r="O3764" s="140"/>
      <c r="P3764" s="142"/>
      <c r="S3764" s="143"/>
    </row>
    <row r="3765" spans="9:19" x14ac:dyDescent="0.45">
      <c r="I3765" s="116"/>
      <c r="O3765" s="140"/>
      <c r="P3765" s="142"/>
      <c r="S3765" s="143"/>
    </row>
    <row r="3766" spans="9:19" x14ac:dyDescent="0.45">
      <c r="I3766" s="116"/>
      <c r="O3766" s="140"/>
      <c r="P3766" s="142"/>
      <c r="S3766" s="143"/>
    </row>
    <row r="3767" spans="9:19" x14ac:dyDescent="0.45">
      <c r="I3767" s="116"/>
      <c r="O3767" s="140"/>
      <c r="P3767" s="142"/>
      <c r="S3767" s="143"/>
    </row>
    <row r="3768" spans="9:19" x14ac:dyDescent="0.45">
      <c r="I3768" s="116"/>
      <c r="O3768" s="140"/>
      <c r="P3768" s="142"/>
      <c r="S3768" s="143"/>
    </row>
    <row r="3769" spans="9:19" x14ac:dyDescent="0.45">
      <c r="I3769" s="116"/>
      <c r="O3769" s="140"/>
      <c r="P3769" s="142"/>
      <c r="S3769" s="143"/>
    </row>
    <row r="3770" spans="9:19" x14ac:dyDescent="0.45">
      <c r="I3770" s="116"/>
      <c r="O3770" s="140"/>
      <c r="P3770" s="142"/>
      <c r="S3770" s="143"/>
    </row>
    <row r="3771" spans="9:19" x14ac:dyDescent="0.45">
      <c r="I3771" s="116"/>
      <c r="O3771" s="140"/>
      <c r="P3771" s="142"/>
      <c r="S3771" s="143"/>
    </row>
    <row r="3772" spans="9:19" x14ac:dyDescent="0.45">
      <c r="I3772" s="116"/>
      <c r="O3772" s="140"/>
      <c r="P3772" s="142"/>
      <c r="S3772" s="143"/>
    </row>
    <row r="3773" spans="9:19" x14ac:dyDescent="0.45">
      <c r="I3773" s="116"/>
      <c r="O3773" s="140"/>
      <c r="P3773" s="142"/>
      <c r="S3773" s="143"/>
    </row>
    <row r="3774" spans="9:19" x14ac:dyDescent="0.45">
      <c r="I3774" s="116"/>
      <c r="O3774" s="140"/>
      <c r="P3774" s="142"/>
      <c r="S3774" s="143"/>
    </row>
    <row r="3775" spans="9:19" x14ac:dyDescent="0.45">
      <c r="I3775" s="116"/>
      <c r="O3775" s="140"/>
      <c r="P3775" s="142"/>
      <c r="S3775" s="143"/>
    </row>
    <row r="3776" spans="9:19" x14ac:dyDescent="0.45">
      <c r="I3776" s="116"/>
      <c r="O3776" s="140"/>
      <c r="P3776" s="142"/>
      <c r="S3776" s="143"/>
    </row>
    <row r="3777" spans="9:19" x14ac:dyDescent="0.45">
      <c r="I3777" s="116"/>
      <c r="O3777" s="140"/>
      <c r="P3777" s="142"/>
      <c r="S3777" s="143"/>
    </row>
    <row r="3778" spans="9:19" x14ac:dyDescent="0.45">
      <c r="O3778" s="140"/>
      <c r="P3778" s="142"/>
      <c r="S3778" s="143"/>
    </row>
    <row r="3779" spans="9:19" x14ac:dyDescent="0.45">
      <c r="O3779" s="140"/>
      <c r="P3779" s="142"/>
      <c r="S3779" s="143"/>
    </row>
    <row r="3780" spans="9:19" x14ac:dyDescent="0.45">
      <c r="O3780" s="140"/>
      <c r="P3780" s="142"/>
      <c r="S3780" s="143"/>
    </row>
    <row r="3781" spans="9:19" x14ac:dyDescent="0.45">
      <c r="O3781" s="140"/>
      <c r="P3781" s="142"/>
      <c r="S3781" s="143"/>
    </row>
    <row r="3782" spans="9:19" x14ac:dyDescent="0.45">
      <c r="O3782" s="140"/>
      <c r="P3782" s="142"/>
      <c r="S3782" s="143"/>
    </row>
    <row r="3783" spans="9:19" x14ac:dyDescent="0.45">
      <c r="O3783" s="140"/>
      <c r="P3783" s="142"/>
      <c r="S3783" s="143"/>
    </row>
    <row r="3784" spans="9:19" x14ac:dyDescent="0.45">
      <c r="O3784" s="140"/>
      <c r="P3784" s="142"/>
      <c r="S3784" s="143"/>
    </row>
    <row r="3785" spans="9:19" x14ac:dyDescent="0.45">
      <c r="O3785" s="140"/>
      <c r="P3785" s="142"/>
      <c r="S3785" s="143"/>
    </row>
    <row r="3786" spans="9:19" x14ac:dyDescent="0.45">
      <c r="O3786" s="140"/>
      <c r="P3786" s="142"/>
      <c r="S3786" s="143"/>
    </row>
    <row r="3787" spans="9:19" x14ac:dyDescent="0.45">
      <c r="O3787" s="140"/>
      <c r="P3787" s="142"/>
      <c r="S3787" s="143"/>
    </row>
    <row r="3788" spans="9:19" x14ac:dyDescent="0.45">
      <c r="O3788" s="140"/>
      <c r="P3788" s="142"/>
      <c r="S3788" s="143"/>
    </row>
    <row r="3789" spans="9:19" x14ac:dyDescent="0.45">
      <c r="O3789" s="140"/>
      <c r="P3789" s="142"/>
      <c r="S3789" s="143"/>
    </row>
    <row r="3790" spans="9:19" x14ac:dyDescent="0.45">
      <c r="O3790" s="140"/>
      <c r="P3790" s="142"/>
      <c r="S3790" s="143"/>
    </row>
    <row r="3791" spans="9:19" x14ac:dyDescent="0.45">
      <c r="O3791" s="140"/>
      <c r="P3791" s="142"/>
      <c r="S3791" s="143"/>
    </row>
    <row r="3792" spans="9:19" x14ac:dyDescent="0.45">
      <c r="O3792" s="140"/>
      <c r="P3792" s="142"/>
      <c r="S3792" s="143"/>
    </row>
    <row r="3793" spans="15:19" x14ac:dyDescent="0.45">
      <c r="O3793" s="140"/>
      <c r="P3793" s="142"/>
      <c r="S3793" s="143"/>
    </row>
    <row r="3794" spans="15:19" x14ac:dyDescent="0.45">
      <c r="O3794" s="140"/>
      <c r="P3794" s="142"/>
      <c r="S3794" s="143"/>
    </row>
    <row r="3795" spans="15:19" x14ac:dyDescent="0.45">
      <c r="O3795" s="140"/>
      <c r="P3795" s="142"/>
      <c r="S3795" s="143"/>
    </row>
    <row r="3796" spans="15:19" x14ac:dyDescent="0.45">
      <c r="O3796" s="140"/>
      <c r="P3796" s="142"/>
      <c r="S3796" s="143"/>
    </row>
    <row r="3797" spans="15:19" x14ac:dyDescent="0.45">
      <c r="O3797" s="140"/>
      <c r="P3797" s="142"/>
      <c r="S3797" s="143"/>
    </row>
    <row r="3798" spans="15:19" x14ac:dyDescent="0.45">
      <c r="O3798" s="140"/>
      <c r="P3798" s="142"/>
      <c r="S3798" s="143"/>
    </row>
    <row r="3799" spans="15:19" x14ac:dyDescent="0.45">
      <c r="O3799" s="140"/>
      <c r="P3799" s="142"/>
      <c r="S3799" s="143"/>
    </row>
    <row r="3800" spans="15:19" x14ac:dyDescent="0.45">
      <c r="O3800" s="140"/>
      <c r="P3800" s="142"/>
      <c r="S3800" s="143"/>
    </row>
    <row r="3801" spans="15:19" x14ac:dyDescent="0.45">
      <c r="O3801" s="140"/>
      <c r="P3801" s="142"/>
      <c r="S3801" s="143"/>
    </row>
    <row r="3802" spans="15:19" x14ac:dyDescent="0.45">
      <c r="O3802" s="140"/>
      <c r="P3802" s="142"/>
      <c r="S3802" s="143"/>
    </row>
    <row r="3803" spans="15:19" x14ac:dyDescent="0.45">
      <c r="O3803" s="140"/>
      <c r="P3803" s="142"/>
      <c r="S3803" s="143"/>
    </row>
    <row r="3804" spans="15:19" x14ac:dyDescent="0.45">
      <c r="O3804" s="140"/>
      <c r="P3804" s="142"/>
      <c r="S3804" s="143"/>
    </row>
    <row r="3805" spans="15:19" x14ac:dyDescent="0.45">
      <c r="O3805" s="140"/>
      <c r="P3805" s="142"/>
      <c r="S3805" s="143"/>
    </row>
    <row r="3806" spans="15:19" x14ac:dyDescent="0.45">
      <c r="O3806" s="140"/>
      <c r="P3806" s="142"/>
      <c r="S3806" s="143"/>
    </row>
    <row r="3807" spans="15:19" x14ac:dyDescent="0.45">
      <c r="O3807" s="140"/>
      <c r="P3807" s="142"/>
      <c r="S3807" s="143"/>
    </row>
    <row r="3808" spans="15:19" x14ac:dyDescent="0.45">
      <c r="O3808" s="140"/>
      <c r="P3808" s="142"/>
      <c r="S3808" s="143"/>
    </row>
    <row r="3809" spans="15:19" x14ac:dyDescent="0.45">
      <c r="O3809" s="140"/>
      <c r="P3809" s="142"/>
      <c r="S3809" s="143"/>
    </row>
    <row r="3810" spans="15:19" x14ac:dyDescent="0.45">
      <c r="O3810" s="140"/>
      <c r="P3810" s="142"/>
      <c r="S3810" s="143"/>
    </row>
    <row r="3811" spans="15:19" x14ac:dyDescent="0.45">
      <c r="O3811" s="140"/>
      <c r="P3811" s="142"/>
      <c r="S3811" s="143"/>
    </row>
    <row r="3812" spans="15:19" x14ac:dyDescent="0.45">
      <c r="O3812" s="140"/>
      <c r="P3812" s="142"/>
      <c r="S3812" s="143"/>
    </row>
    <row r="3813" spans="15:19" x14ac:dyDescent="0.45">
      <c r="O3813" s="140"/>
      <c r="P3813" s="142"/>
      <c r="S3813" s="143"/>
    </row>
    <row r="3814" spans="15:19" x14ac:dyDescent="0.45">
      <c r="O3814" s="140"/>
      <c r="P3814" s="142"/>
      <c r="S3814" s="143"/>
    </row>
    <row r="3815" spans="15:19" x14ac:dyDescent="0.45">
      <c r="O3815" s="140"/>
      <c r="P3815" s="142"/>
      <c r="S3815" s="143"/>
    </row>
    <row r="3816" spans="15:19" x14ac:dyDescent="0.45">
      <c r="O3816" s="140"/>
      <c r="P3816" s="142"/>
      <c r="S3816" s="143"/>
    </row>
    <row r="3817" spans="15:19" x14ac:dyDescent="0.45">
      <c r="O3817" s="140"/>
      <c r="P3817" s="142"/>
      <c r="S3817" s="143"/>
    </row>
    <row r="3818" spans="15:19" x14ac:dyDescent="0.45">
      <c r="O3818" s="140"/>
      <c r="P3818" s="142"/>
      <c r="S3818" s="143"/>
    </row>
    <row r="3819" spans="15:19" x14ac:dyDescent="0.45">
      <c r="O3819" s="140"/>
      <c r="P3819" s="142"/>
      <c r="S3819" s="143"/>
    </row>
    <row r="3820" spans="15:19" x14ac:dyDescent="0.45">
      <c r="O3820" s="140"/>
      <c r="P3820" s="142"/>
      <c r="S3820" s="143"/>
    </row>
    <row r="3821" spans="15:19" x14ac:dyDescent="0.45">
      <c r="O3821" s="140"/>
      <c r="P3821" s="142"/>
      <c r="S3821" s="143"/>
    </row>
    <row r="3822" spans="15:19" x14ac:dyDescent="0.45">
      <c r="O3822" s="140"/>
      <c r="P3822" s="142"/>
      <c r="S3822" s="143"/>
    </row>
    <row r="3823" spans="15:19" x14ac:dyDescent="0.45">
      <c r="O3823" s="140"/>
      <c r="P3823" s="142"/>
      <c r="S3823" s="143"/>
    </row>
    <row r="3824" spans="15:19" x14ac:dyDescent="0.45">
      <c r="O3824" s="140"/>
      <c r="P3824" s="142"/>
      <c r="S3824" s="143"/>
    </row>
    <row r="3825" spans="15:19" x14ac:dyDescent="0.45">
      <c r="O3825" s="140"/>
      <c r="P3825" s="142"/>
      <c r="S3825" s="143"/>
    </row>
    <row r="3826" spans="15:19" x14ac:dyDescent="0.45">
      <c r="O3826" s="140"/>
      <c r="P3826" s="142"/>
      <c r="S3826" s="143"/>
    </row>
    <row r="3827" spans="15:19" x14ac:dyDescent="0.45">
      <c r="O3827" s="140"/>
      <c r="P3827" s="142"/>
      <c r="S3827" s="143"/>
    </row>
    <row r="3828" spans="15:19" x14ac:dyDescent="0.45">
      <c r="O3828" s="140"/>
      <c r="P3828" s="142"/>
      <c r="S3828" s="143"/>
    </row>
    <row r="3829" spans="15:19" x14ac:dyDescent="0.45">
      <c r="O3829" s="140"/>
      <c r="P3829" s="142"/>
      <c r="S3829" s="143"/>
    </row>
    <row r="3830" spans="15:19" x14ac:dyDescent="0.45">
      <c r="O3830" s="140"/>
      <c r="P3830" s="142"/>
      <c r="S3830" s="143"/>
    </row>
    <row r="3831" spans="15:19" x14ac:dyDescent="0.45">
      <c r="O3831" s="140"/>
      <c r="P3831" s="142"/>
      <c r="S3831" s="143"/>
    </row>
    <row r="3832" spans="15:19" x14ac:dyDescent="0.45">
      <c r="O3832" s="140"/>
      <c r="P3832" s="142"/>
      <c r="S3832" s="143"/>
    </row>
    <row r="3833" spans="15:19" x14ac:dyDescent="0.45">
      <c r="O3833" s="140"/>
      <c r="P3833" s="142"/>
      <c r="S3833" s="143"/>
    </row>
    <row r="3834" spans="15:19" x14ac:dyDescent="0.45">
      <c r="O3834" s="140"/>
      <c r="P3834" s="142"/>
      <c r="S3834" s="143"/>
    </row>
    <row r="3835" spans="15:19" x14ac:dyDescent="0.45">
      <c r="O3835" s="140"/>
      <c r="P3835" s="142"/>
      <c r="S3835" s="143"/>
    </row>
    <row r="3836" spans="15:19" x14ac:dyDescent="0.45">
      <c r="O3836" s="140"/>
      <c r="P3836" s="142"/>
      <c r="S3836" s="143"/>
    </row>
    <row r="3837" spans="15:19" x14ac:dyDescent="0.45">
      <c r="O3837" s="140"/>
      <c r="P3837" s="142"/>
      <c r="S3837" s="143"/>
    </row>
    <row r="3838" spans="15:19" x14ac:dyDescent="0.45">
      <c r="O3838" s="140"/>
      <c r="P3838" s="142"/>
      <c r="S3838" s="143"/>
    </row>
    <row r="3839" spans="15:19" x14ac:dyDescent="0.45">
      <c r="O3839" s="140"/>
      <c r="P3839" s="142"/>
      <c r="S3839" s="143"/>
    </row>
    <row r="3840" spans="15:19" x14ac:dyDescent="0.45">
      <c r="O3840" s="140"/>
      <c r="P3840" s="142"/>
      <c r="S3840" s="143"/>
    </row>
    <row r="3841" spans="15:19" x14ac:dyDescent="0.45">
      <c r="O3841" s="140"/>
      <c r="P3841" s="142"/>
      <c r="S3841" s="143"/>
    </row>
    <row r="3842" spans="15:19" x14ac:dyDescent="0.45">
      <c r="O3842" s="140"/>
      <c r="P3842" s="142"/>
      <c r="S3842" s="143"/>
    </row>
    <row r="3843" spans="15:19" x14ac:dyDescent="0.45">
      <c r="O3843" s="140"/>
      <c r="P3843" s="142"/>
      <c r="S3843" s="143"/>
    </row>
    <row r="3844" spans="15:19" x14ac:dyDescent="0.45">
      <c r="O3844" s="140"/>
      <c r="P3844" s="142"/>
      <c r="S3844" s="143"/>
    </row>
    <row r="3845" spans="15:19" x14ac:dyDescent="0.45">
      <c r="O3845" s="140"/>
      <c r="P3845" s="142"/>
      <c r="S3845" s="143"/>
    </row>
    <row r="3846" spans="15:19" x14ac:dyDescent="0.45">
      <c r="O3846" s="140"/>
      <c r="P3846" s="142"/>
      <c r="S3846" s="143"/>
    </row>
    <row r="3847" spans="15:19" x14ac:dyDescent="0.45">
      <c r="O3847" s="140"/>
      <c r="P3847" s="142"/>
      <c r="S3847" s="143"/>
    </row>
    <row r="3848" spans="15:19" x14ac:dyDescent="0.45">
      <c r="O3848" s="140"/>
      <c r="P3848" s="142"/>
      <c r="S3848" s="143"/>
    </row>
    <row r="3849" spans="15:19" x14ac:dyDescent="0.45">
      <c r="O3849" s="140"/>
      <c r="P3849" s="142"/>
      <c r="S3849" s="143"/>
    </row>
    <row r="3850" spans="15:19" x14ac:dyDescent="0.45">
      <c r="O3850" s="140"/>
      <c r="P3850" s="142"/>
      <c r="S3850" s="143"/>
    </row>
    <row r="3851" spans="15:19" x14ac:dyDescent="0.45">
      <c r="O3851" s="140"/>
      <c r="P3851" s="142"/>
      <c r="S3851" s="143"/>
    </row>
    <row r="3852" spans="15:19" x14ac:dyDescent="0.45">
      <c r="O3852" s="140"/>
      <c r="P3852" s="142"/>
      <c r="S3852" s="143"/>
    </row>
    <row r="3853" spans="15:19" x14ac:dyDescent="0.45">
      <c r="O3853" s="140"/>
      <c r="P3853" s="142"/>
      <c r="S3853" s="143"/>
    </row>
    <row r="3854" spans="15:19" x14ac:dyDescent="0.45">
      <c r="O3854" s="140"/>
      <c r="P3854" s="142"/>
      <c r="S3854" s="143"/>
    </row>
    <row r="3855" spans="15:19" x14ac:dyDescent="0.45">
      <c r="O3855" s="140"/>
      <c r="P3855" s="142"/>
      <c r="S3855" s="143"/>
    </row>
    <row r="3856" spans="15:19" x14ac:dyDescent="0.45">
      <c r="O3856" s="140"/>
      <c r="P3856" s="142"/>
      <c r="S3856" s="143"/>
    </row>
    <row r="3857" spans="15:19" x14ac:dyDescent="0.45">
      <c r="O3857" s="140"/>
      <c r="P3857" s="142"/>
      <c r="S3857" s="143"/>
    </row>
    <row r="3858" spans="15:19" x14ac:dyDescent="0.45">
      <c r="O3858" s="140"/>
      <c r="P3858" s="142"/>
      <c r="S3858" s="143"/>
    </row>
    <row r="3859" spans="15:19" x14ac:dyDescent="0.45">
      <c r="O3859" s="140"/>
      <c r="P3859" s="142"/>
      <c r="S3859" s="143"/>
    </row>
    <row r="3860" spans="15:19" x14ac:dyDescent="0.45">
      <c r="O3860" s="140"/>
      <c r="P3860" s="142"/>
      <c r="S3860" s="143"/>
    </row>
    <row r="3861" spans="15:19" x14ac:dyDescent="0.45">
      <c r="O3861" s="140"/>
      <c r="P3861" s="142"/>
      <c r="S3861" s="143"/>
    </row>
    <row r="3862" spans="15:19" x14ac:dyDescent="0.45">
      <c r="O3862" s="140"/>
      <c r="P3862" s="142"/>
      <c r="S3862" s="143"/>
    </row>
    <row r="3863" spans="15:19" x14ac:dyDescent="0.45">
      <c r="O3863" s="140"/>
      <c r="P3863" s="142"/>
      <c r="S3863" s="143"/>
    </row>
    <row r="3864" spans="15:19" x14ac:dyDescent="0.45">
      <c r="O3864" s="140"/>
      <c r="P3864" s="142"/>
      <c r="S3864" s="143"/>
    </row>
    <row r="3865" spans="15:19" x14ac:dyDescent="0.45">
      <c r="O3865" s="140"/>
      <c r="P3865" s="142"/>
      <c r="S3865" s="143"/>
    </row>
    <row r="3866" spans="15:19" x14ac:dyDescent="0.45">
      <c r="O3866" s="140"/>
      <c r="P3866" s="142"/>
      <c r="S3866" s="143"/>
    </row>
    <row r="3867" spans="15:19" x14ac:dyDescent="0.45">
      <c r="O3867" s="140"/>
      <c r="P3867" s="142"/>
      <c r="S3867" s="143"/>
    </row>
    <row r="3868" spans="15:19" x14ac:dyDescent="0.45">
      <c r="O3868" s="140"/>
      <c r="P3868" s="142"/>
      <c r="S3868" s="143"/>
    </row>
    <row r="3869" spans="15:19" x14ac:dyDescent="0.45">
      <c r="O3869" s="140"/>
      <c r="P3869" s="142"/>
      <c r="S3869" s="143"/>
    </row>
    <row r="3870" spans="15:19" x14ac:dyDescent="0.45">
      <c r="O3870" s="140"/>
      <c r="P3870" s="142"/>
      <c r="S3870" s="143"/>
    </row>
    <row r="3871" spans="15:19" x14ac:dyDescent="0.45">
      <c r="O3871" s="140"/>
      <c r="P3871" s="142"/>
      <c r="S3871" s="143"/>
    </row>
    <row r="3872" spans="15:19" x14ac:dyDescent="0.45">
      <c r="O3872" s="140"/>
      <c r="P3872" s="142"/>
      <c r="S3872" s="143"/>
    </row>
    <row r="3873" spans="15:19" x14ac:dyDescent="0.45">
      <c r="O3873" s="140"/>
      <c r="P3873" s="142"/>
      <c r="S3873" s="143"/>
    </row>
    <row r="3874" spans="15:19" x14ac:dyDescent="0.45">
      <c r="O3874" s="140"/>
      <c r="P3874" s="142"/>
      <c r="S3874" s="143"/>
    </row>
    <row r="3875" spans="15:19" x14ac:dyDescent="0.45">
      <c r="O3875" s="140"/>
      <c r="P3875" s="142"/>
      <c r="S3875" s="143"/>
    </row>
    <row r="3876" spans="15:19" x14ac:dyDescent="0.45">
      <c r="O3876" s="140"/>
      <c r="P3876" s="142"/>
      <c r="S3876" s="143"/>
    </row>
    <row r="3877" spans="15:19" x14ac:dyDescent="0.45">
      <c r="O3877" s="140"/>
      <c r="P3877" s="142"/>
      <c r="S3877" s="143"/>
    </row>
    <row r="3878" spans="15:19" x14ac:dyDescent="0.45">
      <c r="O3878" s="140"/>
      <c r="P3878" s="142"/>
      <c r="S3878" s="143"/>
    </row>
    <row r="3879" spans="15:19" x14ac:dyDescent="0.45">
      <c r="O3879" s="140"/>
      <c r="P3879" s="142"/>
      <c r="S3879" s="143"/>
    </row>
    <row r="3880" spans="15:19" x14ac:dyDescent="0.45">
      <c r="O3880" s="140"/>
      <c r="P3880" s="142"/>
      <c r="S3880" s="143"/>
    </row>
    <row r="3881" spans="15:19" x14ac:dyDescent="0.45">
      <c r="O3881" s="140"/>
      <c r="P3881" s="142"/>
      <c r="S3881" s="143"/>
    </row>
    <row r="3882" spans="15:19" x14ac:dyDescent="0.45">
      <c r="O3882" s="140"/>
      <c r="P3882" s="142"/>
      <c r="S3882" s="143"/>
    </row>
    <row r="3883" spans="15:19" x14ac:dyDescent="0.45">
      <c r="O3883" s="140"/>
      <c r="P3883" s="142"/>
      <c r="S3883" s="143"/>
    </row>
    <row r="3884" spans="15:19" x14ac:dyDescent="0.45">
      <c r="O3884" s="140"/>
      <c r="P3884" s="142"/>
      <c r="S3884" s="143"/>
    </row>
    <row r="3885" spans="15:19" x14ac:dyDescent="0.45">
      <c r="O3885" s="140"/>
      <c r="P3885" s="142"/>
      <c r="S3885" s="143"/>
    </row>
    <row r="3886" spans="15:19" x14ac:dyDescent="0.45">
      <c r="O3886" s="140"/>
      <c r="P3886" s="142"/>
      <c r="S3886" s="143"/>
    </row>
    <row r="3887" spans="15:19" x14ac:dyDescent="0.45">
      <c r="O3887" s="140"/>
      <c r="P3887" s="142"/>
      <c r="S3887" s="143"/>
    </row>
    <row r="3888" spans="15:19" x14ac:dyDescent="0.45">
      <c r="O3888" s="140"/>
      <c r="P3888" s="142"/>
      <c r="S3888" s="143"/>
    </row>
    <row r="3889" spans="15:19" x14ac:dyDescent="0.45">
      <c r="O3889" s="140"/>
      <c r="P3889" s="142"/>
      <c r="S3889" s="143"/>
    </row>
    <row r="3890" spans="15:19" x14ac:dyDescent="0.45">
      <c r="O3890" s="140"/>
      <c r="P3890" s="142"/>
      <c r="S3890" s="143"/>
    </row>
    <row r="3891" spans="15:19" x14ac:dyDescent="0.45">
      <c r="O3891" s="140"/>
      <c r="P3891" s="142"/>
      <c r="S3891" s="143"/>
    </row>
    <row r="3892" spans="15:19" x14ac:dyDescent="0.45">
      <c r="O3892" s="140"/>
      <c r="P3892" s="142"/>
      <c r="S3892" s="143"/>
    </row>
    <row r="3893" spans="15:19" x14ac:dyDescent="0.45">
      <c r="O3893" s="140"/>
      <c r="P3893" s="142"/>
      <c r="S3893" s="143"/>
    </row>
    <row r="3894" spans="15:19" x14ac:dyDescent="0.45">
      <c r="O3894" s="140"/>
      <c r="P3894" s="142"/>
      <c r="S3894" s="143"/>
    </row>
    <row r="3895" spans="15:19" x14ac:dyDescent="0.45">
      <c r="O3895" s="140"/>
      <c r="P3895" s="142"/>
      <c r="S3895" s="143"/>
    </row>
    <row r="3896" spans="15:19" x14ac:dyDescent="0.45">
      <c r="O3896" s="140"/>
      <c r="P3896" s="142"/>
      <c r="S3896" s="143"/>
    </row>
    <row r="3897" spans="15:19" x14ac:dyDescent="0.45">
      <c r="O3897" s="140"/>
      <c r="P3897" s="142"/>
      <c r="S3897" s="143"/>
    </row>
    <row r="3898" spans="15:19" x14ac:dyDescent="0.45">
      <c r="O3898" s="140"/>
      <c r="P3898" s="142"/>
      <c r="S3898" s="143"/>
    </row>
    <row r="3899" spans="15:19" x14ac:dyDescent="0.45">
      <c r="O3899" s="140"/>
      <c r="P3899" s="142"/>
      <c r="S3899" s="143"/>
    </row>
    <row r="3900" spans="15:19" x14ac:dyDescent="0.45">
      <c r="O3900" s="140"/>
      <c r="P3900" s="142"/>
      <c r="S3900" s="143"/>
    </row>
    <row r="3901" spans="15:19" x14ac:dyDescent="0.45">
      <c r="O3901" s="140"/>
      <c r="P3901" s="142"/>
      <c r="S3901" s="143"/>
    </row>
    <row r="3902" spans="15:19" x14ac:dyDescent="0.45">
      <c r="O3902" s="140"/>
      <c r="P3902" s="142"/>
      <c r="S3902" s="143"/>
    </row>
    <row r="3903" spans="15:19" x14ac:dyDescent="0.45">
      <c r="O3903" s="140"/>
      <c r="P3903" s="142"/>
      <c r="S3903" s="143"/>
    </row>
    <row r="3904" spans="15:19" x14ac:dyDescent="0.45">
      <c r="O3904" s="140"/>
      <c r="P3904" s="142"/>
      <c r="S3904" s="143"/>
    </row>
    <row r="3905" spans="15:19" x14ac:dyDescent="0.45">
      <c r="O3905" s="140"/>
      <c r="P3905" s="142"/>
      <c r="S3905" s="143"/>
    </row>
    <row r="3906" spans="15:19" x14ac:dyDescent="0.45">
      <c r="O3906" s="140"/>
      <c r="P3906" s="142"/>
      <c r="S3906" s="143"/>
    </row>
    <row r="3907" spans="15:19" x14ac:dyDescent="0.45">
      <c r="O3907" s="140"/>
      <c r="P3907" s="142"/>
      <c r="S3907" s="143"/>
    </row>
    <row r="3908" spans="15:19" x14ac:dyDescent="0.45">
      <c r="O3908" s="140"/>
      <c r="P3908" s="142"/>
      <c r="S3908" s="143"/>
    </row>
    <row r="3909" spans="15:19" x14ac:dyDescent="0.45">
      <c r="O3909" s="140"/>
      <c r="P3909" s="142"/>
      <c r="S3909" s="143"/>
    </row>
    <row r="3910" spans="15:19" x14ac:dyDescent="0.45">
      <c r="O3910" s="140"/>
      <c r="P3910" s="142"/>
      <c r="S3910" s="143"/>
    </row>
    <row r="3911" spans="15:19" x14ac:dyDescent="0.45">
      <c r="O3911" s="140"/>
      <c r="P3911" s="142"/>
      <c r="S3911" s="143"/>
    </row>
    <row r="3912" spans="15:19" x14ac:dyDescent="0.45">
      <c r="O3912" s="140"/>
      <c r="P3912" s="142"/>
      <c r="S3912" s="143"/>
    </row>
    <row r="3913" spans="15:19" x14ac:dyDescent="0.45">
      <c r="O3913" s="140"/>
      <c r="P3913" s="142"/>
      <c r="S3913" s="143"/>
    </row>
    <row r="3914" spans="15:19" x14ac:dyDescent="0.45">
      <c r="O3914" s="140"/>
      <c r="P3914" s="142"/>
      <c r="S3914" s="143"/>
    </row>
    <row r="3915" spans="15:19" x14ac:dyDescent="0.45">
      <c r="O3915" s="140"/>
      <c r="P3915" s="142"/>
      <c r="S3915" s="143"/>
    </row>
    <row r="3916" spans="15:19" x14ac:dyDescent="0.45">
      <c r="O3916" s="140"/>
      <c r="P3916" s="142"/>
      <c r="S3916" s="143"/>
    </row>
    <row r="3917" spans="15:19" x14ac:dyDescent="0.45">
      <c r="O3917" s="140"/>
      <c r="P3917" s="142"/>
      <c r="S3917" s="143"/>
    </row>
    <row r="3918" spans="15:19" x14ac:dyDescent="0.45">
      <c r="O3918" s="140"/>
      <c r="P3918" s="142"/>
      <c r="S3918" s="143"/>
    </row>
    <row r="3919" spans="15:19" x14ac:dyDescent="0.45">
      <c r="O3919" s="140"/>
      <c r="P3919" s="142"/>
      <c r="S3919" s="143"/>
    </row>
    <row r="3920" spans="15:19" x14ac:dyDescent="0.45">
      <c r="O3920" s="140"/>
      <c r="P3920" s="142"/>
      <c r="S3920" s="143"/>
    </row>
    <row r="3921" spans="15:19" x14ac:dyDescent="0.45">
      <c r="O3921" s="140"/>
      <c r="P3921" s="142"/>
      <c r="S3921" s="143"/>
    </row>
    <row r="3922" spans="15:19" x14ac:dyDescent="0.45">
      <c r="O3922" s="140"/>
      <c r="P3922" s="142"/>
      <c r="S3922" s="143"/>
    </row>
    <row r="3923" spans="15:19" x14ac:dyDescent="0.45">
      <c r="O3923" s="140"/>
      <c r="P3923" s="142"/>
      <c r="S3923" s="143"/>
    </row>
    <row r="3924" spans="15:19" x14ac:dyDescent="0.45">
      <c r="O3924" s="140"/>
      <c r="P3924" s="142"/>
      <c r="S3924" s="143"/>
    </row>
    <row r="3925" spans="15:19" x14ac:dyDescent="0.45">
      <c r="O3925" s="140"/>
      <c r="P3925" s="142"/>
      <c r="S3925" s="143"/>
    </row>
    <row r="3926" spans="15:19" x14ac:dyDescent="0.45">
      <c r="O3926" s="140"/>
      <c r="P3926" s="142"/>
      <c r="S3926" s="143"/>
    </row>
    <row r="3927" spans="15:19" x14ac:dyDescent="0.45">
      <c r="O3927" s="140"/>
      <c r="P3927" s="142"/>
      <c r="S3927" s="143"/>
    </row>
    <row r="3928" spans="15:19" x14ac:dyDescent="0.45">
      <c r="O3928" s="140"/>
      <c r="P3928" s="142"/>
      <c r="S3928" s="143"/>
    </row>
    <row r="3929" spans="15:19" x14ac:dyDescent="0.45">
      <c r="O3929" s="140"/>
      <c r="P3929" s="142"/>
      <c r="S3929" s="143"/>
    </row>
    <row r="3930" spans="15:19" x14ac:dyDescent="0.45">
      <c r="O3930" s="140"/>
      <c r="P3930" s="142"/>
      <c r="S3930" s="143"/>
    </row>
    <row r="3931" spans="15:19" x14ac:dyDescent="0.45">
      <c r="O3931" s="140"/>
      <c r="P3931" s="142"/>
      <c r="S3931" s="143"/>
    </row>
    <row r="3932" spans="15:19" x14ac:dyDescent="0.45">
      <c r="O3932" s="140"/>
      <c r="P3932" s="142"/>
      <c r="S3932" s="143"/>
    </row>
    <row r="3933" spans="15:19" x14ac:dyDescent="0.45">
      <c r="O3933" s="140"/>
      <c r="P3933" s="142"/>
      <c r="S3933" s="143"/>
    </row>
    <row r="3934" spans="15:19" x14ac:dyDescent="0.45">
      <c r="O3934" s="140"/>
      <c r="P3934" s="142"/>
      <c r="S3934" s="143"/>
    </row>
    <row r="3935" spans="15:19" x14ac:dyDescent="0.45">
      <c r="O3935" s="140"/>
      <c r="P3935" s="142"/>
      <c r="S3935" s="143"/>
    </row>
    <row r="3936" spans="15:19" x14ac:dyDescent="0.45">
      <c r="O3936" s="140"/>
      <c r="P3936" s="142"/>
      <c r="S3936" s="143"/>
    </row>
    <row r="3937" spans="15:19" x14ac:dyDescent="0.45">
      <c r="O3937" s="140"/>
      <c r="P3937" s="142"/>
      <c r="S3937" s="143"/>
    </row>
    <row r="3938" spans="15:19" x14ac:dyDescent="0.45">
      <c r="O3938" s="140"/>
      <c r="P3938" s="142"/>
      <c r="S3938" s="143"/>
    </row>
    <row r="3939" spans="15:19" x14ac:dyDescent="0.45">
      <c r="O3939" s="140"/>
      <c r="P3939" s="142"/>
      <c r="S3939" s="143"/>
    </row>
    <row r="3940" spans="15:19" x14ac:dyDescent="0.45">
      <c r="O3940" s="140"/>
      <c r="P3940" s="142"/>
      <c r="S3940" s="143"/>
    </row>
    <row r="3941" spans="15:19" x14ac:dyDescent="0.45">
      <c r="O3941" s="140"/>
      <c r="P3941" s="142"/>
      <c r="S3941" s="143"/>
    </row>
    <row r="3942" spans="15:19" x14ac:dyDescent="0.45">
      <c r="O3942" s="140"/>
      <c r="P3942" s="142"/>
      <c r="S3942" s="143"/>
    </row>
    <row r="3943" spans="15:19" x14ac:dyDescent="0.45">
      <c r="O3943" s="140"/>
      <c r="P3943" s="142"/>
      <c r="S3943" s="143"/>
    </row>
    <row r="3944" spans="15:19" x14ac:dyDescent="0.45">
      <c r="O3944" s="140"/>
      <c r="P3944" s="142"/>
      <c r="S3944" s="143"/>
    </row>
    <row r="3945" spans="15:19" x14ac:dyDescent="0.45">
      <c r="O3945" s="140"/>
      <c r="P3945" s="142"/>
      <c r="S3945" s="143"/>
    </row>
    <row r="3946" spans="15:19" x14ac:dyDescent="0.45">
      <c r="O3946" s="140"/>
      <c r="P3946" s="142"/>
      <c r="S3946" s="143"/>
    </row>
    <row r="3947" spans="15:19" x14ac:dyDescent="0.45">
      <c r="O3947" s="140"/>
      <c r="P3947" s="142"/>
      <c r="S3947" s="143"/>
    </row>
    <row r="3948" spans="15:19" x14ac:dyDescent="0.45">
      <c r="O3948" s="140"/>
      <c r="P3948" s="142"/>
      <c r="S3948" s="143"/>
    </row>
    <row r="3949" spans="15:19" x14ac:dyDescent="0.45">
      <c r="O3949" s="140"/>
      <c r="P3949" s="142"/>
      <c r="S3949" s="143"/>
    </row>
    <row r="3950" spans="15:19" x14ac:dyDescent="0.45">
      <c r="O3950" s="140"/>
      <c r="P3950" s="142"/>
      <c r="S3950" s="143"/>
    </row>
    <row r="3951" spans="15:19" x14ac:dyDescent="0.45">
      <c r="O3951" s="140"/>
      <c r="P3951" s="142"/>
      <c r="S3951" s="143"/>
    </row>
    <row r="3952" spans="15:19" x14ac:dyDescent="0.45">
      <c r="O3952" s="140"/>
      <c r="P3952" s="142"/>
      <c r="S3952" s="143"/>
    </row>
    <row r="3953" spans="15:19" x14ac:dyDescent="0.45">
      <c r="O3953" s="140"/>
      <c r="P3953" s="142"/>
      <c r="S3953" s="143"/>
    </row>
    <row r="3954" spans="15:19" x14ac:dyDescent="0.45">
      <c r="O3954" s="140"/>
      <c r="P3954" s="142"/>
      <c r="S3954" s="143"/>
    </row>
    <row r="3955" spans="15:19" x14ac:dyDescent="0.45">
      <c r="O3955" s="140"/>
      <c r="P3955" s="142"/>
      <c r="S3955" s="143"/>
    </row>
    <row r="3956" spans="15:19" x14ac:dyDescent="0.45">
      <c r="O3956" s="140"/>
      <c r="P3956" s="142"/>
      <c r="S3956" s="143"/>
    </row>
    <row r="3957" spans="15:19" x14ac:dyDescent="0.45">
      <c r="O3957" s="140"/>
      <c r="P3957" s="142"/>
      <c r="S3957" s="143"/>
    </row>
    <row r="3958" spans="15:19" x14ac:dyDescent="0.45">
      <c r="O3958" s="140"/>
      <c r="P3958" s="142"/>
      <c r="S3958" s="143"/>
    </row>
    <row r="3959" spans="15:19" x14ac:dyDescent="0.45">
      <c r="O3959" s="140"/>
      <c r="P3959" s="142"/>
      <c r="S3959" s="143"/>
    </row>
    <row r="3960" spans="15:19" x14ac:dyDescent="0.45">
      <c r="O3960" s="140"/>
      <c r="P3960" s="142"/>
      <c r="S3960" s="143"/>
    </row>
    <row r="3961" spans="15:19" x14ac:dyDescent="0.45">
      <c r="O3961" s="140"/>
      <c r="P3961" s="142"/>
      <c r="S3961" s="143"/>
    </row>
    <row r="3962" spans="15:19" x14ac:dyDescent="0.45">
      <c r="O3962" s="140"/>
      <c r="P3962" s="142"/>
      <c r="S3962" s="143"/>
    </row>
    <row r="3963" spans="15:19" x14ac:dyDescent="0.45">
      <c r="O3963" s="140"/>
      <c r="P3963" s="142"/>
      <c r="S3963" s="143"/>
    </row>
    <row r="3964" spans="15:19" x14ac:dyDescent="0.45">
      <c r="O3964" s="140"/>
      <c r="P3964" s="142"/>
      <c r="S3964" s="143"/>
    </row>
    <row r="3965" spans="15:19" x14ac:dyDescent="0.45">
      <c r="O3965" s="140"/>
      <c r="P3965" s="142"/>
      <c r="S3965" s="143"/>
    </row>
    <row r="3966" spans="15:19" x14ac:dyDescent="0.45">
      <c r="O3966" s="140"/>
      <c r="P3966" s="142"/>
      <c r="S3966" s="143"/>
    </row>
    <row r="3967" spans="15:19" x14ac:dyDescent="0.45">
      <c r="O3967" s="140"/>
      <c r="P3967" s="142"/>
      <c r="S3967" s="143"/>
    </row>
    <row r="3968" spans="15:19" x14ac:dyDescent="0.45">
      <c r="O3968" s="140"/>
      <c r="P3968" s="142"/>
      <c r="S3968" s="143"/>
    </row>
    <row r="3969" spans="15:19" x14ac:dyDescent="0.45">
      <c r="O3969" s="140"/>
      <c r="P3969" s="142"/>
      <c r="S3969" s="143"/>
    </row>
    <row r="3970" spans="15:19" x14ac:dyDescent="0.45">
      <c r="O3970" s="140"/>
      <c r="P3970" s="142"/>
      <c r="S3970" s="143"/>
    </row>
    <row r="3971" spans="15:19" x14ac:dyDescent="0.45">
      <c r="O3971" s="140"/>
      <c r="P3971" s="142"/>
      <c r="S3971" s="143"/>
    </row>
    <row r="3972" spans="15:19" x14ac:dyDescent="0.45">
      <c r="O3972" s="140"/>
      <c r="P3972" s="142"/>
      <c r="S3972" s="143"/>
    </row>
    <row r="3973" spans="15:19" x14ac:dyDescent="0.45">
      <c r="O3973" s="140"/>
      <c r="P3973" s="142"/>
      <c r="S3973" s="143"/>
    </row>
    <row r="3974" spans="15:19" x14ac:dyDescent="0.45">
      <c r="O3974" s="140"/>
      <c r="P3974" s="142"/>
      <c r="S3974" s="143"/>
    </row>
    <row r="3975" spans="15:19" x14ac:dyDescent="0.45">
      <c r="O3975" s="140"/>
      <c r="P3975" s="142"/>
      <c r="S3975" s="143"/>
    </row>
    <row r="3976" spans="15:19" x14ac:dyDescent="0.45">
      <c r="O3976" s="140"/>
      <c r="P3976" s="142"/>
      <c r="S3976" s="143"/>
    </row>
    <row r="3977" spans="15:19" x14ac:dyDescent="0.45">
      <c r="O3977" s="140"/>
      <c r="P3977" s="142"/>
      <c r="S3977" s="143"/>
    </row>
    <row r="3978" spans="15:19" x14ac:dyDescent="0.45">
      <c r="O3978" s="140"/>
      <c r="P3978" s="142"/>
      <c r="S3978" s="143"/>
    </row>
    <row r="3979" spans="15:19" x14ac:dyDescent="0.45">
      <c r="O3979" s="140"/>
      <c r="P3979" s="142"/>
      <c r="S3979" s="143"/>
    </row>
    <row r="3980" spans="15:19" x14ac:dyDescent="0.45">
      <c r="O3980" s="140"/>
      <c r="P3980" s="142"/>
      <c r="S3980" s="143"/>
    </row>
    <row r="3981" spans="15:19" x14ac:dyDescent="0.45">
      <c r="O3981" s="140"/>
      <c r="P3981" s="142"/>
      <c r="S3981" s="143"/>
    </row>
    <row r="3982" spans="15:19" x14ac:dyDescent="0.45">
      <c r="O3982" s="140"/>
      <c r="P3982" s="142"/>
      <c r="S3982" s="143"/>
    </row>
    <row r="3983" spans="15:19" x14ac:dyDescent="0.45">
      <c r="O3983" s="140"/>
      <c r="P3983" s="142"/>
      <c r="S3983" s="143"/>
    </row>
    <row r="3984" spans="15:19" x14ac:dyDescent="0.45">
      <c r="O3984" s="140"/>
      <c r="P3984" s="142"/>
      <c r="S3984" s="143"/>
    </row>
    <row r="3985" spans="15:19" x14ac:dyDescent="0.45">
      <c r="O3985" s="140"/>
      <c r="P3985" s="142"/>
      <c r="S3985" s="143"/>
    </row>
    <row r="3986" spans="15:19" x14ac:dyDescent="0.45">
      <c r="O3986" s="140"/>
      <c r="P3986" s="142"/>
      <c r="S3986" s="143"/>
    </row>
    <row r="3987" spans="15:19" x14ac:dyDescent="0.45">
      <c r="O3987" s="140"/>
      <c r="P3987" s="142"/>
      <c r="S3987" s="143"/>
    </row>
    <row r="3988" spans="15:19" x14ac:dyDescent="0.45">
      <c r="O3988" s="140"/>
      <c r="P3988" s="142"/>
      <c r="S3988" s="143"/>
    </row>
    <row r="3989" spans="15:19" x14ac:dyDescent="0.45">
      <c r="O3989" s="140"/>
      <c r="P3989" s="142"/>
      <c r="S3989" s="143"/>
    </row>
    <row r="3990" spans="15:19" x14ac:dyDescent="0.45">
      <c r="O3990" s="140"/>
      <c r="P3990" s="142"/>
      <c r="S3990" s="143"/>
    </row>
    <row r="3991" spans="15:19" x14ac:dyDescent="0.45">
      <c r="O3991" s="140"/>
      <c r="P3991" s="142"/>
      <c r="S3991" s="143"/>
    </row>
    <row r="3992" spans="15:19" x14ac:dyDescent="0.45">
      <c r="O3992" s="140"/>
      <c r="P3992" s="142"/>
      <c r="S3992" s="143"/>
    </row>
    <row r="3993" spans="15:19" x14ac:dyDescent="0.45">
      <c r="O3993" s="140"/>
      <c r="P3993" s="142"/>
      <c r="S3993" s="143"/>
    </row>
    <row r="3994" spans="15:19" x14ac:dyDescent="0.45">
      <c r="O3994" s="140"/>
      <c r="P3994" s="142"/>
      <c r="S3994" s="143"/>
    </row>
    <row r="3995" spans="15:19" x14ac:dyDescent="0.45">
      <c r="O3995" s="140"/>
      <c r="P3995" s="142"/>
      <c r="S3995" s="143"/>
    </row>
    <row r="3996" spans="15:19" x14ac:dyDescent="0.45">
      <c r="O3996" s="140"/>
      <c r="P3996" s="142"/>
      <c r="S3996" s="143"/>
    </row>
    <row r="3997" spans="15:19" x14ac:dyDescent="0.45">
      <c r="O3997" s="140"/>
      <c r="P3997" s="142"/>
      <c r="S3997" s="143"/>
    </row>
    <row r="3998" spans="15:19" x14ac:dyDescent="0.45">
      <c r="O3998" s="140"/>
      <c r="P3998" s="142"/>
      <c r="S3998" s="143"/>
    </row>
    <row r="3999" spans="15:19" x14ac:dyDescent="0.45">
      <c r="O3999" s="140"/>
      <c r="P3999" s="142"/>
      <c r="S3999" s="143"/>
    </row>
    <row r="4000" spans="15:19" x14ac:dyDescent="0.45">
      <c r="O4000" s="140"/>
      <c r="P4000" s="142"/>
      <c r="S4000" s="143"/>
    </row>
    <row r="4001" spans="15:19" x14ac:dyDescent="0.45">
      <c r="O4001" s="140"/>
      <c r="P4001" s="142"/>
      <c r="S4001" s="143"/>
    </row>
    <row r="4002" spans="15:19" x14ac:dyDescent="0.45">
      <c r="O4002" s="140"/>
      <c r="P4002" s="142"/>
      <c r="S4002" s="143"/>
    </row>
    <row r="4003" spans="15:19" x14ac:dyDescent="0.45">
      <c r="O4003" s="140"/>
      <c r="P4003" s="142"/>
      <c r="S4003" s="143"/>
    </row>
    <row r="4004" spans="15:19" x14ac:dyDescent="0.45">
      <c r="O4004" s="140"/>
      <c r="P4004" s="142"/>
      <c r="S4004" s="143"/>
    </row>
    <row r="4005" spans="15:19" x14ac:dyDescent="0.45">
      <c r="O4005" s="140"/>
      <c r="P4005" s="142"/>
      <c r="S4005" s="143"/>
    </row>
    <row r="4006" spans="15:19" x14ac:dyDescent="0.45">
      <c r="O4006" s="140"/>
      <c r="P4006" s="142"/>
      <c r="S4006" s="143"/>
    </row>
    <row r="4007" spans="15:19" x14ac:dyDescent="0.45">
      <c r="O4007" s="140"/>
      <c r="P4007" s="142"/>
      <c r="S4007" s="143"/>
    </row>
    <row r="4008" spans="15:19" x14ac:dyDescent="0.45">
      <c r="O4008" s="140"/>
      <c r="P4008" s="142"/>
      <c r="S4008" s="143"/>
    </row>
    <row r="4009" spans="15:19" x14ac:dyDescent="0.45">
      <c r="O4009" s="140"/>
      <c r="P4009" s="142"/>
      <c r="S4009" s="143"/>
    </row>
    <row r="4010" spans="15:19" x14ac:dyDescent="0.45">
      <c r="O4010" s="140"/>
      <c r="P4010" s="142"/>
      <c r="S4010" s="143"/>
    </row>
    <row r="4011" spans="15:19" x14ac:dyDescent="0.45">
      <c r="O4011" s="140"/>
      <c r="P4011" s="142"/>
      <c r="S4011" s="143"/>
    </row>
    <row r="4012" spans="15:19" x14ac:dyDescent="0.45">
      <c r="O4012" s="140"/>
      <c r="P4012" s="142"/>
      <c r="S4012" s="143"/>
    </row>
    <row r="4013" spans="15:19" x14ac:dyDescent="0.45">
      <c r="O4013" s="140"/>
      <c r="P4013" s="142"/>
      <c r="S4013" s="143"/>
    </row>
    <row r="4014" spans="15:19" x14ac:dyDescent="0.45">
      <c r="O4014" s="140"/>
      <c r="P4014" s="142"/>
      <c r="S4014" s="143"/>
    </row>
    <row r="4015" spans="15:19" x14ac:dyDescent="0.45">
      <c r="O4015" s="140"/>
      <c r="P4015" s="142"/>
      <c r="S4015" s="143"/>
    </row>
    <row r="4016" spans="15:19" x14ac:dyDescent="0.45">
      <c r="O4016" s="140"/>
      <c r="P4016" s="142"/>
      <c r="S4016" s="143"/>
    </row>
    <row r="4017" spans="15:19" x14ac:dyDescent="0.45">
      <c r="O4017" s="140"/>
      <c r="P4017" s="142"/>
      <c r="S4017" s="143"/>
    </row>
    <row r="4018" spans="15:19" x14ac:dyDescent="0.45">
      <c r="O4018" s="140"/>
      <c r="P4018" s="142"/>
      <c r="S4018" s="143"/>
    </row>
    <row r="4019" spans="15:19" x14ac:dyDescent="0.45">
      <c r="O4019" s="140"/>
      <c r="P4019" s="142"/>
      <c r="S4019" s="143"/>
    </row>
    <row r="4020" spans="15:19" x14ac:dyDescent="0.45">
      <c r="O4020" s="140"/>
      <c r="P4020" s="142"/>
      <c r="S4020" s="143"/>
    </row>
    <row r="4021" spans="15:19" x14ac:dyDescent="0.45">
      <c r="O4021" s="140"/>
      <c r="P4021" s="142"/>
      <c r="S4021" s="143"/>
    </row>
    <row r="4022" spans="15:19" x14ac:dyDescent="0.45">
      <c r="O4022" s="140"/>
      <c r="P4022" s="142"/>
      <c r="S4022" s="143"/>
    </row>
    <row r="4023" spans="15:19" x14ac:dyDescent="0.45">
      <c r="O4023" s="140"/>
      <c r="P4023" s="142"/>
      <c r="S4023" s="143"/>
    </row>
    <row r="4024" spans="15:19" x14ac:dyDescent="0.45">
      <c r="O4024" s="140"/>
      <c r="P4024" s="142"/>
      <c r="S4024" s="143"/>
    </row>
    <row r="4025" spans="15:19" x14ac:dyDescent="0.45">
      <c r="O4025" s="140"/>
      <c r="P4025" s="142"/>
      <c r="S4025" s="143"/>
    </row>
    <row r="4026" spans="15:19" x14ac:dyDescent="0.45">
      <c r="O4026" s="140"/>
      <c r="P4026" s="142"/>
      <c r="S4026" s="143"/>
    </row>
    <row r="4027" spans="15:19" x14ac:dyDescent="0.45">
      <c r="O4027" s="140"/>
      <c r="P4027" s="142"/>
      <c r="S4027" s="143"/>
    </row>
    <row r="4028" spans="15:19" x14ac:dyDescent="0.45">
      <c r="O4028" s="140"/>
      <c r="P4028" s="142"/>
      <c r="S4028" s="143"/>
    </row>
    <row r="4029" spans="15:19" x14ac:dyDescent="0.45">
      <c r="O4029" s="140"/>
      <c r="P4029" s="142"/>
      <c r="S4029" s="143"/>
    </row>
    <row r="4030" spans="15:19" x14ac:dyDescent="0.45">
      <c r="O4030" s="140"/>
      <c r="P4030" s="142"/>
      <c r="S4030" s="143"/>
    </row>
    <row r="4031" spans="15:19" x14ac:dyDescent="0.45">
      <c r="O4031" s="140"/>
      <c r="P4031" s="142"/>
      <c r="S4031" s="143"/>
    </row>
    <row r="4032" spans="15:19" x14ac:dyDescent="0.45">
      <c r="O4032" s="140"/>
      <c r="P4032" s="142"/>
      <c r="S4032" s="143"/>
    </row>
    <row r="4033" spans="15:19" x14ac:dyDescent="0.45">
      <c r="O4033" s="140"/>
      <c r="P4033" s="142"/>
      <c r="S4033" s="143"/>
    </row>
    <row r="4034" spans="15:19" x14ac:dyDescent="0.45">
      <c r="O4034" s="140"/>
      <c r="P4034" s="142"/>
      <c r="S4034" s="143"/>
    </row>
    <row r="4035" spans="15:19" x14ac:dyDescent="0.45">
      <c r="O4035" s="140"/>
      <c r="P4035" s="142"/>
      <c r="S4035" s="143"/>
    </row>
    <row r="4036" spans="15:19" x14ac:dyDescent="0.45">
      <c r="O4036" s="140"/>
      <c r="P4036" s="142"/>
      <c r="S4036" s="143"/>
    </row>
    <row r="4037" spans="15:19" x14ac:dyDescent="0.45">
      <c r="O4037" s="140"/>
      <c r="P4037" s="142"/>
      <c r="S4037" s="143"/>
    </row>
    <row r="4038" spans="15:19" x14ac:dyDescent="0.45">
      <c r="O4038" s="140"/>
      <c r="P4038" s="142"/>
      <c r="S4038" s="143"/>
    </row>
    <row r="4039" spans="15:19" x14ac:dyDescent="0.45">
      <c r="O4039" s="140"/>
      <c r="P4039" s="142"/>
      <c r="S4039" s="143"/>
    </row>
    <row r="4040" spans="15:19" x14ac:dyDescent="0.45">
      <c r="O4040" s="140"/>
      <c r="P4040" s="142"/>
      <c r="S4040" s="143"/>
    </row>
    <row r="4041" spans="15:19" x14ac:dyDescent="0.45">
      <c r="O4041" s="140"/>
      <c r="P4041" s="142"/>
      <c r="S4041" s="143"/>
    </row>
    <row r="4042" spans="15:19" x14ac:dyDescent="0.45">
      <c r="O4042" s="140"/>
      <c r="P4042" s="142"/>
      <c r="S4042" s="143"/>
    </row>
    <row r="4043" spans="15:19" x14ac:dyDescent="0.45">
      <c r="O4043" s="140"/>
      <c r="P4043" s="142"/>
      <c r="S4043" s="143"/>
    </row>
    <row r="4044" spans="15:19" x14ac:dyDescent="0.45">
      <c r="O4044" s="140"/>
      <c r="P4044" s="142"/>
      <c r="S4044" s="143"/>
    </row>
    <row r="4045" spans="15:19" x14ac:dyDescent="0.45">
      <c r="O4045" s="140"/>
      <c r="P4045" s="142"/>
      <c r="S4045" s="143"/>
    </row>
    <row r="4046" spans="15:19" x14ac:dyDescent="0.45">
      <c r="O4046" s="140"/>
      <c r="P4046" s="142"/>
      <c r="S4046" s="143"/>
    </row>
    <row r="4047" spans="15:19" x14ac:dyDescent="0.45">
      <c r="O4047" s="140"/>
      <c r="P4047" s="142"/>
      <c r="S4047" s="143"/>
    </row>
    <row r="4048" spans="15:19" x14ac:dyDescent="0.45">
      <c r="O4048" s="140"/>
      <c r="P4048" s="142"/>
      <c r="S4048" s="143"/>
    </row>
    <row r="4049" spans="15:19" x14ac:dyDescent="0.45">
      <c r="O4049" s="140"/>
      <c r="P4049" s="142"/>
      <c r="S4049" s="143"/>
    </row>
    <row r="4050" spans="15:19" x14ac:dyDescent="0.45">
      <c r="O4050" s="140"/>
      <c r="P4050" s="142"/>
      <c r="S4050" s="143"/>
    </row>
    <row r="4051" spans="15:19" x14ac:dyDescent="0.45">
      <c r="O4051" s="140"/>
      <c r="P4051" s="142"/>
      <c r="S4051" s="143"/>
    </row>
    <row r="4052" spans="15:19" x14ac:dyDescent="0.45">
      <c r="O4052" s="140"/>
      <c r="P4052" s="142"/>
      <c r="S4052" s="143"/>
    </row>
    <row r="4053" spans="15:19" x14ac:dyDescent="0.45">
      <c r="O4053" s="140"/>
      <c r="P4053" s="142"/>
      <c r="S4053" s="143"/>
    </row>
    <row r="4054" spans="15:19" x14ac:dyDescent="0.45">
      <c r="O4054" s="140"/>
      <c r="P4054" s="142"/>
      <c r="S4054" s="143"/>
    </row>
    <row r="4055" spans="15:19" x14ac:dyDescent="0.45">
      <c r="O4055" s="140"/>
      <c r="P4055" s="142"/>
      <c r="S4055" s="143"/>
    </row>
    <row r="4056" spans="15:19" x14ac:dyDescent="0.45">
      <c r="O4056" s="140"/>
      <c r="P4056" s="142"/>
      <c r="S4056" s="143"/>
    </row>
    <row r="4057" spans="15:19" x14ac:dyDescent="0.45">
      <c r="O4057" s="140"/>
      <c r="P4057" s="142"/>
      <c r="S4057" s="143"/>
    </row>
    <row r="4058" spans="15:19" x14ac:dyDescent="0.45">
      <c r="O4058" s="140"/>
      <c r="P4058" s="142"/>
      <c r="S4058" s="143"/>
    </row>
    <row r="4059" spans="15:19" x14ac:dyDescent="0.45">
      <c r="O4059" s="140"/>
      <c r="P4059" s="142"/>
      <c r="S4059" s="143"/>
    </row>
    <row r="4060" spans="15:19" x14ac:dyDescent="0.45">
      <c r="O4060" s="140"/>
      <c r="P4060" s="142"/>
      <c r="S4060" s="143"/>
    </row>
    <row r="4061" spans="15:19" x14ac:dyDescent="0.45">
      <c r="O4061" s="140"/>
      <c r="P4061" s="142"/>
      <c r="S4061" s="143"/>
    </row>
    <row r="4062" spans="15:19" x14ac:dyDescent="0.45">
      <c r="O4062" s="140"/>
      <c r="P4062" s="142"/>
      <c r="S4062" s="143"/>
    </row>
    <row r="4063" spans="15:19" x14ac:dyDescent="0.45">
      <c r="O4063" s="140"/>
      <c r="P4063" s="142"/>
      <c r="S4063" s="143"/>
    </row>
    <row r="4064" spans="15:19" x14ac:dyDescent="0.45">
      <c r="O4064" s="140"/>
      <c r="P4064" s="142"/>
      <c r="S4064" s="143"/>
    </row>
    <row r="4065" spans="15:19" x14ac:dyDescent="0.45">
      <c r="O4065" s="140"/>
      <c r="P4065" s="142"/>
      <c r="S4065" s="143"/>
    </row>
    <row r="4066" spans="15:19" x14ac:dyDescent="0.45">
      <c r="O4066" s="140"/>
      <c r="P4066" s="142"/>
      <c r="S4066" s="143"/>
    </row>
    <row r="4067" spans="15:19" x14ac:dyDescent="0.45">
      <c r="O4067" s="140"/>
      <c r="P4067" s="142"/>
      <c r="S4067" s="143"/>
    </row>
    <row r="4068" spans="15:19" x14ac:dyDescent="0.45">
      <c r="O4068" s="140"/>
      <c r="P4068" s="142"/>
      <c r="S4068" s="143"/>
    </row>
    <row r="4069" spans="15:19" x14ac:dyDescent="0.45">
      <c r="O4069" s="140"/>
      <c r="P4069" s="142"/>
      <c r="S4069" s="143"/>
    </row>
    <row r="4070" spans="15:19" x14ac:dyDescent="0.45">
      <c r="O4070" s="140"/>
      <c r="P4070" s="142"/>
      <c r="S4070" s="143"/>
    </row>
    <row r="4071" spans="15:19" x14ac:dyDescent="0.45">
      <c r="O4071" s="140"/>
      <c r="P4071" s="142"/>
      <c r="S4071" s="143"/>
    </row>
    <row r="4072" spans="15:19" x14ac:dyDescent="0.45">
      <c r="O4072" s="140"/>
      <c r="P4072" s="142"/>
      <c r="S4072" s="143"/>
    </row>
    <row r="4073" spans="15:19" x14ac:dyDescent="0.45">
      <c r="O4073" s="140"/>
      <c r="P4073" s="142"/>
      <c r="S4073" s="143"/>
    </row>
    <row r="4074" spans="15:19" x14ac:dyDescent="0.45">
      <c r="O4074" s="140"/>
      <c r="P4074" s="142"/>
      <c r="S4074" s="143"/>
    </row>
    <row r="4075" spans="15:19" x14ac:dyDescent="0.45">
      <c r="O4075" s="140"/>
      <c r="P4075" s="142"/>
      <c r="S4075" s="143"/>
    </row>
    <row r="4076" spans="15:19" x14ac:dyDescent="0.45">
      <c r="O4076" s="140"/>
      <c r="P4076" s="142"/>
      <c r="S4076" s="143"/>
    </row>
    <row r="4077" spans="15:19" x14ac:dyDescent="0.45">
      <c r="O4077" s="140"/>
      <c r="P4077" s="142"/>
      <c r="S4077" s="143"/>
    </row>
    <row r="4078" spans="15:19" x14ac:dyDescent="0.45">
      <c r="O4078" s="140"/>
      <c r="P4078" s="142"/>
      <c r="S4078" s="143"/>
    </row>
    <row r="4079" spans="15:19" x14ac:dyDescent="0.45">
      <c r="O4079" s="140"/>
      <c r="P4079" s="142"/>
      <c r="S4079" s="143"/>
    </row>
    <row r="4080" spans="15:19" x14ac:dyDescent="0.45">
      <c r="O4080" s="140"/>
      <c r="P4080" s="142"/>
      <c r="S4080" s="143"/>
    </row>
    <row r="4081" spans="15:19" x14ac:dyDescent="0.45">
      <c r="O4081" s="140"/>
      <c r="P4081" s="142"/>
      <c r="S4081" s="143"/>
    </row>
    <row r="4082" spans="15:19" x14ac:dyDescent="0.45">
      <c r="O4082" s="140"/>
      <c r="P4082" s="142"/>
      <c r="S4082" s="143"/>
    </row>
    <row r="4083" spans="15:19" x14ac:dyDescent="0.45">
      <c r="O4083" s="140"/>
      <c r="P4083" s="142"/>
      <c r="S4083" s="143"/>
    </row>
    <row r="4084" spans="15:19" x14ac:dyDescent="0.45">
      <c r="O4084" s="140"/>
      <c r="P4084" s="142"/>
      <c r="S4084" s="143"/>
    </row>
    <row r="4085" spans="15:19" x14ac:dyDescent="0.45">
      <c r="O4085" s="140"/>
      <c r="P4085" s="142"/>
      <c r="S4085" s="143"/>
    </row>
    <row r="4086" spans="15:19" x14ac:dyDescent="0.45">
      <c r="O4086" s="140"/>
      <c r="P4086" s="142"/>
      <c r="S4086" s="143"/>
    </row>
    <row r="4087" spans="15:19" x14ac:dyDescent="0.45">
      <c r="O4087" s="140"/>
      <c r="P4087" s="142"/>
      <c r="S4087" s="143"/>
    </row>
    <row r="4088" spans="15:19" x14ac:dyDescent="0.45">
      <c r="O4088" s="140"/>
      <c r="P4088" s="142"/>
      <c r="S4088" s="143"/>
    </row>
    <row r="4089" spans="15:19" x14ac:dyDescent="0.45">
      <c r="O4089" s="140"/>
      <c r="P4089" s="142"/>
      <c r="S4089" s="143"/>
    </row>
    <row r="4090" spans="15:19" x14ac:dyDescent="0.45">
      <c r="O4090" s="140"/>
      <c r="P4090" s="142"/>
      <c r="S4090" s="143"/>
    </row>
    <row r="4091" spans="15:19" x14ac:dyDescent="0.45">
      <c r="O4091" s="140"/>
      <c r="P4091" s="142"/>
      <c r="S4091" s="143"/>
    </row>
    <row r="4092" spans="15:19" x14ac:dyDescent="0.45">
      <c r="O4092" s="140"/>
      <c r="P4092" s="142"/>
      <c r="S4092" s="143"/>
    </row>
    <row r="4093" spans="15:19" x14ac:dyDescent="0.45">
      <c r="O4093" s="140"/>
      <c r="P4093" s="142"/>
      <c r="S4093" s="143"/>
    </row>
    <row r="4094" spans="15:19" x14ac:dyDescent="0.45">
      <c r="O4094" s="140"/>
      <c r="P4094" s="142"/>
      <c r="S4094" s="143"/>
    </row>
    <row r="4095" spans="15:19" x14ac:dyDescent="0.45">
      <c r="O4095" s="140"/>
      <c r="P4095" s="142"/>
      <c r="S4095" s="143"/>
    </row>
    <row r="4096" spans="15:19" x14ac:dyDescent="0.45">
      <c r="O4096" s="140"/>
      <c r="P4096" s="142"/>
      <c r="S4096" s="143"/>
    </row>
    <row r="4097" spans="15:19" x14ac:dyDescent="0.45">
      <c r="O4097" s="140"/>
      <c r="P4097" s="142"/>
      <c r="S4097" s="143"/>
    </row>
    <row r="4098" spans="15:19" x14ac:dyDescent="0.45">
      <c r="O4098" s="140"/>
      <c r="P4098" s="142"/>
      <c r="S4098" s="143"/>
    </row>
    <row r="4099" spans="15:19" x14ac:dyDescent="0.45">
      <c r="O4099" s="140"/>
      <c r="P4099" s="142"/>
      <c r="S4099" s="143"/>
    </row>
    <row r="4100" spans="15:19" x14ac:dyDescent="0.45">
      <c r="O4100" s="140"/>
      <c r="P4100" s="142"/>
      <c r="S4100" s="143"/>
    </row>
    <row r="4101" spans="15:19" x14ac:dyDescent="0.45">
      <c r="O4101" s="140"/>
      <c r="P4101" s="142"/>
      <c r="S4101" s="143"/>
    </row>
    <row r="4102" spans="15:19" x14ac:dyDescent="0.45">
      <c r="O4102" s="140"/>
      <c r="P4102" s="142"/>
      <c r="S4102" s="143"/>
    </row>
    <row r="4103" spans="15:19" x14ac:dyDescent="0.45">
      <c r="O4103" s="140"/>
      <c r="P4103" s="142"/>
      <c r="S4103" s="143"/>
    </row>
    <row r="4104" spans="15:19" x14ac:dyDescent="0.45">
      <c r="O4104" s="140"/>
      <c r="P4104" s="142"/>
      <c r="S4104" s="143"/>
    </row>
    <row r="4105" spans="15:19" x14ac:dyDescent="0.45">
      <c r="O4105" s="140"/>
      <c r="P4105" s="142"/>
      <c r="S4105" s="143"/>
    </row>
    <row r="4106" spans="15:19" x14ac:dyDescent="0.45">
      <c r="O4106" s="140"/>
      <c r="P4106" s="142"/>
      <c r="S4106" s="143"/>
    </row>
    <row r="4107" spans="15:19" x14ac:dyDescent="0.45">
      <c r="O4107" s="140"/>
      <c r="P4107" s="142"/>
      <c r="S4107" s="143"/>
    </row>
    <row r="4108" spans="15:19" x14ac:dyDescent="0.45">
      <c r="O4108" s="140"/>
      <c r="P4108" s="142"/>
      <c r="S4108" s="143"/>
    </row>
    <row r="4109" spans="15:19" x14ac:dyDescent="0.45">
      <c r="O4109" s="140"/>
      <c r="P4109" s="142"/>
      <c r="S4109" s="143"/>
    </row>
    <row r="4110" spans="15:19" x14ac:dyDescent="0.45">
      <c r="O4110" s="140"/>
      <c r="P4110" s="142"/>
      <c r="S4110" s="143"/>
    </row>
    <row r="4111" spans="15:19" x14ac:dyDescent="0.45">
      <c r="O4111" s="140"/>
      <c r="P4111" s="142"/>
      <c r="S4111" s="143"/>
    </row>
    <row r="4112" spans="15:19" x14ac:dyDescent="0.45">
      <c r="O4112" s="140"/>
      <c r="P4112" s="142"/>
      <c r="S4112" s="143"/>
    </row>
    <row r="4113" spans="15:19" x14ac:dyDescent="0.45">
      <c r="O4113" s="140"/>
      <c r="P4113" s="142"/>
      <c r="S4113" s="143"/>
    </row>
    <row r="4114" spans="15:19" x14ac:dyDescent="0.45">
      <c r="O4114" s="140"/>
      <c r="P4114" s="142"/>
      <c r="S4114" s="143"/>
    </row>
    <row r="4115" spans="15:19" x14ac:dyDescent="0.45">
      <c r="O4115" s="140"/>
      <c r="P4115" s="142"/>
      <c r="S4115" s="143"/>
    </row>
    <row r="4116" spans="15:19" x14ac:dyDescent="0.45">
      <c r="O4116" s="140"/>
      <c r="P4116" s="142"/>
      <c r="S4116" s="143"/>
    </row>
    <row r="4117" spans="15:19" x14ac:dyDescent="0.45">
      <c r="O4117" s="140"/>
      <c r="P4117" s="142"/>
      <c r="S4117" s="143"/>
    </row>
    <row r="4118" spans="15:19" x14ac:dyDescent="0.45">
      <c r="O4118" s="140"/>
      <c r="P4118" s="142"/>
      <c r="S4118" s="143"/>
    </row>
    <row r="4119" spans="15:19" x14ac:dyDescent="0.45">
      <c r="O4119" s="140"/>
      <c r="P4119" s="142"/>
      <c r="S4119" s="143"/>
    </row>
    <row r="4120" spans="15:19" x14ac:dyDescent="0.45">
      <c r="O4120" s="140"/>
      <c r="P4120" s="142"/>
      <c r="S4120" s="143"/>
    </row>
    <row r="4121" spans="15:19" x14ac:dyDescent="0.45">
      <c r="O4121" s="140"/>
      <c r="P4121" s="142"/>
      <c r="S4121" s="143"/>
    </row>
    <row r="4122" spans="15:19" x14ac:dyDescent="0.45">
      <c r="O4122" s="140"/>
      <c r="P4122" s="142"/>
      <c r="S4122" s="143"/>
    </row>
    <row r="4123" spans="15:19" x14ac:dyDescent="0.45">
      <c r="O4123" s="140"/>
      <c r="P4123" s="142"/>
      <c r="S4123" s="143"/>
    </row>
    <row r="4124" spans="15:19" x14ac:dyDescent="0.45">
      <c r="O4124" s="140"/>
      <c r="P4124" s="142"/>
      <c r="S4124" s="143"/>
    </row>
    <row r="4125" spans="15:19" x14ac:dyDescent="0.45">
      <c r="O4125" s="140"/>
      <c r="P4125" s="142"/>
      <c r="S4125" s="143"/>
    </row>
    <row r="4126" spans="15:19" x14ac:dyDescent="0.45">
      <c r="O4126" s="140"/>
      <c r="P4126" s="142"/>
      <c r="S4126" s="143"/>
    </row>
    <row r="4127" spans="15:19" x14ac:dyDescent="0.45">
      <c r="O4127" s="140"/>
      <c r="P4127" s="142"/>
      <c r="S4127" s="143"/>
    </row>
    <row r="4128" spans="15:19" x14ac:dyDescent="0.45">
      <c r="O4128" s="140"/>
      <c r="P4128" s="142"/>
      <c r="S4128" s="143"/>
    </row>
    <row r="4129" spans="15:19" x14ac:dyDescent="0.45">
      <c r="O4129" s="140"/>
      <c r="P4129" s="142"/>
      <c r="S4129" s="143"/>
    </row>
    <row r="4130" spans="15:19" x14ac:dyDescent="0.45">
      <c r="O4130" s="140"/>
      <c r="P4130" s="142"/>
      <c r="S4130" s="143"/>
    </row>
    <row r="4131" spans="15:19" x14ac:dyDescent="0.45">
      <c r="O4131" s="140"/>
      <c r="P4131" s="142"/>
      <c r="S4131" s="143"/>
    </row>
    <row r="4132" spans="15:19" x14ac:dyDescent="0.45">
      <c r="O4132" s="140"/>
      <c r="P4132" s="144"/>
      <c r="Q4132" s="145"/>
      <c r="R4132" s="145"/>
      <c r="S4132" s="146"/>
    </row>
  </sheetData>
  <sheetProtection algorithmName="SHA-512" hashValue="b1SJdhmptHBssxDvsex2O7xp9cmIo6jOM3njxWQs3xN7da3w7o/Z1K52gyzVn5+jVdv/2wsebWcMSzzGHLWukQ==" saltValue="T38PQGoRDvxfqm4huGiuBg==" spinCount="100000" sheet="1" autoFilter="0"/>
  <autoFilter ref="A2:AC3406" xr:uid="{00000000-0009-0000-0000-000002000000}"/>
  <dataValidations count="3">
    <dataValidation type="list" allowBlank="1" showInputMessage="1" sqref="J2654:J2663 J2623:J2626 J2714:J3406 J2648 J2632:J2642 J2670:J2708 I83 J3:J2617" xr:uid="{00000000-0002-0000-0200-000000000000}">
      <formula1>Raw_Material</formula1>
    </dataValidation>
    <dataValidation type="list" allowBlank="1" showInputMessage="1" sqref="I2665:I2689 I2618:I2648 I2650:I2663 I3161:I3777 I2693:I2694 I2698:I3129 I3133:I3157 I3:I82 I84:I2615" xr:uid="{00000000-0002-0000-0200-000001000000}">
      <formula1>Products</formula1>
    </dataValidation>
    <dataValidation type="list" allowBlank="1" showInputMessage="1" sqref="G3181 G2623 G2641 G2670 G2679 G2737 G2755 G2762 G2830:G3126 G3138:G3139 G3148:G3156 H11:H18 H102:H106 H65 H68:H70 H155:H203 G3:G2616" xr:uid="{00000000-0002-0000-0200-000002000000}">
      <formula1>Customer_Name</formula1>
    </dataValidation>
  </dataValidations>
  <pageMargins left="0.7" right="0.7" top="0.75" bottom="0.75" header="0.3" footer="0.3"/>
  <pageSetup orientation="portrait" r:id="rId1"/>
  <ignoredErrors>
    <ignoredError sqref="P1:Q1 S1:U1 W1:X1 M170:M177 M150:M154 N93:N97 M258:M261 M207:M211 M188:M190 M223:M227 M213:M220 M247:M251 M241:M244 M182 M104:M106 M93 M9:M18 M118 M194:M195 N272 M68 M73 M81:M84 M128:M130 M30 M304 M263 M265 M316 M318:M319 M336 M338:M340 M355 M357 M359 M362:M365 M367 M369 M371:M374 M477 M479 M43 M45:M46 M48 M50 M52 M54:M55 M57 M59 M61 M63:M65 M70 M75 M77 M86 M88 M95 M97 M120 M122:M126 M146 M148 M156 M158 M160 M162:M167 M184:M186 M197:M202 M253 M255:M256 M395:M401 M378:M383 M349:M353 M342:M346 M321:M325 M307:M314 M453:M459 M471:M475 M450 N282 M488 M502 M548:M556 M579 M498 M500 M504 M506:M510 M529:M534 M595:M596 M569:M573 M541:M545 M589:M593 N516 M521:M526 M560:M565 M717 M631:M635 M441:M446 M622:M627 M656 M610:M619 M777:M781 M769:M774 M761:M766 M696:M700 M723:M728 M688:M693 M703:M707 M744:M748 M737:M742 M649:M654 M646 M676:M677 M709:M710 M712:M714 M719:M720 M751 M759 M864 M810 M829:M833 M822:M826 M876:M881 N792 M783 M785 M787:M791 M883 M885 M887:M890 M812:M819 M867:M874 M923:M928 M946:M951 N854 M1001:M1007 M982:M987 M991:M998 M963 M974:M978 M956:M961 M930:M934 M908:M912 M915:M920 M938:M943 N988 M965:M971 M935:N935 M892 M894 M896:M898 M900 M902 M904:M906 M953 M1009 M1019:M1023 M1055:M1061 M1064:M1069 M1025:M1033 M1012:M1016 M1048:M1053 M1073:M1078 M1133:M1137 N1086 N1045 M1038:M1044 M1080:M1087 M1090:M1096 M1139:M1155 M1183:M1187 M1242:M1247 M1201:M1209 M1299 M1108:M1129 N912 N921 M1164:M1168 M1190:M1197 M1233:M1239 M1212:M1219 M1229 M1275 M1279:M1285 M1222:M1223 M1253:M1261 M1264:M1272 M1157 M1161 M1287:M1289 M1301:M1302 M1359:M1363 M1575:M1577 M1596:M1600 M1704:M1707 M1694:M1698 M1681 M1676 M1634:M1639 M1626:M1630 M1611:M1621 M1581:M1588 M1560:M1567 M1556:M1557 M1550:M1554 M1545 M1543 M1510:M1511 M1489:M1493 M1458:M1465 M1456 M1451:M1454 M1440 M1427:M1437 M1406:M1423 M1392 M1381:M1382 M1373:M1375 M1366:M1369 M1350:M1354 M1330:M1337 M1305:M1318 M1292:M1297 M1226:M1227 M1171:M1179 M1099:M1106 M849:M859 M836:M847 M793:M808 M753:M757 M732:M735 M680:M686 M659:M674 M641:M643 M598:M605 M575:M577 M536:M538 M512:M518 M491:M496 M481:M486 M461:M467 M432:M438 M412:M420 M403:M409 M385:M391 M327:M333 M229:M239 M138:M144 M108:M112 M99:M101 N48:N61 M34:M40 M25:M28 M1536:M1541 M1522:M1529 M1514:M1518 M1503:M1507 M1396:M1400 M1341:M1345 M1495:M1499 M1534 M1532 M1520 M1501 M1487 M1481:M1485 M1656:M1666 M1669:M1674 M1572 M1700:M1701 M1590:M1592 M1642:M1653 N1216:N1318 M1467:M1471 M1444:M1448 M1473:M1479 N1431:N1435 N1413 N1405:N1409 N1403 N1415:N1417 N1353:N1354 M1425 N1419:N1423 N1349:N1350 N1426:N1427 N1212 M1320:N1320 M1322:N1326 N1337 N1330:N1334 N1328 N1347 N1340:N1345 N1364:N1370 N1356:N1362 N1372:N1376 N1380:N1382 N1378 N1385:N1389 N1395:N1401 M1385:M1390 M1348 M1339 M1371 M1377 M1379 M1402 M1404 M1569 M1604:M1608 M1678 M1683:M1688 M1602 M1790:M1795 M1913:M1918 M1712:M1719 M2059:M2065 M2068 M2069 M1994:M2002 M1949:M1951 M1978:M1980 M1962:M1963 M1974:M1975 M1954:M1958 M1934:M1938 M1940:M1947 M1928:M1932 M1920:M1926 M1909 M1901:M1907 M1888:M1890 M1885:M1886 M1876:M1883 M1866:M1872 M1839:M1849 M1831:M1835 M1816:M1824 M1740:M1746 M1750:M1756 M1726:M1732 M1734:M1736 M1709 M1721:M1724 M2083:M2089 M2030:M2037 M2040:M2044 M1983:M1991 M2047:M2056 M2071:M2073 M2076:M2081 M2058 M2093:M2095 M1911 M1798:M1812 M1758:M1765 M1767:M1768 M1770:M1780 M1782 M1784:M1786 M1827:M1829 M1852 M1855 M1857:M1863 M2004:M2005 M2007:M2014 M2016 M2018 M2020:M2021 M2023:M2026 M1892:M1898 M1965:M1972 M2097:M2101 M2104:M3404" unlockedFormula="1"/>
    <ignoredError sqref="A982:A1239 A4:A980 A1789:A2058 A1241:A1786 A1787:A1788 A2059:A2066 A2067:A2068 A2069:A2073 A2074:A340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66"/>
  <sheetViews>
    <sheetView showGridLines="0" zoomScale="85" zoomScaleNormal="85" workbookViewId="0">
      <pane ySplit="1" topLeftCell="A2" activePane="bottomLeft" state="frozen"/>
      <selection pane="bottomLeft" activeCell="C5" sqref="C5"/>
    </sheetView>
  </sheetViews>
  <sheetFormatPr defaultColWidth="9.1796875" defaultRowHeight="14.5" x14ac:dyDescent="0.35"/>
  <cols>
    <col min="1" max="1" width="5.54296875" bestFit="1" customWidth="1"/>
    <col min="2" max="2" width="36.1796875" style="12" bestFit="1" customWidth="1"/>
    <col min="3" max="3" width="8" style="2" bestFit="1" customWidth="1"/>
    <col min="4" max="4" width="9.81640625" style="60" bestFit="1" customWidth="1"/>
    <col min="5" max="5" width="15.1796875" style="11" bestFit="1" customWidth="1"/>
    <col min="6" max="6" width="11.54296875" style="42" bestFit="1" customWidth="1"/>
    <col min="7" max="7" width="13.54296875" style="47" bestFit="1" customWidth="1"/>
    <col min="9" max="9" width="18" bestFit="1" customWidth="1"/>
  </cols>
  <sheetData>
    <row r="1" spans="1:9" s="7" customFormat="1" x14ac:dyDescent="0.35">
      <c r="A1" s="67" t="s">
        <v>367</v>
      </c>
      <c r="B1" s="83" t="s">
        <v>227</v>
      </c>
      <c r="C1" s="67" t="s">
        <v>0</v>
      </c>
      <c r="D1" s="66" t="s">
        <v>29</v>
      </c>
      <c r="E1" s="71" t="s">
        <v>334</v>
      </c>
      <c r="F1" s="82" t="s">
        <v>32</v>
      </c>
      <c r="G1" s="72" t="s">
        <v>33</v>
      </c>
    </row>
    <row r="2" spans="1:9" x14ac:dyDescent="0.35">
      <c r="A2" s="22">
        <f>IF(B2="","",COUNTA($B$2:B2))</f>
        <v>1</v>
      </c>
      <c r="B2" s="63" t="s">
        <v>1</v>
      </c>
      <c r="C2" s="44" t="str">
        <f>IF(ISNUMBER(SEARCH("gsm",B:B)),"Kg's",IF(ISNUMBER(SEARCH("Tape",B:B)),"Roll",IF(ISNUMBER(SEARCH("Thermal",B:B)),"Sqmt",IF(ISNUMBER(SEARCH("Acou",B:B)),"Sqmt",IF(ISNUMBER(SEARCH("ss",B:B)),"Sqmt",IF(ISNUMBER(SEARCH("Alu",B:B)),"Sqmt",IF(ISNUMBER(SEARCH("Gasket",B:B)),"Rmt",IF(ISNUMBER(SEARCH("Cleats",B:B)),"No's",IF(ISNUMBER(SEARCH("Tube",B:B)),"No's",IF(ISNUMBER(SEARCH("Bracket",B:B)),"No's",IF(ISNUMBER(SEARCH("Corner",B:B)),"No's",IF(ISNUMBER(SEARCH("MS",B:B)),"Kg's",IF(ISNUMBER(SEARCH("Bucket",B:B)),"Kg's",IF(ISNUMBER(SEARCH("stretch",B:B)),"Kg's",IF(ISNUMBER(SEARCH("Bubble",B:B)),"Roll",IF(ISNUMBER(SEARCH("JTR",B:B)),"Rmt",""))))))))))))))))</f>
        <v>Kg's</v>
      </c>
      <c r="D2" s="58">
        <f>IF(C2="","",SUMIF(Purchase!$J$3:$J$99969,Balance!B2,Purchase!$L$3:$L$99969)-SUMIF(Consumption!$J$3:$J$99615,Balance!B2,Consumption!$V$3:$V$99615))</f>
        <v>6530.1127450000004</v>
      </c>
      <c r="E2" s="45">
        <f>IF(D2=0,"",IF(ISNUMBER(SEARCH("26",B:B)),D2/1000,IF(ISNUMBER(SEARCH("24",B:B)),D2/1000,IF(ISNUMBER(SEARCH("22",B:B)),D2/1000,IF(ISNUMBER(SEARCH("20",B:B)),D2/1000,IF(ISNUMBER(SEARCH("18G",B:B)),D2/1000,IF(ISNUMBER(SEARCH("16G",B:B)),D2/1000,IF(ISNUMBER(SEARCH("Thermal",B:B)),"",IF(ISNUMBER(SEARCH("Acou",B:B)),"",IF(ISNUMBER(SEARCH("ss",B:B)),D2/1000,IF(ISNUMBER(SEARCH("0.8mm",B:B)),D2/1000,IF(ISNUMBER(SEARCH("1mm",B:B)),D2/1000,IF(ISNUMBER(SEARCH("1.2mm",B:B)),D2/1000,IF(ISNUMBER(SEARCH("Gasket",B:B)),"",IF(ISNUMBER(SEARCH("Cleats",B:B)),"",IF(ISNUMBER(SEARCH("Sealant",B:B)),"",IF(ISNUMBER(SEARCH("Bracket",B:B)),"",IF(ISNUMBER(SEARCH("Corner",B:B)),"",IF(ISNUMBER(SEARCH("Bubble",B:B)),"","")))))))))))))))))))</f>
        <v>6.5301127450000003</v>
      </c>
      <c r="F2" s="41">
        <v>5</v>
      </c>
      <c r="G2" s="46" t="str">
        <f>IF(E2&lt;F2,"Place Order","")</f>
        <v/>
      </c>
    </row>
    <row r="3" spans="1:9" x14ac:dyDescent="0.35">
      <c r="A3" s="22">
        <f>IF(B3="","",COUNTA($B$2:B3))</f>
        <v>2</v>
      </c>
      <c r="B3" s="63" t="s">
        <v>2</v>
      </c>
      <c r="C3" s="44" t="str">
        <f t="shared" ref="C3:C66" si="0">IF(ISNUMBER(SEARCH("gsm",B:B)),"Kg's",IF(ISNUMBER(SEARCH("Tape",B:B)),"Roll",IF(ISNUMBER(SEARCH("Thermal",B:B)),"Sqmt",IF(ISNUMBER(SEARCH("Acou",B:B)),"Sqmt",IF(ISNUMBER(SEARCH("ss",B:B)),"Sqmt",IF(ISNUMBER(SEARCH("Alu",B:B)),"Sqmt",IF(ISNUMBER(SEARCH("Gasket",B:B)),"Rmt",IF(ISNUMBER(SEARCH("Cleats",B:B)),"No's",IF(ISNUMBER(SEARCH("Tube",B:B)),"No's",IF(ISNUMBER(SEARCH("Bracket",B:B)),"No's",IF(ISNUMBER(SEARCH("Corner",B:B)),"No's",IF(ISNUMBER(SEARCH("MS",B:B)),"Kg's",IF(ISNUMBER(SEARCH("Bucket",B:B)),"Kg's",IF(ISNUMBER(SEARCH("stretch",B:B)),"Kg's",IF(ISNUMBER(SEARCH("Bubble",B:B)),"Roll",IF(ISNUMBER(SEARCH("JTR",B:B)),"Rmt",""))))))))))))))))</f>
        <v>Kg's</v>
      </c>
      <c r="D3" s="57">
        <f>IF(C3="","",SUMIF(Purchase!$J$3:$J$99969,Balance!B3,Purchase!$L$3:$L$99969)-SUMIF(Consumption!$J$3:$J$99615,Balance!B3,Consumption!$V$3:$V$99615))</f>
        <v>34120.13561940004</v>
      </c>
      <c r="E3" s="45">
        <f t="shared" ref="E3:E66" si="1">IF(D3=0,"",IF(ISNUMBER(SEARCH("26",B:B)),D3/1000,IF(ISNUMBER(SEARCH("24",B:B)),D3/1000,IF(ISNUMBER(SEARCH("22",B:B)),D3/1000,IF(ISNUMBER(SEARCH("20",B:B)),D3/1000,IF(ISNUMBER(SEARCH("18G",B:B)),D3/1000,IF(ISNUMBER(SEARCH("16G",B:B)),D3/1000,IF(ISNUMBER(SEARCH("Thermal",B:B)),"",IF(ISNUMBER(SEARCH("Acou",B:B)),"",IF(ISNUMBER(SEARCH("ss",B:B)),D3/1000,IF(ISNUMBER(SEARCH("0.8mm",B:B)),D3/1000,IF(ISNUMBER(SEARCH("1mm",B:B)),D3/1000,IF(ISNUMBER(SEARCH("1.2mm",B:B)),D3/1000,IF(ISNUMBER(SEARCH("Gasket",B:B)),"",IF(ISNUMBER(SEARCH("Cleats",B:B)),"",IF(ISNUMBER(SEARCH("Sealant",B:B)),"",IF(ISNUMBER(SEARCH("Bracket",B:B)),"",IF(ISNUMBER(SEARCH("Corner",B:B)),"",IF(ISNUMBER(SEARCH("Bubble",B:B)),"","")))))))))))))))))))</f>
        <v>34.120135619400038</v>
      </c>
      <c r="F3" s="41">
        <v>5</v>
      </c>
      <c r="G3" s="46" t="str">
        <f t="shared" ref="G3:G35" si="2">IF(E3&lt;F3,"Place Order","")</f>
        <v/>
      </c>
    </row>
    <row r="4" spans="1:9" x14ac:dyDescent="0.35">
      <c r="A4" s="22">
        <f>IF(B4="","",COUNTA($B$2:B4))</f>
        <v>3</v>
      </c>
      <c r="B4" s="63" t="s">
        <v>3</v>
      </c>
      <c r="C4" s="44" t="str">
        <f t="shared" si="0"/>
        <v>Kg's</v>
      </c>
      <c r="D4" s="57">
        <f>IF(C4="","",SUMIF(Purchase!$J$3:$J$99969,Balance!B4,Purchase!$L$3:$L$99969)-SUMIF(Consumption!$J$3:$J$99615,Balance!B4,Consumption!$V$3:$V$99615))</f>
        <v>9764.138780000023</v>
      </c>
      <c r="E4" s="45">
        <f t="shared" si="1"/>
        <v>9.7641387800000228</v>
      </c>
      <c r="F4" s="41">
        <v>5</v>
      </c>
      <c r="G4" s="46" t="str">
        <f t="shared" si="2"/>
        <v/>
      </c>
    </row>
    <row r="5" spans="1:9" x14ac:dyDescent="0.35">
      <c r="A5" s="22">
        <f>IF(B5="","",COUNTA($B$2:B5))</f>
        <v>4</v>
      </c>
      <c r="B5" s="63" t="s">
        <v>4</v>
      </c>
      <c r="C5" s="44" t="str">
        <f t="shared" si="0"/>
        <v>Kg's</v>
      </c>
      <c r="D5" s="57">
        <f>IF(C5="","",SUMIF(Purchase!$J$3:$J$99969,Balance!B5,Purchase!$L$3:$L$99969)-SUMIF(Consumption!$J$3:$J$99615,Balance!B5,Consumption!$V$3:$V$99615))</f>
        <v>8155.6388599999918</v>
      </c>
      <c r="E5" s="45">
        <f t="shared" si="1"/>
        <v>8.1556388599999927</v>
      </c>
      <c r="F5" s="41">
        <v>5</v>
      </c>
      <c r="G5" s="46" t="str">
        <f t="shared" si="2"/>
        <v/>
      </c>
      <c r="I5" s="12"/>
    </row>
    <row r="6" spans="1:9" x14ac:dyDescent="0.35">
      <c r="A6" s="22">
        <f>IF(B6="","",COUNTA($B$2:B6))</f>
        <v>5</v>
      </c>
      <c r="B6" s="63" t="s">
        <v>5</v>
      </c>
      <c r="C6" s="44" t="str">
        <f t="shared" si="0"/>
        <v>Kg's</v>
      </c>
      <c r="D6" s="57">
        <f>IF(C6="","",SUMIF(Purchase!$J$3:$J$99969,Balance!B6,Purchase!$L$3:$L$99969)-SUMIF(Consumption!$J$3:$J$99615,Balance!B6,Consumption!$V$3:$V$99615))</f>
        <v>8430.8713950000001</v>
      </c>
      <c r="E6" s="45">
        <f t="shared" si="1"/>
        <v>8.4308713950000005</v>
      </c>
      <c r="F6" s="41">
        <v>5</v>
      </c>
      <c r="G6" s="46" t="str">
        <f t="shared" si="2"/>
        <v/>
      </c>
    </row>
    <row r="7" spans="1:9" x14ac:dyDescent="0.35">
      <c r="A7" s="22">
        <f>IF(B7="","",COUNTA($B$2:B7))</f>
        <v>6</v>
      </c>
      <c r="B7" s="27" t="s">
        <v>12</v>
      </c>
      <c r="C7" s="44" t="str">
        <f t="shared" si="0"/>
        <v>Kg's</v>
      </c>
      <c r="D7" s="57">
        <f>IF(C7="","",SUMIF(Purchase!$J$3:$J$99969,Balance!B7,Purchase!$L$3:$L$99969)-SUMIF(Consumption!$J$3:$J$99615,Balance!B7,Consumption!$V$3:$V$99615))</f>
        <v>0</v>
      </c>
      <c r="E7" s="45" t="str">
        <f t="shared" si="1"/>
        <v/>
      </c>
      <c r="F7" s="41">
        <v>5</v>
      </c>
      <c r="G7" s="46" t="str">
        <f t="shared" si="2"/>
        <v/>
      </c>
    </row>
    <row r="8" spans="1:9" x14ac:dyDescent="0.35">
      <c r="A8" s="22">
        <f>IF(B8="","",COUNTA($B$2:B8))</f>
        <v>7</v>
      </c>
      <c r="B8" s="27" t="s">
        <v>13</v>
      </c>
      <c r="C8" s="44" t="str">
        <f t="shared" si="0"/>
        <v>Kg's</v>
      </c>
      <c r="D8" s="57">
        <f>IF(C8="","",SUMIF(Purchase!$J$3:$J$99969,Balance!B8,Purchase!$L$3:$L$99969)-SUMIF(Consumption!$J$3:$J$99615,Balance!B8,Consumption!$V$3:$V$99615))</f>
        <v>3910.1761701999999</v>
      </c>
      <c r="E8" s="45">
        <f t="shared" si="1"/>
        <v>3.9101761701999997</v>
      </c>
      <c r="F8" s="41">
        <v>5</v>
      </c>
      <c r="G8" s="46" t="str">
        <f t="shared" si="2"/>
        <v>Place Order</v>
      </c>
    </row>
    <row r="9" spans="1:9" x14ac:dyDescent="0.35">
      <c r="A9" s="22">
        <f>IF(B9="","",COUNTA($B$2:B9))</f>
        <v>8</v>
      </c>
      <c r="B9" s="27" t="s">
        <v>14</v>
      </c>
      <c r="C9" s="44" t="str">
        <f t="shared" si="0"/>
        <v>Kg's</v>
      </c>
      <c r="D9" s="57">
        <f>IF(C9="","",SUMIF(Purchase!$J$3:$J$99969,Balance!B9,Purchase!$L$3:$L$99969)-SUMIF(Consumption!$J$3:$J$99615,Balance!B9,Consumption!$V$3:$V$99615))</f>
        <v>9225.0135200000004</v>
      </c>
      <c r="E9" s="45">
        <f t="shared" si="1"/>
        <v>9.225013520000001</v>
      </c>
      <c r="F9" s="41">
        <v>5</v>
      </c>
      <c r="G9" s="46" t="str">
        <f t="shared" si="2"/>
        <v/>
      </c>
    </row>
    <row r="10" spans="1:9" x14ac:dyDescent="0.35">
      <c r="A10" s="22">
        <f>IF(B10="","",COUNTA($B$2:B10))</f>
        <v>9</v>
      </c>
      <c r="B10" s="27" t="s">
        <v>15</v>
      </c>
      <c r="C10" s="44" t="str">
        <f t="shared" si="0"/>
        <v>Kg's</v>
      </c>
      <c r="D10" s="57">
        <f>IF(C10="","",SUMIF(Purchase!$J$3:$J$99969,Balance!B10,Purchase!$L$3:$L$99969)-SUMIF(Consumption!$J$3:$J$99615,Balance!B10,Consumption!$V$3:$V$99615))</f>
        <v>299</v>
      </c>
      <c r="E10" s="45">
        <f t="shared" si="1"/>
        <v>0.29899999999999999</v>
      </c>
      <c r="F10" s="41">
        <v>5</v>
      </c>
      <c r="G10" s="46" t="str">
        <f t="shared" si="2"/>
        <v>Place Order</v>
      </c>
    </row>
    <row r="11" spans="1:9" x14ac:dyDescent="0.35">
      <c r="A11" s="22">
        <f>IF(B11="","",COUNTA($B$2:B11))</f>
        <v>10</v>
      </c>
      <c r="B11" s="27" t="s">
        <v>16</v>
      </c>
      <c r="C11" s="44" t="str">
        <f t="shared" si="0"/>
        <v>Kg's</v>
      </c>
      <c r="D11" s="57">
        <f>IF(C11="","",SUMIF(Purchase!$J$3:$J$99969,Balance!B11,Purchase!$L$3:$L$99969)-SUMIF(Consumption!$J$3:$J$99615,Balance!B11,Consumption!$V$3:$V$99615))</f>
        <v>1251</v>
      </c>
      <c r="E11" s="45">
        <f t="shared" si="1"/>
        <v>1.2509999999999999</v>
      </c>
      <c r="F11" s="41">
        <v>5</v>
      </c>
      <c r="G11" s="46" t="str">
        <f t="shared" si="2"/>
        <v>Place Order</v>
      </c>
    </row>
    <row r="12" spans="1:9" x14ac:dyDescent="0.35">
      <c r="A12" s="22">
        <f>IF(B12="","",COUNTA($B$2:B12))</f>
        <v>11</v>
      </c>
      <c r="B12" s="27" t="s">
        <v>17</v>
      </c>
      <c r="C12" s="44" t="str">
        <f t="shared" si="0"/>
        <v>Kg's</v>
      </c>
      <c r="D12" s="57">
        <f>IF(C12="","",SUMIF(Purchase!$J$3:$J$99969,Balance!B12,Purchase!$L$3:$L$99969)-SUMIF(Consumption!$J$3:$J$99615,Balance!B12,Consumption!$V$3:$V$99615))</f>
        <v>5919</v>
      </c>
      <c r="E12" s="45">
        <f t="shared" si="1"/>
        <v>5.9189999999999996</v>
      </c>
      <c r="F12" s="41">
        <v>5</v>
      </c>
      <c r="G12" s="46" t="str">
        <f t="shared" si="2"/>
        <v/>
      </c>
    </row>
    <row r="13" spans="1:9" x14ac:dyDescent="0.35">
      <c r="A13" s="22">
        <f>IF(B13="","",COUNTA($B$2:B13))</f>
        <v>12</v>
      </c>
      <c r="B13" s="27" t="s">
        <v>18</v>
      </c>
      <c r="C13" s="44" t="str">
        <f t="shared" si="0"/>
        <v>Kg's</v>
      </c>
      <c r="D13" s="57">
        <f>IF(C13="","",SUMIF(Purchase!$J$3:$J$99969,Balance!B13,Purchase!$L$3:$L$99969)-SUMIF(Consumption!$J$3:$J$99615,Balance!B13,Consumption!$V$3:$V$99615))</f>
        <v>2970</v>
      </c>
      <c r="E13" s="45">
        <f t="shared" si="1"/>
        <v>2.97</v>
      </c>
      <c r="F13" s="41">
        <v>5</v>
      </c>
      <c r="G13" s="46" t="str">
        <f t="shared" si="2"/>
        <v>Place Order</v>
      </c>
    </row>
    <row r="14" spans="1:9" x14ac:dyDescent="0.35">
      <c r="A14" s="22">
        <f>IF(B14="","",COUNTA($B$2:B14))</f>
        <v>13</v>
      </c>
      <c r="B14" s="27" t="s">
        <v>19</v>
      </c>
      <c r="C14" s="44" t="str">
        <f t="shared" si="0"/>
        <v>Kg's</v>
      </c>
      <c r="D14" s="57">
        <f>IF(C14="","",SUMIF(Purchase!$J$3:$J$99969,Balance!B14,Purchase!$L$3:$L$99969)-SUMIF(Consumption!$J$3:$J$99615,Balance!B14,Consumption!$V$3:$V$99615))</f>
        <v>21628.429518000001</v>
      </c>
      <c r="E14" s="45">
        <f t="shared" si="1"/>
        <v>21.628429518000001</v>
      </c>
      <c r="F14" s="41">
        <v>5</v>
      </c>
      <c r="G14" s="46" t="str">
        <f t="shared" si="2"/>
        <v/>
      </c>
    </row>
    <row r="15" spans="1:9" x14ac:dyDescent="0.35">
      <c r="A15" s="22">
        <f>IF(B15="","",COUNTA($B$2:B15))</f>
        <v>14</v>
      </c>
      <c r="B15" s="27" t="s">
        <v>20</v>
      </c>
      <c r="C15" s="44" t="str">
        <f t="shared" si="0"/>
        <v>Kg's</v>
      </c>
      <c r="D15" s="57">
        <f>IF(C15="","",SUMIF(Purchase!$J$3:$J$99969,Balance!B15,Purchase!$L$3:$L$99969)-SUMIF(Consumption!$J$3:$J$99615,Balance!B15,Consumption!$V$3:$V$99615))</f>
        <v>11610.39618400001</v>
      </c>
      <c r="E15" s="45">
        <f t="shared" si="1"/>
        <v>11.61039618400001</v>
      </c>
      <c r="F15" s="41">
        <v>5</v>
      </c>
      <c r="G15" s="46" t="str">
        <f t="shared" si="2"/>
        <v/>
      </c>
    </row>
    <row r="16" spans="1:9" x14ac:dyDescent="0.35">
      <c r="A16" s="22">
        <f>IF(B16="","",COUNTA($B$2:B16))</f>
        <v>15</v>
      </c>
      <c r="B16" s="27" t="s">
        <v>21</v>
      </c>
      <c r="C16" s="44" t="str">
        <f t="shared" si="0"/>
        <v>Kg's</v>
      </c>
      <c r="D16" s="57">
        <f>IF(C16="","",SUMIF(Purchase!$J$3:$J$99969,Balance!B16,Purchase!$L$3:$L$99969)-SUMIF(Consumption!$J$3:$J$99615,Balance!B16,Consumption!$V$3:$V$99615))</f>
        <v>7600.4449400000012</v>
      </c>
      <c r="E16" s="45">
        <f t="shared" si="1"/>
        <v>7.6004449400000009</v>
      </c>
      <c r="F16" s="41">
        <v>5</v>
      </c>
      <c r="G16" s="46" t="str">
        <f t="shared" si="2"/>
        <v/>
      </c>
    </row>
    <row r="17" spans="1:7" x14ac:dyDescent="0.35">
      <c r="A17" s="22">
        <f>IF(B17="","",COUNTA($B$2:B17))</f>
        <v>16</v>
      </c>
      <c r="B17" s="27" t="s">
        <v>22</v>
      </c>
      <c r="C17" s="44" t="str">
        <f t="shared" si="0"/>
        <v>Kg's</v>
      </c>
      <c r="D17" s="57">
        <f>IF(C17="","",SUMIF(Purchase!$J$3:$J$99969,Balance!B17,Purchase!$L$3:$L$99969)-SUMIF(Consumption!$J$3:$J$99615,Balance!B17,Consumption!$V$3:$V$99615))</f>
        <v>104.91498000000001</v>
      </c>
      <c r="E17" s="45">
        <f t="shared" si="1"/>
        <v>0.10491498000000002</v>
      </c>
      <c r="F17" s="41"/>
      <c r="G17" s="46" t="str">
        <f t="shared" si="2"/>
        <v/>
      </c>
    </row>
    <row r="18" spans="1:7" x14ac:dyDescent="0.35">
      <c r="A18" s="22">
        <f>IF(B18="","",COUNTA($B$2:B18))</f>
        <v>17</v>
      </c>
      <c r="B18" s="27" t="s">
        <v>24</v>
      </c>
      <c r="C18" s="44" t="str">
        <f t="shared" si="0"/>
        <v>No's</v>
      </c>
      <c r="D18" s="57">
        <f>IF(C18="","",SUMIF(Purchase!$J$3:$J$99969,Balance!B18,Purchase!$L$3:$L$99969)-SUMIF(Consumption!$J$3:$J$99615,Balance!B18,Consumption!$V$3:$V$99615))</f>
        <v>-156155</v>
      </c>
      <c r="E18" s="45" t="str">
        <f t="shared" si="1"/>
        <v/>
      </c>
      <c r="F18" s="41"/>
      <c r="G18" s="46" t="str">
        <f t="shared" si="2"/>
        <v/>
      </c>
    </row>
    <row r="19" spans="1:7" x14ac:dyDescent="0.35">
      <c r="A19" s="22">
        <f>IF(B19="","",COUNTA($B$2:B19))</f>
        <v>18</v>
      </c>
      <c r="B19" s="27" t="s">
        <v>455</v>
      </c>
      <c r="C19" s="44" t="str">
        <f t="shared" si="0"/>
        <v>No's</v>
      </c>
      <c r="D19" s="57">
        <f>IF(C19="","",SUMIF(Purchase!$J$3:$J$99969,Balance!B19,Purchase!$L$3:$L$99969)-SUMIF(Consumption!$J$3:$J$99615,Balance!B19,Consumption!$V$3:$V$99615))</f>
        <v>55211</v>
      </c>
      <c r="E19" s="45" t="str">
        <f t="shared" si="1"/>
        <v/>
      </c>
      <c r="F19" s="41"/>
      <c r="G19" s="46" t="str">
        <f t="shared" si="2"/>
        <v/>
      </c>
    </row>
    <row r="20" spans="1:7" x14ac:dyDescent="0.35">
      <c r="A20" s="22">
        <f>IF(B20="","",COUNTA($B$2:B20))</f>
        <v>19</v>
      </c>
      <c r="B20" s="27" t="s">
        <v>374</v>
      </c>
      <c r="C20" s="44" t="str">
        <f t="shared" si="0"/>
        <v>No's</v>
      </c>
      <c r="D20" s="57">
        <f>IF(C20="","",SUMIF(Purchase!$J$3:$J$99969,Balance!B20,Purchase!$L$3:$L$99969)-SUMIF(Consumption!$J$3:$J$99615,Balance!B20,Consumption!$V$3:$V$99615))</f>
        <v>-7868</v>
      </c>
      <c r="E20" s="45" t="str">
        <f t="shared" si="1"/>
        <v/>
      </c>
      <c r="F20" s="41"/>
      <c r="G20" s="46" t="str">
        <f t="shared" si="2"/>
        <v/>
      </c>
    </row>
    <row r="21" spans="1:7" x14ac:dyDescent="0.35">
      <c r="A21" s="22">
        <f>IF(B21="","",COUNTA($B$2:B21))</f>
        <v>20</v>
      </c>
      <c r="B21" s="27" t="s">
        <v>343</v>
      </c>
      <c r="C21" s="44" t="str">
        <f t="shared" si="0"/>
        <v>No's</v>
      </c>
      <c r="D21" s="57">
        <f>IF(C21="","",SUMIF(Purchase!$J$3:$J$99969,Balance!B21,Purchase!$L$3:$L$99969)-SUMIF(Consumption!$J$3:$J$99615,Balance!B21,Consumption!$V$3:$V$99615))</f>
        <v>686</v>
      </c>
      <c r="E21" s="45" t="str">
        <f t="shared" si="1"/>
        <v/>
      </c>
      <c r="F21" s="41"/>
      <c r="G21" s="46" t="str">
        <f t="shared" si="2"/>
        <v/>
      </c>
    </row>
    <row r="22" spans="1:7" x14ac:dyDescent="0.35">
      <c r="A22" s="22">
        <f>IF(B22="","",COUNTA($B$2:B22))</f>
        <v>21</v>
      </c>
      <c r="B22" s="27" t="s">
        <v>345</v>
      </c>
      <c r="C22" s="44" t="str">
        <f t="shared" si="0"/>
        <v>Kg's</v>
      </c>
      <c r="D22" s="57">
        <f>IF(C22="","",SUMIF(Purchase!$J$3:$J$99969,Balance!B22,Purchase!$L$3:$L$99969)-SUMIF(Consumption!$J$3:$J$99615,Balance!B22,Consumption!$V$3:$V$99615))</f>
        <v>19.049999999999869</v>
      </c>
      <c r="E22" s="45" t="str">
        <f t="shared" si="1"/>
        <v/>
      </c>
      <c r="F22" s="41"/>
      <c r="G22" s="46" t="str">
        <f t="shared" si="2"/>
        <v/>
      </c>
    </row>
    <row r="23" spans="1:7" x14ac:dyDescent="0.35">
      <c r="A23" s="22">
        <f>IF(B23="","",COUNTA($B$2:B23))</f>
        <v>22</v>
      </c>
      <c r="B23" s="27" t="s">
        <v>237</v>
      </c>
      <c r="C23" s="44" t="str">
        <f t="shared" si="0"/>
        <v>Sqmt</v>
      </c>
      <c r="D23" s="57">
        <f>IF(C23="","",SUMIF(Purchase!$J$3:$J$99969,Balance!B23,Purchase!$L$3:$L$99969)-SUMIF(Consumption!$J$3:$J$99615,Balance!B23,Consumption!$V$3:$V$99615))</f>
        <v>229.49799999999959</v>
      </c>
      <c r="E23" s="45">
        <f t="shared" si="1"/>
        <v>0.22949799999999959</v>
      </c>
      <c r="F23" s="41"/>
      <c r="G23" s="46" t="str">
        <f t="shared" si="2"/>
        <v/>
      </c>
    </row>
    <row r="24" spans="1:7" x14ac:dyDescent="0.35">
      <c r="A24" s="22">
        <f>IF(B24="","",COUNTA($B$2:B24))</f>
        <v>23</v>
      </c>
      <c r="B24" s="27" t="s">
        <v>236</v>
      </c>
      <c r="C24" s="44" t="str">
        <f t="shared" si="0"/>
        <v>Sqmt</v>
      </c>
      <c r="D24" s="57">
        <f>IF(C24="","",SUMIF(Purchase!$J$3:$J$99969,Balance!B24,Purchase!$L$3:$L$99969)-SUMIF(Consumption!$J$3:$J$99615,Balance!B24,Consumption!$V$3:$V$99615))</f>
        <v>537.21749999999997</v>
      </c>
      <c r="E24" s="45">
        <f t="shared" si="1"/>
        <v>0.53721750000000001</v>
      </c>
      <c r="F24" s="41"/>
      <c r="G24" s="46" t="str">
        <f t="shared" si="2"/>
        <v/>
      </c>
    </row>
    <row r="25" spans="1:7" x14ac:dyDescent="0.35">
      <c r="A25" s="22">
        <f>IF(B25="","",COUNTA($B$2:B25))</f>
        <v>24</v>
      </c>
      <c r="B25" s="27" t="s">
        <v>235</v>
      </c>
      <c r="C25" s="44" t="str">
        <f t="shared" si="0"/>
        <v>Sqmt</v>
      </c>
      <c r="D25" s="57">
        <f>IF(C25="","",SUMIF(Purchase!$J$3:$J$99969,Balance!B25,Purchase!$L$3:$L$99969)-SUMIF(Consumption!$J$3:$J$99615,Balance!B25,Consumption!$V$3:$V$99615))</f>
        <v>0</v>
      </c>
      <c r="E25" s="45" t="str">
        <f t="shared" si="1"/>
        <v/>
      </c>
      <c r="F25" s="41"/>
      <c r="G25" s="46" t="str">
        <f t="shared" si="2"/>
        <v/>
      </c>
    </row>
    <row r="26" spans="1:7" x14ac:dyDescent="0.35">
      <c r="A26" s="22">
        <f>IF(B26="","",COUNTA($B$2:B26))</f>
        <v>25</v>
      </c>
      <c r="B26" s="27" t="s">
        <v>226</v>
      </c>
      <c r="C26" s="44" t="str">
        <f t="shared" si="0"/>
        <v>Sqmt</v>
      </c>
      <c r="D26" s="57">
        <f>IF(C26="","",SUMIF(Purchase!$J$3:$J$99969,Balance!B26,Purchase!$L$3:$L$99969)-SUMIF(Consumption!$J$3:$J$99615,Balance!B26,Consumption!$V$3:$V$99615))</f>
        <v>0</v>
      </c>
      <c r="E26" s="45" t="str">
        <f t="shared" si="1"/>
        <v/>
      </c>
      <c r="F26" s="41"/>
      <c r="G26" s="46" t="str">
        <f t="shared" si="2"/>
        <v/>
      </c>
    </row>
    <row r="27" spans="1:7" x14ac:dyDescent="0.35">
      <c r="A27" s="22">
        <f>IF(B27="","",COUNTA($B$2:B27))</f>
        <v>26</v>
      </c>
      <c r="B27" s="27" t="s">
        <v>26</v>
      </c>
      <c r="C27" s="44" t="str">
        <f t="shared" si="0"/>
        <v>Sqmt</v>
      </c>
      <c r="D27" s="57">
        <f>IF(C27="","",SUMIF(Purchase!$J$3:$J$99969,Balance!B27,Purchase!$L$3:$L$99969)-SUMIF(Consumption!$J$3:$J$99615,Balance!B27,Consumption!$V$3:$V$99615))</f>
        <v>0</v>
      </c>
      <c r="E27" s="45" t="str">
        <f t="shared" si="1"/>
        <v/>
      </c>
      <c r="F27" s="41"/>
      <c r="G27" s="46" t="str">
        <f t="shared" si="2"/>
        <v/>
      </c>
    </row>
    <row r="28" spans="1:7" x14ac:dyDescent="0.35">
      <c r="A28" s="22">
        <f>IF(B28="","",COUNTA($B$2:B28))</f>
        <v>27</v>
      </c>
      <c r="B28" s="27" t="s">
        <v>27</v>
      </c>
      <c r="C28" s="44" t="str">
        <f t="shared" si="0"/>
        <v>Sqmt</v>
      </c>
      <c r="D28" s="57">
        <f>IF(C28="","",SUMIF(Purchase!$J$3:$J$99969,Balance!B28,Purchase!$L$3:$L$99969)-SUMIF(Consumption!$J$3:$J$99615,Balance!B28,Consumption!$V$3:$V$99615))</f>
        <v>0</v>
      </c>
      <c r="E28" s="45" t="str">
        <f t="shared" si="1"/>
        <v/>
      </c>
      <c r="F28" s="41"/>
      <c r="G28" s="46" t="str">
        <f t="shared" si="2"/>
        <v/>
      </c>
    </row>
    <row r="29" spans="1:7" x14ac:dyDescent="0.35">
      <c r="A29" s="22">
        <f>IF(B29="","",COUNTA($B$2:B29))</f>
        <v>28</v>
      </c>
      <c r="B29" s="27" t="s">
        <v>28</v>
      </c>
      <c r="C29" s="44" t="str">
        <f t="shared" si="0"/>
        <v>Sqmt</v>
      </c>
      <c r="D29" s="57">
        <f>IF(C29="","",SUMIF(Purchase!$J$3:$J$99969,Balance!B29,Purchase!$L$3:$L$99969)-SUMIF(Consumption!$J$3:$J$99615,Balance!B29,Consumption!$V$3:$V$99615))</f>
        <v>0</v>
      </c>
      <c r="E29" s="45" t="str">
        <f t="shared" si="1"/>
        <v/>
      </c>
      <c r="F29" s="41"/>
      <c r="G29" s="46" t="str">
        <f t="shared" si="2"/>
        <v/>
      </c>
    </row>
    <row r="30" spans="1:7" x14ac:dyDescent="0.35">
      <c r="A30" s="22">
        <f>IF(B30="","",COUNTA($B$2:B30))</f>
        <v>29</v>
      </c>
      <c r="B30" s="27" t="s">
        <v>349</v>
      </c>
      <c r="C30" s="44" t="str">
        <f t="shared" si="0"/>
        <v>Kg's</v>
      </c>
      <c r="D30" s="57">
        <f>IF(C30="","",SUMIF(Purchase!$J$3:$J$99969,Balance!B30,Purchase!$L$3:$L$99969)-SUMIF(Consumption!$J$3:$J$99615,Balance!B30,Consumption!$V$3:$V$99615))</f>
        <v>1819.9100000000003</v>
      </c>
      <c r="E30" s="45" t="str">
        <f t="shared" si="1"/>
        <v/>
      </c>
      <c r="F30" s="41"/>
      <c r="G30" s="46" t="str">
        <f t="shared" si="2"/>
        <v/>
      </c>
    </row>
    <row r="31" spans="1:7" x14ac:dyDescent="0.35">
      <c r="A31" s="22">
        <f>IF(B31="","",COUNTA($B$2:B31))</f>
        <v>30</v>
      </c>
      <c r="B31" s="27" t="s">
        <v>366</v>
      </c>
      <c r="C31" s="44" t="str">
        <f t="shared" si="0"/>
        <v>Roll</v>
      </c>
      <c r="D31" s="57">
        <f>IF(C31="","",SUMIF(Purchase!$J$3:$J$99969,Balance!B31,Purchase!$L$3:$L$99969)-SUMIF(Consumption!$J$3:$J$99615,Balance!B31,Consumption!$V$3:$V$99615))</f>
        <v>21</v>
      </c>
      <c r="E31" s="45" t="str">
        <f t="shared" si="1"/>
        <v/>
      </c>
      <c r="F31" s="41"/>
      <c r="G31" s="46" t="str">
        <f t="shared" si="2"/>
        <v/>
      </c>
    </row>
    <row r="32" spans="1:7" x14ac:dyDescent="0.35">
      <c r="A32" s="22">
        <f>IF(B32="","",COUNTA($B$2:B32))</f>
        <v>31</v>
      </c>
      <c r="B32" s="27" t="s">
        <v>225</v>
      </c>
      <c r="C32" s="44" t="str">
        <f t="shared" si="0"/>
        <v>Rmt</v>
      </c>
      <c r="D32" s="57">
        <f>IF(C32="","",SUMIF(Purchase!$J$3:$J$99969,Balance!B32,Purchase!$L$3:$L$99969)-SUMIF(Consumption!$J$3:$J$99615,Balance!B32,Consumption!$V$3:$V$99615))</f>
        <v>7340</v>
      </c>
      <c r="E32" s="45" t="str">
        <f t="shared" si="1"/>
        <v/>
      </c>
      <c r="F32" s="41"/>
      <c r="G32" s="46" t="str">
        <f t="shared" si="2"/>
        <v/>
      </c>
    </row>
    <row r="33" spans="1:7" x14ac:dyDescent="0.35">
      <c r="A33" s="22">
        <f>IF(B33="","",COUNTA($B$2:B33))</f>
        <v>32</v>
      </c>
      <c r="B33" s="27" t="s">
        <v>23</v>
      </c>
      <c r="C33" s="44" t="str">
        <f t="shared" si="0"/>
        <v>No's</v>
      </c>
      <c r="D33" s="57">
        <f>IF(C33="","",SUMIF(Purchase!$J$3:$J$99969,Balance!B33,Purchase!$L$3:$L$99969)-SUMIF(Consumption!$J$3:$J$99615,Balance!B33,Consumption!$V$3:$V$99615))</f>
        <v>-3788</v>
      </c>
      <c r="E33" s="45" t="str">
        <f t="shared" si="1"/>
        <v/>
      </c>
      <c r="F33" s="41"/>
      <c r="G33" s="46" t="str">
        <f t="shared" si="2"/>
        <v/>
      </c>
    </row>
    <row r="34" spans="1:7" x14ac:dyDescent="0.35">
      <c r="A34" s="22">
        <f>IF(B34="","",COUNTA($B$2:B34))</f>
        <v>33</v>
      </c>
      <c r="B34" s="27" t="s">
        <v>229</v>
      </c>
      <c r="C34" s="44" t="str">
        <f t="shared" si="0"/>
        <v>Rmt</v>
      </c>
      <c r="D34" s="57">
        <f>IF(C34="","",SUMIF(Purchase!$J$3:$J$99969,Balance!B34,Purchase!$L$3:$L$99969)-SUMIF(Consumption!$J$3:$J$99615,Balance!B34,Consumption!$V$3:$V$99615))</f>
        <v>0</v>
      </c>
      <c r="E34" s="45" t="str">
        <f t="shared" si="1"/>
        <v/>
      </c>
      <c r="F34" s="41"/>
      <c r="G34" s="46" t="str">
        <f t="shared" si="2"/>
        <v/>
      </c>
    </row>
    <row r="35" spans="1:7" x14ac:dyDescent="0.35">
      <c r="A35" s="22">
        <f>IF(B35="","",COUNTA($B$2:B35))</f>
        <v>34</v>
      </c>
      <c r="B35" s="27" t="s">
        <v>346</v>
      </c>
      <c r="C35" s="44" t="str">
        <f t="shared" si="0"/>
        <v>No's</v>
      </c>
      <c r="D35" s="57">
        <f>IF(C35="","",SUMIF(Purchase!$J$3:$J$99969,Balance!B35,Purchase!$L$3:$L$99969)-SUMIF(Consumption!$J$3:$J$99615,Balance!B35,Consumption!$V$3:$V$99615))</f>
        <v>0</v>
      </c>
      <c r="E35" s="45" t="str">
        <f t="shared" si="1"/>
        <v/>
      </c>
      <c r="F35" s="41"/>
      <c r="G35" s="46" t="str">
        <f t="shared" si="2"/>
        <v/>
      </c>
    </row>
    <row r="36" spans="1:7" x14ac:dyDescent="0.35">
      <c r="A36" s="22">
        <f>IF(B36="","",COUNTA($B$2:B36))</f>
        <v>35</v>
      </c>
      <c r="B36" s="27" t="s">
        <v>452</v>
      </c>
      <c r="C36" s="44" t="str">
        <f t="shared" si="0"/>
        <v>Sqmt</v>
      </c>
      <c r="D36" s="57">
        <f>IF(C36="","",SUMIF(Purchase!$J$3:$J$99969,Balance!B36,Purchase!$L$3:$L$99969)-SUMIF(Consumption!$J$3:$J$99615,Balance!B36,Consumption!$V$3:$V$99615))</f>
        <v>354</v>
      </c>
      <c r="E36" s="45" t="str">
        <f t="shared" si="1"/>
        <v/>
      </c>
      <c r="F36" s="41"/>
      <c r="G36" s="46" t="str">
        <f t="shared" ref="G36:G92" si="3">IF(E36&lt;F36,"Place Order","")</f>
        <v/>
      </c>
    </row>
    <row r="37" spans="1:7" x14ac:dyDescent="0.35">
      <c r="A37" s="22">
        <f>IF(B37="","",COUNTA($B$2:B37))</f>
        <v>36</v>
      </c>
      <c r="B37" s="27" t="s">
        <v>453</v>
      </c>
      <c r="C37" s="44" t="str">
        <f t="shared" si="0"/>
        <v>Sqmt</v>
      </c>
      <c r="D37" s="57">
        <f>IF(C37="","",SUMIF(Purchase!$J$3:$J$99969,Balance!B37,Purchase!$L$3:$L$99969)-SUMIF(Consumption!$J$3:$J$99615,Balance!B37,Consumption!$V$3:$V$99615))</f>
        <v>676.4</v>
      </c>
      <c r="E37" s="45" t="str">
        <f t="shared" si="1"/>
        <v/>
      </c>
      <c r="F37" s="41"/>
      <c r="G37" s="46" t="str">
        <f t="shared" si="3"/>
        <v/>
      </c>
    </row>
    <row r="38" spans="1:7" x14ac:dyDescent="0.35">
      <c r="A38" s="22">
        <f>IF(B38="","",COUNTA($B$2:B38))</f>
        <v>37</v>
      </c>
      <c r="B38" s="27" t="s">
        <v>454</v>
      </c>
      <c r="C38" s="44" t="str">
        <f t="shared" si="0"/>
        <v>Sqmt</v>
      </c>
      <c r="D38" s="57">
        <f>IF(C38="","",SUMIF(Purchase!$J$3:$J$99969,Balance!B38,Purchase!$L$3:$L$99969)-SUMIF(Consumption!$J$3:$J$99615,Balance!B38,Consumption!$V$3:$V$99615))</f>
        <v>8.3000000000000007</v>
      </c>
      <c r="E38" s="45" t="str">
        <f t="shared" si="1"/>
        <v/>
      </c>
      <c r="F38" s="41"/>
      <c r="G38" s="46" t="str">
        <f t="shared" si="3"/>
        <v/>
      </c>
    </row>
    <row r="39" spans="1:7" x14ac:dyDescent="0.35">
      <c r="A39" s="22">
        <f>IF(B39="","",COUNTA($B$2:B39))</f>
        <v>38</v>
      </c>
      <c r="B39" s="27" t="s">
        <v>451</v>
      </c>
      <c r="C39" s="44" t="str">
        <f t="shared" si="0"/>
        <v>Sqmt</v>
      </c>
      <c r="D39" s="57">
        <f>IF(C39="","",SUMIF(Purchase!$J$3:$J$99969,Balance!B39,Purchase!$L$3:$L$99969)-SUMIF(Consumption!$J$3:$J$99615,Balance!B39,Consumption!$V$3:$V$99615))</f>
        <v>0</v>
      </c>
      <c r="E39" s="45" t="str">
        <f t="shared" si="1"/>
        <v/>
      </c>
      <c r="F39" s="41"/>
      <c r="G39" s="46" t="str">
        <f t="shared" si="3"/>
        <v/>
      </c>
    </row>
    <row r="40" spans="1:7" x14ac:dyDescent="0.35">
      <c r="A40" s="22">
        <f>IF(B40="","",COUNTA($B$2:B40))</f>
        <v>39</v>
      </c>
      <c r="B40" s="27" t="s">
        <v>450</v>
      </c>
      <c r="C40" s="44" t="str">
        <f t="shared" si="0"/>
        <v>Sqmt</v>
      </c>
      <c r="D40" s="57">
        <f>IF(C40="","",SUMIF(Purchase!$J$3:$J$99969,Balance!B40,Purchase!$L$3:$L$99969)-SUMIF(Consumption!$J$3:$J$99615,Balance!B40,Consumption!$V$3:$V$99615))</f>
        <v>0</v>
      </c>
      <c r="E40" s="45" t="str">
        <f t="shared" si="1"/>
        <v/>
      </c>
      <c r="F40" s="41"/>
      <c r="G40" s="46" t="str">
        <f t="shared" si="3"/>
        <v/>
      </c>
    </row>
    <row r="41" spans="1:7" x14ac:dyDescent="0.35">
      <c r="A41" s="22">
        <f>IF(B41="","",COUNTA($B$2:B41))</f>
        <v>40</v>
      </c>
      <c r="B41" s="27" t="s">
        <v>449</v>
      </c>
      <c r="C41" s="44" t="str">
        <f t="shared" si="0"/>
        <v>Sqmt</v>
      </c>
      <c r="D41" s="57">
        <f>IF(C41="","",SUMIF(Purchase!$J$3:$J$99969,Balance!B41,Purchase!$L$3:$L$99969)-SUMIF(Consumption!$J$3:$J$99615,Balance!B41,Consumption!$V$3:$V$99615))</f>
        <v>38.4</v>
      </c>
      <c r="E41" s="45" t="str">
        <f t="shared" si="1"/>
        <v/>
      </c>
      <c r="F41" s="41"/>
      <c r="G41" s="46" t="str">
        <f t="shared" si="3"/>
        <v/>
      </c>
    </row>
    <row r="42" spans="1:7" x14ac:dyDescent="0.35">
      <c r="A42" s="22">
        <f>IF(B42="","",COUNTA($B$2:B42))</f>
        <v>41</v>
      </c>
      <c r="B42" s="27" t="s">
        <v>448</v>
      </c>
      <c r="C42" s="44" t="str">
        <f t="shared" si="0"/>
        <v>Sqmt</v>
      </c>
      <c r="D42" s="57">
        <f>IF(C42="","",SUMIF(Purchase!$J$3:$J$99969,Balance!B42,Purchase!$L$3:$L$99969)-SUMIF(Consumption!$J$3:$J$99615,Balance!B42,Consumption!$V$3:$V$99615))</f>
        <v>93.6</v>
      </c>
      <c r="E42" s="45" t="str">
        <f t="shared" si="1"/>
        <v/>
      </c>
      <c r="F42" s="41"/>
      <c r="G42" s="46" t="str">
        <f t="shared" si="3"/>
        <v/>
      </c>
    </row>
    <row r="43" spans="1:7" x14ac:dyDescent="0.35">
      <c r="A43" s="22">
        <f>IF(B43="","",COUNTA($B$2:B43))</f>
        <v>42</v>
      </c>
      <c r="B43" s="27" t="s">
        <v>447</v>
      </c>
      <c r="C43" s="44" t="str">
        <f t="shared" si="0"/>
        <v>Sqmt</v>
      </c>
      <c r="D43" s="57">
        <f>IF(C43="","",SUMIF(Purchase!$J$3:$J$99969,Balance!B43,Purchase!$L$3:$L$99969)-SUMIF(Consumption!$J$3:$J$99615,Balance!B43,Consumption!$V$3:$V$99615))</f>
        <v>0</v>
      </c>
      <c r="E43" s="45" t="str">
        <f t="shared" si="1"/>
        <v/>
      </c>
      <c r="F43" s="41"/>
      <c r="G43" s="46" t="str">
        <f t="shared" si="3"/>
        <v/>
      </c>
    </row>
    <row r="44" spans="1:7" x14ac:dyDescent="0.35">
      <c r="A44" s="22">
        <f>IF(B44="","",COUNTA($B$2:B44))</f>
        <v>43</v>
      </c>
      <c r="B44" s="27" t="s">
        <v>446</v>
      </c>
      <c r="C44" s="44" t="str">
        <f t="shared" si="0"/>
        <v>Sqmt</v>
      </c>
      <c r="D44" s="57">
        <f>IF(C44="","",SUMIF(Purchase!$J$3:$J$99969,Balance!B44,Purchase!$L$3:$L$99969)-SUMIF(Consumption!$J$3:$J$99615,Balance!B44,Consumption!$V$3:$V$99615))</f>
        <v>24</v>
      </c>
      <c r="E44" s="45" t="str">
        <f t="shared" si="1"/>
        <v/>
      </c>
      <c r="F44" s="41"/>
      <c r="G44" s="46" t="str">
        <f t="shared" si="3"/>
        <v/>
      </c>
    </row>
    <row r="45" spans="1:7" x14ac:dyDescent="0.35">
      <c r="A45" s="22">
        <f>IF(B45="","",COUNTA($B$2:B45))</f>
        <v>44</v>
      </c>
      <c r="B45" s="27" t="s">
        <v>445</v>
      </c>
      <c r="C45" s="44" t="str">
        <f t="shared" si="0"/>
        <v>Sqmt</v>
      </c>
      <c r="D45" s="57">
        <f>IF(C45="","",SUMIF(Purchase!$J$3:$J$99969,Balance!B45,Purchase!$L$3:$L$99969)-SUMIF(Consumption!$J$3:$J$99615,Balance!B45,Consumption!$V$3:$V$99615))</f>
        <v>67.2</v>
      </c>
      <c r="E45" s="45" t="str">
        <f t="shared" si="1"/>
        <v/>
      </c>
      <c r="F45" s="41"/>
      <c r="G45" s="46" t="str">
        <f t="shared" si="3"/>
        <v/>
      </c>
    </row>
    <row r="46" spans="1:7" x14ac:dyDescent="0.35">
      <c r="A46" s="22">
        <f>IF(B46="","",COUNTA($B$2:B46))</f>
        <v>45</v>
      </c>
      <c r="B46" s="27" t="s">
        <v>444</v>
      </c>
      <c r="C46" s="44" t="str">
        <f t="shared" si="0"/>
        <v>Sqmt</v>
      </c>
      <c r="D46" s="57">
        <f>IF(C46="","",SUMIF(Purchase!$J$3:$J$99969,Balance!B46,Purchase!$L$3:$L$99969)-SUMIF(Consumption!$J$3:$J$99615,Balance!B46,Consumption!$V$3:$V$99615))</f>
        <v>0</v>
      </c>
      <c r="E46" s="45" t="str">
        <f t="shared" si="1"/>
        <v/>
      </c>
      <c r="F46" s="41"/>
      <c r="G46" s="46" t="str">
        <f t="shared" si="3"/>
        <v/>
      </c>
    </row>
    <row r="47" spans="1:7" x14ac:dyDescent="0.35">
      <c r="A47" s="22">
        <f>IF(B47="","",COUNTA($B$2:B47))</f>
        <v>46</v>
      </c>
      <c r="B47" s="27" t="s">
        <v>443</v>
      </c>
      <c r="C47" s="44" t="str">
        <f t="shared" si="0"/>
        <v>Sqmt</v>
      </c>
      <c r="D47" s="57">
        <f>IF(C47="","",SUMIF(Purchase!$J$3:$J$99969,Balance!B47,Purchase!$L$3:$L$99969)-SUMIF(Consumption!$J$3:$J$99615,Balance!B47,Consumption!$V$3:$V$99615))</f>
        <v>24</v>
      </c>
      <c r="E47" s="45" t="str">
        <f t="shared" si="1"/>
        <v/>
      </c>
      <c r="F47" s="41"/>
      <c r="G47" s="46" t="str">
        <f t="shared" si="3"/>
        <v/>
      </c>
    </row>
    <row r="48" spans="1:7" x14ac:dyDescent="0.35">
      <c r="A48" s="22">
        <f>IF(B48="","",COUNTA($B$2:B48))</f>
        <v>47</v>
      </c>
      <c r="B48" s="27" t="s">
        <v>442</v>
      </c>
      <c r="C48" s="44" t="str">
        <f t="shared" si="0"/>
        <v>Sqmt</v>
      </c>
      <c r="D48" s="57">
        <f>IF(C48="","",SUMIF(Purchase!$J$3:$J$99969,Balance!B48,Purchase!$L$3:$L$99969)-SUMIF(Consumption!$J$3:$J$99615,Balance!B48,Consumption!$V$3:$V$99615))</f>
        <v>0</v>
      </c>
      <c r="E48" s="45" t="str">
        <f t="shared" si="1"/>
        <v/>
      </c>
      <c r="F48" s="41"/>
      <c r="G48" s="46" t="str">
        <f t="shared" si="3"/>
        <v/>
      </c>
    </row>
    <row r="49" spans="1:7" x14ac:dyDescent="0.35">
      <c r="A49" s="22">
        <f>IF(B49="","",COUNTA($B$2:B49))</f>
        <v>48</v>
      </c>
      <c r="B49" s="27" t="s">
        <v>441</v>
      </c>
      <c r="C49" s="44" t="str">
        <f t="shared" si="0"/>
        <v>Sqmt</v>
      </c>
      <c r="D49" s="57">
        <f>IF(C49="","",SUMIF(Purchase!$J$3:$J$99969,Balance!B49,Purchase!$L$3:$L$99969)-SUMIF(Consumption!$J$3:$J$99615,Balance!B49,Consumption!$V$3:$V$99615))</f>
        <v>0</v>
      </c>
      <c r="E49" s="45" t="str">
        <f t="shared" si="1"/>
        <v/>
      </c>
      <c r="F49" s="41"/>
      <c r="G49" s="46" t="str">
        <f t="shared" si="3"/>
        <v/>
      </c>
    </row>
    <row r="50" spans="1:7" x14ac:dyDescent="0.35">
      <c r="A50" s="22">
        <f>IF(B50="","",COUNTA($B$2:B50))</f>
        <v>49</v>
      </c>
      <c r="B50" s="27" t="s">
        <v>440</v>
      </c>
      <c r="C50" s="44" t="str">
        <f t="shared" si="0"/>
        <v>Sqmt</v>
      </c>
      <c r="D50" s="57">
        <f>IF(C50="","",SUMIF(Purchase!$J$3:$J$99969,Balance!B50,Purchase!$L$3:$L$99969)-SUMIF(Consumption!$J$3:$J$99615,Balance!B50,Consumption!$V$3:$V$99615))</f>
        <v>0</v>
      </c>
      <c r="E50" s="45" t="str">
        <f t="shared" si="1"/>
        <v/>
      </c>
      <c r="F50" s="41"/>
      <c r="G50" s="46" t="str">
        <f t="shared" si="3"/>
        <v/>
      </c>
    </row>
    <row r="51" spans="1:7" x14ac:dyDescent="0.35">
      <c r="A51" s="22">
        <f>IF(B51="","",COUNTA($B$2:B51))</f>
        <v>50</v>
      </c>
      <c r="B51" s="27" t="s">
        <v>439</v>
      </c>
      <c r="C51" s="44" t="str">
        <f t="shared" si="0"/>
        <v>Sqmt</v>
      </c>
      <c r="D51" s="57">
        <f>IF(C51="","",SUMIF(Purchase!$J$3:$J$99969,Balance!B51,Purchase!$L$3:$L$99969)-SUMIF(Consumption!$J$3:$J$99615,Balance!B51,Consumption!$V$3:$V$99615))</f>
        <v>24</v>
      </c>
      <c r="E51" s="45" t="str">
        <f t="shared" si="1"/>
        <v/>
      </c>
      <c r="F51" s="41"/>
      <c r="G51" s="46" t="str">
        <f t="shared" si="3"/>
        <v/>
      </c>
    </row>
    <row r="52" spans="1:7" x14ac:dyDescent="0.35">
      <c r="A52" s="22">
        <f>IF(B52="","",COUNTA($B$2:B52))</f>
        <v>51</v>
      </c>
      <c r="B52" s="27" t="s">
        <v>438</v>
      </c>
      <c r="C52" s="44" t="str">
        <f t="shared" si="0"/>
        <v>Sqmt</v>
      </c>
      <c r="D52" s="57">
        <f>IF(C52="","",SUMIF(Purchase!$J$3:$J$99969,Balance!B52,Purchase!$L$3:$L$99969)-SUMIF(Consumption!$J$3:$J$99615,Balance!B52,Consumption!$V$3:$V$99615))</f>
        <v>0</v>
      </c>
      <c r="E52" s="45" t="str">
        <f t="shared" si="1"/>
        <v/>
      </c>
      <c r="F52" s="41"/>
      <c r="G52" s="46" t="str">
        <f t="shared" si="3"/>
        <v/>
      </c>
    </row>
    <row r="53" spans="1:7" x14ac:dyDescent="0.35">
      <c r="A53" s="22">
        <f>IF(B53="","",COUNTA($B$2:B53))</f>
        <v>52</v>
      </c>
      <c r="B53" s="27" t="s">
        <v>437</v>
      </c>
      <c r="C53" s="44" t="str">
        <f t="shared" si="0"/>
        <v>Sqmt</v>
      </c>
      <c r="D53" s="57">
        <f>IF(C53="","",SUMIF(Purchase!$J$3:$J$99969,Balance!B53,Purchase!$L$3:$L$99969)-SUMIF(Consumption!$J$3:$J$99615,Balance!B53,Consumption!$V$3:$V$99615))</f>
        <v>0</v>
      </c>
      <c r="E53" s="45" t="str">
        <f t="shared" si="1"/>
        <v/>
      </c>
      <c r="F53" s="41"/>
      <c r="G53" s="46" t="str">
        <f t="shared" si="3"/>
        <v/>
      </c>
    </row>
    <row r="54" spans="1:7" x14ac:dyDescent="0.35">
      <c r="A54" s="22">
        <f>IF(B54="","",COUNTA($B$2:B54))</f>
        <v>53</v>
      </c>
      <c r="B54" s="27" t="s">
        <v>436</v>
      </c>
      <c r="C54" s="44" t="str">
        <f t="shared" si="0"/>
        <v>Sqmt</v>
      </c>
      <c r="D54" s="57">
        <f>IF(C54="","",SUMIF(Purchase!$J$3:$J$99969,Balance!B54,Purchase!$L$3:$L$99969)-SUMIF(Consumption!$J$3:$J$99615,Balance!B54,Consumption!$V$3:$V$99615))</f>
        <v>0</v>
      </c>
      <c r="E54" s="45" t="str">
        <f t="shared" si="1"/>
        <v/>
      </c>
      <c r="F54" s="41"/>
      <c r="G54" s="46" t="str">
        <f t="shared" si="3"/>
        <v/>
      </c>
    </row>
    <row r="55" spans="1:7" x14ac:dyDescent="0.35">
      <c r="A55" s="22">
        <f>IF(B55="","",COUNTA($B$2:B55))</f>
        <v>54</v>
      </c>
      <c r="B55" s="27" t="s">
        <v>435</v>
      </c>
      <c r="C55" s="44" t="str">
        <f t="shared" si="0"/>
        <v>Sqmt</v>
      </c>
      <c r="D55" s="57">
        <f>IF(C55="","",SUMIF(Purchase!$J$3:$J$99969,Balance!B55,Purchase!$L$3:$L$99969)-SUMIF(Consumption!$J$3:$J$99615,Balance!B55,Consumption!$V$3:$V$99615))</f>
        <v>0</v>
      </c>
      <c r="E55" s="45" t="str">
        <f t="shared" si="1"/>
        <v/>
      </c>
      <c r="F55" s="41"/>
      <c r="G55" s="46" t="str">
        <f t="shared" si="3"/>
        <v/>
      </c>
    </row>
    <row r="56" spans="1:7" x14ac:dyDescent="0.35">
      <c r="A56" s="22">
        <f>IF(B56="","",COUNTA($B$2:B56))</f>
        <v>55</v>
      </c>
      <c r="B56" s="27" t="s">
        <v>434</v>
      </c>
      <c r="C56" s="44" t="str">
        <f t="shared" si="0"/>
        <v>Sqmt</v>
      </c>
      <c r="D56" s="57">
        <f>IF(C56="","",SUMIF(Purchase!$J$3:$J$99969,Balance!B56,Purchase!$L$3:$L$99969)-SUMIF(Consumption!$J$3:$J$99615,Balance!B56,Consumption!$V$3:$V$99615))</f>
        <v>0</v>
      </c>
      <c r="E56" s="45" t="str">
        <f t="shared" si="1"/>
        <v/>
      </c>
      <c r="F56" s="41"/>
      <c r="G56" s="46" t="str">
        <f t="shared" si="3"/>
        <v/>
      </c>
    </row>
    <row r="57" spans="1:7" x14ac:dyDescent="0.35">
      <c r="A57" s="22">
        <f>IF(B57="","",COUNTA($B$2:B57))</f>
        <v>56</v>
      </c>
      <c r="B57" s="27" t="s">
        <v>433</v>
      </c>
      <c r="C57" s="44" t="str">
        <f t="shared" si="0"/>
        <v>Sqmt</v>
      </c>
      <c r="D57" s="57">
        <f>IF(C57="","",SUMIF(Purchase!$J$3:$J$99969,Balance!B57,Purchase!$L$3:$L$99969)-SUMIF(Consumption!$J$3:$J$99615,Balance!B57,Consumption!$V$3:$V$99615))</f>
        <v>0</v>
      </c>
      <c r="E57" s="45" t="str">
        <f t="shared" si="1"/>
        <v/>
      </c>
      <c r="F57" s="41"/>
      <c r="G57" s="46" t="str">
        <f t="shared" si="3"/>
        <v/>
      </c>
    </row>
    <row r="58" spans="1:7" x14ac:dyDescent="0.35">
      <c r="A58" s="22">
        <f>IF(B58="","",COUNTA($B$2:B58))</f>
        <v>57</v>
      </c>
      <c r="B58" s="27" t="s">
        <v>432</v>
      </c>
      <c r="C58" s="44" t="str">
        <f t="shared" si="0"/>
        <v>Sqmt</v>
      </c>
      <c r="D58" s="57">
        <f>IF(C58="","",SUMIF(Purchase!$J$3:$J$99969,Balance!B58,Purchase!$L$3:$L$99969)-SUMIF(Consumption!$J$3:$J$99615,Balance!B58,Consumption!$V$3:$V$99615))</f>
        <v>120</v>
      </c>
      <c r="E58" s="45" t="str">
        <f t="shared" si="1"/>
        <v/>
      </c>
      <c r="F58" s="41"/>
      <c r="G58" s="46" t="str">
        <f t="shared" si="3"/>
        <v/>
      </c>
    </row>
    <row r="59" spans="1:7" x14ac:dyDescent="0.35">
      <c r="A59" s="22">
        <f>IF(B59="","",COUNTA($B$2:B59))</f>
        <v>58</v>
      </c>
      <c r="B59" s="27" t="s">
        <v>431</v>
      </c>
      <c r="C59" s="44" t="str">
        <f t="shared" si="0"/>
        <v>Sqmt</v>
      </c>
      <c r="D59" s="57">
        <f>IF(C59="","",SUMIF(Purchase!$J$3:$J$99969,Balance!B59,Purchase!$L$3:$L$99969)-SUMIF(Consumption!$J$3:$J$99615,Balance!B59,Consumption!$V$3:$V$99615))</f>
        <v>16.8</v>
      </c>
      <c r="E59" s="45" t="str">
        <f t="shared" si="1"/>
        <v/>
      </c>
      <c r="F59" s="41"/>
      <c r="G59" s="46" t="str">
        <f t="shared" si="3"/>
        <v/>
      </c>
    </row>
    <row r="60" spans="1:7" x14ac:dyDescent="0.35">
      <c r="A60" s="22">
        <f>IF(B60="","",COUNTA($B$2:B60))</f>
        <v>59</v>
      </c>
      <c r="B60" s="27" t="s">
        <v>430</v>
      </c>
      <c r="C60" s="44" t="str">
        <f t="shared" si="0"/>
        <v>Sqmt</v>
      </c>
      <c r="D60" s="57">
        <f>IF(C60="","",SUMIF(Purchase!$J$3:$J$99969,Balance!B60,Purchase!$L$3:$L$99969)-SUMIF(Consumption!$J$3:$J$99615,Balance!B60,Consumption!$V$3:$V$99615))</f>
        <v>0</v>
      </c>
      <c r="E60" s="45" t="str">
        <f t="shared" si="1"/>
        <v/>
      </c>
      <c r="F60" s="41"/>
      <c r="G60" s="46" t="str">
        <f t="shared" si="3"/>
        <v/>
      </c>
    </row>
    <row r="61" spans="1:7" x14ac:dyDescent="0.35">
      <c r="A61" s="22">
        <f>IF(B61="","",COUNTA($B$2:B61))</f>
        <v>60</v>
      </c>
      <c r="B61" s="27" t="s">
        <v>429</v>
      </c>
      <c r="C61" s="44" t="str">
        <f t="shared" si="0"/>
        <v>Sqmt</v>
      </c>
      <c r="D61" s="57">
        <f>IF(C61="","",SUMIF(Purchase!$J$3:$J$99969,Balance!B61,Purchase!$L$3:$L$99969)-SUMIF(Consumption!$J$3:$J$99615,Balance!B61,Consumption!$V$3:$V$99615))</f>
        <v>0</v>
      </c>
      <c r="E61" s="45" t="str">
        <f t="shared" si="1"/>
        <v/>
      </c>
      <c r="F61" s="41"/>
      <c r="G61" s="46" t="str">
        <f t="shared" si="3"/>
        <v/>
      </c>
    </row>
    <row r="62" spans="1:7" x14ac:dyDescent="0.35">
      <c r="A62" s="22">
        <f>IF(B62="","",COUNTA($B$2:B62))</f>
        <v>61</v>
      </c>
      <c r="B62" s="27" t="s">
        <v>428</v>
      </c>
      <c r="C62" s="44" t="str">
        <f t="shared" si="0"/>
        <v>Sqmt</v>
      </c>
      <c r="D62" s="57">
        <f>IF(C62="","",SUMIF(Purchase!$J$3:$J$99969,Balance!B62,Purchase!$L$3:$L$99969)-SUMIF(Consumption!$J$3:$J$99615,Balance!B62,Consumption!$V$3:$V$99615))</f>
        <v>0</v>
      </c>
      <c r="E62" s="45" t="str">
        <f t="shared" si="1"/>
        <v/>
      </c>
      <c r="F62" s="41"/>
      <c r="G62" s="46" t="str">
        <f t="shared" si="3"/>
        <v/>
      </c>
    </row>
    <row r="63" spans="1:7" x14ac:dyDescent="0.35">
      <c r="A63" s="22">
        <f>IF(B63="","",COUNTA($B$2:B63))</f>
        <v>62</v>
      </c>
      <c r="B63" s="27" t="s">
        <v>427</v>
      </c>
      <c r="C63" s="44" t="str">
        <f t="shared" si="0"/>
        <v>Sqmt</v>
      </c>
      <c r="D63" s="57">
        <f>IF(C63="","",SUMIF(Purchase!$J$3:$J$99969,Balance!B63,Purchase!$L$3:$L$99969)-SUMIF(Consumption!$J$3:$J$99615,Balance!B63,Consumption!$V$3:$V$99615))</f>
        <v>0</v>
      </c>
      <c r="E63" s="45" t="str">
        <f t="shared" si="1"/>
        <v/>
      </c>
      <c r="F63" s="41"/>
      <c r="G63" s="46" t="str">
        <f t="shared" si="3"/>
        <v/>
      </c>
    </row>
    <row r="64" spans="1:7" x14ac:dyDescent="0.35">
      <c r="A64" s="22">
        <f>IF(B64="","",COUNTA($B$2:B64))</f>
        <v>63</v>
      </c>
      <c r="B64" s="27" t="s">
        <v>426</v>
      </c>
      <c r="C64" s="44" t="str">
        <f t="shared" si="0"/>
        <v>Sqmt</v>
      </c>
      <c r="D64" s="57">
        <f>IF(C64="","",SUMIF(Purchase!$J$3:$J$99969,Balance!B64,Purchase!$L$3:$L$99969)-SUMIF(Consumption!$J$3:$J$99615,Balance!B64,Consumption!$V$3:$V$99615))</f>
        <v>0</v>
      </c>
      <c r="E64" s="45" t="str">
        <f t="shared" si="1"/>
        <v/>
      </c>
      <c r="F64" s="41"/>
      <c r="G64" s="46" t="str">
        <f t="shared" si="3"/>
        <v/>
      </c>
    </row>
    <row r="65" spans="1:7" x14ac:dyDescent="0.35">
      <c r="A65" s="22">
        <f>IF(B65="","",COUNTA($B$2:B65))</f>
        <v>64</v>
      </c>
      <c r="B65" s="27" t="s">
        <v>425</v>
      </c>
      <c r="C65" s="44" t="str">
        <f t="shared" si="0"/>
        <v>Sqmt</v>
      </c>
      <c r="D65" s="57">
        <f>IF(C65="","",SUMIF(Purchase!$J$3:$J$99969,Balance!B65,Purchase!$L$3:$L$99969)-SUMIF(Consumption!$J$3:$J$99615,Balance!B65,Consumption!$V$3:$V$99615))</f>
        <v>160</v>
      </c>
      <c r="E65" s="45" t="str">
        <f t="shared" si="1"/>
        <v/>
      </c>
      <c r="F65" s="41"/>
      <c r="G65" s="46" t="str">
        <f t="shared" si="3"/>
        <v/>
      </c>
    </row>
    <row r="66" spans="1:7" x14ac:dyDescent="0.35">
      <c r="A66" s="22">
        <f>IF(B66="","",COUNTA($B$2:B66))</f>
        <v>65</v>
      </c>
      <c r="B66" s="27" t="s">
        <v>424</v>
      </c>
      <c r="C66" s="44" t="str">
        <f t="shared" si="0"/>
        <v>Sqmt</v>
      </c>
      <c r="D66" s="57">
        <f>IF(C66="","",SUMIF(Purchase!$J$3:$J$99969,Balance!B66,Purchase!$L$3:$L$99969)-SUMIF(Consumption!$J$3:$J$99615,Balance!B66,Consumption!$V$3:$V$99615))</f>
        <v>185</v>
      </c>
      <c r="E66" s="45" t="str">
        <f t="shared" si="1"/>
        <v/>
      </c>
      <c r="F66" s="41"/>
      <c r="G66" s="46" t="str">
        <f t="shared" si="3"/>
        <v/>
      </c>
    </row>
    <row r="67" spans="1:7" x14ac:dyDescent="0.35">
      <c r="A67" s="22">
        <f>IF(B67="","",COUNTA($B$2:B67))</f>
        <v>66</v>
      </c>
      <c r="B67" s="27" t="s">
        <v>423</v>
      </c>
      <c r="C67" s="44" t="str">
        <f t="shared" ref="C67:C130" si="4">IF(ISNUMBER(SEARCH("gsm",B:B)),"Kg's",IF(ISNUMBER(SEARCH("Tape",B:B)),"Roll",IF(ISNUMBER(SEARCH("Thermal",B:B)),"Sqmt",IF(ISNUMBER(SEARCH("Acou",B:B)),"Sqmt",IF(ISNUMBER(SEARCH("ss",B:B)),"Sqmt",IF(ISNUMBER(SEARCH("Alu",B:B)),"Sqmt",IF(ISNUMBER(SEARCH("Gasket",B:B)),"Rmt",IF(ISNUMBER(SEARCH("Cleats",B:B)),"No's",IF(ISNUMBER(SEARCH("Tube",B:B)),"No's",IF(ISNUMBER(SEARCH("Bracket",B:B)),"No's",IF(ISNUMBER(SEARCH("Corner",B:B)),"No's",IF(ISNUMBER(SEARCH("MS",B:B)),"Kg's",IF(ISNUMBER(SEARCH("Bucket",B:B)),"Kg's",IF(ISNUMBER(SEARCH("stretch",B:B)),"Kg's",IF(ISNUMBER(SEARCH("Bubble",B:B)),"Roll",IF(ISNUMBER(SEARCH("JTR",B:B)),"Rmt",""))))))))))))))))</f>
        <v>Sqmt</v>
      </c>
      <c r="D67" s="57">
        <f>IF(C67="","",SUMIF(Purchase!$J$3:$J$99969,Balance!B67,Purchase!$L$3:$L$99969)-SUMIF(Consumption!$J$3:$J$99615,Balance!B67,Consumption!$V$3:$V$99615))</f>
        <v>0</v>
      </c>
      <c r="E67" s="45" t="str">
        <f t="shared" ref="E67:E130" si="5">IF(D67=0,"",IF(ISNUMBER(SEARCH("26",B:B)),D67/1000,IF(ISNUMBER(SEARCH("24",B:B)),D67/1000,IF(ISNUMBER(SEARCH("22",B:B)),D67/1000,IF(ISNUMBER(SEARCH("20",B:B)),D67/1000,IF(ISNUMBER(SEARCH("18G",B:B)),D67/1000,IF(ISNUMBER(SEARCH("16G",B:B)),D67/1000,IF(ISNUMBER(SEARCH("Thermal",B:B)),"",IF(ISNUMBER(SEARCH("Acou",B:B)),"",IF(ISNUMBER(SEARCH("ss",B:B)),D67/1000,IF(ISNUMBER(SEARCH("0.8mm",B:B)),D67/1000,IF(ISNUMBER(SEARCH("1mm",B:B)),D67/1000,IF(ISNUMBER(SEARCH("1.2mm",B:B)),D67/1000,IF(ISNUMBER(SEARCH("Gasket",B:B)),"",IF(ISNUMBER(SEARCH("Cleats",B:B)),"",IF(ISNUMBER(SEARCH("Sealant",B:B)),"",IF(ISNUMBER(SEARCH("Bracket",B:B)),"",IF(ISNUMBER(SEARCH("Corner",B:B)),"",IF(ISNUMBER(SEARCH("Bubble",B:B)),"","")))))))))))))))))))</f>
        <v/>
      </c>
      <c r="F67" s="41"/>
      <c r="G67" s="46" t="str">
        <f t="shared" si="3"/>
        <v/>
      </c>
    </row>
    <row r="68" spans="1:7" x14ac:dyDescent="0.35">
      <c r="A68" s="22">
        <f>IF(B68="","",COUNTA($B$2:B68))</f>
        <v>67</v>
      </c>
      <c r="B68" s="27" t="s">
        <v>422</v>
      </c>
      <c r="C68" s="44" t="str">
        <f t="shared" si="4"/>
        <v>Sqmt</v>
      </c>
      <c r="D68" s="57">
        <f>IF(C68="","",SUMIF(Purchase!$J$3:$J$99969,Balance!B68,Purchase!$L$3:$L$99969)-SUMIF(Consumption!$J$3:$J$99615,Balance!B68,Consumption!$V$3:$V$99615))</f>
        <v>0</v>
      </c>
      <c r="E68" s="45" t="str">
        <f t="shared" si="5"/>
        <v/>
      </c>
      <c r="F68" s="41"/>
      <c r="G68" s="46" t="str">
        <f t="shared" si="3"/>
        <v/>
      </c>
    </row>
    <row r="69" spans="1:7" x14ac:dyDescent="0.35">
      <c r="A69" s="22">
        <f>IF(B69="","",COUNTA($B$2:B69))</f>
        <v>68</v>
      </c>
      <c r="B69" s="27" t="s">
        <v>421</v>
      </c>
      <c r="C69" s="44" t="str">
        <f t="shared" si="4"/>
        <v>Sqmt</v>
      </c>
      <c r="D69" s="57">
        <f>IF(C69="","",SUMIF(Purchase!$J$3:$J$99969,Balance!B69,Purchase!$L$3:$L$99969)-SUMIF(Consumption!$J$3:$J$99615,Balance!B69,Consumption!$V$3:$V$99615))</f>
        <v>0</v>
      </c>
      <c r="E69" s="45" t="str">
        <f t="shared" si="5"/>
        <v/>
      </c>
      <c r="F69" s="41"/>
      <c r="G69" s="46" t="str">
        <f t="shared" si="3"/>
        <v/>
      </c>
    </row>
    <row r="70" spans="1:7" x14ac:dyDescent="0.35">
      <c r="A70" s="22">
        <f>IF(B70="","",COUNTA($B$2:B70))</f>
        <v>69</v>
      </c>
      <c r="B70" s="27" t="s">
        <v>420</v>
      </c>
      <c r="C70" s="44" t="str">
        <f t="shared" si="4"/>
        <v>Sqmt</v>
      </c>
      <c r="D70" s="57">
        <f>IF(C70="","",SUMIF(Purchase!$J$3:$J$99969,Balance!B70,Purchase!$L$3:$L$99969)-SUMIF(Consumption!$J$3:$J$99615,Balance!B70,Consumption!$V$3:$V$99615))</f>
        <v>0</v>
      </c>
      <c r="E70" s="45" t="str">
        <f t="shared" si="5"/>
        <v/>
      </c>
      <c r="F70" s="41"/>
      <c r="G70" s="46" t="str">
        <f t="shared" si="3"/>
        <v/>
      </c>
    </row>
    <row r="71" spans="1:7" x14ac:dyDescent="0.35">
      <c r="A71" s="22">
        <f>IF(B71="","",COUNTA($B$2:B71))</f>
        <v>70</v>
      </c>
      <c r="B71" s="27" t="s">
        <v>419</v>
      </c>
      <c r="C71" s="44" t="str">
        <f t="shared" si="4"/>
        <v>Sqmt</v>
      </c>
      <c r="D71" s="57">
        <f>IF(C71="","",SUMIF(Purchase!$J$3:$J$99969,Balance!B71,Purchase!$L$3:$L$99969)-SUMIF(Consumption!$J$3:$J$99615,Balance!B71,Consumption!$V$3:$V$99615))</f>
        <v>0</v>
      </c>
      <c r="E71" s="45" t="str">
        <f t="shared" si="5"/>
        <v/>
      </c>
      <c r="F71" s="41"/>
      <c r="G71" s="46" t="str">
        <f t="shared" si="3"/>
        <v/>
      </c>
    </row>
    <row r="72" spans="1:7" x14ac:dyDescent="0.35">
      <c r="A72" s="22">
        <f>IF(B72="","",COUNTA($B$2:B72))</f>
        <v>71</v>
      </c>
      <c r="B72" s="27" t="s">
        <v>418</v>
      </c>
      <c r="C72" s="44" t="str">
        <f t="shared" si="4"/>
        <v>Sqmt</v>
      </c>
      <c r="D72" s="57">
        <f>IF(C72="","",SUMIF(Purchase!$J$3:$J$99969,Balance!B72,Purchase!$L$3:$L$99969)-SUMIF(Consumption!$J$3:$J$99615,Balance!B72,Consumption!$V$3:$V$99615))</f>
        <v>0</v>
      </c>
      <c r="E72" s="45" t="str">
        <f t="shared" si="5"/>
        <v/>
      </c>
      <c r="F72" s="41"/>
      <c r="G72" s="46" t="str">
        <f t="shared" si="3"/>
        <v/>
      </c>
    </row>
    <row r="73" spans="1:7" x14ac:dyDescent="0.35">
      <c r="A73" s="22">
        <f>IF(B73="","",COUNTA($B$2:B73))</f>
        <v>72</v>
      </c>
      <c r="B73" s="27" t="s">
        <v>417</v>
      </c>
      <c r="C73" s="44" t="str">
        <f t="shared" si="4"/>
        <v>Sqmt</v>
      </c>
      <c r="D73" s="57">
        <f>IF(C73="","",SUMIF(Purchase!$J$3:$J$99969,Balance!B73,Purchase!$L$3:$L$99969)-SUMIF(Consumption!$J$3:$J$99615,Balance!B73,Consumption!$V$3:$V$99615))</f>
        <v>11.15</v>
      </c>
      <c r="E73" s="45" t="str">
        <f t="shared" si="5"/>
        <v/>
      </c>
      <c r="F73" s="41"/>
      <c r="G73" s="46" t="str">
        <f t="shared" si="3"/>
        <v/>
      </c>
    </row>
    <row r="74" spans="1:7" x14ac:dyDescent="0.35">
      <c r="A74" s="22">
        <f>IF(B74="","",COUNTA($B$2:B74))</f>
        <v>73</v>
      </c>
      <c r="B74" s="27" t="s">
        <v>416</v>
      </c>
      <c r="C74" s="44" t="str">
        <f t="shared" si="4"/>
        <v>Sqmt</v>
      </c>
      <c r="D74" s="57">
        <f>IF(C74="","",SUMIF(Purchase!$J$3:$J$99969,Balance!B74,Purchase!$L$3:$L$99969)-SUMIF(Consumption!$J$3:$J$99615,Balance!B74,Consumption!$V$3:$V$99615))</f>
        <v>0</v>
      </c>
      <c r="E74" s="45" t="str">
        <f t="shared" si="5"/>
        <v/>
      </c>
      <c r="F74" s="41"/>
      <c r="G74" s="46" t="str">
        <f t="shared" si="3"/>
        <v/>
      </c>
    </row>
    <row r="75" spans="1:7" x14ac:dyDescent="0.35">
      <c r="A75" s="22">
        <f>IF(B75="","",COUNTA($B$2:B75))</f>
        <v>74</v>
      </c>
      <c r="B75" s="27" t="s">
        <v>415</v>
      </c>
      <c r="C75" s="44" t="str">
        <f t="shared" si="4"/>
        <v>Sqmt</v>
      </c>
      <c r="D75" s="57">
        <f>IF(C75="","",SUMIF(Purchase!$J$3:$J$99969,Balance!B75,Purchase!$L$3:$L$99969)-SUMIF(Consumption!$J$3:$J$99615,Balance!B75,Consumption!$V$3:$V$99615))</f>
        <v>0</v>
      </c>
      <c r="E75" s="45" t="str">
        <f t="shared" si="5"/>
        <v/>
      </c>
      <c r="F75" s="41"/>
      <c r="G75" s="46" t="str">
        <f t="shared" si="3"/>
        <v/>
      </c>
    </row>
    <row r="76" spans="1:7" x14ac:dyDescent="0.35">
      <c r="A76" s="22">
        <f>IF(B76="","",COUNTA($B$2:B76))</f>
        <v>75</v>
      </c>
      <c r="B76" s="27" t="s">
        <v>414</v>
      </c>
      <c r="C76" s="44" t="str">
        <f t="shared" si="4"/>
        <v>Sqmt</v>
      </c>
      <c r="D76" s="57">
        <f>IF(C76="","",SUMIF(Purchase!$J$3:$J$99969,Balance!B76,Purchase!$L$3:$L$99969)-SUMIF(Consumption!$J$3:$J$99615,Balance!B76,Consumption!$V$3:$V$99615))</f>
        <v>0</v>
      </c>
      <c r="E76" s="45" t="str">
        <f t="shared" si="5"/>
        <v/>
      </c>
      <c r="F76" s="41"/>
      <c r="G76" s="46" t="str">
        <f t="shared" si="3"/>
        <v/>
      </c>
    </row>
    <row r="77" spans="1:7" x14ac:dyDescent="0.35">
      <c r="A77" s="22">
        <f>IF(B77="","",COUNTA($B$2:B77))</f>
        <v>76</v>
      </c>
      <c r="B77" s="27" t="s">
        <v>413</v>
      </c>
      <c r="C77" s="44" t="str">
        <f t="shared" si="4"/>
        <v>Sqmt</v>
      </c>
      <c r="D77" s="57">
        <f>IF(C77="","",SUMIF(Purchase!$J$3:$J$99969,Balance!B77,Purchase!$L$3:$L$99969)-SUMIF(Consumption!$J$3:$J$99615,Balance!B77,Consumption!$V$3:$V$99615))</f>
        <v>0</v>
      </c>
      <c r="E77" s="45" t="str">
        <f t="shared" si="5"/>
        <v/>
      </c>
      <c r="F77" s="41"/>
      <c r="G77" s="46" t="str">
        <f t="shared" si="3"/>
        <v/>
      </c>
    </row>
    <row r="78" spans="1:7" x14ac:dyDescent="0.35">
      <c r="A78" s="22">
        <f>IF(B78="","",COUNTA($B$2:B78))</f>
        <v>77</v>
      </c>
      <c r="B78" s="27" t="s">
        <v>412</v>
      </c>
      <c r="C78" s="44" t="str">
        <f t="shared" si="4"/>
        <v>Sqmt</v>
      </c>
      <c r="D78" s="57">
        <f>IF(C78="","",SUMIF(Purchase!$J$3:$J$99969,Balance!B78,Purchase!$L$3:$L$99969)-SUMIF(Consumption!$J$3:$J$99615,Balance!B78,Consumption!$V$3:$V$99615))</f>
        <v>0</v>
      </c>
      <c r="E78" s="45" t="str">
        <f t="shared" si="5"/>
        <v/>
      </c>
      <c r="F78" s="41"/>
      <c r="G78" s="46" t="str">
        <f t="shared" si="3"/>
        <v/>
      </c>
    </row>
    <row r="79" spans="1:7" x14ac:dyDescent="0.35">
      <c r="A79" s="22">
        <f>IF(B79="","",COUNTA($B$2:B79))</f>
        <v>78</v>
      </c>
      <c r="B79" s="27" t="s">
        <v>411</v>
      </c>
      <c r="C79" s="44" t="str">
        <f t="shared" si="4"/>
        <v>Sqmt</v>
      </c>
      <c r="D79" s="57">
        <f>IF(C79="","",SUMIF(Purchase!$J$3:$J$99969,Balance!B79,Purchase!$L$3:$L$99969)-SUMIF(Consumption!$J$3:$J$99615,Balance!B79,Consumption!$V$3:$V$99615))</f>
        <v>0</v>
      </c>
      <c r="E79" s="45" t="str">
        <f t="shared" si="5"/>
        <v/>
      </c>
      <c r="F79" s="41"/>
      <c r="G79" s="46" t="str">
        <f t="shared" si="3"/>
        <v/>
      </c>
    </row>
    <row r="80" spans="1:7" x14ac:dyDescent="0.35">
      <c r="A80" s="22">
        <f>IF(B80="","",COUNTA($B$2:B80))</f>
        <v>79</v>
      </c>
      <c r="B80" s="27" t="s">
        <v>410</v>
      </c>
      <c r="C80" s="44" t="str">
        <f t="shared" si="4"/>
        <v>Sqmt</v>
      </c>
      <c r="D80" s="57">
        <f>IF(C80="","",SUMIF(Purchase!$J$3:$J$99969,Balance!B80,Purchase!$L$3:$L$99969)-SUMIF(Consumption!$J$3:$J$99615,Balance!B80,Consumption!$V$3:$V$99615))</f>
        <v>22.3</v>
      </c>
      <c r="E80" s="45" t="str">
        <f t="shared" si="5"/>
        <v/>
      </c>
      <c r="F80" s="41"/>
      <c r="G80" s="46" t="str">
        <f t="shared" si="3"/>
        <v/>
      </c>
    </row>
    <row r="81" spans="1:7" x14ac:dyDescent="0.35">
      <c r="A81" s="22">
        <f>IF(B81="","",COUNTA($B$2:B81))</f>
        <v>80</v>
      </c>
      <c r="B81" s="27" t="s">
        <v>409</v>
      </c>
      <c r="C81" s="44" t="str">
        <f t="shared" si="4"/>
        <v>Sqmt</v>
      </c>
      <c r="D81" s="57">
        <f>IF(C81="","",SUMIF(Purchase!$J$3:$J$99969,Balance!B81,Purchase!$L$3:$L$99969)-SUMIF(Consumption!$J$3:$J$99615,Balance!B81,Consumption!$V$3:$V$99615))</f>
        <v>0</v>
      </c>
      <c r="E81" s="45" t="str">
        <f t="shared" si="5"/>
        <v/>
      </c>
      <c r="F81" s="41"/>
      <c r="G81" s="46" t="str">
        <f t="shared" si="3"/>
        <v/>
      </c>
    </row>
    <row r="82" spans="1:7" x14ac:dyDescent="0.35">
      <c r="A82" s="22">
        <f>IF(B82="","",COUNTA($B$2:B82))</f>
        <v>81</v>
      </c>
      <c r="B82" s="7" t="s">
        <v>408</v>
      </c>
      <c r="C82" s="44" t="str">
        <f t="shared" si="4"/>
        <v>Sqmt</v>
      </c>
      <c r="D82" s="57">
        <f>IF(C82="","",SUMIF(Purchase!$J$3:$J$99969,Balance!B82,Purchase!$L$3:$L$99969)-SUMIF(Consumption!$J$3:$J$99615,Balance!B82,Consumption!$V$3:$V$99615))</f>
        <v>356.5</v>
      </c>
      <c r="E82" s="45" t="str">
        <f t="shared" si="5"/>
        <v/>
      </c>
      <c r="F82" s="41"/>
      <c r="G82" s="46" t="str">
        <f t="shared" si="3"/>
        <v/>
      </c>
    </row>
    <row r="83" spans="1:7" x14ac:dyDescent="0.35">
      <c r="A83" s="22">
        <f>IF(B83="","",COUNTA($B$2:B83))</f>
        <v>82</v>
      </c>
      <c r="B83" s="7" t="s">
        <v>407</v>
      </c>
      <c r="C83" s="44" t="str">
        <f t="shared" si="4"/>
        <v>Sqmt</v>
      </c>
      <c r="D83" s="57">
        <f>IF(C83="","",SUMIF(Purchase!$J$3:$J$99969,Balance!B83,Purchase!$L$3:$L$99969)-SUMIF(Consumption!$J$3:$J$99615,Balance!B83,Consumption!$V$3:$V$99615))</f>
        <v>3572.8500000000004</v>
      </c>
      <c r="E83" s="45" t="str">
        <f t="shared" si="5"/>
        <v/>
      </c>
      <c r="F83" s="41"/>
      <c r="G83" s="46" t="str">
        <f t="shared" si="3"/>
        <v/>
      </c>
    </row>
    <row r="84" spans="1:7" x14ac:dyDescent="0.35">
      <c r="A84" s="22">
        <f>IF(B84="","",COUNTA($B$2:B84))</f>
        <v>83</v>
      </c>
      <c r="B84" s="7" t="s">
        <v>406</v>
      </c>
      <c r="C84" s="44" t="str">
        <f t="shared" si="4"/>
        <v>Sqmt</v>
      </c>
      <c r="D84" s="57">
        <f>IF(C84="","",SUMIF(Purchase!$J$3:$J$99969,Balance!B84,Purchase!$L$3:$L$99969)-SUMIF(Consumption!$J$3:$J$99615,Balance!B84,Consumption!$V$3:$V$99615))</f>
        <v>-36</v>
      </c>
      <c r="E84" s="45" t="str">
        <f t="shared" si="5"/>
        <v/>
      </c>
      <c r="F84" s="41"/>
      <c r="G84" s="46" t="str">
        <f t="shared" si="3"/>
        <v/>
      </c>
    </row>
    <row r="85" spans="1:7" x14ac:dyDescent="0.35">
      <c r="A85" s="22">
        <f>IF(B85="","",COUNTA($B$2:B85))</f>
        <v>84</v>
      </c>
      <c r="B85" s="7" t="s">
        <v>405</v>
      </c>
      <c r="C85" s="44" t="str">
        <f t="shared" si="4"/>
        <v>Sqmt</v>
      </c>
      <c r="D85" s="57">
        <f>IF(C85="","",SUMIF(Purchase!$J$3:$J$99969,Balance!B85,Purchase!$L$3:$L$99969)-SUMIF(Consumption!$J$3:$J$99615,Balance!B85,Consumption!$V$3:$V$99615))</f>
        <v>0</v>
      </c>
      <c r="E85" s="45" t="str">
        <f t="shared" si="5"/>
        <v/>
      </c>
      <c r="F85" s="41"/>
      <c r="G85" s="46" t="str">
        <f t="shared" si="3"/>
        <v/>
      </c>
    </row>
    <row r="86" spans="1:7" x14ac:dyDescent="0.35">
      <c r="A86" s="22">
        <f>IF(B86="","",COUNTA($B$2:B86))</f>
        <v>85</v>
      </c>
      <c r="B86" s="7" t="s">
        <v>404</v>
      </c>
      <c r="C86" s="44" t="str">
        <f t="shared" si="4"/>
        <v>Sqmt</v>
      </c>
      <c r="D86" s="57">
        <f>IF(C86="","",SUMIF(Purchase!$J$3:$J$99969,Balance!B86,Purchase!$L$3:$L$99969)-SUMIF(Consumption!$J$3:$J$99615,Balance!B86,Consumption!$V$3:$V$99615))</f>
        <v>0</v>
      </c>
      <c r="E86" s="45" t="str">
        <f t="shared" si="5"/>
        <v/>
      </c>
      <c r="G86" s="46" t="str">
        <f t="shared" si="3"/>
        <v/>
      </c>
    </row>
    <row r="87" spans="1:7" x14ac:dyDescent="0.35">
      <c r="A87" s="22">
        <f>IF(B87="","",COUNTA($B$2:B87))</f>
        <v>86</v>
      </c>
      <c r="B87" s="7" t="s">
        <v>403</v>
      </c>
      <c r="C87" s="44" t="str">
        <f t="shared" si="4"/>
        <v>Sqmt</v>
      </c>
      <c r="D87" s="57">
        <f>IF(C87="","",SUMIF(Purchase!$J$3:$J$99969,Balance!B87,Purchase!$L$3:$L$99969)-SUMIF(Consumption!$J$3:$J$99615,Balance!B87,Consumption!$V$3:$V$99615))</f>
        <v>93.75</v>
      </c>
      <c r="E87" s="45" t="str">
        <f t="shared" si="5"/>
        <v/>
      </c>
      <c r="G87" s="46" t="str">
        <f t="shared" si="3"/>
        <v/>
      </c>
    </row>
    <row r="88" spans="1:7" x14ac:dyDescent="0.35">
      <c r="A88" s="22">
        <f>IF(B88="","",COUNTA($B$2:B88))</f>
        <v>87</v>
      </c>
      <c r="B88" s="7" t="s">
        <v>402</v>
      </c>
      <c r="C88" s="44" t="str">
        <f t="shared" si="4"/>
        <v>Sqmt</v>
      </c>
      <c r="D88" s="57">
        <f>IF(C88="","",SUMIF(Purchase!$J$3:$J$99969,Balance!B88,Purchase!$L$3:$L$99969)-SUMIF(Consumption!$J$3:$J$99615,Balance!B88,Consumption!$V$3:$V$99615))</f>
        <v>48.8</v>
      </c>
      <c r="E88" s="45" t="str">
        <f t="shared" si="5"/>
        <v/>
      </c>
      <c r="G88" s="46" t="str">
        <f t="shared" si="3"/>
        <v/>
      </c>
    </row>
    <row r="89" spans="1:7" x14ac:dyDescent="0.35">
      <c r="A89" s="22">
        <f>IF(B89="","",COUNTA($B$2:B89))</f>
        <v>88</v>
      </c>
      <c r="B89" s="7" t="s">
        <v>401</v>
      </c>
      <c r="C89" s="44" t="str">
        <f t="shared" si="4"/>
        <v>Sqmt</v>
      </c>
      <c r="D89" s="57">
        <f>IF(C89="","",SUMIF(Purchase!$J$3:$J$99969,Balance!B89,Purchase!$L$3:$L$99969)-SUMIF(Consumption!$J$3:$J$99615,Balance!B89,Consumption!$V$3:$V$99615))</f>
        <v>54.9</v>
      </c>
      <c r="E89" s="45" t="str">
        <f t="shared" si="5"/>
        <v/>
      </c>
      <c r="G89" s="46" t="str">
        <f t="shared" si="3"/>
        <v/>
      </c>
    </row>
    <row r="90" spans="1:7" x14ac:dyDescent="0.35">
      <c r="A90" s="22">
        <f>IF(B90="","",COUNTA($B$2:B90))</f>
        <v>89</v>
      </c>
      <c r="B90" s="7" t="s">
        <v>400</v>
      </c>
      <c r="C90" s="44" t="str">
        <f t="shared" si="4"/>
        <v>Sqmt</v>
      </c>
      <c r="D90" s="57">
        <f>IF(C90="","",SUMIF(Purchase!$J$3:$J$99969,Balance!B90,Purchase!$L$3:$L$99969)-SUMIF(Consumption!$J$3:$J$99615,Balance!B90,Consumption!$V$3:$V$99615))</f>
        <v>619.5</v>
      </c>
      <c r="E90" s="45" t="str">
        <f t="shared" si="5"/>
        <v/>
      </c>
      <c r="G90" s="46" t="str">
        <f t="shared" si="3"/>
        <v/>
      </c>
    </row>
    <row r="91" spans="1:7" x14ac:dyDescent="0.35">
      <c r="A91" s="22">
        <f>IF(B91="","",COUNTA($B$2:B91))</f>
        <v>90</v>
      </c>
      <c r="B91" s="7" t="s">
        <v>399</v>
      </c>
      <c r="C91" s="44" t="str">
        <f t="shared" si="4"/>
        <v>Sqmt</v>
      </c>
      <c r="D91" s="57">
        <f>IF(C91="","",SUMIF(Purchase!$J$3:$J$99969,Balance!B91,Purchase!$L$3:$L$99969)-SUMIF(Consumption!$J$3:$J$99615,Balance!B91,Consumption!$V$3:$V$99615))</f>
        <v>0</v>
      </c>
      <c r="E91" s="45" t="str">
        <f t="shared" si="5"/>
        <v/>
      </c>
      <c r="G91" s="46" t="str">
        <f t="shared" si="3"/>
        <v/>
      </c>
    </row>
    <row r="92" spans="1:7" x14ac:dyDescent="0.35">
      <c r="A92" s="22">
        <f>IF(B92="","",COUNTA($B$2:B92))</f>
        <v>91</v>
      </c>
      <c r="B92" s="7" t="s">
        <v>398</v>
      </c>
      <c r="C92" s="44" t="str">
        <f t="shared" si="4"/>
        <v>Sqmt</v>
      </c>
      <c r="D92" s="57">
        <f>IF(C92="","",SUMIF(Purchase!$J$3:$J$99969,Balance!B92,Purchase!$L$3:$L$99969)-SUMIF(Consumption!$J$3:$J$99615,Balance!B92,Consumption!$V$3:$V$99615))</f>
        <v>336</v>
      </c>
      <c r="E92" s="45" t="str">
        <f t="shared" si="5"/>
        <v/>
      </c>
      <c r="G92" s="46" t="str">
        <f t="shared" si="3"/>
        <v/>
      </c>
    </row>
    <row r="93" spans="1:7" x14ac:dyDescent="0.35">
      <c r="A93" s="22">
        <f>IF(B93="","",COUNTA($B$2:B93))</f>
        <v>92</v>
      </c>
      <c r="B93" s="7" t="s">
        <v>397</v>
      </c>
      <c r="C93" s="44" t="str">
        <f t="shared" si="4"/>
        <v>Sqmt</v>
      </c>
      <c r="D93" s="57">
        <f>IF(C93="","",SUMIF(Purchase!$J$3:$J$99969,Balance!B93,Purchase!$L$3:$L$99969)-SUMIF(Consumption!$J$3:$J$99615,Balance!B93,Consumption!$V$3:$V$99615))</f>
        <v>563.70000000000005</v>
      </c>
      <c r="E93" s="45" t="str">
        <f t="shared" si="5"/>
        <v/>
      </c>
      <c r="G93" s="46" t="str">
        <f t="shared" ref="G93:G153" si="6">IF(E93&lt;F93,"Place Order","")</f>
        <v/>
      </c>
    </row>
    <row r="94" spans="1:7" x14ac:dyDescent="0.35">
      <c r="A94" s="22">
        <f>IF(B94="","",COUNTA($B$2:B94))</f>
        <v>93</v>
      </c>
      <c r="B94" s="7" t="s">
        <v>396</v>
      </c>
      <c r="C94" s="44" t="str">
        <f t="shared" si="4"/>
        <v>Sqmt</v>
      </c>
      <c r="D94" s="57">
        <f>IF(C94="","",SUMIF(Purchase!$J$3:$J$99969,Balance!B94,Purchase!$L$3:$L$99969)-SUMIF(Consumption!$J$3:$J$99615,Balance!B94,Consumption!$V$3:$V$99615))</f>
        <v>331.2</v>
      </c>
      <c r="E94" s="45" t="str">
        <f t="shared" si="5"/>
        <v/>
      </c>
      <c r="G94" s="46" t="str">
        <f t="shared" si="6"/>
        <v/>
      </c>
    </row>
    <row r="95" spans="1:7" x14ac:dyDescent="0.35">
      <c r="A95" s="22">
        <f>IF(B95="","",COUNTA($B$2:B95))</f>
        <v>94</v>
      </c>
      <c r="B95" s="7" t="s">
        <v>395</v>
      </c>
      <c r="C95" s="44" t="str">
        <f t="shared" si="4"/>
        <v>Sqmt</v>
      </c>
      <c r="D95" s="57">
        <f>IF(C95="","",SUMIF(Purchase!$J$3:$J$99969,Balance!B95,Purchase!$L$3:$L$99969)-SUMIF(Consumption!$J$3:$J$99615,Balance!B95,Consumption!$V$3:$V$99615))</f>
        <v>912</v>
      </c>
      <c r="E95" s="45" t="str">
        <f t="shared" si="5"/>
        <v/>
      </c>
      <c r="G95" s="46" t="str">
        <f t="shared" si="6"/>
        <v/>
      </c>
    </row>
    <row r="96" spans="1:7" x14ac:dyDescent="0.35">
      <c r="A96" s="22">
        <f>IF(B96="","",COUNTA($B$2:B96))</f>
        <v>95</v>
      </c>
      <c r="B96" s="7" t="s">
        <v>394</v>
      </c>
      <c r="C96" s="44" t="str">
        <f t="shared" si="4"/>
        <v>Sqmt</v>
      </c>
      <c r="D96" s="57">
        <f>IF(C96="","",SUMIF(Purchase!$J$3:$J$99969,Balance!B96,Purchase!$L$3:$L$99969)-SUMIF(Consumption!$J$3:$J$99615,Balance!B96,Consumption!$V$3:$V$99615))</f>
        <v>33.119999999999997</v>
      </c>
      <c r="E96" s="45" t="str">
        <f t="shared" si="5"/>
        <v/>
      </c>
      <c r="G96" s="46" t="str">
        <f t="shared" si="6"/>
        <v/>
      </c>
    </row>
    <row r="97" spans="1:7" x14ac:dyDescent="0.35">
      <c r="A97" s="22">
        <f>IF(B97="","",COUNTA($B$2:B97))</f>
        <v>96</v>
      </c>
      <c r="B97" s="7" t="s">
        <v>393</v>
      </c>
      <c r="C97" s="44" t="str">
        <f t="shared" si="4"/>
        <v>Sqmt</v>
      </c>
      <c r="D97" s="57">
        <f>IF(C97="","",SUMIF(Purchase!$J$3:$J$99969,Balance!B97,Purchase!$L$3:$L$99969)-SUMIF(Consumption!$J$3:$J$99615,Balance!B97,Consumption!$V$3:$V$99615))</f>
        <v>0</v>
      </c>
      <c r="E97" s="45" t="str">
        <f t="shared" si="5"/>
        <v/>
      </c>
      <c r="G97" s="46" t="str">
        <f t="shared" si="6"/>
        <v/>
      </c>
    </row>
    <row r="98" spans="1:7" x14ac:dyDescent="0.35">
      <c r="A98" s="22">
        <f>IF(B98="","",COUNTA($B$2:B98))</f>
        <v>97</v>
      </c>
      <c r="B98" s="7" t="s">
        <v>392</v>
      </c>
      <c r="C98" s="44" t="str">
        <f t="shared" si="4"/>
        <v>Sqmt</v>
      </c>
      <c r="D98" s="57">
        <f>IF(C98="","",SUMIF(Purchase!$J$3:$J$99969,Balance!B98,Purchase!$L$3:$L$99969)-SUMIF(Consumption!$J$3:$J$99615,Balance!B98,Consumption!$V$3:$V$99615))</f>
        <v>0</v>
      </c>
      <c r="E98" s="45" t="str">
        <f t="shared" si="5"/>
        <v/>
      </c>
      <c r="G98" s="46" t="str">
        <f t="shared" si="6"/>
        <v/>
      </c>
    </row>
    <row r="99" spans="1:7" x14ac:dyDescent="0.35">
      <c r="A99" s="22">
        <f>IF(B99="","",COUNTA($B$2:B99))</f>
        <v>98</v>
      </c>
      <c r="B99" s="7" t="s">
        <v>391</v>
      </c>
      <c r="C99" s="44" t="str">
        <f t="shared" si="4"/>
        <v>Sqmt</v>
      </c>
      <c r="D99" s="57">
        <f>IF(C99="","",SUMIF(Purchase!$J$3:$J$99969,Balance!B99,Purchase!$L$3:$L$99969)-SUMIF(Consumption!$J$3:$J$99615,Balance!B99,Consumption!$V$3:$V$99615))</f>
        <v>0</v>
      </c>
      <c r="E99" s="45" t="str">
        <f t="shared" si="5"/>
        <v/>
      </c>
      <c r="G99" s="46" t="str">
        <f t="shared" si="6"/>
        <v/>
      </c>
    </row>
    <row r="100" spans="1:7" x14ac:dyDescent="0.35">
      <c r="A100" s="22">
        <f>IF(B100="","",COUNTA($B$2:B100))</f>
        <v>99</v>
      </c>
      <c r="B100" s="7" t="s">
        <v>390</v>
      </c>
      <c r="C100" s="44" t="str">
        <f t="shared" si="4"/>
        <v>Sqmt</v>
      </c>
      <c r="D100" s="57">
        <f>IF(C100="","",SUMIF(Purchase!$J$3:$J$99969,Balance!B100,Purchase!$L$3:$L$99969)-SUMIF(Consumption!$J$3:$J$99615,Balance!B100,Consumption!$V$3:$V$99615))</f>
        <v>96</v>
      </c>
      <c r="E100" s="45" t="str">
        <f t="shared" si="5"/>
        <v/>
      </c>
      <c r="G100" s="46" t="str">
        <f t="shared" si="6"/>
        <v/>
      </c>
    </row>
    <row r="101" spans="1:7" x14ac:dyDescent="0.35">
      <c r="A101" s="22">
        <f>IF(B101="","",COUNTA($B$2:B101))</f>
        <v>100</v>
      </c>
      <c r="B101" s="7" t="s">
        <v>389</v>
      </c>
      <c r="C101" s="44" t="str">
        <f t="shared" si="4"/>
        <v>Sqmt</v>
      </c>
      <c r="D101" s="57">
        <f>IF(C101="","",SUMIF(Purchase!$J$3:$J$99969,Balance!B101,Purchase!$L$3:$L$99969)-SUMIF(Consumption!$J$3:$J$99615,Balance!B101,Consumption!$V$3:$V$99615))</f>
        <v>136</v>
      </c>
      <c r="E101" s="45" t="str">
        <f t="shared" si="5"/>
        <v/>
      </c>
      <c r="G101" s="46" t="str">
        <f t="shared" si="6"/>
        <v/>
      </c>
    </row>
    <row r="102" spans="1:7" x14ac:dyDescent="0.35">
      <c r="A102" s="22">
        <f>IF(B102="","",COUNTA($B$2:B102))</f>
        <v>101</v>
      </c>
      <c r="B102" s="7" t="s">
        <v>388</v>
      </c>
      <c r="C102" s="44" t="str">
        <f t="shared" si="4"/>
        <v>Sqmt</v>
      </c>
      <c r="D102" s="57">
        <f>IF(C102="","",SUMIF(Purchase!$J$3:$J$99969,Balance!B102,Purchase!$L$3:$L$99969)-SUMIF(Consumption!$J$3:$J$99615,Balance!B102,Consumption!$V$3:$V$99615))</f>
        <v>0</v>
      </c>
      <c r="E102" s="45" t="str">
        <f t="shared" si="5"/>
        <v/>
      </c>
      <c r="G102" s="46" t="str">
        <f t="shared" si="6"/>
        <v/>
      </c>
    </row>
    <row r="103" spans="1:7" x14ac:dyDescent="0.35">
      <c r="A103" s="22">
        <f>IF(B103="","",COUNTA($B$2:B103))</f>
        <v>102</v>
      </c>
      <c r="B103" s="7" t="s">
        <v>387</v>
      </c>
      <c r="C103" s="44" t="str">
        <f t="shared" si="4"/>
        <v>Sqmt</v>
      </c>
      <c r="D103" s="57">
        <f>IF(C103="","",SUMIF(Purchase!$J$3:$J$99969,Balance!B103,Purchase!$L$3:$L$99969)-SUMIF(Consumption!$J$3:$J$99615,Balance!B103,Consumption!$V$3:$V$99615))</f>
        <v>0</v>
      </c>
      <c r="E103" s="45" t="str">
        <f t="shared" si="5"/>
        <v/>
      </c>
      <c r="G103" s="46" t="str">
        <f t="shared" si="6"/>
        <v/>
      </c>
    </row>
    <row r="104" spans="1:7" x14ac:dyDescent="0.35">
      <c r="A104" s="22">
        <f>IF(B104="","",COUNTA($B$2:B104))</f>
        <v>103</v>
      </c>
      <c r="B104" s="7" t="s">
        <v>386</v>
      </c>
      <c r="C104" s="44" t="str">
        <f t="shared" si="4"/>
        <v>Sqmt</v>
      </c>
      <c r="D104" s="57">
        <f>IF(C104="","",SUMIF(Purchase!$J$3:$J$99969,Balance!B104,Purchase!$L$3:$L$99969)-SUMIF(Consumption!$J$3:$J$99615,Balance!B104,Consumption!$V$3:$V$99615))</f>
        <v>0</v>
      </c>
      <c r="E104" s="45" t="str">
        <f t="shared" si="5"/>
        <v/>
      </c>
      <c r="G104" s="46" t="str">
        <f t="shared" si="6"/>
        <v/>
      </c>
    </row>
    <row r="105" spans="1:7" x14ac:dyDescent="0.35">
      <c r="A105" s="22">
        <f>IF(B105="","",COUNTA($B$2:B105))</f>
        <v>104</v>
      </c>
      <c r="B105" s="7" t="s">
        <v>385</v>
      </c>
      <c r="C105" s="44" t="str">
        <f t="shared" si="4"/>
        <v>Sqmt</v>
      </c>
      <c r="D105" s="57">
        <f>IF(C105="","",SUMIF(Purchase!$J$3:$J$99969,Balance!B105,Purchase!$L$3:$L$99969)-SUMIF(Consumption!$J$3:$J$99615,Balance!B105,Consumption!$V$3:$V$99615))</f>
        <v>0</v>
      </c>
      <c r="E105" s="45" t="str">
        <f t="shared" si="5"/>
        <v/>
      </c>
      <c r="G105" s="46" t="str">
        <f t="shared" si="6"/>
        <v/>
      </c>
    </row>
    <row r="106" spans="1:7" x14ac:dyDescent="0.35">
      <c r="A106" s="22">
        <f>IF(B106="","",COUNTA($B$2:B106))</f>
        <v>105</v>
      </c>
      <c r="B106" s="7" t="s">
        <v>384</v>
      </c>
      <c r="C106" s="44" t="str">
        <f t="shared" si="4"/>
        <v>Sqmt</v>
      </c>
      <c r="D106" s="57">
        <f>IF(C106="","",SUMIF(Purchase!$J$3:$J$99969,Balance!B106,Purchase!$L$3:$L$99969)-SUMIF(Consumption!$J$3:$J$99615,Balance!B106,Consumption!$V$3:$V$99615))</f>
        <v>60</v>
      </c>
      <c r="E106" s="45" t="str">
        <f t="shared" si="5"/>
        <v/>
      </c>
      <c r="G106" s="46" t="str">
        <f t="shared" si="6"/>
        <v/>
      </c>
    </row>
    <row r="107" spans="1:7" x14ac:dyDescent="0.35">
      <c r="A107" s="22">
        <f>IF(B107="","",COUNTA($B$2:B107))</f>
        <v>106</v>
      </c>
      <c r="B107" s="7" t="s">
        <v>383</v>
      </c>
      <c r="C107" s="44" t="str">
        <f t="shared" si="4"/>
        <v>Sqmt</v>
      </c>
      <c r="D107" s="57">
        <f>IF(C107="","",SUMIF(Purchase!$J$3:$J$99969,Balance!B107,Purchase!$L$3:$L$99969)-SUMIF(Consumption!$J$3:$J$99615,Balance!B107,Consumption!$V$3:$V$99615))</f>
        <v>1344</v>
      </c>
      <c r="E107" s="45" t="str">
        <f t="shared" si="5"/>
        <v/>
      </c>
      <c r="G107" s="46" t="str">
        <f t="shared" si="6"/>
        <v/>
      </c>
    </row>
    <row r="108" spans="1:7" x14ac:dyDescent="0.35">
      <c r="A108" s="22">
        <f>IF(B108="","",COUNTA($B$2:B108))</f>
        <v>107</v>
      </c>
      <c r="B108" s="7" t="s">
        <v>382</v>
      </c>
      <c r="C108" s="44" t="str">
        <f t="shared" si="4"/>
        <v>Sqmt</v>
      </c>
      <c r="D108" s="57">
        <f>IF(C108="","",SUMIF(Purchase!$J$3:$J$99969,Balance!B108,Purchase!$L$3:$L$99969)-SUMIF(Consumption!$J$3:$J$99615,Balance!B108,Consumption!$V$3:$V$99615))</f>
        <v>538</v>
      </c>
      <c r="E108" s="45" t="str">
        <f t="shared" si="5"/>
        <v/>
      </c>
      <c r="G108" s="46" t="str">
        <f t="shared" si="6"/>
        <v/>
      </c>
    </row>
    <row r="109" spans="1:7" x14ac:dyDescent="0.35">
      <c r="A109" s="22">
        <f>IF(B109="","",COUNTA($B$2:B109))</f>
        <v>108</v>
      </c>
      <c r="B109" s="7" t="s">
        <v>381</v>
      </c>
      <c r="C109" s="44" t="str">
        <f t="shared" si="4"/>
        <v>Sqmt</v>
      </c>
      <c r="D109" s="57">
        <f>IF(C109="","",SUMIF(Purchase!$J$3:$J$99969,Balance!B109,Purchase!$L$3:$L$99969)-SUMIF(Consumption!$J$3:$J$99615,Balance!B109,Consumption!$V$3:$V$99615))</f>
        <v>23</v>
      </c>
      <c r="E109" s="45" t="str">
        <f t="shared" si="5"/>
        <v/>
      </c>
      <c r="G109" s="46" t="str">
        <f t="shared" si="6"/>
        <v/>
      </c>
    </row>
    <row r="110" spans="1:7" x14ac:dyDescent="0.35">
      <c r="A110" s="22">
        <f>IF(B110="","",COUNTA($B$2:B110))</f>
        <v>109</v>
      </c>
      <c r="B110" s="7" t="s">
        <v>380</v>
      </c>
      <c r="C110" s="44" t="str">
        <f t="shared" si="4"/>
        <v>Sqmt</v>
      </c>
      <c r="D110" s="57">
        <f>IF(C110="","",SUMIF(Purchase!$J$3:$J$99969,Balance!B110,Purchase!$L$3:$L$99969)-SUMIF(Consumption!$J$3:$J$99615,Balance!B110,Consumption!$V$3:$V$99615))</f>
        <v>0</v>
      </c>
      <c r="E110" s="45" t="str">
        <f t="shared" si="5"/>
        <v/>
      </c>
      <c r="G110" s="46" t="str">
        <f t="shared" si="6"/>
        <v/>
      </c>
    </row>
    <row r="111" spans="1:7" x14ac:dyDescent="0.35">
      <c r="A111" s="22">
        <f>IF(B111="","",COUNTA($B$2:B111))</f>
        <v>110</v>
      </c>
      <c r="B111" s="7" t="s">
        <v>379</v>
      </c>
      <c r="C111" s="44" t="str">
        <f t="shared" si="4"/>
        <v>Sqmt</v>
      </c>
      <c r="D111" s="57">
        <f>IF(C111="","",SUMIF(Purchase!$J$3:$J$99969,Balance!B111,Purchase!$L$3:$L$99969)-SUMIF(Consumption!$J$3:$J$99615,Balance!B111,Consumption!$V$3:$V$99615))</f>
        <v>-31.5</v>
      </c>
      <c r="E111" s="45" t="str">
        <f t="shared" si="5"/>
        <v/>
      </c>
      <c r="G111" s="46" t="str">
        <f t="shared" si="6"/>
        <v/>
      </c>
    </row>
    <row r="112" spans="1:7" x14ac:dyDescent="0.35">
      <c r="A112" s="22">
        <f>IF(B112="","",COUNTA($B$2:B112))</f>
        <v>111</v>
      </c>
      <c r="B112" s="7" t="s">
        <v>378</v>
      </c>
      <c r="C112" s="44" t="str">
        <f t="shared" si="4"/>
        <v>Sqmt</v>
      </c>
      <c r="D112" s="57">
        <f>IF(C112="","",SUMIF(Purchase!$J$3:$J$99969,Balance!B112,Purchase!$L$3:$L$99969)-SUMIF(Consumption!$J$3:$J$99615,Balance!B112,Consumption!$V$3:$V$99615))</f>
        <v>0</v>
      </c>
      <c r="E112" s="45" t="str">
        <f t="shared" si="5"/>
        <v/>
      </c>
      <c r="G112" s="46" t="str">
        <f t="shared" si="6"/>
        <v/>
      </c>
    </row>
    <row r="113" spans="1:7" x14ac:dyDescent="0.35">
      <c r="A113" s="22">
        <f>IF(B113="","",COUNTA($B$2:B113))</f>
        <v>112</v>
      </c>
      <c r="B113" s="7" t="s">
        <v>377</v>
      </c>
      <c r="C113" s="44" t="str">
        <f t="shared" si="4"/>
        <v>Sqmt</v>
      </c>
      <c r="D113" s="57">
        <f>IF(C113="","",SUMIF(Purchase!$J$3:$J$99969,Balance!B113,Purchase!$L$3:$L$99969)-SUMIF(Consumption!$J$3:$J$99615,Balance!B113,Consumption!$V$3:$V$99615))</f>
        <v>0</v>
      </c>
      <c r="E113" s="45" t="str">
        <f t="shared" si="5"/>
        <v/>
      </c>
      <c r="G113" s="46" t="str">
        <f t="shared" si="6"/>
        <v/>
      </c>
    </row>
    <row r="114" spans="1:7" x14ac:dyDescent="0.35">
      <c r="A114" s="22">
        <f>IF(B114="","",COUNTA($B$2:B114))</f>
        <v>113</v>
      </c>
      <c r="B114" s="7" t="s">
        <v>376</v>
      </c>
      <c r="C114" s="44" t="str">
        <f t="shared" si="4"/>
        <v>Sqmt</v>
      </c>
      <c r="D114" s="57">
        <f>IF(C114="","",SUMIF(Purchase!$J$3:$J$99969,Balance!B114,Purchase!$L$3:$L$99969)-SUMIF(Consumption!$J$3:$J$99615,Balance!B114,Consumption!$V$3:$V$99615))</f>
        <v>0</v>
      </c>
      <c r="E114" s="45" t="str">
        <f t="shared" si="5"/>
        <v/>
      </c>
      <c r="G114" s="46" t="str">
        <f t="shared" si="6"/>
        <v/>
      </c>
    </row>
    <row r="115" spans="1:7" x14ac:dyDescent="0.35">
      <c r="A115" s="22">
        <f>IF(B115="","",COUNTA($B$2:B115))</f>
        <v>114</v>
      </c>
      <c r="B115" s="7" t="s">
        <v>375</v>
      </c>
      <c r="C115" s="44" t="str">
        <f t="shared" si="4"/>
        <v>Sqmt</v>
      </c>
      <c r="D115" s="57">
        <f>IF(C115="","",SUMIF(Purchase!$J$3:$J$99969,Balance!B115,Purchase!$L$3:$L$99969)-SUMIF(Consumption!$J$3:$J$99615,Balance!B115,Consumption!$V$3:$V$99615))</f>
        <v>19</v>
      </c>
      <c r="E115" s="45" t="str">
        <f t="shared" si="5"/>
        <v/>
      </c>
      <c r="G115" s="46" t="str">
        <f t="shared" si="6"/>
        <v/>
      </c>
    </row>
    <row r="116" spans="1:7" x14ac:dyDescent="0.35">
      <c r="A116" s="22">
        <f>IF(B116="","",COUNTA($B$2:B116))</f>
        <v>115</v>
      </c>
      <c r="B116" s="10" t="s">
        <v>336</v>
      </c>
      <c r="C116" s="44" t="str">
        <f t="shared" si="4"/>
        <v>Kg's</v>
      </c>
      <c r="D116" s="57">
        <f>IF(C116="","",SUMIF(Purchase!$J$3:$J$99969,Balance!B116,Purchase!$L$3:$L$99969)-SUMIF(Consumption!$J$3:$J$99615,Balance!B116,Consumption!$V$3:$V$99615))</f>
        <v>3003</v>
      </c>
      <c r="E116" s="45" t="str">
        <f t="shared" si="5"/>
        <v/>
      </c>
      <c r="G116" s="46" t="str">
        <f t="shared" si="6"/>
        <v/>
      </c>
    </row>
    <row r="117" spans="1:7" x14ac:dyDescent="0.35">
      <c r="A117" s="22">
        <f>IF(B117="","",COUNTA($B$2:B117))</f>
        <v>116</v>
      </c>
      <c r="B117" s="10" t="s">
        <v>341</v>
      </c>
      <c r="C117" s="44" t="str">
        <f t="shared" si="4"/>
        <v>Kg's</v>
      </c>
      <c r="D117" s="57">
        <f>IF(C117="","",SUMIF(Purchase!$J$3:$J$99969,Balance!B117,Purchase!$L$3:$L$99969)-SUMIF(Consumption!$J$3:$J$99615,Balance!B117,Consumption!$V$3:$V$99615))</f>
        <v>0</v>
      </c>
      <c r="E117" s="45" t="str">
        <f t="shared" si="5"/>
        <v/>
      </c>
      <c r="G117" s="46" t="str">
        <f t="shared" si="6"/>
        <v/>
      </c>
    </row>
    <row r="118" spans="1:7" x14ac:dyDescent="0.35">
      <c r="A118" s="22">
        <f>IF(B118="","",COUNTA($B$2:B118))</f>
        <v>117</v>
      </c>
      <c r="B118" s="10" t="s">
        <v>337</v>
      </c>
      <c r="C118" s="44" t="str">
        <f t="shared" si="4"/>
        <v>Kg's</v>
      </c>
      <c r="D118" s="57">
        <f>IF(C118="","",SUMIF(Purchase!$J$3:$J$99969,Balance!B118,Purchase!$L$3:$L$99969)-SUMIF(Consumption!$J$3:$J$99615,Balance!B118,Consumption!$V$3:$V$99615))</f>
        <v>0</v>
      </c>
      <c r="E118" s="45" t="str">
        <f t="shared" si="5"/>
        <v/>
      </c>
      <c r="G118" s="46" t="str">
        <f t="shared" si="6"/>
        <v/>
      </c>
    </row>
    <row r="119" spans="1:7" x14ac:dyDescent="0.35">
      <c r="A119" s="22">
        <f>IF(B119="","",COUNTA($B$2:B119))</f>
        <v>118</v>
      </c>
      <c r="B119" s="10" t="s">
        <v>338</v>
      </c>
      <c r="C119" s="44" t="str">
        <f t="shared" si="4"/>
        <v>Kg's</v>
      </c>
      <c r="D119" s="57">
        <f>IF(C119="","",SUMIF(Purchase!$J$3:$J$99969,Balance!B119,Purchase!$L$3:$L$99969)-SUMIF(Consumption!$J$3:$J$99615,Balance!B119,Consumption!$V$3:$V$99615))</f>
        <v>0</v>
      </c>
      <c r="E119" s="45" t="str">
        <f t="shared" si="5"/>
        <v/>
      </c>
      <c r="G119" s="46" t="str">
        <f t="shared" si="6"/>
        <v/>
      </c>
    </row>
    <row r="120" spans="1:7" x14ac:dyDescent="0.35">
      <c r="A120" s="22">
        <f>IF(B120="","",COUNTA($B$2:B120))</f>
        <v>119</v>
      </c>
      <c r="B120" s="10" t="s">
        <v>339</v>
      </c>
      <c r="C120" s="44" t="str">
        <f t="shared" si="4"/>
        <v>Kg's</v>
      </c>
      <c r="D120" s="57">
        <f>IF(C120="","",SUMIF(Purchase!$J$3:$J$99969,Balance!B120,Purchase!$L$3:$L$99969)-SUMIF(Consumption!$J$3:$J$99615,Balance!B120,Consumption!$V$3:$V$99615))</f>
        <v>0</v>
      </c>
      <c r="E120" s="45" t="str">
        <f t="shared" si="5"/>
        <v/>
      </c>
      <c r="G120" s="46" t="str">
        <f t="shared" si="6"/>
        <v/>
      </c>
    </row>
    <row r="121" spans="1:7" x14ac:dyDescent="0.35">
      <c r="A121" s="22">
        <f>IF(B121="","",COUNTA($B$2:B121))</f>
        <v>120</v>
      </c>
      <c r="B121" s="10" t="s">
        <v>340</v>
      </c>
      <c r="C121" s="44" t="str">
        <f t="shared" si="4"/>
        <v>Kg's</v>
      </c>
      <c r="D121" s="57">
        <f>IF(C121="","",SUMIF(Purchase!$J$3:$J$99969,Balance!B121,Purchase!$L$3:$L$99969)-SUMIF(Consumption!$J$3:$J$99615,Balance!B121,Consumption!$V$3:$V$99615))</f>
        <v>0</v>
      </c>
      <c r="E121" s="45" t="str">
        <f t="shared" si="5"/>
        <v/>
      </c>
      <c r="G121" s="46" t="str">
        <f t="shared" si="6"/>
        <v/>
      </c>
    </row>
    <row r="122" spans="1:7" x14ac:dyDescent="0.35">
      <c r="A122" s="22">
        <f>IF(B122="","",COUNTA($B$2:B122))</f>
        <v>121</v>
      </c>
      <c r="B122" s="10" t="s">
        <v>342</v>
      </c>
      <c r="C122" s="44" t="str">
        <f t="shared" si="4"/>
        <v>Kg's</v>
      </c>
      <c r="D122" s="57">
        <f>IF(C122="","",SUMIF(Purchase!$J$3:$J$99969,Balance!B122,Purchase!$L$3:$L$99969)-SUMIF(Consumption!$J$3:$J$99615,Balance!B122,Consumption!$V$3:$V$99615))</f>
        <v>0</v>
      </c>
      <c r="E122" s="45" t="str">
        <f t="shared" si="5"/>
        <v/>
      </c>
      <c r="G122" s="46" t="str">
        <f t="shared" si="6"/>
        <v/>
      </c>
    </row>
    <row r="123" spans="1:7" x14ac:dyDescent="0.35">
      <c r="A123" s="22">
        <f>IF(B123="","",COUNTA($B$2:B123))</f>
        <v>122</v>
      </c>
      <c r="B123" s="7" t="s">
        <v>373</v>
      </c>
      <c r="C123" s="44" t="str">
        <f t="shared" si="4"/>
        <v>Sqmt</v>
      </c>
      <c r="D123" s="57">
        <f>IF(C123="","",SUMIF(Purchase!$J$3:$J$99969,Balance!B123,Purchase!$L$3:$L$99969)-SUMIF(Consumption!$J$3:$J$99615,Balance!B123,Consumption!$V$3:$V$99615))</f>
        <v>0</v>
      </c>
      <c r="E123" s="45" t="str">
        <f t="shared" si="5"/>
        <v/>
      </c>
      <c r="G123" s="46" t="str">
        <f t="shared" si="6"/>
        <v/>
      </c>
    </row>
    <row r="124" spans="1:7" x14ac:dyDescent="0.35">
      <c r="A124" s="22">
        <f>IF(B124="","",COUNTA($B$2:B124))</f>
        <v>123</v>
      </c>
      <c r="B124" s="7" t="s">
        <v>372</v>
      </c>
      <c r="C124" s="44" t="str">
        <f t="shared" si="4"/>
        <v>Sqmt</v>
      </c>
      <c r="D124" s="57">
        <f>IF(C124="","",SUMIF(Purchase!$J$3:$J$99969,Balance!B124,Purchase!$L$3:$L$99969)-SUMIF(Consumption!$J$3:$J$99615,Balance!B124,Consumption!$V$3:$V$99615))</f>
        <v>0</v>
      </c>
      <c r="E124" s="45" t="str">
        <f t="shared" si="5"/>
        <v/>
      </c>
      <c r="G124" s="46" t="str">
        <f t="shared" si="6"/>
        <v/>
      </c>
    </row>
    <row r="125" spans="1:7" x14ac:dyDescent="0.35">
      <c r="A125" s="22">
        <f>IF(B125="","",COUNTA($B$2:B125))</f>
        <v>124</v>
      </c>
      <c r="B125" s="7" t="s">
        <v>371</v>
      </c>
      <c r="C125" s="44" t="str">
        <f t="shared" si="4"/>
        <v>Sqmt</v>
      </c>
      <c r="D125" s="57">
        <f>IF(C125="","",SUMIF(Purchase!$J$3:$J$99969,Balance!B125,Purchase!$L$3:$L$99969)-SUMIF(Consumption!$J$3:$J$99615,Balance!B125,Consumption!$V$3:$V$99615))</f>
        <v>0</v>
      </c>
      <c r="E125" s="45" t="str">
        <f t="shared" si="5"/>
        <v/>
      </c>
      <c r="G125" s="46" t="str">
        <f t="shared" si="6"/>
        <v/>
      </c>
    </row>
    <row r="126" spans="1:7" x14ac:dyDescent="0.35">
      <c r="A126" s="22">
        <f>IF(B126="","",COUNTA($B$2:B126))</f>
        <v>125</v>
      </c>
      <c r="B126" s="10" t="s">
        <v>345</v>
      </c>
      <c r="C126" s="44" t="str">
        <f t="shared" si="4"/>
        <v>Kg's</v>
      </c>
      <c r="D126" s="57">
        <f>IF(C126="","",SUMIF(Purchase!$J$3:$J$99969,Balance!B126,Purchase!$L$3:$L$99969)-SUMIF(Consumption!$J$3:$J$99615,Balance!B126,Consumption!$V$3:$V$99615))</f>
        <v>19.049999999999869</v>
      </c>
      <c r="E126" s="45" t="str">
        <f t="shared" si="5"/>
        <v/>
      </c>
      <c r="G126" s="46" t="str">
        <f t="shared" si="6"/>
        <v/>
      </c>
    </row>
    <row r="127" spans="1:7" x14ac:dyDescent="0.35">
      <c r="A127" s="22">
        <f>IF(B127="","",COUNTA($B$2:B127))</f>
        <v>126</v>
      </c>
      <c r="B127" s="10" t="s">
        <v>350</v>
      </c>
      <c r="C127" s="44" t="str">
        <f t="shared" si="4"/>
        <v>Roll</v>
      </c>
      <c r="D127" s="57">
        <f>IF(C127="","",SUMIF(Purchase!$J$3:$J$99969,Balance!B127,Purchase!$L$3:$L$99969)-SUMIF(Consumption!$J$3:$J$99615,Balance!B127,Consumption!$V$3:$V$99615))</f>
        <v>40</v>
      </c>
      <c r="E127" s="45" t="str">
        <f t="shared" si="5"/>
        <v/>
      </c>
      <c r="G127" s="46" t="str">
        <f t="shared" si="6"/>
        <v/>
      </c>
    </row>
    <row r="128" spans="1:7" x14ac:dyDescent="0.35">
      <c r="A128" s="22">
        <f>IF(B128="","",COUNTA($B$2:B128))</f>
        <v>127</v>
      </c>
      <c r="B128" s="131" t="s">
        <v>484</v>
      </c>
      <c r="C128" s="44" t="str">
        <f t="shared" si="4"/>
        <v>Sqmt</v>
      </c>
      <c r="D128" s="57">
        <f>IF(C128="","",SUMIF(Purchase!$J$3:$J$99969,Balance!B128,Purchase!$L$3:$L$99969)-SUMIF(Consumption!$J$3:$J$99615,Balance!B128,Consumption!$V$3:$V$99615))</f>
        <v>496</v>
      </c>
      <c r="E128" s="45" t="str">
        <f t="shared" si="5"/>
        <v/>
      </c>
      <c r="G128" s="46" t="str">
        <f t="shared" si="6"/>
        <v/>
      </c>
    </row>
    <row r="129" spans="1:7" x14ac:dyDescent="0.35">
      <c r="A129" s="22" t="str">
        <f>IF(B129="","",COUNTA($B$2:B129))</f>
        <v/>
      </c>
      <c r="B129" s="10"/>
      <c r="C129" s="44" t="str">
        <f t="shared" si="4"/>
        <v/>
      </c>
      <c r="D129" s="57" t="str">
        <f>IF(C129="","",SUMIF(Purchase!$J$3:$J$99969,Balance!B129,Purchase!$L$3:$L$99969)-SUMIF(Consumption!$J$3:$J$99615,Balance!B129,Consumption!$V$3:$V$99615))</f>
        <v/>
      </c>
      <c r="E129" s="45" t="str">
        <f t="shared" si="5"/>
        <v/>
      </c>
      <c r="G129" s="46" t="str">
        <f t="shared" si="6"/>
        <v/>
      </c>
    </row>
    <row r="130" spans="1:7" x14ac:dyDescent="0.35">
      <c r="A130" s="22" t="str">
        <f>IF(B130="","",COUNTA($B$2:B130))</f>
        <v/>
      </c>
      <c r="B130" s="10"/>
      <c r="C130" s="44" t="str">
        <f t="shared" si="4"/>
        <v/>
      </c>
      <c r="D130" s="57" t="str">
        <f>IF(C130="","",SUMIF(Purchase!$J$3:$J$99969,Balance!B130,Purchase!$L$3:$L$99969)-SUMIF(Consumption!$J$3:$J$99615,Balance!B130,Consumption!$V$3:$V$99615))</f>
        <v/>
      </c>
      <c r="E130" s="45" t="str">
        <f t="shared" si="5"/>
        <v/>
      </c>
      <c r="G130" s="46" t="str">
        <f t="shared" si="6"/>
        <v/>
      </c>
    </row>
    <row r="131" spans="1:7" x14ac:dyDescent="0.35">
      <c r="A131" s="22" t="str">
        <f>IF(B131="","",COUNTA($B$2:B131))</f>
        <v/>
      </c>
      <c r="B131" s="10"/>
      <c r="C131" s="44" t="str">
        <f t="shared" ref="C131:C158" si="7">IF(ISNUMBER(SEARCH("gsm",B:B)),"Kg's",IF(ISNUMBER(SEARCH("Tape",B:B)),"Roll",IF(ISNUMBER(SEARCH("Thermal",B:B)),"Sqmt",IF(ISNUMBER(SEARCH("Acou",B:B)),"Sqmt",IF(ISNUMBER(SEARCH("ss",B:B)),"Sqmt",IF(ISNUMBER(SEARCH("Alu",B:B)),"Sqmt",IF(ISNUMBER(SEARCH("Gasket",B:B)),"Rmt",IF(ISNUMBER(SEARCH("Cleats",B:B)),"No's",IF(ISNUMBER(SEARCH("Tube",B:B)),"No's",IF(ISNUMBER(SEARCH("Bracket",B:B)),"No's",IF(ISNUMBER(SEARCH("Corner",B:B)),"No's",IF(ISNUMBER(SEARCH("MS",B:B)),"Kg's",IF(ISNUMBER(SEARCH("Bucket",B:B)),"Kg's",IF(ISNUMBER(SEARCH("stretch",B:B)),"Kg's",IF(ISNUMBER(SEARCH("Bubble",B:B)),"Roll",IF(ISNUMBER(SEARCH("JTR",B:B)),"Rmt",""))))))))))))))))</f>
        <v/>
      </c>
      <c r="D131" s="57" t="str">
        <f>IF(C131="","",SUMIF(Purchase!$J$3:$J$99969,Balance!B131,Purchase!$L$3:$L$99969)-SUMIF(Consumption!$J$3:$J$99615,Balance!B131,Consumption!$V$3:$V$99615))</f>
        <v/>
      </c>
      <c r="E131" s="45" t="str">
        <f t="shared" ref="E131:E148" si="8">IF(D131=0,"",IF(ISNUMBER(SEARCH("26",B:B)),D131/1000,IF(ISNUMBER(SEARCH("24",B:B)),D131/1000,IF(ISNUMBER(SEARCH("22",B:B)),D131/1000,IF(ISNUMBER(SEARCH("20",B:B)),D131/1000,IF(ISNUMBER(SEARCH("18G",B:B)),D131/1000,IF(ISNUMBER(SEARCH("16G",B:B)),D131/1000,IF(ISNUMBER(SEARCH("Thermal",B:B)),"",IF(ISNUMBER(SEARCH("Acou",B:B)),"",IF(ISNUMBER(SEARCH("ss",B:B)),D131/1000,IF(ISNUMBER(SEARCH("0.8mm",B:B)),D131/1000,IF(ISNUMBER(SEARCH("1mm",B:B)),D131/1000,IF(ISNUMBER(SEARCH("1.2mm",B:B)),D131/1000,IF(ISNUMBER(SEARCH("Gasket",B:B)),"",IF(ISNUMBER(SEARCH("Cleats",B:B)),"",IF(ISNUMBER(SEARCH("Sealant",B:B)),"",IF(ISNUMBER(SEARCH("Bracket",B:B)),"",IF(ISNUMBER(SEARCH("Corner",B:B)),"",IF(ISNUMBER(SEARCH("Bubble",B:B)),"","")))))))))))))))))))</f>
        <v/>
      </c>
      <c r="G131" s="46" t="str">
        <f t="shared" si="6"/>
        <v/>
      </c>
    </row>
    <row r="132" spans="1:7" x14ac:dyDescent="0.35">
      <c r="A132" s="22" t="str">
        <f>IF(B132="","",COUNTA($B$2:B132))</f>
        <v/>
      </c>
      <c r="B132" s="10"/>
      <c r="C132" s="44" t="str">
        <f t="shared" si="7"/>
        <v/>
      </c>
      <c r="D132" s="57" t="str">
        <f>IF(C132="","",SUMIF(Purchase!$J$3:$J$99969,Balance!B132,Purchase!$L$3:$L$99969)-SUMIF(Consumption!$J$3:$J$99615,Balance!B132,Consumption!$V$3:$V$99615))</f>
        <v/>
      </c>
      <c r="E132" s="45" t="str">
        <f t="shared" si="8"/>
        <v/>
      </c>
      <c r="G132" s="46" t="str">
        <f t="shared" si="6"/>
        <v/>
      </c>
    </row>
    <row r="133" spans="1:7" x14ac:dyDescent="0.35">
      <c r="A133" s="22" t="str">
        <f>IF(B133="","",COUNTA($B$2:B133))</f>
        <v/>
      </c>
      <c r="B133" s="10"/>
      <c r="C133" s="44" t="str">
        <f t="shared" si="7"/>
        <v/>
      </c>
      <c r="D133" s="57" t="str">
        <f>IF(C133="","",SUMIF(Purchase!$J$3:$J$99969,Balance!B133,Purchase!$L$3:$L$99969)-SUMIF(Consumption!$J$3:$J$99615,Balance!B133,Consumption!$V$3:$V$99615))</f>
        <v/>
      </c>
      <c r="E133" s="45" t="str">
        <f t="shared" si="8"/>
        <v/>
      </c>
      <c r="G133" s="46" t="str">
        <f t="shared" si="6"/>
        <v/>
      </c>
    </row>
    <row r="134" spans="1:7" x14ac:dyDescent="0.35">
      <c r="A134" s="22" t="str">
        <f>IF(B134="","",COUNTA($B$2:B134))</f>
        <v/>
      </c>
      <c r="B134" s="10"/>
      <c r="C134" s="44" t="str">
        <f t="shared" si="7"/>
        <v/>
      </c>
      <c r="D134" s="57" t="str">
        <f>IF(C134="","",SUMIF(Purchase!$J$3:$J$99969,Balance!B134,Purchase!$L$3:$L$99969)-SUMIF(Consumption!$J$3:$J$99615,Balance!B134,Consumption!$V$3:$V$99615))</f>
        <v/>
      </c>
      <c r="E134" s="45" t="str">
        <f t="shared" si="8"/>
        <v/>
      </c>
      <c r="G134" s="46" t="str">
        <f t="shared" si="6"/>
        <v/>
      </c>
    </row>
    <row r="135" spans="1:7" x14ac:dyDescent="0.35">
      <c r="A135" s="22" t="str">
        <f>IF(B135="","",COUNTA($B$2:B135))</f>
        <v/>
      </c>
      <c r="B135" s="10"/>
      <c r="C135" s="44" t="str">
        <f t="shared" si="7"/>
        <v/>
      </c>
      <c r="D135" s="57" t="str">
        <f>IF(C135="","",SUMIF(Purchase!$J$3:$J$99969,Balance!B135,Purchase!$L$3:$L$99969)-SUMIF(Consumption!$J$3:$J$99615,Balance!B135,Consumption!$V$3:$V$99615))</f>
        <v/>
      </c>
      <c r="E135" s="45" t="str">
        <f t="shared" si="8"/>
        <v/>
      </c>
      <c r="G135" s="46" t="str">
        <f t="shared" si="6"/>
        <v/>
      </c>
    </row>
    <row r="136" spans="1:7" x14ac:dyDescent="0.35">
      <c r="A136" s="22" t="str">
        <f>IF(B136="","",COUNTA($B$2:B136))</f>
        <v/>
      </c>
      <c r="B136" s="10"/>
      <c r="C136" s="44" t="str">
        <f t="shared" si="7"/>
        <v/>
      </c>
      <c r="D136" s="57" t="str">
        <f>IF(C136="","",SUMIF(Purchase!$J$3:$J$99969,Balance!B136,Purchase!$L$3:$L$99969)-SUMIF(Consumption!$J$3:$J$99615,Balance!B136,Consumption!$V$3:$V$99615))</f>
        <v/>
      </c>
      <c r="E136" s="45" t="str">
        <f t="shared" si="8"/>
        <v/>
      </c>
      <c r="G136" s="46" t="str">
        <f t="shared" si="6"/>
        <v/>
      </c>
    </row>
    <row r="137" spans="1:7" x14ac:dyDescent="0.35">
      <c r="A137" s="22" t="str">
        <f>IF(B137="","",COUNTA($B$2:B137))</f>
        <v/>
      </c>
      <c r="B137" s="10"/>
      <c r="C137" s="44" t="str">
        <f t="shared" si="7"/>
        <v/>
      </c>
      <c r="D137" s="57" t="str">
        <f>IF(C137="","",SUMIF(Purchase!$J$3:$J$99969,Balance!B137,Purchase!$L$3:$L$99969)-SUMIF(Consumption!$J$3:$J$99615,Balance!B137,Consumption!$V$3:$V$99615))</f>
        <v/>
      </c>
      <c r="E137" s="45" t="str">
        <f t="shared" si="8"/>
        <v/>
      </c>
      <c r="G137" s="46" t="str">
        <f t="shared" si="6"/>
        <v/>
      </c>
    </row>
    <row r="138" spans="1:7" x14ac:dyDescent="0.35">
      <c r="A138" s="22" t="str">
        <f>IF(B138="","",COUNTA($B$2:B138))</f>
        <v/>
      </c>
      <c r="B138" s="10"/>
      <c r="C138" s="44" t="str">
        <f t="shared" si="7"/>
        <v/>
      </c>
      <c r="D138" s="57" t="str">
        <f>IF(C138="","",SUMIF(Purchase!$J$3:$J$99969,Balance!B138,Purchase!$L$3:$L$99969)-SUMIF(Consumption!$J$3:$J$99615,Balance!B138,Consumption!$V$3:$V$99615))</f>
        <v/>
      </c>
      <c r="E138" s="45" t="str">
        <f t="shared" si="8"/>
        <v/>
      </c>
      <c r="G138" s="46" t="str">
        <f t="shared" si="6"/>
        <v/>
      </c>
    </row>
    <row r="139" spans="1:7" x14ac:dyDescent="0.35">
      <c r="A139" s="22" t="str">
        <f>IF(B139="","",COUNTA($B$2:B139))</f>
        <v/>
      </c>
      <c r="B139" s="10"/>
      <c r="C139" s="44" t="str">
        <f t="shared" si="7"/>
        <v/>
      </c>
      <c r="D139" s="57" t="str">
        <f>IF(C139="","",SUMIF(Purchase!$J$3:$J$99969,Balance!B139,Purchase!$L$3:$L$99969)-SUMIF(Consumption!$J$3:$J$99615,Balance!B139,Consumption!$V$3:$V$99615))</f>
        <v/>
      </c>
      <c r="E139" s="45" t="str">
        <f t="shared" si="8"/>
        <v/>
      </c>
      <c r="G139" s="46" t="str">
        <f t="shared" si="6"/>
        <v/>
      </c>
    </row>
    <row r="140" spans="1:7" x14ac:dyDescent="0.35">
      <c r="A140" s="22" t="str">
        <f>IF(B140="","",COUNTA($B$2:B140))</f>
        <v/>
      </c>
      <c r="B140" s="10"/>
      <c r="C140" s="44" t="str">
        <f t="shared" si="7"/>
        <v/>
      </c>
      <c r="D140" s="57" t="str">
        <f>IF(C140="","",SUMIF(Purchase!$J$3:$J$99969,Balance!B140,Purchase!$L$3:$L$99969)-SUMIF(Consumption!$J$3:$J$99615,Balance!B140,Consumption!$V$3:$V$99615))</f>
        <v/>
      </c>
      <c r="E140" s="45" t="str">
        <f t="shared" si="8"/>
        <v/>
      </c>
      <c r="G140" s="46" t="str">
        <f t="shared" si="6"/>
        <v/>
      </c>
    </row>
    <row r="141" spans="1:7" x14ac:dyDescent="0.35">
      <c r="A141" s="22" t="str">
        <f>IF(B141="","",COUNTA($B$2:B141))</f>
        <v/>
      </c>
      <c r="B141" s="10"/>
      <c r="C141" s="44" t="str">
        <f t="shared" si="7"/>
        <v/>
      </c>
      <c r="D141" s="57" t="str">
        <f>IF(C141="","",SUMIF(Purchase!$J$3:$J$99969,Balance!B141,Purchase!$L$3:$L$99969)-SUMIF(Consumption!$J$3:$J$99615,Balance!B141,Consumption!$V$3:$V$99615))</f>
        <v/>
      </c>
      <c r="E141" s="45" t="str">
        <f t="shared" si="8"/>
        <v/>
      </c>
      <c r="G141" s="46" t="str">
        <f t="shared" si="6"/>
        <v/>
      </c>
    </row>
    <row r="142" spans="1:7" x14ac:dyDescent="0.35">
      <c r="A142" s="22" t="str">
        <f>IF(B142="","",COUNTA($B$2:B142))</f>
        <v/>
      </c>
      <c r="B142" s="10"/>
      <c r="C142" s="44" t="str">
        <f t="shared" si="7"/>
        <v/>
      </c>
      <c r="D142" s="57" t="str">
        <f>IF(C142="","",SUMIF(Purchase!$J$3:$J$99969,Balance!B142,Purchase!$L$3:$L$99969)-SUMIF(Consumption!$J$3:$J$99615,Balance!B142,Consumption!$V$3:$V$99615))</f>
        <v/>
      </c>
      <c r="E142" s="45" t="str">
        <f t="shared" si="8"/>
        <v/>
      </c>
      <c r="G142" s="46" t="str">
        <f t="shared" si="6"/>
        <v/>
      </c>
    </row>
    <row r="143" spans="1:7" x14ac:dyDescent="0.35">
      <c r="A143" s="22" t="str">
        <f>IF(B143="","",COUNTA($B$2:B143))</f>
        <v/>
      </c>
      <c r="B143" s="10"/>
      <c r="C143" s="44" t="str">
        <f t="shared" si="7"/>
        <v/>
      </c>
      <c r="D143" s="57" t="str">
        <f>IF(C143="","",SUMIF(Purchase!$J$3:$J$99969,Balance!B143,Purchase!$L$3:$L$99969)-SUMIF(Consumption!$J$3:$J$99615,Balance!B143,Consumption!$V$3:$V$99615))</f>
        <v/>
      </c>
      <c r="E143" s="45" t="str">
        <f t="shared" si="8"/>
        <v/>
      </c>
      <c r="G143" s="46" t="str">
        <f t="shared" si="6"/>
        <v/>
      </c>
    </row>
    <row r="144" spans="1:7" x14ac:dyDescent="0.35">
      <c r="A144" s="22" t="str">
        <f>IF(B144="","",COUNTA($B$2:B144))</f>
        <v/>
      </c>
      <c r="B144" s="10"/>
      <c r="C144" s="44" t="str">
        <f t="shared" si="7"/>
        <v/>
      </c>
      <c r="D144" s="57" t="str">
        <f>IF(C144="","",SUMIF(Purchase!$J$3:$J$99969,Balance!B144,Purchase!$L$3:$L$99969)-SUMIF(Consumption!$J$3:$J$99615,Balance!B144,Consumption!$V$3:$V$99615))</f>
        <v/>
      </c>
      <c r="E144" s="45" t="str">
        <f t="shared" si="8"/>
        <v/>
      </c>
      <c r="G144" s="46" t="str">
        <f t="shared" si="6"/>
        <v/>
      </c>
    </row>
    <row r="145" spans="1:7" x14ac:dyDescent="0.35">
      <c r="A145" s="22" t="str">
        <f>IF(B145="","",COUNTA($B$2:B145))</f>
        <v/>
      </c>
      <c r="B145" s="10"/>
      <c r="C145" s="44" t="str">
        <f t="shared" si="7"/>
        <v/>
      </c>
      <c r="D145" s="57" t="str">
        <f>IF(C145="","",SUMIF(Purchase!$J$3:$J$99969,Balance!B145,Purchase!$L$3:$L$99969)-SUMIF(Consumption!$J$3:$J$99615,Balance!B145,Consumption!$V$3:$V$99615))</f>
        <v/>
      </c>
      <c r="E145" s="45" t="str">
        <f t="shared" si="8"/>
        <v/>
      </c>
      <c r="G145" s="46" t="str">
        <f t="shared" si="6"/>
        <v/>
      </c>
    </row>
    <row r="146" spans="1:7" x14ac:dyDescent="0.35">
      <c r="A146" s="22" t="str">
        <f>IF(B146="","",COUNTA($B$2:B146))</f>
        <v/>
      </c>
      <c r="B146" s="10"/>
      <c r="C146" s="44" t="str">
        <f t="shared" si="7"/>
        <v/>
      </c>
      <c r="D146" s="57" t="str">
        <f>IF(C146="","",SUMIF(Purchase!$J$3:$J$99969,Balance!B146,Purchase!$L$3:$L$99969)-SUMIF(Consumption!$J$3:$J$99615,Balance!B146,Consumption!$V$3:$V$99615))</f>
        <v/>
      </c>
      <c r="E146" s="45" t="str">
        <f t="shared" si="8"/>
        <v/>
      </c>
      <c r="G146" s="46" t="str">
        <f t="shared" si="6"/>
        <v/>
      </c>
    </row>
    <row r="147" spans="1:7" x14ac:dyDescent="0.35">
      <c r="A147" s="22" t="str">
        <f>IF(B147="","",COUNTA($B$2:B147))</f>
        <v/>
      </c>
      <c r="B147" s="10"/>
      <c r="C147" s="44" t="str">
        <f t="shared" si="7"/>
        <v/>
      </c>
      <c r="D147" s="57" t="str">
        <f>IF(C147="","",SUMIF(Purchase!$J$3:$J$99969,Balance!B147,Purchase!$L$3:$L$99969)-SUMIF(Consumption!$J$3:$J$99615,Balance!B147,Consumption!$V$3:$V$99615))</f>
        <v/>
      </c>
      <c r="E147" s="45" t="str">
        <f t="shared" si="8"/>
        <v/>
      </c>
      <c r="G147" s="46" t="str">
        <f t="shared" si="6"/>
        <v/>
      </c>
    </row>
    <row r="148" spans="1:7" x14ac:dyDescent="0.35">
      <c r="A148" s="22" t="str">
        <f>IF(B148="","",COUNTA($B$2:B148))</f>
        <v/>
      </c>
      <c r="B148" s="10"/>
      <c r="C148" s="44" t="str">
        <f t="shared" si="7"/>
        <v/>
      </c>
      <c r="D148" s="57" t="str">
        <f>IF(C148="","",SUMIF(Purchase!$J$3:$J$99969,Balance!B148,Purchase!$L$3:$L$99969)-SUMIF(Consumption!$J$3:$J$99615,Balance!B148,Consumption!$V$3:$V$99615))</f>
        <v/>
      </c>
      <c r="E148" s="45" t="str">
        <f t="shared" si="8"/>
        <v/>
      </c>
      <c r="G148" s="46" t="str">
        <f t="shared" si="6"/>
        <v/>
      </c>
    </row>
    <row r="149" spans="1:7" x14ac:dyDescent="0.35">
      <c r="A149" s="22" t="str">
        <f>IF(B149="","",COUNTA($B$2:B149))</f>
        <v/>
      </c>
      <c r="B149" s="10"/>
      <c r="C149" s="44" t="str">
        <f t="shared" si="7"/>
        <v/>
      </c>
      <c r="D149" s="57" t="str">
        <f>IF(C149="","",SUMIF(Purchase!$J$3:$J$99969,Balance!B149,Purchase!$L$3:$L$99969)-SUMIF(Consumption!$J$3:$J$99615,Balance!B149,Consumption!$V$3:$V$99615))</f>
        <v/>
      </c>
      <c r="E149" s="45" t="str">
        <f t="shared" ref="E149:E158" si="9">IF(D149=0,"",IF(ISNUMBER(SEARCH("26",B:B)),D149/1000,IF(ISNUMBER(SEARCH("24",B:B)),D149/1000,IF(ISNUMBER(SEARCH("22",B:B)),D149/1000,IF(ISNUMBER(SEARCH("20",B:B)),D149/1000,IF(ISNUMBER(SEARCH("18G",B:B)),D149/1000,IF(ISNUMBER(SEARCH("16G",B:B)),D149/1000,IF(ISNUMBER(SEARCH("Thermal",B:B)),"",IF(ISNUMBER(SEARCH("Acou",B:B)),"",IF(ISNUMBER(SEARCH("ss",B:B)),D149/1000,IF(ISNUMBER(SEARCH("0.8mm",B:B)),D149/1000,IF(ISNUMBER(SEARCH("1mm",B:B)),D149/1000,IF(ISNUMBER(SEARCH("1.2mm",B:B)),D149/1000,IF(ISNUMBER(SEARCH("Gasket",B:B)),"",IF(ISNUMBER(SEARCH("Cleats",B:B)),"",IF(ISNUMBER(SEARCH("Sealant",B:B)),"",IF(ISNUMBER(SEARCH("Bracket",B:B)),"",IF(ISNUMBER(SEARCH("Corners",B:B)),"",IF(ISNUMBER(SEARCH("Bubble",B:B)),"","")))))))))))))))))))</f>
        <v/>
      </c>
      <c r="G149" s="46" t="str">
        <f t="shared" si="6"/>
        <v/>
      </c>
    </row>
    <row r="150" spans="1:7" x14ac:dyDescent="0.35">
      <c r="A150" s="22" t="str">
        <f>IF(B150="","",COUNTA($B$2:B150))</f>
        <v/>
      </c>
      <c r="B150" s="10"/>
      <c r="C150" s="44" t="str">
        <f t="shared" si="7"/>
        <v/>
      </c>
      <c r="D150" s="57" t="str">
        <f>IF(C150="","",SUMIF(Purchase!$J$3:$J$99969,Balance!B150,Purchase!$L$3:$L$99969)-SUMIF(Consumption!$J$3:$J$99615,Balance!B150,Consumption!$V$3:$V$99615))</f>
        <v/>
      </c>
      <c r="E150" s="45" t="str">
        <f t="shared" si="9"/>
        <v/>
      </c>
      <c r="G150" s="46" t="str">
        <f t="shared" si="6"/>
        <v/>
      </c>
    </row>
    <row r="151" spans="1:7" x14ac:dyDescent="0.35">
      <c r="A151" s="22" t="str">
        <f>IF(B151="","",COUNTA($B$2:B151))</f>
        <v/>
      </c>
      <c r="B151" s="10"/>
      <c r="C151" s="44" t="str">
        <f t="shared" si="7"/>
        <v/>
      </c>
      <c r="D151" s="57" t="str">
        <f>IF(C151="","",SUMIF(Purchase!$J$3:$J$99969,Balance!B151,Purchase!$L$3:$L$99969)-SUMIF(Consumption!$J$3:$J$99615,Balance!B151,Consumption!$V$3:$V$99615))</f>
        <v/>
      </c>
      <c r="E151" s="45" t="str">
        <f t="shared" si="9"/>
        <v/>
      </c>
      <c r="G151" s="46" t="str">
        <f t="shared" si="6"/>
        <v/>
      </c>
    </row>
    <row r="152" spans="1:7" x14ac:dyDescent="0.35">
      <c r="A152" s="22" t="str">
        <f>IF(B152="","",COUNTA($B$2:B152))</f>
        <v/>
      </c>
      <c r="B152" s="10"/>
      <c r="C152" s="44" t="str">
        <f t="shared" si="7"/>
        <v/>
      </c>
      <c r="D152" s="57" t="str">
        <f>IF(C152="","",SUMIF(Purchase!$J$3:$J$99969,Balance!B152,Purchase!$L$3:$L$99969)-SUMIF(Consumption!$J$3:$J$99615,Balance!B152,Consumption!$V$3:$V$99615))</f>
        <v/>
      </c>
      <c r="E152" s="45" t="str">
        <f t="shared" si="9"/>
        <v/>
      </c>
      <c r="G152" s="46" t="str">
        <f t="shared" si="6"/>
        <v/>
      </c>
    </row>
    <row r="153" spans="1:7" x14ac:dyDescent="0.35">
      <c r="A153" s="22" t="str">
        <f>IF(B153="","",COUNTA($B$2:B153))</f>
        <v/>
      </c>
      <c r="B153" s="10"/>
      <c r="C153" s="44" t="str">
        <f t="shared" si="7"/>
        <v/>
      </c>
      <c r="D153" s="57" t="str">
        <f>IF(C153="","",SUMIF(Purchase!$J$3:$J$99969,Balance!B153,Purchase!$L$3:$L$99969)-SUMIF(Consumption!$J$3:$J$99615,Balance!B153,Consumption!$V$3:$V$99615))</f>
        <v/>
      </c>
      <c r="E153" s="45" t="str">
        <f t="shared" si="9"/>
        <v/>
      </c>
      <c r="G153" s="46" t="str">
        <f t="shared" si="6"/>
        <v/>
      </c>
    </row>
    <row r="154" spans="1:7" x14ac:dyDescent="0.35">
      <c r="A154" s="22" t="str">
        <f>IF(B154="","",COUNTA($B$2:B154))</f>
        <v/>
      </c>
      <c r="B154" s="10"/>
      <c r="C154" s="44" t="str">
        <f t="shared" si="7"/>
        <v/>
      </c>
      <c r="D154" s="57" t="str">
        <f>IF(C154="","",SUMIF(Purchase!$J$3:$J$99969,Balance!B154,Purchase!$L$3:$L$99969)-SUMIF(Consumption!$J$3:$J$99615,Balance!B154,Consumption!$V$3:$V$99615))</f>
        <v/>
      </c>
      <c r="E154" s="45" t="str">
        <f t="shared" si="9"/>
        <v/>
      </c>
      <c r="G154" s="46" t="str">
        <f>IF(E154&lt;F154,"Place Order","")</f>
        <v/>
      </c>
    </row>
    <row r="155" spans="1:7" x14ac:dyDescent="0.35">
      <c r="A155" s="22" t="str">
        <f>IF(B155="","",COUNTA($B$2:B155))</f>
        <v/>
      </c>
      <c r="B155" s="10"/>
      <c r="C155" s="44" t="str">
        <f t="shared" si="7"/>
        <v/>
      </c>
      <c r="D155" s="57" t="str">
        <f>IF(C155="","",SUMIF(Purchase!$J$3:$J$99969,Balance!B155,Purchase!$L$3:$L$99969)-SUMIF(Consumption!$J$3:$J$99615,Balance!B155,Consumption!$V$3:$V$99615))</f>
        <v/>
      </c>
      <c r="E155" s="45" t="str">
        <f t="shared" si="9"/>
        <v/>
      </c>
      <c r="G155" s="46" t="str">
        <f>IF(E155&lt;F155,"Place Order","")</f>
        <v/>
      </c>
    </row>
    <row r="156" spans="1:7" x14ac:dyDescent="0.35">
      <c r="A156" s="22" t="str">
        <f>IF(B156="","",COUNTA($B$2:B156))</f>
        <v/>
      </c>
      <c r="B156" s="10"/>
      <c r="C156" s="44" t="str">
        <f t="shared" si="7"/>
        <v/>
      </c>
      <c r="D156" s="57" t="str">
        <f>IF(C156="","",SUMIF(Purchase!$J$3:$J$99969,Balance!B156,Purchase!$L$3:$L$99969)-SUMIF(Consumption!$J$3:$J$99615,Balance!B156,Consumption!$V$3:$V$99615))</f>
        <v/>
      </c>
      <c r="E156" s="45" t="str">
        <f t="shared" si="9"/>
        <v/>
      </c>
      <c r="G156" s="46" t="str">
        <f>IF(E156&lt;F156,"Place Order","")</f>
        <v/>
      </c>
    </row>
    <row r="157" spans="1:7" x14ac:dyDescent="0.35">
      <c r="A157" s="22" t="str">
        <f>IF(B157="","",COUNTA($B$2:B157))</f>
        <v/>
      </c>
      <c r="B157" s="10"/>
      <c r="C157" s="44" t="str">
        <f t="shared" si="7"/>
        <v/>
      </c>
      <c r="D157" s="57" t="str">
        <f>IF(C157="","",SUMIF(Purchase!$J$3:$J$99969,Balance!B157,Purchase!$L$3:$L$99969)-SUMIF(Consumption!$J$3:$J$99615,Balance!B157,Consumption!$V$3:$V$99615))</f>
        <v/>
      </c>
      <c r="E157" s="45" t="str">
        <f t="shared" si="9"/>
        <v/>
      </c>
      <c r="G157" s="46" t="str">
        <f>IF(E157&lt;F157,"Place Order","")</f>
        <v/>
      </c>
    </row>
    <row r="158" spans="1:7" x14ac:dyDescent="0.35">
      <c r="A158" s="43" t="str">
        <f>IF(B158="","",COUNTA($B$2:B158))</f>
        <v/>
      </c>
      <c r="B158" s="10"/>
      <c r="C158" s="44" t="str">
        <f t="shared" si="7"/>
        <v/>
      </c>
      <c r="D158" s="59" t="str">
        <f>IF(C158="","",SUMIF(Purchase!$J$3:$J$99969,Balance!B158,Purchase!$L$3:$L$99969)-SUMIF(Consumption!$J$3:$J$99615,Balance!B158,Consumption!$V$3:$V$99615))</f>
        <v/>
      </c>
      <c r="E158" s="45" t="str">
        <f t="shared" si="9"/>
        <v/>
      </c>
      <c r="G158" s="46" t="str">
        <f>IF(E158&lt;F158,"Place Order","")</f>
        <v/>
      </c>
    </row>
    <row r="159" spans="1:7" x14ac:dyDescent="0.35">
      <c r="B159" s="10"/>
    </row>
    <row r="160" spans="1:7" x14ac:dyDescent="0.35">
      <c r="B160" s="10"/>
    </row>
    <row r="161" spans="2:2" x14ac:dyDescent="0.35">
      <c r="B161" s="10"/>
    </row>
    <row r="162" spans="2:2" x14ac:dyDescent="0.35">
      <c r="B162" s="10"/>
    </row>
    <row r="163" spans="2:2" x14ac:dyDescent="0.35">
      <c r="B163" s="10"/>
    </row>
    <row r="164" spans="2:2" x14ac:dyDescent="0.35">
      <c r="B164" s="10"/>
    </row>
    <row r="165" spans="2:2" x14ac:dyDescent="0.35">
      <c r="B165" s="10"/>
    </row>
    <row r="166" spans="2:2" x14ac:dyDescent="0.35">
      <c r="B166" s="10"/>
    </row>
  </sheetData>
  <sheetProtection autoFilter="0"/>
  <autoFilter ref="A1:G158" xr:uid="{00000000-0009-0000-0000-000003000000}"/>
  <conditionalFormatting sqref="G2:G158">
    <cfRule type="containsText" dxfId="0" priority="1" operator="containsText" text="Place Order">
      <formula>NOT(ISERROR(SEARCH("Place Order",G2)))</formula>
    </cfRule>
  </conditionalFormatting>
  <dataValidations count="1">
    <dataValidation type="list" allowBlank="1" showInputMessage="1" sqref="B2:B81 B116:B122 B126:B158" xr:uid="{00000000-0002-0000-0300-000000000000}">
      <formula1>Raw_Material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:L1476"/>
  <sheetViews>
    <sheetView showGridLines="0" zoomScale="70" zoomScaleNormal="70" workbookViewId="0">
      <pane ySplit="2" topLeftCell="A3" activePane="bottomLeft" state="frozen"/>
      <selection pane="bottomLeft" activeCell="C13" sqref="C13"/>
    </sheetView>
  </sheetViews>
  <sheetFormatPr defaultRowHeight="14.5" x14ac:dyDescent="0.35"/>
  <cols>
    <col min="1" max="1" width="9.1796875" style="2"/>
    <col min="2" max="2" width="10.7265625" style="2" customWidth="1"/>
    <col min="3" max="3" width="14.453125" style="9" bestFit="1" customWidth="1"/>
    <col min="4" max="4" width="16" style="9" customWidth="1"/>
    <col min="5" max="5" width="11.54296875" style="54" bestFit="1" customWidth="1"/>
    <col min="6" max="6" width="20.7265625" style="55" bestFit="1" customWidth="1"/>
    <col min="12" max="12" width="10.453125" bestFit="1" customWidth="1"/>
  </cols>
  <sheetData>
    <row r="1" spans="1:12" ht="17.5" x14ac:dyDescent="0.35">
      <c r="A1" s="158" t="s">
        <v>330</v>
      </c>
      <c r="B1" s="159"/>
      <c r="C1" s="159"/>
      <c r="D1" s="159"/>
      <c r="E1" s="159"/>
      <c r="F1" s="159"/>
    </row>
    <row r="2" spans="1:12" s="7" customFormat="1" x14ac:dyDescent="0.35">
      <c r="A2" s="75" t="s">
        <v>238</v>
      </c>
      <c r="B2" s="75" t="s">
        <v>332</v>
      </c>
      <c r="C2" s="76" t="s">
        <v>239</v>
      </c>
      <c r="D2" s="77" t="s">
        <v>331</v>
      </c>
      <c r="E2" s="73" t="s">
        <v>255</v>
      </c>
      <c r="F2" s="74" t="s">
        <v>456</v>
      </c>
    </row>
    <row r="3" spans="1:12" ht="15.5" x14ac:dyDescent="0.35">
      <c r="A3" s="44">
        <f>IF(C3="","",COUNTA($C$3:C3))</f>
        <v>1</v>
      </c>
      <c r="B3" s="48" t="str">
        <f>IF(C3="","",TEXT(C3,"mmmm"))</f>
        <v>June</v>
      </c>
      <c r="C3" s="33">
        <v>44718</v>
      </c>
      <c r="D3" s="24">
        <v>3690</v>
      </c>
      <c r="E3" s="51" t="str">
        <f>IF(F3="","","Kg's")</f>
        <v/>
      </c>
      <c r="F3" s="52" t="str">
        <f>IF(D3="","",IF(D4=0,SUM(Consumption!$AB$3:AB99616)-SUM(Scrap!$D$3:D100000),""))</f>
        <v/>
      </c>
    </row>
    <row r="4" spans="1:12" ht="15.5" x14ac:dyDescent="0.35">
      <c r="A4" s="44">
        <f>IF(C4="","",COUNTA($C$3:C4))</f>
        <v>2</v>
      </c>
      <c r="B4" s="48" t="str">
        <f t="shared" ref="B4:B67" si="0">IF(C4="","",TEXT(C4,"mmmm"))</f>
        <v>June</v>
      </c>
      <c r="C4" s="33">
        <v>44720</v>
      </c>
      <c r="D4" s="24">
        <v>3250</v>
      </c>
      <c r="E4" s="51" t="str">
        <f t="shared" ref="E4:E67" si="1">IF(F4="","","Kg's")</f>
        <v/>
      </c>
      <c r="F4" s="52" t="str">
        <f>IF(D4="","",IF(D5=0,SUM(Consumption!$AB$3:AB99617)-SUM(Scrap!$D$3:D100001),""))</f>
        <v/>
      </c>
    </row>
    <row r="5" spans="1:12" ht="15.5" x14ac:dyDescent="0.35">
      <c r="A5" s="44">
        <f>IF(C5="","",COUNTA($C$3:C5))</f>
        <v>3</v>
      </c>
      <c r="B5" s="48" t="str">
        <f t="shared" si="0"/>
        <v>June</v>
      </c>
      <c r="C5" s="33">
        <v>44721</v>
      </c>
      <c r="D5" s="24">
        <v>3590</v>
      </c>
      <c r="E5" s="51" t="str">
        <f t="shared" si="1"/>
        <v/>
      </c>
      <c r="F5" s="52" t="str">
        <f>IF(D5="","",IF(D6=0,SUM(Consumption!$AB$3:AB99618)-SUM(Scrap!$D$3:D100002),""))</f>
        <v/>
      </c>
    </row>
    <row r="6" spans="1:12" ht="15.5" x14ac:dyDescent="0.35">
      <c r="A6" s="44">
        <f>IF(C6="","",COUNTA($C$3:C6))</f>
        <v>4</v>
      </c>
      <c r="B6" s="48" t="str">
        <f t="shared" si="0"/>
        <v>June</v>
      </c>
      <c r="C6" s="33">
        <v>44721</v>
      </c>
      <c r="D6" s="24">
        <v>2397</v>
      </c>
      <c r="E6" s="51" t="str">
        <f t="shared" si="1"/>
        <v/>
      </c>
      <c r="F6" s="52" t="str">
        <f>IF(D6="","",IF(D7=0,SUM(Consumption!$AB$3:AB99619)-SUM(Scrap!$D$3:D100003),""))</f>
        <v/>
      </c>
      <c r="L6" s="21"/>
    </row>
    <row r="7" spans="1:12" ht="15.5" x14ac:dyDescent="0.35">
      <c r="A7" s="44">
        <f>IF(C7="","",COUNTA($C$3:C7))</f>
        <v>5</v>
      </c>
      <c r="B7" s="48" t="str">
        <f t="shared" si="0"/>
        <v>June</v>
      </c>
      <c r="C7" s="33">
        <v>44725</v>
      </c>
      <c r="D7" s="24">
        <v>6150</v>
      </c>
      <c r="E7" s="51" t="str">
        <f t="shared" si="1"/>
        <v/>
      </c>
      <c r="F7" s="52" t="str">
        <f>IF(D7="","",IF(D8=0,SUM(Consumption!$AB$3:AB99620)-SUM(Scrap!$D$3:D100004),""))</f>
        <v/>
      </c>
    </row>
    <row r="8" spans="1:12" ht="15.5" x14ac:dyDescent="0.35">
      <c r="A8" s="44">
        <f>IF(C8="","",COUNTA($C$3:C8))</f>
        <v>6</v>
      </c>
      <c r="B8" s="48" t="str">
        <f t="shared" si="0"/>
        <v>July</v>
      </c>
      <c r="C8" s="33">
        <v>46216</v>
      </c>
      <c r="D8" s="24">
        <v>1000</v>
      </c>
      <c r="E8" s="51" t="str">
        <f t="shared" si="1"/>
        <v>Kg's</v>
      </c>
      <c r="F8" s="52">
        <f>IF(D8="","",IF(D9=0,SUM(Consumption!$AB$3:AB99621)-SUM(Scrap!$D$3:D100005),""))</f>
        <v>14299.953288399949</v>
      </c>
    </row>
    <row r="9" spans="1:12" ht="15.5" x14ac:dyDescent="0.35">
      <c r="A9" s="44" t="str">
        <f>IF(C9="","",COUNTA($C$3:C9))</f>
        <v/>
      </c>
      <c r="B9" s="48" t="str">
        <f t="shared" si="0"/>
        <v/>
      </c>
      <c r="C9" s="33"/>
      <c r="D9" s="24"/>
      <c r="E9" s="51" t="str">
        <f t="shared" si="1"/>
        <v/>
      </c>
      <c r="F9" s="52" t="str">
        <f>IF(D9="","",IF(D10=0,SUM(Consumption!$AB$3:AB99622)-SUM(Scrap!$D$3:D100006),""))</f>
        <v/>
      </c>
    </row>
    <row r="10" spans="1:12" ht="15.5" x14ac:dyDescent="0.35">
      <c r="A10" s="44" t="str">
        <f>IF(C10="","",COUNTA($C$3:C10))</f>
        <v/>
      </c>
      <c r="B10" s="48" t="str">
        <f t="shared" si="0"/>
        <v/>
      </c>
      <c r="C10" s="33"/>
      <c r="D10" s="24"/>
      <c r="E10" s="51" t="str">
        <f t="shared" si="1"/>
        <v/>
      </c>
      <c r="F10" s="52" t="str">
        <f>IF(D10="","",IF(D11=0,SUM(Consumption!$AB$3:AB99623)-SUM(Scrap!$D$3:D100007),""))</f>
        <v/>
      </c>
    </row>
    <row r="11" spans="1:12" ht="15.5" x14ac:dyDescent="0.35">
      <c r="A11" s="44" t="str">
        <f>IF(C11="","",COUNTA($C$3:C11))</f>
        <v/>
      </c>
      <c r="B11" s="48" t="str">
        <f t="shared" si="0"/>
        <v/>
      </c>
      <c r="C11" s="33"/>
      <c r="D11" s="24"/>
      <c r="E11" s="51" t="str">
        <f t="shared" si="1"/>
        <v/>
      </c>
      <c r="F11" s="52" t="str">
        <f>IF(D11="","",IF(D12=0,SUM(Consumption!$AB$3:AB99624)-SUM(Scrap!$D$3:D100008),""))</f>
        <v/>
      </c>
    </row>
    <row r="12" spans="1:12" ht="15.5" x14ac:dyDescent="0.35">
      <c r="A12" s="44" t="str">
        <f>IF(C12="","",COUNTA($C$3:C12))</f>
        <v/>
      </c>
      <c r="B12" s="48" t="str">
        <f t="shared" si="0"/>
        <v/>
      </c>
      <c r="C12" s="33"/>
      <c r="D12" s="24"/>
      <c r="E12" s="51" t="str">
        <f t="shared" si="1"/>
        <v/>
      </c>
      <c r="F12" s="52" t="str">
        <f>IF(D12="","",IF(D13=0,SUM(Consumption!$AB$3:AB99625)-SUM(Scrap!$D$3:D100009),""))</f>
        <v/>
      </c>
    </row>
    <row r="13" spans="1:12" ht="15.5" x14ac:dyDescent="0.35">
      <c r="A13" s="44" t="str">
        <f>IF(C13="","",COUNTA($C$3:C13))</f>
        <v/>
      </c>
      <c r="B13" s="48" t="str">
        <f t="shared" si="0"/>
        <v/>
      </c>
      <c r="C13" s="33"/>
      <c r="D13" s="24"/>
      <c r="E13" s="51" t="str">
        <f t="shared" si="1"/>
        <v/>
      </c>
      <c r="F13" s="52" t="str">
        <f>IF(D13="","",IF(D14=0,SUM(Consumption!$AB$3:AB99626)-SUM(Scrap!$D$3:D100010),""))</f>
        <v/>
      </c>
    </row>
    <row r="14" spans="1:12" ht="15.5" x14ac:dyDescent="0.35">
      <c r="A14" s="44" t="str">
        <f>IF(C14="","",COUNTA($C$3:C14))</f>
        <v/>
      </c>
      <c r="B14" s="48" t="str">
        <f t="shared" si="0"/>
        <v/>
      </c>
      <c r="C14" s="24"/>
      <c r="D14" s="24"/>
      <c r="E14" s="51" t="str">
        <f t="shared" si="1"/>
        <v/>
      </c>
      <c r="F14" s="52" t="str">
        <f>IF(D14="","",IF(D15=0,SUM(Consumption!$AB$3:AB99627)-SUM(Scrap!$D$3:D100011),""))</f>
        <v/>
      </c>
    </row>
    <row r="15" spans="1:12" ht="15.5" x14ac:dyDescent="0.35">
      <c r="A15" s="44" t="str">
        <f>IF(C15="","",COUNTA($C$3:C15))</f>
        <v/>
      </c>
      <c r="B15" s="48" t="str">
        <f t="shared" si="0"/>
        <v/>
      </c>
      <c r="C15" s="24"/>
      <c r="D15" s="24"/>
      <c r="E15" s="51" t="str">
        <f t="shared" si="1"/>
        <v/>
      </c>
      <c r="F15" s="52" t="str">
        <f>IF(D15="","",IF(D16=0,SUM(Consumption!$AB$3:AB99628)-SUM(Scrap!$D$3:D100012),""))</f>
        <v/>
      </c>
    </row>
    <row r="16" spans="1:12" ht="15.5" x14ac:dyDescent="0.35">
      <c r="A16" s="44" t="str">
        <f>IF(C16="","",COUNTA($C$3:C16))</f>
        <v/>
      </c>
      <c r="B16" s="48" t="str">
        <f t="shared" si="0"/>
        <v/>
      </c>
      <c r="C16" s="24"/>
      <c r="D16" s="24"/>
      <c r="E16" s="51" t="str">
        <f t="shared" si="1"/>
        <v/>
      </c>
      <c r="F16" s="52" t="str">
        <f>IF(D16="","",IF(D17=0,SUM(Consumption!$AB$3:AB99629)-SUM(Scrap!$D$3:D100013),""))</f>
        <v/>
      </c>
    </row>
    <row r="17" spans="1:6" ht="15.5" x14ac:dyDescent="0.35">
      <c r="A17" s="44" t="str">
        <f>IF(C17="","",COUNTA($C$3:C17))</f>
        <v/>
      </c>
      <c r="B17" s="48" t="str">
        <f t="shared" si="0"/>
        <v/>
      </c>
      <c r="C17" s="24"/>
      <c r="D17" s="24"/>
      <c r="E17" s="51" t="str">
        <f t="shared" si="1"/>
        <v/>
      </c>
      <c r="F17" s="52" t="str">
        <f>IF(D17="","",IF(D18=0,SUM(Consumption!$AB$3:AB99630)-SUM(Scrap!$D$3:D100014),""))</f>
        <v/>
      </c>
    </row>
    <row r="18" spans="1:6" ht="15.5" x14ac:dyDescent="0.35">
      <c r="A18" s="44" t="str">
        <f>IF(C18="","",COUNTA($C$3:C18))</f>
        <v/>
      </c>
      <c r="B18" s="48" t="str">
        <f t="shared" si="0"/>
        <v/>
      </c>
      <c r="C18" s="24"/>
      <c r="D18" s="24"/>
      <c r="E18" s="51" t="str">
        <f t="shared" si="1"/>
        <v/>
      </c>
      <c r="F18" s="52" t="str">
        <f>IF(D18="","",IF(D19=0,SUM(Consumption!$AB$3:AB99631)-SUM(Scrap!$D$3:D100015),""))</f>
        <v/>
      </c>
    </row>
    <row r="19" spans="1:6" ht="15.5" x14ac:dyDescent="0.35">
      <c r="A19" s="44" t="str">
        <f>IF(C19="","",COUNTA($C$3:C19))</f>
        <v/>
      </c>
      <c r="B19" s="48" t="str">
        <f t="shared" si="0"/>
        <v/>
      </c>
      <c r="C19" s="24"/>
      <c r="D19" s="24"/>
      <c r="E19" s="51" t="str">
        <f t="shared" si="1"/>
        <v/>
      </c>
      <c r="F19" s="52" t="str">
        <f>IF(D19="","",IF(D20=0,SUM(Consumption!$AB$3:AB99632)-SUM(Scrap!$D$3:D100016),""))</f>
        <v/>
      </c>
    </row>
    <row r="20" spans="1:6" ht="15.5" x14ac:dyDescent="0.35">
      <c r="A20" s="44" t="str">
        <f>IF(C20="","",COUNTA($C$3:C20))</f>
        <v/>
      </c>
      <c r="B20" s="48" t="str">
        <f t="shared" si="0"/>
        <v/>
      </c>
      <c r="C20" s="24"/>
      <c r="D20" s="24"/>
      <c r="E20" s="51" t="str">
        <f t="shared" si="1"/>
        <v/>
      </c>
      <c r="F20" s="52" t="str">
        <f>IF(D20="","",IF(D21=0,SUM(Consumption!$AB$3:AB99633)-SUM(Scrap!$D$3:D100017),""))</f>
        <v/>
      </c>
    </row>
    <row r="21" spans="1:6" ht="15.5" x14ac:dyDescent="0.35">
      <c r="A21" s="44" t="str">
        <f>IF(C21="","",COUNTA($C$3:C21))</f>
        <v/>
      </c>
      <c r="B21" s="48" t="str">
        <f t="shared" si="0"/>
        <v/>
      </c>
      <c r="C21" s="24"/>
      <c r="D21" s="24"/>
      <c r="E21" s="51" t="str">
        <f t="shared" si="1"/>
        <v/>
      </c>
      <c r="F21" s="52" t="str">
        <f>IF(D21="","",IF(D22=0,SUM(Consumption!$AB$3:AB99634)-SUM(Scrap!$D$3:D100018),""))</f>
        <v/>
      </c>
    </row>
    <row r="22" spans="1:6" ht="15.5" x14ac:dyDescent="0.35">
      <c r="A22" s="44" t="str">
        <f>IF(C22="","",COUNTA($C$3:C22))</f>
        <v/>
      </c>
      <c r="B22" s="48" t="str">
        <f t="shared" si="0"/>
        <v/>
      </c>
      <c r="C22" s="24"/>
      <c r="D22" s="24"/>
      <c r="E22" s="51" t="str">
        <f t="shared" si="1"/>
        <v/>
      </c>
      <c r="F22" s="52" t="str">
        <f>IF(D22="","",IF(D23=0,SUM(Consumption!$AB$3:AB99635)-SUM(Scrap!$D$3:D100019),""))</f>
        <v/>
      </c>
    </row>
    <row r="23" spans="1:6" ht="15.5" x14ac:dyDescent="0.35">
      <c r="A23" s="44" t="str">
        <f>IF(C23="","",COUNTA($C$3:C23))</f>
        <v/>
      </c>
      <c r="B23" s="48" t="str">
        <f t="shared" si="0"/>
        <v/>
      </c>
      <c r="C23" s="24"/>
      <c r="D23" s="24"/>
      <c r="E23" s="51" t="str">
        <f t="shared" si="1"/>
        <v/>
      </c>
      <c r="F23" s="52" t="str">
        <f>IF(D23="","",IF(D24=0,SUM(Consumption!$AB$3:AB99636)-SUM(Scrap!$D$3:D100020),""))</f>
        <v/>
      </c>
    </row>
    <row r="24" spans="1:6" ht="15.5" x14ac:dyDescent="0.35">
      <c r="A24" s="44" t="str">
        <f>IF(C24="","",COUNTA($C$3:C24))</f>
        <v/>
      </c>
      <c r="B24" s="48" t="str">
        <f t="shared" si="0"/>
        <v/>
      </c>
      <c r="C24" s="24"/>
      <c r="D24" s="24"/>
      <c r="E24" s="51" t="str">
        <f t="shared" si="1"/>
        <v/>
      </c>
      <c r="F24" s="52" t="str">
        <f>IF(D24="","",IF(D25=0,SUM(Consumption!$AB$3:AB99637)-SUM(Scrap!$D$3:D100021),""))</f>
        <v/>
      </c>
    </row>
    <row r="25" spans="1:6" ht="15.5" x14ac:dyDescent="0.35">
      <c r="A25" s="44" t="str">
        <f>IF(C25="","",COUNTA($C$3:C25))</f>
        <v/>
      </c>
      <c r="B25" s="48" t="str">
        <f t="shared" si="0"/>
        <v/>
      </c>
      <c r="C25" s="24"/>
      <c r="D25" s="24"/>
      <c r="E25" s="51" t="str">
        <f t="shared" si="1"/>
        <v/>
      </c>
      <c r="F25" s="52" t="str">
        <f>IF(D25="","",IF(D26=0,SUM(Consumption!$AB$3:AB99638)-SUM(Scrap!$D$3:D100022),""))</f>
        <v/>
      </c>
    </row>
    <row r="26" spans="1:6" ht="15.5" x14ac:dyDescent="0.35">
      <c r="A26" s="44" t="str">
        <f>IF(C26="","",COUNTA($C$3:C26))</f>
        <v/>
      </c>
      <c r="B26" s="48" t="str">
        <f t="shared" si="0"/>
        <v/>
      </c>
      <c r="C26" s="24"/>
      <c r="D26" s="24"/>
      <c r="E26" s="51" t="str">
        <f t="shared" si="1"/>
        <v/>
      </c>
      <c r="F26" s="52" t="str">
        <f>IF(D26="","",IF(D27=0,SUM(Consumption!$AB$3:AB99639)-SUM(Scrap!$D$3:D100023),""))</f>
        <v/>
      </c>
    </row>
    <row r="27" spans="1:6" ht="15.5" x14ac:dyDescent="0.35">
      <c r="A27" s="44" t="str">
        <f>IF(C27="","",COUNTA($C$3:C27))</f>
        <v/>
      </c>
      <c r="B27" s="48" t="str">
        <f t="shared" si="0"/>
        <v/>
      </c>
      <c r="C27" s="24"/>
      <c r="D27" s="24"/>
      <c r="E27" s="51" t="str">
        <f t="shared" si="1"/>
        <v/>
      </c>
      <c r="F27" s="52" t="str">
        <f>IF(D27="","",IF(D28=0,SUM(Consumption!$AB$3:AB99640)-SUM(Scrap!$D$3:D100024),""))</f>
        <v/>
      </c>
    </row>
    <row r="28" spans="1:6" ht="15.5" x14ac:dyDescent="0.35">
      <c r="A28" s="44" t="str">
        <f>IF(C28="","",COUNTA($C$3:C28))</f>
        <v/>
      </c>
      <c r="B28" s="48" t="str">
        <f t="shared" si="0"/>
        <v/>
      </c>
      <c r="C28" s="24"/>
      <c r="D28" s="24"/>
      <c r="E28" s="51" t="str">
        <f t="shared" si="1"/>
        <v/>
      </c>
      <c r="F28" s="52" t="str">
        <f>IF(D28="","",IF(D29=0,SUM(Consumption!$AB$3:AB99641)-SUM(Scrap!$D$3:D100025),""))</f>
        <v/>
      </c>
    </row>
    <row r="29" spans="1:6" ht="15.5" x14ac:dyDescent="0.35">
      <c r="A29" s="44" t="str">
        <f>IF(C29="","",COUNTA($C$3:C29))</f>
        <v/>
      </c>
      <c r="B29" s="48" t="str">
        <f t="shared" si="0"/>
        <v/>
      </c>
      <c r="C29" s="24"/>
      <c r="D29" s="24"/>
      <c r="E29" s="51" t="str">
        <f t="shared" si="1"/>
        <v/>
      </c>
      <c r="F29" s="52" t="str">
        <f>IF(D29="","",IF(D30=0,SUM(Consumption!$AB$3:AB99642)-SUM(Scrap!$D$3:D100026),""))</f>
        <v/>
      </c>
    </row>
    <row r="30" spans="1:6" ht="15.5" x14ac:dyDescent="0.35">
      <c r="A30" s="44" t="str">
        <f>IF(C30="","",COUNTA($C$3:C30))</f>
        <v/>
      </c>
      <c r="B30" s="48" t="str">
        <f t="shared" si="0"/>
        <v/>
      </c>
      <c r="C30" s="24"/>
      <c r="D30" s="24"/>
      <c r="E30" s="51" t="str">
        <f t="shared" si="1"/>
        <v/>
      </c>
      <c r="F30" s="52" t="str">
        <f>IF(D30="","",IF(D31=0,SUM(Consumption!$AB$3:AB99643)-SUM(Scrap!$D$3:D100027),""))</f>
        <v/>
      </c>
    </row>
    <row r="31" spans="1:6" ht="15.5" x14ac:dyDescent="0.35">
      <c r="A31" s="44" t="str">
        <f>IF(C31="","",COUNTA($C$3:C31))</f>
        <v/>
      </c>
      <c r="B31" s="48" t="str">
        <f t="shared" si="0"/>
        <v/>
      </c>
      <c r="C31" s="24"/>
      <c r="D31" s="24"/>
      <c r="E31" s="51" t="str">
        <f t="shared" si="1"/>
        <v/>
      </c>
      <c r="F31" s="52" t="str">
        <f>IF(D31="","",IF(D32=0,SUM(Consumption!$AB$3:AB99644)-SUM(Scrap!$D$3:D100028),""))</f>
        <v/>
      </c>
    </row>
    <row r="32" spans="1:6" ht="15.5" x14ac:dyDescent="0.35">
      <c r="A32" s="44" t="str">
        <f>IF(C32="","",COUNTA($C$3:C32))</f>
        <v/>
      </c>
      <c r="B32" s="48" t="str">
        <f t="shared" si="0"/>
        <v/>
      </c>
      <c r="C32" s="24"/>
      <c r="D32" s="24"/>
      <c r="E32" s="51" t="str">
        <f t="shared" si="1"/>
        <v/>
      </c>
      <c r="F32" s="52" t="str">
        <f>IF(D32="","",IF(D33=0,SUM(Consumption!$AB$3:AB99645)-SUM(Scrap!$D$3:D100029),""))</f>
        <v/>
      </c>
    </row>
    <row r="33" spans="1:6" ht="15.5" x14ac:dyDescent="0.35">
      <c r="A33" s="44" t="str">
        <f>IF(C33="","",COUNTA($C$3:C33))</f>
        <v/>
      </c>
      <c r="B33" s="48" t="str">
        <f t="shared" si="0"/>
        <v/>
      </c>
      <c r="C33" s="24"/>
      <c r="D33" s="24"/>
      <c r="E33" s="51" t="str">
        <f t="shared" si="1"/>
        <v/>
      </c>
      <c r="F33" s="52" t="str">
        <f>IF(D33="","",IF(D34=0,SUM(Consumption!$AB$3:AB99646)-SUM(Scrap!$D$3:D100030),""))</f>
        <v/>
      </c>
    </row>
    <row r="34" spans="1:6" ht="15.5" x14ac:dyDescent="0.35">
      <c r="A34" s="44" t="str">
        <f>IF(C34="","",COUNTA($C$3:C34))</f>
        <v/>
      </c>
      <c r="B34" s="48" t="str">
        <f t="shared" si="0"/>
        <v/>
      </c>
      <c r="C34" s="24"/>
      <c r="D34" s="24"/>
      <c r="E34" s="51" t="str">
        <f t="shared" si="1"/>
        <v/>
      </c>
      <c r="F34" s="52" t="str">
        <f>IF(D34="","",IF(D35=0,SUM(Consumption!$AB$3:AB99647)-SUM(Scrap!$D$3:D100031),""))</f>
        <v/>
      </c>
    </row>
    <row r="35" spans="1:6" ht="15.5" x14ac:dyDescent="0.35">
      <c r="A35" s="44" t="str">
        <f>IF(C35="","",COUNTA($C$3:C35))</f>
        <v/>
      </c>
      <c r="B35" s="48" t="str">
        <f t="shared" si="0"/>
        <v/>
      </c>
      <c r="C35" s="24"/>
      <c r="D35" s="24"/>
      <c r="E35" s="51" t="str">
        <f t="shared" si="1"/>
        <v/>
      </c>
      <c r="F35" s="52" t="str">
        <f>IF(D35="","",IF(D36=0,SUM(Consumption!$AB$3:AB99648)-SUM(Scrap!$D$3:D100032),""))</f>
        <v/>
      </c>
    </row>
    <row r="36" spans="1:6" ht="15.5" x14ac:dyDescent="0.35">
      <c r="A36" s="44" t="str">
        <f>IF(C36="","",COUNTA($C$3:C36))</f>
        <v/>
      </c>
      <c r="B36" s="48" t="str">
        <f t="shared" si="0"/>
        <v/>
      </c>
      <c r="C36" s="24"/>
      <c r="D36" s="24"/>
      <c r="E36" s="51" t="str">
        <f t="shared" si="1"/>
        <v/>
      </c>
      <c r="F36" s="52" t="str">
        <f>IF(D36="","",IF(D37=0,SUM(Consumption!$AB$3:AB99649)-SUM(Scrap!$D$3:D100033),""))</f>
        <v/>
      </c>
    </row>
    <row r="37" spans="1:6" ht="15.5" x14ac:dyDescent="0.35">
      <c r="A37" s="44" t="str">
        <f>IF(C37="","",COUNTA($C$3:C37))</f>
        <v/>
      </c>
      <c r="B37" s="48" t="str">
        <f t="shared" si="0"/>
        <v/>
      </c>
      <c r="C37" s="24"/>
      <c r="D37" s="24"/>
      <c r="E37" s="51" t="str">
        <f t="shared" si="1"/>
        <v/>
      </c>
      <c r="F37" s="52" t="str">
        <f>IF(D37="","",IF(D38=0,SUM(Consumption!$AB$3:AB99650)-SUM(Scrap!$D$3:D100034),""))</f>
        <v/>
      </c>
    </row>
    <row r="38" spans="1:6" ht="15.5" x14ac:dyDescent="0.35">
      <c r="A38" s="44" t="str">
        <f>IF(C38="","",COUNTA($C$3:C38))</f>
        <v/>
      </c>
      <c r="B38" s="48" t="str">
        <f t="shared" si="0"/>
        <v/>
      </c>
      <c r="C38" s="24"/>
      <c r="D38" s="24"/>
      <c r="E38" s="51" t="str">
        <f t="shared" si="1"/>
        <v/>
      </c>
      <c r="F38" s="52" t="str">
        <f>IF(D38="","",IF(D39=0,SUM(Consumption!$AB$3:AB99651)-SUM(Scrap!$D$3:D100035),""))</f>
        <v/>
      </c>
    </row>
    <row r="39" spans="1:6" ht="15.5" x14ac:dyDescent="0.35">
      <c r="A39" s="44" t="str">
        <f>IF(C39="","",COUNTA($C$3:C39))</f>
        <v/>
      </c>
      <c r="B39" s="48" t="str">
        <f t="shared" si="0"/>
        <v/>
      </c>
      <c r="C39" s="24"/>
      <c r="D39" s="24"/>
      <c r="E39" s="51" t="str">
        <f t="shared" si="1"/>
        <v/>
      </c>
      <c r="F39" s="52" t="str">
        <f>IF(D39="","",IF(D40=0,SUM(Consumption!$AB$3:AB99652)-SUM(Scrap!$D$3:D100036),""))</f>
        <v/>
      </c>
    </row>
    <row r="40" spans="1:6" ht="15.5" x14ac:dyDescent="0.35">
      <c r="A40" s="44" t="str">
        <f>IF(C40="","",COUNTA($C$3:C40))</f>
        <v/>
      </c>
      <c r="B40" s="48" t="str">
        <f t="shared" si="0"/>
        <v/>
      </c>
      <c r="C40" s="24"/>
      <c r="D40" s="24"/>
      <c r="E40" s="51" t="str">
        <f t="shared" si="1"/>
        <v/>
      </c>
      <c r="F40" s="52" t="str">
        <f>IF(D40="","",IF(D41=0,SUM(Consumption!$AB$3:AB99653)-SUM(Scrap!$D$3:D100037),""))</f>
        <v/>
      </c>
    </row>
    <row r="41" spans="1:6" ht="15.5" x14ac:dyDescent="0.35">
      <c r="A41" s="44" t="str">
        <f>IF(C41="","",COUNTA($C$3:C41))</f>
        <v/>
      </c>
      <c r="B41" s="48" t="str">
        <f t="shared" si="0"/>
        <v/>
      </c>
      <c r="C41" s="24"/>
      <c r="D41" s="24"/>
      <c r="E41" s="51" t="str">
        <f t="shared" si="1"/>
        <v/>
      </c>
      <c r="F41" s="52" t="str">
        <f>IF(D41="","",IF(D42=0,SUM(Consumption!$AB$3:AB99654)-SUM(Scrap!$D$3:D100038),""))</f>
        <v/>
      </c>
    </row>
    <row r="42" spans="1:6" ht="15.5" x14ac:dyDescent="0.35">
      <c r="A42" s="44" t="str">
        <f>IF(C42="","",COUNTA($C$3:C42))</f>
        <v/>
      </c>
      <c r="B42" s="48" t="str">
        <f t="shared" si="0"/>
        <v/>
      </c>
      <c r="C42" s="24"/>
      <c r="D42" s="24"/>
      <c r="E42" s="51" t="str">
        <f t="shared" si="1"/>
        <v/>
      </c>
      <c r="F42" s="52" t="str">
        <f>IF(D42="","",IF(D43=0,SUM(Consumption!$AB$3:AB99655)-SUM(Scrap!$D$3:D100039),""))</f>
        <v/>
      </c>
    </row>
    <row r="43" spans="1:6" ht="15.5" x14ac:dyDescent="0.35">
      <c r="A43" s="44" t="str">
        <f>IF(C43="","",COUNTA($C$3:C43))</f>
        <v/>
      </c>
      <c r="B43" s="48" t="str">
        <f t="shared" si="0"/>
        <v/>
      </c>
      <c r="C43" s="24"/>
      <c r="D43" s="24"/>
      <c r="E43" s="51" t="str">
        <f t="shared" si="1"/>
        <v/>
      </c>
      <c r="F43" s="52" t="str">
        <f>IF(D43="","",IF(D44=0,SUM(Consumption!$AB$3:AB99656)-SUM(Scrap!$D$3:D100040),""))</f>
        <v/>
      </c>
    </row>
    <row r="44" spans="1:6" ht="15.5" x14ac:dyDescent="0.35">
      <c r="A44" s="44" t="str">
        <f>IF(C44="","",COUNTA($C$3:C44))</f>
        <v/>
      </c>
      <c r="B44" s="48" t="str">
        <f t="shared" si="0"/>
        <v/>
      </c>
      <c r="C44" s="24"/>
      <c r="D44" s="24"/>
      <c r="E44" s="51" t="str">
        <f t="shared" si="1"/>
        <v/>
      </c>
      <c r="F44" s="52" t="str">
        <f>IF(D44="","",IF(D45=0,SUM(Consumption!$AB$3:AB99657)-SUM(Scrap!$D$3:D100041),""))</f>
        <v/>
      </c>
    </row>
    <row r="45" spans="1:6" ht="15.5" x14ac:dyDescent="0.35">
      <c r="A45" s="44" t="str">
        <f>IF(C45="","",COUNTA($C$3:C45))</f>
        <v/>
      </c>
      <c r="B45" s="48" t="str">
        <f t="shared" si="0"/>
        <v/>
      </c>
      <c r="C45" s="24"/>
      <c r="D45" s="24"/>
      <c r="E45" s="51" t="str">
        <f t="shared" si="1"/>
        <v/>
      </c>
      <c r="F45" s="52" t="str">
        <f>IF(D45="","",IF(D46=0,SUM(Consumption!$AB$3:AB99658)-SUM(Scrap!$D$3:D100042),""))</f>
        <v/>
      </c>
    </row>
    <row r="46" spans="1:6" ht="15.5" x14ac:dyDescent="0.35">
      <c r="A46" s="44" t="str">
        <f>IF(C46="","",COUNTA($C$3:C46))</f>
        <v/>
      </c>
      <c r="B46" s="48" t="str">
        <f t="shared" si="0"/>
        <v/>
      </c>
      <c r="C46" s="24"/>
      <c r="D46" s="24"/>
      <c r="E46" s="51" t="str">
        <f t="shared" si="1"/>
        <v/>
      </c>
      <c r="F46" s="52" t="str">
        <f>IF(D46="","",IF(D47=0,SUM(Consumption!$AB$3:AB99659)-SUM(Scrap!$D$3:D100043),""))</f>
        <v/>
      </c>
    </row>
    <row r="47" spans="1:6" ht="15.5" x14ac:dyDescent="0.35">
      <c r="A47" s="44" t="str">
        <f>IF(C47="","",COUNTA($C$3:C47))</f>
        <v/>
      </c>
      <c r="B47" s="48" t="str">
        <f t="shared" si="0"/>
        <v/>
      </c>
      <c r="C47" s="24"/>
      <c r="D47" s="24"/>
      <c r="E47" s="51" t="str">
        <f t="shared" si="1"/>
        <v/>
      </c>
      <c r="F47" s="52" t="str">
        <f>IF(D47="","",IF(D48=0,SUM(Consumption!$AB$3:AB99660)-SUM(Scrap!$D$3:D100044),""))</f>
        <v/>
      </c>
    </row>
    <row r="48" spans="1:6" ht="15.5" x14ac:dyDescent="0.35">
      <c r="A48" s="44" t="str">
        <f>IF(C48="","",COUNTA($C$3:C48))</f>
        <v/>
      </c>
      <c r="B48" s="48" t="str">
        <f t="shared" si="0"/>
        <v/>
      </c>
      <c r="C48" s="24"/>
      <c r="D48" s="24"/>
      <c r="E48" s="51" t="str">
        <f t="shared" si="1"/>
        <v/>
      </c>
      <c r="F48" s="52" t="str">
        <f>IF(D48="","",IF(D49=0,SUM(Consumption!$AB$3:AB99661)-SUM(Scrap!$D$3:D100045),""))</f>
        <v/>
      </c>
    </row>
    <row r="49" spans="1:6" ht="15.5" x14ac:dyDescent="0.35">
      <c r="A49" s="44" t="str">
        <f>IF(C49="","",COUNTA($C$3:C49))</f>
        <v/>
      </c>
      <c r="B49" s="48" t="str">
        <f t="shared" si="0"/>
        <v/>
      </c>
      <c r="C49" s="24"/>
      <c r="D49" s="24"/>
      <c r="E49" s="51" t="str">
        <f t="shared" si="1"/>
        <v/>
      </c>
      <c r="F49" s="52" t="str">
        <f>IF(D49="","",IF(D50=0,SUM(Consumption!$AB$3:AB99662)-SUM(Scrap!$D$3:D100046),""))</f>
        <v/>
      </c>
    </row>
    <row r="50" spans="1:6" ht="15.5" x14ac:dyDescent="0.35">
      <c r="A50" s="44" t="str">
        <f>IF(C50="","",COUNTA($C$3:C50))</f>
        <v/>
      </c>
      <c r="B50" s="48" t="str">
        <f t="shared" si="0"/>
        <v/>
      </c>
      <c r="C50" s="24"/>
      <c r="D50" s="24"/>
      <c r="E50" s="51" t="str">
        <f t="shared" si="1"/>
        <v/>
      </c>
      <c r="F50" s="52" t="str">
        <f>IF(D50="","",IF(D51=0,SUM(Consumption!$AB$3:AB99663)-SUM(Scrap!$D$3:D100047),""))</f>
        <v/>
      </c>
    </row>
    <row r="51" spans="1:6" ht="15.5" x14ac:dyDescent="0.35">
      <c r="A51" s="44" t="str">
        <f>IF(C51="","",COUNTA($C$3:C51))</f>
        <v/>
      </c>
      <c r="B51" s="48" t="str">
        <f t="shared" si="0"/>
        <v/>
      </c>
      <c r="C51" s="24"/>
      <c r="D51" s="24"/>
      <c r="E51" s="51" t="str">
        <f t="shared" si="1"/>
        <v/>
      </c>
      <c r="F51" s="52" t="str">
        <f>IF(D51="","",IF(D52=0,SUM(Consumption!$AB$3:AB99664)-SUM(Scrap!$D$3:D100048),""))</f>
        <v/>
      </c>
    </row>
    <row r="52" spans="1:6" ht="15.5" x14ac:dyDescent="0.35">
      <c r="A52" s="44" t="str">
        <f>IF(C52="","",COUNTA($C$3:C52))</f>
        <v/>
      </c>
      <c r="B52" s="48" t="str">
        <f t="shared" si="0"/>
        <v/>
      </c>
      <c r="C52" s="24"/>
      <c r="D52" s="24"/>
      <c r="E52" s="51" t="str">
        <f t="shared" si="1"/>
        <v/>
      </c>
      <c r="F52" s="52" t="str">
        <f>IF(D52="","",IF(D53=0,SUM(Consumption!$AB$3:AB99665)-SUM(Scrap!$D$3:D100049),""))</f>
        <v/>
      </c>
    </row>
    <row r="53" spans="1:6" ht="15.5" x14ac:dyDescent="0.35">
      <c r="A53" s="44" t="str">
        <f>IF(C53="","",COUNTA($C$3:C53))</f>
        <v/>
      </c>
      <c r="B53" s="48" t="str">
        <f t="shared" si="0"/>
        <v/>
      </c>
      <c r="C53" s="24"/>
      <c r="D53" s="24"/>
      <c r="E53" s="51" t="str">
        <f t="shared" si="1"/>
        <v/>
      </c>
      <c r="F53" s="52" t="str">
        <f>IF(D53="","",IF(D54=0,SUM(Consumption!$AB$3:AB99666)-SUM(Scrap!$D$3:D100050),""))</f>
        <v/>
      </c>
    </row>
    <row r="54" spans="1:6" ht="15.5" x14ac:dyDescent="0.35">
      <c r="A54" s="44" t="str">
        <f>IF(C54="","",COUNTA($C$3:C54))</f>
        <v/>
      </c>
      <c r="B54" s="48" t="str">
        <f t="shared" si="0"/>
        <v/>
      </c>
      <c r="C54" s="24"/>
      <c r="D54" s="24"/>
      <c r="E54" s="51" t="str">
        <f t="shared" si="1"/>
        <v/>
      </c>
      <c r="F54" s="52" t="str">
        <f>IF(D54="","",IF(D55=0,SUM(Consumption!$AB$3:AB99667)-SUM(Scrap!$D$3:D100051),""))</f>
        <v/>
      </c>
    </row>
    <row r="55" spans="1:6" ht="15.5" x14ac:dyDescent="0.35">
      <c r="A55" s="44" t="str">
        <f>IF(C55="","",COUNTA($C$3:C55))</f>
        <v/>
      </c>
      <c r="B55" s="48" t="str">
        <f t="shared" si="0"/>
        <v/>
      </c>
      <c r="C55" s="24"/>
      <c r="D55" s="24"/>
      <c r="E55" s="51" t="str">
        <f t="shared" si="1"/>
        <v/>
      </c>
      <c r="F55" s="52" t="str">
        <f>IF(D55="","",IF(D56=0,SUM(Consumption!$AB$3:AB99668)-SUM(Scrap!$D$3:D100052),""))</f>
        <v/>
      </c>
    </row>
    <row r="56" spans="1:6" ht="15.5" x14ac:dyDescent="0.35">
      <c r="A56" s="44" t="str">
        <f>IF(C56="","",COUNTA($C$3:C56))</f>
        <v/>
      </c>
      <c r="B56" s="48" t="str">
        <f t="shared" si="0"/>
        <v/>
      </c>
      <c r="C56" s="24"/>
      <c r="D56" s="24"/>
      <c r="E56" s="51" t="str">
        <f t="shared" si="1"/>
        <v/>
      </c>
      <c r="F56" s="52" t="str">
        <f>IF(D56="","",IF(D57=0,SUM(Consumption!$AB$3:AB99669)-SUM(Scrap!$D$3:D100053),""))</f>
        <v/>
      </c>
    </row>
    <row r="57" spans="1:6" ht="15.5" x14ac:dyDescent="0.35">
      <c r="A57" s="44" t="str">
        <f>IF(C57="","",COUNTA($C$3:C57))</f>
        <v/>
      </c>
      <c r="B57" s="48" t="str">
        <f t="shared" si="0"/>
        <v/>
      </c>
      <c r="C57" s="24"/>
      <c r="D57" s="24"/>
      <c r="E57" s="51" t="str">
        <f t="shared" si="1"/>
        <v/>
      </c>
      <c r="F57" s="52" t="str">
        <f>IF(D57="","",IF(D58=0,SUM(Consumption!$AB$3:AB99670)-SUM(Scrap!$D$3:D100054),""))</f>
        <v/>
      </c>
    </row>
    <row r="58" spans="1:6" ht="15.5" x14ac:dyDescent="0.35">
      <c r="A58" s="44" t="str">
        <f>IF(C58="","",COUNTA($C$3:C58))</f>
        <v/>
      </c>
      <c r="B58" s="48" t="str">
        <f t="shared" si="0"/>
        <v/>
      </c>
      <c r="C58" s="24"/>
      <c r="D58" s="24"/>
      <c r="E58" s="51" t="str">
        <f t="shared" si="1"/>
        <v/>
      </c>
      <c r="F58" s="52" t="str">
        <f>IF(D58="","",IF(D59=0,SUM(Consumption!$AB$3:AB99671)-SUM(Scrap!$D$3:D100055),""))</f>
        <v/>
      </c>
    </row>
    <row r="59" spans="1:6" ht="15.5" x14ac:dyDescent="0.35">
      <c r="A59" s="44" t="str">
        <f>IF(C59="","",COUNTA($C$3:C59))</f>
        <v/>
      </c>
      <c r="B59" s="48" t="str">
        <f t="shared" si="0"/>
        <v/>
      </c>
      <c r="C59" s="24"/>
      <c r="D59" s="24"/>
      <c r="E59" s="51" t="str">
        <f t="shared" si="1"/>
        <v/>
      </c>
      <c r="F59" s="52" t="str">
        <f>IF(D59="","",IF(D60=0,SUM(Consumption!$AB$3:AB99672)-SUM(Scrap!$D$3:D100056),""))</f>
        <v/>
      </c>
    </row>
    <row r="60" spans="1:6" ht="15.5" x14ac:dyDescent="0.35">
      <c r="A60" s="44" t="str">
        <f>IF(C60="","",COUNTA($C$3:C60))</f>
        <v/>
      </c>
      <c r="B60" s="48" t="str">
        <f t="shared" si="0"/>
        <v/>
      </c>
      <c r="C60" s="24"/>
      <c r="D60" s="24"/>
      <c r="E60" s="51" t="str">
        <f t="shared" si="1"/>
        <v/>
      </c>
      <c r="F60" s="52" t="str">
        <f>IF(D60="","",IF(D61=0,SUM(Consumption!$AB$3:AB99673)-SUM(Scrap!$D$3:D100057),""))</f>
        <v/>
      </c>
    </row>
    <row r="61" spans="1:6" ht="15.5" x14ac:dyDescent="0.35">
      <c r="A61" s="44" t="str">
        <f>IF(C61="","",COUNTA($C$3:C61))</f>
        <v/>
      </c>
      <c r="B61" s="48" t="str">
        <f t="shared" si="0"/>
        <v/>
      </c>
      <c r="C61" s="24"/>
      <c r="D61" s="24"/>
      <c r="E61" s="51" t="str">
        <f t="shared" si="1"/>
        <v/>
      </c>
      <c r="F61" s="52" t="str">
        <f>IF(D61="","",IF(D62=0,SUM(Consumption!$AB$3:AB99674)-SUM(Scrap!$D$3:D100058),""))</f>
        <v/>
      </c>
    </row>
    <row r="62" spans="1:6" ht="15.5" x14ac:dyDescent="0.35">
      <c r="A62" s="44" t="str">
        <f>IF(C62="","",COUNTA($C$3:C62))</f>
        <v/>
      </c>
      <c r="B62" s="48" t="str">
        <f t="shared" si="0"/>
        <v/>
      </c>
      <c r="C62" s="24"/>
      <c r="D62" s="24"/>
      <c r="E62" s="51" t="str">
        <f t="shared" si="1"/>
        <v/>
      </c>
      <c r="F62" s="52" t="str">
        <f>IF(D62="","",IF(D63=0,SUM(Consumption!$AB$3:AB99675)-SUM(Scrap!$D$3:D100059),""))</f>
        <v/>
      </c>
    </row>
    <row r="63" spans="1:6" ht="15.5" x14ac:dyDescent="0.35">
      <c r="A63" s="44" t="str">
        <f>IF(C63="","",COUNTA($C$3:C63))</f>
        <v/>
      </c>
      <c r="B63" s="48" t="str">
        <f t="shared" si="0"/>
        <v/>
      </c>
      <c r="C63" s="24"/>
      <c r="D63" s="24"/>
      <c r="E63" s="51" t="str">
        <f t="shared" si="1"/>
        <v/>
      </c>
      <c r="F63" s="52" t="str">
        <f>IF(D63="","",IF(D64=0,SUM(Consumption!$AB$3:AB99676)-SUM(Scrap!$D$3:D100060),""))</f>
        <v/>
      </c>
    </row>
    <row r="64" spans="1:6" ht="15.5" x14ac:dyDescent="0.35">
      <c r="A64" s="44" t="str">
        <f>IF(C64="","",COUNTA($C$3:C64))</f>
        <v/>
      </c>
      <c r="B64" s="48" t="str">
        <f t="shared" si="0"/>
        <v/>
      </c>
      <c r="C64" s="24"/>
      <c r="D64" s="24"/>
      <c r="E64" s="51" t="str">
        <f t="shared" si="1"/>
        <v/>
      </c>
      <c r="F64" s="52" t="str">
        <f>IF(D64="","",IF(D65=0,SUM(Consumption!$AB$3:AB99677)-SUM(Scrap!$D$3:D100061),""))</f>
        <v/>
      </c>
    </row>
    <row r="65" spans="1:6" ht="15.5" x14ac:dyDescent="0.35">
      <c r="A65" s="44" t="str">
        <f>IF(C65="","",COUNTA($C$3:C65))</f>
        <v/>
      </c>
      <c r="B65" s="48" t="str">
        <f t="shared" si="0"/>
        <v/>
      </c>
      <c r="C65" s="24"/>
      <c r="D65" s="24"/>
      <c r="E65" s="51" t="str">
        <f t="shared" si="1"/>
        <v/>
      </c>
      <c r="F65" s="52" t="str">
        <f>IF(D65="","",IF(D66=0,SUM(Consumption!$AB$3:AB99678)-SUM(Scrap!$D$3:D100062),""))</f>
        <v/>
      </c>
    </row>
    <row r="66" spans="1:6" ht="18.5" x14ac:dyDescent="0.45">
      <c r="A66" s="44" t="str">
        <f>IF(C66="","",COUNTA($C$3:C66))</f>
        <v/>
      </c>
      <c r="B66" s="48" t="str">
        <f t="shared" si="0"/>
        <v/>
      </c>
      <c r="C66" s="24"/>
      <c r="D66" s="24"/>
      <c r="E66" s="51" t="str">
        <f t="shared" si="1"/>
        <v/>
      </c>
      <c r="F66" s="53"/>
    </row>
    <row r="67" spans="1:6" ht="18.5" x14ac:dyDescent="0.45">
      <c r="A67" s="44" t="str">
        <f>IF(C67="","",COUNTA($C$3:C67))</f>
        <v/>
      </c>
      <c r="B67" s="48" t="str">
        <f t="shared" si="0"/>
        <v/>
      </c>
      <c r="C67" s="24"/>
      <c r="D67" s="24"/>
      <c r="E67" s="51" t="str">
        <f t="shared" si="1"/>
        <v/>
      </c>
      <c r="F67" s="53"/>
    </row>
    <row r="68" spans="1:6" ht="18.5" x14ac:dyDescent="0.45">
      <c r="A68" s="44" t="str">
        <f>IF(C68="","",COUNTA($C$3:C68))</f>
        <v/>
      </c>
      <c r="B68" s="48" t="str">
        <f t="shared" ref="B68:B131" si="2">IF(C68="","",TEXT(C68,"mmmm"))</f>
        <v/>
      </c>
      <c r="C68" s="24"/>
      <c r="D68" s="24"/>
      <c r="E68" s="51" t="str">
        <f t="shared" ref="E68:E131" si="3">IF(F68="","","Kg's")</f>
        <v/>
      </c>
      <c r="F68" s="53"/>
    </row>
    <row r="69" spans="1:6" ht="18.5" x14ac:dyDescent="0.45">
      <c r="A69" s="44" t="str">
        <f>IF(C69="","",COUNTA($C$3:C69))</f>
        <v/>
      </c>
      <c r="B69" s="48" t="str">
        <f t="shared" si="2"/>
        <v/>
      </c>
      <c r="C69" s="24"/>
      <c r="D69" s="24"/>
      <c r="E69" s="51" t="str">
        <f t="shared" si="3"/>
        <v/>
      </c>
      <c r="F69" s="53"/>
    </row>
    <row r="70" spans="1:6" ht="18.5" x14ac:dyDescent="0.45">
      <c r="A70" s="44" t="str">
        <f>IF(C70="","",COUNTA($C$3:C70))</f>
        <v/>
      </c>
      <c r="B70" s="48" t="str">
        <f t="shared" si="2"/>
        <v/>
      </c>
      <c r="C70" s="24"/>
      <c r="D70" s="24"/>
      <c r="E70" s="51" t="str">
        <f t="shared" si="3"/>
        <v/>
      </c>
      <c r="F70" s="53"/>
    </row>
    <row r="71" spans="1:6" ht="18.5" x14ac:dyDescent="0.45">
      <c r="A71" s="44" t="str">
        <f>IF(C71="","",COUNTA($C$3:C71))</f>
        <v/>
      </c>
      <c r="B71" s="48" t="str">
        <f t="shared" si="2"/>
        <v/>
      </c>
      <c r="C71" s="24"/>
      <c r="D71" s="24"/>
      <c r="E71" s="51" t="str">
        <f t="shared" si="3"/>
        <v/>
      </c>
      <c r="F71" s="53"/>
    </row>
    <row r="72" spans="1:6" ht="18.5" x14ac:dyDescent="0.45">
      <c r="A72" s="44" t="str">
        <f>IF(C72="","",COUNTA($C$3:C72))</f>
        <v/>
      </c>
      <c r="B72" s="48" t="str">
        <f t="shared" si="2"/>
        <v/>
      </c>
      <c r="C72" s="24"/>
      <c r="D72" s="24"/>
      <c r="E72" s="51" t="str">
        <f t="shared" si="3"/>
        <v/>
      </c>
      <c r="F72" s="53"/>
    </row>
    <row r="73" spans="1:6" ht="18.5" x14ac:dyDescent="0.45">
      <c r="A73" s="44" t="str">
        <f>IF(C73="","",COUNTA($C$3:C73))</f>
        <v/>
      </c>
      <c r="B73" s="48" t="str">
        <f t="shared" si="2"/>
        <v/>
      </c>
      <c r="C73" s="24"/>
      <c r="D73" s="24"/>
      <c r="E73" s="51" t="str">
        <f t="shared" si="3"/>
        <v/>
      </c>
      <c r="F73" s="53"/>
    </row>
    <row r="74" spans="1:6" ht="18.5" x14ac:dyDescent="0.45">
      <c r="A74" s="44" t="str">
        <f>IF(C74="","",COUNTA($C$3:C74))</f>
        <v/>
      </c>
      <c r="B74" s="48" t="str">
        <f t="shared" si="2"/>
        <v/>
      </c>
      <c r="C74" s="24"/>
      <c r="D74" s="24"/>
      <c r="E74" s="51" t="str">
        <f t="shared" si="3"/>
        <v/>
      </c>
      <c r="F74" s="53"/>
    </row>
    <row r="75" spans="1:6" ht="18.5" x14ac:dyDescent="0.45">
      <c r="A75" s="44" t="str">
        <f>IF(C75="","",COUNTA($C$3:C75))</f>
        <v/>
      </c>
      <c r="B75" s="48" t="str">
        <f t="shared" si="2"/>
        <v/>
      </c>
      <c r="C75" s="24"/>
      <c r="D75" s="24"/>
      <c r="E75" s="51" t="str">
        <f t="shared" si="3"/>
        <v/>
      </c>
      <c r="F75" s="53"/>
    </row>
    <row r="76" spans="1:6" ht="18.5" x14ac:dyDescent="0.45">
      <c r="A76" s="44" t="str">
        <f>IF(C76="","",COUNTA($C$3:C76))</f>
        <v/>
      </c>
      <c r="B76" s="48" t="str">
        <f t="shared" si="2"/>
        <v/>
      </c>
      <c r="C76" s="24"/>
      <c r="D76" s="24"/>
      <c r="E76" s="51" t="str">
        <f t="shared" si="3"/>
        <v/>
      </c>
      <c r="F76" s="53"/>
    </row>
    <row r="77" spans="1:6" ht="18.5" x14ac:dyDescent="0.45">
      <c r="A77" s="44" t="str">
        <f>IF(C77="","",COUNTA($C$3:C77))</f>
        <v/>
      </c>
      <c r="B77" s="48" t="str">
        <f t="shared" si="2"/>
        <v/>
      </c>
      <c r="C77" s="24"/>
      <c r="D77" s="24"/>
      <c r="E77" s="51" t="str">
        <f t="shared" si="3"/>
        <v/>
      </c>
      <c r="F77" s="53"/>
    </row>
    <row r="78" spans="1:6" ht="18.5" x14ac:dyDescent="0.45">
      <c r="A78" s="44" t="str">
        <f>IF(C78="","",COUNTA($C$3:C78))</f>
        <v/>
      </c>
      <c r="B78" s="48" t="str">
        <f t="shared" si="2"/>
        <v/>
      </c>
      <c r="C78" s="24"/>
      <c r="D78" s="24"/>
      <c r="E78" s="51" t="str">
        <f t="shared" si="3"/>
        <v/>
      </c>
      <c r="F78" s="53"/>
    </row>
    <row r="79" spans="1:6" ht="18.5" x14ac:dyDescent="0.45">
      <c r="A79" s="44" t="str">
        <f>IF(C79="","",COUNTA($C$3:C79))</f>
        <v/>
      </c>
      <c r="B79" s="48" t="str">
        <f t="shared" si="2"/>
        <v/>
      </c>
      <c r="C79" s="24"/>
      <c r="D79" s="24"/>
      <c r="E79" s="51" t="str">
        <f t="shared" si="3"/>
        <v/>
      </c>
      <c r="F79" s="53"/>
    </row>
    <row r="80" spans="1:6" ht="18.5" x14ac:dyDescent="0.45">
      <c r="A80" s="44" t="str">
        <f>IF(C80="","",COUNTA($C$3:C80))</f>
        <v/>
      </c>
      <c r="B80" s="48" t="str">
        <f t="shared" si="2"/>
        <v/>
      </c>
      <c r="C80" s="24"/>
      <c r="D80" s="24"/>
      <c r="E80" s="51" t="str">
        <f t="shared" si="3"/>
        <v/>
      </c>
      <c r="F80" s="53"/>
    </row>
    <row r="81" spans="1:6" ht="18.5" x14ac:dyDescent="0.45">
      <c r="A81" s="44" t="str">
        <f>IF(C81="","",COUNTA($C$3:C81))</f>
        <v/>
      </c>
      <c r="B81" s="48" t="str">
        <f t="shared" si="2"/>
        <v/>
      </c>
      <c r="C81" s="24"/>
      <c r="D81" s="24"/>
      <c r="E81" s="51" t="str">
        <f t="shared" si="3"/>
        <v/>
      </c>
      <c r="F81" s="53"/>
    </row>
    <row r="82" spans="1:6" ht="18.5" x14ac:dyDescent="0.45">
      <c r="A82" s="44" t="str">
        <f>IF(C82="","",COUNTA($C$3:C82))</f>
        <v/>
      </c>
      <c r="B82" s="48" t="str">
        <f t="shared" si="2"/>
        <v/>
      </c>
      <c r="C82" s="24"/>
      <c r="D82" s="24"/>
      <c r="E82" s="51" t="str">
        <f t="shared" si="3"/>
        <v/>
      </c>
      <c r="F82" s="53"/>
    </row>
    <row r="83" spans="1:6" ht="18.5" x14ac:dyDescent="0.45">
      <c r="A83" s="44" t="str">
        <f>IF(C83="","",COUNTA($C$3:C83))</f>
        <v/>
      </c>
      <c r="B83" s="48" t="str">
        <f t="shared" si="2"/>
        <v/>
      </c>
      <c r="C83" s="24"/>
      <c r="D83" s="24"/>
      <c r="E83" s="51" t="str">
        <f t="shared" si="3"/>
        <v/>
      </c>
      <c r="F83" s="53"/>
    </row>
    <row r="84" spans="1:6" ht="18.5" x14ac:dyDescent="0.45">
      <c r="A84" s="44" t="str">
        <f>IF(C84="","",COUNTA($C$3:C84))</f>
        <v/>
      </c>
      <c r="B84" s="48" t="str">
        <f t="shared" si="2"/>
        <v/>
      </c>
      <c r="C84" s="24"/>
      <c r="D84" s="24"/>
      <c r="E84" s="51" t="str">
        <f t="shared" si="3"/>
        <v/>
      </c>
      <c r="F84" s="53"/>
    </row>
    <row r="85" spans="1:6" ht="18.5" x14ac:dyDescent="0.45">
      <c r="A85" s="44" t="str">
        <f>IF(C85="","",COUNTA($C$3:C85))</f>
        <v/>
      </c>
      <c r="B85" s="48" t="str">
        <f t="shared" si="2"/>
        <v/>
      </c>
      <c r="C85" s="24"/>
      <c r="D85" s="24"/>
      <c r="E85" s="51" t="str">
        <f t="shared" si="3"/>
        <v/>
      </c>
      <c r="F85" s="53"/>
    </row>
    <row r="86" spans="1:6" ht="18.5" x14ac:dyDescent="0.45">
      <c r="A86" s="44" t="str">
        <f>IF(C86="","",COUNTA($C$3:C86))</f>
        <v/>
      </c>
      <c r="B86" s="48" t="str">
        <f t="shared" si="2"/>
        <v/>
      </c>
      <c r="C86" s="24"/>
      <c r="D86" s="24"/>
      <c r="E86" s="51" t="str">
        <f t="shared" si="3"/>
        <v/>
      </c>
      <c r="F86" s="53"/>
    </row>
    <row r="87" spans="1:6" ht="18.5" x14ac:dyDescent="0.45">
      <c r="A87" s="44" t="str">
        <f>IF(C87="","",COUNTA($C$3:C87))</f>
        <v/>
      </c>
      <c r="B87" s="48" t="str">
        <f t="shared" si="2"/>
        <v/>
      </c>
      <c r="C87" s="24"/>
      <c r="D87" s="24"/>
      <c r="E87" s="51" t="str">
        <f t="shared" si="3"/>
        <v/>
      </c>
      <c r="F87" s="53"/>
    </row>
    <row r="88" spans="1:6" ht="18.5" x14ac:dyDescent="0.45">
      <c r="A88" s="44" t="str">
        <f>IF(C88="","",COUNTA($C$3:C88))</f>
        <v/>
      </c>
      <c r="B88" s="48" t="str">
        <f t="shared" si="2"/>
        <v/>
      </c>
      <c r="C88" s="24"/>
      <c r="D88" s="24"/>
      <c r="E88" s="51" t="str">
        <f t="shared" si="3"/>
        <v/>
      </c>
      <c r="F88" s="53"/>
    </row>
    <row r="89" spans="1:6" ht="18.5" x14ac:dyDescent="0.45">
      <c r="A89" s="44" t="str">
        <f>IF(C89="","",COUNTA($C$3:C89))</f>
        <v/>
      </c>
      <c r="B89" s="48" t="str">
        <f t="shared" si="2"/>
        <v/>
      </c>
      <c r="C89" s="24"/>
      <c r="D89" s="24"/>
      <c r="E89" s="51" t="str">
        <f t="shared" si="3"/>
        <v/>
      </c>
      <c r="F89" s="53"/>
    </row>
    <row r="90" spans="1:6" ht="18.5" x14ac:dyDescent="0.45">
      <c r="A90" s="44" t="str">
        <f>IF(C90="","",COUNTA($C$3:C90))</f>
        <v/>
      </c>
      <c r="B90" s="48" t="str">
        <f t="shared" si="2"/>
        <v/>
      </c>
      <c r="C90" s="24"/>
      <c r="D90" s="24"/>
      <c r="E90" s="51" t="str">
        <f t="shared" si="3"/>
        <v/>
      </c>
      <c r="F90" s="53"/>
    </row>
    <row r="91" spans="1:6" ht="18.5" x14ac:dyDescent="0.45">
      <c r="A91" s="44" t="str">
        <f>IF(C91="","",COUNTA($C$3:C91))</f>
        <v/>
      </c>
      <c r="B91" s="48" t="str">
        <f t="shared" si="2"/>
        <v/>
      </c>
      <c r="C91" s="24"/>
      <c r="D91" s="24"/>
      <c r="E91" s="51" t="str">
        <f t="shared" si="3"/>
        <v/>
      </c>
      <c r="F91" s="53"/>
    </row>
    <row r="92" spans="1:6" ht="18.5" x14ac:dyDescent="0.45">
      <c r="A92" s="44" t="str">
        <f>IF(C92="","",COUNTA($C$3:C92))</f>
        <v/>
      </c>
      <c r="B92" s="48" t="str">
        <f t="shared" si="2"/>
        <v/>
      </c>
      <c r="C92" s="24"/>
      <c r="D92" s="24"/>
      <c r="E92" s="51" t="str">
        <f t="shared" si="3"/>
        <v/>
      </c>
      <c r="F92" s="53"/>
    </row>
    <row r="93" spans="1:6" ht="18.5" x14ac:dyDescent="0.45">
      <c r="A93" s="44" t="str">
        <f>IF(C93="","",COUNTA($C$3:C93))</f>
        <v/>
      </c>
      <c r="B93" s="48" t="str">
        <f t="shared" si="2"/>
        <v/>
      </c>
      <c r="C93" s="24"/>
      <c r="D93" s="24"/>
      <c r="E93" s="51" t="str">
        <f t="shared" si="3"/>
        <v/>
      </c>
      <c r="F93" s="53"/>
    </row>
    <row r="94" spans="1:6" ht="18.5" x14ac:dyDescent="0.45">
      <c r="A94" s="44" t="str">
        <f>IF(C94="","",COUNTA($C$3:C94))</f>
        <v/>
      </c>
      <c r="B94" s="48" t="str">
        <f t="shared" si="2"/>
        <v/>
      </c>
      <c r="C94" s="24"/>
      <c r="D94" s="24"/>
      <c r="E94" s="51" t="str">
        <f t="shared" si="3"/>
        <v/>
      </c>
      <c r="F94" s="53"/>
    </row>
    <row r="95" spans="1:6" ht="18.5" x14ac:dyDescent="0.45">
      <c r="A95" s="44" t="str">
        <f>IF(C95="","",COUNTA($C$3:C95))</f>
        <v/>
      </c>
      <c r="B95" s="48" t="str">
        <f t="shared" si="2"/>
        <v/>
      </c>
      <c r="C95" s="24"/>
      <c r="D95" s="24"/>
      <c r="E95" s="51" t="str">
        <f t="shared" si="3"/>
        <v/>
      </c>
      <c r="F95" s="53"/>
    </row>
    <row r="96" spans="1:6" ht="18.5" x14ac:dyDescent="0.45">
      <c r="A96" s="44" t="str">
        <f>IF(C96="","",COUNTA($C$3:C96))</f>
        <v/>
      </c>
      <c r="B96" s="48" t="str">
        <f t="shared" si="2"/>
        <v/>
      </c>
      <c r="C96" s="24"/>
      <c r="D96" s="24"/>
      <c r="E96" s="51" t="str">
        <f t="shared" si="3"/>
        <v/>
      </c>
      <c r="F96" s="53"/>
    </row>
    <row r="97" spans="1:6" ht="18.5" x14ac:dyDescent="0.45">
      <c r="A97" s="44" t="str">
        <f>IF(C97="","",COUNTA($C$3:C97))</f>
        <v/>
      </c>
      <c r="B97" s="48" t="str">
        <f t="shared" si="2"/>
        <v/>
      </c>
      <c r="C97" s="24"/>
      <c r="D97" s="24"/>
      <c r="E97" s="51" t="str">
        <f t="shared" si="3"/>
        <v/>
      </c>
      <c r="F97" s="53"/>
    </row>
    <row r="98" spans="1:6" ht="18.5" x14ac:dyDescent="0.45">
      <c r="A98" s="44" t="str">
        <f>IF(C98="","",COUNTA($C$3:C98))</f>
        <v/>
      </c>
      <c r="B98" s="48" t="str">
        <f t="shared" si="2"/>
        <v/>
      </c>
      <c r="C98" s="24"/>
      <c r="D98" s="24"/>
      <c r="E98" s="51" t="str">
        <f t="shared" si="3"/>
        <v/>
      </c>
      <c r="F98" s="53"/>
    </row>
    <row r="99" spans="1:6" ht="18.5" x14ac:dyDescent="0.45">
      <c r="A99" s="44" t="str">
        <f>IF(C99="","",COUNTA($C$3:C99))</f>
        <v/>
      </c>
      <c r="B99" s="48" t="str">
        <f t="shared" si="2"/>
        <v/>
      </c>
      <c r="C99" s="24"/>
      <c r="D99" s="24"/>
      <c r="E99" s="51" t="str">
        <f t="shared" si="3"/>
        <v/>
      </c>
      <c r="F99" s="53"/>
    </row>
    <row r="100" spans="1:6" ht="18.5" x14ac:dyDescent="0.45">
      <c r="A100" s="44" t="str">
        <f>IF(C100="","",COUNTA($C$3:C100))</f>
        <v/>
      </c>
      <c r="B100" s="48" t="str">
        <f t="shared" si="2"/>
        <v/>
      </c>
      <c r="C100" s="24"/>
      <c r="D100" s="24"/>
      <c r="E100" s="51" t="str">
        <f t="shared" si="3"/>
        <v/>
      </c>
      <c r="F100" s="53"/>
    </row>
    <row r="101" spans="1:6" ht="18.5" x14ac:dyDescent="0.45">
      <c r="A101" s="44" t="str">
        <f>IF(C101="","",COUNTA($C$3:C101))</f>
        <v/>
      </c>
      <c r="B101" s="48" t="str">
        <f t="shared" si="2"/>
        <v/>
      </c>
      <c r="C101" s="24"/>
      <c r="D101" s="24"/>
      <c r="E101" s="51" t="str">
        <f t="shared" si="3"/>
        <v/>
      </c>
      <c r="F101" s="53"/>
    </row>
    <row r="102" spans="1:6" ht="18.5" x14ac:dyDescent="0.45">
      <c r="A102" s="44" t="str">
        <f>IF(C102="","",COUNTA($C$3:C102))</f>
        <v/>
      </c>
      <c r="B102" s="48" t="str">
        <f t="shared" si="2"/>
        <v/>
      </c>
      <c r="C102" s="24"/>
      <c r="D102" s="24"/>
      <c r="E102" s="51" t="str">
        <f t="shared" si="3"/>
        <v/>
      </c>
      <c r="F102" s="53"/>
    </row>
    <row r="103" spans="1:6" ht="18.5" x14ac:dyDescent="0.45">
      <c r="A103" s="44" t="str">
        <f>IF(C103="","",COUNTA($C$3:C103))</f>
        <v/>
      </c>
      <c r="B103" s="48" t="str">
        <f t="shared" si="2"/>
        <v/>
      </c>
      <c r="C103" s="24"/>
      <c r="D103" s="24"/>
      <c r="E103" s="51" t="str">
        <f t="shared" si="3"/>
        <v/>
      </c>
      <c r="F103" s="53"/>
    </row>
    <row r="104" spans="1:6" ht="18.5" x14ac:dyDescent="0.45">
      <c r="A104" s="44" t="str">
        <f>IF(C104="","",COUNTA($C$3:C104))</f>
        <v/>
      </c>
      <c r="B104" s="48" t="str">
        <f t="shared" si="2"/>
        <v/>
      </c>
      <c r="C104" s="24"/>
      <c r="D104" s="24"/>
      <c r="E104" s="51" t="str">
        <f t="shared" si="3"/>
        <v/>
      </c>
      <c r="F104" s="53"/>
    </row>
    <row r="105" spans="1:6" ht="18.5" x14ac:dyDescent="0.45">
      <c r="A105" s="44" t="str">
        <f>IF(C105="","",COUNTA($C$3:C105))</f>
        <v/>
      </c>
      <c r="B105" s="48" t="str">
        <f t="shared" si="2"/>
        <v/>
      </c>
      <c r="C105" s="24"/>
      <c r="D105" s="24"/>
      <c r="E105" s="51" t="str">
        <f t="shared" si="3"/>
        <v/>
      </c>
      <c r="F105" s="53"/>
    </row>
    <row r="106" spans="1:6" ht="18.5" x14ac:dyDescent="0.45">
      <c r="A106" s="44" t="str">
        <f>IF(C106="","",COUNTA($C$3:C106))</f>
        <v/>
      </c>
      <c r="B106" s="48" t="str">
        <f t="shared" si="2"/>
        <v/>
      </c>
      <c r="C106" s="24"/>
      <c r="D106" s="24"/>
      <c r="E106" s="51" t="str">
        <f t="shared" si="3"/>
        <v/>
      </c>
      <c r="F106" s="53"/>
    </row>
    <row r="107" spans="1:6" ht="18.5" x14ac:dyDescent="0.45">
      <c r="A107" s="44" t="str">
        <f>IF(C107="","",COUNTA($C$3:C107))</f>
        <v/>
      </c>
      <c r="B107" s="48" t="str">
        <f t="shared" si="2"/>
        <v/>
      </c>
      <c r="C107" s="24"/>
      <c r="D107" s="24"/>
      <c r="E107" s="51" t="str">
        <f t="shared" si="3"/>
        <v/>
      </c>
      <c r="F107" s="53"/>
    </row>
    <row r="108" spans="1:6" ht="18.5" x14ac:dyDescent="0.45">
      <c r="A108" s="44" t="str">
        <f>IF(C108="","",COUNTA($C$3:C108))</f>
        <v/>
      </c>
      <c r="B108" s="48" t="str">
        <f t="shared" si="2"/>
        <v/>
      </c>
      <c r="C108" s="24"/>
      <c r="D108" s="24"/>
      <c r="E108" s="51" t="str">
        <f t="shared" si="3"/>
        <v/>
      </c>
      <c r="F108" s="53"/>
    </row>
    <row r="109" spans="1:6" ht="18.5" x14ac:dyDescent="0.45">
      <c r="A109" s="44" t="str">
        <f>IF(C109="","",COUNTA($C$3:C109))</f>
        <v/>
      </c>
      <c r="B109" s="48" t="str">
        <f t="shared" si="2"/>
        <v/>
      </c>
      <c r="C109" s="24"/>
      <c r="D109" s="24"/>
      <c r="E109" s="51" t="str">
        <f t="shared" si="3"/>
        <v/>
      </c>
      <c r="F109" s="53"/>
    </row>
    <row r="110" spans="1:6" ht="18.5" x14ac:dyDescent="0.45">
      <c r="A110" s="44" t="str">
        <f>IF(C110="","",COUNTA($C$3:C110))</f>
        <v/>
      </c>
      <c r="B110" s="48" t="str">
        <f t="shared" si="2"/>
        <v/>
      </c>
      <c r="C110" s="24"/>
      <c r="D110" s="24"/>
      <c r="E110" s="51" t="str">
        <f t="shared" si="3"/>
        <v/>
      </c>
      <c r="F110" s="53"/>
    </row>
    <row r="111" spans="1:6" ht="18.5" x14ac:dyDescent="0.45">
      <c r="A111" s="44" t="str">
        <f>IF(C111="","",COUNTA($C$3:C111))</f>
        <v/>
      </c>
      <c r="B111" s="48" t="str">
        <f t="shared" si="2"/>
        <v/>
      </c>
      <c r="C111" s="24"/>
      <c r="D111" s="24"/>
      <c r="E111" s="51" t="str">
        <f t="shared" si="3"/>
        <v/>
      </c>
      <c r="F111" s="53"/>
    </row>
    <row r="112" spans="1:6" ht="18.5" x14ac:dyDescent="0.45">
      <c r="A112" s="44" t="str">
        <f>IF(C112="","",COUNTA($C$3:C112))</f>
        <v/>
      </c>
      <c r="B112" s="48" t="str">
        <f t="shared" si="2"/>
        <v/>
      </c>
      <c r="C112" s="24"/>
      <c r="D112" s="24"/>
      <c r="E112" s="51" t="str">
        <f t="shared" si="3"/>
        <v/>
      </c>
      <c r="F112" s="53"/>
    </row>
    <row r="113" spans="1:6" ht="18.5" x14ac:dyDescent="0.45">
      <c r="A113" s="44" t="str">
        <f>IF(C113="","",COUNTA($C$3:C113))</f>
        <v/>
      </c>
      <c r="B113" s="48" t="str">
        <f t="shared" si="2"/>
        <v/>
      </c>
      <c r="C113" s="24"/>
      <c r="D113" s="24"/>
      <c r="E113" s="51" t="str">
        <f t="shared" si="3"/>
        <v/>
      </c>
      <c r="F113" s="53"/>
    </row>
    <row r="114" spans="1:6" ht="18.5" x14ac:dyDescent="0.45">
      <c r="A114" s="44" t="str">
        <f>IF(C114="","",COUNTA($C$3:C114))</f>
        <v/>
      </c>
      <c r="B114" s="48" t="str">
        <f t="shared" si="2"/>
        <v/>
      </c>
      <c r="C114" s="24"/>
      <c r="D114" s="24"/>
      <c r="E114" s="51" t="str">
        <f t="shared" si="3"/>
        <v/>
      </c>
      <c r="F114" s="53"/>
    </row>
    <row r="115" spans="1:6" ht="18.5" x14ac:dyDescent="0.45">
      <c r="A115" s="44" t="str">
        <f>IF(C115="","",COUNTA($C$3:C115))</f>
        <v/>
      </c>
      <c r="B115" s="48" t="str">
        <f t="shared" si="2"/>
        <v/>
      </c>
      <c r="C115" s="24"/>
      <c r="D115" s="24"/>
      <c r="E115" s="51" t="str">
        <f t="shared" si="3"/>
        <v/>
      </c>
      <c r="F115" s="53"/>
    </row>
    <row r="116" spans="1:6" ht="18.5" x14ac:dyDescent="0.45">
      <c r="A116" s="44" t="str">
        <f>IF(C116="","",COUNTA($C$3:C116))</f>
        <v/>
      </c>
      <c r="B116" s="48" t="str">
        <f t="shared" si="2"/>
        <v/>
      </c>
      <c r="C116" s="24"/>
      <c r="D116" s="24"/>
      <c r="E116" s="51" t="str">
        <f t="shared" si="3"/>
        <v/>
      </c>
      <c r="F116" s="53"/>
    </row>
    <row r="117" spans="1:6" ht="18.5" x14ac:dyDescent="0.45">
      <c r="A117" s="44" t="str">
        <f>IF(C117="","",COUNTA($C$3:C117))</f>
        <v/>
      </c>
      <c r="B117" s="48" t="str">
        <f t="shared" si="2"/>
        <v/>
      </c>
      <c r="C117" s="24"/>
      <c r="D117" s="24"/>
      <c r="E117" s="51" t="str">
        <f t="shared" si="3"/>
        <v/>
      </c>
      <c r="F117" s="53"/>
    </row>
    <row r="118" spans="1:6" ht="18.5" x14ac:dyDescent="0.45">
      <c r="A118" s="44" t="str">
        <f>IF(C118="","",COUNTA($C$3:C118))</f>
        <v/>
      </c>
      <c r="B118" s="48" t="str">
        <f t="shared" si="2"/>
        <v/>
      </c>
      <c r="C118" s="24"/>
      <c r="D118" s="24"/>
      <c r="E118" s="51" t="str">
        <f t="shared" si="3"/>
        <v/>
      </c>
      <c r="F118" s="53"/>
    </row>
    <row r="119" spans="1:6" ht="18.5" x14ac:dyDescent="0.45">
      <c r="A119" s="44" t="str">
        <f>IF(C119="","",COUNTA($C$3:C119))</f>
        <v/>
      </c>
      <c r="B119" s="48" t="str">
        <f t="shared" si="2"/>
        <v/>
      </c>
      <c r="C119" s="24"/>
      <c r="D119" s="24"/>
      <c r="E119" s="51" t="str">
        <f t="shared" si="3"/>
        <v/>
      </c>
      <c r="F119" s="53"/>
    </row>
    <row r="120" spans="1:6" ht="18.5" x14ac:dyDescent="0.45">
      <c r="A120" s="44" t="str">
        <f>IF(C120="","",COUNTA($C$3:C120))</f>
        <v/>
      </c>
      <c r="B120" s="48" t="str">
        <f t="shared" si="2"/>
        <v/>
      </c>
      <c r="C120" s="24"/>
      <c r="D120" s="24"/>
      <c r="E120" s="51" t="str">
        <f t="shared" si="3"/>
        <v/>
      </c>
      <c r="F120" s="53"/>
    </row>
    <row r="121" spans="1:6" ht="18.5" x14ac:dyDescent="0.45">
      <c r="A121" s="44" t="str">
        <f>IF(C121="","",COUNTA($C$3:C121))</f>
        <v/>
      </c>
      <c r="B121" s="48" t="str">
        <f t="shared" si="2"/>
        <v/>
      </c>
      <c r="C121" s="24"/>
      <c r="D121" s="24"/>
      <c r="E121" s="51" t="str">
        <f t="shared" si="3"/>
        <v/>
      </c>
      <c r="F121" s="53"/>
    </row>
    <row r="122" spans="1:6" ht="18.5" x14ac:dyDescent="0.45">
      <c r="A122" s="44" t="str">
        <f>IF(C122="","",COUNTA($C$3:C122))</f>
        <v/>
      </c>
      <c r="B122" s="48" t="str">
        <f t="shared" si="2"/>
        <v/>
      </c>
      <c r="C122" s="24"/>
      <c r="D122" s="24"/>
      <c r="E122" s="51" t="str">
        <f t="shared" si="3"/>
        <v/>
      </c>
      <c r="F122" s="53"/>
    </row>
    <row r="123" spans="1:6" ht="18.5" x14ac:dyDescent="0.45">
      <c r="A123" s="44" t="str">
        <f>IF(C123="","",COUNTA($C$3:C123))</f>
        <v/>
      </c>
      <c r="B123" s="48" t="str">
        <f t="shared" si="2"/>
        <v/>
      </c>
      <c r="C123" s="24"/>
      <c r="D123" s="24"/>
      <c r="E123" s="51" t="str">
        <f t="shared" si="3"/>
        <v/>
      </c>
      <c r="F123" s="53"/>
    </row>
    <row r="124" spans="1:6" ht="18.5" x14ac:dyDescent="0.45">
      <c r="A124" s="44" t="str">
        <f>IF(C124="","",COUNTA($C$3:C124))</f>
        <v/>
      </c>
      <c r="B124" s="48" t="str">
        <f t="shared" si="2"/>
        <v/>
      </c>
      <c r="C124" s="24"/>
      <c r="D124" s="24"/>
      <c r="E124" s="51" t="str">
        <f t="shared" si="3"/>
        <v/>
      </c>
      <c r="F124" s="53"/>
    </row>
    <row r="125" spans="1:6" ht="18.5" x14ac:dyDescent="0.45">
      <c r="A125" s="44" t="str">
        <f>IF(C125="","",COUNTA($C$3:C125))</f>
        <v/>
      </c>
      <c r="B125" s="48" t="str">
        <f t="shared" si="2"/>
        <v/>
      </c>
      <c r="C125" s="24"/>
      <c r="D125" s="24"/>
      <c r="E125" s="51" t="str">
        <f t="shared" si="3"/>
        <v/>
      </c>
      <c r="F125" s="53"/>
    </row>
    <row r="126" spans="1:6" ht="18.5" x14ac:dyDescent="0.45">
      <c r="A126" s="44" t="str">
        <f>IF(C126="","",COUNTA($C$3:C126))</f>
        <v/>
      </c>
      <c r="B126" s="48" t="str">
        <f t="shared" si="2"/>
        <v/>
      </c>
      <c r="C126" s="24"/>
      <c r="D126" s="24"/>
      <c r="E126" s="51" t="str">
        <f t="shared" si="3"/>
        <v/>
      </c>
      <c r="F126" s="53"/>
    </row>
    <row r="127" spans="1:6" ht="18.5" x14ac:dyDescent="0.45">
      <c r="A127" s="44" t="str">
        <f>IF(C127="","",COUNTA($C$3:C127))</f>
        <v/>
      </c>
      <c r="B127" s="48" t="str">
        <f t="shared" si="2"/>
        <v/>
      </c>
      <c r="C127" s="24"/>
      <c r="D127" s="24"/>
      <c r="E127" s="51" t="str">
        <f t="shared" si="3"/>
        <v/>
      </c>
      <c r="F127" s="53"/>
    </row>
    <row r="128" spans="1:6" ht="18.5" x14ac:dyDescent="0.45">
      <c r="A128" s="44" t="str">
        <f>IF(C128="","",COUNTA($C$3:C128))</f>
        <v/>
      </c>
      <c r="B128" s="48" t="str">
        <f t="shared" si="2"/>
        <v/>
      </c>
      <c r="C128" s="24"/>
      <c r="D128" s="24"/>
      <c r="E128" s="51" t="str">
        <f t="shared" si="3"/>
        <v/>
      </c>
      <c r="F128" s="53"/>
    </row>
    <row r="129" spans="1:6" ht="18.5" x14ac:dyDescent="0.45">
      <c r="A129" s="44" t="str">
        <f>IF(C129="","",COUNTA($C$3:C129))</f>
        <v/>
      </c>
      <c r="B129" s="48" t="str">
        <f t="shared" si="2"/>
        <v/>
      </c>
      <c r="C129" s="24"/>
      <c r="D129" s="24"/>
      <c r="E129" s="51" t="str">
        <f t="shared" si="3"/>
        <v/>
      </c>
      <c r="F129" s="53"/>
    </row>
    <row r="130" spans="1:6" ht="18.5" x14ac:dyDescent="0.45">
      <c r="A130" s="44" t="str">
        <f>IF(C130="","",COUNTA($C$3:C130))</f>
        <v/>
      </c>
      <c r="B130" s="48" t="str">
        <f t="shared" si="2"/>
        <v/>
      </c>
      <c r="C130" s="24"/>
      <c r="D130" s="24"/>
      <c r="E130" s="51" t="str">
        <f t="shared" si="3"/>
        <v/>
      </c>
      <c r="F130" s="53"/>
    </row>
    <row r="131" spans="1:6" ht="18.5" x14ac:dyDescent="0.45">
      <c r="A131" s="44" t="str">
        <f>IF(C131="","",COUNTA($C$3:C131))</f>
        <v/>
      </c>
      <c r="B131" s="48" t="str">
        <f t="shared" si="2"/>
        <v/>
      </c>
      <c r="C131" s="24"/>
      <c r="D131" s="24"/>
      <c r="E131" s="51" t="str">
        <f t="shared" si="3"/>
        <v/>
      </c>
      <c r="F131" s="53"/>
    </row>
    <row r="132" spans="1:6" ht="18.5" x14ac:dyDescent="0.45">
      <c r="A132" s="44" t="str">
        <f>IF(C132="","",COUNTA($C$3:C132))</f>
        <v/>
      </c>
      <c r="B132" s="48" t="str">
        <f t="shared" ref="B132:B195" si="4">IF(C132="","",TEXT(C132,"mmmm"))</f>
        <v/>
      </c>
      <c r="C132" s="24"/>
      <c r="D132" s="24"/>
      <c r="E132" s="51" t="str">
        <f t="shared" ref="E132:E195" si="5">IF(F132="","","Kg's")</f>
        <v/>
      </c>
      <c r="F132" s="53"/>
    </row>
    <row r="133" spans="1:6" ht="18.5" x14ac:dyDescent="0.45">
      <c r="A133" s="44" t="str">
        <f>IF(C133="","",COUNTA($C$3:C133))</f>
        <v/>
      </c>
      <c r="B133" s="48" t="str">
        <f t="shared" si="4"/>
        <v/>
      </c>
      <c r="C133" s="24"/>
      <c r="D133" s="24"/>
      <c r="E133" s="51" t="str">
        <f t="shared" si="5"/>
        <v/>
      </c>
      <c r="F133" s="53"/>
    </row>
    <row r="134" spans="1:6" ht="18.5" x14ac:dyDescent="0.45">
      <c r="A134" s="44" t="str">
        <f>IF(C134="","",COUNTA($C$3:C134))</f>
        <v/>
      </c>
      <c r="B134" s="48" t="str">
        <f t="shared" si="4"/>
        <v/>
      </c>
      <c r="C134" s="24"/>
      <c r="D134" s="24"/>
      <c r="E134" s="51" t="str">
        <f t="shared" si="5"/>
        <v/>
      </c>
      <c r="F134" s="53"/>
    </row>
    <row r="135" spans="1:6" ht="18.5" x14ac:dyDescent="0.45">
      <c r="A135" s="44" t="str">
        <f>IF(C135="","",COUNTA($C$3:C135))</f>
        <v/>
      </c>
      <c r="B135" s="48" t="str">
        <f t="shared" si="4"/>
        <v/>
      </c>
      <c r="C135" s="24"/>
      <c r="D135" s="24"/>
      <c r="E135" s="51" t="str">
        <f t="shared" si="5"/>
        <v/>
      </c>
      <c r="F135" s="53"/>
    </row>
    <row r="136" spans="1:6" ht="18.5" x14ac:dyDescent="0.45">
      <c r="A136" s="44" t="str">
        <f>IF(C136="","",COUNTA($C$3:C136))</f>
        <v/>
      </c>
      <c r="B136" s="48" t="str">
        <f t="shared" si="4"/>
        <v/>
      </c>
      <c r="C136" s="24"/>
      <c r="D136" s="24"/>
      <c r="E136" s="51" t="str">
        <f t="shared" si="5"/>
        <v/>
      </c>
      <c r="F136" s="53"/>
    </row>
    <row r="137" spans="1:6" ht="18.5" x14ac:dyDescent="0.45">
      <c r="A137" s="44" t="str">
        <f>IF(C137="","",COUNTA($C$3:C137))</f>
        <v/>
      </c>
      <c r="B137" s="48" t="str">
        <f t="shared" si="4"/>
        <v/>
      </c>
      <c r="C137" s="24"/>
      <c r="D137" s="24"/>
      <c r="E137" s="51" t="str">
        <f t="shared" si="5"/>
        <v/>
      </c>
      <c r="F137" s="53"/>
    </row>
    <row r="138" spans="1:6" ht="18.5" x14ac:dyDescent="0.45">
      <c r="A138" s="44" t="str">
        <f>IF(C138="","",COUNTA($C$3:C138))</f>
        <v/>
      </c>
      <c r="B138" s="48" t="str">
        <f t="shared" si="4"/>
        <v/>
      </c>
      <c r="C138" s="24"/>
      <c r="D138" s="24"/>
      <c r="E138" s="51" t="str">
        <f t="shared" si="5"/>
        <v/>
      </c>
      <c r="F138" s="53"/>
    </row>
    <row r="139" spans="1:6" ht="18.5" x14ac:dyDescent="0.45">
      <c r="A139" s="44" t="str">
        <f>IF(C139="","",COUNTA($C$3:C139))</f>
        <v/>
      </c>
      <c r="B139" s="48" t="str">
        <f t="shared" si="4"/>
        <v/>
      </c>
      <c r="C139" s="24"/>
      <c r="D139" s="24"/>
      <c r="E139" s="51" t="str">
        <f t="shared" si="5"/>
        <v/>
      </c>
      <c r="F139" s="53"/>
    </row>
    <row r="140" spans="1:6" ht="18.5" x14ac:dyDescent="0.45">
      <c r="A140" s="44" t="str">
        <f>IF(C140="","",COUNTA($C$3:C140))</f>
        <v/>
      </c>
      <c r="B140" s="48" t="str">
        <f t="shared" si="4"/>
        <v/>
      </c>
      <c r="C140" s="24"/>
      <c r="D140" s="24"/>
      <c r="E140" s="51" t="str">
        <f t="shared" si="5"/>
        <v/>
      </c>
      <c r="F140" s="53"/>
    </row>
    <row r="141" spans="1:6" ht="18.5" x14ac:dyDescent="0.45">
      <c r="A141" s="44" t="str">
        <f>IF(C141="","",COUNTA($C$3:C141))</f>
        <v/>
      </c>
      <c r="B141" s="48" t="str">
        <f t="shared" si="4"/>
        <v/>
      </c>
      <c r="C141" s="24"/>
      <c r="D141" s="24"/>
      <c r="E141" s="51" t="str">
        <f t="shared" si="5"/>
        <v/>
      </c>
      <c r="F141" s="53"/>
    </row>
    <row r="142" spans="1:6" ht="18.5" x14ac:dyDescent="0.45">
      <c r="A142" s="44" t="str">
        <f>IF(C142="","",COUNTA($C$3:C142))</f>
        <v/>
      </c>
      <c r="B142" s="48" t="str">
        <f t="shared" si="4"/>
        <v/>
      </c>
      <c r="C142" s="24"/>
      <c r="D142" s="24"/>
      <c r="E142" s="51" t="str">
        <f t="shared" si="5"/>
        <v/>
      </c>
      <c r="F142" s="53"/>
    </row>
    <row r="143" spans="1:6" ht="18.5" x14ac:dyDescent="0.45">
      <c r="A143" s="44" t="str">
        <f>IF(C143="","",COUNTA($C$3:C143))</f>
        <v/>
      </c>
      <c r="B143" s="48" t="str">
        <f t="shared" si="4"/>
        <v/>
      </c>
      <c r="C143" s="24"/>
      <c r="D143" s="24"/>
      <c r="E143" s="51" t="str">
        <f t="shared" si="5"/>
        <v/>
      </c>
      <c r="F143" s="53"/>
    </row>
    <row r="144" spans="1:6" ht="18.5" x14ac:dyDescent="0.45">
      <c r="A144" s="44" t="str">
        <f>IF(C144="","",COUNTA($C$3:C144))</f>
        <v/>
      </c>
      <c r="B144" s="48" t="str">
        <f t="shared" si="4"/>
        <v/>
      </c>
      <c r="C144" s="24"/>
      <c r="D144" s="24"/>
      <c r="E144" s="51" t="str">
        <f t="shared" si="5"/>
        <v/>
      </c>
      <c r="F144" s="53"/>
    </row>
    <row r="145" spans="1:6" ht="18.5" x14ac:dyDescent="0.45">
      <c r="A145" s="44" t="str">
        <f>IF(C145="","",COUNTA($C$3:C145))</f>
        <v/>
      </c>
      <c r="B145" s="48" t="str">
        <f t="shared" si="4"/>
        <v/>
      </c>
      <c r="C145" s="24"/>
      <c r="D145" s="24"/>
      <c r="E145" s="51" t="str">
        <f t="shared" si="5"/>
        <v/>
      </c>
      <c r="F145" s="53"/>
    </row>
    <row r="146" spans="1:6" ht="18.5" x14ac:dyDescent="0.45">
      <c r="A146" s="44" t="str">
        <f>IF(C146="","",COUNTA($C$3:C146))</f>
        <v/>
      </c>
      <c r="B146" s="48" t="str">
        <f t="shared" si="4"/>
        <v/>
      </c>
      <c r="C146" s="24"/>
      <c r="D146" s="24"/>
      <c r="E146" s="51" t="str">
        <f t="shared" si="5"/>
        <v/>
      </c>
      <c r="F146" s="53"/>
    </row>
    <row r="147" spans="1:6" ht="18.5" x14ac:dyDescent="0.45">
      <c r="A147" s="44" t="str">
        <f>IF(C147="","",COUNTA($C$3:C147))</f>
        <v/>
      </c>
      <c r="B147" s="48" t="str">
        <f t="shared" si="4"/>
        <v/>
      </c>
      <c r="C147" s="24"/>
      <c r="D147" s="24"/>
      <c r="E147" s="51" t="str">
        <f t="shared" si="5"/>
        <v/>
      </c>
      <c r="F147" s="53"/>
    </row>
    <row r="148" spans="1:6" ht="18.5" x14ac:dyDescent="0.45">
      <c r="A148" s="44" t="str">
        <f>IF(C148="","",COUNTA($C$3:C148))</f>
        <v/>
      </c>
      <c r="B148" s="48" t="str">
        <f t="shared" si="4"/>
        <v/>
      </c>
      <c r="C148" s="24"/>
      <c r="D148" s="24"/>
      <c r="E148" s="51" t="str">
        <f t="shared" si="5"/>
        <v/>
      </c>
      <c r="F148" s="53"/>
    </row>
    <row r="149" spans="1:6" ht="18.5" x14ac:dyDescent="0.45">
      <c r="A149" s="44" t="str">
        <f>IF(C149="","",COUNTA($C$3:C149))</f>
        <v/>
      </c>
      <c r="B149" s="48" t="str">
        <f t="shared" si="4"/>
        <v/>
      </c>
      <c r="C149" s="24"/>
      <c r="D149" s="24"/>
      <c r="E149" s="51" t="str">
        <f t="shared" si="5"/>
        <v/>
      </c>
      <c r="F149" s="53"/>
    </row>
    <row r="150" spans="1:6" ht="18.5" x14ac:dyDescent="0.45">
      <c r="A150" s="44" t="str">
        <f>IF(C150="","",COUNTA($C$3:C150))</f>
        <v/>
      </c>
      <c r="B150" s="48" t="str">
        <f t="shared" si="4"/>
        <v/>
      </c>
      <c r="C150" s="24"/>
      <c r="D150" s="24"/>
      <c r="E150" s="51" t="str">
        <f t="shared" si="5"/>
        <v/>
      </c>
      <c r="F150" s="53"/>
    </row>
    <row r="151" spans="1:6" ht="18.5" x14ac:dyDescent="0.45">
      <c r="A151" s="44" t="str">
        <f>IF(C151="","",COUNTA($C$3:C151))</f>
        <v/>
      </c>
      <c r="B151" s="48" t="str">
        <f t="shared" si="4"/>
        <v/>
      </c>
      <c r="C151" s="24"/>
      <c r="D151" s="24"/>
      <c r="E151" s="51" t="str">
        <f t="shared" si="5"/>
        <v/>
      </c>
      <c r="F151" s="53"/>
    </row>
    <row r="152" spans="1:6" ht="18.5" x14ac:dyDescent="0.45">
      <c r="A152" s="44" t="str">
        <f>IF(C152="","",COUNTA($C$3:C152))</f>
        <v/>
      </c>
      <c r="B152" s="48" t="str">
        <f t="shared" si="4"/>
        <v/>
      </c>
      <c r="C152" s="24"/>
      <c r="D152" s="24"/>
      <c r="E152" s="51" t="str">
        <f t="shared" si="5"/>
        <v/>
      </c>
      <c r="F152" s="53"/>
    </row>
    <row r="153" spans="1:6" ht="18.5" x14ac:dyDescent="0.45">
      <c r="A153" s="44" t="str">
        <f>IF(C153="","",COUNTA($C$3:C153))</f>
        <v/>
      </c>
      <c r="B153" s="48" t="str">
        <f t="shared" si="4"/>
        <v/>
      </c>
      <c r="C153" s="24"/>
      <c r="D153" s="24"/>
      <c r="E153" s="51" t="str">
        <f t="shared" si="5"/>
        <v/>
      </c>
      <c r="F153" s="53"/>
    </row>
    <row r="154" spans="1:6" ht="18.5" x14ac:dyDescent="0.45">
      <c r="A154" s="44" t="str">
        <f>IF(C154="","",COUNTA($C$3:C154))</f>
        <v/>
      </c>
      <c r="B154" s="48" t="str">
        <f t="shared" si="4"/>
        <v/>
      </c>
      <c r="C154" s="24"/>
      <c r="D154" s="24"/>
      <c r="E154" s="51" t="str">
        <f t="shared" si="5"/>
        <v/>
      </c>
      <c r="F154" s="53"/>
    </row>
    <row r="155" spans="1:6" ht="18.5" x14ac:dyDescent="0.45">
      <c r="A155" s="44" t="str">
        <f>IF(C155="","",COUNTA($C$3:C155))</f>
        <v/>
      </c>
      <c r="B155" s="48" t="str">
        <f t="shared" si="4"/>
        <v/>
      </c>
      <c r="C155" s="24"/>
      <c r="D155" s="24"/>
      <c r="E155" s="51" t="str">
        <f t="shared" si="5"/>
        <v/>
      </c>
      <c r="F155" s="53"/>
    </row>
    <row r="156" spans="1:6" ht="18.5" x14ac:dyDescent="0.45">
      <c r="A156" s="44" t="str">
        <f>IF(C156="","",COUNTA($C$3:C156))</f>
        <v/>
      </c>
      <c r="B156" s="48" t="str">
        <f t="shared" si="4"/>
        <v/>
      </c>
      <c r="C156" s="24"/>
      <c r="D156" s="24"/>
      <c r="E156" s="51" t="str">
        <f t="shared" si="5"/>
        <v/>
      </c>
      <c r="F156" s="53"/>
    </row>
    <row r="157" spans="1:6" ht="18.5" x14ac:dyDescent="0.45">
      <c r="A157" s="44" t="str">
        <f>IF(C157="","",COUNTA($C$3:C157))</f>
        <v/>
      </c>
      <c r="B157" s="48" t="str">
        <f t="shared" si="4"/>
        <v/>
      </c>
      <c r="C157" s="24"/>
      <c r="D157" s="24"/>
      <c r="E157" s="51" t="str">
        <f t="shared" si="5"/>
        <v/>
      </c>
      <c r="F157" s="53"/>
    </row>
    <row r="158" spans="1:6" ht="18.5" x14ac:dyDescent="0.45">
      <c r="A158" s="44" t="str">
        <f>IF(C158="","",COUNTA($C$3:C158))</f>
        <v/>
      </c>
      <c r="B158" s="48" t="str">
        <f t="shared" si="4"/>
        <v/>
      </c>
      <c r="C158" s="24"/>
      <c r="D158" s="24"/>
      <c r="E158" s="51" t="str">
        <f t="shared" si="5"/>
        <v/>
      </c>
      <c r="F158" s="53"/>
    </row>
    <row r="159" spans="1:6" ht="18.5" x14ac:dyDescent="0.45">
      <c r="A159" s="44" t="str">
        <f>IF(C159="","",COUNTA($C$3:C159))</f>
        <v/>
      </c>
      <c r="B159" s="48" t="str">
        <f t="shared" si="4"/>
        <v/>
      </c>
      <c r="C159" s="24"/>
      <c r="D159" s="24"/>
      <c r="E159" s="51" t="str">
        <f t="shared" si="5"/>
        <v/>
      </c>
      <c r="F159" s="53"/>
    </row>
    <row r="160" spans="1:6" ht="18.5" x14ac:dyDescent="0.45">
      <c r="A160" s="44" t="str">
        <f>IF(C160="","",COUNTA($C$3:C160))</f>
        <v/>
      </c>
      <c r="B160" s="48" t="str">
        <f t="shared" si="4"/>
        <v/>
      </c>
      <c r="C160" s="24"/>
      <c r="D160" s="24"/>
      <c r="E160" s="51" t="str">
        <f t="shared" si="5"/>
        <v/>
      </c>
      <c r="F160" s="53"/>
    </row>
    <row r="161" spans="1:6" ht="18.5" x14ac:dyDescent="0.45">
      <c r="A161" s="44" t="str">
        <f>IF(C161="","",COUNTA($C$3:C161))</f>
        <v/>
      </c>
      <c r="B161" s="48" t="str">
        <f t="shared" si="4"/>
        <v/>
      </c>
      <c r="C161" s="24"/>
      <c r="D161" s="24"/>
      <c r="E161" s="51" t="str">
        <f t="shared" si="5"/>
        <v/>
      </c>
      <c r="F161" s="53"/>
    </row>
    <row r="162" spans="1:6" ht="18.5" x14ac:dyDescent="0.45">
      <c r="A162" s="44" t="str">
        <f>IF(C162="","",COUNTA($C$3:C162))</f>
        <v/>
      </c>
      <c r="B162" s="48" t="str">
        <f t="shared" si="4"/>
        <v/>
      </c>
      <c r="C162" s="24"/>
      <c r="D162" s="24"/>
      <c r="E162" s="51" t="str">
        <f t="shared" si="5"/>
        <v/>
      </c>
      <c r="F162" s="53"/>
    </row>
    <row r="163" spans="1:6" ht="18.5" x14ac:dyDescent="0.45">
      <c r="A163" s="44" t="str">
        <f>IF(C163="","",COUNTA($C$3:C163))</f>
        <v/>
      </c>
      <c r="B163" s="48" t="str">
        <f t="shared" si="4"/>
        <v/>
      </c>
      <c r="C163" s="24"/>
      <c r="D163" s="24"/>
      <c r="E163" s="51" t="str">
        <f t="shared" si="5"/>
        <v/>
      </c>
      <c r="F163" s="53"/>
    </row>
    <row r="164" spans="1:6" ht="18.5" x14ac:dyDescent="0.45">
      <c r="A164" s="44" t="str">
        <f>IF(C164="","",COUNTA($C$3:C164))</f>
        <v/>
      </c>
      <c r="B164" s="48" t="str">
        <f t="shared" si="4"/>
        <v/>
      </c>
      <c r="C164" s="24"/>
      <c r="D164" s="24"/>
      <c r="E164" s="51" t="str">
        <f t="shared" si="5"/>
        <v/>
      </c>
      <c r="F164" s="53"/>
    </row>
    <row r="165" spans="1:6" ht="18.5" x14ac:dyDescent="0.45">
      <c r="A165" s="44" t="str">
        <f>IF(C165="","",COUNTA($C$3:C165))</f>
        <v/>
      </c>
      <c r="B165" s="48" t="str">
        <f t="shared" si="4"/>
        <v/>
      </c>
      <c r="C165" s="24"/>
      <c r="D165" s="24"/>
      <c r="E165" s="51" t="str">
        <f t="shared" si="5"/>
        <v/>
      </c>
      <c r="F165" s="53"/>
    </row>
    <row r="166" spans="1:6" ht="18.5" x14ac:dyDescent="0.45">
      <c r="A166" s="44" t="str">
        <f>IF(C166="","",COUNTA($C$3:C166))</f>
        <v/>
      </c>
      <c r="B166" s="48" t="str">
        <f t="shared" si="4"/>
        <v/>
      </c>
      <c r="C166" s="24"/>
      <c r="D166" s="24"/>
      <c r="E166" s="51" t="str">
        <f t="shared" si="5"/>
        <v/>
      </c>
      <c r="F166" s="53"/>
    </row>
    <row r="167" spans="1:6" ht="18.5" x14ac:dyDescent="0.45">
      <c r="A167" s="44" t="str">
        <f>IF(C167="","",COUNTA($C$3:C167))</f>
        <v/>
      </c>
      <c r="B167" s="48" t="str">
        <f t="shared" si="4"/>
        <v/>
      </c>
      <c r="C167" s="24"/>
      <c r="D167" s="24"/>
      <c r="E167" s="51" t="str">
        <f t="shared" si="5"/>
        <v/>
      </c>
      <c r="F167" s="53"/>
    </row>
    <row r="168" spans="1:6" ht="18.5" x14ac:dyDescent="0.45">
      <c r="A168" s="44" t="str">
        <f>IF(C168="","",COUNTA($C$3:C168))</f>
        <v/>
      </c>
      <c r="B168" s="48" t="str">
        <f t="shared" si="4"/>
        <v/>
      </c>
      <c r="C168" s="24"/>
      <c r="D168" s="24"/>
      <c r="E168" s="51" t="str">
        <f t="shared" si="5"/>
        <v/>
      </c>
      <c r="F168" s="53"/>
    </row>
    <row r="169" spans="1:6" ht="18.5" x14ac:dyDescent="0.45">
      <c r="A169" s="44" t="str">
        <f>IF(C169="","",COUNTA($C$3:C169))</f>
        <v/>
      </c>
      <c r="B169" s="48" t="str">
        <f t="shared" si="4"/>
        <v/>
      </c>
      <c r="C169" s="24"/>
      <c r="D169" s="24"/>
      <c r="E169" s="51" t="str">
        <f t="shared" si="5"/>
        <v/>
      </c>
      <c r="F169" s="53"/>
    </row>
    <row r="170" spans="1:6" ht="18.5" x14ac:dyDescent="0.45">
      <c r="A170" s="44" t="str">
        <f>IF(C170="","",COUNTA($C$3:C170))</f>
        <v/>
      </c>
      <c r="B170" s="48" t="str">
        <f t="shared" si="4"/>
        <v/>
      </c>
      <c r="C170" s="24"/>
      <c r="D170" s="24"/>
      <c r="E170" s="51" t="str">
        <f t="shared" si="5"/>
        <v/>
      </c>
      <c r="F170" s="53"/>
    </row>
    <row r="171" spans="1:6" ht="18.5" x14ac:dyDescent="0.45">
      <c r="A171" s="44" t="str">
        <f>IF(C171="","",COUNTA($C$3:C171))</f>
        <v/>
      </c>
      <c r="B171" s="48" t="str">
        <f t="shared" si="4"/>
        <v/>
      </c>
      <c r="C171" s="24"/>
      <c r="D171" s="24"/>
      <c r="E171" s="51" t="str">
        <f t="shared" si="5"/>
        <v/>
      </c>
      <c r="F171" s="53"/>
    </row>
    <row r="172" spans="1:6" ht="18.5" x14ac:dyDescent="0.45">
      <c r="A172" s="44" t="str">
        <f>IF(C172="","",COUNTA($C$3:C172))</f>
        <v/>
      </c>
      <c r="B172" s="48" t="str">
        <f t="shared" si="4"/>
        <v/>
      </c>
      <c r="C172" s="24"/>
      <c r="D172" s="24"/>
      <c r="E172" s="51" t="str">
        <f t="shared" si="5"/>
        <v/>
      </c>
      <c r="F172" s="53"/>
    </row>
    <row r="173" spans="1:6" ht="18.5" x14ac:dyDescent="0.45">
      <c r="A173" s="44" t="str">
        <f>IF(C173="","",COUNTA($C$3:C173))</f>
        <v/>
      </c>
      <c r="B173" s="48" t="str">
        <f t="shared" si="4"/>
        <v/>
      </c>
      <c r="C173" s="24"/>
      <c r="D173" s="24"/>
      <c r="E173" s="51" t="str">
        <f t="shared" si="5"/>
        <v/>
      </c>
      <c r="F173" s="53"/>
    </row>
    <row r="174" spans="1:6" ht="18.5" x14ac:dyDescent="0.45">
      <c r="A174" s="44" t="str">
        <f>IF(C174="","",COUNTA($C$3:C174))</f>
        <v/>
      </c>
      <c r="B174" s="48" t="str">
        <f t="shared" si="4"/>
        <v/>
      </c>
      <c r="C174" s="24"/>
      <c r="D174" s="24"/>
      <c r="E174" s="51" t="str">
        <f t="shared" si="5"/>
        <v/>
      </c>
      <c r="F174" s="53"/>
    </row>
    <row r="175" spans="1:6" ht="18.5" x14ac:dyDescent="0.45">
      <c r="A175" s="44" t="str">
        <f>IF(C175="","",COUNTA($C$3:C175))</f>
        <v/>
      </c>
      <c r="B175" s="48" t="str">
        <f t="shared" si="4"/>
        <v/>
      </c>
      <c r="C175" s="24"/>
      <c r="D175" s="24"/>
      <c r="E175" s="51" t="str">
        <f t="shared" si="5"/>
        <v/>
      </c>
      <c r="F175" s="53"/>
    </row>
    <row r="176" spans="1:6" ht="18.5" x14ac:dyDescent="0.45">
      <c r="A176" s="44" t="str">
        <f>IF(C176="","",COUNTA($C$3:C176))</f>
        <v/>
      </c>
      <c r="B176" s="48" t="str">
        <f t="shared" si="4"/>
        <v/>
      </c>
      <c r="C176" s="24"/>
      <c r="D176" s="24"/>
      <c r="E176" s="51" t="str">
        <f t="shared" si="5"/>
        <v/>
      </c>
      <c r="F176" s="53"/>
    </row>
    <row r="177" spans="1:6" ht="18.5" x14ac:dyDescent="0.45">
      <c r="A177" s="44" t="str">
        <f>IF(C177="","",COUNTA($C$3:C177))</f>
        <v/>
      </c>
      <c r="B177" s="48" t="str">
        <f t="shared" si="4"/>
        <v/>
      </c>
      <c r="C177" s="24"/>
      <c r="D177" s="24"/>
      <c r="E177" s="51" t="str">
        <f t="shared" si="5"/>
        <v/>
      </c>
      <c r="F177" s="53"/>
    </row>
    <row r="178" spans="1:6" ht="18.5" x14ac:dyDescent="0.45">
      <c r="A178" s="44" t="str">
        <f>IF(C178="","",COUNTA($C$3:C178))</f>
        <v/>
      </c>
      <c r="B178" s="48" t="str">
        <f t="shared" si="4"/>
        <v/>
      </c>
      <c r="C178" s="24"/>
      <c r="D178" s="24"/>
      <c r="E178" s="51" t="str">
        <f t="shared" si="5"/>
        <v/>
      </c>
      <c r="F178" s="53"/>
    </row>
    <row r="179" spans="1:6" ht="18.5" x14ac:dyDescent="0.45">
      <c r="A179" s="44" t="str">
        <f>IF(C179="","",COUNTA($C$3:C179))</f>
        <v/>
      </c>
      <c r="B179" s="48" t="str">
        <f t="shared" si="4"/>
        <v/>
      </c>
      <c r="C179" s="24"/>
      <c r="D179" s="24"/>
      <c r="E179" s="51" t="str">
        <f t="shared" si="5"/>
        <v/>
      </c>
      <c r="F179" s="53"/>
    </row>
    <row r="180" spans="1:6" ht="18.5" x14ac:dyDescent="0.45">
      <c r="A180" s="44" t="str">
        <f>IF(C180="","",COUNTA($C$3:C180))</f>
        <v/>
      </c>
      <c r="B180" s="48" t="str">
        <f t="shared" si="4"/>
        <v/>
      </c>
      <c r="C180" s="24"/>
      <c r="D180" s="24"/>
      <c r="E180" s="51" t="str">
        <f t="shared" si="5"/>
        <v/>
      </c>
      <c r="F180" s="53"/>
    </row>
    <row r="181" spans="1:6" ht="18.5" x14ac:dyDescent="0.45">
      <c r="A181" s="44" t="str">
        <f>IF(C181="","",COUNTA($C$3:C181))</f>
        <v/>
      </c>
      <c r="B181" s="48" t="str">
        <f t="shared" si="4"/>
        <v/>
      </c>
      <c r="C181" s="24"/>
      <c r="D181" s="24"/>
      <c r="E181" s="51" t="str">
        <f t="shared" si="5"/>
        <v/>
      </c>
      <c r="F181" s="53"/>
    </row>
    <row r="182" spans="1:6" ht="18.5" x14ac:dyDescent="0.45">
      <c r="A182" s="44" t="str">
        <f>IF(C182="","",COUNTA($C$3:C182))</f>
        <v/>
      </c>
      <c r="B182" s="48" t="str">
        <f t="shared" si="4"/>
        <v/>
      </c>
      <c r="C182" s="24"/>
      <c r="D182" s="24"/>
      <c r="E182" s="51" t="str">
        <f t="shared" si="5"/>
        <v/>
      </c>
      <c r="F182" s="53"/>
    </row>
    <row r="183" spans="1:6" ht="18.5" x14ac:dyDescent="0.45">
      <c r="A183" s="44" t="str">
        <f>IF(C183="","",COUNTA($C$3:C183))</f>
        <v/>
      </c>
      <c r="B183" s="48" t="str">
        <f t="shared" si="4"/>
        <v/>
      </c>
      <c r="C183" s="24"/>
      <c r="D183" s="24"/>
      <c r="E183" s="51" t="str">
        <f t="shared" si="5"/>
        <v/>
      </c>
      <c r="F183" s="53"/>
    </row>
    <row r="184" spans="1:6" ht="18.5" x14ac:dyDescent="0.45">
      <c r="A184" s="44" t="str">
        <f>IF(C184="","",COUNTA($C$3:C184))</f>
        <v/>
      </c>
      <c r="B184" s="48" t="str">
        <f t="shared" si="4"/>
        <v/>
      </c>
      <c r="C184" s="24"/>
      <c r="D184" s="24"/>
      <c r="E184" s="51" t="str">
        <f t="shared" si="5"/>
        <v/>
      </c>
      <c r="F184" s="53"/>
    </row>
    <row r="185" spans="1:6" ht="18.5" x14ac:dyDescent="0.45">
      <c r="A185" s="44" t="str">
        <f>IF(C185="","",COUNTA($C$3:C185))</f>
        <v/>
      </c>
      <c r="B185" s="48" t="str">
        <f t="shared" si="4"/>
        <v/>
      </c>
      <c r="C185" s="24"/>
      <c r="D185" s="24"/>
      <c r="E185" s="51" t="str">
        <f t="shared" si="5"/>
        <v/>
      </c>
      <c r="F185" s="53"/>
    </row>
    <row r="186" spans="1:6" ht="18.5" x14ac:dyDescent="0.45">
      <c r="A186" s="44" t="str">
        <f>IF(C186="","",COUNTA($C$3:C186))</f>
        <v/>
      </c>
      <c r="B186" s="48" t="str">
        <f t="shared" si="4"/>
        <v/>
      </c>
      <c r="C186" s="24"/>
      <c r="D186" s="24"/>
      <c r="E186" s="51" t="str">
        <f t="shared" si="5"/>
        <v/>
      </c>
      <c r="F186" s="53"/>
    </row>
    <row r="187" spans="1:6" ht="18.5" x14ac:dyDescent="0.45">
      <c r="A187" s="44" t="str">
        <f>IF(C187="","",COUNTA($C$3:C187))</f>
        <v/>
      </c>
      <c r="B187" s="48" t="str">
        <f t="shared" si="4"/>
        <v/>
      </c>
      <c r="C187" s="24"/>
      <c r="D187" s="24"/>
      <c r="E187" s="51" t="str">
        <f t="shared" si="5"/>
        <v/>
      </c>
      <c r="F187" s="53"/>
    </row>
    <row r="188" spans="1:6" ht="18.5" x14ac:dyDescent="0.45">
      <c r="A188" s="44" t="str">
        <f>IF(C188="","",COUNTA($C$3:C188))</f>
        <v/>
      </c>
      <c r="B188" s="48" t="str">
        <f t="shared" si="4"/>
        <v/>
      </c>
      <c r="C188" s="24"/>
      <c r="D188" s="24"/>
      <c r="E188" s="51" t="str">
        <f t="shared" si="5"/>
        <v/>
      </c>
      <c r="F188" s="53"/>
    </row>
    <row r="189" spans="1:6" ht="18.5" x14ac:dyDescent="0.45">
      <c r="A189" s="44" t="str">
        <f>IF(C189="","",COUNTA($C$3:C189))</f>
        <v/>
      </c>
      <c r="B189" s="48" t="str">
        <f t="shared" si="4"/>
        <v/>
      </c>
      <c r="C189" s="24"/>
      <c r="D189" s="24"/>
      <c r="E189" s="51" t="str">
        <f t="shared" si="5"/>
        <v/>
      </c>
      <c r="F189" s="53"/>
    </row>
    <row r="190" spans="1:6" ht="18.5" x14ac:dyDescent="0.45">
      <c r="A190" s="44" t="str">
        <f>IF(C190="","",COUNTA($C$3:C190))</f>
        <v/>
      </c>
      <c r="B190" s="48" t="str">
        <f t="shared" si="4"/>
        <v/>
      </c>
      <c r="C190" s="24"/>
      <c r="D190" s="24"/>
      <c r="E190" s="51" t="str">
        <f t="shared" si="5"/>
        <v/>
      </c>
      <c r="F190" s="53"/>
    </row>
    <row r="191" spans="1:6" ht="18.5" x14ac:dyDescent="0.45">
      <c r="A191" s="44" t="str">
        <f>IF(C191="","",COUNTA($C$3:C191))</f>
        <v/>
      </c>
      <c r="B191" s="48" t="str">
        <f t="shared" si="4"/>
        <v/>
      </c>
      <c r="C191" s="24"/>
      <c r="D191" s="24"/>
      <c r="E191" s="51" t="str">
        <f t="shared" si="5"/>
        <v/>
      </c>
      <c r="F191" s="53"/>
    </row>
    <row r="192" spans="1:6" ht="18.5" x14ac:dyDescent="0.45">
      <c r="A192" s="44" t="str">
        <f>IF(C192="","",COUNTA($C$3:C192))</f>
        <v/>
      </c>
      <c r="B192" s="48" t="str">
        <f t="shared" si="4"/>
        <v/>
      </c>
      <c r="C192" s="24"/>
      <c r="D192" s="24"/>
      <c r="E192" s="51" t="str">
        <f t="shared" si="5"/>
        <v/>
      </c>
      <c r="F192" s="53"/>
    </row>
    <row r="193" spans="1:6" ht="18.5" x14ac:dyDescent="0.45">
      <c r="A193" s="44" t="str">
        <f>IF(C193="","",COUNTA($C$3:C193))</f>
        <v/>
      </c>
      <c r="B193" s="48" t="str">
        <f t="shared" si="4"/>
        <v/>
      </c>
      <c r="C193" s="24"/>
      <c r="D193" s="24"/>
      <c r="E193" s="51" t="str">
        <f t="shared" si="5"/>
        <v/>
      </c>
      <c r="F193" s="53"/>
    </row>
    <row r="194" spans="1:6" ht="18.5" x14ac:dyDescent="0.45">
      <c r="A194" s="44" t="str">
        <f>IF(C194="","",COUNTA($C$3:C194))</f>
        <v/>
      </c>
      <c r="B194" s="48" t="str">
        <f t="shared" si="4"/>
        <v/>
      </c>
      <c r="C194" s="24"/>
      <c r="D194" s="24"/>
      <c r="E194" s="51" t="str">
        <f t="shared" si="5"/>
        <v/>
      </c>
      <c r="F194" s="53"/>
    </row>
    <row r="195" spans="1:6" ht="18.5" x14ac:dyDescent="0.45">
      <c r="A195" s="44" t="str">
        <f>IF(C195="","",COUNTA($C$3:C195))</f>
        <v/>
      </c>
      <c r="B195" s="48" t="str">
        <f t="shared" si="4"/>
        <v/>
      </c>
      <c r="C195" s="24"/>
      <c r="D195" s="24"/>
      <c r="E195" s="51" t="str">
        <f t="shared" si="5"/>
        <v/>
      </c>
      <c r="F195" s="53"/>
    </row>
    <row r="196" spans="1:6" ht="18.5" x14ac:dyDescent="0.45">
      <c r="A196" s="44" t="str">
        <f>IF(C196="","",COUNTA($C$3:C196))</f>
        <v/>
      </c>
      <c r="B196" s="48" t="str">
        <f t="shared" ref="B196:B259" si="6">IF(C196="","",TEXT(C196,"mmmm"))</f>
        <v/>
      </c>
      <c r="C196" s="24"/>
      <c r="D196" s="24"/>
      <c r="E196" s="51" t="str">
        <f t="shared" ref="E196:E259" si="7">IF(F196="","","Kg's")</f>
        <v/>
      </c>
      <c r="F196" s="53"/>
    </row>
    <row r="197" spans="1:6" ht="18.5" x14ac:dyDescent="0.45">
      <c r="A197" s="44" t="str">
        <f>IF(C197="","",COUNTA($C$3:C197))</f>
        <v/>
      </c>
      <c r="B197" s="48" t="str">
        <f t="shared" si="6"/>
        <v/>
      </c>
      <c r="C197" s="24"/>
      <c r="D197" s="24"/>
      <c r="E197" s="51" t="str">
        <f t="shared" si="7"/>
        <v/>
      </c>
      <c r="F197" s="53"/>
    </row>
    <row r="198" spans="1:6" ht="18.5" x14ac:dyDescent="0.45">
      <c r="A198" s="44" t="str">
        <f>IF(C198="","",COUNTA($C$3:C198))</f>
        <v/>
      </c>
      <c r="B198" s="48" t="str">
        <f t="shared" si="6"/>
        <v/>
      </c>
      <c r="C198" s="24"/>
      <c r="D198" s="24"/>
      <c r="E198" s="51" t="str">
        <f t="shared" si="7"/>
        <v/>
      </c>
      <c r="F198" s="53"/>
    </row>
    <row r="199" spans="1:6" ht="18.5" x14ac:dyDescent="0.45">
      <c r="A199" s="44" t="str">
        <f>IF(C199="","",COUNTA($C$3:C199))</f>
        <v/>
      </c>
      <c r="B199" s="48" t="str">
        <f t="shared" si="6"/>
        <v/>
      </c>
      <c r="C199" s="24"/>
      <c r="D199" s="24"/>
      <c r="E199" s="51" t="str">
        <f t="shared" si="7"/>
        <v/>
      </c>
      <c r="F199" s="53"/>
    </row>
    <row r="200" spans="1:6" ht="18.5" x14ac:dyDescent="0.45">
      <c r="A200" s="44" t="str">
        <f>IF(C200="","",COUNTA($C$3:C200))</f>
        <v/>
      </c>
      <c r="B200" s="48" t="str">
        <f t="shared" si="6"/>
        <v/>
      </c>
      <c r="C200" s="24"/>
      <c r="D200" s="24"/>
      <c r="E200" s="51" t="str">
        <f t="shared" si="7"/>
        <v/>
      </c>
      <c r="F200" s="53"/>
    </row>
    <row r="201" spans="1:6" ht="18.5" x14ac:dyDescent="0.45">
      <c r="A201" s="44" t="str">
        <f>IF(C201="","",COUNTA($C$3:C201))</f>
        <v/>
      </c>
      <c r="B201" s="48" t="str">
        <f t="shared" si="6"/>
        <v/>
      </c>
      <c r="C201" s="24"/>
      <c r="D201" s="24"/>
      <c r="E201" s="51" t="str">
        <f t="shared" si="7"/>
        <v/>
      </c>
      <c r="F201" s="53"/>
    </row>
    <row r="202" spans="1:6" ht="18.5" x14ac:dyDescent="0.45">
      <c r="A202" s="44" t="str">
        <f>IF(C202="","",COUNTA($C$3:C202))</f>
        <v/>
      </c>
      <c r="B202" s="48" t="str">
        <f t="shared" si="6"/>
        <v/>
      </c>
      <c r="C202" s="24"/>
      <c r="D202" s="24"/>
      <c r="E202" s="51" t="str">
        <f t="shared" si="7"/>
        <v/>
      </c>
      <c r="F202" s="53"/>
    </row>
    <row r="203" spans="1:6" ht="18.5" x14ac:dyDescent="0.45">
      <c r="A203" s="44" t="str">
        <f>IF(C203="","",COUNTA($C$3:C203))</f>
        <v/>
      </c>
      <c r="B203" s="48" t="str">
        <f t="shared" si="6"/>
        <v/>
      </c>
      <c r="C203" s="24"/>
      <c r="D203" s="24"/>
      <c r="E203" s="51" t="str">
        <f t="shared" si="7"/>
        <v/>
      </c>
      <c r="F203" s="53"/>
    </row>
    <row r="204" spans="1:6" ht="18.5" x14ac:dyDescent="0.45">
      <c r="A204" s="44" t="str">
        <f>IF(C204="","",COUNTA($C$3:C204))</f>
        <v/>
      </c>
      <c r="B204" s="48" t="str">
        <f t="shared" si="6"/>
        <v/>
      </c>
      <c r="C204" s="24"/>
      <c r="D204" s="24"/>
      <c r="E204" s="51" t="str">
        <f t="shared" si="7"/>
        <v/>
      </c>
      <c r="F204" s="53"/>
    </row>
    <row r="205" spans="1:6" ht="18.5" x14ac:dyDescent="0.45">
      <c r="A205" s="44" t="str">
        <f>IF(C205="","",COUNTA($C$3:C205))</f>
        <v/>
      </c>
      <c r="B205" s="48" t="str">
        <f t="shared" si="6"/>
        <v/>
      </c>
      <c r="C205" s="24"/>
      <c r="D205" s="24"/>
      <c r="E205" s="51" t="str">
        <f t="shared" si="7"/>
        <v/>
      </c>
      <c r="F205" s="53"/>
    </row>
    <row r="206" spans="1:6" ht="18.5" x14ac:dyDescent="0.45">
      <c r="A206" s="44" t="str">
        <f>IF(C206="","",COUNTA($C$3:C206))</f>
        <v/>
      </c>
      <c r="B206" s="48" t="str">
        <f t="shared" si="6"/>
        <v/>
      </c>
      <c r="C206" s="24"/>
      <c r="D206" s="24"/>
      <c r="E206" s="51" t="str">
        <f t="shared" si="7"/>
        <v/>
      </c>
      <c r="F206" s="53"/>
    </row>
    <row r="207" spans="1:6" ht="18.5" x14ac:dyDescent="0.45">
      <c r="A207" s="44" t="str">
        <f>IF(C207="","",COUNTA($C$3:C207))</f>
        <v/>
      </c>
      <c r="B207" s="48" t="str">
        <f t="shared" si="6"/>
        <v/>
      </c>
      <c r="C207" s="24"/>
      <c r="D207" s="24"/>
      <c r="E207" s="51" t="str">
        <f t="shared" si="7"/>
        <v/>
      </c>
      <c r="F207" s="53"/>
    </row>
    <row r="208" spans="1:6" ht="18.5" x14ac:dyDescent="0.45">
      <c r="A208" s="44" t="str">
        <f>IF(C208="","",COUNTA($C$3:C208))</f>
        <v/>
      </c>
      <c r="B208" s="48" t="str">
        <f t="shared" si="6"/>
        <v/>
      </c>
      <c r="C208" s="24"/>
      <c r="D208" s="24"/>
      <c r="E208" s="51" t="str">
        <f t="shared" si="7"/>
        <v/>
      </c>
      <c r="F208" s="53"/>
    </row>
    <row r="209" spans="1:6" ht="18.5" x14ac:dyDescent="0.45">
      <c r="A209" s="44" t="str">
        <f>IF(C209="","",COUNTA($C$3:C209))</f>
        <v/>
      </c>
      <c r="B209" s="48" t="str">
        <f t="shared" si="6"/>
        <v/>
      </c>
      <c r="C209" s="24"/>
      <c r="D209" s="24"/>
      <c r="E209" s="51" t="str">
        <f t="shared" si="7"/>
        <v/>
      </c>
      <c r="F209" s="53"/>
    </row>
    <row r="210" spans="1:6" ht="18.5" x14ac:dyDescent="0.45">
      <c r="A210" s="44" t="str">
        <f>IF(C210="","",COUNTA($C$3:C210))</f>
        <v/>
      </c>
      <c r="B210" s="48" t="str">
        <f t="shared" si="6"/>
        <v/>
      </c>
      <c r="C210" s="24"/>
      <c r="D210" s="24"/>
      <c r="E210" s="51" t="str">
        <f t="shared" si="7"/>
        <v/>
      </c>
      <c r="F210" s="53"/>
    </row>
    <row r="211" spans="1:6" ht="18.5" x14ac:dyDescent="0.45">
      <c r="A211" s="44" t="str">
        <f>IF(C211="","",COUNTA($C$3:C211))</f>
        <v/>
      </c>
      <c r="B211" s="48" t="str">
        <f t="shared" si="6"/>
        <v/>
      </c>
      <c r="C211" s="24"/>
      <c r="D211" s="24"/>
      <c r="E211" s="51" t="str">
        <f t="shared" si="7"/>
        <v/>
      </c>
      <c r="F211" s="53"/>
    </row>
    <row r="212" spans="1:6" ht="18.5" x14ac:dyDescent="0.45">
      <c r="A212" s="44" t="str">
        <f>IF(C212="","",COUNTA($C$3:C212))</f>
        <v/>
      </c>
      <c r="B212" s="48" t="str">
        <f t="shared" si="6"/>
        <v/>
      </c>
      <c r="C212" s="24"/>
      <c r="D212" s="24"/>
      <c r="E212" s="51" t="str">
        <f t="shared" si="7"/>
        <v/>
      </c>
      <c r="F212" s="53"/>
    </row>
    <row r="213" spans="1:6" ht="18.5" x14ac:dyDescent="0.45">
      <c r="A213" s="44" t="str">
        <f>IF(C213="","",COUNTA($C$3:C213))</f>
        <v/>
      </c>
      <c r="B213" s="48" t="str">
        <f t="shared" si="6"/>
        <v/>
      </c>
      <c r="C213" s="24"/>
      <c r="D213" s="24"/>
      <c r="E213" s="51" t="str">
        <f t="shared" si="7"/>
        <v/>
      </c>
      <c r="F213" s="53"/>
    </row>
    <row r="214" spans="1:6" ht="18.5" x14ac:dyDescent="0.45">
      <c r="A214" s="44" t="str">
        <f>IF(C214="","",COUNTA($C$3:C214))</f>
        <v/>
      </c>
      <c r="B214" s="48" t="str">
        <f t="shared" si="6"/>
        <v/>
      </c>
      <c r="C214" s="24"/>
      <c r="D214" s="24"/>
      <c r="E214" s="51" t="str">
        <f t="shared" si="7"/>
        <v/>
      </c>
      <c r="F214" s="53"/>
    </row>
    <row r="215" spans="1:6" ht="18.5" x14ac:dyDescent="0.45">
      <c r="A215" s="44" t="str">
        <f>IF(C215="","",COUNTA($C$3:C215))</f>
        <v/>
      </c>
      <c r="B215" s="48" t="str">
        <f t="shared" si="6"/>
        <v/>
      </c>
      <c r="C215" s="24"/>
      <c r="D215" s="24"/>
      <c r="E215" s="51" t="str">
        <f t="shared" si="7"/>
        <v/>
      </c>
      <c r="F215" s="53"/>
    </row>
    <row r="216" spans="1:6" ht="18.5" x14ac:dyDescent="0.45">
      <c r="A216" s="44" t="str">
        <f>IF(C216="","",COUNTA($C$3:C216))</f>
        <v/>
      </c>
      <c r="B216" s="48" t="str">
        <f t="shared" si="6"/>
        <v/>
      </c>
      <c r="C216" s="24"/>
      <c r="D216" s="24"/>
      <c r="E216" s="51" t="str">
        <f t="shared" si="7"/>
        <v/>
      </c>
      <c r="F216" s="53"/>
    </row>
    <row r="217" spans="1:6" ht="18.5" x14ac:dyDescent="0.45">
      <c r="A217" s="44" t="str">
        <f>IF(C217="","",COUNTA($C$3:C217))</f>
        <v/>
      </c>
      <c r="B217" s="48" t="str">
        <f t="shared" si="6"/>
        <v/>
      </c>
      <c r="C217" s="24"/>
      <c r="D217" s="24"/>
      <c r="E217" s="51" t="str">
        <f t="shared" si="7"/>
        <v/>
      </c>
      <c r="F217" s="53"/>
    </row>
    <row r="218" spans="1:6" ht="18.5" x14ac:dyDescent="0.45">
      <c r="A218" s="44" t="str">
        <f>IF(C218="","",COUNTA($C$3:C218))</f>
        <v/>
      </c>
      <c r="B218" s="48" t="str">
        <f t="shared" si="6"/>
        <v/>
      </c>
      <c r="C218" s="24"/>
      <c r="D218" s="24"/>
      <c r="E218" s="51" t="str">
        <f t="shared" si="7"/>
        <v/>
      </c>
      <c r="F218" s="53"/>
    </row>
    <row r="219" spans="1:6" ht="18.5" x14ac:dyDescent="0.45">
      <c r="A219" s="44" t="str">
        <f>IF(C219="","",COUNTA($C$3:C219))</f>
        <v/>
      </c>
      <c r="B219" s="48" t="str">
        <f t="shared" si="6"/>
        <v/>
      </c>
      <c r="C219" s="24"/>
      <c r="D219" s="24"/>
      <c r="E219" s="51" t="str">
        <f t="shared" si="7"/>
        <v/>
      </c>
      <c r="F219" s="53"/>
    </row>
    <row r="220" spans="1:6" ht="18.5" x14ac:dyDescent="0.45">
      <c r="A220" s="44" t="str">
        <f>IF(C220="","",COUNTA($C$3:C220))</f>
        <v/>
      </c>
      <c r="B220" s="48" t="str">
        <f t="shared" si="6"/>
        <v/>
      </c>
      <c r="C220" s="24"/>
      <c r="D220" s="24"/>
      <c r="E220" s="51" t="str">
        <f t="shared" si="7"/>
        <v/>
      </c>
      <c r="F220" s="53"/>
    </row>
    <row r="221" spans="1:6" ht="18.5" x14ac:dyDescent="0.45">
      <c r="A221" s="44" t="str">
        <f>IF(C221="","",COUNTA($C$3:C221))</f>
        <v/>
      </c>
      <c r="B221" s="48" t="str">
        <f t="shared" si="6"/>
        <v/>
      </c>
      <c r="C221" s="24"/>
      <c r="D221" s="24"/>
      <c r="E221" s="51" t="str">
        <f t="shared" si="7"/>
        <v/>
      </c>
      <c r="F221" s="53"/>
    </row>
    <row r="222" spans="1:6" ht="18.5" x14ac:dyDescent="0.45">
      <c r="A222" s="44" t="str">
        <f>IF(C222="","",COUNTA($C$3:C222))</f>
        <v/>
      </c>
      <c r="B222" s="48" t="str">
        <f t="shared" si="6"/>
        <v/>
      </c>
      <c r="C222" s="24"/>
      <c r="D222" s="24"/>
      <c r="E222" s="51" t="str">
        <f t="shared" si="7"/>
        <v/>
      </c>
      <c r="F222" s="53"/>
    </row>
    <row r="223" spans="1:6" ht="18.5" x14ac:dyDescent="0.45">
      <c r="A223" s="44" t="str">
        <f>IF(C223="","",COUNTA($C$3:C223))</f>
        <v/>
      </c>
      <c r="B223" s="48" t="str">
        <f t="shared" si="6"/>
        <v/>
      </c>
      <c r="C223" s="24"/>
      <c r="D223" s="24"/>
      <c r="E223" s="51" t="str">
        <f t="shared" si="7"/>
        <v/>
      </c>
      <c r="F223" s="53"/>
    </row>
    <row r="224" spans="1:6" ht="18.5" x14ac:dyDescent="0.45">
      <c r="A224" s="44" t="str">
        <f>IF(C224="","",COUNTA($C$3:C224))</f>
        <v/>
      </c>
      <c r="B224" s="48" t="str">
        <f t="shared" si="6"/>
        <v/>
      </c>
      <c r="C224" s="24"/>
      <c r="D224" s="24"/>
      <c r="E224" s="51" t="str">
        <f t="shared" si="7"/>
        <v/>
      </c>
      <c r="F224" s="53"/>
    </row>
    <row r="225" spans="1:6" ht="18.5" x14ac:dyDescent="0.45">
      <c r="A225" s="44" t="str">
        <f>IF(C225="","",COUNTA($C$3:C225))</f>
        <v/>
      </c>
      <c r="B225" s="48" t="str">
        <f t="shared" si="6"/>
        <v/>
      </c>
      <c r="C225" s="24"/>
      <c r="D225" s="24"/>
      <c r="E225" s="51" t="str">
        <f t="shared" si="7"/>
        <v/>
      </c>
      <c r="F225" s="53"/>
    </row>
    <row r="226" spans="1:6" ht="18.5" x14ac:dyDescent="0.45">
      <c r="A226" s="44" t="str">
        <f>IF(C226="","",COUNTA($C$3:C226))</f>
        <v/>
      </c>
      <c r="B226" s="48" t="str">
        <f t="shared" si="6"/>
        <v/>
      </c>
      <c r="C226" s="24"/>
      <c r="D226" s="24"/>
      <c r="E226" s="51" t="str">
        <f t="shared" si="7"/>
        <v/>
      </c>
      <c r="F226" s="53"/>
    </row>
    <row r="227" spans="1:6" ht="18.5" x14ac:dyDescent="0.45">
      <c r="A227" s="44" t="str">
        <f>IF(C227="","",COUNTA($C$3:C227))</f>
        <v/>
      </c>
      <c r="B227" s="48" t="str">
        <f t="shared" si="6"/>
        <v/>
      </c>
      <c r="C227" s="24"/>
      <c r="D227" s="24"/>
      <c r="E227" s="51" t="str">
        <f t="shared" si="7"/>
        <v/>
      </c>
      <c r="F227" s="53"/>
    </row>
    <row r="228" spans="1:6" ht="18.5" x14ac:dyDescent="0.45">
      <c r="A228" s="44" t="str">
        <f>IF(C228="","",COUNTA($C$3:C228))</f>
        <v/>
      </c>
      <c r="B228" s="48" t="str">
        <f t="shared" si="6"/>
        <v/>
      </c>
      <c r="C228" s="24"/>
      <c r="D228" s="24"/>
      <c r="E228" s="51" t="str">
        <f t="shared" si="7"/>
        <v/>
      </c>
      <c r="F228" s="53"/>
    </row>
    <row r="229" spans="1:6" ht="18.5" x14ac:dyDescent="0.45">
      <c r="A229" s="44" t="str">
        <f>IF(C229="","",COUNTA($C$3:C229))</f>
        <v/>
      </c>
      <c r="B229" s="48" t="str">
        <f t="shared" si="6"/>
        <v/>
      </c>
      <c r="C229" s="24"/>
      <c r="D229" s="24"/>
      <c r="E229" s="51" t="str">
        <f t="shared" si="7"/>
        <v/>
      </c>
      <c r="F229" s="53"/>
    </row>
    <row r="230" spans="1:6" ht="18.5" x14ac:dyDescent="0.45">
      <c r="A230" s="44" t="str">
        <f>IF(C230="","",COUNTA($C$3:C230))</f>
        <v/>
      </c>
      <c r="B230" s="48" t="str">
        <f t="shared" si="6"/>
        <v/>
      </c>
      <c r="C230" s="24"/>
      <c r="D230" s="24"/>
      <c r="E230" s="51" t="str">
        <f t="shared" si="7"/>
        <v/>
      </c>
      <c r="F230" s="53"/>
    </row>
    <row r="231" spans="1:6" ht="18.5" x14ac:dyDescent="0.45">
      <c r="A231" s="44" t="str">
        <f>IF(C231="","",COUNTA($C$3:C231))</f>
        <v/>
      </c>
      <c r="B231" s="48" t="str">
        <f t="shared" si="6"/>
        <v/>
      </c>
      <c r="C231" s="24"/>
      <c r="D231" s="24"/>
      <c r="E231" s="51" t="str">
        <f t="shared" si="7"/>
        <v/>
      </c>
      <c r="F231" s="53"/>
    </row>
    <row r="232" spans="1:6" ht="18.5" x14ac:dyDescent="0.45">
      <c r="A232" s="44" t="str">
        <f>IF(C232="","",COUNTA($C$3:C232))</f>
        <v/>
      </c>
      <c r="B232" s="48" t="str">
        <f t="shared" si="6"/>
        <v/>
      </c>
      <c r="C232" s="24"/>
      <c r="D232" s="24"/>
      <c r="E232" s="51" t="str">
        <f t="shared" si="7"/>
        <v/>
      </c>
      <c r="F232" s="53"/>
    </row>
    <row r="233" spans="1:6" ht="18.5" x14ac:dyDescent="0.45">
      <c r="A233" s="44" t="str">
        <f>IF(C233="","",COUNTA($C$3:C233))</f>
        <v/>
      </c>
      <c r="B233" s="48" t="str">
        <f t="shared" si="6"/>
        <v/>
      </c>
      <c r="C233" s="24"/>
      <c r="D233" s="24"/>
      <c r="E233" s="51" t="str">
        <f t="shared" si="7"/>
        <v/>
      </c>
      <c r="F233" s="53"/>
    </row>
    <row r="234" spans="1:6" ht="18.5" x14ac:dyDescent="0.45">
      <c r="A234" s="44" t="str">
        <f>IF(C234="","",COUNTA($C$3:C234))</f>
        <v/>
      </c>
      <c r="B234" s="48" t="str">
        <f t="shared" si="6"/>
        <v/>
      </c>
      <c r="C234" s="24"/>
      <c r="D234" s="24"/>
      <c r="E234" s="51" t="str">
        <f t="shared" si="7"/>
        <v/>
      </c>
      <c r="F234" s="53"/>
    </row>
    <row r="235" spans="1:6" ht="18.5" x14ac:dyDescent="0.45">
      <c r="A235" s="44" t="str">
        <f>IF(C235="","",COUNTA($C$3:C235))</f>
        <v/>
      </c>
      <c r="B235" s="48" t="str">
        <f t="shared" si="6"/>
        <v/>
      </c>
      <c r="C235" s="24"/>
      <c r="D235" s="24"/>
      <c r="E235" s="51" t="str">
        <f t="shared" si="7"/>
        <v/>
      </c>
      <c r="F235" s="53"/>
    </row>
    <row r="236" spans="1:6" ht="18.5" x14ac:dyDescent="0.45">
      <c r="A236" s="44" t="str">
        <f>IF(C236="","",COUNTA($C$3:C236))</f>
        <v/>
      </c>
      <c r="B236" s="48" t="str">
        <f t="shared" si="6"/>
        <v/>
      </c>
      <c r="C236" s="24"/>
      <c r="D236" s="24"/>
      <c r="E236" s="51" t="str">
        <f t="shared" si="7"/>
        <v/>
      </c>
      <c r="F236" s="53"/>
    </row>
    <row r="237" spans="1:6" ht="18.5" x14ac:dyDescent="0.45">
      <c r="A237" s="44" t="str">
        <f>IF(C237="","",COUNTA($C$3:C237))</f>
        <v/>
      </c>
      <c r="B237" s="48" t="str">
        <f t="shared" si="6"/>
        <v/>
      </c>
      <c r="C237" s="24"/>
      <c r="D237" s="24"/>
      <c r="E237" s="51" t="str">
        <f t="shared" si="7"/>
        <v/>
      </c>
      <c r="F237" s="53"/>
    </row>
    <row r="238" spans="1:6" ht="18.5" x14ac:dyDescent="0.45">
      <c r="A238" s="44" t="str">
        <f>IF(C238="","",COUNTA($C$3:C238))</f>
        <v/>
      </c>
      <c r="B238" s="48" t="str">
        <f t="shared" si="6"/>
        <v/>
      </c>
      <c r="C238" s="24"/>
      <c r="D238" s="24"/>
      <c r="E238" s="51" t="str">
        <f t="shared" si="7"/>
        <v/>
      </c>
      <c r="F238" s="53"/>
    </row>
    <row r="239" spans="1:6" ht="18.5" x14ac:dyDescent="0.45">
      <c r="A239" s="44" t="str">
        <f>IF(C239="","",COUNTA($C$3:C239))</f>
        <v/>
      </c>
      <c r="B239" s="48" t="str">
        <f t="shared" si="6"/>
        <v/>
      </c>
      <c r="C239" s="24"/>
      <c r="D239" s="24"/>
      <c r="E239" s="51" t="str">
        <f t="shared" si="7"/>
        <v/>
      </c>
      <c r="F239" s="53"/>
    </row>
    <row r="240" spans="1:6" ht="18.5" x14ac:dyDescent="0.45">
      <c r="A240" s="44" t="str">
        <f>IF(C240="","",COUNTA($C$3:C240))</f>
        <v/>
      </c>
      <c r="B240" s="48" t="str">
        <f t="shared" si="6"/>
        <v/>
      </c>
      <c r="C240" s="24"/>
      <c r="D240" s="24"/>
      <c r="E240" s="51" t="str">
        <f t="shared" si="7"/>
        <v/>
      </c>
      <c r="F240" s="53"/>
    </row>
    <row r="241" spans="1:6" ht="18.5" x14ac:dyDescent="0.45">
      <c r="A241" s="44" t="str">
        <f>IF(C241="","",COUNTA($C$3:C241))</f>
        <v/>
      </c>
      <c r="B241" s="48" t="str">
        <f t="shared" si="6"/>
        <v/>
      </c>
      <c r="C241" s="24"/>
      <c r="D241" s="24"/>
      <c r="E241" s="51" t="str">
        <f t="shared" si="7"/>
        <v/>
      </c>
      <c r="F241" s="53"/>
    </row>
    <row r="242" spans="1:6" ht="18.5" x14ac:dyDescent="0.45">
      <c r="A242" s="44" t="str">
        <f>IF(C242="","",COUNTA($C$3:C242))</f>
        <v/>
      </c>
      <c r="B242" s="48" t="str">
        <f t="shared" si="6"/>
        <v/>
      </c>
      <c r="C242" s="24"/>
      <c r="D242" s="24"/>
      <c r="E242" s="51" t="str">
        <f t="shared" si="7"/>
        <v/>
      </c>
      <c r="F242" s="53"/>
    </row>
    <row r="243" spans="1:6" ht="18.5" x14ac:dyDescent="0.45">
      <c r="A243" s="44" t="str">
        <f>IF(C243="","",COUNTA($C$3:C243))</f>
        <v/>
      </c>
      <c r="B243" s="48" t="str">
        <f t="shared" si="6"/>
        <v/>
      </c>
      <c r="C243" s="24"/>
      <c r="D243" s="24"/>
      <c r="E243" s="51" t="str">
        <f t="shared" si="7"/>
        <v/>
      </c>
      <c r="F243" s="53"/>
    </row>
    <row r="244" spans="1:6" ht="18.5" x14ac:dyDescent="0.45">
      <c r="A244" s="44" t="str">
        <f>IF(C244="","",COUNTA($C$3:C244))</f>
        <v/>
      </c>
      <c r="B244" s="48" t="str">
        <f t="shared" si="6"/>
        <v/>
      </c>
      <c r="C244" s="24"/>
      <c r="D244" s="24"/>
      <c r="E244" s="51" t="str">
        <f t="shared" si="7"/>
        <v/>
      </c>
      <c r="F244" s="53"/>
    </row>
    <row r="245" spans="1:6" ht="18.5" x14ac:dyDescent="0.45">
      <c r="A245" s="44" t="str">
        <f>IF(C245="","",COUNTA($C$3:C245))</f>
        <v/>
      </c>
      <c r="B245" s="48" t="str">
        <f t="shared" si="6"/>
        <v/>
      </c>
      <c r="C245" s="24"/>
      <c r="D245" s="24"/>
      <c r="E245" s="51" t="str">
        <f t="shared" si="7"/>
        <v/>
      </c>
      <c r="F245" s="53"/>
    </row>
    <row r="246" spans="1:6" ht="18.5" x14ac:dyDescent="0.45">
      <c r="A246" s="44" t="str">
        <f>IF(C246="","",COUNTA($C$3:C246))</f>
        <v/>
      </c>
      <c r="B246" s="48" t="str">
        <f t="shared" si="6"/>
        <v/>
      </c>
      <c r="C246" s="24"/>
      <c r="D246" s="24"/>
      <c r="E246" s="51" t="str">
        <f t="shared" si="7"/>
        <v/>
      </c>
      <c r="F246" s="53"/>
    </row>
    <row r="247" spans="1:6" ht="18.5" x14ac:dyDescent="0.45">
      <c r="A247" s="44" t="str">
        <f>IF(C247="","",COUNTA($C$3:C247))</f>
        <v/>
      </c>
      <c r="B247" s="48" t="str">
        <f t="shared" si="6"/>
        <v/>
      </c>
      <c r="C247" s="24"/>
      <c r="D247" s="24"/>
      <c r="E247" s="51" t="str">
        <f t="shared" si="7"/>
        <v/>
      </c>
      <c r="F247" s="53"/>
    </row>
    <row r="248" spans="1:6" ht="18.5" x14ac:dyDescent="0.45">
      <c r="A248" s="44" t="str">
        <f>IF(C248="","",COUNTA($C$3:C248))</f>
        <v/>
      </c>
      <c r="B248" s="48" t="str">
        <f t="shared" si="6"/>
        <v/>
      </c>
      <c r="C248" s="24"/>
      <c r="D248" s="24"/>
      <c r="E248" s="51" t="str">
        <f t="shared" si="7"/>
        <v/>
      </c>
      <c r="F248" s="53"/>
    </row>
    <row r="249" spans="1:6" ht="18.5" x14ac:dyDescent="0.45">
      <c r="A249" s="44" t="str">
        <f>IF(C249="","",COUNTA($C$3:C249))</f>
        <v/>
      </c>
      <c r="B249" s="48" t="str">
        <f t="shared" si="6"/>
        <v/>
      </c>
      <c r="C249" s="24"/>
      <c r="D249" s="24"/>
      <c r="E249" s="51" t="str">
        <f t="shared" si="7"/>
        <v/>
      </c>
      <c r="F249" s="53"/>
    </row>
    <row r="250" spans="1:6" ht="18.5" x14ac:dyDescent="0.45">
      <c r="A250" s="44" t="str">
        <f>IF(C250="","",COUNTA($C$3:C250))</f>
        <v/>
      </c>
      <c r="B250" s="48" t="str">
        <f t="shared" si="6"/>
        <v/>
      </c>
      <c r="C250" s="24"/>
      <c r="D250" s="24"/>
      <c r="E250" s="51" t="str">
        <f t="shared" si="7"/>
        <v/>
      </c>
      <c r="F250" s="53"/>
    </row>
    <row r="251" spans="1:6" ht="18.5" x14ac:dyDescent="0.45">
      <c r="A251" s="44" t="str">
        <f>IF(C251="","",COUNTA($C$3:C251))</f>
        <v/>
      </c>
      <c r="B251" s="48" t="str">
        <f t="shared" si="6"/>
        <v/>
      </c>
      <c r="C251" s="24"/>
      <c r="D251" s="24"/>
      <c r="E251" s="51" t="str">
        <f t="shared" si="7"/>
        <v/>
      </c>
      <c r="F251" s="53"/>
    </row>
    <row r="252" spans="1:6" ht="18.5" x14ac:dyDescent="0.45">
      <c r="A252" s="44" t="str">
        <f>IF(C252="","",COUNTA($C$3:C252))</f>
        <v/>
      </c>
      <c r="B252" s="48" t="str">
        <f t="shared" si="6"/>
        <v/>
      </c>
      <c r="C252" s="24"/>
      <c r="D252" s="24"/>
      <c r="E252" s="51" t="str">
        <f t="shared" si="7"/>
        <v/>
      </c>
      <c r="F252" s="53"/>
    </row>
    <row r="253" spans="1:6" ht="18.5" x14ac:dyDescent="0.45">
      <c r="A253" s="44" t="str">
        <f>IF(C253="","",COUNTA($C$3:C253))</f>
        <v/>
      </c>
      <c r="B253" s="48" t="str">
        <f t="shared" si="6"/>
        <v/>
      </c>
      <c r="C253" s="24"/>
      <c r="D253" s="24"/>
      <c r="E253" s="51" t="str">
        <f t="shared" si="7"/>
        <v/>
      </c>
      <c r="F253" s="53"/>
    </row>
    <row r="254" spans="1:6" ht="18.5" x14ac:dyDescent="0.45">
      <c r="A254" s="44" t="str">
        <f>IF(C254="","",COUNTA($C$3:C254))</f>
        <v/>
      </c>
      <c r="B254" s="48" t="str">
        <f t="shared" si="6"/>
        <v/>
      </c>
      <c r="C254" s="24"/>
      <c r="D254" s="24"/>
      <c r="E254" s="51" t="str">
        <f t="shared" si="7"/>
        <v/>
      </c>
      <c r="F254" s="53"/>
    </row>
    <row r="255" spans="1:6" ht="18.5" x14ac:dyDescent="0.45">
      <c r="A255" s="44" t="str">
        <f>IF(C255="","",COUNTA($C$3:C255))</f>
        <v/>
      </c>
      <c r="B255" s="48" t="str">
        <f t="shared" si="6"/>
        <v/>
      </c>
      <c r="C255" s="24"/>
      <c r="D255" s="24"/>
      <c r="E255" s="51" t="str">
        <f t="shared" si="7"/>
        <v/>
      </c>
      <c r="F255" s="53"/>
    </row>
    <row r="256" spans="1:6" ht="18.5" x14ac:dyDescent="0.45">
      <c r="A256" s="44" t="str">
        <f>IF(C256="","",COUNTA($C$3:C256))</f>
        <v/>
      </c>
      <c r="B256" s="48" t="str">
        <f t="shared" si="6"/>
        <v/>
      </c>
      <c r="C256" s="24"/>
      <c r="D256" s="24"/>
      <c r="E256" s="51" t="str">
        <f t="shared" si="7"/>
        <v/>
      </c>
      <c r="F256" s="53"/>
    </row>
    <row r="257" spans="1:6" ht="18.5" x14ac:dyDescent="0.45">
      <c r="A257" s="44" t="str">
        <f>IF(C257="","",COUNTA($C$3:C257))</f>
        <v/>
      </c>
      <c r="B257" s="48" t="str">
        <f t="shared" si="6"/>
        <v/>
      </c>
      <c r="C257" s="24"/>
      <c r="D257" s="24"/>
      <c r="E257" s="51" t="str">
        <f t="shared" si="7"/>
        <v/>
      </c>
      <c r="F257" s="53"/>
    </row>
    <row r="258" spans="1:6" ht="18.5" x14ac:dyDescent="0.45">
      <c r="A258" s="44" t="str">
        <f>IF(C258="","",COUNTA($C$3:C258))</f>
        <v/>
      </c>
      <c r="B258" s="48" t="str">
        <f t="shared" si="6"/>
        <v/>
      </c>
      <c r="C258" s="24"/>
      <c r="D258" s="24"/>
      <c r="E258" s="51" t="str">
        <f t="shared" si="7"/>
        <v/>
      </c>
      <c r="F258" s="53"/>
    </row>
    <row r="259" spans="1:6" ht="18.5" x14ac:dyDescent="0.45">
      <c r="A259" s="44" t="str">
        <f>IF(C259="","",COUNTA($C$3:C259))</f>
        <v/>
      </c>
      <c r="B259" s="48" t="str">
        <f t="shared" si="6"/>
        <v/>
      </c>
      <c r="C259" s="24"/>
      <c r="D259" s="24"/>
      <c r="E259" s="51" t="str">
        <f t="shared" si="7"/>
        <v/>
      </c>
      <c r="F259" s="53"/>
    </row>
    <row r="260" spans="1:6" ht="18.5" x14ac:dyDescent="0.45">
      <c r="A260" s="44" t="str">
        <f>IF(C260="","",COUNTA($C$3:C260))</f>
        <v/>
      </c>
      <c r="B260" s="48" t="str">
        <f t="shared" ref="B260:B323" si="8">IF(C260="","",TEXT(C260,"mmmm"))</f>
        <v/>
      </c>
      <c r="C260" s="24"/>
      <c r="D260" s="24"/>
      <c r="E260" s="51" t="str">
        <f t="shared" ref="E260:E323" si="9">IF(F260="","","Kg's")</f>
        <v/>
      </c>
      <c r="F260" s="53"/>
    </row>
    <row r="261" spans="1:6" ht="18.5" x14ac:dyDescent="0.45">
      <c r="A261" s="44" t="str">
        <f>IF(C261="","",COUNTA($C$3:C261))</f>
        <v/>
      </c>
      <c r="B261" s="48" t="str">
        <f t="shared" si="8"/>
        <v/>
      </c>
      <c r="C261" s="24"/>
      <c r="D261" s="24"/>
      <c r="E261" s="51" t="str">
        <f t="shared" si="9"/>
        <v/>
      </c>
      <c r="F261" s="53"/>
    </row>
    <row r="262" spans="1:6" ht="18.5" x14ac:dyDescent="0.45">
      <c r="A262" s="44" t="str">
        <f>IF(C262="","",COUNTA($C$3:C262))</f>
        <v/>
      </c>
      <c r="B262" s="48" t="str">
        <f t="shared" si="8"/>
        <v/>
      </c>
      <c r="C262" s="24"/>
      <c r="D262" s="24"/>
      <c r="E262" s="51" t="str">
        <f t="shared" si="9"/>
        <v/>
      </c>
      <c r="F262" s="53"/>
    </row>
    <row r="263" spans="1:6" ht="18.5" x14ac:dyDescent="0.45">
      <c r="A263" s="44" t="str">
        <f>IF(C263="","",COUNTA($C$3:C263))</f>
        <v/>
      </c>
      <c r="B263" s="48" t="str">
        <f t="shared" si="8"/>
        <v/>
      </c>
      <c r="C263" s="24"/>
      <c r="D263" s="24"/>
      <c r="E263" s="51" t="str">
        <f t="shared" si="9"/>
        <v/>
      </c>
      <c r="F263" s="53"/>
    </row>
    <row r="264" spans="1:6" ht="18.5" x14ac:dyDescent="0.45">
      <c r="A264" s="44" t="str">
        <f>IF(C264="","",COUNTA($C$3:C264))</f>
        <v/>
      </c>
      <c r="B264" s="48" t="str">
        <f t="shared" si="8"/>
        <v/>
      </c>
      <c r="C264" s="24"/>
      <c r="D264" s="24"/>
      <c r="E264" s="51" t="str">
        <f t="shared" si="9"/>
        <v/>
      </c>
      <c r="F264" s="53"/>
    </row>
    <row r="265" spans="1:6" ht="18.5" x14ac:dyDescent="0.45">
      <c r="A265" s="44" t="str">
        <f>IF(C265="","",COUNTA($C$3:C265))</f>
        <v/>
      </c>
      <c r="B265" s="48" t="str">
        <f t="shared" si="8"/>
        <v/>
      </c>
      <c r="C265" s="24"/>
      <c r="D265" s="24"/>
      <c r="E265" s="51" t="str">
        <f t="shared" si="9"/>
        <v/>
      </c>
      <c r="F265" s="53"/>
    </row>
    <row r="266" spans="1:6" ht="18.5" x14ac:dyDescent="0.45">
      <c r="A266" s="44" t="str">
        <f>IF(C266="","",COUNTA($C$3:C266))</f>
        <v/>
      </c>
      <c r="B266" s="48" t="str">
        <f t="shared" si="8"/>
        <v/>
      </c>
      <c r="C266" s="24"/>
      <c r="D266" s="24"/>
      <c r="E266" s="51" t="str">
        <f t="shared" si="9"/>
        <v/>
      </c>
      <c r="F266" s="53"/>
    </row>
    <row r="267" spans="1:6" ht="18.5" x14ac:dyDescent="0.45">
      <c r="A267" s="44" t="str">
        <f>IF(C267="","",COUNTA($C$3:C267))</f>
        <v/>
      </c>
      <c r="B267" s="48" t="str">
        <f t="shared" si="8"/>
        <v/>
      </c>
      <c r="C267" s="24"/>
      <c r="D267" s="24"/>
      <c r="E267" s="51" t="str">
        <f t="shared" si="9"/>
        <v/>
      </c>
      <c r="F267" s="53"/>
    </row>
    <row r="268" spans="1:6" ht="18.5" x14ac:dyDescent="0.45">
      <c r="A268" s="44" t="str">
        <f>IF(C268="","",COUNTA($C$3:C268))</f>
        <v/>
      </c>
      <c r="B268" s="48" t="str">
        <f t="shared" si="8"/>
        <v/>
      </c>
      <c r="C268" s="24"/>
      <c r="D268" s="24"/>
      <c r="E268" s="51" t="str">
        <f t="shared" si="9"/>
        <v/>
      </c>
      <c r="F268" s="53"/>
    </row>
    <row r="269" spans="1:6" ht="18.5" x14ac:dyDescent="0.45">
      <c r="A269" s="44" t="str">
        <f>IF(C269="","",COUNTA($C$3:C269))</f>
        <v/>
      </c>
      <c r="B269" s="48" t="str">
        <f t="shared" si="8"/>
        <v/>
      </c>
      <c r="C269" s="24"/>
      <c r="D269" s="24"/>
      <c r="E269" s="51" t="str">
        <f t="shared" si="9"/>
        <v/>
      </c>
      <c r="F269" s="53"/>
    </row>
    <row r="270" spans="1:6" ht="18.5" x14ac:dyDescent="0.45">
      <c r="A270" s="44" t="str">
        <f>IF(C270="","",COUNTA($C$3:C270))</f>
        <v/>
      </c>
      <c r="B270" s="48" t="str">
        <f t="shared" si="8"/>
        <v/>
      </c>
      <c r="C270" s="24"/>
      <c r="D270" s="24"/>
      <c r="E270" s="51" t="str">
        <f t="shared" si="9"/>
        <v/>
      </c>
      <c r="F270" s="53"/>
    </row>
    <row r="271" spans="1:6" ht="18.5" x14ac:dyDescent="0.45">
      <c r="A271" s="44" t="str">
        <f>IF(C271="","",COUNTA($C$3:C271))</f>
        <v/>
      </c>
      <c r="B271" s="48" t="str">
        <f t="shared" si="8"/>
        <v/>
      </c>
      <c r="C271" s="24"/>
      <c r="D271" s="24"/>
      <c r="E271" s="51" t="str">
        <f t="shared" si="9"/>
        <v/>
      </c>
      <c r="F271" s="53"/>
    </row>
    <row r="272" spans="1:6" ht="18.5" x14ac:dyDescent="0.45">
      <c r="A272" s="44" t="str">
        <f>IF(C272="","",COUNTA($C$3:C272))</f>
        <v/>
      </c>
      <c r="B272" s="48" t="str">
        <f t="shared" si="8"/>
        <v/>
      </c>
      <c r="C272" s="24"/>
      <c r="D272" s="24"/>
      <c r="E272" s="51" t="str">
        <f t="shared" si="9"/>
        <v/>
      </c>
      <c r="F272" s="53"/>
    </row>
    <row r="273" spans="1:6" ht="18.5" x14ac:dyDescent="0.45">
      <c r="A273" s="44" t="str">
        <f>IF(C273="","",COUNTA($C$3:C273))</f>
        <v/>
      </c>
      <c r="B273" s="48" t="str">
        <f t="shared" si="8"/>
        <v/>
      </c>
      <c r="C273" s="24"/>
      <c r="D273" s="24"/>
      <c r="E273" s="51" t="str">
        <f t="shared" si="9"/>
        <v/>
      </c>
      <c r="F273" s="53"/>
    </row>
    <row r="274" spans="1:6" ht="18.5" x14ac:dyDescent="0.45">
      <c r="A274" s="44" t="str">
        <f>IF(C274="","",COUNTA($C$3:C274))</f>
        <v/>
      </c>
      <c r="B274" s="48" t="str">
        <f t="shared" si="8"/>
        <v/>
      </c>
      <c r="C274" s="24"/>
      <c r="D274" s="24"/>
      <c r="E274" s="51" t="str">
        <f t="shared" si="9"/>
        <v/>
      </c>
      <c r="F274" s="53"/>
    </row>
    <row r="275" spans="1:6" ht="18.5" x14ac:dyDescent="0.45">
      <c r="A275" s="44" t="str">
        <f>IF(C275="","",COUNTA($C$3:C275))</f>
        <v/>
      </c>
      <c r="B275" s="48" t="str">
        <f t="shared" si="8"/>
        <v/>
      </c>
      <c r="C275" s="24"/>
      <c r="D275" s="24"/>
      <c r="E275" s="51" t="str">
        <f t="shared" si="9"/>
        <v/>
      </c>
      <c r="F275" s="53"/>
    </row>
    <row r="276" spans="1:6" ht="18.5" x14ac:dyDescent="0.45">
      <c r="A276" s="44" t="str">
        <f>IF(C276="","",COUNTA($C$3:C276))</f>
        <v/>
      </c>
      <c r="B276" s="48" t="str">
        <f t="shared" si="8"/>
        <v/>
      </c>
      <c r="C276" s="24"/>
      <c r="D276" s="24"/>
      <c r="E276" s="51" t="str">
        <f t="shared" si="9"/>
        <v/>
      </c>
      <c r="F276" s="53"/>
    </row>
    <row r="277" spans="1:6" ht="18.5" x14ac:dyDescent="0.45">
      <c r="A277" s="44" t="str">
        <f>IF(C277="","",COUNTA($C$3:C277))</f>
        <v/>
      </c>
      <c r="B277" s="48" t="str">
        <f t="shared" si="8"/>
        <v/>
      </c>
      <c r="C277" s="24"/>
      <c r="D277" s="24"/>
      <c r="E277" s="51" t="str">
        <f t="shared" si="9"/>
        <v/>
      </c>
      <c r="F277" s="53"/>
    </row>
    <row r="278" spans="1:6" ht="18.5" x14ac:dyDescent="0.45">
      <c r="A278" s="44" t="str">
        <f>IF(C278="","",COUNTA($C$3:C278))</f>
        <v/>
      </c>
      <c r="B278" s="48" t="str">
        <f t="shared" si="8"/>
        <v/>
      </c>
      <c r="C278" s="24"/>
      <c r="D278" s="24"/>
      <c r="E278" s="51" t="str">
        <f t="shared" si="9"/>
        <v/>
      </c>
      <c r="F278" s="53"/>
    </row>
    <row r="279" spans="1:6" ht="18.5" x14ac:dyDescent="0.45">
      <c r="A279" s="44" t="str">
        <f>IF(C279="","",COUNTA($C$3:C279))</f>
        <v/>
      </c>
      <c r="B279" s="48" t="str">
        <f t="shared" si="8"/>
        <v/>
      </c>
      <c r="C279" s="24"/>
      <c r="D279" s="24"/>
      <c r="E279" s="51" t="str">
        <f t="shared" si="9"/>
        <v/>
      </c>
      <c r="F279" s="53"/>
    </row>
    <row r="280" spans="1:6" ht="18.5" x14ac:dyDescent="0.45">
      <c r="A280" s="44" t="str">
        <f>IF(C280="","",COUNTA($C$3:C280))</f>
        <v/>
      </c>
      <c r="B280" s="48" t="str">
        <f t="shared" si="8"/>
        <v/>
      </c>
      <c r="C280" s="24"/>
      <c r="D280" s="24"/>
      <c r="E280" s="51" t="str">
        <f t="shared" si="9"/>
        <v/>
      </c>
      <c r="F280" s="53"/>
    </row>
    <row r="281" spans="1:6" ht="18.5" x14ac:dyDescent="0.45">
      <c r="A281" s="44" t="str">
        <f>IF(C281="","",COUNTA($C$3:C281))</f>
        <v/>
      </c>
      <c r="B281" s="48" t="str">
        <f t="shared" si="8"/>
        <v/>
      </c>
      <c r="C281" s="24"/>
      <c r="D281" s="24"/>
      <c r="E281" s="51" t="str">
        <f t="shared" si="9"/>
        <v/>
      </c>
      <c r="F281" s="53"/>
    </row>
    <row r="282" spans="1:6" ht="18.5" x14ac:dyDescent="0.45">
      <c r="A282" s="44" t="str">
        <f>IF(C282="","",COUNTA($C$3:C282))</f>
        <v/>
      </c>
      <c r="B282" s="48" t="str">
        <f t="shared" si="8"/>
        <v/>
      </c>
      <c r="C282" s="24"/>
      <c r="D282" s="24"/>
      <c r="E282" s="51" t="str">
        <f t="shared" si="9"/>
        <v/>
      </c>
      <c r="F282" s="53"/>
    </row>
    <row r="283" spans="1:6" ht="18.5" x14ac:dyDescent="0.45">
      <c r="A283" s="44" t="str">
        <f>IF(C283="","",COUNTA($C$3:C283))</f>
        <v/>
      </c>
      <c r="B283" s="48" t="str">
        <f t="shared" si="8"/>
        <v/>
      </c>
      <c r="C283" s="24"/>
      <c r="D283" s="24"/>
      <c r="E283" s="51" t="str">
        <f t="shared" si="9"/>
        <v/>
      </c>
      <c r="F283" s="53"/>
    </row>
    <row r="284" spans="1:6" ht="18.5" x14ac:dyDescent="0.45">
      <c r="A284" s="44" t="str">
        <f>IF(C284="","",COUNTA($C$3:C284))</f>
        <v/>
      </c>
      <c r="B284" s="48" t="str">
        <f t="shared" si="8"/>
        <v/>
      </c>
      <c r="C284" s="24"/>
      <c r="D284" s="24"/>
      <c r="E284" s="51" t="str">
        <f t="shared" si="9"/>
        <v/>
      </c>
      <c r="F284" s="53"/>
    </row>
    <row r="285" spans="1:6" ht="18.5" x14ac:dyDescent="0.45">
      <c r="A285" s="44" t="str">
        <f>IF(C285="","",COUNTA($C$3:C285))</f>
        <v/>
      </c>
      <c r="B285" s="48" t="str">
        <f t="shared" si="8"/>
        <v/>
      </c>
      <c r="C285" s="24"/>
      <c r="D285" s="24"/>
      <c r="E285" s="51" t="str">
        <f t="shared" si="9"/>
        <v/>
      </c>
      <c r="F285" s="53"/>
    </row>
    <row r="286" spans="1:6" ht="18.5" x14ac:dyDescent="0.45">
      <c r="A286" s="44" t="str">
        <f>IF(C286="","",COUNTA($C$3:C286))</f>
        <v/>
      </c>
      <c r="B286" s="48" t="str">
        <f t="shared" si="8"/>
        <v/>
      </c>
      <c r="C286" s="24"/>
      <c r="D286" s="24"/>
      <c r="E286" s="51" t="str">
        <f t="shared" si="9"/>
        <v/>
      </c>
      <c r="F286" s="53"/>
    </row>
    <row r="287" spans="1:6" ht="18.5" x14ac:dyDescent="0.45">
      <c r="A287" s="44" t="str">
        <f>IF(C287="","",COUNTA($C$3:C287))</f>
        <v/>
      </c>
      <c r="B287" s="48" t="str">
        <f t="shared" si="8"/>
        <v/>
      </c>
      <c r="C287" s="24"/>
      <c r="D287" s="24"/>
      <c r="E287" s="51" t="str">
        <f t="shared" si="9"/>
        <v/>
      </c>
      <c r="F287" s="53"/>
    </row>
    <row r="288" spans="1:6" ht="18.5" x14ac:dyDescent="0.45">
      <c r="A288" s="44" t="str">
        <f>IF(C288="","",COUNTA($C$3:C288))</f>
        <v/>
      </c>
      <c r="B288" s="48" t="str">
        <f t="shared" si="8"/>
        <v/>
      </c>
      <c r="C288" s="24"/>
      <c r="D288" s="24"/>
      <c r="E288" s="51" t="str">
        <f t="shared" si="9"/>
        <v/>
      </c>
      <c r="F288" s="53"/>
    </row>
    <row r="289" spans="1:6" ht="18.5" x14ac:dyDescent="0.45">
      <c r="A289" s="44" t="str">
        <f>IF(C289="","",COUNTA($C$3:C289))</f>
        <v/>
      </c>
      <c r="B289" s="48" t="str">
        <f t="shared" si="8"/>
        <v/>
      </c>
      <c r="C289" s="24"/>
      <c r="D289" s="24"/>
      <c r="E289" s="51" t="str">
        <f t="shared" si="9"/>
        <v/>
      </c>
      <c r="F289" s="53"/>
    </row>
    <row r="290" spans="1:6" ht="18.5" x14ac:dyDescent="0.45">
      <c r="A290" s="44" t="str">
        <f>IF(C290="","",COUNTA($C$3:C290))</f>
        <v/>
      </c>
      <c r="B290" s="48" t="str">
        <f t="shared" si="8"/>
        <v/>
      </c>
      <c r="C290" s="24"/>
      <c r="D290" s="24"/>
      <c r="E290" s="51" t="str">
        <f t="shared" si="9"/>
        <v/>
      </c>
      <c r="F290" s="53"/>
    </row>
    <row r="291" spans="1:6" ht="18.5" x14ac:dyDescent="0.45">
      <c r="A291" s="44" t="str">
        <f>IF(C291="","",COUNTA($C$3:C291))</f>
        <v/>
      </c>
      <c r="B291" s="48" t="str">
        <f t="shared" si="8"/>
        <v/>
      </c>
      <c r="C291" s="24"/>
      <c r="D291" s="24"/>
      <c r="E291" s="51" t="str">
        <f t="shared" si="9"/>
        <v/>
      </c>
      <c r="F291" s="53"/>
    </row>
    <row r="292" spans="1:6" ht="18.5" x14ac:dyDescent="0.45">
      <c r="A292" s="44" t="str">
        <f>IF(C292="","",COUNTA($C$3:C292))</f>
        <v/>
      </c>
      <c r="B292" s="48" t="str">
        <f t="shared" si="8"/>
        <v/>
      </c>
      <c r="C292" s="24"/>
      <c r="D292" s="24"/>
      <c r="E292" s="51" t="str">
        <f t="shared" si="9"/>
        <v/>
      </c>
      <c r="F292" s="53"/>
    </row>
    <row r="293" spans="1:6" ht="18.5" x14ac:dyDescent="0.45">
      <c r="A293" s="44" t="str">
        <f>IF(C293="","",COUNTA($C$3:C293))</f>
        <v/>
      </c>
      <c r="B293" s="48" t="str">
        <f t="shared" si="8"/>
        <v/>
      </c>
      <c r="C293" s="24"/>
      <c r="D293" s="24"/>
      <c r="E293" s="51" t="str">
        <f t="shared" si="9"/>
        <v/>
      </c>
      <c r="F293" s="53"/>
    </row>
    <row r="294" spans="1:6" ht="18.5" x14ac:dyDescent="0.45">
      <c r="A294" s="44" t="str">
        <f>IF(C294="","",COUNTA($C$3:C294))</f>
        <v/>
      </c>
      <c r="B294" s="48" t="str">
        <f t="shared" si="8"/>
        <v/>
      </c>
      <c r="C294" s="24"/>
      <c r="D294" s="24"/>
      <c r="E294" s="51" t="str">
        <f t="shared" si="9"/>
        <v/>
      </c>
      <c r="F294" s="53"/>
    </row>
    <row r="295" spans="1:6" ht="18.5" x14ac:dyDescent="0.45">
      <c r="A295" s="44" t="str">
        <f>IF(C295="","",COUNTA($C$3:C295))</f>
        <v/>
      </c>
      <c r="B295" s="48" t="str">
        <f t="shared" si="8"/>
        <v/>
      </c>
      <c r="C295" s="24"/>
      <c r="D295" s="24"/>
      <c r="E295" s="51" t="str">
        <f t="shared" si="9"/>
        <v/>
      </c>
      <c r="F295" s="53"/>
    </row>
    <row r="296" spans="1:6" ht="18.5" x14ac:dyDescent="0.45">
      <c r="A296" s="44" t="str">
        <f>IF(C296="","",COUNTA($C$3:C296))</f>
        <v/>
      </c>
      <c r="B296" s="48" t="str">
        <f t="shared" si="8"/>
        <v/>
      </c>
      <c r="C296" s="24"/>
      <c r="D296" s="24"/>
      <c r="E296" s="51" t="str">
        <f t="shared" si="9"/>
        <v/>
      </c>
      <c r="F296" s="53"/>
    </row>
    <row r="297" spans="1:6" ht="18.5" x14ac:dyDescent="0.45">
      <c r="A297" s="44" t="str">
        <f>IF(C297="","",COUNTA($C$3:C297))</f>
        <v/>
      </c>
      <c r="B297" s="48" t="str">
        <f t="shared" si="8"/>
        <v/>
      </c>
      <c r="C297" s="24"/>
      <c r="D297" s="24"/>
      <c r="E297" s="51" t="str">
        <f t="shared" si="9"/>
        <v/>
      </c>
      <c r="F297" s="53"/>
    </row>
    <row r="298" spans="1:6" ht="18.5" x14ac:dyDescent="0.45">
      <c r="A298" s="44" t="str">
        <f>IF(C298="","",COUNTA($C$3:C298))</f>
        <v/>
      </c>
      <c r="B298" s="48" t="str">
        <f t="shared" si="8"/>
        <v/>
      </c>
      <c r="C298" s="24"/>
      <c r="D298" s="24"/>
      <c r="E298" s="51" t="str">
        <f t="shared" si="9"/>
        <v/>
      </c>
      <c r="F298" s="53"/>
    </row>
    <row r="299" spans="1:6" ht="18.5" x14ac:dyDescent="0.45">
      <c r="A299" s="44" t="str">
        <f>IF(C299="","",COUNTA($C$3:C299))</f>
        <v/>
      </c>
      <c r="B299" s="48" t="str">
        <f t="shared" si="8"/>
        <v/>
      </c>
      <c r="C299" s="24"/>
      <c r="D299" s="24"/>
      <c r="E299" s="51" t="str">
        <f t="shared" si="9"/>
        <v/>
      </c>
      <c r="F299" s="53"/>
    </row>
    <row r="300" spans="1:6" ht="18.5" x14ac:dyDescent="0.45">
      <c r="A300" s="44" t="str">
        <f>IF(C300="","",COUNTA($C$3:C300))</f>
        <v/>
      </c>
      <c r="B300" s="48" t="str">
        <f t="shared" si="8"/>
        <v/>
      </c>
      <c r="C300" s="24"/>
      <c r="D300" s="24"/>
      <c r="E300" s="51" t="str">
        <f t="shared" si="9"/>
        <v/>
      </c>
      <c r="F300" s="53"/>
    </row>
    <row r="301" spans="1:6" ht="18.5" x14ac:dyDescent="0.45">
      <c r="A301" s="44" t="str">
        <f>IF(C301="","",COUNTA($C$3:C301))</f>
        <v/>
      </c>
      <c r="B301" s="48" t="str">
        <f t="shared" si="8"/>
        <v/>
      </c>
      <c r="C301" s="24"/>
      <c r="D301" s="24"/>
      <c r="E301" s="51" t="str">
        <f t="shared" si="9"/>
        <v/>
      </c>
      <c r="F301" s="53"/>
    </row>
    <row r="302" spans="1:6" ht="18.5" x14ac:dyDescent="0.45">
      <c r="A302" s="44" t="str">
        <f>IF(C302="","",COUNTA($C$3:C302))</f>
        <v/>
      </c>
      <c r="B302" s="48" t="str">
        <f t="shared" si="8"/>
        <v/>
      </c>
      <c r="C302" s="24"/>
      <c r="D302" s="24"/>
      <c r="E302" s="51" t="str">
        <f t="shared" si="9"/>
        <v/>
      </c>
      <c r="F302" s="53"/>
    </row>
    <row r="303" spans="1:6" ht="18.5" x14ac:dyDescent="0.45">
      <c r="A303" s="44" t="str">
        <f>IF(C303="","",COUNTA($C$3:C303))</f>
        <v/>
      </c>
      <c r="B303" s="48" t="str">
        <f t="shared" si="8"/>
        <v/>
      </c>
      <c r="C303" s="24"/>
      <c r="D303" s="24"/>
      <c r="E303" s="51" t="str">
        <f t="shared" si="9"/>
        <v/>
      </c>
      <c r="F303" s="53"/>
    </row>
    <row r="304" spans="1:6" ht="18.5" x14ac:dyDescent="0.45">
      <c r="A304" s="44" t="str">
        <f>IF(C304="","",COUNTA($C$3:C304))</f>
        <v/>
      </c>
      <c r="B304" s="48" t="str">
        <f t="shared" si="8"/>
        <v/>
      </c>
      <c r="C304" s="24"/>
      <c r="D304" s="24"/>
      <c r="E304" s="51" t="str">
        <f t="shared" si="9"/>
        <v/>
      </c>
      <c r="F304" s="53"/>
    </row>
    <row r="305" spans="1:6" ht="18.5" x14ac:dyDescent="0.45">
      <c r="A305" s="44" t="str">
        <f>IF(C305="","",COUNTA($C$3:C305))</f>
        <v/>
      </c>
      <c r="B305" s="48" t="str">
        <f t="shared" si="8"/>
        <v/>
      </c>
      <c r="C305" s="24"/>
      <c r="D305" s="24"/>
      <c r="E305" s="51" t="str">
        <f t="shared" si="9"/>
        <v/>
      </c>
      <c r="F305" s="53"/>
    </row>
    <row r="306" spans="1:6" ht="18.5" x14ac:dyDescent="0.45">
      <c r="A306" s="44" t="str">
        <f>IF(C306="","",COUNTA($C$3:C306))</f>
        <v/>
      </c>
      <c r="B306" s="48" t="str">
        <f t="shared" si="8"/>
        <v/>
      </c>
      <c r="C306" s="24"/>
      <c r="D306" s="24"/>
      <c r="E306" s="51" t="str">
        <f t="shared" si="9"/>
        <v/>
      </c>
      <c r="F306" s="53"/>
    </row>
    <row r="307" spans="1:6" ht="18.5" x14ac:dyDescent="0.45">
      <c r="A307" s="44" t="str">
        <f>IF(C307="","",COUNTA($C$3:C307))</f>
        <v/>
      </c>
      <c r="B307" s="48" t="str">
        <f t="shared" si="8"/>
        <v/>
      </c>
      <c r="C307" s="24"/>
      <c r="D307" s="24"/>
      <c r="E307" s="51" t="str">
        <f t="shared" si="9"/>
        <v/>
      </c>
      <c r="F307" s="53"/>
    </row>
    <row r="308" spans="1:6" ht="18.5" x14ac:dyDescent="0.45">
      <c r="A308" s="44" t="str">
        <f>IF(C308="","",COUNTA($C$3:C308))</f>
        <v/>
      </c>
      <c r="B308" s="48" t="str">
        <f t="shared" si="8"/>
        <v/>
      </c>
      <c r="C308" s="24"/>
      <c r="D308" s="24"/>
      <c r="E308" s="51" t="str">
        <f t="shared" si="9"/>
        <v/>
      </c>
      <c r="F308" s="53"/>
    </row>
    <row r="309" spans="1:6" ht="18.5" x14ac:dyDescent="0.45">
      <c r="A309" s="44" t="str">
        <f>IF(C309="","",COUNTA($C$3:C309))</f>
        <v/>
      </c>
      <c r="B309" s="48" t="str">
        <f t="shared" si="8"/>
        <v/>
      </c>
      <c r="C309" s="24"/>
      <c r="D309" s="24"/>
      <c r="E309" s="51" t="str">
        <f t="shared" si="9"/>
        <v/>
      </c>
      <c r="F309" s="53"/>
    </row>
    <row r="310" spans="1:6" ht="18.5" x14ac:dyDescent="0.45">
      <c r="A310" s="44" t="str">
        <f>IF(C310="","",COUNTA($C$3:C310))</f>
        <v/>
      </c>
      <c r="B310" s="48" t="str">
        <f t="shared" si="8"/>
        <v/>
      </c>
      <c r="C310" s="24"/>
      <c r="D310" s="24"/>
      <c r="E310" s="51" t="str">
        <f t="shared" si="9"/>
        <v/>
      </c>
      <c r="F310" s="53"/>
    </row>
    <row r="311" spans="1:6" ht="18.5" x14ac:dyDescent="0.45">
      <c r="A311" s="44" t="str">
        <f>IF(C311="","",COUNTA($C$3:C311))</f>
        <v/>
      </c>
      <c r="B311" s="48" t="str">
        <f t="shared" si="8"/>
        <v/>
      </c>
      <c r="C311" s="24"/>
      <c r="D311" s="24"/>
      <c r="E311" s="51" t="str">
        <f t="shared" si="9"/>
        <v/>
      </c>
      <c r="F311" s="53"/>
    </row>
    <row r="312" spans="1:6" ht="18.5" x14ac:dyDescent="0.45">
      <c r="A312" s="44" t="str">
        <f>IF(C312="","",COUNTA($C$3:C312))</f>
        <v/>
      </c>
      <c r="B312" s="48" t="str">
        <f t="shared" si="8"/>
        <v/>
      </c>
      <c r="C312" s="24"/>
      <c r="D312" s="24"/>
      <c r="E312" s="51" t="str">
        <f t="shared" si="9"/>
        <v/>
      </c>
      <c r="F312" s="53"/>
    </row>
    <row r="313" spans="1:6" ht="18.5" x14ac:dyDescent="0.45">
      <c r="A313" s="44" t="str">
        <f>IF(C313="","",COUNTA($C$3:C313))</f>
        <v/>
      </c>
      <c r="B313" s="48" t="str">
        <f t="shared" si="8"/>
        <v/>
      </c>
      <c r="C313" s="24"/>
      <c r="D313" s="24"/>
      <c r="E313" s="51" t="str">
        <f t="shared" si="9"/>
        <v/>
      </c>
      <c r="F313" s="53"/>
    </row>
    <row r="314" spans="1:6" ht="18.5" x14ac:dyDescent="0.45">
      <c r="A314" s="44" t="str">
        <f>IF(C314="","",COUNTA($C$3:C314))</f>
        <v/>
      </c>
      <c r="B314" s="48" t="str">
        <f t="shared" si="8"/>
        <v/>
      </c>
      <c r="C314" s="24"/>
      <c r="D314" s="24"/>
      <c r="E314" s="51" t="str">
        <f t="shared" si="9"/>
        <v/>
      </c>
      <c r="F314" s="53"/>
    </row>
    <row r="315" spans="1:6" ht="18.5" x14ac:dyDescent="0.45">
      <c r="A315" s="44" t="str">
        <f>IF(C315="","",COUNTA($C$3:C315))</f>
        <v/>
      </c>
      <c r="B315" s="48" t="str">
        <f t="shared" si="8"/>
        <v/>
      </c>
      <c r="C315" s="24"/>
      <c r="D315" s="24"/>
      <c r="E315" s="51" t="str">
        <f t="shared" si="9"/>
        <v/>
      </c>
      <c r="F315" s="53"/>
    </row>
    <row r="316" spans="1:6" ht="18.5" x14ac:dyDescent="0.45">
      <c r="A316" s="44" t="str">
        <f>IF(C316="","",COUNTA($C$3:C316))</f>
        <v/>
      </c>
      <c r="B316" s="48" t="str">
        <f t="shared" si="8"/>
        <v/>
      </c>
      <c r="C316" s="24"/>
      <c r="D316" s="24"/>
      <c r="E316" s="51" t="str">
        <f t="shared" si="9"/>
        <v/>
      </c>
      <c r="F316" s="53"/>
    </row>
    <row r="317" spans="1:6" ht="18.5" x14ac:dyDescent="0.45">
      <c r="A317" s="44" t="str">
        <f>IF(C317="","",COUNTA($C$3:C317))</f>
        <v/>
      </c>
      <c r="B317" s="48" t="str">
        <f t="shared" si="8"/>
        <v/>
      </c>
      <c r="C317" s="24"/>
      <c r="D317" s="24"/>
      <c r="E317" s="51" t="str">
        <f t="shared" si="9"/>
        <v/>
      </c>
      <c r="F317" s="53"/>
    </row>
    <row r="318" spans="1:6" ht="18.5" x14ac:dyDescent="0.45">
      <c r="A318" s="44" t="str">
        <f>IF(C318="","",COUNTA($C$3:C318))</f>
        <v/>
      </c>
      <c r="B318" s="48" t="str">
        <f t="shared" si="8"/>
        <v/>
      </c>
      <c r="C318" s="24"/>
      <c r="D318" s="24"/>
      <c r="E318" s="51" t="str">
        <f t="shared" si="9"/>
        <v/>
      </c>
      <c r="F318" s="53"/>
    </row>
    <row r="319" spans="1:6" ht="18.5" x14ac:dyDescent="0.45">
      <c r="A319" s="44" t="str">
        <f>IF(C319="","",COUNTA($C$3:C319))</f>
        <v/>
      </c>
      <c r="B319" s="48" t="str">
        <f t="shared" si="8"/>
        <v/>
      </c>
      <c r="C319" s="24"/>
      <c r="D319" s="24"/>
      <c r="E319" s="51" t="str">
        <f t="shared" si="9"/>
        <v/>
      </c>
      <c r="F319" s="53"/>
    </row>
    <row r="320" spans="1:6" ht="18.5" x14ac:dyDescent="0.45">
      <c r="A320" s="44" t="str">
        <f>IF(C320="","",COUNTA($C$3:C320))</f>
        <v/>
      </c>
      <c r="B320" s="48" t="str">
        <f t="shared" si="8"/>
        <v/>
      </c>
      <c r="C320" s="24"/>
      <c r="D320" s="24"/>
      <c r="E320" s="51" t="str">
        <f t="shared" si="9"/>
        <v/>
      </c>
      <c r="F320" s="53"/>
    </row>
    <row r="321" spans="1:6" ht="18.5" x14ac:dyDescent="0.45">
      <c r="A321" s="44" t="str">
        <f>IF(C321="","",COUNTA($C$3:C321))</f>
        <v/>
      </c>
      <c r="B321" s="48" t="str">
        <f t="shared" si="8"/>
        <v/>
      </c>
      <c r="C321" s="24"/>
      <c r="D321" s="24"/>
      <c r="E321" s="51" t="str">
        <f t="shared" si="9"/>
        <v/>
      </c>
      <c r="F321" s="53"/>
    </row>
    <row r="322" spans="1:6" ht="18.5" x14ac:dyDescent="0.45">
      <c r="A322" s="44" t="str">
        <f>IF(C322="","",COUNTA($C$3:C322))</f>
        <v/>
      </c>
      <c r="B322" s="48" t="str">
        <f t="shared" si="8"/>
        <v/>
      </c>
      <c r="C322" s="24"/>
      <c r="D322" s="24"/>
      <c r="E322" s="51" t="str">
        <f t="shared" si="9"/>
        <v/>
      </c>
      <c r="F322" s="53"/>
    </row>
    <row r="323" spans="1:6" ht="18.5" x14ac:dyDescent="0.45">
      <c r="A323" s="44" t="str">
        <f>IF(C323="","",COUNTA($C$3:C323))</f>
        <v/>
      </c>
      <c r="B323" s="48" t="str">
        <f t="shared" si="8"/>
        <v/>
      </c>
      <c r="C323" s="24"/>
      <c r="D323" s="24"/>
      <c r="E323" s="51" t="str">
        <f t="shared" si="9"/>
        <v/>
      </c>
      <c r="F323" s="53"/>
    </row>
    <row r="324" spans="1:6" ht="18.5" x14ac:dyDescent="0.45">
      <c r="A324" s="44" t="str">
        <f>IF(C324="","",COUNTA($C$3:C324))</f>
        <v/>
      </c>
      <c r="B324" s="48" t="str">
        <f t="shared" ref="B324:B387" si="10">IF(C324="","",TEXT(C324,"mmmm"))</f>
        <v/>
      </c>
      <c r="C324" s="24"/>
      <c r="D324" s="24"/>
      <c r="E324" s="51" t="str">
        <f t="shared" ref="E324:E387" si="11">IF(F324="","","Kg's")</f>
        <v/>
      </c>
      <c r="F324" s="53"/>
    </row>
    <row r="325" spans="1:6" ht="18.5" x14ac:dyDescent="0.45">
      <c r="A325" s="44" t="str">
        <f>IF(C325="","",COUNTA($C$3:C325))</f>
        <v/>
      </c>
      <c r="B325" s="48" t="str">
        <f t="shared" si="10"/>
        <v/>
      </c>
      <c r="C325" s="24"/>
      <c r="D325" s="24"/>
      <c r="E325" s="51" t="str">
        <f t="shared" si="11"/>
        <v/>
      </c>
      <c r="F325" s="53"/>
    </row>
    <row r="326" spans="1:6" ht="18.5" x14ac:dyDescent="0.45">
      <c r="A326" s="44" t="str">
        <f>IF(C326="","",COUNTA($C$3:C326))</f>
        <v/>
      </c>
      <c r="B326" s="48" t="str">
        <f t="shared" si="10"/>
        <v/>
      </c>
      <c r="C326" s="24"/>
      <c r="D326" s="24"/>
      <c r="E326" s="51" t="str">
        <f t="shared" si="11"/>
        <v/>
      </c>
      <c r="F326" s="53"/>
    </row>
    <row r="327" spans="1:6" ht="18.5" x14ac:dyDescent="0.45">
      <c r="A327" s="44" t="str">
        <f>IF(C327="","",COUNTA($C$3:C327))</f>
        <v/>
      </c>
      <c r="B327" s="48" t="str">
        <f t="shared" si="10"/>
        <v/>
      </c>
      <c r="C327" s="24"/>
      <c r="D327" s="24"/>
      <c r="E327" s="51" t="str">
        <f t="shared" si="11"/>
        <v/>
      </c>
      <c r="F327" s="53"/>
    </row>
    <row r="328" spans="1:6" ht="18.5" x14ac:dyDescent="0.45">
      <c r="A328" s="44" t="str">
        <f>IF(C328="","",COUNTA($C$3:C328))</f>
        <v/>
      </c>
      <c r="B328" s="48" t="str">
        <f t="shared" si="10"/>
        <v/>
      </c>
      <c r="C328" s="24"/>
      <c r="D328" s="24"/>
      <c r="E328" s="51" t="str">
        <f t="shared" si="11"/>
        <v/>
      </c>
      <c r="F328" s="53"/>
    </row>
    <row r="329" spans="1:6" ht="18.5" x14ac:dyDescent="0.45">
      <c r="A329" s="44" t="str">
        <f>IF(C329="","",COUNTA($C$3:C329))</f>
        <v/>
      </c>
      <c r="B329" s="48" t="str">
        <f t="shared" si="10"/>
        <v/>
      </c>
      <c r="C329" s="24"/>
      <c r="D329" s="24"/>
      <c r="E329" s="51" t="str">
        <f t="shared" si="11"/>
        <v/>
      </c>
      <c r="F329" s="53"/>
    </row>
    <row r="330" spans="1:6" ht="18.5" x14ac:dyDescent="0.45">
      <c r="A330" s="44" t="str">
        <f>IF(C330="","",COUNTA($C$3:C330))</f>
        <v/>
      </c>
      <c r="B330" s="48" t="str">
        <f t="shared" si="10"/>
        <v/>
      </c>
      <c r="C330" s="24"/>
      <c r="D330" s="24"/>
      <c r="E330" s="51" t="str">
        <f t="shared" si="11"/>
        <v/>
      </c>
      <c r="F330" s="53"/>
    </row>
    <row r="331" spans="1:6" ht="18.5" x14ac:dyDescent="0.45">
      <c r="A331" s="44" t="str">
        <f>IF(C331="","",COUNTA($C$3:C331))</f>
        <v/>
      </c>
      <c r="B331" s="48" t="str">
        <f t="shared" si="10"/>
        <v/>
      </c>
      <c r="C331" s="24"/>
      <c r="D331" s="24"/>
      <c r="E331" s="51" t="str">
        <f t="shared" si="11"/>
        <v/>
      </c>
      <c r="F331" s="53"/>
    </row>
    <row r="332" spans="1:6" ht="18.5" x14ac:dyDescent="0.45">
      <c r="A332" s="44" t="str">
        <f>IF(C332="","",COUNTA($C$3:C332))</f>
        <v/>
      </c>
      <c r="B332" s="48" t="str">
        <f t="shared" si="10"/>
        <v/>
      </c>
      <c r="C332" s="24"/>
      <c r="D332" s="24"/>
      <c r="E332" s="51" t="str">
        <f t="shared" si="11"/>
        <v/>
      </c>
      <c r="F332" s="53"/>
    </row>
    <row r="333" spans="1:6" ht="18.5" x14ac:dyDescent="0.45">
      <c r="A333" s="44" t="str">
        <f>IF(C333="","",COUNTA($C$3:C333))</f>
        <v/>
      </c>
      <c r="B333" s="48" t="str">
        <f t="shared" si="10"/>
        <v/>
      </c>
      <c r="C333" s="24"/>
      <c r="D333" s="24"/>
      <c r="E333" s="51" t="str">
        <f t="shared" si="11"/>
        <v/>
      </c>
      <c r="F333" s="53"/>
    </row>
    <row r="334" spans="1:6" ht="18.5" x14ac:dyDescent="0.45">
      <c r="A334" s="44" t="str">
        <f>IF(C334="","",COUNTA($C$3:C334))</f>
        <v/>
      </c>
      <c r="B334" s="48" t="str">
        <f t="shared" si="10"/>
        <v/>
      </c>
      <c r="C334" s="24"/>
      <c r="D334" s="24"/>
      <c r="E334" s="51" t="str">
        <f t="shared" si="11"/>
        <v/>
      </c>
      <c r="F334" s="53"/>
    </row>
    <row r="335" spans="1:6" ht="18.5" x14ac:dyDescent="0.45">
      <c r="A335" s="44" t="str">
        <f>IF(C335="","",COUNTA($C$3:C335))</f>
        <v/>
      </c>
      <c r="B335" s="48" t="str">
        <f t="shared" si="10"/>
        <v/>
      </c>
      <c r="C335" s="24"/>
      <c r="D335" s="24"/>
      <c r="E335" s="51" t="str">
        <f t="shared" si="11"/>
        <v/>
      </c>
      <c r="F335" s="53"/>
    </row>
    <row r="336" spans="1:6" ht="18.5" x14ac:dyDescent="0.45">
      <c r="A336" s="44" t="str">
        <f>IF(C336="","",COUNTA($C$3:C336))</f>
        <v/>
      </c>
      <c r="B336" s="48" t="str">
        <f t="shared" si="10"/>
        <v/>
      </c>
      <c r="C336" s="24"/>
      <c r="D336" s="24"/>
      <c r="E336" s="51" t="str">
        <f t="shared" si="11"/>
        <v/>
      </c>
      <c r="F336" s="53"/>
    </row>
    <row r="337" spans="1:6" ht="18.5" x14ac:dyDescent="0.45">
      <c r="A337" s="44" t="str">
        <f>IF(C337="","",COUNTA($C$3:C337))</f>
        <v/>
      </c>
      <c r="B337" s="48" t="str">
        <f t="shared" si="10"/>
        <v/>
      </c>
      <c r="C337" s="24"/>
      <c r="D337" s="24"/>
      <c r="E337" s="51" t="str">
        <f t="shared" si="11"/>
        <v/>
      </c>
      <c r="F337" s="53"/>
    </row>
    <row r="338" spans="1:6" ht="18.5" x14ac:dyDescent="0.45">
      <c r="A338" s="44" t="str">
        <f>IF(C338="","",COUNTA($C$3:C338))</f>
        <v/>
      </c>
      <c r="B338" s="48" t="str">
        <f t="shared" si="10"/>
        <v/>
      </c>
      <c r="C338" s="24"/>
      <c r="D338" s="24"/>
      <c r="E338" s="51" t="str">
        <f t="shared" si="11"/>
        <v/>
      </c>
      <c r="F338" s="53"/>
    </row>
    <row r="339" spans="1:6" ht="18.5" x14ac:dyDescent="0.45">
      <c r="A339" s="44" t="str">
        <f>IF(C339="","",COUNTA($C$3:C339))</f>
        <v/>
      </c>
      <c r="B339" s="48" t="str">
        <f t="shared" si="10"/>
        <v/>
      </c>
      <c r="C339" s="24"/>
      <c r="D339" s="24"/>
      <c r="E339" s="51" t="str">
        <f t="shared" si="11"/>
        <v/>
      </c>
      <c r="F339" s="53"/>
    </row>
    <row r="340" spans="1:6" ht="18.5" x14ac:dyDescent="0.45">
      <c r="A340" s="44" t="str">
        <f>IF(C340="","",COUNTA($C$3:C340))</f>
        <v/>
      </c>
      <c r="B340" s="48" t="str">
        <f t="shared" si="10"/>
        <v/>
      </c>
      <c r="C340" s="24"/>
      <c r="D340" s="24"/>
      <c r="E340" s="51" t="str">
        <f t="shared" si="11"/>
        <v/>
      </c>
      <c r="F340" s="53"/>
    </row>
    <row r="341" spans="1:6" ht="18.5" x14ac:dyDescent="0.45">
      <c r="A341" s="44" t="str">
        <f>IF(C341="","",COUNTA($C$3:C341))</f>
        <v/>
      </c>
      <c r="B341" s="48" t="str">
        <f t="shared" si="10"/>
        <v/>
      </c>
      <c r="C341" s="24"/>
      <c r="D341" s="24"/>
      <c r="E341" s="51" t="str">
        <f t="shared" si="11"/>
        <v/>
      </c>
      <c r="F341" s="53"/>
    </row>
    <row r="342" spans="1:6" ht="18.5" x14ac:dyDescent="0.45">
      <c r="A342" s="44" t="str">
        <f>IF(C342="","",COUNTA($C$3:C342))</f>
        <v/>
      </c>
      <c r="B342" s="48" t="str">
        <f t="shared" si="10"/>
        <v/>
      </c>
      <c r="C342" s="24"/>
      <c r="D342" s="24"/>
      <c r="E342" s="51" t="str">
        <f t="shared" si="11"/>
        <v/>
      </c>
      <c r="F342" s="53"/>
    </row>
    <row r="343" spans="1:6" ht="18.5" x14ac:dyDescent="0.45">
      <c r="A343" s="44" t="str">
        <f>IF(C343="","",COUNTA($C$3:C343))</f>
        <v/>
      </c>
      <c r="B343" s="48" t="str">
        <f t="shared" si="10"/>
        <v/>
      </c>
      <c r="C343" s="24"/>
      <c r="D343" s="24"/>
      <c r="E343" s="51" t="str">
        <f t="shared" si="11"/>
        <v/>
      </c>
      <c r="F343" s="53"/>
    </row>
    <row r="344" spans="1:6" ht="18.5" x14ac:dyDescent="0.45">
      <c r="A344" s="44" t="str">
        <f>IF(C344="","",COUNTA($C$3:C344))</f>
        <v/>
      </c>
      <c r="B344" s="48" t="str">
        <f t="shared" si="10"/>
        <v/>
      </c>
      <c r="C344" s="24"/>
      <c r="D344" s="24"/>
      <c r="E344" s="51" t="str">
        <f t="shared" si="11"/>
        <v/>
      </c>
      <c r="F344" s="53"/>
    </row>
    <row r="345" spans="1:6" ht="18.5" x14ac:dyDescent="0.45">
      <c r="A345" s="44" t="str">
        <f>IF(C345="","",COUNTA($C$3:C345))</f>
        <v/>
      </c>
      <c r="B345" s="48" t="str">
        <f t="shared" si="10"/>
        <v/>
      </c>
      <c r="C345" s="24"/>
      <c r="D345" s="24"/>
      <c r="E345" s="51" t="str">
        <f t="shared" si="11"/>
        <v/>
      </c>
      <c r="F345" s="53"/>
    </row>
    <row r="346" spans="1:6" ht="18.5" x14ac:dyDescent="0.45">
      <c r="A346" s="44" t="str">
        <f>IF(C346="","",COUNTA($C$3:C346))</f>
        <v/>
      </c>
      <c r="B346" s="48" t="str">
        <f t="shared" si="10"/>
        <v/>
      </c>
      <c r="C346" s="24"/>
      <c r="D346" s="24"/>
      <c r="E346" s="51" t="str">
        <f t="shared" si="11"/>
        <v/>
      </c>
      <c r="F346" s="53"/>
    </row>
    <row r="347" spans="1:6" ht="18.5" x14ac:dyDescent="0.45">
      <c r="A347" s="44" t="str">
        <f>IF(C347="","",COUNTA($C$3:C347))</f>
        <v/>
      </c>
      <c r="B347" s="48" t="str">
        <f t="shared" si="10"/>
        <v/>
      </c>
      <c r="C347" s="24"/>
      <c r="D347" s="24"/>
      <c r="E347" s="51" t="str">
        <f t="shared" si="11"/>
        <v/>
      </c>
      <c r="F347" s="53"/>
    </row>
    <row r="348" spans="1:6" ht="18.5" x14ac:dyDescent="0.45">
      <c r="A348" s="44" t="str">
        <f>IF(C348="","",COUNTA($C$3:C348))</f>
        <v/>
      </c>
      <c r="B348" s="48" t="str">
        <f t="shared" si="10"/>
        <v/>
      </c>
      <c r="C348" s="24"/>
      <c r="D348" s="24"/>
      <c r="E348" s="51" t="str">
        <f t="shared" si="11"/>
        <v/>
      </c>
      <c r="F348" s="53"/>
    </row>
    <row r="349" spans="1:6" ht="18.5" x14ac:dyDescent="0.45">
      <c r="A349" s="44" t="str">
        <f>IF(C349="","",COUNTA($C$3:C349))</f>
        <v/>
      </c>
      <c r="B349" s="48" t="str">
        <f t="shared" si="10"/>
        <v/>
      </c>
      <c r="C349" s="24"/>
      <c r="D349" s="24"/>
      <c r="E349" s="51" t="str">
        <f t="shared" si="11"/>
        <v/>
      </c>
      <c r="F349" s="53"/>
    </row>
    <row r="350" spans="1:6" ht="18.5" x14ac:dyDescent="0.45">
      <c r="A350" s="44" t="str">
        <f>IF(C350="","",COUNTA($C$3:C350))</f>
        <v/>
      </c>
      <c r="B350" s="48" t="str">
        <f t="shared" si="10"/>
        <v/>
      </c>
      <c r="C350" s="24"/>
      <c r="D350" s="24"/>
      <c r="E350" s="51" t="str">
        <f t="shared" si="11"/>
        <v/>
      </c>
      <c r="F350" s="53"/>
    </row>
    <row r="351" spans="1:6" ht="18.5" x14ac:dyDescent="0.45">
      <c r="A351" s="44" t="str">
        <f>IF(C351="","",COUNTA($C$3:C351))</f>
        <v/>
      </c>
      <c r="B351" s="48" t="str">
        <f t="shared" si="10"/>
        <v/>
      </c>
      <c r="C351" s="24"/>
      <c r="D351" s="24"/>
      <c r="E351" s="51" t="str">
        <f t="shared" si="11"/>
        <v/>
      </c>
      <c r="F351" s="53"/>
    </row>
    <row r="352" spans="1:6" ht="18.5" x14ac:dyDescent="0.45">
      <c r="A352" s="44" t="str">
        <f>IF(C352="","",COUNTA($C$3:C352))</f>
        <v/>
      </c>
      <c r="B352" s="48" t="str">
        <f t="shared" si="10"/>
        <v/>
      </c>
      <c r="C352" s="24"/>
      <c r="D352" s="24"/>
      <c r="E352" s="51" t="str">
        <f t="shared" si="11"/>
        <v/>
      </c>
      <c r="F352" s="53"/>
    </row>
    <row r="353" spans="1:6" ht="18.5" x14ac:dyDescent="0.45">
      <c r="A353" s="44" t="str">
        <f>IF(C353="","",COUNTA($C$3:C353))</f>
        <v/>
      </c>
      <c r="B353" s="48" t="str">
        <f t="shared" si="10"/>
        <v/>
      </c>
      <c r="C353" s="24"/>
      <c r="D353" s="24"/>
      <c r="E353" s="51" t="str">
        <f t="shared" si="11"/>
        <v/>
      </c>
      <c r="F353" s="53"/>
    </row>
    <row r="354" spans="1:6" ht="18.5" x14ac:dyDescent="0.45">
      <c r="A354" s="44" t="str">
        <f>IF(C354="","",COUNTA($C$3:C354))</f>
        <v/>
      </c>
      <c r="B354" s="48" t="str">
        <f t="shared" si="10"/>
        <v/>
      </c>
      <c r="C354" s="24"/>
      <c r="D354" s="24"/>
      <c r="E354" s="51" t="str">
        <f t="shared" si="11"/>
        <v/>
      </c>
      <c r="F354" s="53"/>
    </row>
    <row r="355" spans="1:6" ht="18.5" x14ac:dyDescent="0.45">
      <c r="A355" s="44" t="str">
        <f>IF(C355="","",COUNTA($C$3:C355))</f>
        <v/>
      </c>
      <c r="B355" s="48" t="str">
        <f t="shared" si="10"/>
        <v/>
      </c>
      <c r="C355" s="24"/>
      <c r="D355" s="24"/>
      <c r="E355" s="51" t="str">
        <f t="shared" si="11"/>
        <v/>
      </c>
      <c r="F355" s="53"/>
    </row>
    <row r="356" spans="1:6" ht="18.5" x14ac:dyDescent="0.45">
      <c r="A356" s="44" t="str">
        <f>IF(C356="","",COUNTA($C$3:C356))</f>
        <v/>
      </c>
      <c r="B356" s="48" t="str">
        <f t="shared" si="10"/>
        <v/>
      </c>
      <c r="C356" s="24"/>
      <c r="D356" s="24"/>
      <c r="E356" s="51" t="str">
        <f t="shared" si="11"/>
        <v/>
      </c>
      <c r="F356" s="53"/>
    </row>
    <row r="357" spans="1:6" ht="18.5" x14ac:dyDescent="0.45">
      <c r="A357" s="44" t="str">
        <f>IF(C357="","",COUNTA($C$3:C357))</f>
        <v/>
      </c>
      <c r="B357" s="48" t="str">
        <f t="shared" si="10"/>
        <v/>
      </c>
      <c r="C357" s="24"/>
      <c r="D357" s="24"/>
      <c r="E357" s="51" t="str">
        <f t="shared" si="11"/>
        <v/>
      </c>
      <c r="F357" s="53"/>
    </row>
    <row r="358" spans="1:6" ht="18.5" x14ac:dyDescent="0.45">
      <c r="A358" s="44" t="str">
        <f>IF(C358="","",COUNTA($C$3:C358))</f>
        <v/>
      </c>
      <c r="B358" s="48" t="str">
        <f t="shared" si="10"/>
        <v/>
      </c>
      <c r="C358" s="24"/>
      <c r="D358" s="24"/>
      <c r="E358" s="51" t="str">
        <f t="shared" si="11"/>
        <v/>
      </c>
      <c r="F358" s="53"/>
    </row>
    <row r="359" spans="1:6" ht="18.5" x14ac:dyDescent="0.45">
      <c r="A359" s="44" t="str">
        <f>IF(C359="","",COUNTA($C$3:C359))</f>
        <v/>
      </c>
      <c r="B359" s="48" t="str">
        <f t="shared" si="10"/>
        <v/>
      </c>
      <c r="C359" s="24"/>
      <c r="D359" s="24"/>
      <c r="E359" s="51" t="str">
        <f t="shared" si="11"/>
        <v/>
      </c>
      <c r="F359" s="53"/>
    </row>
    <row r="360" spans="1:6" ht="18.5" x14ac:dyDescent="0.45">
      <c r="A360" s="44" t="str">
        <f>IF(C360="","",COUNTA($C$3:C360))</f>
        <v/>
      </c>
      <c r="B360" s="48" t="str">
        <f t="shared" si="10"/>
        <v/>
      </c>
      <c r="C360" s="24"/>
      <c r="D360" s="24"/>
      <c r="E360" s="51" t="str">
        <f t="shared" si="11"/>
        <v/>
      </c>
      <c r="F360" s="53"/>
    </row>
    <row r="361" spans="1:6" ht="18.5" x14ac:dyDescent="0.45">
      <c r="A361" s="44" t="str">
        <f>IF(C361="","",COUNTA($C$3:C361))</f>
        <v/>
      </c>
      <c r="B361" s="48" t="str">
        <f t="shared" si="10"/>
        <v/>
      </c>
      <c r="C361" s="24"/>
      <c r="D361" s="24"/>
      <c r="E361" s="51" t="str">
        <f t="shared" si="11"/>
        <v/>
      </c>
      <c r="F361" s="53"/>
    </row>
    <row r="362" spans="1:6" ht="18.5" x14ac:dyDescent="0.45">
      <c r="A362" s="44" t="str">
        <f>IF(C362="","",COUNTA($C$3:C362))</f>
        <v/>
      </c>
      <c r="B362" s="48" t="str">
        <f t="shared" si="10"/>
        <v/>
      </c>
      <c r="C362" s="24"/>
      <c r="D362" s="24"/>
      <c r="E362" s="51" t="str">
        <f t="shared" si="11"/>
        <v/>
      </c>
      <c r="F362" s="53"/>
    </row>
    <row r="363" spans="1:6" ht="18.5" x14ac:dyDescent="0.45">
      <c r="A363" s="44" t="str">
        <f>IF(C363="","",COUNTA($C$3:C363))</f>
        <v/>
      </c>
      <c r="B363" s="48" t="str">
        <f t="shared" si="10"/>
        <v/>
      </c>
      <c r="C363" s="24"/>
      <c r="D363" s="24"/>
      <c r="E363" s="51" t="str">
        <f t="shared" si="11"/>
        <v/>
      </c>
      <c r="F363" s="53"/>
    </row>
    <row r="364" spans="1:6" ht="18.5" x14ac:dyDescent="0.45">
      <c r="A364" s="44" t="str">
        <f>IF(C364="","",COUNTA($C$3:C364))</f>
        <v/>
      </c>
      <c r="B364" s="48" t="str">
        <f t="shared" si="10"/>
        <v/>
      </c>
      <c r="C364" s="24"/>
      <c r="D364" s="24"/>
      <c r="E364" s="51" t="str">
        <f t="shared" si="11"/>
        <v/>
      </c>
      <c r="F364" s="53"/>
    </row>
    <row r="365" spans="1:6" ht="18.5" x14ac:dyDescent="0.45">
      <c r="A365" s="44" t="str">
        <f>IF(C365="","",COUNTA($C$3:C365))</f>
        <v/>
      </c>
      <c r="B365" s="48" t="str">
        <f t="shared" si="10"/>
        <v/>
      </c>
      <c r="C365" s="24"/>
      <c r="D365" s="24"/>
      <c r="E365" s="51" t="str">
        <f t="shared" si="11"/>
        <v/>
      </c>
      <c r="F365" s="53"/>
    </row>
    <row r="366" spans="1:6" ht="18.5" x14ac:dyDescent="0.45">
      <c r="A366" s="44" t="str">
        <f>IF(C366="","",COUNTA($C$3:C366))</f>
        <v/>
      </c>
      <c r="B366" s="48" t="str">
        <f t="shared" si="10"/>
        <v/>
      </c>
      <c r="C366" s="24"/>
      <c r="D366" s="24"/>
      <c r="E366" s="51" t="str">
        <f t="shared" si="11"/>
        <v/>
      </c>
      <c r="F366" s="53"/>
    </row>
    <row r="367" spans="1:6" ht="18.5" x14ac:dyDescent="0.45">
      <c r="A367" s="44" t="str">
        <f>IF(C367="","",COUNTA($C$3:C367))</f>
        <v/>
      </c>
      <c r="B367" s="48" t="str">
        <f t="shared" si="10"/>
        <v/>
      </c>
      <c r="C367" s="24"/>
      <c r="D367" s="24"/>
      <c r="E367" s="51" t="str">
        <f t="shared" si="11"/>
        <v/>
      </c>
      <c r="F367" s="53"/>
    </row>
    <row r="368" spans="1:6" ht="18.5" x14ac:dyDescent="0.45">
      <c r="A368" s="44" t="str">
        <f>IF(C368="","",COUNTA($C$3:C368))</f>
        <v/>
      </c>
      <c r="B368" s="48" t="str">
        <f t="shared" si="10"/>
        <v/>
      </c>
      <c r="C368" s="24"/>
      <c r="D368" s="24"/>
      <c r="E368" s="51" t="str">
        <f t="shared" si="11"/>
        <v/>
      </c>
      <c r="F368" s="53"/>
    </row>
    <row r="369" spans="1:6" ht="18.5" x14ac:dyDescent="0.45">
      <c r="A369" s="44" t="str">
        <f>IF(C369="","",COUNTA($C$3:C369))</f>
        <v/>
      </c>
      <c r="B369" s="48" t="str">
        <f t="shared" si="10"/>
        <v/>
      </c>
      <c r="C369" s="24"/>
      <c r="D369" s="24"/>
      <c r="E369" s="51" t="str">
        <f t="shared" si="11"/>
        <v/>
      </c>
      <c r="F369" s="53"/>
    </row>
    <row r="370" spans="1:6" ht="18.5" x14ac:dyDescent="0.45">
      <c r="A370" s="44" t="str">
        <f>IF(C370="","",COUNTA($C$3:C370))</f>
        <v/>
      </c>
      <c r="B370" s="48" t="str">
        <f t="shared" si="10"/>
        <v/>
      </c>
      <c r="C370" s="24"/>
      <c r="D370" s="24"/>
      <c r="E370" s="51" t="str">
        <f t="shared" si="11"/>
        <v/>
      </c>
      <c r="F370" s="53"/>
    </row>
    <row r="371" spans="1:6" ht="18.5" x14ac:dyDescent="0.45">
      <c r="A371" s="44" t="str">
        <f>IF(C371="","",COUNTA($C$3:C371))</f>
        <v/>
      </c>
      <c r="B371" s="48" t="str">
        <f t="shared" si="10"/>
        <v/>
      </c>
      <c r="C371" s="24"/>
      <c r="D371" s="24"/>
      <c r="E371" s="51" t="str">
        <f t="shared" si="11"/>
        <v/>
      </c>
      <c r="F371" s="53"/>
    </row>
    <row r="372" spans="1:6" ht="18.5" x14ac:dyDescent="0.45">
      <c r="A372" s="44" t="str">
        <f>IF(C372="","",COUNTA($C$3:C372))</f>
        <v/>
      </c>
      <c r="B372" s="48" t="str">
        <f t="shared" si="10"/>
        <v/>
      </c>
      <c r="C372" s="24"/>
      <c r="D372" s="24"/>
      <c r="E372" s="51" t="str">
        <f t="shared" si="11"/>
        <v/>
      </c>
      <c r="F372" s="53"/>
    </row>
    <row r="373" spans="1:6" ht="18.5" x14ac:dyDescent="0.45">
      <c r="A373" s="44" t="str">
        <f>IF(C373="","",COUNTA($C$3:C373))</f>
        <v/>
      </c>
      <c r="B373" s="48" t="str">
        <f t="shared" si="10"/>
        <v/>
      </c>
      <c r="C373" s="24"/>
      <c r="D373" s="24"/>
      <c r="E373" s="51" t="str">
        <f t="shared" si="11"/>
        <v/>
      </c>
      <c r="F373" s="53"/>
    </row>
    <row r="374" spans="1:6" ht="18.5" x14ac:dyDescent="0.45">
      <c r="A374" s="44" t="str">
        <f>IF(C374="","",COUNTA($C$3:C374))</f>
        <v/>
      </c>
      <c r="B374" s="48" t="str">
        <f t="shared" si="10"/>
        <v/>
      </c>
      <c r="C374" s="24"/>
      <c r="D374" s="24"/>
      <c r="E374" s="51" t="str">
        <f t="shared" si="11"/>
        <v/>
      </c>
      <c r="F374" s="53"/>
    </row>
    <row r="375" spans="1:6" ht="18.5" x14ac:dyDescent="0.45">
      <c r="A375" s="44" t="str">
        <f>IF(C375="","",COUNTA($C$3:C375))</f>
        <v/>
      </c>
      <c r="B375" s="48" t="str">
        <f t="shared" si="10"/>
        <v/>
      </c>
      <c r="C375" s="24"/>
      <c r="D375" s="24"/>
      <c r="E375" s="51" t="str">
        <f t="shared" si="11"/>
        <v/>
      </c>
      <c r="F375" s="53"/>
    </row>
    <row r="376" spans="1:6" ht="18.5" x14ac:dyDescent="0.45">
      <c r="A376" s="44" t="str">
        <f>IF(C376="","",COUNTA($C$3:C376))</f>
        <v/>
      </c>
      <c r="B376" s="48" t="str">
        <f t="shared" si="10"/>
        <v/>
      </c>
      <c r="C376" s="24"/>
      <c r="D376" s="24"/>
      <c r="E376" s="51" t="str">
        <f t="shared" si="11"/>
        <v/>
      </c>
      <c r="F376" s="53"/>
    </row>
    <row r="377" spans="1:6" ht="18.5" x14ac:dyDescent="0.45">
      <c r="A377" s="44" t="str">
        <f>IF(C377="","",COUNTA($C$3:C377))</f>
        <v/>
      </c>
      <c r="B377" s="48" t="str">
        <f t="shared" si="10"/>
        <v/>
      </c>
      <c r="C377" s="24"/>
      <c r="D377" s="24"/>
      <c r="E377" s="51" t="str">
        <f t="shared" si="11"/>
        <v/>
      </c>
      <c r="F377" s="53"/>
    </row>
    <row r="378" spans="1:6" ht="18.5" x14ac:dyDescent="0.45">
      <c r="A378" s="44" t="str">
        <f>IF(C378="","",COUNTA($C$3:C378))</f>
        <v/>
      </c>
      <c r="B378" s="48" t="str">
        <f t="shared" si="10"/>
        <v/>
      </c>
      <c r="C378" s="24"/>
      <c r="D378" s="24"/>
      <c r="E378" s="51" t="str">
        <f t="shared" si="11"/>
        <v/>
      </c>
      <c r="F378" s="53"/>
    </row>
    <row r="379" spans="1:6" ht="18.5" x14ac:dyDescent="0.45">
      <c r="A379" s="44" t="str">
        <f>IF(C379="","",COUNTA($C$3:C379))</f>
        <v/>
      </c>
      <c r="B379" s="48" t="str">
        <f t="shared" si="10"/>
        <v/>
      </c>
      <c r="C379" s="24"/>
      <c r="D379" s="24"/>
      <c r="E379" s="51" t="str">
        <f t="shared" si="11"/>
        <v/>
      </c>
      <c r="F379" s="53"/>
    </row>
    <row r="380" spans="1:6" ht="18.5" x14ac:dyDescent="0.45">
      <c r="A380" s="44" t="str">
        <f>IF(C380="","",COUNTA($C$3:C380))</f>
        <v/>
      </c>
      <c r="B380" s="48" t="str">
        <f t="shared" si="10"/>
        <v/>
      </c>
      <c r="C380" s="24"/>
      <c r="D380" s="24"/>
      <c r="E380" s="51" t="str">
        <f t="shared" si="11"/>
        <v/>
      </c>
      <c r="F380" s="53"/>
    </row>
    <row r="381" spans="1:6" ht="18.5" x14ac:dyDescent="0.45">
      <c r="A381" s="44" t="str">
        <f>IF(C381="","",COUNTA($C$3:C381))</f>
        <v/>
      </c>
      <c r="B381" s="48" t="str">
        <f t="shared" si="10"/>
        <v/>
      </c>
      <c r="C381" s="24"/>
      <c r="D381" s="24"/>
      <c r="E381" s="51" t="str">
        <f t="shared" si="11"/>
        <v/>
      </c>
      <c r="F381" s="53"/>
    </row>
    <row r="382" spans="1:6" ht="18.5" x14ac:dyDescent="0.45">
      <c r="A382" s="44" t="str">
        <f>IF(C382="","",COUNTA($C$3:C382))</f>
        <v/>
      </c>
      <c r="B382" s="48" t="str">
        <f t="shared" si="10"/>
        <v/>
      </c>
      <c r="C382" s="24"/>
      <c r="D382" s="24"/>
      <c r="E382" s="51" t="str">
        <f t="shared" si="11"/>
        <v/>
      </c>
      <c r="F382" s="53"/>
    </row>
    <row r="383" spans="1:6" ht="18.5" x14ac:dyDescent="0.45">
      <c r="A383" s="44" t="str">
        <f>IF(C383="","",COUNTA($C$3:C383))</f>
        <v/>
      </c>
      <c r="B383" s="48" t="str">
        <f t="shared" si="10"/>
        <v/>
      </c>
      <c r="C383" s="24"/>
      <c r="D383" s="24"/>
      <c r="E383" s="51" t="str">
        <f t="shared" si="11"/>
        <v/>
      </c>
      <c r="F383" s="53"/>
    </row>
    <row r="384" spans="1:6" ht="18.5" x14ac:dyDescent="0.45">
      <c r="A384" s="44" t="str">
        <f>IF(C384="","",COUNTA($C$3:C384))</f>
        <v/>
      </c>
      <c r="B384" s="48" t="str">
        <f t="shared" si="10"/>
        <v/>
      </c>
      <c r="C384" s="24"/>
      <c r="D384" s="24"/>
      <c r="E384" s="51" t="str">
        <f t="shared" si="11"/>
        <v/>
      </c>
      <c r="F384" s="53"/>
    </row>
    <row r="385" spans="1:6" ht="18.5" x14ac:dyDescent="0.45">
      <c r="A385" s="44" t="str">
        <f>IF(C385="","",COUNTA($C$3:C385))</f>
        <v/>
      </c>
      <c r="B385" s="48" t="str">
        <f t="shared" si="10"/>
        <v/>
      </c>
      <c r="C385" s="24"/>
      <c r="D385" s="24"/>
      <c r="E385" s="51" t="str">
        <f t="shared" si="11"/>
        <v/>
      </c>
      <c r="F385" s="53"/>
    </row>
    <row r="386" spans="1:6" ht="18.5" x14ac:dyDescent="0.45">
      <c r="A386" s="44" t="str">
        <f>IF(C386="","",COUNTA($C$3:C386))</f>
        <v/>
      </c>
      <c r="B386" s="48" t="str">
        <f t="shared" si="10"/>
        <v/>
      </c>
      <c r="C386" s="24"/>
      <c r="D386" s="24"/>
      <c r="E386" s="51" t="str">
        <f t="shared" si="11"/>
        <v/>
      </c>
      <c r="F386" s="53"/>
    </row>
    <row r="387" spans="1:6" ht="18.5" x14ac:dyDescent="0.45">
      <c r="A387" s="44" t="str">
        <f>IF(C387="","",COUNTA($C$3:C387))</f>
        <v/>
      </c>
      <c r="B387" s="48" t="str">
        <f t="shared" si="10"/>
        <v/>
      </c>
      <c r="C387" s="24"/>
      <c r="D387" s="24"/>
      <c r="E387" s="51" t="str">
        <f t="shared" si="11"/>
        <v/>
      </c>
      <c r="F387" s="53"/>
    </row>
    <row r="388" spans="1:6" ht="18.5" x14ac:dyDescent="0.45">
      <c r="A388" s="44" t="str">
        <f>IF(C388="","",COUNTA($C$3:C388))</f>
        <v/>
      </c>
      <c r="B388" s="48" t="str">
        <f t="shared" ref="B388:B451" si="12">IF(C388="","",TEXT(C388,"mmmm"))</f>
        <v/>
      </c>
      <c r="C388" s="24"/>
      <c r="D388" s="24"/>
      <c r="E388" s="51" t="str">
        <f t="shared" ref="E388:E451" si="13">IF(F388="","","Kg's")</f>
        <v/>
      </c>
      <c r="F388" s="53"/>
    </row>
    <row r="389" spans="1:6" ht="18.5" x14ac:dyDescent="0.45">
      <c r="A389" s="44" t="str">
        <f>IF(C389="","",COUNTA($C$3:C389))</f>
        <v/>
      </c>
      <c r="B389" s="48" t="str">
        <f t="shared" si="12"/>
        <v/>
      </c>
      <c r="C389" s="24"/>
      <c r="D389" s="24"/>
      <c r="E389" s="51" t="str">
        <f t="shared" si="13"/>
        <v/>
      </c>
      <c r="F389" s="53"/>
    </row>
    <row r="390" spans="1:6" ht="18.5" x14ac:dyDescent="0.45">
      <c r="A390" s="44" t="str">
        <f>IF(C390="","",COUNTA($C$3:C390))</f>
        <v/>
      </c>
      <c r="B390" s="48" t="str">
        <f t="shared" si="12"/>
        <v/>
      </c>
      <c r="C390" s="24"/>
      <c r="D390" s="24"/>
      <c r="E390" s="51" t="str">
        <f t="shared" si="13"/>
        <v/>
      </c>
      <c r="F390" s="53"/>
    </row>
    <row r="391" spans="1:6" ht="18.5" x14ac:dyDescent="0.45">
      <c r="A391" s="44" t="str">
        <f>IF(C391="","",COUNTA($C$3:C391))</f>
        <v/>
      </c>
      <c r="B391" s="48" t="str">
        <f t="shared" si="12"/>
        <v/>
      </c>
      <c r="C391" s="24"/>
      <c r="D391" s="24"/>
      <c r="E391" s="51" t="str">
        <f t="shared" si="13"/>
        <v/>
      </c>
      <c r="F391" s="53"/>
    </row>
    <row r="392" spans="1:6" ht="18.5" x14ac:dyDescent="0.45">
      <c r="A392" s="44" t="str">
        <f>IF(C392="","",COUNTA($C$3:C392))</f>
        <v/>
      </c>
      <c r="B392" s="48" t="str">
        <f t="shared" si="12"/>
        <v/>
      </c>
      <c r="C392" s="24"/>
      <c r="D392" s="24"/>
      <c r="E392" s="51" t="str">
        <f t="shared" si="13"/>
        <v/>
      </c>
      <c r="F392" s="53"/>
    </row>
    <row r="393" spans="1:6" ht="18.5" x14ac:dyDescent="0.45">
      <c r="A393" s="44" t="str">
        <f>IF(C393="","",COUNTA($C$3:C393))</f>
        <v/>
      </c>
      <c r="B393" s="48" t="str">
        <f t="shared" si="12"/>
        <v/>
      </c>
      <c r="C393" s="24"/>
      <c r="D393" s="24"/>
      <c r="E393" s="51" t="str">
        <f t="shared" si="13"/>
        <v/>
      </c>
      <c r="F393" s="53"/>
    </row>
    <row r="394" spans="1:6" ht="18.5" x14ac:dyDescent="0.45">
      <c r="A394" s="44" t="str">
        <f>IF(C394="","",COUNTA($C$3:C394))</f>
        <v/>
      </c>
      <c r="B394" s="48" t="str">
        <f t="shared" si="12"/>
        <v/>
      </c>
      <c r="C394" s="24"/>
      <c r="D394" s="24"/>
      <c r="E394" s="51" t="str">
        <f t="shared" si="13"/>
        <v/>
      </c>
      <c r="F394" s="53"/>
    </row>
    <row r="395" spans="1:6" ht="18.5" x14ac:dyDescent="0.45">
      <c r="A395" s="44" t="str">
        <f>IF(C395="","",COUNTA($C$3:C395))</f>
        <v/>
      </c>
      <c r="B395" s="48" t="str">
        <f t="shared" si="12"/>
        <v/>
      </c>
      <c r="C395" s="24"/>
      <c r="D395" s="24"/>
      <c r="E395" s="51" t="str">
        <f t="shared" si="13"/>
        <v/>
      </c>
      <c r="F395" s="53"/>
    </row>
    <row r="396" spans="1:6" ht="18.5" x14ac:dyDescent="0.45">
      <c r="A396" s="44" t="str">
        <f>IF(C396="","",COUNTA($C$3:C396))</f>
        <v/>
      </c>
      <c r="B396" s="48" t="str">
        <f t="shared" si="12"/>
        <v/>
      </c>
      <c r="C396" s="24"/>
      <c r="D396" s="24"/>
      <c r="E396" s="51" t="str">
        <f t="shared" si="13"/>
        <v/>
      </c>
      <c r="F396" s="53"/>
    </row>
    <row r="397" spans="1:6" ht="18.5" x14ac:dyDescent="0.45">
      <c r="A397" s="44" t="str">
        <f>IF(C397="","",COUNTA($C$3:C397))</f>
        <v/>
      </c>
      <c r="B397" s="48" t="str">
        <f t="shared" si="12"/>
        <v/>
      </c>
      <c r="C397" s="24"/>
      <c r="D397" s="24"/>
      <c r="E397" s="51" t="str">
        <f t="shared" si="13"/>
        <v/>
      </c>
      <c r="F397" s="53"/>
    </row>
    <row r="398" spans="1:6" ht="18.5" x14ac:dyDescent="0.45">
      <c r="A398" s="44" t="str">
        <f>IF(C398="","",COUNTA($C$3:C398))</f>
        <v/>
      </c>
      <c r="B398" s="48" t="str">
        <f t="shared" si="12"/>
        <v/>
      </c>
      <c r="C398" s="24"/>
      <c r="D398" s="24"/>
      <c r="E398" s="51" t="str">
        <f t="shared" si="13"/>
        <v/>
      </c>
      <c r="F398" s="53"/>
    </row>
    <row r="399" spans="1:6" ht="18.5" x14ac:dyDescent="0.45">
      <c r="A399" s="44" t="str">
        <f>IF(C399="","",COUNTA($C$3:C399))</f>
        <v/>
      </c>
      <c r="B399" s="48" t="str">
        <f t="shared" si="12"/>
        <v/>
      </c>
      <c r="C399" s="24"/>
      <c r="D399" s="24"/>
      <c r="E399" s="51" t="str">
        <f t="shared" si="13"/>
        <v/>
      </c>
      <c r="F399" s="53"/>
    </row>
    <row r="400" spans="1:6" ht="18.5" x14ac:dyDescent="0.45">
      <c r="A400" s="44" t="str">
        <f>IF(C400="","",COUNTA($C$3:C400))</f>
        <v/>
      </c>
      <c r="B400" s="48" t="str">
        <f t="shared" si="12"/>
        <v/>
      </c>
      <c r="C400" s="24"/>
      <c r="D400" s="24"/>
      <c r="E400" s="51" t="str">
        <f t="shared" si="13"/>
        <v/>
      </c>
      <c r="F400" s="53"/>
    </row>
    <row r="401" spans="1:6" ht="18.5" x14ac:dyDescent="0.45">
      <c r="A401" s="44" t="str">
        <f>IF(C401="","",COUNTA($C$3:C401))</f>
        <v/>
      </c>
      <c r="B401" s="48" t="str">
        <f t="shared" si="12"/>
        <v/>
      </c>
      <c r="C401" s="24"/>
      <c r="D401" s="24"/>
      <c r="E401" s="51" t="str">
        <f t="shared" si="13"/>
        <v/>
      </c>
      <c r="F401" s="53"/>
    </row>
    <row r="402" spans="1:6" ht="18.5" x14ac:dyDescent="0.45">
      <c r="A402" s="44" t="str">
        <f>IF(C402="","",COUNTA($C$3:C402))</f>
        <v/>
      </c>
      <c r="B402" s="48" t="str">
        <f t="shared" si="12"/>
        <v/>
      </c>
      <c r="C402" s="24"/>
      <c r="D402" s="24"/>
      <c r="E402" s="51" t="str">
        <f t="shared" si="13"/>
        <v/>
      </c>
      <c r="F402" s="53"/>
    </row>
    <row r="403" spans="1:6" ht="18.5" x14ac:dyDescent="0.45">
      <c r="A403" s="44" t="str">
        <f>IF(C403="","",COUNTA($C$3:C403))</f>
        <v/>
      </c>
      <c r="B403" s="48" t="str">
        <f t="shared" si="12"/>
        <v/>
      </c>
      <c r="C403" s="24"/>
      <c r="D403" s="24"/>
      <c r="E403" s="51" t="str">
        <f t="shared" si="13"/>
        <v/>
      </c>
      <c r="F403" s="53"/>
    </row>
    <row r="404" spans="1:6" ht="18.5" x14ac:dyDescent="0.45">
      <c r="A404" s="44" t="str">
        <f>IF(C404="","",COUNTA($C$3:C404))</f>
        <v/>
      </c>
      <c r="B404" s="48" t="str">
        <f t="shared" si="12"/>
        <v/>
      </c>
      <c r="C404" s="24"/>
      <c r="D404" s="24"/>
      <c r="E404" s="51" t="str">
        <f t="shared" si="13"/>
        <v/>
      </c>
      <c r="F404" s="53"/>
    </row>
    <row r="405" spans="1:6" ht="18.5" x14ac:dyDescent="0.45">
      <c r="A405" s="44" t="str">
        <f>IF(C405="","",COUNTA($C$3:C405))</f>
        <v/>
      </c>
      <c r="B405" s="48" t="str">
        <f t="shared" si="12"/>
        <v/>
      </c>
      <c r="C405" s="24"/>
      <c r="D405" s="24"/>
      <c r="E405" s="51" t="str">
        <f t="shared" si="13"/>
        <v/>
      </c>
      <c r="F405" s="53"/>
    </row>
    <row r="406" spans="1:6" ht="18.5" x14ac:dyDescent="0.45">
      <c r="A406" s="44" t="str">
        <f>IF(C406="","",COUNTA($C$3:C406))</f>
        <v/>
      </c>
      <c r="B406" s="48" t="str">
        <f t="shared" si="12"/>
        <v/>
      </c>
      <c r="C406" s="24"/>
      <c r="D406" s="24"/>
      <c r="E406" s="51" t="str">
        <f t="shared" si="13"/>
        <v/>
      </c>
      <c r="F406" s="53"/>
    </row>
    <row r="407" spans="1:6" ht="18.5" x14ac:dyDescent="0.45">
      <c r="A407" s="44" t="str">
        <f>IF(C407="","",COUNTA($C$3:C407))</f>
        <v/>
      </c>
      <c r="B407" s="48" t="str">
        <f t="shared" si="12"/>
        <v/>
      </c>
      <c r="C407" s="24"/>
      <c r="D407" s="24"/>
      <c r="E407" s="51" t="str">
        <f t="shared" si="13"/>
        <v/>
      </c>
      <c r="F407" s="53"/>
    </row>
    <row r="408" spans="1:6" ht="18.5" x14ac:dyDescent="0.45">
      <c r="A408" s="44" t="str">
        <f>IF(C408="","",COUNTA($C$3:C408))</f>
        <v/>
      </c>
      <c r="B408" s="48" t="str">
        <f t="shared" si="12"/>
        <v/>
      </c>
      <c r="C408" s="24"/>
      <c r="D408" s="24"/>
      <c r="E408" s="51" t="str">
        <f t="shared" si="13"/>
        <v/>
      </c>
      <c r="F408" s="53"/>
    </row>
    <row r="409" spans="1:6" ht="18.5" x14ac:dyDescent="0.45">
      <c r="A409" s="44" t="str">
        <f>IF(C409="","",COUNTA($C$3:C409))</f>
        <v/>
      </c>
      <c r="B409" s="48" t="str">
        <f t="shared" si="12"/>
        <v/>
      </c>
      <c r="C409" s="24"/>
      <c r="D409" s="24"/>
      <c r="E409" s="51" t="str">
        <f t="shared" si="13"/>
        <v/>
      </c>
      <c r="F409" s="53"/>
    </row>
    <row r="410" spans="1:6" ht="18.5" x14ac:dyDescent="0.45">
      <c r="A410" s="44" t="str">
        <f>IF(C410="","",COUNTA($C$3:C410))</f>
        <v/>
      </c>
      <c r="B410" s="48" t="str">
        <f t="shared" si="12"/>
        <v/>
      </c>
      <c r="C410" s="24"/>
      <c r="D410" s="24"/>
      <c r="E410" s="51" t="str">
        <f t="shared" si="13"/>
        <v/>
      </c>
      <c r="F410" s="53"/>
    </row>
    <row r="411" spans="1:6" ht="18.5" x14ac:dyDescent="0.45">
      <c r="A411" s="44" t="str">
        <f>IF(C411="","",COUNTA($C$3:C411))</f>
        <v/>
      </c>
      <c r="B411" s="48" t="str">
        <f t="shared" si="12"/>
        <v/>
      </c>
      <c r="C411" s="24"/>
      <c r="D411" s="24"/>
      <c r="E411" s="51" t="str">
        <f t="shared" si="13"/>
        <v/>
      </c>
      <c r="F411" s="53"/>
    </row>
    <row r="412" spans="1:6" ht="18.5" x14ac:dyDescent="0.45">
      <c r="A412" s="44" t="str">
        <f>IF(C412="","",COUNTA($C$3:C412))</f>
        <v/>
      </c>
      <c r="B412" s="48" t="str">
        <f t="shared" si="12"/>
        <v/>
      </c>
      <c r="C412" s="24"/>
      <c r="D412" s="24"/>
      <c r="E412" s="51" t="str">
        <f t="shared" si="13"/>
        <v/>
      </c>
      <c r="F412" s="53"/>
    </row>
    <row r="413" spans="1:6" ht="18.5" x14ac:dyDescent="0.45">
      <c r="A413" s="44" t="str">
        <f>IF(C413="","",COUNTA($C$3:C413))</f>
        <v/>
      </c>
      <c r="B413" s="48" t="str">
        <f t="shared" si="12"/>
        <v/>
      </c>
      <c r="C413" s="24"/>
      <c r="D413" s="24"/>
      <c r="E413" s="51" t="str">
        <f t="shared" si="13"/>
        <v/>
      </c>
      <c r="F413" s="53"/>
    </row>
    <row r="414" spans="1:6" ht="18.5" x14ac:dyDescent="0.45">
      <c r="A414" s="44" t="str">
        <f>IF(C414="","",COUNTA($C$3:C414))</f>
        <v/>
      </c>
      <c r="B414" s="48" t="str">
        <f t="shared" si="12"/>
        <v/>
      </c>
      <c r="C414" s="24"/>
      <c r="D414" s="24"/>
      <c r="E414" s="51" t="str">
        <f t="shared" si="13"/>
        <v/>
      </c>
      <c r="F414" s="53"/>
    </row>
    <row r="415" spans="1:6" ht="18.5" x14ac:dyDescent="0.45">
      <c r="A415" s="44" t="str">
        <f>IF(C415="","",COUNTA($C$3:C415))</f>
        <v/>
      </c>
      <c r="B415" s="48" t="str">
        <f t="shared" si="12"/>
        <v/>
      </c>
      <c r="C415" s="24"/>
      <c r="D415" s="24"/>
      <c r="E415" s="51" t="str">
        <f t="shared" si="13"/>
        <v/>
      </c>
      <c r="F415" s="53"/>
    </row>
    <row r="416" spans="1:6" ht="18.5" x14ac:dyDescent="0.45">
      <c r="A416" s="44" t="str">
        <f>IF(C416="","",COUNTA($C$3:C416))</f>
        <v/>
      </c>
      <c r="B416" s="48" t="str">
        <f t="shared" si="12"/>
        <v/>
      </c>
      <c r="C416" s="24"/>
      <c r="D416" s="24"/>
      <c r="E416" s="51" t="str">
        <f t="shared" si="13"/>
        <v/>
      </c>
      <c r="F416" s="53"/>
    </row>
    <row r="417" spans="1:6" ht="18.5" x14ac:dyDescent="0.45">
      <c r="A417" s="44" t="str">
        <f>IF(C417="","",COUNTA($C$3:C417))</f>
        <v/>
      </c>
      <c r="B417" s="48" t="str">
        <f t="shared" si="12"/>
        <v/>
      </c>
      <c r="C417" s="24"/>
      <c r="D417" s="24"/>
      <c r="E417" s="51" t="str">
        <f t="shared" si="13"/>
        <v/>
      </c>
      <c r="F417" s="53"/>
    </row>
    <row r="418" spans="1:6" ht="18.5" x14ac:dyDescent="0.45">
      <c r="A418" s="44" t="str">
        <f>IF(C418="","",COUNTA($C$3:C418))</f>
        <v/>
      </c>
      <c r="B418" s="48" t="str">
        <f t="shared" si="12"/>
        <v/>
      </c>
      <c r="C418" s="24"/>
      <c r="D418" s="24"/>
      <c r="E418" s="51" t="str">
        <f t="shared" si="13"/>
        <v/>
      </c>
      <c r="F418" s="53"/>
    </row>
    <row r="419" spans="1:6" ht="18.5" x14ac:dyDescent="0.45">
      <c r="A419" s="44" t="str">
        <f>IF(C419="","",COUNTA($C$3:C419))</f>
        <v/>
      </c>
      <c r="B419" s="48" t="str">
        <f t="shared" si="12"/>
        <v/>
      </c>
      <c r="C419" s="24"/>
      <c r="D419" s="24"/>
      <c r="E419" s="51" t="str">
        <f t="shared" si="13"/>
        <v/>
      </c>
      <c r="F419" s="53"/>
    </row>
    <row r="420" spans="1:6" ht="18.5" x14ac:dyDescent="0.45">
      <c r="A420" s="44" t="str">
        <f>IF(C420="","",COUNTA($C$3:C420))</f>
        <v/>
      </c>
      <c r="B420" s="48" t="str">
        <f t="shared" si="12"/>
        <v/>
      </c>
      <c r="C420" s="24"/>
      <c r="D420" s="24"/>
      <c r="E420" s="51" t="str">
        <f t="shared" si="13"/>
        <v/>
      </c>
      <c r="F420" s="53"/>
    </row>
    <row r="421" spans="1:6" ht="18.5" x14ac:dyDescent="0.45">
      <c r="A421" s="44" t="str">
        <f>IF(C421="","",COUNTA($C$3:C421))</f>
        <v/>
      </c>
      <c r="B421" s="48" t="str">
        <f t="shared" si="12"/>
        <v/>
      </c>
      <c r="C421" s="24"/>
      <c r="D421" s="24"/>
      <c r="E421" s="51" t="str">
        <f t="shared" si="13"/>
        <v/>
      </c>
      <c r="F421" s="53"/>
    </row>
    <row r="422" spans="1:6" ht="18.5" x14ac:dyDescent="0.45">
      <c r="A422" s="44" t="str">
        <f>IF(C422="","",COUNTA($C$3:C422))</f>
        <v/>
      </c>
      <c r="B422" s="48" t="str">
        <f t="shared" si="12"/>
        <v/>
      </c>
      <c r="C422" s="24"/>
      <c r="D422" s="24"/>
      <c r="E422" s="51" t="str">
        <f t="shared" si="13"/>
        <v/>
      </c>
      <c r="F422" s="53"/>
    </row>
    <row r="423" spans="1:6" ht="18.5" x14ac:dyDescent="0.45">
      <c r="A423" s="44" t="str">
        <f>IF(C423="","",COUNTA($C$3:C423))</f>
        <v/>
      </c>
      <c r="B423" s="48" t="str">
        <f t="shared" si="12"/>
        <v/>
      </c>
      <c r="C423" s="24"/>
      <c r="D423" s="24"/>
      <c r="E423" s="51" t="str">
        <f t="shared" si="13"/>
        <v/>
      </c>
      <c r="F423" s="53"/>
    </row>
    <row r="424" spans="1:6" ht="18.5" x14ac:dyDescent="0.45">
      <c r="A424" s="44" t="str">
        <f>IF(C424="","",COUNTA($C$3:C424))</f>
        <v/>
      </c>
      <c r="B424" s="48" t="str">
        <f t="shared" si="12"/>
        <v/>
      </c>
      <c r="C424" s="24"/>
      <c r="D424" s="24"/>
      <c r="E424" s="51" t="str">
        <f t="shared" si="13"/>
        <v/>
      </c>
      <c r="F424" s="53"/>
    </row>
    <row r="425" spans="1:6" ht="18.5" x14ac:dyDescent="0.45">
      <c r="A425" s="44" t="str">
        <f>IF(C425="","",COUNTA($C$3:C425))</f>
        <v/>
      </c>
      <c r="B425" s="48" t="str">
        <f t="shared" si="12"/>
        <v/>
      </c>
      <c r="C425" s="24"/>
      <c r="D425" s="24"/>
      <c r="E425" s="51" t="str">
        <f t="shared" si="13"/>
        <v/>
      </c>
      <c r="F425" s="53"/>
    </row>
    <row r="426" spans="1:6" ht="18.5" x14ac:dyDescent="0.45">
      <c r="A426" s="44" t="str">
        <f>IF(C426="","",COUNTA($C$3:C426))</f>
        <v/>
      </c>
      <c r="B426" s="48" t="str">
        <f t="shared" si="12"/>
        <v/>
      </c>
      <c r="C426" s="24"/>
      <c r="D426" s="24"/>
      <c r="E426" s="51" t="str">
        <f t="shared" si="13"/>
        <v/>
      </c>
      <c r="F426" s="53"/>
    </row>
    <row r="427" spans="1:6" ht="18.5" x14ac:dyDescent="0.45">
      <c r="A427" s="44" t="str">
        <f>IF(C427="","",COUNTA($C$3:C427))</f>
        <v/>
      </c>
      <c r="B427" s="48" t="str">
        <f t="shared" si="12"/>
        <v/>
      </c>
      <c r="C427" s="24"/>
      <c r="D427" s="24"/>
      <c r="E427" s="51" t="str">
        <f t="shared" si="13"/>
        <v/>
      </c>
      <c r="F427" s="53"/>
    </row>
    <row r="428" spans="1:6" ht="18.5" x14ac:dyDescent="0.45">
      <c r="A428" s="44" t="str">
        <f>IF(C428="","",COUNTA($C$3:C428))</f>
        <v/>
      </c>
      <c r="B428" s="48" t="str">
        <f t="shared" si="12"/>
        <v/>
      </c>
      <c r="C428" s="24"/>
      <c r="D428" s="24"/>
      <c r="E428" s="51" t="str">
        <f t="shared" si="13"/>
        <v/>
      </c>
      <c r="F428" s="53"/>
    </row>
    <row r="429" spans="1:6" ht="18.5" x14ac:dyDescent="0.45">
      <c r="A429" s="44" t="str">
        <f>IF(C429="","",COUNTA($C$3:C429))</f>
        <v/>
      </c>
      <c r="B429" s="48" t="str">
        <f t="shared" si="12"/>
        <v/>
      </c>
      <c r="C429" s="24"/>
      <c r="D429" s="24"/>
      <c r="E429" s="51" t="str">
        <f t="shared" si="13"/>
        <v/>
      </c>
      <c r="F429" s="53"/>
    </row>
    <row r="430" spans="1:6" ht="18.5" x14ac:dyDescent="0.45">
      <c r="A430" s="44" t="str">
        <f>IF(C430="","",COUNTA($C$3:C430))</f>
        <v/>
      </c>
      <c r="B430" s="48" t="str">
        <f t="shared" si="12"/>
        <v/>
      </c>
      <c r="C430" s="24"/>
      <c r="D430" s="24"/>
      <c r="E430" s="51" t="str">
        <f t="shared" si="13"/>
        <v/>
      </c>
      <c r="F430" s="53"/>
    </row>
    <row r="431" spans="1:6" ht="18.5" x14ac:dyDescent="0.45">
      <c r="A431" s="44" t="str">
        <f>IF(C431="","",COUNTA($C$3:C431))</f>
        <v/>
      </c>
      <c r="B431" s="48" t="str">
        <f t="shared" si="12"/>
        <v/>
      </c>
      <c r="C431" s="24"/>
      <c r="D431" s="24"/>
      <c r="E431" s="51" t="str">
        <f t="shared" si="13"/>
        <v/>
      </c>
      <c r="F431" s="53"/>
    </row>
    <row r="432" spans="1:6" ht="18.5" x14ac:dyDescent="0.45">
      <c r="A432" s="44" t="str">
        <f>IF(C432="","",COUNTA($C$3:C432))</f>
        <v/>
      </c>
      <c r="B432" s="48" t="str">
        <f t="shared" si="12"/>
        <v/>
      </c>
      <c r="C432" s="24"/>
      <c r="D432" s="24"/>
      <c r="E432" s="51" t="str">
        <f t="shared" si="13"/>
        <v/>
      </c>
      <c r="F432" s="53"/>
    </row>
    <row r="433" spans="1:6" ht="18.5" x14ac:dyDescent="0.45">
      <c r="A433" s="44" t="str">
        <f>IF(C433="","",COUNTA($C$3:C433))</f>
        <v/>
      </c>
      <c r="B433" s="48" t="str">
        <f t="shared" si="12"/>
        <v/>
      </c>
      <c r="C433" s="24"/>
      <c r="D433" s="24"/>
      <c r="E433" s="51" t="str">
        <f t="shared" si="13"/>
        <v/>
      </c>
      <c r="F433" s="53"/>
    </row>
    <row r="434" spans="1:6" ht="18.5" x14ac:dyDescent="0.45">
      <c r="A434" s="44" t="str">
        <f>IF(C434="","",COUNTA($C$3:C434))</f>
        <v/>
      </c>
      <c r="B434" s="48" t="str">
        <f t="shared" si="12"/>
        <v/>
      </c>
      <c r="C434" s="24"/>
      <c r="D434" s="24"/>
      <c r="E434" s="51" t="str">
        <f t="shared" si="13"/>
        <v/>
      </c>
      <c r="F434" s="53"/>
    </row>
    <row r="435" spans="1:6" ht="18.5" x14ac:dyDescent="0.45">
      <c r="A435" s="44" t="str">
        <f>IF(C435="","",COUNTA($C$3:C435))</f>
        <v/>
      </c>
      <c r="B435" s="48" t="str">
        <f t="shared" si="12"/>
        <v/>
      </c>
      <c r="C435" s="24"/>
      <c r="D435" s="24"/>
      <c r="E435" s="51" t="str">
        <f t="shared" si="13"/>
        <v/>
      </c>
      <c r="F435" s="53"/>
    </row>
    <row r="436" spans="1:6" ht="18.5" x14ac:dyDescent="0.45">
      <c r="A436" s="44" t="str">
        <f>IF(C436="","",COUNTA($C$3:C436))</f>
        <v/>
      </c>
      <c r="B436" s="48" t="str">
        <f t="shared" si="12"/>
        <v/>
      </c>
      <c r="C436" s="24"/>
      <c r="D436" s="24"/>
      <c r="E436" s="51" t="str">
        <f t="shared" si="13"/>
        <v/>
      </c>
      <c r="F436" s="53"/>
    </row>
    <row r="437" spans="1:6" ht="18.5" x14ac:dyDescent="0.45">
      <c r="A437" s="44" t="str">
        <f>IF(C437="","",COUNTA($C$3:C437))</f>
        <v/>
      </c>
      <c r="B437" s="48" t="str">
        <f t="shared" si="12"/>
        <v/>
      </c>
      <c r="C437" s="24"/>
      <c r="D437" s="24"/>
      <c r="E437" s="51" t="str">
        <f t="shared" si="13"/>
        <v/>
      </c>
      <c r="F437" s="53"/>
    </row>
    <row r="438" spans="1:6" ht="18.5" x14ac:dyDescent="0.45">
      <c r="A438" s="44" t="str">
        <f>IF(C438="","",COUNTA($C$3:C438))</f>
        <v/>
      </c>
      <c r="B438" s="48" t="str">
        <f t="shared" si="12"/>
        <v/>
      </c>
      <c r="C438" s="24"/>
      <c r="D438" s="24"/>
      <c r="E438" s="51" t="str">
        <f t="shared" si="13"/>
        <v/>
      </c>
      <c r="F438" s="53"/>
    </row>
    <row r="439" spans="1:6" ht="18.5" x14ac:dyDescent="0.45">
      <c r="A439" s="44" t="str">
        <f>IF(C439="","",COUNTA($C$3:C439))</f>
        <v/>
      </c>
      <c r="B439" s="48" t="str">
        <f t="shared" si="12"/>
        <v/>
      </c>
      <c r="C439" s="24"/>
      <c r="D439" s="24"/>
      <c r="E439" s="51" t="str">
        <f t="shared" si="13"/>
        <v/>
      </c>
      <c r="F439" s="53"/>
    </row>
    <row r="440" spans="1:6" ht="18.5" x14ac:dyDescent="0.45">
      <c r="A440" s="44" t="str">
        <f>IF(C440="","",COUNTA($C$3:C440))</f>
        <v/>
      </c>
      <c r="B440" s="48" t="str">
        <f t="shared" si="12"/>
        <v/>
      </c>
      <c r="C440" s="24"/>
      <c r="D440" s="24"/>
      <c r="E440" s="51" t="str">
        <f t="shared" si="13"/>
        <v/>
      </c>
      <c r="F440" s="53"/>
    </row>
    <row r="441" spans="1:6" ht="18.5" x14ac:dyDescent="0.45">
      <c r="A441" s="44" t="str">
        <f>IF(C441="","",COUNTA($C$3:C441))</f>
        <v/>
      </c>
      <c r="B441" s="48" t="str">
        <f t="shared" si="12"/>
        <v/>
      </c>
      <c r="C441" s="24"/>
      <c r="D441" s="24"/>
      <c r="E441" s="51" t="str">
        <f t="shared" si="13"/>
        <v/>
      </c>
      <c r="F441" s="53"/>
    </row>
    <row r="442" spans="1:6" ht="18.5" x14ac:dyDescent="0.45">
      <c r="A442" s="44" t="str">
        <f>IF(C442="","",COUNTA($C$3:C442))</f>
        <v/>
      </c>
      <c r="B442" s="48" t="str">
        <f t="shared" si="12"/>
        <v/>
      </c>
      <c r="C442" s="24"/>
      <c r="D442" s="24"/>
      <c r="E442" s="51" t="str">
        <f t="shared" si="13"/>
        <v/>
      </c>
      <c r="F442" s="53"/>
    </row>
    <row r="443" spans="1:6" ht="18.5" x14ac:dyDescent="0.45">
      <c r="A443" s="44" t="str">
        <f>IF(C443="","",COUNTA($C$3:C443))</f>
        <v/>
      </c>
      <c r="B443" s="48" t="str">
        <f t="shared" si="12"/>
        <v/>
      </c>
      <c r="C443" s="24"/>
      <c r="D443" s="24"/>
      <c r="E443" s="51" t="str">
        <f t="shared" si="13"/>
        <v/>
      </c>
      <c r="F443" s="53"/>
    </row>
    <row r="444" spans="1:6" ht="18.5" x14ac:dyDescent="0.45">
      <c r="A444" s="44" t="str">
        <f>IF(C444="","",COUNTA($C$3:C444))</f>
        <v/>
      </c>
      <c r="B444" s="48" t="str">
        <f t="shared" si="12"/>
        <v/>
      </c>
      <c r="C444" s="24"/>
      <c r="D444" s="24"/>
      <c r="E444" s="51" t="str">
        <f t="shared" si="13"/>
        <v/>
      </c>
      <c r="F444" s="53"/>
    </row>
    <row r="445" spans="1:6" ht="18.5" x14ac:dyDescent="0.45">
      <c r="A445" s="44" t="str">
        <f>IF(C445="","",COUNTA($C$3:C445))</f>
        <v/>
      </c>
      <c r="B445" s="48" t="str">
        <f t="shared" si="12"/>
        <v/>
      </c>
      <c r="C445" s="24"/>
      <c r="D445" s="24"/>
      <c r="E445" s="51" t="str">
        <f t="shared" si="13"/>
        <v/>
      </c>
      <c r="F445" s="53"/>
    </row>
    <row r="446" spans="1:6" ht="18.5" x14ac:dyDescent="0.45">
      <c r="A446" s="44" t="str">
        <f>IF(C446="","",COUNTA($C$3:C446))</f>
        <v/>
      </c>
      <c r="B446" s="48" t="str">
        <f t="shared" si="12"/>
        <v/>
      </c>
      <c r="C446" s="24"/>
      <c r="D446" s="24"/>
      <c r="E446" s="51" t="str">
        <f t="shared" si="13"/>
        <v/>
      </c>
      <c r="F446" s="53"/>
    </row>
    <row r="447" spans="1:6" ht="18.5" x14ac:dyDescent="0.45">
      <c r="A447" s="44" t="str">
        <f>IF(C447="","",COUNTA($C$3:C447))</f>
        <v/>
      </c>
      <c r="B447" s="48" t="str">
        <f t="shared" si="12"/>
        <v/>
      </c>
      <c r="C447" s="24"/>
      <c r="D447" s="24"/>
      <c r="E447" s="51" t="str">
        <f t="shared" si="13"/>
        <v/>
      </c>
      <c r="F447" s="53"/>
    </row>
    <row r="448" spans="1:6" ht="18.5" x14ac:dyDescent="0.45">
      <c r="A448" s="44" t="str">
        <f>IF(C448="","",COUNTA($C$3:C448))</f>
        <v/>
      </c>
      <c r="B448" s="48" t="str">
        <f t="shared" si="12"/>
        <v/>
      </c>
      <c r="C448" s="24"/>
      <c r="D448" s="24"/>
      <c r="E448" s="51" t="str">
        <f t="shared" si="13"/>
        <v/>
      </c>
      <c r="F448" s="53"/>
    </row>
    <row r="449" spans="1:6" ht="18.5" x14ac:dyDescent="0.45">
      <c r="A449" s="44" t="str">
        <f>IF(C449="","",COUNTA($C$3:C449))</f>
        <v/>
      </c>
      <c r="B449" s="48" t="str">
        <f t="shared" si="12"/>
        <v/>
      </c>
      <c r="C449" s="24"/>
      <c r="D449" s="24"/>
      <c r="E449" s="51" t="str">
        <f t="shared" si="13"/>
        <v/>
      </c>
      <c r="F449" s="53"/>
    </row>
    <row r="450" spans="1:6" ht="18.5" x14ac:dyDescent="0.45">
      <c r="A450" s="44" t="str">
        <f>IF(C450="","",COUNTA($C$3:C450))</f>
        <v/>
      </c>
      <c r="B450" s="48" t="str">
        <f t="shared" si="12"/>
        <v/>
      </c>
      <c r="C450" s="24"/>
      <c r="D450" s="24"/>
      <c r="E450" s="51" t="str">
        <f t="shared" si="13"/>
        <v/>
      </c>
      <c r="F450" s="53"/>
    </row>
    <row r="451" spans="1:6" ht="18.5" x14ac:dyDescent="0.45">
      <c r="A451" s="44" t="str">
        <f>IF(C451="","",COUNTA($C$3:C451))</f>
        <v/>
      </c>
      <c r="B451" s="48" t="str">
        <f t="shared" si="12"/>
        <v/>
      </c>
      <c r="C451" s="24"/>
      <c r="D451" s="24"/>
      <c r="E451" s="51" t="str">
        <f t="shared" si="13"/>
        <v/>
      </c>
      <c r="F451" s="53"/>
    </row>
    <row r="452" spans="1:6" ht="18.5" x14ac:dyDescent="0.45">
      <c r="A452" s="44" t="str">
        <f>IF(C452="","",COUNTA($C$3:C452))</f>
        <v/>
      </c>
      <c r="B452" s="48" t="str">
        <f t="shared" ref="B452:B515" si="14">IF(C452="","",TEXT(C452,"mmmm"))</f>
        <v/>
      </c>
      <c r="C452" s="24"/>
      <c r="D452" s="24"/>
      <c r="E452" s="51" t="str">
        <f t="shared" ref="E452:E515" si="15">IF(F452="","","Kg's")</f>
        <v/>
      </c>
      <c r="F452" s="53"/>
    </row>
    <row r="453" spans="1:6" ht="18.5" x14ac:dyDescent="0.45">
      <c r="A453" s="44" t="str">
        <f>IF(C453="","",COUNTA($C$3:C453))</f>
        <v/>
      </c>
      <c r="B453" s="48" t="str">
        <f t="shared" si="14"/>
        <v/>
      </c>
      <c r="C453" s="24"/>
      <c r="D453" s="24"/>
      <c r="E453" s="51" t="str">
        <f t="shared" si="15"/>
        <v/>
      </c>
      <c r="F453" s="53"/>
    </row>
    <row r="454" spans="1:6" ht="18.5" x14ac:dyDescent="0.45">
      <c r="A454" s="44" t="str">
        <f>IF(C454="","",COUNTA($C$3:C454))</f>
        <v/>
      </c>
      <c r="B454" s="48" t="str">
        <f t="shared" si="14"/>
        <v/>
      </c>
      <c r="C454" s="24"/>
      <c r="D454" s="24"/>
      <c r="E454" s="51" t="str">
        <f t="shared" si="15"/>
        <v/>
      </c>
      <c r="F454" s="53"/>
    </row>
    <row r="455" spans="1:6" ht="18.5" x14ac:dyDescent="0.45">
      <c r="A455" s="44" t="str">
        <f>IF(C455="","",COUNTA($C$3:C455))</f>
        <v/>
      </c>
      <c r="B455" s="48" t="str">
        <f t="shared" si="14"/>
        <v/>
      </c>
      <c r="C455" s="24"/>
      <c r="D455" s="24"/>
      <c r="E455" s="51" t="str">
        <f t="shared" si="15"/>
        <v/>
      </c>
      <c r="F455" s="53"/>
    </row>
    <row r="456" spans="1:6" ht="18.5" x14ac:dyDescent="0.45">
      <c r="A456" s="44" t="str">
        <f>IF(C456="","",COUNTA($C$3:C456))</f>
        <v/>
      </c>
      <c r="B456" s="48" t="str">
        <f t="shared" si="14"/>
        <v/>
      </c>
      <c r="C456" s="24"/>
      <c r="D456" s="24"/>
      <c r="E456" s="51" t="str">
        <f t="shared" si="15"/>
        <v/>
      </c>
      <c r="F456" s="53"/>
    </row>
    <row r="457" spans="1:6" ht="18.5" x14ac:dyDescent="0.45">
      <c r="A457" s="44" t="str">
        <f>IF(C457="","",COUNTA($C$3:C457))</f>
        <v/>
      </c>
      <c r="B457" s="48" t="str">
        <f t="shared" si="14"/>
        <v/>
      </c>
      <c r="C457" s="24"/>
      <c r="D457" s="24"/>
      <c r="E457" s="51" t="str">
        <f t="shared" si="15"/>
        <v/>
      </c>
      <c r="F457" s="53"/>
    </row>
    <row r="458" spans="1:6" ht="18.5" x14ac:dyDescent="0.45">
      <c r="A458" s="44" t="str">
        <f>IF(C458="","",COUNTA($C$3:C458))</f>
        <v/>
      </c>
      <c r="B458" s="48" t="str">
        <f t="shared" si="14"/>
        <v/>
      </c>
      <c r="C458" s="24"/>
      <c r="D458" s="24"/>
      <c r="E458" s="51" t="str">
        <f t="shared" si="15"/>
        <v/>
      </c>
      <c r="F458" s="53"/>
    </row>
    <row r="459" spans="1:6" ht="18.5" x14ac:dyDescent="0.45">
      <c r="A459" s="44" t="str">
        <f>IF(C459="","",COUNTA($C$3:C459))</f>
        <v/>
      </c>
      <c r="B459" s="48" t="str">
        <f t="shared" si="14"/>
        <v/>
      </c>
      <c r="C459" s="24"/>
      <c r="D459" s="24"/>
      <c r="E459" s="51" t="str">
        <f t="shared" si="15"/>
        <v/>
      </c>
      <c r="F459" s="53"/>
    </row>
    <row r="460" spans="1:6" ht="18.5" x14ac:dyDescent="0.45">
      <c r="A460" s="44" t="str">
        <f>IF(C460="","",COUNTA($C$3:C460))</f>
        <v/>
      </c>
      <c r="B460" s="48" t="str">
        <f t="shared" si="14"/>
        <v/>
      </c>
      <c r="C460" s="24"/>
      <c r="D460" s="24"/>
      <c r="E460" s="51" t="str">
        <f t="shared" si="15"/>
        <v/>
      </c>
      <c r="F460" s="53"/>
    </row>
    <row r="461" spans="1:6" ht="18.5" x14ac:dyDescent="0.45">
      <c r="A461" s="44" t="str">
        <f>IF(C461="","",COUNTA($C$3:C461))</f>
        <v/>
      </c>
      <c r="B461" s="48" t="str">
        <f t="shared" si="14"/>
        <v/>
      </c>
      <c r="C461" s="24"/>
      <c r="D461" s="24"/>
      <c r="E461" s="51" t="str">
        <f t="shared" si="15"/>
        <v/>
      </c>
      <c r="F461" s="53"/>
    </row>
    <row r="462" spans="1:6" ht="18.5" x14ac:dyDescent="0.45">
      <c r="A462" s="44" t="str">
        <f>IF(C462="","",COUNTA($C$3:C462))</f>
        <v/>
      </c>
      <c r="B462" s="48" t="str">
        <f t="shared" si="14"/>
        <v/>
      </c>
      <c r="C462" s="24"/>
      <c r="D462" s="24"/>
      <c r="E462" s="51" t="str">
        <f t="shared" si="15"/>
        <v/>
      </c>
      <c r="F462" s="53"/>
    </row>
    <row r="463" spans="1:6" ht="18.5" x14ac:dyDescent="0.45">
      <c r="A463" s="44" t="str">
        <f>IF(C463="","",COUNTA($C$3:C463))</f>
        <v/>
      </c>
      <c r="B463" s="48" t="str">
        <f t="shared" si="14"/>
        <v/>
      </c>
      <c r="C463" s="24"/>
      <c r="D463" s="24"/>
      <c r="E463" s="51" t="str">
        <f t="shared" si="15"/>
        <v/>
      </c>
      <c r="F463" s="53"/>
    </row>
    <row r="464" spans="1:6" ht="18.5" x14ac:dyDescent="0.45">
      <c r="A464" s="44" t="str">
        <f>IF(C464="","",COUNTA($C$3:C464))</f>
        <v/>
      </c>
      <c r="B464" s="48" t="str">
        <f t="shared" si="14"/>
        <v/>
      </c>
      <c r="C464" s="24"/>
      <c r="D464" s="24"/>
      <c r="E464" s="51" t="str">
        <f t="shared" si="15"/>
        <v/>
      </c>
      <c r="F464" s="53"/>
    </row>
    <row r="465" spans="1:6" ht="18.5" x14ac:dyDescent="0.45">
      <c r="A465" s="44" t="str">
        <f>IF(C465="","",COUNTA($C$3:C465))</f>
        <v/>
      </c>
      <c r="B465" s="48" t="str">
        <f t="shared" si="14"/>
        <v/>
      </c>
      <c r="C465" s="24"/>
      <c r="D465" s="24"/>
      <c r="E465" s="51" t="str">
        <f t="shared" si="15"/>
        <v/>
      </c>
      <c r="F465" s="53"/>
    </row>
    <row r="466" spans="1:6" ht="18.5" x14ac:dyDescent="0.45">
      <c r="A466" s="44" t="str">
        <f>IF(C466="","",COUNTA($C$3:C466))</f>
        <v/>
      </c>
      <c r="B466" s="48" t="str">
        <f t="shared" si="14"/>
        <v/>
      </c>
      <c r="C466" s="24"/>
      <c r="D466" s="24"/>
      <c r="E466" s="51" t="str">
        <f t="shared" si="15"/>
        <v/>
      </c>
      <c r="F466" s="53"/>
    </row>
    <row r="467" spans="1:6" ht="18.5" x14ac:dyDescent="0.45">
      <c r="A467" s="44" t="str">
        <f>IF(C467="","",COUNTA($C$3:C467))</f>
        <v/>
      </c>
      <c r="B467" s="48" t="str">
        <f t="shared" si="14"/>
        <v/>
      </c>
      <c r="C467" s="24"/>
      <c r="D467" s="24"/>
      <c r="E467" s="51" t="str">
        <f t="shared" si="15"/>
        <v/>
      </c>
      <c r="F467" s="53"/>
    </row>
    <row r="468" spans="1:6" ht="18.5" x14ac:dyDescent="0.45">
      <c r="A468" s="44" t="str">
        <f>IF(C468="","",COUNTA($C$3:C468))</f>
        <v/>
      </c>
      <c r="B468" s="48" t="str">
        <f t="shared" si="14"/>
        <v/>
      </c>
      <c r="C468" s="24"/>
      <c r="D468" s="24"/>
      <c r="E468" s="51" t="str">
        <f t="shared" si="15"/>
        <v/>
      </c>
      <c r="F468" s="53"/>
    </row>
    <row r="469" spans="1:6" ht="18.5" x14ac:dyDescent="0.45">
      <c r="A469" s="44" t="str">
        <f>IF(C469="","",COUNTA($C$3:C469))</f>
        <v/>
      </c>
      <c r="B469" s="48" t="str">
        <f t="shared" si="14"/>
        <v/>
      </c>
      <c r="C469" s="24"/>
      <c r="D469" s="24"/>
      <c r="E469" s="51" t="str">
        <f t="shared" si="15"/>
        <v/>
      </c>
      <c r="F469" s="53"/>
    </row>
    <row r="470" spans="1:6" ht="18.5" x14ac:dyDescent="0.45">
      <c r="A470" s="44" t="str">
        <f>IF(C470="","",COUNTA($C$3:C470))</f>
        <v/>
      </c>
      <c r="B470" s="48" t="str">
        <f t="shared" si="14"/>
        <v/>
      </c>
      <c r="C470" s="24"/>
      <c r="D470" s="24"/>
      <c r="E470" s="51" t="str">
        <f t="shared" si="15"/>
        <v/>
      </c>
      <c r="F470" s="53"/>
    </row>
    <row r="471" spans="1:6" ht="18.5" x14ac:dyDescent="0.45">
      <c r="A471" s="44" t="str">
        <f>IF(C471="","",COUNTA($C$3:C471))</f>
        <v/>
      </c>
      <c r="B471" s="48" t="str">
        <f t="shared" si="14"/>
        <v/>
      </c>
      <c r="C471" s="24"/>
      <c r="D471" s="24"/>
      <c r="E471" s="51" t="str">
        <f t="shared" si="15"/>
        <v/>
      </c>
      <c r="F471" s="53"/>
    </row>
    <row r="472" spans="1:6" ht="18.5" x14ac:dyDescent="0.45">
      <c r="A472" s="44" t="str">
        <f>IF(C472="","",COUNTA($C$3:C472))</f>
        <v/>
      </c>
      <c r="B472" s="48" t="str">
        <f t="shared" si="14"/>
        <v/>
      </c>
      <c r="C472" s="24"/>
      <c r="D472" s="24"/>
      <c r="E472" s="51" t="str">
        <f t="shared" si="15"/>
        <v/>
      </c>
      <c r="F472" s="53"/>
    </row>
    <row r="473" spans="1:6" ht="18.5" x14ac:dyDescent="0.45">
      <c r="A473" s="44" t="str">
        <f>IF(C473="","",COUNTA($C$3:C473))</f>
        <v/>
      </c>
      <c r="B473" s="48" t="str">
        <f t="shared" si="14"/>
        <v/>
      </c>
      <c r="C473" s="24"/>
      <c r="D473" s="24"/>
      <c r="E473" s="51" t="str">
        <f t="shared" si="15"/>
        <v/>
      </c>
      <c r="F473" s="53"/>
    </row>
    <row r="474" spans="1:6" ht="18.5" x14ac:dyDescent="0.45">
      <c r="A474" s="44" t="str">
        <f>IF(C474="","",COUNTA($C$3:C474))</f>
        <v/>
      </c>
      <c r="B474" s="48" t="str">
        <f t="shared" si="14"/>
        <v/>
      </c>
      <c r="C474" s="24"/>
      <c r="D474" s="24"/>
      <c r="E474" s="51" t="str">
        <f t="shared" si="15"/>
        <v/>
      </c>
      <c r="F474" s="53"/>
    </row>
    <row r="475" spans="1:6" ht="18.5" x14ac:dyDescent="0.45">
      <c r="A475" s="44" t="str">
        <f>IF(C475="","",COUNTA($C$3:C475))</f>
        <v/>
      </c>
      <c r="B475" s="48" t="str">
        <f t="shared" si="14"/>
        <v/>
      </c>
      <c r="C475" s="24"/>
      <c r="D475" s="24"/>
      <c r="E475" s="51" t="str">
        <f t="shared" si="15"/>
        <v/>
      </c>
      <c r="F475" s="53"/>
    </row>
    <row r="476" spans="1:6" ht="18.5" x14ac:dyDescent="0.45">
      <c r="A476" s="44" t="str">
        <f>IF(C476="","",COUNTA($C$3:C476))</f>
        <v/>
      </c>
      <c r="B476" s="48" t="str">
        <f t="shared" si="14"/>
        <v/>
      </c>
      <c r="C476" s="24"/>
      <c r="D476" s="24"/>
      <c r="E476" s="51" t="str">
        <f t="shared" si="15"/>
        <v/>
      </c>
      <c r="F476" s="53"/>
    </row>
    <row r="477" spans="1:6" ht="18.5" x14ac:dyDescent="0.45">
      <c r="A477" s="44" t="str">
        <f>IF(C477="","",COUNTA($C$3:C477))</f>
        <v/>
      </c>
      <c r="B477" s="48" t="str">
        <f t="shared" si="14"/>
        <v/>
      </c>
      <c r="C477" s="24"/>
      <c r="D477" s="24"/>
      <c r="E477" s="51" t="str">
        <f t="shared" si="15"/>
        <v/>
      </c>
      <c r="F477" s="53"/>
    </row>
    <row r="478" spans="1:6" ht="18.5" x14ac:dyDescent="0.45">
      <c r="A478" s="44" t="str">
        <f>IF(C478="","",COUNTA($C$3:C478))</f>
        <v/>
      </c>
      <c r="B478" s="48" t="str">
        <f t="shared" si="14"/>
        <v/>
      </c>
      <c r="C478" s="24"/>
      <c r="D478" s="24"/>
      <c r="E478" s="51" t="str">
        <f t="shared" si="15"/>
        <v/>
      </c>
      <c r="F478" s="53"/>
    </row>
    <row r="479" spans="1:6" ht="18.5" x14ac:dyDescent="0.45">
      <c r="A479" s="44" t="str">
        <f>IF(C479="","",COUNTA($C$3:C479))</f>
        <v/>
      </c>
      <c r="B479" s="48" t="str">
        <f t="shared" si="14"/>
        <v/>
      </c>
      <c r="C479" s="24"/>
      <c r="D479" s="24"/>
      <c r="E479" s="51" t="str">
        <f t="shared" si="15"/>
        <v/>
      </c>
      <c r="F479" s="53"/>
    </row>
    <row r="480" spans="1:6" ht="18.5" x14ac:dyDescent="0.45">
      <c r="A480" s="44" t="str">
        <f>IF(C480="","",COUNTA($C$3:C480))</f>
        <v/>
      </c>
      <c r="B480" s="48" t="str">
        <f t="shared" si="14"/>
        <v/>
      </c>
      <c r="C480" s="24"/>
      <c r="D480" s="24"/>
      <c r="E480" s="51" t="str">
        <f t="shared" si="15"/>
        <v/>
      </c>
      <c r="F480" s="53"/>
    </row>
    <row r="481" spans="1:6" ht="18.5" x14ac:dyDescent="0.45">
      <c r="A481" s="44" t="str">
        <f>IF(C481="","",COUNTA($C$3:C481))</f>
        <v/>
      </c>
      <c r="B481" s="48" t="str">
        <f t="shared" si="14"/>
        <v/>
      </c>
      <c r="C481" s="24"/>
      <c r="D481" s="24"/>
      <c r="E481" s="51" t="str">
        <f t="shared" si="15"/>
        <v/>
      </c>
      <c r="F481" s="53"/>
    </row>
    <row r="482" spans="1:6" ht="18.5" x14ac:dyDescent="0.45">
      <c r="A482" s="44" t="str">
        <f>IF(C482="","",COUNTA($C$3:C482))</f>
        <v/>
      </c>
      <c r="B482" s="48" t="str">
        <f t="shared" si="14"/>
        <v/>
      </c>
      <c r="C482" s="24"/>
      <c r="D482" s="24"/>
      <c r="E482" s="51" t="str">
        <f t="shared" si="15"/>
        <v/>
      </c>
      <c r="F482" s="53"/>
    </row>
    <row r="483" spans="1:6" ht="18.5" x14ac:dyDescent="0.45">
      <c r="A483" s="44" t="str">
        <f>IF(C483="","",COUNTA($C$3:C483))</f>
        <v/>
      </c>
      <c r="B483" s="48" t="str">
        <f t="shared" si="14"/>
        <v/>
      </c>
      <c r="C483" s="24"/>
      <c r="D483" s="24"/>
      <c r="E483" s="51" t="str">
        <f t="shared" si="15"/>
        <v/>
      </c>
      <c r="F483" s="53"/>
    </row>
    <row r="484" spans="1:6" ht="18.5" x14ac:dyDescent="0.45">
      <c r="A484" s="44" t="str">
        <f>IF(C484="","",COUNTA($C$3:C484))</f>
        <v/>
      </c>
      <c r="B484" s="48" t="str">
        <f t="shared" si="14"/>
        <v/>
      </c>
      <c r="C484" s="24"/>
      <c r="D484" s="24"/>
      <c r="E484" s="51" t="str">
        <f t="shared" si="15"/>
        <v/>
      </c>
      <c r="F484" s="53"/>
    </row>
    <row r="485" spans="1:6" ht="18.5" x14ac:dyDescent="0.45">
      <c r="A485" s="44" t="str">
        <f>IF(C485="","",COUNTA($C$3:C485))</f>
        <v/>
      </c>
      <c r="B485" s="48" t="str">
        <f t="shared" si="14"/>
        <v/>
      </c>
      <c r="C485" s="24"/>
      <c r="D485" s="24"/>
      <c r="E485" s="51" t="str">
        <f t="shared" si="15"/>
        <v/>
      </c>
      <c r="F485" s="53"/>
    </row>
    <row r="486" spans="1:6" ht="18.5" x14ac:dyDescent="0.45">
      <c r="A486" s="44" t="str">
        <f>IF(C486="","",COUNTA($C$3:C486))</f>
        <v/>
      </c>
      <c r="B486" s="48" t="str">
        <f t="shared" si="14"/>
        <v/>
      </c>
      <c r="C486" s="24"/>
      <c r="D486" s="24"/>
      <c r="E486" s="51" t="str">
        <f t="shared" si="15"/>
        <v/>
      </c>
      <c r="F486" s="53"/>
    </row>
    <row r="487" spans="1:6" ht="18.5" x14ac:dyDescent="0.45">
      <c r="A487" s="44" t="str">
        <f>IF(C487="","",COUNTA($C$3:C487))</f>
        <v/>
      </c>
      <c r="B487" s="48" t="str">
        <f t="shared" si="14"/>
        <v/>
      </c>
      <c r="C487" s="24"/>
      <c r="D487" s="24"/>
      <c r="E487" s="51" t="str">
        <f t="shared" si="15"/>
        <v/>
      </c>
      <c r="F487" s="53"/>
    </row>
    <row r="488" spans="1:6" ht="18.5" x14ac:dyDescent="0.45">
      <c r="A488" s="44" t="str">
        <f>IF(C488="","",COUNTA($C$3:C488))</f>
        <v/>
      </c>
      <c r="B488" s="48" t="str">
        <f t="shared" si="14"/>
        <v/>
      </c>
      <c r="C488" s="24"/>
      <c r="D488" s="24"/>
      <c r="E488" s="51" t="str">
        <f t="shared" si="15"/>
        <v/>
      </c>
      <c r="F488" s="53"/>
    </row>
    <row r="489" spans="1:6" ht="18.5" x14ac:dyDescent="0.45">
      <c r="A489" s="44" t="str">
        <f>IF(C489="","",COUNTA($C$3:C489))</f>
        <v/>
      </c>
      <c r="B489" s="48" t="str">
        <f t="shared" si="14"/>
        <v/>
      </c>
      <c r="C489" s="24"/>
      <c r="D489" s="24"/>
      <c r="E489" s="51" t="str">
        <f t="shared" si="15"/>
        <v/>
      </c>
      <c r="F489" s="53"/>
    </row>
    <row r="490" spans="1:6" ht="18.5" x14ac:dyDescent="0.45">
      <c r="A490" s="44" t="str">
        <f>IF(C490="","",COUNTA($C$3:C490))</f>
        <v/>
      </c>
      <c r="B490" s="48" t="str">
        <f t="shared" si="14"/>
        <v/>
      </c>
      <c r="C490" s="24"/>
      <c r="D490" s="24"/>
      <c r="E490" s="51" t="str">
        <f t="shared" si="15"/>
        <v/>
      </c>
      <c r="F490" s="53"/>
    </row>
    <row r="491" spans="1:6" ht="18.5" x14ac:dyDescent="0.45">
      <c r="A491" s="44" t="str">
        <f>IF(C491="","",COUNTA($C$3:C491))</f>
        <v/>
      </c>
      <c r="B491" s="48" t="str">
        <f t="shared" si="14"/>
        <v/>
      </c>
      <c r="C491" s="24"/>
      <c r="D491" s="24"/>
      <c r="E491" s="51" t="str">
        <f t="shared" si="15"/>
        <v/>
      </c>
      <c r="F491" s="53"/>
    </row>
    <row r="492" spans="1:6" ht="18.5" x14ac:dyDescent="0.45">
      <c r="A492" s="44" t="str">
        <f>IF(C492="","",COUNTA($C$3:C492))</f>
        <v/>
      </c>
      <c r="B492" s="48" t="str">
        <f t="shared" si="14"/>
        <v/>
      </c>
      <c r="C492" s="24"/>
      <c r="D492" s="24"/>
      <c r="E492" s="51" t="str">
        <f t="shared" si="15"/>
        <v/>
      </c>
      <c r="F492" s="53"/>
    </row>
    <row r="493" spans="1:6" ht="18.5" x14ac:dyDescent="0.45">
      <c r="A493" s="44" t="str">
        <f>IF(C493="","",COUNTA($C$3:C493))</f>
        <v/>
      </c>
      <c r="B493" s="48" t="str">
        <f t="shared" si="14"/>
        <v/>
      </c>
      <c r="C493" s="24"/>
      <c r="D493" s="24"/>
      <c r="E493" s="51" t="str">
        <f t="shared" si="15"/>
        <v/>
      </c>
      <c r="F493" s="53"/>
    </row>
    <row r="494" spans="1:6" ht="18.5" x14ac:dyDescent="0.45">
      <c r="A494" s="44" t="str">
        <f>IF(C494="","",COUNTA($C$3:C494))</f>
        <v/>
      </c>
      <c r="B494" s="48" t="str">
        <f t="shared" si="14"/>
        <v/>
      </c>
      <c r="C494" s="24"/>
      <c r="D494" s="24"/>
      <c r="E494" s="51" t="str">
        <f t="shared" si="15"/>
        <v/>
      </c>
      <c r="F494" s="53"/>
    </row>
    <row r="495" spans="1:6" ht="18.5" x14ac:dyDescent="0.45">
      <c r="A495" s="44" t="str">
        <f>IF(C495="","",COUNTA($C$3:C495))</f>
        <v/>
      </c>
      <c r="B495" s="48" t="str">
        <f t="shared" si="14"/>
        <v/>
      </c>
      <c r="C495" s="24"/>
      <c r="D495" s="24"/>
      <c r="E495" s="51" t="str">
        <f t="shared" si="15"/>
        <v/>
      </c>
      <c r="F495" s="53"/>
    </row>
    <row r="496" spans="1:6" ht="18.5" x14ac:dyDescent="0.45">
      <c r="A496" s="44" t="str">
        <f>IF(C496="","",COUNTA($C$3:C496))</f>
        <v/>
      </c>
      <c r="B496" s="48" t="str">
        <f t="shared" si="14"/>
        <v/>
      </c>
      <c r="C496" s="24"/>
      <c r="D496" s="24"/>
      <c r="E496" s="51" t="str">
        <f t="shared" si="15"/>
        <v/>
      </c>
      <c r="F496" s="53"/>
    </row>
    <row r="497" spans="1:6" ht="18.5" x14ac:dyDescent="0.45">
      <c r="A497" s="44" t="str">
        <f>IF(C497="","",COUNTA($C$3:C497))</f>
        <v/>
      </c>
      <c r="B497" s="48" t="str">
        <f t="shared" si="14"/>
        <v/>
      </c>
      <c r="C497" s="24"/>
      <c r="D497" s="24"/>
      <c r="E497" s="51" t="str">
        <f t="shared" si="15"/>
        <v/>
      </c>
      <c r="F497" s="53"/>
    </row>
    <row r="498" spans="1:6" ht="18.5" x14ac:dyDescent="0.45">
      <c r="A498" s="44" t="str">
        <f>IF(C498="","",COUNTA($C$3:C498))</f>
        <v/>
      </c>
      <c r="B498" s="48" t="str">
        <f t="shared" si="14"/>
        <v/>
      </c>
      <c r="C498" s="24"/>
      <c r="D498" s="24"/>
      <c r="E498" s="51" t="str">
        <f t="shared" si="15"/>
        <v/>
      </c>
      <c r="F498" s="53"/>
    </row>
    <row r="499" spans="1:6" ht="18.5" x14ac:dyDescent="0.45">
      <c r="A499" s="44" t="str">
        <f>IF(C499="","",COUNTA($C$3:C499))</f>
        <v/>
      </c>
      <c r="B499" s="48" t="str">
        <f t="shared" si="14"/>
        <v/>
      </c>
      <c r="C499" s="24"/>
      <c r="D499" s="24"/>
      <c r="E499" s="51" t="str">
        <f t="shared" si="15"/>
        <v/>
      </c>
      <c r="F499" s="53"/>
    </row>
    <row r="500" spans="1:6" ht="18.5" x14ac:dyDescent="0.45">
      <c r="A500" s="44" t="str">
        <f>IF(C500="","",COUNTA($C$3:C500))</f>
        <v/>
      </c>
      <c r="B500" s="48" t="str">
        <f t="shared" si="14"/>
        <v/>
      </c>
      <c r="C500" s="24"/>
      <c r="D500" s="24"/>
      <c r="E500" s="51" t="str">
        <f t="shared" si="15"/>
        <v/>
      </c>
      <c r="F500" s="53"/>
    </row>
    <row r="501" spans="1:6" ht="18.5" x14ac:dyDescent="0.45">
      <c r="A501" s="44" t="str">
        <f>IF(C501="","",COUNTA($C$3:C501))</f>
        <v/>
      </c>
      <c r="B501" s="48" t="str">
        <f t="shared" si="14"/>
        <v/>
      </c>
      <c r="C501" s="24"/>
      <c r="D501" s="24"/>
      <c r="E501" s="51" t="str">
        <f t="shared" si="15"/>
        <v/>
      </c>
      <c r="F501" s="53"/>
    </row>
    <row r="502" spans="1:6" ht="18.5" x14ac:dyDescent="0.45">
      <c r="A502" s="44" t="str">
        <f>IF(C502="","",COUNTA($C$3:C502))</f>
        <v/>
      </c>
      <c r="B502" s="48" t="str">
        <f t="shared" si="14"/>
        <v/>
      </c>
      <c r="C502" s="24"/>
      <c r="D502" s="24"/>
      <c r="E502" s="51" t="str">
        <f t="shared" si="15"/>
        <v/>
      </c>
      <c r="F502" s="53"/>
    </row>
    <row r="503" spans="1:6" ht="18.5" x14ac:dyDescent="0.45">
      <c r="A503" s="44" t="str">
        <f>IF(C503="","",COUNTA($C$3:C503))</f>
        <v/>
      </c>
      <c r="B503" s="48" t="str">
        <f t="shared" si="14"/>
        <v/>
      </c>
      <c r="C503" s="24"/>
      <c r="D503" s="24"/>
      <c r="E503" s="51" t="str">
        <f t="shared" si="15"/>
        <v/>
      </c>
      <c r="F503" s="53"/>
    </row>
    <row r="504" spans="1:6" ht="18.5" x14ac:dyDescent="0.45">
      <c r="A504" s="44" t="str">
        <f>IF(C504="","",COUNTA($C$3:C504))</f>
        <v/>
      </c>
      <c r="B504" s="48" t="str">
        <f t="shared" si="14"/>
        <v/>
      </c>
      <c r="C504" s="24"/>
      <c r="D504" s="24"/>
      <c r="E504" s="51" t="str">
        <f t="shared" si="15"/>
        <v/>
      </c>
      <c r="F504" s="53"/>
    </row>
    <row r="505" spans="1:6" ht="18.5" x14ac:dyDescent="0.45">
      <c r="A505" s="44" t="str">
        <f>IF(C505="","",COUNTA($C$3:C505))</f>
        <v/>
      </c>
      <c r="B505" s="48" t="str">
        <f t="shared" si="14"/>
        <v/>
      </c>
      <c r="C505" s="24"/>
      <c r="D505" s="24"/>
      <c r="E505" s="51" t="str">
        <f t="shared" si="15"/>
        <v/>
      </c>
      <c r="F505" s="53"/>
    </row>
    <row r="506" spans="1:6" ht="18.5" x14ac:dyDescent="0.45">
      <c r="A506" s="44" t="str">
        <f>IF(C506="","",COUNTA($C$3:C506))</f>
        <v/>
      </c>
      <c r="B506" s="48" t="str">
        <f t="shared" si="14"/>
        <v/>
      </c>
      <c r="C506" s="24"/>
      <c r="D506" s="24"/>
      <c r="E506" s="51" t="str">
        <f t="shared" si="15"/>
        <v/>
      </c>
      <c r="F506" s="53"/>
    </row>
    <row r="507" spans="1:6" ht="18.5" x14ac:dyDescent="0.45">
      <c r="A507" s="44" t="str">
        <f>IF(C507="","",COUNTA($C$3:C507))</f>
        <v/>
      </c>
      <c r="B507" s="48" t="str">
        <f t="shared" si="14"/>
        <v/>
      </c>
      <c r="C507" s="24"/>
      <c r="D507" s="24"/>
      <c r="E507" s="51" t="str">
        <f t="shared" si="15"/>
        <v/>
      </c>
      <c r="F507" s="53"/>
    </row>
    <row r="508" spans="1:6" ht="18.5" x14ac:dyDescent="0.45">
      <c r="A508" s="44" t="str">
        <f>IF(C508="","",COUNTA($C$3:C508))</f>
        <v/>
      </c>
      <c r="B508" s="48" t="str">
        <f t="shared" si="14"/>
        <v/>
      </c>
      <c r="C508" s="24"/>
      <c r="D508" s="24"/>
      <c r="E508" s="51" t="str">
        <f t="shared" si="15"/>
        <v/>
      </c>
      <c r="F508" s="53"/>
    </row>
    <row r="509" spans="1:6" ht="18.5" x14ac:dyDescent="0.45">
      <c r="A509" s="44" t="str">
        <f>IF(C509="","",COUNTA($C$3:C509))</f>
        <v/>
      </c>
      <c r="B509" s="48" t="str">
        <f t="shared" si="14"/>
        <v/>
      </c>
      <c r="C509" s="24"/>
      <c r="D509" s="24"/>
      <c r="E509" s="51" t="str">
        <f t="shared" si="15"/>
        <v/>
      </c>
      <c r="F509" s="53"/>
    </row>
    <row r="510" spans="1:6" ht="18.5" x14ac:dyDescent="0.45">
      <c r="A510" s="44" t="str">
        <f>IF(C510="","",COUNTA($C$3:C510))</f>
        <v/>
      </c>
      <c r="B510" s="48" t="str">
        <f t="shared" si="14"/>
        <v/>
      </c>
      <c r="C510" s="24"/>
      <c r="D510" s="24"/>
      <c r="E510" s="51" t="str">
        <f t="shared" si="15"/>
        <v/>
      </c>
      <c r="F510" s="53"/>
    </row>
    <row r="511" spans="1:6" ht="18.5" x14ac:dyDescent="0.45">
      <c r="A511" s="44" t="str">
        <f>IF(C511="","",COUNTA($C$3:C511))</f>
        <v/>
      </c>
      <c r="B511" s="48" t="str">
        <f t="shared" si="14"/>
        <v/>
      </c>
      <c r="C511" s="24"/>
      <c r="D511" s="24"/>
      <c r="E511" s="51" t="str">
        <f t="shared" si="15"/>
        <v/>
      </c>
      <c r="F511" s="53"/>
    </row>
    <row r="512" spans="1:6" ht="18.5" x14ac:dyDescent="0.45">
      <c r="A512" s="44" t="str">
        <f>IF(C512="","",COUNTA($C$3:C512))</f>
        <v/>
      </c>
      <c r="B512" s="48" t="str">
        <f t="shared" si="14"/>
        <v/>
      </c>
      <c r="C512" s="24"/>
      <c r="D512" s="24"/>
      <c r="E512" s="51" t="str">
        <f t="shared" si="15"/>
        <v/>
      </c>
      <c r="F512" s="53"/>
    </row>
    <row r="513" spans="1:6" ht="18.5" x14ac:dyDescent="0.45">
      <c r="A513" s="44" t="str">
        <f>IF(C513="","",COUNTA($C$3:C513))</f>
        <v/>
      </c>
      <c r="B513" s="48" t="str">
        <f t="shared" si="14"/>
        <v/>
      </c>
      <c r="C513" s="24"/>
      <c r="D513" s="24"/>
      <c r="E513" s="51" t="str">
        <f t="shared" si="15"/>
        <v/>
      </c>
      <c r="F513" s="53"/>
    </row>
    <row r="514" spans="1:6" ht="18.5" x14ac:dyDescent="0.45">
      <c r="A514" s="44" t="str">
        <f>IF(C514="","",COUNTA($C$3:C514))</f>
        <v/>
      </c>
      <c r="B514" s="48" t="str">
        <f t="shared" si="14"/>
        <v/>
      </c>
      <c r="C514" s="24"/>
      <c r="D514" s="24"/>
      <c r="E514" s="51" t="str">
        <f t="shared" si="15"/>
        <v/>
      </c>
      <c r="F514" s="53"/>
    </row>
    <row r="515" spans="1:6" ht="18.5" x14ac:dyDescent="0.45">
      <c r="A515" s="44" t="str">
        <f>IF(C515="","",COUNTA($C$3:C515))</f>
        <v/>
      </c>
      <c r="B515" s="48" t="str">
        <f t="shared" si="14"/>
        <v/>
      </c>
      <c r="C515" s="24"/>
      <c r="D515" s="24"/>
      <c r="E515" s="51" t="str">
        <f t="shared" si="15"/>
        <v/>
      </c>
      <c r="F515" s="53"/>
    </row>
    <row r="516" spans="1:6" ht="18.5" x14ac:dyDescent="0.45">
      <c r="A516" s="44" t="str">
        <f>IF(C516="","",COUNTA($C$3:C516))</f>
        <v/>
      </c>
      <c r="B516" s="48" t="str">
        <f t="shared" ref="B516:B579" si="16">IF(C516="","",TEXT(C516,"mmmm"))</f>
        <v/>
      </c>
      <c r="C516" s="24"/>
      <c r="D516" s="24"/>
      <c r="E516" s="51" t="str">
        <f t="shared" ref="E516:E579" si="17">IF(F516="","","Kg's")</f>
        <v/>
      </c>
      <c r="F516" s="53"/>
    </row>
    <row r="517" spans="1:6" ht="18.5" x14ac:dyDescent="0.45">
      <c r="A517" s="44" t="str">
        <f>IF(C517="","",COUNTA($C$3:C517))</f>
        <v/>
      </c>
      <c r="B517" s="48" t="str">
        <f t="shared" si="16"/>
        <v/>
      </c>
      <c r="C517" s="24"/>
      <c r="D517" s="24"/>
      <c r="E517" s="51" t="str">
        <f t="shared" si="17"/>
        <v/>
      </c>
      <c r="F517" s="53"/>
    </row>
    <row r="518" spans="1:6" ht="18.5" x14ac:dyDescent="0.45">
      <c r="A518" s="44" t="str">
        <f>IF(C518="","",COUNTA($C$3:C518))</f>
        <v/>
      </c>
      <c r="B518" s="48" t="str">
        <f t="shared" si="16"/>
        <v/>
      </c>
      <c r="C518" s="24"/>
      <c r="D518" s="24"/>
      <c r="E518" s="51" t="str">
        <f t="shared" si="17"/>
        <v/>
      </c>
      <c r="F518" s="53"/>
    </row>
    <row r="519" spans="1:6" ht="18.5" x14ac:dyDescent="0.45">
      <c r="A519" s="44" t="str">
        <f>IF(C519="","",COUNTA($C$3:C519))</f>
        <v/>
      </c>
      <c r="B519" s="48" t="str">
        <f t="shared" si="16"/>
        <v/>
      </c>
      <c r="C519" s="24"/>
      <c r="D519" s="24"/>
      <c r="E519" s="51" t="str">
        <f t="shared" si="17"/>
        <v/>
      </c>
      <c r="F519" s="53"/>
    </row>
    <row r="520" spans="1:6" ht="18.5" x14ac:dyDescent="0.45">
      <c r="A520" s="44" t="str">
        <f>IF(C520="","",COUNTA($C$3:C520))</f>
        <v/>
      </c>
      <c r="B520" s="48" t="str">
        <f t="shared" si="16"/>
        <v/>
      </c>
      <c r="C520" s="24"/>
      <c r="D520" s="24"/>
      <c r="E520" s="51" t="str">
        <f t="shared" si="17"/>
        <v/>
      </c>
      <c r="F520" s="53"/>
    </row>
    <row r="521" spans="1:6" ht="18.5" x14ac:dyDescent="0.45">
      <c r="A521" s="44" t="str">
        <f>IF(C521="","",COUNTA($C$3:C521))</f>
        <v/>
      </c>
      <c r="B521" s="48" t="str">
        <f t="shared" si="16"/>
        <v/>
      </c>
      <c r="C521" s="24"/>
      <c r="D521" s="24"/>
      <c r="E521" s="51" t="str">
        <f t="shared" si="17"/>
        <v/>
      </c>
      <c r="F521" s="53"/>
    </row>
    <row r="522" spans="1:6" ht="18.5" x14ac:dyDescent="0.45">
      <c r="A522" s="44" t="str">
        <f>IF(C522="","",COUNTA($C$3:C522))</f>
        <v/>
      </c>
      <c r="B522" s="48" t="str">
        <f t="shared" si="16"/>
        <v/>
      </c>
      <c r="C522" s="24"/>
      <c r="D522" s="24"/>
      <c r="E522" s="51" t="str">
        <f t="shared" si="17"/>
        <v/>
      </c>
      <c r="F522" s="53"/>
    </row>
    <row r="523" spans="1:6" ht="18.5" x14ac:dyDescent="0.45">
      <c r="A523" s="44" t="str">
        <f>IF(C523="","",COUNTA($C$3:C523))</f>
        <v/>
      </c>
      <c r="B523" s="48" t="str">
        <f t="shared" si="16"/>
        <v/>
      </c>
      <c r="C523" s="24"/>
      <c r="D523" s="24"/>
      <c r="E523" s="51" t="str">
        <f t="shared" si="17"/>
        <v/>
      </c>
      <c r="F523" s="53"/>
    </row>
    <row r="524" spans="1:6" ht="18.5" x14ac:dyDescent="0.45">
      <c r="A524" s="44" t="str">
        <f>IF(C524="","",COUNTA($C$3:C524))</f>
        <v/>
      </c>
      <c r="B524" s="48" t="str">
        <f t="shared" si="16"/>
        <v/>
      </c>
      <c r="C524" s="24"/>
      <c r="D524" s="24"/>
      <c r="E524" s="51" t="str">
        <f t="shared" si="17"/>
        <v/>
      </c>
      <c r="F524" s="53"/>
    </row>
    <row r="525" spans="1:6" ht="18.5" x14ac:dyDescent="0.45">
      <c r="A525" s="44" t="str">
        <f>IF(C525="","",COUNTA($C$3:C525))</f>
        <v/>
      </c>
      <c r="B525" s="48" t="str">
        <f t="shared" si="16"/>
        <v/>
      </c>
      <c r="C525" s="24"/>
      <c r="D525" s="24"/>
      <c r="E525" s="51" t="str">
        <f t="shared" si="17"/>
        <v/>
      </c>
      <c r="F525" s="53"/>
    </row>
    <row r="526" spans="1:6" ht="18.5" x14ac:dyDescent="0.45">
      <c r="A526" s="44" t="str">
        <f>IF(C526="","",COUNTA($C$3:C526))</f>
        <v/>
      </c>
      <c r="B526" s="48" t="str">
        <f t="shared" si="16"/>
        <v/>
      </c>
      <c r="C526" s="24"/>
      <c r="D526" s="24"/>
      <c r="E526" s="51" t="str">
        <f t="shared" si="17"/>
        <v/>
      </c>
      <c r="F526" s="53"/>
    </row>
    <row r="527" spans="1:6" ht="18.5" x14ac:dyDescent="0.45">
      <c r="A527" s="44" t="str">
        <f>IF(C527="","",COUNTA($C$3:C527))</f>
        <v/>
      </c>
      <c r="B527" s="48" t="str">
        <f t="shared" si="16"/>
        <v/>
      </c>
      <c r="C527" s="24"/>
      <c r="D527" s="24"/>
      <c r="E527" s="51" t="str">
        <f t="shared" si="17"/>
        <v/>
      </c>
      <c r="F527" s="53"/>
    </row>
    <row r="528" spans="1:6" ht="18.5" x14ac:dyDescent="0.45">
      <c r="A528" s="44" t="str">
        <f>IF(C528="","",COUNTA($C$3:C528))</f>
        <v/>
      </c>
      <c r="B528" s="48" t="str">
        <f t="shared" si="16"/>
        <v/>
      </c>
      <c r="C528" s="24"/>
      <c r="D528" s="24"/>
      <c r="E528" s="51" t="str">
        <f t="shared" si="17"/>
        <v/>
      </c>
      <c r="F528" s="53"/>
    </row>
    <row r="529" spans="1:6" ht="18.5" x14ac:dyDescent="0.45">
      <c r="A529" s="44" t="str">
        <f>IF(C529="","",COUNTA($C$3:C529))</f>
        <v/>
      </c>
      <c r="B529" s="48" t="str">
        <f t="shared" si="16"/>
        <v/>
      </c>
      <c r="C529" s="24"/>
      <c r="D529" s="24"/>
      <c r="E529" s="51" t="str">
        <f t="shared" si="17"/>
        <v/>
      </c>
      <c r="F529" s="53"/>
    </row>
    <row r="530" spans="1:6" ht="18.5" x14ac:dyDescent="0.45">
      <c r="A530" s="44" t="str">
        <f>IF(C530="","",COUNTA($C$3:C530))</f>
        <v/>
      </c>
      <c r="B530" s="48" t="str">
        <f t="shared" si="16"/>
        <v/>
      </c>
      <c r="C530" s="24"/>
      <c r="D530" s="24"/>
      <c r="E530" s="51" t="str">
        <f t="shared" si="17"/>
        <v/>
      </c>
      <c r="F530" s="53"/>
    </row>
    <row r="531" spans="1:6" ht="18.5" x14ac:dyDescent="0.45">
      <c r="A531" s="44" t="str">
        <f>IF(C531="","",COUNTA($C$3:C531))</f>
        <v/>
      </c>
      <c r="B531" s="48" t="str">
        <f t="shared" si="16"/>
        <v/>
      </c>
      <c r="C531" s="24"/>
      <c r="D531" s="24"/>
      <c r="E531" s="51" t="str">
        <f t="shared" si="17"/>
        <v/>
      </c>
      <c r="F531" s="53"/>
    </row>
    <row r="532" spans="1:6" ht="18.5" x14ac:dyDescent="0.45">
      <c r="A532" s="44" t="str">
        <f>IF(C532="","",COUNTA($C$3:C532))</f>
        <v/>
      </c>
      <c r="B532" s="48" t="str">
        <f t="shared" si="16"/>
        <v/>
      </c>
      <c r="C532" s="24"/>
      <c r="D532" s="24"/>
      <c r="E532" s="51" t="str">
        <f t="shared" si="17"/>
        <v/>
      </c>
      <c r="F532" s="53"/>
    </row>
    <row r="533" spans="1:6" ht="18.5" x14ac:dyDescent="0.45">
      <c r="A533" s="44" t="str">
        <f>IF(C533="","",COUNTA($C$3:C533))</f>
        <v/>
      </c>
      <c r="B533" s="48" t="str">
        <f t="shared" si="16"/>
        <v/>
      </c>
      <c r="C533" s="24"/>
      <c r="D533" s="24"/>
      <c r="E533" s="51" t="str">
        <f t="shared" si="17"/>
        <v/>
      </c>
      <c r="F533" s="53"/>
    </row>
    <row r="534" spans="1:6" ht="18.5" x14ac:dyDescent="0.45">
      <c r="A534" s="44" t="str">
        <f>IF(C534="","",COUNTA($C$3:C534))</f>
        <v/>
      </c>
      <c r="B534" s="48" t="str">
        <f t="shared" si="16"/>
        <v/>
      </c>
      <c r="C534" s="24"/>
      <c r="D534" s="24"/>
      <c r="E534" s="51" t="str">
        <f t="shared" si="17"/>
        <v/>
      </c>
      <c r="F534" s="53"/>
    </row>
    <row r="535" spans="1:6" ht="18.5" x14ac:dyDescent="0.45">
      <c r="A535" s="44" t="str">
        <f>IF(C535="","",COUNTA($C$3:C535))</f>
        <v/>
      </c>
      <c r="B535" s="48" t="str">
        <f t="shared" si="16"/>
        <v/>
      </c>
      <c r="C535" s="24"/>
      <c r="D535" s="24"/>
      <c r="E535" s="51" t="str">
        <f t="shared" si="17"/>
        <v/>
      </c>
      <c r="F535" s="53"/>
    </row>
    <row r="536" spans="1:6" ht="18.5" x14ac:dyDescent="0.45">
      <c r="A536" s="44" t="str">
        <f>IF(C536="","",COUNTA($C$3:C536))</f>
        <v/>
      </c>
      <c r="B536" s="48" t="str">
        <f t="shared" si="16"/>
        <v/>
      </c>
      <c r="C536" s="24"/>
      <c r="D536" s="24"/>
      <c r="E536" s="51" t="str">
        <f t="shared" si="17"/>
        <v/>
      </c>
      <c r="F536" s="53"/>
    </row>
    <row r="537" spans="1:6" ht="18.5" x14ac:dyDescent="0.45">
      <c r="A537" s="44" t="str">
        <f>IF(C537="","",COUNTA($C$3:C537))</f>
        <v/>
      </c>
      <c r="B537" s="48" t="str">
        <f t="shared" si="16"/>
        <v/>
      </c>
      <c r="C537" s="24"/>
      <c r="D537" s="24"/>
      <c r="E537" s="51" t="str">
        <f t="shared" si="17"/>
        <v/>
      </c>
      <c r="F537" s="53"/>
    </row>
    <row r="538" spans="1:6" ht="18.5" x14ac:dyDescent="0.45">
      <c r="A538" s="44" t="str">
        <f>IF(C538="","",COUNTA($C$3:C538))</f>
        <v/>
      </c>
      <c r="B538" s="48" t="str">
        <f t="shared" si="16"/>
        <v/>
      </c>
      <c r="C538" s="24"/>
      <c r="D538" s="24"/>
      <c r="E538" s="51" t="str">
        <f t="shared" si="17"/>
        <v/>
      </c>
      <c r="F538" s="53"/>
    </row>
    <row r="539" spans="1:6" ht="18.5" x14ac:dyDescent="0.45">
      <c r="A539" s="44" t="str">
        <f>IF(C539="","",COUNTA($C$3:C539))</f>
        <v/>
      </c>
      <c r="B539" s="48" t="str">
        <f t="shared" si="16"/>
        <v/>
      </c>
      <c r="C539" s="24"/>
      <c r="D539" s="24"/>
      <c r="E539" s="51" t="str">
        <f t="shared" si="17"/>
        <v/>
      </c>
      <c r="F539" s="53"/>
    </row>
    <row r="540" spans="1:6" ht="18.5" x14ac:dyDescent="0.45">
      <c r="A540" s="44" t="str">
        <f>IF(C540="","",COUNTA($C$3:C540))</f>
        <v/>
      </c>
      <c r="B540" s="48" t="str">
        <f t="shared" si="16"/>
        <v/>
      </c>
      <c r="C540" s="24"/>
      <c r="D540" s="24"/>
      <c r="E540" s="51" t="str">
        <f t="shared" si="17"/>
        <v/>
      </c>
      <c r="F540" s="53"/>
    </row>
    <row r="541" spans="1:6" ht="18.5" x14ac:dyDescent="0.45">
      <c r="A541" s="44" t="str">
        <f>IF(C541="","",COUNTA($C$3:C541))</f>
        <v/>
      </c>
      <c r="B541" s="48" t="str">
        <f t="shared" si="16"/>
        <v/>
      </c>
      <c r="C541" s="24"/>
      <c r="D541" s="24"/>
      <c r="E541" s="51" t="str">
        <f t="shared" si="17"/>
        <v/>
      </c>
      <c r="F541" s="53"/>
    </row>
    <row r="542" spans="1:6" ht="18.5" x14ac:dyDescent="0.45">
      <c r="A542" s="44" t="str">
        <f>IF(C542="","",COUNTA($C$3:C542))</f>
        <v/>
      </c>
      <c r="B542" s="48" t="str">
        <f t="shared" si="16"/>
        <v/>
      </c>
      <c r="C542" s="24"/>
      <c r="D542" s="24"/>
      <c r="E542" s="51" t="str">
        <f t="shared" si="17"/>
        <v/>
      </c>
      <c r="F542" s="53"/>
    </row>
    <row r="543" spans="1:6" ht="18.5" x14ac:dyDescent="0.45">
      <c r="A543" s="44" t="str">
        <f>IF(C543="","",COUNTA($C$3:C543))</f>
        <v/>
      </c>
      <c r="B543" s="48" t="str">
        <f t="shared" si="16"/>
        <v/>
      </c>
      <c r="C543" s="24"/>
      <c r="D543" s="24"/>
      <c r="E543" s="51" t="str">
        <f t="shared" si="17"/>
        <v/>
      </c>
      <c r="F543" s="53"/>
    </row>
    <row r="544" spans="1:6" ht="18.5" x14ac:dyDescent="0.45">
      <c r="A544" s="44" t="str">
        <f>IF(C544="","",COUNTA($C$3:C544))</f>
        <v/>
      </c>
      <c r="B544" s="48" t="str">
        <f t="shared" si="16"/>
        <v/>
      </c>
      <c r="C544" s="24"/>
      <c r="D544" s="24"/>
      <c r="E544" s="51" t="str">
        <f t="shared" si="17"/>
        <v/>
      </c>
      <c r="F544" s="53"/>
    </row>
    <row r="545" spans="1:6" ht="18.5" x14ac:dyDescent="0.45">
      <c r="A545" s="44" t="str">
        <f>IF(C545="","",COUNTA($C$3:C545))</f>
        <v/>
      </c>
      <c r="B545" s="48" t="str">
        <f t="shared" si="16"/>
        <v/>
      </c>
      <c r="C545" s="24"/>
      <c r="D545" s="24"/>
      <c r="E545" s="51" t="str">
        <f t="shared" si="17"/>
        <v/>
      </c>
      <c r="F545" s="53"/>
    </row>
    <row r="546" spans="1:6" ht="18.5" x14ac:dyDescent="0.45">
      <c r="A546" s="44" t="str">
        <f>IF(C546="","",COUNTA($C$3:C546))</f>
        <v/>
      </c>
      <c r="B546" s="48" t="str">
        <f t="shared" si="16"/>
        <v/>
      </c>
      <c r="C546" s="24"/>
      <c r="D546" s="24"/>
      <c r="E546" s="51" t="str">
        <f t="shared" si="17"/>
        <v/>
      </c>
      <c r="F546" s="53"/>
    </row>
    <row r="547" spans="1:6" ht="18.5" x14ac:dyDescent="0.45">
      <c r="A547" s="44" t="str">
        <f>IF(C547="","",COUNTA($C$3:C547))</f>
        <v/>
      </c>
      <c r="B547" s="48" t="str">
        <f t="shared" si="16"/>
        <v/>
      </c>
      <c r="C547" s="24"/>
      <c r="D547" s="24"/>
      <c r="E547" s="51" t="str">
        <f t="shared" si="17"/>
        <v/>
      </c>
      <c r="F547" s="53"/>
    </row>
    <row r="548" spans="1:6" ht="18.5" x14ac:dyDescent="0.45">
      <c r="A548" s="44" t="str">
        <f>IF(C548="","",COUNTA($C$3:C548))</f>
        <v/>
      </c>
      <c r="B548" s="48" t="str">
        <f t="shared" si="16"/>
        <v/>
      </c>
      <c r="C548" s="24"/>
      <c r="D548" s="24"/>
      <c r="E548" s="51" t="str">
        <f t="shared" si="17"/>
        <v/>
      </c>
      <c r="F548" s="53"/>
    </row>
    <row r="549" spans="1:6" ht="18.5" x14ac:dyDescent="0.45">
      <c r="A549" s="44" t="str">
        <f>IF(C549="","",COUNTA($C$3:C549))</f>
        <v/>
      </c>
      <c r="B549" s="48" t="str">
        <f t="shared" si="16"/>
        <v/>
      </c>
      <c r="C549" s="24"/>
      <c r="D549" s="24"/>
      <c r="E549" s="51" t="str">
        <f t="shared" si="17"/>
        <v/>
      </c>
      <c r="F549" s="53"/>
    </row>
    <row r="550" spans="1:6" ht="18.5" x14ac:dyDescent="0.45">
      <c r="A550" s="44" t="str">
        <f>IF(C550="","",COUNTA($C$3:C550))</f>
        <v/>
      </c>
      <c r="B550" s="48" t="str">
        <f t="shared" si="16"/>
        <v/>
      </c>
      <c r="C550" s="24"/>
      <c r="D550" s="24"/>
      <c r="E550" s="51" t="str">
        <f t="shared" si="17"/>
        <v/>
      </c>
      <c r="F550" s="53"/>
    </row>
    <row r="551" spans="1:6" ht="18.5" x14ac:dyDescent="0.45">
      <c r="A551" s="44" t="str">
        <f>IF(C551="","",COUNTA($C$3:C551))</f>
        <v/>
      </c>
      <c r="B551" s="48" t="str">
        <f t="shared" si="16"/>
        <v/>
      </c>
      <c r="C551" s="24"/>
      <c r="D551" s="24"/>
      <c r="E551" s="51" t="str">
        <f t="shared" si="17"/>
        <v/>
      </c>
      <c r="F551" s="53"/>
    </row>
    <row r="552" spans="1:6" ht="18.5" x14ac:dyDescent="0.45">
      <c r="A552" s="44" t="str">
        <f>IF(C552="","",COUNTA($C$3:C552))</f>
        <v/>
      </c>
      <c r="B552" s="48" t="str">
        <f t="shared" si="16"/>
        <v/>
      </c>
      <c r="C552" s="24"/>
      <c r="D552" s="24"/>
      <c r="E552" s="51" t="str">
        <f t="shared" si="17"/>
        <v/>
      </c>
      <c r="F552" s="53"/>
    </row>
    <row r="553" spans="1:6" ht="18.5" x14ac:dyDescent="0.45">
      <c r="A553" s="44" t="str">
        <f>IF(C553="","",COUNTA($C$3:C553))</f>
        <v/>
      </c>
      <c r="B553" s="48" t="str">
        <f t="shared" si="16"/>
        <v/>
      </c>
      <c r="C553" s="24"/>
      <c r="D553" s="24"/>
      <c r="E553" s="51" t="str">
        <f t="shared" si="17"/>
        <v/>
      </c>
      <c r="F553" s="53"/>
    </row>
    <row r="554" spans="1:6" ht="18.5" x14ac:dyDescent="0.45">
      <c r="A554" s="44" t="str">
        <f>IF(C554="","",COUNTA($C$3:C554))</f>
        <v/>
      </c>
      <c r="B554" s="48" t="str">
        <f t="shared" si="16"/>
        <v/>
      </c>
      <c r="C554" s="24"/>
      <c r="D554" s="24"/>
      <c r="E554" s="51" t="str">
        <f t="shared" si="17"/>
        <v/>
      </c>
      <c r="F554" s="53"/>
    </row>
    <row r="555" spans="1:6" ht="18.5" x14ac:dyDescent="0.45">
      <c r="A555" s="44" t="str">
        <f>IF(C555="","",COUNTA($C$3:C555))</f>
        <v/>
      </c>
      <c r="B555" s="48" t="str">
        <f t="shared" si="16"/>
        <v/>
      </c>
      <c r="C555" s="24"/>
      <c r="D555" s="24"/>
      <c r="E555" s="51" t="str">
        <f t="shared" si="17"/>
        <v/>
      </c>
      <c r="F555" s="53"/>
    </row>
    <row r="556" spans="1:6" ht="18.5" x14ac:dyDescent="0.45">
      <c r="A556" s="44" t="str">
        <f>IF(C556="","",COUNTA($C$3:C556))</f>
        <v/>
      </c>
      <c r="B556" s="48" t="str">
        <f t="shared" si="16"/>
        <v/>
      </c>
      <c r="C556" s="24"/>
      <c r="D556" s="24"/>
      <c r="E556" s="51" t="str">
        <f t="shared" si="17"/>
        <v/>
      </c>
      <c r="F556" s="53"/>
    </row>
    <row r="557" spans="1:6" ht="18.5" x14ac:dyDescent="0.45">
      <c r="A557" s="44" t="str">
        <f>IF(C557="","",COUNTA($C$3:C557))</f>
        <v/>
      </c>
      <c r="B557" s="48" t="str">
        <f t="shared" si="16"/>
        <v/>
      </c>
      <c r="C557" s="24"/>
      <c r="D557" s="24"/>
      <c r="E557" s="51" t="str">
        <f t="shared" si="17"/>
        <v/>
      </c>
      <c r="F557" s="53"/>
    </row>
    <row r="558" spans="1:6" ht="18.5" x14ac:dyDescent="0.45">
      <c r="A558" s="44" t="str">
        <f>IF(C558="","",COUNTA($C$3:C558))</f>
        <v/>
      </c>
      <c r="B558" s="48" t="str">
        <f t="shared" si="16"/>
        <v/>
      </c>
      <c r="C558" s="24"/>
      <c r="D558" s="24"/>
      <c r="E558" s="51" t="str">
        <f t="shared" si="17"/>
        <v/>
      </c>
      <c r="F558" s="53"/>
    </row>
    <row r="559" spans="1:6" ht="18.5" x14ac:dyDescent="0.45">
      <c r="A559" s="44" t="str">
        <f>IF(C559="","",COUNTA($C$3:C559))</f>
        <v/>
      </c>
      <c r="B559" s="48" t="str">
        <f t="shared" si="16"/>
        <v/>
      </c>
      <c r="C559" s="24"/>
      <c r="D559" s="24"/>
      <c r="E559" s="51" t="str">
        <f t="shared" si="17"/>
        <v/>
      </c>
      <c r="F559" s="53"/>
    </row>
    <row r="560" spans="1:6" ht="18.5" x14ac:dyDescent="0.45">
      <c r="A560" s="44" t="str">
        <f>IF(C560="","",COUNTA($C$3:C560))</f>
        <v/>
      </c>
      <c r="B560" s="48" t="str">
        <f t="shared" si="16"/>
        <v/>
      </c>
      <c r="C560" s="24"/>
      <c r="D560" s="24"/>
      <c r="E560" s="51" t="str">
        <f t="shared" si="17"/>
        <v/>
      </c>
      <c r="F560" s="53"/>
    </row>
    <row r="561" spans="1:6" ht="18.5" x14ac:dyDescent="0.45">
      <c r="A561" s="44" t="str">
        <f>IF(C561="","",COUNTA($C$3:C561))</f>
        <v/>
      </c>
      <c r="B561" s="48" t="str">
        <f t="shared" si="16"/>
        <v/>
      </c>
      <c r="C561" s="24"/>
      <c r="D561" s="24"/>
      <c r="E561" s="51" t="str">
        <f t="shared" si="17"/>
        <v/>
      </c>
      <c r="F561" s="53"/>
    </row>
    <row r="562" spans="1:6" ht="18.5" x14ac:dyDescent="0.45">
      <c r="A562" s="44" t="str">
        <f>IF(C562="","",COUNTA($C$3:C562))</f>
        <v/>
      </c>
      <c r="B562" s="48" t="str">
        <f t="shared" si="16"/>
        <v/>
      </c>
      <c r="C562" s="24"/>
      <c r="D562" s="24"/>
      <c r="E562" s="51" t="str">
        <f t="shared" si="17"/>
        <v/>
      </c>
      <c r="F562" s="53"/>
    </row>
    <row r="563" spans="1:6" ht="18.5" x14ac:dyDescent="0.45">
      <c r="A563" s="44" t="str">
        <f>IF(C563="","",COUNTA($C$3:C563))</f>
        <v/>
      </c>
      <c r="B563" s="48" t="str">
        <f t="shared" si="16"/>
        <v/>
      </c>
      <c r="C563" s="24"/>
      <c r="D563" s="24"/>
      <c r="E563" s="51" t="str">
        <f t="shared" si="17"/>
        <v/>
      </c>
      <c r="F563" s="53"/>
    </row>
    <row r="564" spans="1:6" ht="18.5" x14ac:dyDescent="0.45">
      <c r="A564" s="44" t="str">
        <f>IF(C564="","",COUNTA($C$3:C564))</f>
        <v/>
      </c>
      <c r="B564" s="48" t="str">
        <f t="shared" si="16"/>
        <v/>
      </c>
      <c r="C564" s="24"/>
      <c r="D564" s="24"/>
      <c r="E564" s="51" t="str">
        <f t="shared" si="17"/>
        <v/>
      </c>
      <c r="F564" s="53"/>
    </row>
    <row r="565" spans="1:6" ht="18.5" x14ac:dyDescent="0.45">
      <c r="A565" s="44" t="str">
        <f>IF(C565="","",COUNTA($C$3:C565))</f>
        <v/>
      </c>
      <c r="B565" s="48" t="str">
        <f t="shared" si="16"/>
        <v/>
      </c>
      <c r="C565" s="24"/>
      <c r="D565" s="24"/>
      <c r="E565" s="51" t="str">
        <f t="shared" si="17"/>
        <v/>
      </c>
      <c r="F565" s="53"/>
    </row>
    <row r="566" spans="1:6" ht="18.5" x14ac:dyDescent="0.45">
      <c r="A566" s="44" t="str">
        <f>IF(C566="","",COUNTA($C$3:C566))</f>
        <v/>
      </c>
      <c r="B566" s="48" t="str">
        <f t="shared" si="16"/>
        <v/>
      </c>
      <c r="C566" s="24"/>
      <c r="D566" s="24"/>
      <c r="E566" s="51" t="str">
        <f t="shared" si="17"/>
        <v/>
      </c>
      <c r="F566" s="53"/>
    </row>
    <row r="567" spans="1:6" ht="18.5" x14ac:dyDescent="0.45">
      <c r="A567" s="44" t="str">
        <f>IF(C567="","",COUNTA($C$3:C567))</f>
        <v/>
      </c>
      <c r="B567" s="48" t="str">
        <f t="shared" si="16"/>
        <v/>
      </c>
      <c r="C567" s="24"/>
      <c r="D567" s="24"/>
      <c r="E567" s="51" t="str">
        <f t="shared" si="17"/>
        <v/>
      </c>
      <c r="F567" s="53"/>
    </row>
    <row r="568" spans="1:6" ht="18.5" x14ac:dyDescent="0.45">
      <c r="A568" s="44" t="str">
        <f>IF(C568="","",COUNTA($C$3:C568))</f>
        <v/>
      </c>
      <c r="B568" s="48" t="str">
        <f t="shared" si="16"/>
        <v/>
      </c>
      <c r="C568" s="24"/>
      <c r="D568" s="24"/>
      <c r="E568" s="51" t="str">
        <f t="shared" si="17"/>
        <v/>
      </c>
      <c r="F568" s="53"/>
    </row>
    <row r="569" spans="1:6" ht="18.5" x14ac:dyDescent="0.45">
      <c r="A569" s="44" t="str">
        <f>IF(C569="","",COUNTA($C$3:C569))</f>
        <v/>
      </c>
      <c r="B569" s="48" t="str">
        <f t="shared" si="16"/>
        <v/>
      </c>
      <c r="C569" s="24"/>
      <c r="D569" s="24"/>
      <c r="E569" s="51" t="str">
        <f t="shared" si="17"/>
        <v/>
      </c>
      <c r="F569" s="53"/>
    </row>
    <row r="570" spans="1:6" ht="18.5" x14ac:dyDescent="0.45">
      <c r="A570" s="44" t="str">
        <f>IF(C570="","",COUNTA($C$3:C570))</f>
        <v/>
      </c>
      <c r="B570" s="48" t="str">
        <f t="shared" si="16"/>
        <v/>
      </c>
      <c r="C570" s="24"/>
      <c r="D570" s="24"/>
      <c r="E570" s="51" t="str">
        <f t="shared" si="17"/>
        <v/>
      </c>
      <c r="F570" s="53"/>
    </row>
    <row r="571" spans="1:6" ht="18.5" x14ac:dyDescent="0.45">
      <c r="A571" s="44" t="str">
        <f>IF(C571="","",COUNTA($C$3:C571))</f>
        <v/>
      </c>
      <c r="B571" s="48" t="str">
        <f t="shared" si="16"/>
        <v/>
      </c>
      <c r="C571" s="24"/>
      <c r="D571" s="24"/>
      <c r="E571" s="51" t="str">
        <f t="shared" si="17"/>
        <v/>
      </c>
      <c r="F571" s="53"/>
    </row>
    <row r="572" spans="1:6" ht="18.5" x14ac:dyDescent="0.45">
      <c r="A572" s="44" t="str">
        <f>IF(C572="","",COUNTA($C$3:C572))</f>
        <v/>
      </c>
      <c r="B572" s="48" t="str">
        <f t="shared" si="16"/>
        <v/>
      </c>
      <c r="C572" s="24"/>
      <c r="D572" s="24"/>
      <c r="E572" s="51" t="str">
        <f t="shared" si="17"/>
        <v/>
      </c>
      <c r="F572" s="53"/>
    </row>
    <row r="573" spans="1:6" ht="18.5" x14ac:dyDescent="0.45">
      <c r="A573" s="44" t="str">
        <f>IF(C573="","",COUNTA($C$3:C573))</f>
        <v/>
      </c>
      <c r="B573" s="48" t="str">
        <f t="shared" si="16"/>
        <v/>
      </c>
      <c r="C573" s="24"/>
      <c r="D573" s="24"/>
      <c r="E573" s="51" t="str">
        <f t="shared" si="17"/>
        <v/>
      </c>
      <c r="F573" s="53"/>
    </row>
    <row r="574" spans="1:6" ht="18.5" x14ac:dyDescent="0.45">
      <c r="A574" s="44" t="str">
        <f>IF(C574="","",COUNTA($C$3:C574))</f>
        <v/>
      </c>
      <c r="B574" s="48" t="str">
        <f t="shared" si="16"/>
        <v/>
      </c>
      <c r="C574" s="24"/>
      <c r="D574" s="24"/>
      <c r="E574" s="51" t="str">
        <f t="shared" si="17"/>
        <v/>
      </c>
      <c r="F574" s="53"/>
    </row>
    <row r="575" spans="1:6" ht="18.5" x14ac:dyDescent="0.45">
      <c r="A575" s="44" t="str">
        <f>IF(C575="","",COUNTA($C$3:C575))</f>
        <v/>
      </c>
      <c r="B575" s="48" t="str">
        <f t="shared" si="16"/>
        <v/>
      </c>
      <c r="C575" s="24"/>
      <c r="D575" s="24"/>
      <c r="E575" s="51" t="str">
        <f t="shared" si="17"/>
        <v/>
      </c>
      <c r="F575" s="53"/>
    </row>
    <row r="576" spans="1:6" ht="18.5" x14ac:dyDescent="0.45">
      <c r="A576" s="44" t="str">
        <f>IF(C576="","",COUNTA($C$3:C576))</f>
        <v/>
      </c>
      <c r="B576" s="48" t="str">
        <f t="shared" si="16"/>
        <v/>
      </c>
      <c r="C576" s="24"/>
      <c r="D576" s="24"/>
      <c r="E576" s="51" t="str">
        <f t="shared" si="17"/>
        <v/>
      </c>
      <c r="F576" s="53"/>
    </row>
    <row r="577" spans="1:6" ht="18.5" x14ac:dyDescent="0.45">
      <c r="A577" s="44" t="str">
        <f>IF(C577="","",COUNTA($C$3:C577))</f>
        <v/>
      </c>
      <c r="B577" s="48" t="str">
        <f t="shared" si="16"/>
        <v/>
      </c>
      <c r="C577" s="24"/>
      <c r="D577" s="24"/>
      <c r="E577" s="51" t="str">
        <f t="shared" si="17"/>
        <v/>
      </c>
      <c r="F577" s="53"/>
    </row>
    <row r="578" spans="1:6" ht="18.5" x14ac:dyDescent="0.45">
      <c r="A578" s="44" t="str">
        <f>IF(C578="","",COUNTA($C$3:C578))</f>
        <v/>
      </c>
      <c r="B578" s="48" t="str">
        <f t="shared" si="16"/>
        <v/>
      </c>
      <c r="C578" s="24"/>
      <c r="D578" s="24"/>
      <c r="E578" s="51" t="str">
        <f t="shared" si="17"/>
        <v/>
      </c>
      <c r="F578" s="53"/>
    </row>
    <row r="579" spans="1:6" ht="18.5" x14ac:dyDescent="0.45">
      <c r="A579" s="44" t="str">
        <f>IF(C579="","",COUNTA($C$3:C579))</f>
        <v/>
      </c>
      <c r="B579" s="48" t="str">
        <f t="shared" si="16"/>
        <v/>
      </c>
      <c r="C579" s="24"/>
      <c r="D579" s="24"/>
      <c r="E579" s="51" t="str">
        <f t="shared" si="17"/>
        <v/>
      </c>
      <c r="F579" s="53"/>
    </row>
    <row r="580" spans="1:6" ht="18.5" x14ac:dyDescent="0.45">
      <c r="A580" s="44" t="str">
        <f>IF(C580="","",COUNTA($C$3:C580))</f>
        <v/>
      </c>
      <c r="B580" s="48" t="str">
        <f t="shared" ref="B580:B643" si="18">IF(C580="","",TEXT(C580,"mmmm"))</f>
        <v/>
      </c>
      <c r="C580" s="24"/>
      <c r="D580" s="24"/>
      <c r="E580" s="51" t="str">
        <f t="shared" ref="E580:E643" si="19">IF(F580="","","Kg's")</f>
        <v/>
      </c>
      <c r="F580" s="53"/>
    </row>
    <row r="581" spans="1:6" ht="18.5" x14ac:dyDescent="0.45">
      <c r="A581" s="44" t="str">
        <f>IF(C581="","",COUNTA($C$3:C581))</f>
        <v/>
      </c>
      <c r="B581" s="48" t="str">
        <f t="shared" si="18"/>
        <v/>
      </c>
      <c r="C581" s="24"/>
      <c r="D581" s="24"/>
      <c r="E581" s="51" t="str">
        <f t="shared" si="19"/>
        <v/>
      </c>
      <c r="F581" s="53"/>
    </row>
    <row r="582" spans="1:6" ht="18.5" x14ac:dyDescent="0.45">
      <c r="A582" s="44" t="str">
        <f>IF(C582="","",COUNTA($C$3:C582))</f>
        <v/>
      </c>
      <c r="B582" s="48" t="str">
        <f t="shared" si="18"/>
        <v/>
      </c>
      <c r="C582" s="24"/>
      <c r="D582" s="24"/>
      <c r="E582" s="51" t="str">
        <f t="shared" si="19"/>
        <v/>
      </c>
      <c r="F582" s="53"/>
    </row>
    <row r="583" spans="1:6" ht="18.5" x14ac:dyDescent="0.45">
      <c r="A583" s="44" t="str">
        <f>IF(C583="","",COUNTA($C$3:C583))</f>
        <v/>
      </c>
      <c r="B583" s="48" t="str">
        <f t="shared" si="18"/>
        <v/>
      </c>
      <c r="C583" s="24"/>
      <c r="D583" s="24"/>
      <c r="E583" s="51" t="str">
        <f t="shared" si="19"/>
        <v/>
      </c>
      <c r="F583" s="53"/>
    </row>
    <row r="584" spans="1:6" ht="18.5" x14ac:dyDescent="0.45">
      <c r="A584" s="44" t="str">
        <f>IF(C584="","",COUNTA($C$3:C584))</f>
        <v/>
      </c>
      <c r="B584" s="48" t="str">
        <f t="shared" si="18"/>
        <v/>
      </c>
      <c r="C584" s="24"/>
      <c r="D584" s="24"/>
      <c r="E584" s="51" t="str">
        <f t="shared" si="19"/>
        <v/>
      </c>
      <c r="F584" s="53"/>
    </row>
    <row r="585" spans="1:6" ht="18.5" x14ac:dyDescent="0.45">
      <c r="A585" s="44" t="str">
        <f>IF(C585="","",COUNTA($C$3:C585))</f>
        <v/>
      </c>
      <c r="B585" s="48" t="str">
        <f t="shared" si="18"/>
        <v/>
      </c>
      <c r="C585" s="24"/>
      <c r="D585" s="24"/>
      <c r="E585" s="51" t="str">
        <f t="shared" si="19"/>
        <v/>
      </c>
      <c r="F585" s="53"/>
    </row>
    <row r="586" spans="1:6" ht="18.5" x14ac:dyDescent="0.45">
      <c r="A586" s="44" t="str">
        <f>IF(C586="","",COUNTA($C$3:C586))</f>
        <v/>
      </c>
      <c r="B586" s="48" t="str">
        <f t="shared" si="18"/>
        <v/>
      </c>
      <c r="C586" s="24"/>
      <c r="D586" s="24"/>
      <c r="E586" s="51" t="str">
        <f t="shared" si="19"/>
        <v/>
      </c>
      <c r="F586" s="53"/>
    </row>
    <row r="587" spans="1:6" ht="18.5" x14ac:dyDescent="0.45">
      <c r="A587" s="44" t="str">
        <f>IF(C587="","",COUNTA($C$3:C587))</f>
        <v/>
      </c>
      <c r="B587" s="48" t="str">
        <f t="shared" si="18"/>
        <v/>
      </c>
      <c r="C587" s="24"/>
      <c r="D587" s="24"/>
      <c r="E587" s="51" t="str">
        <f t="shared" si="19"/>
        <v/>
      </c>
      <c r="F587" s="53"/>
    </row>
    <row r="588" spans="1:6" ht="18.5" x14ac:dyDescent="0.45">
      <c r="A588" s="44" t="str">
        <f>IF(C588="","",COUNTA($C$3:C588))</f>
        <v/>
      </c>
      <c r="B588" s="48" t="str">
        <f t="shared" si="18"/>
        <v/>
      </c>
      <c r="C588" s="24"/>
      <c r="D588" s="24"/>
      <c r="E588" s="51" t="str">
        <f t="shared" si="19"/>
        <v/>
      </c>
      <c r="F588" s="53"/>
    </row>
    <row r="589" spans="1:6" ht="18.5" x14ac:dyDescent="0.45">
      <c r="A589" s="44" t="str">
        <f>IF(C589="","",COUNTA($C$3:C589))</f>
        <v/>
      </c>
      <c r="B589" s="48" t="str">
        <f t="shared" si="18"/>
        <v/>
      </c>
      <c r="C589" s="24"/>
      <c r="D589" s="24"/>
      <c r="E589" s="51" t="str">
        <f t="shared" si="19"/>
        <v/>
      </c>
      <c r="F589" s="53"/>
    </row>
    <row r="590" spans="1:6" ht="18.5" x14ac:dyDescent="0.45">
      <c r="A590" s="44" t="str">
        <f>IF(C590="","",COUNTA($C$3:C590))</f>
        <v/>
      </c>
      <c r="B590" s="48" t="str">
        <f t="shared" si="18"/>
        <v/>
      </c>
      <c r="C590" s="24"/>
      <c r="D590" s="24"/>
      <c r="E590" s="51" t="str">
        <f t="shared" si="19"/>
        <v/>
      </c>
      <c r="F590" s="53"/>
    </row>
    <row r="591" spans="1:6" ht="18.5" x14ac:dyDescent="0.45">
      <c r="A591" s="44" t="str">
        <f>IF(C591="","",COUNTA($C$3:C591))</f>
        <v/>
      </c>
      <c r="B591" s="48" t="str">
        <f t="shared" si="18"/>
        <v/>
      </c>
      <c r="C591" s="24"/>
      <c r="D591" s="24"/>
      <c r="E591" s="51" t="str">
        <f t="shared" si="19"/>
        <v/>
      </c>
      <c r="F591" s="53"/>
    </row>
    <row r="592" spans="1:6" ht="18.5" x14ac:dyDescent="0.45">
      <c r="A592" s="44" t="str">
        <f>IF(C592="","",COUNTA($C$3:C592))</f>
        <v/>
      </c>
      <c r="B592" s="48" t="str">
        <f t="shared" si="18"/>
        <v/>
      </c>
      <c r="C592" s="24"/>
      <c r="D592" s="24"/>
      <c r="E592" s="51" t="str">
        <f t="shared" si="19"/>
        <v/>
      </c>
      <c r="F592" s="53"/>
    </row>
    <row r="593" spans="1:6" ht="18.5" x14ac:dyDescent="0.45">
      <c r="A593" s="44" t="str">
        <f>IF(C593="","",COUNTA($C$3:C593))</f>
        <v/>
      </c>
      <c r="B593" s="48" t="str">
        <f t="shared" si="18"/>
        <v/>
      </c>
      <c r="C593" s="24"/>
      <c r="D593" s="24"/>
      <c r="E593" s="51" t="str">
        <f t="shared" si="19"/>
        <v/>
      </c>
      <c r="F593" s="53"/>
    </row>
    <row r="594" spans="1:6" ht="18.5" x14ac:dyDescent="0.45">
      <c r="A594" s="44" t="str">
        <f>IF(C594="","",COUNTA($C$3:C594))</f>
        <v/>
      </c>
      <c r="B594" s="48" t="str">
        <f t="shared" si="18"/>
        <v/>
      </c>
      <c r="C594" s="24"/>
      <c r="D594" s="24"/>
      <c r="E594" s="51" t="str">
        <f t="shared" si="19"/>
        <v/>
      </c>
      <c r="F594" s="53"/>
    </row>
    <row r="595" spans="1:6" ht="18.5" x14ac:dyDescent="0.45">
      <c r="A595" s="44" t="str">
        <f>IF(C595="","",COUNTA($C$3:C595))</f>
        <v/>
      </c>
      <c r="B595" s="48" t="str">
        <f t="shared" si="18"/>
        <v/>
      </c>
      <c r="C595" s="24"/>
      <c r="D595" s="24"/>
      <c r="E595" s="51" t="str">
        <f t="shared" si="19"/>
        <v/>
      </c>
      <c r="F595" s="53"/>
    </row>
    <row r="596" spans="1:6" ht="18.5" x14ac:dyDescent="0.45">
      <c r="A596" s="44" t="str">
        <f>IF(C596="","",COUNTA($C$3:C596))</f>
        <v/>
      </c>
      <c r="B596" s="48" t="str">
        <f t="shared" si="18"/>
        <v/>
      </c>
      <c r="C596" s="24"/>
      <c r="D596" s="24"/>
      <c r="E596" s="51" t="str">
        <f t="shared" si="19"/>
        <v/>
      </c>
      <c r="F596" s="53"/>
    </row>
    <row r="597" spans="1:6" ht="18.5" x14ac:dyDescent="0.45">
      <c r="A597" s="44" t="str">
        <f>IF(C597="","",COUNTA($C$3:C597))</f>
        <v/>
      </c>
      <c r="B597" s="48" t="str">
        <f t="shared" si="18"/>
        <v/>
      </c>
      <c r="C597" s="24"/>
      <c r="D597" s="24"/>
      <c r="E597" s="51" t="str">
        <f t="shared" si="19"/>
        <v/>
      </c>
      <c r="F597" s="53"/>
    </row>
    <row r="598" spans="1:6" ht="18.5" x14ac:dyDescent="0.45">
      <c r="A598" s="44" t="str">
        <f>IF(C598="","",COUNTA($C$3:C598))</f>
        <v/>
      </c>
      <c r="B598" s="48" t="str">
        <f t="shared" si="18"/>
        <v/>
      </c>
      <c r="C598" s="24"/>
      <c r="D598" s="24"/>
      <c r="E598" s="51" t="str">
        <f t="shared" si="19"/>
        <v/>
      </c>
      <c r="F598" s="53"/>
    </row>
    <row r="599" spans="1:6" ht="18.5" x14ac:dyDescent="0.45">
      <c r="A599" s="44" t="str">
        <f>IF(C599="","",COUNTA($C$3:C599))</f>
        <v/>
      </c>
      <c r="B599" s="48" t="str">
        <f t="shared" si="18"/>
        <v/>
      </c>
      <c r="C599" s="24"/>
      <c r="D599" s="24"/>
      <c r="E599" s="51" t="str">
        <f t="shared" si="19"/>
        <v/>
      </c>
      <c r="F599" s="53"/>
    </row>
    <row r="600" spans="1:6" ht="18.5" x14ac:dyDescent="0.45">
      <c r="A600" s="44" t="str">
        <f>IF(C600="","",COUNTA($C$3:C600))</f>
        <v/>
      </c>
      <c r="B600" s="48" t="str">
        <f t="shared" si="18"/>
        <v/>
      </c>
      <c r="C600" s="24"/>
      <c r="D600" s="24"/>
      <c r="E600" s="51" t="str">
        <f t="shared" si="19"/>
        <v/>
      </c>
      <c r="F600" s="53"/>
    </row>
    <row r="601" spans="1:6" ht="18.5" x14ac:dyDescent="0.45">
      <c r="A601" s="44" t="str">
        <f>IF(C601="","",COUNTA($C$3:C601))</f>
        <v/>
      </c>
      <c r="B601" s="48" t="str">
        <f t="shared" si="18"/>
        <v/>
      </c>
      <c r="C601" s="24"/>
      <c r="D601" s="24"/>
      <c r="E601" s="51" t="str">
        <f t="shared" si="19"/>
        <v/>
      </c>
      <c r="F601" s="53"/>
    </row>
    <row r="602" spans="1:6" ht="18.5" x14ac:dyDescent="0.45">
      <c r="A602" s="44" t="str">
        <f>IF(C602="","",COUNTA($C$3:C602))</f>
        <v/>
      </c>
      <c r="B602" s="48" t="str">
        <f t="shared" si="18"/>
        <v/>
      </c>
      <c r="C602" s="24"/>
      <c r="D602" s="24"/>
      <c r="E602" s="51" t="str">
        <f t="shared" si="19"/>
        <v/>
      </c>
      <c r="F602" s="53"/>
    </row>
    <row r="603" spans="1:6" ht="18.5" x14ac:dyDescent="0.45">
      <c r="A603" s="44" t="str">
        <f>IF(C603="","",COUNTA($C$3:C603))</f>
        <v/>
      </c>
      <c r="B603" s="48" t="str">
        <f t="shared" si="18"/>
        <v/>
      </c>
      <c r="C603" s="24"/>
      <c r="D603" s="24"/>
      <c r="E603" s="51" t="str">
        <f t="shared" si="19"/>
        <v/>
      </c>
      <c r="F603" s="53"/>
    </row>
    <row r="604" spans="1:6" ht="18.5" x14ac:dyDescent="0.45">
      <c r="A604" s="44" t="str">
        <f>IF(C604="","",COUNTA($C$3:C604))</f>
        <v/>
      </c>
      <c r="B604" s="48" t="str">
        <f t="shared" si="18"/>
        <v/>
      </c>
      <c r="C604" s="24"/>
      <c r="D604" s="24"/>
      <c r="E604" s="51" t="str">
        <f t="shared" si="19"/>
        <v/>
      </c>
      <c r="F604" s="53"/>
    </row>
    <row r="605" spans="1:6" ht="18.5" x14ac:dyDescent="0.45">
      <c r="A605" s="44" t="str">
        <f>IF(C605="","",COUNTA($C$3:C605))</f>
        <v/>
      </c>
      <c r="B605" s="48" t="str">
        <f t="shared" si="18"/>
        <v/>
      </c>
      <c r="C605" s="24"/>
      <c r="D605" s="24"/>
      <c r="E605" s="51" t="str">
        <f t="shared" si="19"/>
        <v/>
      </c>
      <c r="F605" s="53"/>
    </row>
    <row r="606" spans="1:6" ht="18.5" x14ac:dyDescent="0.45">
      <c r="A606" s="44" t="str">
        <f>IF(C606="","",COUNTA($C$3:C606))</f>
        <v/>
      </c>
      <c r="B606" s="48" t="str">
        <f t="shared" si="18"/>
        <v/>
      </c>
      <c r="C606" s="24"/>
      <c r="D606" s="24"/>
      <c r="E606" s="51" t="str">
        <f t="shared" si="19"/>
        <v/>
      </c>
      <c r="F606" s="53"/>
    </row>
    <row r="607" spans="1:6" ht="18.5" x14ac:dyDescent="0.45">
      <c r="A607" s="44" t="str">
        <f>IF(C607="","",COUNTA($C$3:C607))</f>
        <v/>
      </c>
      <c r="B607" s="48" t="str">
        <f t="shared" si="18"/>
        <v/>
      </c>
      <c r="C607" s="24"/>
      <c r="D607" s="24"/>
      <c r="E607" s="51" t="str">
        <f t="shared" si="19"/>
        <v/>
      </c>
      <c r="F607" s="53"/>
    </row>
    <row r="608" spans="1:6" ht="18.5" x14ac:dyDescent="0.45">
      <c r="A608" s="44" t="str">
        <f>IF(C608="","",COUNTA($C$3:C608))</f>
        <v/>
      </c>
      <c r="B608" s="48" t="str">
        <f t="shared" si="18"/>
        <v/>
      </c>
      <c r="C608" s="24"/>
      <c r="D608" s="24"/>
      <c r="E608" s="51" t="str">
        <f t="shared" si="19"/>
        <v/>
      </c>
      <c r="F608" s="53"/>
    </row>
    <row r="609" spans="1:6" ht="18.5" x14ac:dyDescent="0.45">
      <c r="A609" s="44" t="str">
        <f>IF(C609="","",COUNTA($C$3:C609))</f>
        <v/>
      </c>
      <c r="B609" s="48" t="str">
        <f t="shared" si="18"/>
        <v/>
      </c>
      <c r="C609" s="24"/>
      <c r="D609" s="24"/>
      <c r="E609" s="51" t="str">
        <f t="shared" si="19"/>
        <v/>
      </c>
      <c r="F609" s="53"/>
    </row>
    <row r="610" spans="1:6" ht="18.5" x14ac:dyDescent="0.45">
      <c r="A610" s="44" t="str">
        <f>IF(C610="","",COUNTA($C$3:C610))</f>
        <v/>
      </c>
      <c r="B610" s="48" t="str">
        <f t="shared" si="18"/>
        <v/>
      </c>
      <c r="C610" s="24"/>
      <c r="D610" s="24"/>
      <c r="E610" s="51" t="str">
        <f t="shared" si="19"/>
        <v/>
      </c>
      <c r="F610" s="53"/>
    </row>
    <row r="611" spans="1:6" ht="18.5" x14ac:dyDescent="0.45">
      <c r="A611" s="44" t="str">
        <f>IF(C611="","",COUNTA($C$3:C611))</f>
        <v/>
      </c>
      <c r="B611" s="48" t="str">
        <f t="shared" si="18"/>
        <v/>
      </c>
      <c r="C611" s="24"/>
      <c r="D611" s="24"/>
      <c r="E611" s="51" t="str">
        <f t="shared" si="19"/>
        <v/>
      </c>
      <c r="F611" s="53"/>
    </row>
    <row r="612" spans="1:6" ht="18.5" x14ac:dyDescent="0.45">
      <c r="A612" s="44" t="str">
        <f>IF(C612="","",COUNTA($C$3:C612))</f>
        <v/>
      </c>
      <c r="B612" s="48" t="str">
        <f t="shared" si="18"/>
        <v/>
      </c>
      <c r="C612" s="24"/>
      <c r="D612" s="24"/>
      <c r="E612" s="51" t="str">
        <f t="shared" si="19"/>
        <v/>
      </c>
      <c r="F612" s="53"/>
    </row>
    <row r="613" spans="1:6" ht="18.5" x14ac:dyDescent="0.45">
      <c r="A613" s="44" t="str">
        <f>IF(C613="","",COUNTA($C$3:C613))</f>
        <v/>
      </c>
      <c r="B613" s="48" t="str">
        <f t="shared" si="18"/>
        <v/>
      </c>
      <c r="C613" s="24"/>
      <c r="D613" s="24"/>
      <c r="E613" s="51" t="str">
        <f t="shared" si="19"/>
        <v/>
      </c>
      <c r="F613" s="53"/>
    </row>
    <row r="614" spans="1:6" ht="18.5" x14ac:dyDescent="0.45">
      <c r="A614" s="44" t="str">
        <f>IF(C614="","",COUNTA($C$3:C614))</f>
        <v/>
      </c>
      <c r="B614" s="48" t="str">
        <f t="shared" si="18"/>
        <v/>
      </c>
      <c r="C614" s="24"/>
      <c r="D614" s="24"/>
      <c r="E614" s="51" t="str">
        <f t="shared" si="19"/>
        <v/>
      </c>
      <c r="F614" s="53"/>
    </row>
    <row r="615" spans="1:6" ht="18.5" x14ac:dyDescent="0.45">
      <c r="A615" s="44" t="str">
        <f>IF(C615="","",COUNTA($C$3:C615))</f>
        <v/>
      </c>
      <c r="B615" s="48" t="str">
        <f t="shared" si="18"/>
        <v/>
      </c>
      <c r="C615" s="24"/>
      <c r="D615" s="24"/>
      <c r="E615" s="51" t="str">
        <f t="shared" si="19"/>
        <v/>
      </c>
      <c r="F615" s="53"/>
    </row>
    <row r="616" spans="1:6" ht="18.5" x14ac:dyDescent="0.45">
      <c r="A616" s="44" t="str">
        <f>IF(C616="","",COUNTA($C$3:C616))</f>
        <v/>
      </c>
      <c r="B616" s="48" t="str">
        <f t="shared" si="18"/>
        <v/>
      </c>
      <c r="C616" s="24"/>
      <c r="D616" s="24"/>
      <c r="E616" s="51" t="str">
        <f t="shared" si="19"/>
        <v/>
      </c>
      <c r="F616" s="53"/>
    </row>
    <row r="617" spans="1:6" ht="18.5" x14ac:dyDescent="0.45">
      <c r="A617" s="44" t="str">
        <f>IF(C617="","",COUNTA($C$3:C617))</f>
        <v/>
      </c>
      <c r="B617" s="48" t="str">
        <f t="shared" si="18"/>
        <v/>
      </c>
      <c r="C617" s="24"/>
      <c r="D617" s="24"/>
      <c r="E617" s="51" t="str">
        <f t="shared" si="19"/>
        <v/>
      </c>
      <c r="F617" s="53"/>
    </row>
    <row r="618" spans="1:6" ht="18.5" x14ac:dyDescent="0.45">
      <c r="A618" s="44" t="str">
        <f>IF(C618="","",COUNTA($C$3:C618))</f>
        <v/>
      </c>
      <c r="B618" s="48" t="str">
        <f t="shared" si="18"/>
        <v/>
      </c>
      <c r="C618" s="24"/>
      <c r="D618" s="24"/>
      <c r="E618" s="51" t="str">
        <f t="shared" si="19"/>
        <v/>
      </c>
      <c r="F618" s="53"/>
    </row>
    <row r="619" spans="1:6" ht="18.5" x14ac:dyDescent="0.45">
      <c r="A619" s="44" t="str">
        <f>IF(C619="","",COUNTA($C$3:C619))</f>
        <v/>
      </c>
      <c r="B619" s="48" t="str">
        <f t="shared" si="18"/>
        <v/>
      </c>
      <c r="C619" s="24"/>
      <c r="D619" s="24"/>
      <c r="E619" s="51" t="str">
        <f t="shared" si="19"/>
        <v/>
      </c>
      <c r="F619" s="53"/>
    </row>
    <row r="620" spans="1:6" ht="18.5" x14ac:dyDescent="0.45">
      <c r="A620" s="44" t="str">
        <f>IF(C620="","",COUNTA($C$3:C620))</f>
        <v/>
      </c>
      <c r="B620" s="48" t="str">
        <f t="shared" si="18"/>
        <v/>
      </c>
      <c r="C620" s="24"/>
      <c r="D620" s="24"/>
      <c r="E620" s="51" t="str">
        <f t="shared" si="19"/>
        <v/>
      </c>
      <c r="F620" s="53"/>
    </row>
    <row r="621" spans="1:6" ht="18.5" x14ac:dyDescent="0.45">
      <c r="A621" s="44" t="str">
        <f>IF(C621="","",COUNTA($C$3:C621))</f>
        <v/>
      </c>
      <c r="B621" s="48" t="str">
        <f t="shared" si="18"/>
        <v/>
      </c>
      <c r="C621" s="24"/>
      <c r="D621" s="24"/>
      <c r="E621" s="51" t="str">
        <f t="shared" si="19"/>
        <v/>
      </c>
      <c r="F621" s="53"/>
    </row>
    <row r="622" spans="1:6" ht="18.5" x14ac:dyDescent="0.45">
      <c r="A622" s="44" t="str">
        <f>IF(C622="","",COUNTA($C$3:C622))</f>
        <v/>
      </c>
      <c r="B622" s="48" t="str">
        <f t="shared" si="18"/>
        <v/>
      </c>
      <c r="C622" s="24"/>
      <c r="D622" s="24"/>
      <c r="E622" s="51" t="str">
        <f t="shared" si="19"/>
        <v/>
      </c>
      <c r="F622" s="53"/>
    </row>
    <row r="623" spans="1:6" ht="18.5" x14ac:dyDescent="0.45">
      <c r="A623" s="44" t="str">
        <f>IF(C623="","",COUNTA($C$3:C623))</f>
        <v/>
      </c>
      <c r="B623" s="48" t="str">
        <f t="shared" si="18"/>
        <v/>
      </c>
      <c r="C623" s="24"/>
      <c r="D623" s="24"/>
      <c r="E623" s="51" t="str">
        <f t="shared" si="19"/>
        <v/>
      </c>
      <c r="F623" s="53"/>
    </row>
    <row r="624" spans="1:6" ht="18.5" x14ac:dyDescent="0.45">
      <c r="A624" s="44" t="str">
        <f>IF(C624="","",COUNTA($C$3:C624))</f>
        <v/>
      </c>
      <c r="B624" s="48" t="str">
        <f t="shared" si="18"/>
        <v/>
      </c>
      <c r="C624" s="24"/>
      <c r="D624" s="24"/>
      <c r="E624" s="51" t="str">
        <f t="shared" si="19"/>
        <v/>
      </c>
      <c r="F624" s="53"/>
    </row>
    <row r="625" spans="1:6" ht="18.5" x14ac:dyDescent="0.45">
      <c r="A625" s="44" t="str">
        <f>IF(C625="","",COUNTA($C$3:C625))</f>
        <v/>
      </c>
      <c r="B625" s="48" t="str">
        <f t="shared" si="18"/>
        <v/>
      </c>
      <c r="C625" s="24"/>
      <c r="D625" s="24"/>
      <c r="E625" s="51" t="str">
        <f t="shared" si="19"/>
        <v/>
      </c>
      <c r="F625" s="53"/>
    </row>
    <row r="626" spans="1:6" ht="18.5" x14ac:dyDescent="0.45">
      <c r="A626" s="44" t="str">
        <f>IF(C626="","",COUNTA($C$3:C626))</f>
        <v/>
      </c>
      <c r="B626" s="48" t="str">
        <f t="shared" si="18"/>
        <v/>
      </c>
      <c r="C626" s="24"/>
      <c r="D626" s="24"/>
      <c r="E626" s="51" t="str">
        <f t="shared" si="19"/>
        <v/>
      </c>
      <c r="F626" s="53"/>
    </row>
    <row r="627" spans="1:6" ht="18.5" x14ac:dyDescent="0.45">
      <c r="A627" s="44" t="str">
        <f>IF(C627="","",COUNTA($C$3:C627))</f>
        <v/>
      </c>
      <c r="B627" s="48" t="str">
        <f t="shared" si="18"/>
        <v/>
      </c>
      <c r="C627" s="24"/>
      <c r="D627" s="24"/>
      <c r="E627" s="51" t="str">
        <f t="shared" si="19"/>
        <v/>
      </c>
      <c r="F627" s="53"/>
    </row>
    <row r="628" spans="1:6" ht="18.5" x14ac:dyDescent="0.45">
      <c r="A628" s="44" t="str">
        <f>IF(C628="","",COUNTA($C$3:C628))</f>
        <v/>
      </c>
      <c r="B628" s="48" t="str">
        <f t="shared" si="18"/>
        <v/>
      </c>
      <c r="C628" s="24"/>
      <c r="D628" s="24"/>
      <c r="E628" s="51" t="str">
        <f t="shared" si="19"/>
        <v/>
      </c>
      <c r="F628" s="53"/>
    </row>
    <row r="629" spans="1:6" ht="18.5" x14ac:dyDescent="0.45">
      <c r="A629" s="44" t="str">
        <f>IF(C629="","",COUNTA($C$3:C629))</f>
        <v/>
      </c>
      <c r="B629" s="48" t="str">
        <f t="shared" si="18"/>
        <v/>
      </c>
      <c r="C629" s="24"/>
      <c r="D629" s="24"/>
      <c r="E629" s="51" t="str">
        <f t="shared" si="19"/>
        <v/>
      </c>
      <c r="F629" s="53"/>
    </row>
    <row r="630" spans="1:6" ht="18.5" x14ac:dyDescent="0.45">
      <c r="A630" s="44" t="str">
        <f>IF(C630="","",COUNTA($C$3:C630))</f>
        <v/>
      </c>
      <c r="B630" s="48" t="str">
        <f t="shared" si="18"/>
        <v/>
      </c>
      <c r="C630" s="24"/>
      <c r="D630" s="24"/>
      <c r="E630" s="51" t="str">
        <f t="shared" si="19"/>
        <v/>
      </c>
      <c r="F630" s="53"/>
    </row>
    <row r="631" spans="1:6" ht="18.5" x14ac:dyDescent="0.45">
      <c r="A631" s="44" t="str">
        <f>IF(C631="","",COUNTA($C$3:C631))</f>
        <v/>
      </c>
      <c r="B631" s="48" t="str">
        <f t="shared" si="18"/>
        <v/>
      </c>
      <c r="C631" s="24"/>
      <c r="D631" s="24"/>
      <c r="E631" s="51" t="str">
        <f t="shared" si="19"/>
        <v/>
      </c>
      <c r="F631" s="53"/>
    </row>
    <row r="632" spans="1:6" ht="18.5" x14ac:dyDescent="0.45">
      <c r="A632" s="44" t="str">
        <f>IF(C632="","",COUNTA($C$3:C632))</f>
        <v/>
      </c>
      <c r="B632" s="48" t="str">
        <f t="shared" si="18"/>
        <v/>
      </c>
      <c r="C632" s="24"/>
      <c r="D632" s="24"/>
      <c r="E632" s="51" t="str">
        <f t="shared" si="19"/>
        <v/>
      </c>
      <c r="F632" s="53"/>
    </row>
    <row r="633" spans="1:6" ht="18.5" x14ac:dyDescent="0.45">
      <c r="A633" s="44" t="str">
        <f>IF(C633="","",COUNTA($C$3:C633))</f>
        <v/>
      </c>
      <c r="B633" s="48" t="str">
        <f t="shared" si="18"/>
        <v/>
      </c>
      <c r="C633" s="24"/>
      <c r="D633" s="24"/>
      <c r="E633" s="51" t="str">
        <f t="shared" si="19"/>
        <v/>
      </c>
      <c r="F633" s="53"/>
    </row>
    <row r="634" spans="1:6" ht="18.5" x14ac:dyDescent="0.45">
      <c r="A634" s="44" t="str">
        <f>IF(C634="","",COUNTA($C$3:C634))</f>
        <v/>
      </c>
      <c r="B634" s="48" t="str">
        <f t="shared" si="18"/>
        <v/>
      </c>
      <c r="C634" s="24"/>
      <c r="D634" s="24"/>
      <c r="E634" s="51" t="str">
        <f t="shared" si="19"/>
        <v/>
      </c>
      <c r="F634" s="53"/>
    </row>
    <row r="635" spans="1:6" ht="18.5" x14ac:dyDescent="0.45">
      <c r="A635" s="44" t="str">
        <f>IF(C635="","",COUNTA($C$3:C635))</f>
        <v/>
      </c>
      <c r="B635" s="48" t="str">
        <f t="shared" si="18"/>
        <v/>
      </c>
      <c r="C635" s="24"/>
      <c r="D635" s="24"/>
      <c r="E635" s="51" t="str">
        <f t="shared" si="19"/>
        <v/>
      </c>
      <c r="F635" s="53"/>
    </row>
    <row r="636" spans="1:6" ht="18.5" x14ac:dyDescent="0.45">
      <c r="A636" s="44" t="str">
        <f>IF(C636="","",COUNTA($C$3:C636))</f>
        <v/>
      </c>
      <c r="B636" s="48" t="str">
        <f t="shared" si="18"/>
        <v/>
      </c>
      <c r="C636" s="24"/>
      <c r="D636" s="24"/>
      <c r="E636" s="51" t="str">
        <f t="shared" si="19"/>
        <v/>
      </c>
      <c r="F636" s="53"/>
    </row>
    <row r="637" spans="1:6" ht="18.5" x14ac:dyDescent="0.45">
      <c r="A637" s="44" t="str">
        <f>IF(C637="","",COUNTA($C$3:C637))</f>
        <v/>
      </c>
      <c r="B637" s="48" t="str">
        <f t="shared" si="18"/>
        <v/>
      </c>
      <c r="C637" s="24"/>
      <c r="D637" s="24"/>
      <c r="E637" s="51" t="str">
        <f t="shared" si="19"/>
        <v/>
      </c>
      <c r="F637" s="53"/>
    </row>
    <row r="638" spans="1:6" ht="18.5" x14ac:dyDescent="0.45">
      <c r="A638" s="44" t="str">
        <f>IF(C638="","",COUNTA($C$3:C638))</f>
        <v/>
      </c>
      <c r="B638" s="48" t="str">
        <f t="shared" si="18"/>
        <v/>
      </c>
      <c r="C638" s="24"/>
      <c r="D638" s="24"/>
      <c r="E638" s="51" t="str">
        <f t="shared" si="19"/>
        <v/>
      </c>
      <c r="F638" s="53"/>
    </row>
    <row r="639" spans="1:6" ht="18.5" x14ac:dyDescent="0.45">
      <c r="A639" s="44" t="str">
        <f>IF(C639="","",COUNTA($C$3:C639))</f>
        <v/>
      </c>
      <c r="B639" s="48" t="str">
        <f t="shared" si="18"/>
        <v/>
      </c>
      <c r="C639" s="24"/>
      <c r="D639" s="24"/>
      <c r="E639" s="51" t="str">
        <f t="shared" si="19"/>
        <v/>
      </c>
      <c r="F639" s="53"/>
    </row>
    <row r="640" spans="1:6" ht="18.5" x14ac:dyDescent="0.45">
      <c r="A640" s="44" t="str">
        <f>IF(C640="","",COUNTA($C$3:C640))</f>
        <v/>
      </c>
      <c r="B640" s="48" t="str">
        <f t="shared" si="18"/>
        <v/>
      </c>
      <c r="C640" s="24"/>
      <c r="D640" s="24"/>
      <c r="E640" s="51" t="str">
        <f t="shared" si="19"/>
        <v/>
      </c>
      <c r="F640" s="53"/>
    </row>
    <row r="641" spans="1:6" ht="18.5" x14ac:dyDescent="0.45">
      <c r="A641" s="44" t="str">
        <f>IF(C641="","",COUNTA($C$3:C641))</f>
        <v/>
      </c>
      <c r="B641" s="48" t="str">
        <f t="shared" si="18"/>
        <v/>
      </c>
      <c r="C641" s="24"/>
      <c r="D641" s="24"/>
      <c r="E641" s="51" t="str">
        <f t="shared" si="19"/>
        <v/>
      </c>
      <c r="F641" s="53"/>
    </row>
    <row r="642" spans="1:6" ht="18.5" x14ac:dyDescent="0.45">
      <c r="A642" s="44" t="str">
        <f>IF(C642="","",COUNTA($C$3:C642))</f>
        <v/>
      </c>
      <c r="B642" s="48" t="str">
        <f t="shared" si="18"/>
        <v/>
      </c>
      <c r="C642" s="24"/>
      <c r="D642" s="24"/>
      <c r="E642" s="51" t="str">
        <f t="shared" si="19"/>
        <v/>
      </c>
      <c r="F642" s="53"/>
    </row>
    <row r="643" spans="1:6" ht="18.5" x14ac:dyDescent="0.45">
      <c r="A643" s="44" t="str">
        <f>IF(C643="","",COUNTA($C$3:C643))</f>
        <v/>
      </c>
      <c r="B643" s="48" t="str">
        <f t="shared" si="18"/>
        <v/>
      </c>
      <c r="C643" s="24"/>
      <c r="D643" s="24"/>
      <c r="E643" s="51" t="str">
        <f t="shared" si="19"/>
        <v/>
      </c>
      <c r="F643" s="53"/>
    </row>
    <row r="644" spans="1:6" ht="18.5" x14ac:dyDescent="0.45">
      <c r="A644" s="44" t="str">
        <f>IF(C644="","",COUNTA($C$3:C644))</f>
        <v/>
      </c>
      <c r="B644" s="48" t="str">
        <f t="shared" ref="B644:B707" si="20">IF(C644="","",TEXT(C644,"mmmm"))</f>
        <v/>
      </c>
      <c r="C644" s="24"/>
      <c r="D644" s="24"/>
      <c r="E644" s="51" t="str">
        <f t="shared" ref="E644:E707" si="21">IF(F644="","","Kg's")</f>
        <v/>
      </c>
      <c r="F644" s="53"/>
    </row>
    <row r="645" spans="1:6" ht="18.5" x14ac:dyDescent="0.45">
      <c r="A645" s="44" t="str">
        <f>IF(C645="","",COUNTA($C$3:C645))</f>
        <v/>
      </c>
      <c r="B645" s="48" t="str">
        <f t="shared" si="20"/>
        <v/>
      </c>
      <c r="C645" s="24"/>
      <c r="D645" s="24"/>
      <c r="E645" s="51" t="str">
        <f t="shared" si="21"/>
        <v/>
      </c>
      <c r="F645" s="53"/>
    </row>
    <row r="646" spans="1:6" ht="18.5" x14ac:dyDescent="0.45">
      <c r="A646" s="44" t="str">
        <f>IF(C646="","",COUNTA($C$3:C646))</f>
        <v/>
      </c>
      <c r="B646" s="48" t="str">
        <f t="shared" si="20"/>
        <v/>
      </c>
      <c r="C646" s="24"/>
      <c r="D646" s="24"/>
      <c r="E646" s="51" t="str">
        <f t="shared" si="21"/>
        <v/>
      </c>
      <c r="F646" s="53"/>
    </row>
    <row r="647" spans="1:6" ht="18.5" x14ac:dyDescent="0.45">
      <c r="A647" s="44" t="str">
        <f>IF(C647="","",COUNTA($C$3:C647))</f>
        <v/>
      </c>
      <c r="B647" s="48" t="str">
        <f t="shared" si="20"/>
        <v/>
      </c>
      <c r="C647" s="24"/>
      <c r="D647" s="24"/>
      <c r="E647" s="51" t="str">
        <f t="shared" si="21"/>
        <v/>
      </c>
      <c r="F647" s="53"/>
    </row>
    <row r="648" spans="1:6" ht="18.5" x14ac:dyDescent="0.45">
      <c r="A648" s="44" t="str">
        <f>IF(C648="","",COUNTA($C$3:C648))</f>
        <v/>
      </c>
      <c r="B648" s="48" t="str">
        <f t="shared" si="20"/>
        <v/>
      </c>
      <c r="C648" s="24"/>
      <c r="D648" s="24"/>
      <c r="E648" s="51" t="str">
        <f t="shared" si="21"/>
        <v/>
      </c>
      <c r="F648" s="53"/>
    </row>
    <row r="649" spans="1:6" ht="18.5" x14ac:dyDescent="0.45">
      <c r="A649" s="44" t="str">
        <f>IF(C649="","",COUNTA($C$3:C649))</f>
        <v/>
      </c>
      <c r="B649" s="48" t="str">
        <f t="shared" si="20"/>
        <v/>
      </c>
      <c r="C649" s="24"/>
      <c r="D649" s="24"/>
      <c r="E649" s="51" t="str">
        <f t="shared" si="21"/>
        <v/>
      </c>
      <c r="F649" s="53"/>
    </row>
    <row r="650" spans="1:6" ht="18.5" x14ac:dyDescent="0.45">
      <c r="A650" s="44" t="str">
        <f>IF(C650="","",COUNTA($C$3:C650))</f>
        <v/>
      </c>
      <c r="B650" s="48" t="str">
        <f t="shared" si="20"/>
        <v/>
      </c>
      <c r="C650" s="24"/>
      <c r="D650" s="24"/>
      <c r="E650" s="51" t="str">
        <f t="shared" si="21"/>
        <v/>
      </c>
      <c r="F650" s="53"/>
    </row>
    <row r="651" spans="1:6" ht="18.5" x14ac:dyDescent="0.45">
      <c r="A651" s="44" t="str">
        <f>IF(C651="","",COUNTA($C$3:C651))</f>
        <v/>
      </c>
      <c r="B651" s="48" t="str">
        <f t="shared" si="20"/>
        <v/>
      </c>
      <c r="C651" s="24"/>
      <c r="D651" s="24"/>
      <c r="E651" s="51" t="str">
        <f t="shared" si="21"/>
        <v/>
      </c>
      <c r="F651" s="53"/>
    </row>
    <row r="652" spans="1:6" ht="18.5" x14ac:dyDescent="0.45">
      <c r="A652" s="44" t="str">
        <f>IF(C652="","",COUNTA($C$3:C652))</f>
        <v/>
      </c>
      <c r="B652" s="48" t="str">
        <f t="shared" si="20"/>
        <v/>
      </c>
      <c r="C652" s="24"/>
      <c r="D652" s="24"/>
      <c r="E652" s="51" t="str">
        <f t="shared" si="21"/>
        <v/>
      </c>
      <c r="F652" s="53"/>
    </row>
    <row r="653" spans="1:6" ht="18.5" x14ac:dyDescent="0.45">
      <c r="A653" s="44" t="str">
        <f>IF(C653="","",COUNTA($C$3:C653))</f>
        <v/>
      </c>
      <c r="B653" s="48" t="str">
        <f t="shared" si="20"/>
        <v/>
      </c>
      <c r="C653" s="24"/>
      <c r="D653" s="24"/>
      <c r="E653" s="51" t="str">
        <f t="shared" si="21"/>
        <v/>
      </c>
      <c r="F653" s="53"/>
    </row>
    <row r="654" spans="1:6" ht="18.5" x14ac:dyDescent="0.45">
      <c r="A654" s="44" t="str">
        <f>IF(C654="","",COUNTA($C$3:C654))</f>
        <v/>
      </c>
      <c r="B654" s="48" t="str">
        <f t="shared" si="20"/>
        <v/>
      </c>
      <c r="C654" s="24"/>
      <c r="D654" s="24"/>
      <c r="E654" s="51" t="str">
        <f t="shared" si="21"/>
        <v/>
      </c>
      <c r="F654" s="53"/>
    </row>
    <row r="655" spans="1:6" ht="18.5" x14ac:dyDescent="0.45">
      <c r="A655" s="44" t="str">
        <f>IF(C655="","",COUNTA($C$3:C655))</f>
        <v/>
      </c>
      <c r="B655" s="48" t="str">
        <f t="shared" si="20"/>
        <v/>
      </c>
      <c r="C655" s="24"/>
      <c r="D655" s="24"/>
      <c r="E655" s="51" t="str">
        <f t="shared" si="21"/>
        <v/>
      </c>
      <c r="F655" s="53"/>
    </row>
    <row r="656" spans="1:6" ht="18.5" x14ac:dyDescent="0.45">
      <c r="A656" s="44" t="str">
        <f>IF(C656="","",COUNTA($C$3:C656))</f>
        <v/>
      </c>
      <c r="B656" s="48" t="str">
        <f t="shared" si="20"/>
        <v/>
      </c>
      <c r="C656" s="24"/>
      <c r="D656" s="24"/>
      <c r="E656" s="51" t="str">
        <f t="shared" si="21"/>
        <v/>
      </c>
      <c r="F656" s="53"/>
    </row>
    <row r="657" spans="1:6" ht="18.5" x14ac:dyDescent="0.45">
      <c r="A657" s="44" t="str">
        <f>IF(C657="","",COUNTA($C$3:C657))</f>
        <v/>
      </c>
      <c r="B657" s="48" t="str">
        <f t="shared" si="20"/>
        <v/>
      </c>
      <c r="C657" s="24"/>
      <c r="D657" s="24"/>
      <c r="E657" s="51" t="str">
        <f t="shared" si="21"/>
        <v/>
      </c>
      <c r="F657" s="53"/>
    </row>
    <row r="658" spans="1:6" ht="18.5" x14ac:dyDescent="0.45">
      <c r="A658" s="44" t="str">
        <f>IF(C658="","",COUNTA($C$3:C658))</f>
        <v/>
      </c>
      <c r="B658" s="48" t="str">
        <f t="shared" si="20"/>
        <v/>
      </c>
      <c r="C658" s="24"/>
      <c r="D658" s="24"/>
      <c r="E658" s="51" t="str">
        <f t="shared" si="21"/>
        <v/>
      </c>
      <c r="F658" s="53"/>
    </row>
    <row r="659" spans="1:6" ht="18.5" x14ac:dyDescent="0.45">
      <c r="A659" s="44" t="str">
        <f>IF(C659="","",COUNTA($C$3:C659))</f>
        <v/>
      </c>
      <c r="B659" s="48" t="str">
        <f t="shared" si="20"/>
        <v/>
      </c>
      <c r="C659" s="24"/>
      <c r="D659" s="24"/>
      <c r="E659" s="51" t="str">
        <f t="shared" si="21"/>
        <v/>
      </c>
      <c r="F659" s="53"/>
    </row>
    <row r="660" spans="1:6" ht="18.5" x14ac:dyDescent="0.45">
      <c r="A660" s="44" t="str">
        <f>IF(C660="","",COUNTA($C$3:C660))</f>
        <v/>
      </c>
      <c r="B660" s="48" t="str">
        <f t="shared" si="20"/>
        <v/>
      </c>
      <c r="C660" s="24"/>
      <c r="D660" s="24"/>
      <c r="E660" s="51" t="str">
        <f t="shared" si="21"/>
        <v/>
      </c>
      <c r="F660" s="53"/>
    </row>
    <row r="661" spans="1:6" ht="18.5" x14ac:dyDescent="0.45">
      <c r="A661" s="44" t="str">
        <f>IF(C661="","",COUNTA($C$3:C661))</f>
        <v/>
      </c>
      <c r="B661" s="48" t="str">
        <f t="shared" si="20"/>
        <v/>
      </c>
      <c r="C661" s="24"/>
      <c r="D661" s="24"/>
      <c r="E661" s="51" t="str">
        <f t="shared" si="21"/>
        <v/>
      </c>
      <c r="F661" s="53"/>
    </row>
    <row r="662" spans="1:6" ht="18.5" x14ac:dyDescent="0.45">
      <c r="A662" s="44" t="str">
        <f>IF(C662="","",COUNTA($C$3:C662))</f>
        <v/>
      </c>
      <c r="B662" s="48" t="str">
        <f t="shared" si="20"/>
        <v/>
      </c>
      <c r="C662" s="24"/>
      <c r="D662" s="24"/>
      <c r="E662" s="51" t="str">
        <f t="shared" si="21"/>
        <v/>
      </c>
      <c r="F662" s="53"/>
    </row>
    <row r="663" spans="1:6" ht="18.5" x14ac:dyDescent="0.45">
      <c r="A663" s="44" t="str">
        <f>IF(C663="","",COUNTA($C$3:C663))</f>
        <v/>
      </c>
      <c r="B663" s="48" t="str">
        <f t="shared" si="20"/>
        <v/>
      </c>
      <c r="C663" s="24"/>
      <c r="D663" s="24"/>
      <c r="E663" s="51" t="str">
        <f t="shared" si="21"/>
        <v/>
      </c>
      <c r="F663" s="53"/>
    </row>
    <row r="664" spans="1:6" ht="18.5" x14ac:dyDescent="0.45">
      <c r="A664" s="44" t="str">
        <f>IF(C664="","",COUNTA($C$3:C664))</f>
        <v/>
      </c>
      <c r="B664" s="48" t="str">
        <f t="shared" si="20"/>
        <v/>
      </c>
      <c r="C664" s="24"/>
      <c r="D664" s="24"/>
      <c r="E664" s="51" t="str">
        <f t="shared" si="21"/>
        <v/>
      </c>
      <c r="F664" s="53"/>
    </row>
    <row r="665" spans="1:6" ht="18.5" x14ac:dyDescent="0.45">
      <c r="A665" s="44" t="str">
        <f>IF(C665="","",COUNTA($C$3:C665))</f>
        <v/>
      </c>
      <c r="B665" s="48" t="str">
        <f t="shared" si="20"/>
        <v/>
      </c>
      <c r="C665" s="24"/>
      <c r="D665" s="24"/>
      <c r="E665" s="51" t="str">
        <f t="shared" si="21"/>
        <v/>
      </c>
      <c r="F665" s="53"/>
    </row>
    <row r="666" spans="1:6" ht="18.5" x14ac:dyDescent="0.45">
      <c r="A666" s="44" t="str">
        <f>IF(C666="","",COUNTA($C$3:C666))</f>
        <v/>
      </c>
      <c r="B666" s="48" t="str">
        <f t="shared" si="20"/>
        <v/>
      </c>
      <c r="C666" s="24"/>
      <c r="D666" s="24"/>
      <c r="E666" s="51" t="str">
        <f t="shared" si="21"/>
        <v/>
      </c>
      <c r="F666" s="53"/>
    </row>
    <row r="667" spans="1:6" ht="18.5" x14ac:dyDescent="0.45">
      <c r="A667" s="44" t="str">
        <f>IF(C667="","",COUNTA($C$3:C667))</f>
        <v/>
      </c>
      <c r="B667" s="48" t="str">
        <f t="shared" si="20"/>
        <v/>
      </c>
      <c r="C667" s="24"/>
      <c r="D667" s="24"/>
      <c r="E667" s="51" t="str">
        <f t="shared" si="21"/>
        <v/>
      </c>
      <c r="F667" s="53"/>
    </row>
    <row r="668" spans="1:6" ht="18.5" x14ac:dyDescent="0.45">
      <c r="A668" s="44" t="str">
        <f>IF(C668="","",COUNTA($C$3:C668))</f>
        <v/>
      </c>
      <c r="B668" s="48" t="str">
        <f t="shared" si="20"/>
        <v/>
      </c>
      <c r="C668" s="24"/>
      <c r="D668" s="24"/>
      <c r="E668" s="51" t="str">
        <f t="shared" si="21"/>
        <v/>
      </c>
      <c r="F668" s="53"/>
    </row>
    <row r="669" spans="1:6" ht="18.5" x14ac:dyDescent="0.45">
      <c r="A669" s="44" t="str">
        <f>IF(C669="","",COUNTA($C$3:C669))</f>
        <v/>
      </c>
      <c r="B669" s="48" t="str">
        <f t="shared" si="20"/>
        <v/>
      </c>
      <c r="C669" s="24"/>
      <c r="D669" s="24"/>
      <c r="E669" s="51" t="str">
        <f t="shared" si="21"/>
        <v/>
      </c>
      <c r="F669" s="53"/>
    </row>
    <row r="670" spans="1:6" ht="18.5" x14ac:dyDescent="0.45">
      <c r="A670" s="44" t="str">
        <f>IF(C670="","",COUNTA($C$3:C670))</f>
        <v/>
      </c>
      <c r="B670" s="48" t="str">
        <f t="shared" si="20"/>
        <v/>
      </c>
      <c r="C670" s="24"/>
      <c r="D670" s="24"/>
      <c r="E670" s="51" t="str">
        <f t="shared" si="21"/>
        <v/>
      </c>
      <c r="F670" s="53"/>
    </row>
    <row r="671" spans="1:6" ht="18.5" x14ac:dyDescent="0.45">
      <c r="A671" s="44" t="str">
        <f>IF(C671="","",COUNTA($C$3:C671))</f>
        <v/>
      </c>
      <c r="B671" s="48" t="str">
        <f t="shared" si="20"/>
        <v/>
      </c>
      <c r="C671" s="24"/>
      <c r="D671" s="24"/>
      <c r="E671" s="51" t="str">
        <f t="shared" si="21"/>
        <v/>
      </c>
      <c r="F671" s="53"/>
    </row>
    <row r="672" spans="1:6" ht="18.5" x14ac:dyDescent="0.45">
      <c r="A672" s="44" t="str">
        <f>IF(C672="","",COUNTA($C$3:C672))</f>
        <v/>
      </c>
      <c r="B672" s="48" t="str">
        <f t="shared" si="20"/>
        <v/>
      </c>
      <c r="C672" s="24"/>
      <c r="D672" s="24"/>
      <c r="E672" s="51" t="str">
        <f t="shared" si="21"/>
        <v/>
      </c>
      <c r="F672" s="53"/>
    </row>
    <row r="673" spans="1:6" ht="18.5" x14ac:dyDescent="0.45">
      <c r="A673" s="44" t="str">
        <f>IF(C673="","",COUNTA($C$3:C673))</f>
        <v/>
      </c>
      <c r="B673" s="48" t="str">
        <f t="shared" si="20"/>
        <v/>
      </c>
      <c r="C673" s="24"/>
      <c r="D673" s="24"/>
      <c r="E673" s="51" t="str">
        <f t="shared" si="21"/>
        <v/>
      </c>
      <c r="F673" s="53"/>
    </row>
    <row r="674" spans="1:6" ht="18.5" x14ac:dyDescent="0.45">
      <c r="A674" s="44" t="str">
        <f>IF(C674="","",COUNTA($C$3:C674))</f>
        <v/>
      </c>
      <c r="B674" s="48" t="str">
        <f t="shared" si="20"/>
        <v/>
      </c>
      <c r="C674" s="24"/>
      <c r="D674" s="24"/>
      <c r="E674" s="51" t="str">
        <f t="shared" si="21"/>
        <v/>
      </c>
      <c r="F674" s="53"/>
    </row>
    <row r="675" spans="1:6" ht="18.5" x14ac:dyDescent="0.45">
      <c r="A675" s="44" t="str">
        <f>IF(C675="","",COUNTA($C$3:C675))</f>
        <v/>
      </c>
      <c r="B675" s="48" t="str">
        <f t="shared" si="20"/>
        <v/>
      </c>
      <c r="C675" s="24"/>
      <c r="D675" s="24"/>
      <c r="E675" s="51" t="str">
        <f t="shared" si="21"/>
        <v/>
      </c>
      <c r="F675" s="53"/>
    </row>
    <row r="676" spans="1:6" ht="18.5" x14ac:dyDescent="0.45">
      <c r="A676" s="44" t="str">
        <f>IF(C676="","",COUNTA($C$3:C676))</f>
        <v/>
      </c>
      <c r="B676" s="48" t="str">
        <f t="shared" si="20"/>
        <v/>
      </c>
      <c r="C676" s="24"/>
      <c r="D676" s="24"/>
      <c r="E676" s="51" t="str">
        <f t="shared" si="21"/>
        <v/>
      </c>
      <c r="F676" s="53"/>
    </row>
    <row r="677" spans="1:6" ht="18.5" x14ac:dyDescent="0.45">
      <c r="A677" s="44" t="str">
        <f>IF(C677="","",COUNTA($C$3:C677))</f>
        <v/>
      </c>
      <c r="B677" s="48" t="str">
        <f t="shared" si="20"/>
        <v/>
      </c>
      <c r="C677" s="24"/>
      <c r="D677" s="24"/>
      <c r="E677" s="51" t="str">
        <f t="shared" si="21"/>
        <v/>
      </c>
      <c r="F677" s="53"/>
    </row>
    <row r="678" spans="1:6" ht="18.5" x14ac:dyDescent="0.45">
      <c r="A678" s="44" t="str">
        <f>IF(C678="","",COUNTA($C$3:C678))</f>
        <v/>
      </c>
      <c r="B678" s="48" t="str">
        <f t="shared" si="20"/>
        <v/>
      </c>
      <c r="C678" s="24"/>
      <c r="D678" s="24"/>
      <c r="E678" s="51" t="str">
        <f t="shared" si="21"/>
        <v/>
      </c>
      <c r="F678" s="53"/>
    </row>
    <row r="679" spans="1:6" ht="18.5" x14ac:dyDescent="0.45">
      <c r="A679" s="44" t="str">
        <f>IF(C679="","",COUNTA($C$3:C679))</f>
        <v/>
      </c>
      <c r="B679" s="48" t="str">
        <f t="shared" si="20"/>
        <v/>
      </c>
      <c r="C679" s="24"/>
      <c r="D679" s="24"/>
      <c r="E679" s="51" t="str">
        <f t="shared" si="21"/>
        <v/>
      </c>
      <c r="F679" s="53"/>
    </row>
    <row r="680" spans="1:6" ht="18.5" x14ac:dyDescent="0.45">
      <c r="A680" s="44" t="str">
        <f>IF(C680="","",COUNTA($C$3:C680))</f>
        <v/>
      </c>
      <c r="B680" s="48" t="str">
        <f t="shared" si="20"/>
        <v/>
      </c>
      <c r="C680" s="24"/>
      <c r="D680" s="24"/>
      <c r="E680" s="51" t="str">
        <f t="shared" si="21"/>
        <v/>
      </c>
      <c r="F680" s="53"/>
    </row>
    <row r="681" spans="1:6" ht="18.5" x14ac:dyDescent="0.45">
      <c r="A681" s="44" t="str">
        <f>IF(C681="","",COUNTA($C$3:C681))</f>
        <v/>
      </c>
      <c r="B681" s="48" t="str">
        <f t="shared" si="20"/>
        <v/>
      </c>
      <c r="C681" s="24"/>
      <c r="D681" s="24"/>
      <c r="E681" s="51" t="str">
        <f t="shared" si="21"/>
        <v/>
      </c>
      <c r="F681" s="53"/>
    </row>
    <row r="682" spans="1:6" ht="18.5" x14ac:dyDescent="0.45">
      <c r="A682" s="44" t="str">
        <f>IF(C682="","",COUNTA($C$3:C682))</f>
        <v/>
      </c>
      <c r="B682" s="48" t="str">
        <f t="shared" si="20"/>
        <v/>
      </c>
      <c r="C682" s="24"/>
      <c r="D682" s="24"/>
      <c r="E682" s="51" t="str">
        <f t="shared" si="21"/>
        <v/>
      </c>
      <c r="F682" s="53"/>
    </row>
    <row r="683" spans="1:6" ht="18.5" x14ac:dyDescent="0.45">
      <c r="A683" s="44" t="str">
        <f>IF(C683="","",COUNTA($C$3:C683))</f>
        <v/>
      </c>
      <c r="B683" s="48" t="str">
        <f t="shared" si="20"/>
        <v/>
      </c>
      <c r="C683" s="24"/>
      <c r="D683" s="24"/>
      <c r="E683" s="51" t="str">
        <f t="shared" si="21"/>
        <v/>
      </c>
      <c r="F683" s="53"/>
    </row>
    <row r="684" spans="1:6" ht="18.5" x14ac:dyDescent="0.45">
      <c r="A684" s="44" t="str">
        <f>IF(C684="","",COUNTA($C$3:C684))</f>
        <v/>
      </c>
      <c r="B684" s="48" t="str">
        <f t="shared" si="20"/>
        <v/>
      </c>
      <c r="C684" s="24"/>
      <c r="D684" s="24"/>
      <c r="E684" s="51" t="str">
        <f t="shared" si="21"/>
        <v/>
      </c>
      <c r="F684" s="53"/>
    </row>
    <row r="685" spans="1:6" ht="18.5" x14ac:dyDescent="0.45">
      <c r="A685" s="44" t="str">
        <f>IF(C685="","",COUNTA($C$3:C685))</f>
        <v/>
      </c>
      <c r="B685" s="48" t="str">
        <f t="shared" si="20"/>
        <v/>
      </c>
      <c r="C685" s="24"/>
      <c r="D685" s="24"/>
      <c r="E685" s="51" t="str">
        <f t="shared" si="21"/>
        <v/>
      </c>
      <c r="F685" s="53"/>
    </row>
    <row r="686" spans="1:6" ht="18.5" x14ac:dyDescent="0.45">
      <c r="A686" s="44" t="str">
        <f>IF(C686="","",COUNTA($C$3:C686))</f>
        <v/>
      </c>
      <c r="B686" s="48" t="str">
        <f t="shared" si="20"/>
        <v/>
      </c>
      <c r="C686" s="24"/>
      <c r="D686" s="24"/>
      <c r="E686" s="51" t="str">
        <f t="shared" si="21"/>
        <v/>
      </c>
      <c r="F686" s="53"/>
    </row>
    <row r="687" spans="1:6" ht="18.5" x14ac:dyDescent="0.45">
      <c r="A687" s="44" t="str">
        <f>IF(C687="","",COUNTA($C$3:C687))</f>
        <v/>
      </c>
      <c r="B687" s="48" t="str">
        <f t="shared" si="20"/>
        <v/>
      </c>
      <c r="C687" s="24"/>
      <c r="D687" s="24"/>
      <c r="E687" s="51" t="str">
        <f t="shared" si="21"/>
        <v/>
      </c>
      <c r="F687" s="53"/>
    </row>
    <row r="688" spans="1:6" ht="18.5" x14ac:dyDescent="0.45">
      <c r="A688" s="44" t="str">
        <f>IF(C688="","",COUNTA($C$3:C688))</f>
        <v/>
      </c>
      <c r="B688" s="48" t="str">
        <f t="shared" si="20"/>
        <v/>
      </c>
      <c r="C688" s="24"/>
      <c r="D688" s="24"/>
      <c r="E688" s="51" t="str">
        <f t="shared" si="21"/>
        <v/>
      </c>
      <c r="F688" s="53"/>
    </row>
    <row r="689" spans="1:6" ht="18.5" x14ac:dyDescent="0.45">
      <c r="A689" s="44" t="str">
        <f>IF(C689="","",COUNTA($C$3:C689))</f>
        <v/>
      </c>
      <c r="B689" s="48" t="str">
        <f t="shared" si="20"/>
        <v/>
      </c>
      <c r="C689" s="24"/>
      <c r="D689" s="24"/>
      <c r="E689" s="51" t="str">
        <f t="shared" si="21"/>
        <v/>
      </c>
      <c r="F689" s="53"/>
    </row>
    <row r="690" spans="1:6" ht="18.5" x14ac:dyDescent="0.45">
      <c r="A690" s="44" t="str">
        <f>IF(C690="","",COUNTA($C$3:C690))</f>
        <v/>
      </c>
      <c r="B690" s="48" t="str">
        <f t="shared" si="20"/>
        <v/>
      </c>
      <c r="C690" s="24"/>
      <c r="D690" s="24"/>
      <c r="E690" s="51" t="str">
        <f t="shared" si="21"/>
        <v/>
      </c>
      <c r="F690" s="53"/>
    </row>
    <row r="691" spans="1:6" ht="18.5" x14ac:dyDescent="0.45">
      <c r="A691" s="44" t="str">
        <f>IF(C691="","",COUNTA($C$3:C691))</f>
        <v/>
      </c>
      <c r="B691" s="48" t="str">
        <f t="shared" si="20"/>
        <v/>
      </c>
      <c r="C691" s="24"/>
      <c r="D691" s="24"/>
      <c r="E691" s="51" t="str">
        <f t="shared" si="21"/>
        <v/>
      </c>
      <c r="F691" s="53"/>
    </row>
    <row r="692" spans="1:6" ht="18.5" x14ac:dyDescent="0.45">
      <c r="A692" s="44" t="str">
        <f>IF(C692="","",COUNTA($C$3:C692))</f>
        <v/>
      </c>
      <c r="B692" s="48" t="str">
        <f t="shared" si="20"/>
        <v/>
      </c>
      <c r="C692" s="24"/>
      <c r="D692" s="24"/>
      <c r="E692" s="51" t="str">
        <f t="shared" si="21"/>
        <v/>
      </c>
      <c r="F692" s="53"/>
    </row>
    <row r="693" spans="1:6" ht="18.5" x14ac:dyDescent="0.45">
      <c r="A693" s="44" t="str">
        <f>IF(C693="","",COUNTA($C$3:C693))</f>
        <v/>
      </c>
      <c r="B693" s="48" t="str">
        <f t="shared" si="20"/>
        <v/>
      </c>
      <c r="C693" s="24"/>
      <c r="D693" s="24"/>
      <c r="E693" s="51" t="str">
        <f t="shared" si="21"/>
        <v/>
      </c>
      <c r="F693" s="53"/>
    </row>
    <row r="694" spans="1:6" ht="18.5" x14ac:dyDescent="0.45">
      <c r="A694" s="44" t="str">
        <f>IF(C694="","",COUNTA($C$3:C694))</f>
        <v/>
      </c>
      <c r="B694" s="48" t="str">
        <f t="shared" si="20"/>
        <v/>
      </c>
      <c r="C694" s="24"/>
      <c r="D694" s="24"/>
      <c r="E694" s="51" t="str">
        <f t="shared" si="21"/>
        <v/>
      </c>
      <c r="F694" s="53"/>
    </row>
    <row r="695" spans="1:6" ht="18.5" x14ac:dyDescent="0.45">
      <c r="A695" s="44" t="str">
        <f>IF(C695="","",COUNTA($C$3:C695))</f>
        <v/>
      </c>
      <c r="B695" s="48" t="str">
        <f t="shared" si="20"/>
        <v/>
      </c>
      <c r="C695" s="24"/>
      <c r="D695" s="24"/>
      <c r="E695" s="51" t="str">
        <f t="shared" si="21"/>
        <v/>
      </c>
      <c r="F695" s="53"/>
    </row>
    <row r="696" spans="1:6" ht="18.5" x14ac:dyDescent="0.45">
      <c r="A696" s="44" t="str">
        <f>IF(C696="","",COUNTA($C$3:C696))</f>
        <v/>
      </c>
      <c r="B696" s="48" t="str">
        <f t="shared" si="20"/>
        <v/>
      </c>
      <c r="C696" s="24"/>
      <c r="D696" s="24"/>
      <c r="E696" s="51" t="str">
        <f t="shared" si="21"/>
        <v/>
      </c>
      <c r="F696" s="53"/>
    </row>
    <row r="697" spans="1:6" ht="18.5" x14ac:dyDescent="0.45">
      <c r="A697" s="44" t="str">
        <f>IF(C697="","",COUNTA($C$3:C697))</f>
        <v/>
      </c>
      <c r="B697" s="48" t="str">
        <f t="shared" si="20"/>
        <v/>
      </c>
      <c r="C697" s="24"/>
      <c r="D697" s="24"/>
      <c r="E697" s="51" t="str">
        <f t="shared" si="21"/>
        <v/>
      </c>
      <c r="F697" s="53"/>
    </row>
    <row r="698" spans="1:6" ht="18.5" x14ac:dyDescent="0.45">
      <c r="A698" s="44" t="str">
        <f>IF(C698="","",COUNTA($C$3:C698))</f>
        <v/>
      </c>
      <c r="B698" s="48" t="str">
        <f t="shared" si="20"/>
        <v/>
      </c>
      <c r="C698" s="24"/>
      <c r="D698" s="24"/>
      <c r="E698" s="51" t="str">
        <f t="shared" si="21"/>
        <v/>
      </c>
      <c r="F698" s="53"/>
    </row>
    <row r="699" spans="1:6" ht="18.5" x14ac:dyDescent="0.45">
      <c r="A699" s="44" t="str">
        <f>IF(C699="","",COUNTA($C$3:C699))</f>
        <v/>
      </c>
      <c r="B699" s="48" t="str">
        <f t="shared" si="20"/>
        <v/>
      </c>
      <c r="C699" s="24"/>
      <c r="D699" s="24"/>
      <c r="E699" s="51" t="str">
        <f t="shared" si="21"/>
        <v/>
      </c>
      <c r="F699" s="53"/>
    </row>
    <row r="700" spans="1:6" ht="18.5" x14ac:dyDescent="0.45">
      <c r="A700" s="44" t="str">
        <f>IF(C700="","",COUNTA($C$3:C700))</f>
        <v/>
      </c>
      <c r="B700" s="48" t="str">
        <f t="shared" si="20"/>
        <v/>
      </c>
      <c r="C700" s="24"/>
      <c r="D700" s="24"/>
      <c r="E700" s="51" t="str">
        <f t="shared" si="21"/>
        <v/>
      </c>
      <c r="F700" s="53"/>
    </row>
    <row r="701" spans="1:6" ht="18.5" x14ac:dyDescent="0.45">
      <c r="A701" s="44" t="str">
        <f>IF(C701="","",COUNTA($C$3:C701))</f>
        <v/>
      </c>
      <c r="B701" s="48" t="str">
        <f t="shared" si="20"/>
        <v/>
      </c>
      <c r="C701" s="24"/>
      <c r="D701" s="24"/>
      <c r="E701" s="51" t="str">
        <f t="shared" si="21"/>
        <v/>
      </c>
      <c r="F701" s="53"/>
    </row>
    <row r="702" spans="1:6" ht="18.5" x14ac:dyDescent="0.45">
      <c r="A702" s="44" t="str">
        <f>IF(C702="","",COUNTA($C$3:C702))</f>
        <v/>
      </c>
      <c r="B702" s="48" t="str">
        <f t="shared" si="20"/>
        <v/>
      </c>
      <c r="C702" s="24"/>
      <c r="D702" s="24"/>
      <c r="E702" s="51" t="str">
        <f t="shared" si="21"/>
        <v/>
      </c>
      <c r="F702" s="53"/>
    </row>
    <row r="703" spans="1:6" ht="18.5" x14ac:dyDescent="0.45">
      <c r="A703" s="44" t="str">
        <f>IF(C703="","",COUNTA($C$3:C703))</f>
        <v/>
      </c>
      <c r="B703" s="48" t="str">
        <f t="shared" si="20"/>
        <v/>
      </c>
      <c r="C703" s="24"/>
      <c r="D703" s="24"/>
      <c r="E703" s="51" t="str">
        <f t="shared" si="21"/>
        <v/>
      </c>
      <c r="F703" s="53"/>
    </row>
    <row r="704" spans="1:6" ht="18.5" x14ac:dyDescent="0.45">
      <c r="A704" s="44" t="str">
        <f>IF(C704="","",COUNTA($C$3:C704))</f>
        <v/>
      </c>
      <c r="B704" s="48" t="str">
        <f t="shared" si="20"/>
        <v/>
      </c>
      <c r="C704" s="24"/>
      <c r="D704" s="24"/>
      <c r="E704" s="51" t="str">
        <f t="shared" si="21"/>
        <v/>
      </c>
      <c r="F704" s="53"/>
    </row>
    <row r="705" spans="1:6" ht="18.5" x14ac:dyDescent="0.45">
      <c r="A705" s="44" t="str">
        <f>IF(C705="","",COUNTA($C$3:C705))</f>
        <v/>
      </c>
      <c r="B705" s="48" t="str">
        <f t="shared" si="20"/>
        <v/>
      </c>
      <c r="C705" s="24"/>
      <c r="D705" s="24"/>
      <c r="E705" s="51" t="str">
        <f t="shared" si="21"/>
        <v/>
      </c>
      <c r="F705" s="53"/>
    </row>
    <row r="706" spans="1:6" ht="18.5" x14ac:dyDescent="0.45">
      <c r="A706" s="44" t="str">
        <f>IF(C706="","",COUNTA($C$3:C706))</f>
        <v/>
      </c>
      <c r="B706" s="48" t="str">
        <f t="shared" si="20"/>
        <v/>
      </c>
      <c r="C706" s="24"/>
      <c r="D706" s="24"/>
      <c r="E706" s="51" t="str">
        <f t="shared" si="21"/>
        <v/>
      </c>
      <c r="F706" s="53"/>
    </row>
    <row r="707" spans="1:6" ht="18.5" x14ac:dyDescent="0.45">
      <c r="A707" s="44" t="str">
        <f>IF(C707="","",COUNTA($C$3:C707))</f>
        <v/>
      </c>
      <c r="B707" s="48" t="str">
        <f t="shared" si="20"/>
        <v/>
      </c>
      <c r="C707" s="24"/>
      <c r="D707" s="24"/>
      <c r="E707" s="51" t="str">
        <f t="shared" si="21"/>
        <v/>
      </c>
      <c r="F707" s="53"/>
    </row>
    <row r="708" spans="1:6" ht="18.5" x14ac:dyDescent="0.45">
      <c r="A708" s="44" t="str">
        <f>IF(C708="","",COUNTA($C$3:C708))</f>
        <v/>
      </c>
      <c r="B708" s="48" t="str">
        <f t="shared" ref="B708:B771" si="22">IF(C708="","",TEXT(C708,"mmmm"))</f>
        <v/>
      </c>
      <c r="C708" s="24"/>
      <c r="D708" s="24"/>
      <c r="E708" s="51" t="str">
        <f t="shared" ref="E708:E771" si="23">IF(F708="","","Kg's")</f>
        <v/>
      </c>
      <c r="F708" s="53"/>
    </row>
    <row r="709" spans="1:6" ht="18.5" x14ac:dyDescent="0.45">
      <c r="A709" s="44" t="str">
        <f>IF(C709="","",COUNTA($C$3:C709))</f>
        <v/>
      </c>
      <c r="B709" s="48" t="str">
        <f t="shared" si="22"/>
        <v/>
      </c>
      <c r="C709" s="24"/>
      <c r="D709" s="24"/>
      <c r="E709" s="51" t="str">
        <f t="shared" si="23"/>
        <v/>
      </c>
      <c r="F709" s="53"/>
    </row>
    <row r="710" spans="1:6" ht="18.5" x14ac:dyDescent="0.45">
      <c r="A710" s="44" t="str">
        <f>IF(C710="","",COUNTA($C$3:C710))</f>
        <v/>
      </c>
      <c r="B710" s="48" t="str">
        <f t="shared" si="22"/>
        <v/>
      </c>
      <c r="C710" s="24"/>
      <c r="D710" s="24"/>
      <c r="E710" s="51" t="str">
        <f t="shared" si="23"/>
        <v/>
      </c>
      <c r="F710" s="53"/>
    </row>
    <row r="711" spans="1:6" ht="18.5" x14ac:dyDescent="0.45">
      <c r="A711" s="44" t="str">
        <f>IF(C711="","",COUNTA($C$3:C711))</f>
        <v/>
      </c>
      <c r="B711" s="48" t="str">
        <f t="shared" si="22"/>
        <v/>
      </c>
      <c r="C711" s="24"/>
      <c r="D711" s="24"/>
      <c r="E711" s="51" t="str">
        <f t="shared" si="23"/>
        <v/>
      </c>
      <c r="F711" s="53"/>
    </row>
    <row r="712" spans="1:6" ht="18.5" x14ac:dyDescent="0.45">
      <c r="A712" s="44" t="str">
        <f>IF(C712="","",COUNTA($C$3:C712))</f>
        <v/>
      </c>
      <c r="B712" s="48" t="str">
        <f t="shared" si="22"/>
        <v/>
      </c>
      <c r="C712" s="24"/>
      <c r="D712" s="24"/>
      <c r="E712" s="51" t="str">
        <f t="shared" si="23"/>
        <v/>
      </c>
      <c r="F712" s="53"/>
    </row>
    <row r="713" spans="1:6" ht="18.5" x14ac:dyDescent="0.45">
      <c r="A713" s="44" t="str">
        <f>IF(C713="","",COUNTA($C$3:C713))</f>
        <v/>
      </c>
      <c r="B713" s="48" t="str">
        <f t="shared" si="22"/>
        <v/>
      </c>
      <c r="C713" s="24"/>
      <c r="D713" s="24"/>
      <c r="E713" s="51" t="str">
        <f t="shared" si="23"/>
        <v/>
      </c>
      <c r="F713" s="53"/>
    </row>
    <row r="714" spans="1:6" ht="18.5" x14ac:dyDescent="0.45">
      <c r="A714" s="44" t="str">
        <f>IF(C714="","",COUNTA($C$3:C714))</f>
        <v/>
      </c>
      <c r="B714" s="48" t="str">
        <f t="shared" si="22"/>
        <v/>
      </c>
      <c r="C714" s="24"/>
      <c r="D714" s="24"/>
      <c r="E714" s="51" t="str">
        <f t="shared" si="23"/>
        <v/>
      </c>
      <c r="F714" s="53"/>
    </row>
    <row r="715" spans="1:6" ht="18.5" x14ac:dyDescent="0.45">
      <c r="A715" s="44" t="str">
        <f>IF(C715="","",COUNTA($C$3:C715))</f>
        <v/>
      </c>
      <c r="B715" s="48" t="str">
        <f t="shared" si="22"/>
        <v/>
      </c>
      <c r="C715" s="24"/>
      <c r="D715" s="24"/>
      <c r="E715" s="51" t="str">
        <f t="shared" si="23"/>
        <v/>
      </c>
      <c r="F715" s="53"/>
    </row>
    <row r="716" spans="1:6" ht="18.5" x14ac:dyDescent="0.45">
      <c r="A716" s="44" t="str">
        <f>IF(C716="","",COUNTA($C$3:C716))</f>
        <v/>
      </c>
      <c r="B716" s="48" t="str">
        <f t="shared" si="22"/>
        <v/>
      </c>
      <c r="C716" s="24"/>
      <c r="D716" s="24"/>
      <c r="E716" s="51" t="str">
        <f t="shared" si="23"/>
        <v/>
      </c>
      <c r="F716" s="53"/>
    </row>
    <row r="717" spans="1:6" ht="18.5" x14ac:dyDescent="0.45">
      <c r="A717" s="44" t="str">
        <f>IF(C717="","",COUNTA($C$3:C717))</f>
        <v/>
      </c>
      <c r="B717" s="48" t="str">
        <f t="shared" si="22"/>
        <v/>
      </c>
      <c r="C717" s="24"/>
      <c r="D717" s="24"/>
      <c r="E717" s="51" t="str">
        <f t="shared" si="23"/>
        <v/>
      </c>
      <c r="F717" s="53"/>
    </row>
    <row r="718" spans="1:6" ht="18.5" x14ac:dyDescent="0.45">
      <c r="A718" s="44" t="str">
        <f>IF(C718="","",COUNTA($C$3:C718))</f>
        <v/>
      </c>
      <c r="B718" s="48" t="str">
        <f t="shared" si="22"/>
        <v/>
      </c>
      <c r="C718" s="24"/>
      <c r="D718" s="24"/>
      <c r="E718" s="51" t="str">
        <f t="shared" si="23"/>
        <v/>
      </c>
      <c r="F718" s="53"/>
    </row>
    <row r="719" spans="1:6" ht="18.5" x14ac:dyDescent="0.45">
      <c r="A719" s="44" t="str">
        <f>IF(C719="","",COUNTA($C$3:C719))</f>
        <v/>
      </c>
      <c r="B719" s="48" t="str">
        <f t="shared" si="22"/>
        <v/>
      </c>
      <c r="C719" s="24"/>
      <c r="D719" s="24"/>
      <c r="E719" s="51" t="str">
        <f t="shared" si="23"/>
        <v/>
      </c>
      <c r="F719" s="53"/>
    </row>
    <row r="720" spans="1:6" ht="18.5" x14ac:dyDescent="0.45">
      <c r="A720" s="44" t="str">
        <f>IF(C720="","",COUNTA($C$3:C720))</f>
        <v/>
      </c>
      <c r="B720" s="48" t="str">
        <f t="shared" si="22"/>
        <v/>
      </c>
      <c r="C720" s="24"/>
      <c r="D720" s="24"/>
      <c r="E720" s="51" t="str">
        <f t="shared" si="23"/>
        <v/>
      </c>
      <c r="F720" s="53"/>
    </row>
    <row r="721" spans="1:6" ht="18.5" x14ac:dyDescent="0.45">
      <c r="A721" s="44" t="str">
        <f>IF(C721="","",COUNTA($C$3:C721))</f>
        <v/>
      </c>
      <c r="B721" s="48" t="str">
        <f t="shared" si="22"/>
        <v/>
      </c>
      <c r="C721" s="24"/>
      <c r="D721" s="24"/>
      <c r="E721" s="51" t="str">
        <f t="shared" si="23"/>
        <v/>
      </c>
      <c r="F721" s="53"/>
    </row>
    <row r="722" spans="1:6" ht="18.5" x14ac:dyDescent="0.45">
      <c r="A722" s="44" t="str">
        <f>IF(C722="","",COUNTA($C$3:C722))</f>
        <v/>
      </c>
      <c r="B722" s="48" t="str">
        <f t="shared" si="22"/>
        <v/>
      </c>
      <c r="C722" s="24"/>
      <c r="D722" s="24"/>
      <c r="E722" s="51" t="str">
        <f t="shared" si="23"/>
        <v/>
      </c>
      <c r="F722" s="53"/>
    </row>
    <row r="723" spans="1:6" ht="18.5" x14ac:dyDescent="0.45">
      <c r="A723" s="44" t="str">
        <f>IF(C723="","",COUNTA($C$3:C723))</f>
        <v/>
      </c>
      <c r="B723" s="48" t="str">
        <f t="shared" si="22"/>
        <v/>
      </c>
      <c r="C723" s="24"/>
      <c r="D723" s="24"/>
      <c r="E723" s="51" t="str">
        <f t="shared" si="23"/>
        <v/>
      </c>
      <c r="F723" s="53"/>
    </row>
    <row r="724" spans="1:6" ht="18.5" x14ac:dyDescent="0.45">
      <c r="A724" s="44" t="str">
        <f>IF(C724="","",COUNTA($C$3:C724))</f>
        <v/>
      </c>
      <c r="B724" s="48" t="str">
        <f t="shared" si="22"/>
        <v/>
      </c>
      <c r="C724" s="24"/>
      <c r="D724" s="24"/>
      <c r="E724" s="51" t="str">
        <f t="shared" si="23"/>
        <v/>
      </c>
      <c r="F724" s="53"/>
    </row>
    <row r="725" spans="1:6" ht="18.5" x14ac:dyDescent="0.45">
      <c r="A725" s="44" t="str">
        <f>IF(C725="","",COUNTA($C$3:C725))</f>
        <v/>
      </c>
      <c r="B725" s="48" t="str">
        <f t="shared" si="22"/>
        <v/>
      </c>
      <c r="C725" s="24"/>
      <c r="D725" s="24"/>
      <c r="E725" s="51" t="str">
        <f t="shared" si="23"/>
        <v/>
      </c>
      <c r="F725" s="53"/>
    </row>
    <row r="726" spans="1:6" ht="18.5" x14ac:dyDescent="0.45">
      <c r="A726" s="44" t="str">
        <f>IF(C726="","",COUNTA($C$3:C726))</f>
        <v/>
      </c>
      <c r="B726" s="48" t="str">
        <f t="shared" si="22"/>
        <v/>
      </c>
      <c r="C726" s="24"/>
      <c r="D726" s="24"/>
      <c r="E726" s="51" t="str">
        <f t="shared" si="23"/>
        <v/>
      </c>
      <c r="F726" s="53"/>
    </row>
    <row r="727" spans="1:6" ht="18.5" x14ac:dyDescent="0.45">
      <c r="A727" s="44" t="str">
        <f>IF(C727="","",COUNTA($C$3:C727))</f>
        <v/>
      </c>
      <c r="B727" s="48" t="str">
        <f t="shared" si="22"/>
        <v/>
      </c>
      <c r="C727" s="24"/>
      <c r="D727" s="24"/>
      <c r="E727" s="51" t="str">
        <f t="shared" si="23"/>
        <v/>
      </c>
      <c r="F727" s="53"/>
    </row>
    <row r="728" spans="1:6" ht="18.5" x14ac:dyDescent="0.45">
      <c r="A728" s="44" t="str">
        <f>IF(C728="","",COUNTA($C$3:C728))</f>
        <v/>
      </c>
      <c r="B728" s="48" t="str">
        <f t="shared" si="22"/>
        <v/>
      </c>
      <c r="C728" s="24"/>
      <c r="D728" s="24"/>
      <c r="E728" s="51" t="str">
        <f t="shared" si="23"/>
        <v/>
      </c>
      <c r="F728" s="53"/>
    </row>
    <row r="729" spans="1:6" ht="18.5" x14ac:dyDescent="0.45">
      <c r="A729" s="44" t="str">
        <f>IF(C729="","",COUNTA($C$3:C729))</f>
        <v/>
      </c>
      <c r="B729" s="48" t="str">
        <f t="shared" si="22"/>
        <v/>
      </c>
      <c r="C729" s="24"/>
      <c r="D729" s="24"/>
      <c r="E729" s="51" t="str">
        <f t="shared" si="23"/>
        <v/>
      </c>
      <c r="F729" s="53"/>
    </row>
    <row r="730" spans="1:6" ht="18.5" x14ac:dyDescent="0.45">
      <c r="A730" s="44" t="str">
        <f>IF(C730="","",COUNTA($C$3:C730))</f>
        <v/>
      </c>
      <c r="B730" s="48" t="str">
        <f t="shared" si="22"/>
        <v/>
      </c>
      <c r="C730" s="24"/>
      <c r="D730" s="24"/>
      <c r="E730" s="51" t="str">
        <f t="shared" si="23"/>
        <v/>
      </c>
      <c r="F730" s="53"/>
    </row>
    <row r="731" spans="1:6" ht="18.5" x14ac:dyDescent="0.45">
      <c r="A731" s="44" t="str">
        <f>IF(C731="","",COUNTA($C$3:C731))</f>
        <v/>
      </c>
      <c r="B731" s="48" t="str">
        <f t="shared" si="22"/>
        <v/>
      </c>
      <c r="C731" s="24"/>
      <c r="D731" s="24"/>
      <c r="E731" s="51" t="str">
        <f t="shared" si="23"/>
        <v/>
      </c>
      <c r="F731" s="53"/>
    </row>
    <row r="732" spans="1:6" ht="18.5" x14ac:dyDescent="0.45">
      <c r="A732" s="44" t="str">
        <f>IF(C732="","",COUNTA($C$3:C732))</f>
        <v/>
      </c>
      <c r="B732" s="48" t="str">
        <f t="shared" si="22"/>
        <v/>
      </c>
      <c r="C732" s="24"/>
      <c r="D732" s="24"/>
      <c r="E732" s="51" t="str">
        <f t="shared" si="23"/>
        <v/>
      </c>
      <c r="F732" s="53"/>
    </row>
    <row r="733" spans="1:6" ht="18.5" x14ac:dyDescent="0.45">
      <c r="A733" s="44" t="str">
        <f>IF(C733="","",COUNTA($C$3:C733))</f>
        <v/>
      </c>
      <c r="B733" s="48" t="str">
        <f t="shared" si="22"/>
        <v/>
      </c>
      <c r="C733" s="24"/>
      <c r="D733" s="24"/>
      <c r="E733" s="51" t="str">
        <f t="shared" si="23"/>
        <v/>
      </c>
      <c r="F733" s="53"/>
    </row>
    <row r="734" spans="1:6" ht="18.5" x14ac:dyDescent="0.45">
      <c r="A734" s="44" t="str">
        <f>IF(C734="","",COUNTA($C$3:C734))</f>
        <v/>
      </c>
      <c r="B734" s="48" t="str">
        <f t="shared" si="22"/>
        <v/>
      </c>
      <c r="C734" s="24"/>
      <c r="D734" s="24"/>
      <c r="E734" s="51" t="str">
        <f t="shared" si="23"/>
        <v/>
      </c>
      <c r="F734" s="53"/>
    </row>
    <row r="735" spans="1:6" ht="18.5" x14ac:dyDescent="0.45">
      <c r="A735" s="44" t="str">
        <f>IF(C735="","",COUNTA($C$3:C735))</f>
        <v/>
      </c>
      <c r="B735" s="48" t="str">
        <f t="shared" si="22"/>
        <v/>
      </c>
      <c r="C735" s="24"/>
      <c r="D735" s="24"/>
      <c r="E735" s="51" t="str">
        <f t="shared" si="23"/>
        <v/>
      </c>
      <c r="F735" s="53"/>
    </row>
    <row r="736" spans="1:6" ht="18.5" x14ac:dyDescent="0.45">
      <c r="A736" s="44" t="str">
        <f>IF(C736="","",COUNTA($C$3:C736))</f>
        <v/>
      </c>
      <c r="B736" s="48" t="str">
        <f t="shared" si="22"/>
        <v/>
      </c>
      <c r="C736" s="24"/>
      <c r="D736" s="24"/>
      <c r="E736" s="51" t="str">
        <f t="shared" si="23"/>
        <v/>
      </c>
      <c r="F736" s="53"/>
    </row>
    <row r="737" spans="1:6" ht="18.5" x14ac:dyDescent="0.45">
      <c r="A737" s="44" t="str">
        <f>IF(C737="","",COUNTA($C$3:C737))</f>
        <v/>
      </c>
      <c r="B737" s="48" t="str">
        <f t="shared" si="22"/>
        <v/>
      </c>
      <c r="C737" s="24"/>
      <c r="D737" s="24"/>
      <c r="E737" s="51" t="str">
        <f t="shared" si="23"/>
        <v/>
      </c>
      <c r="F737" s="53"/>
    </row>
    <row r="738" spans="1:6" ht="18.5" x14ac:dyDescent="0.45">
      <c r="A738" s="44" t="str">
        <f>IF(C738="","",COUNTA($C$3:C738))</f>
        <v/>
      </c>
      <c r="B738" s="48" t="str">
        <f t="shared" si="22"/>
        <v/>
      </c>
      <c r="C738" s="24"/>
      <c r="D738" s="24"/>
      <c r="E738" s="51" t="str">
        <f t="shared" si="23"/>
        <v/>
      </c>
      <c r="F738" s="53"/>
    </row>
    <row r="739" spans="1:6" ht="18.5" x14ac:dyDescent="0.45">
      <c r="A739" s="44" t="str">
        <f>IF(C739="","",COUNTA($C$3:C739))</f>
        <v/>
      </c>
      <c r="B739" s="48" t="str">
        <f t="shared" si="22"/>
        <v/>
      </c>
      <c r="C739" s="24"/>
      <c r="D739" s="24"/>
      <c r="E739" s="51" t="str">
        <f t="shared" si="23"/>
        <v/>
      </c>
      <c r="F739" s="53"/>
    </row>
    <row r="740" spans="1:6" ht="18.5" x14ac:dyDescent="0.45">
      <c r="A740" s="44" t="str">
        <f>IF(C740="","",COUNTA($C$3:C740))</f>
        <v/>
      </c>
      <c r="B740" s="48" t="str">
        <f t="shared" si="22"/>
        <v/>
      </c>
      <c r="C740" s="24"/>
      <c r="D740" s="24"/>
      <c r="E740" s="51" t="str">
        <f t="shared" si="23"/>
        <v/>
      </c>
      <c r="F740" s="53"/>
    </row>
    <row r="741" spans="1:6" ht="18.5" x14ac:dyDescent="0.45">
      <c r="A741" s="44" t="str">
        <f>IF(C741="","",COUNTA($C$3:C741))</f>
        <v/>
      </c>
      <c r="B741" s="48" t="str">
        <f t="shared" si="22"/>
        <v/>
      </c>
      <c r="C741" s="24"/>
      <c r="D741" s="24"/>
      <c r="E741" s="51" t="str">
        <f t="shared" si="23"/>
        <v/>
      </c>
      <c r="F741" s="53"/>
    </row>
    <row r="742" spans="1:6" ht="18.5" x14ac:dyDescent="0.45">
      <c r="A742" s="44" t="str">
        <f>IF(C742="","",COUNTA($C$3:C742))</f>
        <v/>
      </c>
      <c r="B742" s="48" t="str">
        <f t="shared" si="22"/>
        <v/>
      </c>
      <c r="C742" s="24"/>
      <c r="D742" s="24"/>
      <c r="E742" s="51" t="str">
        <f t="shared" si="23"/>
        <v/>
      </c>
      <c r="F742" s="53"/>
    </row>
    <row r="743" spans="1:6" ht="18.5" x14ac:dyDescent="0.45">
      <c r="A743" s="44" t="str">
        <f>IF(C743="","",COUNTA($C$3:C743))</f>
        <v/>
      </c>
      <c r="B743" s="48" t="str">
        <f t="shared" si="22"/>
        <v/>
      </c>
      <c r="C743" s="24"/>
      <c r="D743" s="24"/>
      <c r="E743" s="51" t="str">
        <f t="shared" si="23"/>
        <v/>
      </c>
      <c r="F743" s="53"/>
    </row>
    <row r="744" spans="1:6" ht="18.5" x14ac:dyDescent="0.45">
      <c r="A744" s="44" t="str">
        <f>IF(C744="","",COUNTA($C$3:C744))</f>
        <v/>
      </c>
      <c r="B744" s="48" t="str">
        <f t="shared" si="22"/>
        <v/>
      </c>
      <c r="C744" s="24"/>
      <c r="D744" s="24"/>
      <c r="E744" s="51" t="str">
        <f t="shared" si="23"/>
        <v/>
      </c>
      <c r="F744" s="53"/>
    </row>
    <row r="745" spans="1:6" ht="18.5" x14ac:dyDescent="0.45">
      <c r="A745" s="44" t="str">
        <f>IF(C745="","",COUNTA($C$3:C745))</f>
        <v/>
      </c>
      <c r="B745" s="48" t="str">
        <f t="shared" si="22"/>
        <v/>
      </c>
      <c r="C745" s="24"/>
      <c r="D745" s="24"/>
      <c r="E745" s="51" t="str">
        <f t="shared" si="23"/>
        <v/>
      </c>
      <c r="F745" s="53"/>
    </row>
    <row r="746" spans="1:6" ht="18.5" x14ac:dyDescent="0.45">
      <c r="A746" s="44" t="str">
        <f>IF(C746="","",COUNTA($C$3:C746))</f>
        <v/>
      </c>
      <c r="B746" s="48" t="str">
        <f t="shared" si="22"/>
        <v/>
      </c>
      <c r="C746" s="24"/>
      <c r="D746" s="24"/>
      <c r="E746" s="51" t="str">
        <f t="shared" si="23"/>
        <v/>
      </c>
      <c r="F746" s="53"/>
    </row>
    <row r="747" spans="1:6" ht="18.5" x14ac:dyDescent="0.45">
      <c r="A747" s="44" t="str">
        <f>IF(C747="","",COUNTA($C$3:C747))</f>
        <v/>
      </c>
      <c r="B747" s="48" t="str">
        <f t="shared" si="22"/>
        <v/>
      </c>
      <c r="C747" s="24"/>
      <c r="D747" s="24"/>
      <c r="E747" s="51" t="str">
        <f t="shared" si="23"/>
        <v/>
      </c>
      <c r="F747" s="53"/>
    </row>
    <row r="748" spans="1:6" ht="18.5" x14ac:dyDescent="0.45">
      <c r="A748" s="44" t="str">
        <f>IF(C748="","",COUNTA($C$3:C748))</f>
        <v/>
      </c>
      <c r="B748" s="48" t="str">
        <f t="shared" si="22"/>
        <v/>
      </c>
      <c r="C748" s="24"/>
      <c r="D748" s="24"/>
      <c r="E748" s="51" t="str">
        <f t="shared" si="23"/>
        <v/>
      </c>
      <c r="F748" s="53"/>
    </row>
    <row r="749" spans="1:6" ht="18.5" x14ac:dyDescent="0.45">
      <c r="A749" s="44" t="str">
        <f>IF(C749="","",COUNTA($C$3:C749))</f>
        <v/>
      </c>
      <c r="B749" s="48" t="str">
        <f t="shared" si="22"/>
        <v/>
      </c>
      <c r="C749" s="24"/>
      <c r="D749" s="24"/>
      <c r="E749" s="51" t="str">
        <f t="shared" si="23"/>
        <v/>
      </c>
      <c r="F749" s="53"/>
    </row>
    <row r="750" spans="1:6" ht="18.5" x14ac:dyDescent="0.45">
      <c r="A750" s="44" t="str">
        <f>IF(C750="","",COUNTA($C$3:C750))</f>
        <v/>
      </c>
      <c r="B750" s="48" t="str">
        <f t="shared" si="22"/>
        <v/>
      </c>
      <c r="C750" s="24"/>
      <c r="D750" s="24"/>
      <c r="E750" s="51" t="str">
        <f t="shared" si="23"/>
        <v/>
      </c>
      <c r="F750" s="53"/>
    </row>
    <row r="751" spans="1:6" ht="18.5" x14ac:dyDescent="0.45">
      <c r="A751" s="44" t="str">
        <f>IF(C751="","",COUNTA($C$3:C751))</f>
        <v/>
      </c>
      <c r="B751" s="48" t="str">
        <f t="shared" si="22"/>
        <v/>
      </c>
      <c r="C751" s="24"/>
      <c r="D751" s="24"/>
      <c r="E751" s="51" t="str">
        <f t="shared" si="23"/>
        <v/>
      </c>
      <c r="F751" s="53"/>
    </row>
    <row r="752" spans="1:6" ht="18.5" x14ac:dyDescent="0.45">
      <c r="A752" s="44" t="str">
        <f>IF(C752="","",COUNTA($C$3:C752))</f>
        <v/>
      </c>
      <c r="B752" s="48" t="str">
        <f t="shared" si="22"/>
        <v/>
      </c>
      <c r="C752" s="24"/>
      <c r="D752" s="24"/>
      <c r="E752" s="51" t="str">
        <f t="shared" si="23"/>
        <v/>
      </c>
      <c r="F752" s="53"/>
    </row>
    <row r="753" spans="1:6" ht="18.5" x14ac:dyDescent="0.45">
      <c r="A753" s="44" t="str">
        <f>IF(C753="","",COUNTA($C$3:C753))</f>
        <v/>
      </c>
      <c r="B753" s="48" t="str">
        <f t="shared" si="22"/>
        <v/>
      </c>
      <c r="C753" s="24"/>
      <c r="D753" s="24"/>
      <c r="E753" s="51" t="str">
        <f t="shared" si="23"/>
        <v/>
      </c>
      <c r="F753" s="53"/>
    </row>
    <row r="754" spans="1:6" ht="18.5" x14ac:dyDescent="0.45">
      <c r="A754" s="44" t="str">
        <f>IF(C754="","",COUNTA($C$3:C754))</f>
        <v/>
      </c>
      <c r="B754" s="48" t="str">
        <f t="shared" si="22"/>
        <v/>
      </c>
      <c r="C754" s="24"/>
      <c r="D754" s="24"/>
      <c r="E754" s="51" t="str">
        <f t="shared" si="23"/>
        <v/>
      </c>
      <c r="F754" s="53"/>
    </row>
    <row r="755" spans="1:6" ht="18.5" x14ac:dyDescent="0.45">
      <c r="A755" s="44" t="str">
        <f>IF(C755="","",COUNTA($C$3:C755))</f>
        <v/>
      </c>
      <c r="B755" s="48" t="str">
        <f t="shared" si="22"/>
        <v/>
      </c>
      <c r="C755" s="24"/>
      <c r="D755" s="24"/>
      <c r="E755" s="51" t="str">
        <f t="shared" si="23"/>
        <v/>
      </c>
      <c r="F755" s="53"/>
    </row>
    <row r="756" spans="1:6" ht="18.5" x14ac:dyDescent="0.45">
      <c r="A756" s="44" t="str">
        <f>IF(C756="","",COUNTA($C$3:C756))</f>
        <v/>
      </c>
      <c r="B756" s="48" t="str">
        <f t="shared" si="22"/>
        <v/>
      </c>
      <c r="C756" s="24"/>
      <c r="D756" s="24"/>
      <c r="E756" s="51" t="str">
        <f t="shared" si="23"/>
        <v/>
      </c>
      <c r="F756" s="53"/>
    </row>
    <row r="757" spans="1:6" ht="18.5" x14ac:dyDescent="0.45">
      <c r="A757" s="44" t="str">
        <f>IF(C757="","",COUNTA($C$3:C757))</f>
        <v/>
      </c>
      <c r="B757" s="48" t="str">
        <f t="shared" si="22"/>
        <v/>
      </c>
      <c r="C757" s="24"/>
      <c r="D757" s="24"/>
      <c r="E757" s="51" t="str">
        <f t="shared" si="23"/>
        <v/>
      </c>
      <c r="F757" s="53"/>
    </row>
    <row r="758" spans="1:6" ht="18.5" x14ac:dyDescent="0.45">
      <c r="A758" s="44" t="str">
        <f>IF(C758="","",COUNTA($C$3:C758))</f>
        <v/>
      </c>
      <c r="B758" s="48" t="str">
        <f t="shared" si="22"/>
        <v/>
      </c>
      <c r="C758" s="24"/>
      <c r="D758" s="24"/>
      <c r="E758" s="51" t="str">
        <f t="shared" si="23"/>
        <v/>
      </c>
      <c r="F758" s="53"/>
    </row>
    <row r="759" spans="1:6" ht="18.5" x14ac:dyDescent="0.45">
      <c r="A759" s="44" t="str">
        <f>IF(C759="","",COUNTA($C$3:C759))</f>
        <v/>
      </c>
      <c r="B759" s="48" t="str">
        <f t="shared" si="22"/>
        <v/>
      </c>
      <c r="C759" s="24"/>
      <c r="D759" s="24"/>
      <c r="E759" s="51" t="str">
        <f t="shared" si="23"/>
        <v/>
      </c>
      <c r="F759" s="53"/>
    </row>
    <row r="760" spans="1:6" ht="18.5" x14ac:dyDescent="0.45">
      <c r="A760" s="44" t="str">
        <f>IF(C760="","",COUNTA($C$3:C760))</f>
        <v/>
      </c>
      <c r="B760" s="48" t="str">
        <f t="shared" si="22"/>
        <v/>
      </c>
      <c r="C760" s="24"/>
      <c r="D760" s="24"/>
      <c r="E760" s="51" t="str">
        <f t="shared" si="23"/>
        <v/>
      </c>
      <c r="F760" s="53"/>
    </row>
    <row r="761" spans="1:6" ht="18.5" x14ac:dyDescent="0.45">
      <c r="A761" s="44" t="str">
        <f>IF(C761="","",COUNTA($C$3:C761))</f>
        <v/>
      </c>
      <c r="B761" s="48" t="str">
        <f t="shared" si="22"/>
        <v/>
      </c>
      <c r="C761" s="24"/>
      <c r="D761" s="24"/>
      <c r="E761" s="51" t="str">
        <f t="shared" si="23"/>
        <v/>
      </c>
      <c r="F761" s="53"/>
    </row>
    <row r="762" spans="1:6" ht="18.5" x14ac:dyDescent="0.45">
      <c r="A762" s="44" t="str">
        <f>IF(C762="","",COUNTA($C$3:C762))</f>
        <v/>
      </c>
      <c r="B762" s="48" t="str">
        <f t="shared" si="22"/>
        <v/>
      </c>
      <c r="C762" s="24"/>
      <c r="D762" s="24"/>
      <c r="E762" s="51" t="str">
        <f t="shared" si="23"/>
        <v/>
      </c>
      <c r="F762" s="53"/>
    </row>
    <row r="763" spans="1:6" ht="18.5" x14ac:dyDescent="0.45">
      <c r="A763" s="44" t="str">
        <f>IF(C763="","",COUNTA($C$3:C763))</f>
        <v/>
      </c>
      <c r="B763" s="48" t="str">
        <f t="shared" si="22"/>
        <v/>
      </c>
      <c r="C763" s="24"/>
      <c r="D763" s="24"/>
      <c r="E763" s="51" t="str">
        <f t="shared" si="23"/>
        <v/>
      </c>
      <c r="F763" s="53"/>
    </row>
    <row r="764" spans="1:6" ht="18.5" x14ac:dyDescent="0.45">
      <c r="A764" s="44" t="str">
        <f>IF(C764="","",COUNTA($C$3:C764))</f>
        <v/>
      </c>
      <c r="B764" s="48" t="str">
        <f t="shared" si="22"/>
        <v/>
      </c>
      <c r="C764" s="24"/>
      <c r="D764" s="24"/>
      <c r="E764" s="51" t="str">
        <f t="shared" si="23"/>
        <v/>
      </c>
      <c r="F764" s="53"/>
    </row>
    <row r="765" spans="1:6" ht="18.5" x14ac:dyDescent="0.45">
      <c r="A765" s="44" t="str">
        <f>IF(C765="","",COUNTA($C$3:C765))</f>
        <v/>
      </c>
      <c r="B765" s="48" t="str">
        <f t="shared" si="22"/>
        <v/>
      </c>
      <c r="C765" s="24"/>
      <c r="D765" s="24"/>
      <c r="E765" s="51" t="str">
        <f t="shared" si="23"/>
        <v/>
      </c>
      <c r="F765" s="53"/>
    </row>
    <row r="766" spans="1:6" ht="18.5" x14ac:dyDescent="0.45">
      <c r="A766" s="44" t="str">
        <f>IF(C766="","",COUNTA($C$3:C766))</f>
        <v/>
      </c>
      <c r="B766" s="48" t="str">
        <f t="shared" si="22"/>
        <v/>
      </c>
      <c r="C766" s="24"/>
      <c r="D766" s="24"/>
      <c r="E766" s="51" t="str">
        <f t="shared" si="23"/>
        <v/>
      </c>
      <c r="F766" s="53"/>
    </row>
    <row r="767" spans="1:6" ht="18.5" x14ac:dyDescent="0.45">
      <c r="A767" s="44" t="str">
        <f>IF(C767="","",COUNTA($C$3:C767))</f>
        <v/>
      </c>
      <c r="B767" s="48" t="str">
        <f t="shared" si="22"/>
        <v/>
      </c>
      <c r="C767" s="24"/>
      <c r="D767" s="24"/>
      <c r="E767" s="51" t="str">
        <f t="shared" si="23"/>
        <v/>
      </c>
      <c r="F767" s="53"/>
    </row>
    <row r="768" spans="1:6" ht="18.5" x14ac:dyDescent="0.45">
      <c r="A768" s="44" t="str">
        <f>IF(C768="","",COUNTA($C$3:C768))</f>
        <v/>
      </c>
      <c r="B768" s="48" t="str">
        <f t="shared" si="22"/>
        <v/>
      </c>
      <c r="C768" s="24"/>
      <c r="D768" s="24"/>
      <c r="E768" s="51" t="str">
        <f t="shared" si="23"/>
        <v/>
      </c>
      <c r="F768" s="53"/>
    </row>
    <row r="769" spans="1:6" ht="18.5" x14ac:dyDescent="0.45">
      <c r="A769" s="44" t="str">
        <f>IF(C769="","",COUNTA($C$3:C769))</f>
        <v/>
      </c>
      <c r="B769" s="48" t="str">
        <f t="shared" si="22"/>
        <v/>
      </c>
      <c r="C769" s="24"/>
      <c r="D769" s="24"/>
      <c r="E769" s="51" t="str">
        <f t="shared" si="23"/>
        <v/>
      </c>
      <c r="F769" s="53"/>
    </row>
    <row r="770" spans="1:6" ht="18.5" x14ac:dyDescent="0.45">
      <c r="A770" s="44" t="str">
        <f>IF(C770="","",COUNTA($C$3:C770))</f>
        <v/>
      </c>
      <c r="B770" s="48" t="str">
        <f t="shared" si="22"/>
        <v/>
      </c>
      <c r="C770" s="24"/>
      <c r="D770" s="24"/>
      <c r="E770" s="51" t="str">
        <f t="shared" si="23"/>
        <v/>
      </c>
      <c r="F770" s="53"/>
    </row>
    <row r="771" spans="1:6" ht="18.5" x14ac:dyDescent="0.45">
      <c r="A771" s="44" t="str">
        <f>IF(C771="","",COUNTA($C$3:C771))</f>
        <v/>
      </c>
      <c r="B771" s="48" t="str">
        <f t="shared" si="22"/>
        <v/>
      </c>
      <c r="C771" s="24"/>
      <c r="D771" s="24"/>
      <c r="E771" s="51" t="str">
        <f t="shared" si="23"/>
        <v/>
      </c>
      <c r="F771" s="53"/>
    </row>
    <row r="772" spans="1:6" ht="18.5" x14ac:dyDescent="0.45">
      <c r="A772" s="44" t="str">
        <f>IF(C772="","",COUNTA($C$3:C772))</f>
        <v/>
      </c>
      <c r="B772" s="48" t="str">
        <f t="shared" ref="B772:B835" si="24">IF(C772="","",TEXT(C772,"mmmm"))</f>
        <v/>
      </c>
      <c r="C772" s="24"/>
      <c r="D772" s="24"/>
      <c r="E772" s="51" t="str">
        <f t="shared" ref="E772:E835" si="25">IF(F772="","","Kg's")</f>
        <v/>
      </c>
      <c r="F772" s="53"/>
    </row>
    <row r="773" spans="1:6" ht="18.5" x14ac:dyDescent="0.45">
      <c r="A773" s="44" t="str">
        <f>IF(C773="","",COUNTA($C$3:C773))</f>
        <v/>
      </c>
      <c r="B773" s="48" t="str">
        <f t="shared" si="24"/>
        <v/>
      </c>
      <c r="C773" s="24"/>
      <c r="D773" s="24"/>
      <c r="E773" s="51" t="str">
        <f t="shared" si="25"/>
        <v/>
      </c>
      <c r="F773" s="53"/>
    </row>
    <row r="774" spans="1:6" ht="18.5" x14ac:dyDescent="0.45">
      <c r="A774" s="44" t="str">
        <f>IF(C774="","",COUNTA($C$3:C774))</f>
        <v/>
      </c>
      <c r="B774" s="48" t="str">
        <f t="shared" si="24"/>
        <v/>
      </c>
      <c r="C774" s="24"/>
      <c r="D774" s="24"/>
      <c r="E774" s="51" t="str">
        <f t="shared" si="25"/>
        <v/>
      </c>
      <c r="F774" s="53"/>
    </row>
    <row r="775" spans="1:6" ht="18.5" x14ac:dyDescent="0.45">
      <c r="A775" s="44" t="str">
        <f>IF(C775="","",COUNTA($C$3:C775))</f>
        <v/>
      </c>
      <c r="B775" s="48" t="str">
        <f t="shared" si="24"/>
        <v/>
      </c>
      <c r="C775" s="24"/>
      <c r="D775" s="24"/>
      <c r="E775" s="51" t="str">
        <f t="shared" si="25"/>
        <v/>
      </c>
      <c r="F775" s="53"/>
    </row>
    <row r="776" spans="1:6" ht="18.5" x14ac:dyDescent="0.45">
      <c r="A776" s="44" t="str">
        <f>IF(C776="","",COUNTA($C$3:C776))</f>
        <v/>
      </c>
      <c r="B776" s="48" t="str">
        <f t="shared" si="24"/>
        <v/>
      </c>
      <c r="C776" s="24"/>
      <c r="D776" s="24"/>
      <c r="E776" s="51" t="str">
        <f t="shared" si="25"/>
        <v/>
      </c>
      <c r="F776" s="53"/>
    </row>
    <row r="777" spans="1:6" ht="18.5" x14ac:dyDescent="0.45">
      <c r="A777" s="44" t="str">
        <f>IF(C777="","",COUNTA($C$3:C777))</f>
        <v/>
      </c>
      <c r="B777" s="48" t="str">
        <f t="shared" si="24"/>
        <v/>
      </c>
      <c r="C777" s="24"/>
      <c r="D777" s="24"/>
      <c r="E777" s="51" t="str">
        <f t="shared" si="25"/>
        <v/>
      </c>
      <c r="F777" s="53"/>
    </row>
    <row r="778" spans="1:6" ht="18.5" x14ac:dyDescent="0.45">
      <c r="A778" s="44" t="str">
        <f>IF(C778="","",COUNTA($C$3:C778))</f>
        <v/>
      </c>
      <c r="B778" s="48" t="str">
        <f t="shared" si="24"/>
        <v/>
      </c>
      <c r="C778" s="24"/>
      <c r="D778" s="24"/>
      <c r="E778" s="51" t="str">
        <f t="shared" si="25"/>
        <v/>
      </c>
      <c r="F778" s="53"/>
    </row>
    <row r="779" spans="1:6" ht="18.5" x14ac:dyDescent="0.45">
      <c r="A779" s="44" t="str">
        <f>IF(C779="","",COUNTA($C$3:C779))</f>
        <v/>
      </c>
      <c r="B779" s="48" t="str">
        <f t="shared" si="24"/>
        <v/>
      </c>
      <c r="C779" s="24"/>
      <c r="D779" s="24"/>
      <c r="E779" s="51" t="str">
        <f t="shared" si="25"/>
        <v/>
      </c>
      <c r="F779" s="53"/>
    </row>
    <row r="780" spans="1:6" ht="18.5" x14ac:dyDescent="0.45">
      <c r="A780" s="44" t="str">
        <f>IF(C780="","",COUNTA($C$3:C780))</f>
        <v/>
      </c>
      <c r="B780" s="48" t="str">
        <f t="shared" si="24"/>
        <v/>
      </c>
      <c r="C780" s="24"/>
      <c r="D780" s="24"/>
      <c r="E780" s="51" t="str">
        <f t="shared" si="25"/>
        <v/>
      </c>
      <c r="F780" s="53"/>
    </row>
    <row r="781" spans="1:6" ht="18.5" x14ac:dyDescent="0.45">
      <c r="A781" s="44" t="str">
        <f>IF(C781="","",COUNTA($C$3:C781))</f>
        <v/>
      </c>
      <c r="B781" s="48" t="str">
        <f t="shared" si="24"/>
        <v/>
      </c>
      <c r="C781" s="24"/>
      <c r="D781" s="24"/>
      <c r="E781" s="51" t="str">
        <f t="shared" si="25"/>
        <v/>
      </c>
      <c r="F781" s="53"/>
    </row>
    <row r="782" spans="1:6" ht="18.5" x14ac:dyDescent="0.45">
      <c r="A782" s="44" t="str">
        <f>IF(C782="","",COUNTA($C$3:C782))</f>
        <v/>
      </c>
      <c r="B782" s="48" t="str">
        <f t="shared" si="24"/>
        <v/>
      </c>
      <c r="C782" s="24"/>
      <c r="D782" s="24"/>
      <c r="E782" s="51" t="str">
        <f t="shared" si="25"/>
        <v/>
      </c>
      <c r="F782" s="53"/>
    </row>
    <row r="783" spans="1:6" ht="18.5" x14ac:dyDescent="0.45">
      <c r="A783" s="44" t="str">
        <f>IF(C783="","",COUNTA($C$3:C783))</f>
        <v/>
      </c>
      <c r="B783" s="48" t="str">
        <f t="shared" si="24"/>
        <v/>
      </c>
      <c r="C783" s="24"/>
      <c r="D783" s="24"/>
      <c r="E783" s="51" t="str">
        <f t="shared" si="25"/>
        <v/>
      </c>
      <c r="F783" s="53"/>
    </row>
    <row r="784" spans="1:6" ht="18.5" x14ac:dyDescent="0.45">
      <c r="A784" s="44" t="str">
        <f>IF(C784="","",COUNTA($C$3:C784))</f>
        <v/>
      </c>
      <c r="B784" s="48" t="str">
        <f t="shared" si="24"/>
        <v/>
      </c>
      <c r="C784" s="24"/>
      <c r="D784" s="24"/>
      <c r="E784" s="51" t="str">
        <f t="shared" si="25"/>
        <v/>
      </c>
      <c r="F784" s="53"/>
    </row>
    <row r="785" spans="1:6" ht="18.5" x14ac:dyDescent="0.45">
      <c r="A785" s="44" t="str">
        <f>IF(C785="","",COUNTA($C$3:C785))</f>
        <v/>
      </c>
      <c r="B785" s="48" t="str">
        <f t="shared" si="24"/>
        <v/>
      </c>
      <c r="C785" s="24"/>
      <c r="D785" s="24"/>
      <c r="E785" s="51" t="str">
        <f t="shared" si="25"/>
        <v/>
      </c>
      <c r="F785" s="53"/>
    </row>
    <row r="786" spans="1:6" ht="18.5" x14ac:dyDescent="0.45">
      <c r="A786" s="44" t="str">
        <f>IF(C786="","",COUNTA($C$3:C786))</f>
        <v/>
      </c>
      <c r="B786" s="48" t="str">
        <f t="shared" si="24"/>
        <v/>
      </c>
      <c r="C786" s="24"/>
      <c r="D786" s="24"/>
      <c r="E786" s="51" t="str">
        <f t="shared" si="25"/>
        <v/>
      </c>
      <c r="F786" s="53"/>
    </row>
    <row r="787" spans="1:6" ht="18.5" x14ac:dyDescent="0.45">
      <c r="A787" s="44" t="str">
        <f>IF(C787="","",COUNTA($C$3:C787))</f>
        <v/>
      </c>
      <c r="B787" s="48" t="str">
        <f t="shared" si="24"/>
        <v/>
      </c>
      <c r="C787" s="24"/>
      <c r="D787" s="24"/>
      <c r="E787" s="51" t="str">
        <f t="shared" si="25"/>
        <v/>
      </c>
      <c r="F787" s="53"/>
    </row>
    <row r="788" spans="1:6" ht="18.5" x14ac:dyDescent="0.45">
      <c r="A788" s="44" t="str">
        <f>IF(C788="","",COUNTA($C$3:C788))</f>
        <v/>
      </c>
      <c r="B788" s="48" t="str">
        <f t="shared" si="24"/>
        <v/>
      </c>
      <c r="C788" s="24"/>
      <c r="D788" s="24"/>
      <c r="E788" s="51" t="str">
        <f t="shared" si="25"/>
        <v/>
      </c>
      <c r="F788" s="53"/>
    </row>
    <row r="789" spans="1:6" ht="18.5" x14ac:dyDescent="0.45">
      <c r="A789" s="44" t="str">
        <f>IF(C789="","",COUNTA($C$3:C789))</f>
        <v/>
      </c>
      <c r="B789" s="48" t="str">
        <f t="shared" si="24"/>
        <v/>
      </c>
      <c r="C789" s="24"/>
      <c r="D789" s="24"/>
      <c r="E789" s="51" t="str">
        <f t="shared" si="25"/>
        <v/>
      </c>
      <c r="F789" s="53"/>
    </row>
    <row r="790" spans="1:6" ht="18.5" x14ac:dyDescent="0.45">
      <c r="A790" s="44" t="str">
        <f>IF(C790="","",COUNTA($C$3:C790))</f>
        <v/>
      </c>
      <c r="B790" s="48" t="str">
        <f t="shared" si="24"/>
        <v/>
      </c>
      <c r="C790" s="24"/>
      <c r="D790" s="24"/>
      <c r="E790" s="51" t="str">
        <f t="shared" si="25"/>
        <v/>
      </c>
      <c r="F790" s="53"/>
    </row>
    <row r="791" spans="1:6" ht="18.5" x14ac:dyDescent="0.45">
      <c r="A791" s="44" t="str">
        <f>IF(C791="","",COUNTA($C$3:C791))</f>
        <v/>
      </c>
      <c r="B791" s="48" t="str">
        <f t="shared" si="24"/>
        <v/>
      </c>
      <c r="C791" s="24"/>
      <c r="D791" s="24"/>
      <c r="E791" s="51" t="str">
        <f t="shared" si="25"/>
        <v/>
      </c>
      <c r="F791" s="53"/>
    </row>
    <row r="792" spans="1:6" ht="18.5" x14ac:dyDescent="0.45">
      <c r="A792" s="44" t="str">
        <f>IF(C792="","",COUNTA($C$3:C792))</f>
        <v/>
      </c>
      <c r="B792" s="48" t="str">
        <f t="shared" si="24"/>
        <v/>
      </c>
      <c r="C792" s="24"/>
      <c r="D792" s="24"/>
      <c r="E792" s="51" t="str">
        <f t="shared" si="25"/>
        <v/>
      </c>
      <c r="F792" s="53"/>
    </row>
    <row r="793" spans="1:6" ht="18.5" x14ac:dyDescent="0.45">
      <c r="A793" s="44" t="str">
        <f>IF(C793="","",COUNTA($C$3:C793))</f>
        <v/>
      </c>
      <c r="B793" s="48" t="str">
        <f t="shared" si="24"/>
        <v/>
      </c>
      <c r="C793" s="24"/>
      <c r="D793" s="24"/>
      <c r="E793" s="51" t="str">
        <f t="shared" si="25"/>
        <v/>
      </c>
      <c r="F793" s="53"/>
    </row>
    <row r="794" spans="1:6" ht="18.5" x14ac:dyDescent="0.45">
      <c r="A794" s="44" t="str">
        <f>IF(C794="","",COUNTA($C$3:C794))</f>
        <v/>
      </c>
      <c r="B794" s="48" t="str">
        <f t="shared" si="24"/>
        <v/>
      </c>
      <c r="C794" s="24"/>
      <c r="D794" s="24"/>
      <c r="E794" s="51" t="str">
        <f t="shared" si="25"/>
        <v/>
      </c>
      <c r="F794" s="53"/>
    </row>
    <row r="795" spans="1:6" ht="18.5" x14ac:dyDescent="0.45">
      <c r="A795" s="44" t="str">
        <f>IF(C795="","",COUNTA($C$3:C795))</f>
        <v/>
      </c>
      <c r="B795" s="48" t="str">
        <f t="shared" si="24"/>
        <v/>
      </c>
      <c r="C795" s="24"/>
      <c r="D795" s="24"/>
      <c r="E795" s="51" t="str">
        <f t="shared" si="25"/>
        <v/>
      </c>
      <c r="F795" s="53"/>
    </row>
    <row r="796" spans="1:6" ht="18.5" x14ac:dyDescent="0.45">
      <c r="A796" s="44" t="str">
        <f>IF(C796="","",COUNTA($C$3:C796))</f>
        <v/>
      </c>
      <c r="B796" s="48" t="str">
        <f t="shared" si="24"/>
        <v/>
      </c>
      <c r="C796" s="24"/>
      <c r="D796" s="24"/>
      <c r="E796" s="51" t="str">
        <f t="shared" si="25"/>
        <v/>
      </c>
      <c r="F796" s="53"/>
    </row>
    <row r="797" spans="1:6" ht="18.5" x14ac:dyDescent="0.45">
      <c r="A797" s="44" t="str">
        <f>IF(C797="","",COUNTA($C$3:C797))</f>
        <v/>
      </c>
      <c r="B797" s="48" t="str">
        <f t="shared" si="24"/>
        <v/>
      </c>
      <c r="C797" s="24"/>
      <c r="D797" s="24"/>
      <c r="E797" s="51" t="str">
        <f t="shared" si="25"/>
        <v/>
      </c>
      <c r="F797" s="53"/>
    </row>
    <row r="798" spans="1:6" ht="18.5" x14ac:dyDescent="0.45">
      <c r="A798" s="44" t="str">
        <f>IF(C798="","",COUNTA($C$3:C798))</f>
        <v/>
      </c>
      <c r="B798" s="48" t="str">
        <f t="shared" si="24"/>
        <v/>
      </c>
      <c r="C798" s="24"/>
      <c r="D798" s="24"/>
      <c r="E798" s="51" t="str">
        <f t="shared" si="25"/>
        <v/>
      </c>
      <c r="F798" s="53"/>
    </row>
    <row r="799" spans="1:6" ht="18.5" x14ac:dyDescent="0.45">
      <c r="A799" s="44" t="str">
        <f>IF(C799="","",COUNTA($C$3:C799))</f>
        <v/>
      </c>
      <c r="B799" s="48" t="str">
        <f t="shared" si="24"/>
        <v/>
      </c>
      <c r="C799" s="24"/>
      <c r="D799" s="24"/>
      <c r="E799" s="51" t="str">
        <f t="shared" si="25"/>
        <v/>
      </c>
      <c r="F799" s="53"/>
    </row>
    <row r="800" spans="1:6" ht="18.5" x14ac:dyDescent="0.45">
      <c r="A800" s="44" t="str">
        <f>IF(C800="","",COUNTA($C$3:C800))</f>
        <v/>
      </c>
      <c r="B800" s="48" t="str">
        <f t="shared" si="24"/>
        <v/>
      </c>
      <c r="C800" s="24"/>
      <c r="D800" s="24"/>
      <c r="E800" s="51" t="str">
        <f t="shared" si="25"/>
        <v/>
      </c>
      <c r="F800" s="53"/>
    </row>
    <row r="801" spans="1:6" ht="18.5" x14ac:dyDescent="0.45">
      <c r="A801" s="44" t="str">
        <f>IF(C801="","",COUNTA($C$3:C801))</f>
        <v/>
      </c>
      <c r="B801" s="48" t="str">
        <f t="shared" si="24"/>
        <v/>
      </c>
      <c r="C801" s="24"/>
      <c r="D801" s="24"/>
      <c r="E801" s="51" t="str">
        <f t="shared" si="25"/>
        <v/>
      </c>
      <c r="F801" s="53"/>
    </row>
    <row r="802" spans="1:6" ht="18.5" x14ac:dyDescent="0.45">
      <c r="A802" s="44" t="str">
        <f>IF(C802="","",COUNTA($C$3:C802))</f>
        <v/>
      </c>
      <c r="B802" s="48" t="str">
        <f t="shared" si="24"/>
        <v/>
      </c>
      <c r="C802" s="24"/>
      <c r="D802" s="24"/>
      <c r="E802" s="51" t="str">
        <f t="shared" si="25"/>
        <v/>
      </c>
      <c r="F802" s="53"/>
    </row>
    <row r="803" spans="1:6" ht="18.5" x14ac:dyDescent="0.45">
      <c r="A803" s="44" t="str">
        <f>IF(C803="","",COUNTA($C$3:C803))</f>
        <v/>
      </c>
      <c r="B803" s="48" t="str">
        <f t="shared" si="24"/>
        <v/>
      </c>
      <c r="C803" s="24"/>
      <c r="D803" s="24"/>
      <c r="E803" s="51" t="str">
        <f t="shared" si="25"/>
        <v/>
      </c>
      <c r="F803" s="53"/>
    </row>
    <row r="804" spans="1:6" ht="18.5" x14ac:dyDescent="0.45">
      <c r="A804" s="44" t="str">
        <f>IF(C804="","",COUNTA($C$3:C804))</f>
        <v/>
      </c>
      <c r="B804" s="48" t="str">
        <f t="shared" si="24"/>
        <v/>
      </c>
      <c r="C804" s="24"/>
      <c r="D804" s="24"/>
      <c r="E804" s="51" t="str">
        <f t="shared" si="25"/>
        <v/>
      </c>
      <c r="F804" s="53"/>
    </row>
    <row r="805" spans="1:6" ht="18.5" x14ac:dyDescent="0.45">
      <c r="A805" s="44" t="str">
        <f>IF(C805="","",COUNTA($C$3:C805))</f>
        <v/>
      </c>
      <c r="B805" s="48" t="str">
        <f t="shared" si="24"/>
        <v/>
      </c>
      <c r="C805" s="24"/>
      <c r="D805" s="24"/>
      <c r="E805" s="51" t="str">
        <f t="shared" si="25"/>
        <v/>
      </c>
      <c r="F805" s="53"/>
    </row>
    <row r="806" spans="1:6" ht="18.5" x14ac:dyDescent="0.45">
      <c r="A806" s="44" t="str">
        <f>IF(C806="","",COUNTA($C$3:C806))</f>
        <v/>
      </c>
      <c r="B806" s="48" t="str">
        <f t="shared" si="24"/>
        <v/>
      </c>
      <c r="C806" s="24"/>
      <c r="D806" s="24"/>
      <c r="E806" s="51" t="str">
        <f t="shared" si="25"/>
        <v/>
      </c>
      <c r="F806" s="53"/>
    </row>
    <row r="807" spans="1:6" ht="18.5" x14ac:dyDescent="0.45">
      <c r="A807" s="44" t="str">
        <f>IF(C807="","",COUNTA($C$3:C807))</f>
        <v/>
      </c>
      <c r="B807" s="48" t="str">
        <f t="shared" si="24"/>
        <v/>
      </c>
      <c r="C807" s="24"/>
      <c r="D807" s="24"/>
      <c r="E807" s="51" t="str">
        <f t="shared" si="25"/>
        <v/>
      </c>
      <c r="F807" s="53"/>
    </row>
    <row r="808" spans="1:6" ht="18.5" x14ac:dyDescent="0.45">
      <c r="A808" s="44" t="str">
        <f>IF(C808="","",COUNTA($C$3:C808))</f>
        <v/>
      </c>
      <c r="B808" s="48" t="str">
        <f t="shared" si="24"/>
        <v/>
      </c>
      <c r="C808" s="24"/>
      <c r="D808" s="24"/>
      <c r="E808" s="51" t="str">
        <f t="shared" si="25"/>
        <v/>
      </c>
      <c r="F808" s="53"/>
    </row>
    <row r="809" spans="1:6" ht="18.5" x14ac:dyDescent="0.45">
      <c r="A809" s="44" t="str">
        <f>IF(C809="","",COUNTA($C$3:C809))</f>
        <v/>
      </c>
      <c r="B809" s="48" t="str">
        <f t="shared" si="24"/>
        <v/>
      </c>
      <c r="C809" s="24"/>
      <c r="D809" s="24"/>
      <c r="E809" s="51" t="str">
        <f t="shared" si="25"/>
        <v/>
      </c>
      <c r="F809" s="53"/>
    </row>
    <row r="810" spans="1:6" ht="18.5" x14ac:dyDescent="0.45">
      <c r="A810" s="44" t="str">
        <f>IF(C810="","",COUNTA($C$3:C810))</f>
        <v/>
      </c>
      <c r="B810" s="48" t="str">
        <f t="shared" si="24"/>
        <v/>
      </c>
      <c r="C810" s="24"/>
      <c r="D810" s="24"/>
      <c r="E810" s="51" t="str">
        <f t="shared" si="25"/>
        <v/>
      </c>
      <c r="F810" s="53"/>
    </row>
    <row r="811" spans="1:6" ht="18.5" x14ac:dyDescent="0.45">
      <c r="A811" s="44" t="str">
        <f>IF(C811="","",COUNTA($C$3:C811))</f>
        <v/>
      </c>
      <c r="B811" s="48" t="str">
        <f t="shared" si="24"/>
        <v/>
      </c>
      <c r="C811" s="24"/>
      <c r="D811" s="24"/>
      <c r="E811" s="51" t="str">
        <f t="shared" si="25"/>
        <v/>
      </c>
      <c r="F811" s="53"/>
    </row>
    <row r="812" spans="1:6" ht="18.5" x14ac:dyDescent="0.45">
      <c r="A812" s="44" t="str">
        <f>IF(C812="","",COUNTA($C$3:C812))</f>
        <v/>
      </c>
      <c r="B812" s="48" t="str">
        <f t="shared" si="24"/>
        <v/>
      </c>
      <c r="C812" s="24"/>
      <c r="D812" s="24"/>
      <c r="E812" s="51" t="str">
        <f t="shared" si="25"/>
        <v/>
      </c>
      <c r="F812" s="53"/>
    </row>
    <row r="813" spans="1:6" ht="18.5" x14ac:dyDescent="0.45">
      <c r="A813" s="44" t="str">
        <f>IF(C813="","",COUNTA($C$3:C813))</f>
        <v/>
      </c>
      <c r="B813" s="48" t="str">
        <f t="shared" si="24"/>
        <v/>
      </c>
      <c r="C813" s="24"/>
      <c r="D813" s="24"/>
      <c r="E813" s="51" t="str">
        <f t="shared" si="25"/>
        <v/>
      </c>
      <c r="F813" s="53"/>
    </row>
    <row r="814" spans="1:6" ht="18.5" x14ac:dyDescent="0.45">
      <c r="A814" s="44" t="str">
        <f>IF(C814="","",COUNTA($C$3:C814))</f>
        <v/>
      </c>
      <c r="B814" s="48" t="str">
        <f t="shared" si="24"/>
        <v/>
      </c>
      <c r="C814" s="24"/>
      <c r="D814" s="24"/>
      <c r="E814" s="51" t="str">
        <f t="shared" si="25"/>
        <v/>
      </c>
      <c r="F814" s="53"/>
    </row>
    <row r="815" spans="1:6" ht="18.5" x14ac:dyDescent="0.45">
      <c r="A815" s="44" t="str">
        <f>IF(C815="","",COUNTA($C$3:C815))</f>
        <v/>
      </c>
      <c r="B815" s="48" t="str">
        <f t="shared" si="24"/>
        <v/>
      </c>
      <c r="C815" s="24"/>
      <c r="D815" s="24"/>
      <c r="E815" s="51" t="str">
        <f t="shared" si="25"/>
        <v/>
      </c>
      <c r="F815" s="53"/>
    </row>
    <row r="816" spans="1:6" ht="18.5" x14ac:dyDescent="0.45">
      <c r="A816" s="44" t="str">
        <f>IF(C816="","",COUNTA($C$3:C816))</f>
        <v/>
      </c>
      <c r="B816" s="48" t="str">
        <f t="shared" si="24"/>
        <v/>
      </c>
      <c r="C816" s="24"/>
      <c r="D816" s="24"/>
      <c r="E816" s="51" t="str">
        <f t="shared" si="25"/>
        <v/>
      </c>
      <c r="F816" s="53"/>
    </row>
    <row r="817" spans="1:6" ht="18.5" x14ac:dyDescent="0.45">
      <c r="A817" s="44" t="str">
        <f>IF(C817="","",COUNTA($C$3:C817))</f>
        <v/>
      </c>
      <c r="B817" s="48" t="str">
        <f t="shared" si="24"/>
        <v/>
      </c>
      <c r="C817" s="24"/>
      <c r="D817" s="24"/>
      <c r="E817" s="51" t="str">
        <f t="shared" si="25"/>
        <v/>
      </c>
      <c r="F817" s="53"/>
    </row>
    <row r="818" spans="1:6" ht="18.5" x14ac:dyDescent="0.45">
      <c r="A818" s="44" t="str">
        <f>IF(C818="","",COUNTA($C$3:C818))</f>
        <v/>
      </c>
      <c r="B818" s="48" t="str">
        <f t="shared" si="24"/>
        <v/>
      </c>
      <c r="C818" s="24"/>
      <c r="D818" s="24"/>
      <c r="E818" s="51" t="str">
        <f t="shared" si="25"/>
        <v/>
      </c>
      <c r="F818" s="53"/>
    </row>
    <row r="819" spans="1:6" ht="18.5" x14ac:dyDescent="0.45">
      <c r="A819" s="44" t="str">
        <f>IF(C819="","",COUNTA($C$3:C819))</f>
        <v/>
      </c>
      <c r="B819" s="48" t="str">
        <f t="shared" si="24"/>
        <v/>
      </c>
      <c r="C819" s="24"/>
      <c r="D819" s="24"/>
      <c r="E819" s="51" t="str">
        <f t="shared" si="25"/>
        <v/>
      </c>
      <c r="F819" s="53"/>
    </row>
    <row r="820" spans="1:6" ht="18.5" x14ac:dyDescent="0.45">
      <c r="A820" s="44" t="str">
        <f>IF(C820="","",COUNTA($C$3:C820))</f>
        <v/>
      </c>
      <c r="B820" s="48" t="str">
        <f t="shared" si="24"/>
        <v/>
      </c>
      <c r="C820" s="24"/>
      <c r="D820" s="24"/>
      <c r="E820" s="51" t="str">
        <f t="shared" si="25"/>
        <v/>
      </c>
      <c r="F820" s="53"/>
    </row>
    <row r="821" spans="1:6" ht="18.5" x14ac:dyDescent="0.45">
      <c r="A821" s="44" t="str">
        <f>IF(C821="","",COUNTA($C$3:C821))</f>
        <v/>
      </c>
      <c r="B821" s="48" t="str">
        <f t="shared" si="24"/>
        <v/>
      </c>
      <c r="C821" s="24"/>
      <c r="D821" s="24"/>
      <c r="E821" s="51" t="str">
        <f t="shared" si="25"/>
        <v/>
      </c>
      <c r="F821" s="53"/>
    </row>
    <row r="822" spans="1:6" ht="18.5" x14ac:dyDescent="0.45">
      <c r="A822" s="44" t="str">
        <f>IF(C822="","",COUNTA($C$3:C822))</f>
        <v/>
      </c>
      <c r="B822" s="48" t="str">
        <f t="shared" si="24"/>
        <v/>
      </c>
      <c r="C822" s="24"/>
      <c r="D822" s="24"/>
      <c r="E822" s="51" t="str">
        <f t="shared" si="25"/>
        <v/>
      </c>
      <c r="F822" s="53"/>
    </row>
    <row r="823" spans="1:6" ht="18.5" x14ac:dyDescent="0.45">
      <c r="A823" s="44" t="str">
        <f>IF(C823="","",COUNTA($C$3:C823))</f>
        <v/>
      </c>
      <c r="B823" s="48" t="str">
        <f t="shared" si="24"/>
        <v/>
      </c>
      <c r="C823" s="24"/>
      <c r="D823" s="24"/>
      <c r="E823" s="51" t="str">
        <f t="shared" si="25"/>
        <v/>
      </c>
      <c r="F823" s="53"/>
    </row>
    <row r="824" spans="1:6" ht="18.5" x14ac:dyDescent="0.45">
      <c r="A824" s="44" t="str">
        <f>IF(C824="","",COUNTA($C$3:C824))</f>
        <v/>
      </c>
      <c r="B824" s="48" t="str">
        <f t="shared" si="24"/>
        <v/>
      </c>
      <c r="C824" s="24"/>
      <c r="D824" s="24"/>
      <c r="E824" s="51" t="str">
        <f t="shared" si="25"/>
        <v/>
      </c>
      <c r="F824" s="53"/>
    </row>
    <row r="825" spans="1:6" ht="18.5" x14ac:dyDescent="0.45">
      <c r="A825" s="44" t="str">
        <f>IF(C825="","",COUNTA($C$3:C825))</f>
        <v/>
      </c>
      <c r="B825" s="48" t="str">
        <f t="shared" si="24"/>
        <v/>
      </c>
      <c r="C825" s="24"/>
      <c r="D825" s="24"/>
      <c r="E825" s="51" t="str">
        <f t="shared" si="25"/>
        <v/>
      </c>
      <c r="F825" s="53"/>
    </row>
    <row r="826" spans="1:6" ht="18.5" x14ac:dyDescent="0.45">
      <c r="A826" s="44" t="str">
        <f>IF(C826="","",COUNTA($C$3:C826))</f>
        <v/>
      </c>
      <c r="B826" s="48" t="str">
        <f t="shared" si="24"/>
        <v/>
      </c>
      <c r="C826" s="24"/>
      <c r="D826" s="24"/>
      <c r="E826" s="51" t="str">
        <f t="shared" si="25"/>
        <v/>
      </c>
      <c r="F826" s="53"/>
    </row>
    <row r="827" spans="1:6" ht="18.5" x14ac:dyDescent="0.45">
      <c r="A827" s="44" t="str">
        <f>IF(C827="","",COUNTA($C$3:C827))</f>
        <v/>
      </c>
      <c r="B827" s="48" t="str">
        <f t="shared" si="24"/>
        <v/>
      </c>
      <c r="C827" s="24"/>
      <c r="D827" s="24"/>
      <c r="E827" s="51" t="str">
        <f t="shared" si="25"/>
        <v/>
      </c>
      <c r="F827" s="53"/>
    </row>
    <row r="828" spans="1:6" ht="18.5" x14ac:dyDescent="0.45">
      <c r="A828" s="44" t="str">
        <f>IF(C828="","",COUNTA($C$3:C828))</f>
        <v/>
      </c>
      <c r="B828" s="48" t="str">
        <f t="shared" si="24"/>
        <v/>
      </c>
      <c r="C828" s="24"/>
      <c r="D828" s="24"/>
      <c r="E828" s="51" t="str">
        <f t="shared" si="25"/>
        <v/>
      </c>
      <c r="F828" s="53"/>
    </row>
    <row r="829" spans="1:6" ht="18.5" x14ac:dyDescent="0.45">
      <c r="A829" s="44" t="str">
        <f>IF(C829="","",COUNTA($C$3:C829))</f>
        <v/>
      </c>
      <c r="B829" s="48" t="str">
        <f t="shared" si="24"/>
        <v/>
      </c>
      <c r="C829" s="24"/>
      <c r="D829" s="24"/>
      <c r="E829" s="51" t="str">
        <f t="shared" si="25"/>
        <v/>
      </c>
      <c r="F829" s="53"/>
    </row>
    <row r="830" spans="1:6" ht="18.5" x14ac:dyDescent="0.45">
      <c r="A830" s="44" t="str">
        <f>IF(C830="","",COUNTA($C$3:C830))</f>
        <v/>
      </c>
      <c r="B830" s="48" t="str">
        <f t="shared" si="24"/>
        <v/>
      </c>
      <c r="C830" s="24"/>
      <c r="D830" s="24"/>
      <c r="E830" s="51" t="str">
        <f t="shared" si="25"/>
        <v/>
      </c>
      <c r="F830" s="53"/>
    </row>
    <row r="831" spans="1:6" ht="18.5" x14ac:dyDescent="0.45">
      <c r="A831" s="44" t="str">
        <f>IF(C831="","",COUNTA($C$3:C831))</f>
        <v/>
      </c>
      <c r="B831" s="48" t="str">
        <f t="shared" si="24"/>
        <v/>
      </c>
      <c r="C831" s="24"/>
      <c r="D831" s="24"/>
      <c r="E831" s="51" t="str">
        <f t="shared" si="25"/>
        <v/>
      </c>
      <c r="F831" s="53"/>
    </row>
    <row r="832" spans="1:6" ht="18.5" x14ac:dyDescent="0.45">
      <c r="A832" s="44" t="str">
        <f>IF(C832="","",COUNTA($C$3:C832))</f>
        <v/>
      </c>
      <c r="B832" s="48" t="str">
        <f t="shared" si="24"/>
        <v/>
      </c>
      <c r="C832" s="24"/>
      <c r="D832" s="24"/>
      <c r="E832" s="51" t="str">
        <f t="shared" si="25"/>
        <v/>
      </c>
      <c r="F832" s="53"/>
    </row>
    <row r="833" spans="1:6" ht="18.5" x14ac:dyDescent="0.45">
      <c r="A833" s="44" t="str">
        <f>IF(C833="","",COUNTA($C$3:C833))</f>
        <v/>
      </c>
      <c r="B833" s="48" t="str">
        <f t="shared" si="24"/>
        <v/>
      </c>
      <c r="C833" s="24"/>
      <c r="D833" s="24"/>
      <c r="E833" s="51" t="str">
        <f t="shared" si="25"/>
        <v/>
      </c>
      <c r="F833" s="53"/>
    </row>
    <row r="834" spans="1:6" ht="18.5" x14ac:dyDescent="0.45">
      <c r="A834" s="44" t="str">
        <f>IF(C834="","",COUNTA($C$3:C834))</f>
        <v/>
      </c>
      <c r="B834" s="48" t="str">
        <f t="shared" si="24"/>
        <v/>
      </c>
      <c r="C834" s="24"/>
      <c r="D834" s="24"/>
      <c r="E834" s="51" t="str">
        <f t="shared" si="25"/>
        <v/>
      </c>
      <c r="F834" s="53"/>
    </row>
    <row r="835" spans="1:6" ht="18.5" x14ac:dyDescent="0.45">
      <c r="A835" s="44" t="str">
        <f>IF(C835="","",COUNTA($C$3:C835))</f>
        <v/>
      </c>
      <c r="B835" s="48" t="str">
        <f t="shared" si="24"/>
        <v/>
      </c>
      <c r="C835" s="24"/>
      <c r="D835" s="24"/>
      <c r="E835" s="51" t="str">
        <f t="shared" si="25"/>
        <v/>
      </c>
      <c r="F835" s="53"/>
    </row>
    <row r="836" spans="1:6" ht="18.5" x14ac:dyDescent="0.45">
      <c r="A836" s="44" t="str">
        <f>IF(C836="","",COUNTA($C$3:C836))</f>
        <v/>
      </c>
      <c r="B836" s="48" t="str">
        <f t="shared" ref="B836:B899" si="26">IF(C836="","",TEXT(C836,"mmmm"))</f>
        <v/>
      </c>
      <c r="C836" s="24"/>
      <c r="D836" s="24"/>
      <c r="E836" s="51" t="str">
        <f t="shared" ref="E836:E899" si="27">IF(F836="","","Kg's")</f>
        <v/>
      </c>
      <c r="F836" s="53"/>
    </row>
    <row r="837" spans="1:6" ht="18.5" x14ac:dyDescent="0.45">
      <c r="A837" s="44" t="str">
        <f>IF(C837="","",COUNTA($C$3:C837))</f>
        <v/>
      </c>
      <c r="B837" s="48" t="str">
        <f t="shared" si="26"/>
        <v/>
      </c>
      <c r="C837" s="24"/>
      <c r="D837" s="24"/>
      <c r="E837" s="51" t="str">
        <f t="shared" si="27"/>
        <v/>
      </c>
      <c r="F837" s="53"/>
    </row>
    <row r="838" spans="1:6" ht="18.5" x14ac:dyDescent="0.45">
      <c r="A838" s="44" t="str">
        <f>IF(C838="","",COUNTA($C$3:C838))</f>
        <v/>
      </c>
      <c r="B838" s="48" t="str">
        <f t="shared" si="26"/>
        <v/>
      </c>
      <c r="C838" s="24"/>
      <c r="D838" s="24"/>
      <c r="E838" s="51" t="str">
        <f t="shared" si="27"/>
        <v/>
      </c>
      <c r="F838" s="53"/>
    </row>
    <row r="839" spans="1:6" ht="18.5" x14ac:dyDescent="0.45">
      <c r="A839" s="44" t="str">
        <f>IF(C839="","",COUNTA($C$3:C839))</f>
        <v/>
      </c>
      <c r="B839" s="48" t="str">
        <f t="shared" si="26"/>
        <v/>
      </c>
      <c r="C839" s="24"/>
      <c r="D839" s="24"/>
      <c r="E839" s="51" t="str">
        <f t="shared" si="27"/>
        <v/>
      </c>
      <c r="F839" s="53"/>
    </row>
    <row r="840" spans="1:6" ht="18.5" x14ac:dyDescent="0.45">
      <c r="A840" s="44" t="str">
        <f>IF(C840="","",COUNTA($C$3:C840))</f>
        <v/>
      </c>
      <c r="B840" s="48" t="str">
        <f t="shared" si="26"/>
        <v/>
      </c>
      <c r="C840" s="24"/>
      <c r="D840" s="24"/>
      <c r="E840" s="51" t="str">
        <f t="shared" si="27"/>
        <v/>
      </c>
      <c r="F840" s="53"/>
    </row>
    <row r="841" spans="1:6" ht="18.5" x14ac:dyDescent="0.45">
      <c r="A841" s="44" t="str">
        <f>IF(C841="","",COUNTA($C$3:C841))</f>
        <v/>
      </c>
      <c r="B841" s="48" t="str">
        <f t="shared" si="26"/>
        <v/>
      </c>
      <c r="C841" s="24"/>
      <c r="D841" s="24"/>
      <c r="E841" s="51" t="str">
        <f t="shared" si="27"/>
        <v/>
      </c>
      <c r="F841" s="53"/>
    </row>
    <row r="842" spans="1:6" ht="18.5" x14ac:dyDescent="0.45">
      <c r="A842" s="44" t="str">
        <f>IF(C842="","",COUNTA($C$3:C842))</f>
        <v/>
      </c>
      <c r="B842" s="48" t="str">
        <f t="shared" si="26"/>
        <v/>
      </c>
      <c r="C842" s="24"/>
      <c r="D842" s="24"/>
      <c r="E842" s="51" t="str">
        <f t="shared" si="27"/>
        <v/>
      </c>
      <c r="F842" s="53"/>
    </row>
    <row r="843" spans="1:6" ht="18.5" x14ac:dyDescent="0.45">
      <c r="A843" s="44" t="str">
        <f>IF(C843="","",COUNTA($C$3:C843))</f>
        <v/>
      </c>
      <c r="B843" s="48" t="str">
        <f t="shared" si="26"/>
        <v/>
      </c>
      <c r="C843" s="24"/>
      <c r="D843" s="24"/>
      <c r="E843" s="51" t="str">
        <f t="shared" si="27"/>
        <v/>
      </c>
      <c r="F843" s="53"/>
    </row>
    <row r="844" spans="1:6" ht="18.5" x14ac:dyDescent="0.45">
      <c r="A844" s="44" t="str">
        <f>IF(C844="","",COUNTA($C$3:C844))</f>
        <v/>
      </c>
      <c r="B844" s="48" t="str">
        <f t="shared" si="26"/>
        <v/>
      </c>
      <c r="C844" s="24"/>
      <c r="D844" s="24"/>
      <c r="E844" s="51" t="str">
        <f t="shared" si="27"/>
        <v/>
      </c>
      <c r="F844" s="53"/>
    </row>
    <row r="845" spans="1:6" ht="18.5" x14ac:dyDescent="0.45">
      <c r="A845" s="44" t="str">
        <f>IF(C845="","",COUNTA($C$3:C845))</f>
        <v/>
      </c>
      <c r="B845" s="48" t="str">
        <f t="shared" si="26"/>
        <v/>
      </c>
      <c r="C845" s="24"/>
      <c r="D845" s="24"/>
      <c r="E845" s="51" t="str">
        <f t="shared" si="27"/>
        <v/>
      </c>
      <c r="F845" s="53"/>
    </row>
    <row r="846" spans="1:6" ht="18.5" x14ac:dyDescent="0.45">
      <c r="A846" s="44" t="str">
        <f>IF(C846="","",COUNTA($C$3:C846))</f>
        <v/>
      </c>
      <c r="B846" s="48" t="str">
        <f t="shared" si="26"/>
        <v/>
      </c>
      <c r="C846" s="24"/>
      <c r="D846" s="24"/>
      <c r="E846" s="51" t="str">
        <f t="shared" si="27"/>
        <v/>
      </c>
      <c r="F846" s="53"/>
    </row>
    <row r="847" spans="1:6" ht="18.5" x14ac:dyDescent="0.45">
      <c r="A847" s="44" t="str">
        <f>IF(C847="","",COUNTA($C$3:C847))</f>
        <v/>
      </c>
      <c r="B847" s="48" t="str">
        <f t="shared" si="26"/>
        <v/>
      </c>
      <c r="C847" s="24"/>
      <c r="D847" s="24"/>
      <c r="E847" s="51" t="str">
        <f t="shared" si="27"/>
        <v/>
      </c>
      <c r="F847" s="53"/>
    </row>
    <row r="848" spans="1:6" ht="18.5" x14ac:dyDescent="0.45">
      <c r="A848" s="44" t="str">
        <f>IF(C848="","",COUNTA($C$3:C848))</f>
        <v/>
      </c>
      <c r="B848" s="48" t="str">
        <f t="shared" si="26"/>
        <v/>
      </c>
      <c r="C848" s="24"/>
      <c r="D848" s="24"/>
      <c r="E848" s="51" t="str">
        <f t="shared" si="27"/>
        <v/>
      </c>
      <c r="F848" s="53"/>
    </row>
    <row r="849" spans="1:6" ht="18.5" x14ac:dyDescent="0.45">
      <c r="A849" s="44" t="str">
        <f>IF(C849="","",COUNTA($C$3:C849))</f>
        <v/>
      </c>
      <c r="B849" s="48" t="str">
        <f t="shared" si="26"/>
        <v/>
      </c>
      <c r="C849" s="24"/>
      <c r="D849" s="24"/>
      <c r="E849" s="51" t="str">
        <f t="shared" si="27"/>
        <v/>
      </c>
      <c r="F849" s="53"/>
    </row>
    <row r="850" spans="1:6" ht="18.5" x14ac:dyDescent="0.45">
      <c r="A850" s="44" t="str">
        <f>IF(C850="","",COUNTA($C$3:C850))</f>
        <v/>
      </c>
      <c r="B850" s="48" t="str">
        <f t="shared" si="26"/>
        <v/>
      </c>
      <c r="C850" s="24"/>
      <c r="D850" s="24"/>
      <c r="E850" s="51" t="str">
        <f t="shared" si="27"/>
        <v/>
      </c>
      <c r="F850" s="53"/>
    </row>
    <row r="851" spans="1:6" ht="18.5" x14ac:dyDescent="0.45">
      <c r="A851" s="44" t="str">
        <f>IF(C851="","",COUNTA($C$3:C851))</f>
        <v/>
      </c>
      <c r="B851" s="48" t="str">
        <f t="shared" si="26"/>
        <v/>
      </c>
      <c r="C851" s="24"/>
      <c r="D851" s="24"/>
      <c r="E851" s="51" t="str">
        <f t="shared" si="27"/>
        <v/>
      </c>
      <c r="F851" s="53"/>
    </row>
    <row r="852" spans="1:6" ht="18.5" x14ac:dyDescent="0.45">
      <c r="A852" s="44" t="str">
        <f>IF(C852="","",COUNTA($C$3:C852))</f>
        <v/>
      </c>
      <c r="B852" s="48" t="str">
        <f t="shared" si="26"/>
        <v/>
      </c>
      <c r="C852" s="24"/>
      <c r="D852" s="24"/>
      <c r="E852" s="51" t="str">
        <f t="shared" si="27"/>
        <v/>
      </c>
      <c r="F852" s="53"/>
    </row>
    <row r="853" spans="1:6" ht="18.5" x14ac:dyDescent="0.45">
      <c r="A853" s="44" t="str">
        <f>IF(C853="","",COUNTA($C$3:C853))</f>
        <v/>
      </c>
      <c r="B853" s="48" t="str">
        <f t="shared" si="26"/>
        <v/>
      </c>
      <c r="C853" s="24"/>
      <c r="D853" s="24"/>
      <c r="E853" s="51" t="str">
        <f t="shared" si="27"/>
        <v/>
      </c>
      <c r="F853" s="53"/>
    </row>
    <row r="854" spans="1:6" ht="18.5" x14ac:dyDescent="0.45">
      <c r="A854" s="44" t="str">
        <f>IF(C854="","",COUNTA($C$3:C854))</f>
        <v/>
      </c>
      <c r="B854" s="48" t="str">
        <f t="shared" si="26"/>
        <v/>
      </c>
      <c r="C854" s="24"/>
      <c r="D854" s="24"/>
      <c r="E854" s="51" t="str">
        <f t="shared" si="27"/>
        <v/>
      </c>
      <c r="F854" s="53"/>
    </row>
    <row r="855" spans="1:6" ht="18.5" x14ac:dyDescent="0.45">
      <c r="A855" s="44" t="str">
        <f>IF(C855="","",COUNTA($C$3:C855))</f>
        <v/>
      </c>
      <c r="B855" s="48" t="str">
        <f t="shared" si="26"/>
        <v/>
      </c>
      <c r="C855" s="24"/>
      <c r="D855" s="24"/>
      <c r="E855" s="51" t="str">
        <f t="shared" si="27"/>
        <v/>
      </c>
      <c r="F855" s="53"/>
    </row>
    <row r="856" spans="1:6" ht="18.5" x14ac:dyDescent="0.45">
      <c r="A856" s="44" t="str">
        <f>IF(C856="","",COUNTA($C$3:C856))</f>
        <v/>
      </c>
      <c r="B856" s="48" t="str">
        <f t="shared" si="26"/>
        <v/>
      </c>
      <c r="C856" s="24"/>
      <c r="D856" s="24"/>
      <c r="E856" s="51" t="str">
        <f t="shared" si="27"/>
        <v/>
      </c>
      <c r="F856" s="53"/>
    </row>
    <row r="857" spans="1:6" ht="18.5" x14ac:dyDescent="0.45">
      <c r="A857" s="44" t="str">
        <f>IF(C857="","",COUNTA($C$3:C857))</f>
        <v/>
      </c>
      <c r="B857" s="48" t="str">
        <f t="shared" si="26"/>
        <v/>
      </c>
      <c r="C857" s="24"/>
      <c r="D857" s="24"/>
      <c r="E857" s="51" t="str">
        <f t="shared" si="27"/>
        <v/>
      </c>
      <c r="F857" s="53"/>
    </row>
    <row r="858" spans="1:6" ht="18.5" x14ac:dyDescent="0.45">
      <c r="A858" s="44" t="str">
        <f>IF(C858="","",COUNTA($C$3:C858))</f>
        <v/>
      </c>
      <c r="B858" s="48" t="str">
        <f t="shared" si="26"/>
        <v/>
      </c>
      <c r="C858" s="24"/>
      <c r="D858" s="24"/>
      <c r="E858" s="51" t="str">
        <f t="shared" si="27"/>
        <v/>
      </c>
      <c r="F858" s="53"/>
    </row>
    <row r="859" spans="1:6" ht="18.5" x14ac:dyDescent="0.45">
      <c r="A859" s="44" t="str">
        <f>IF(C859="","",COUNTA($C$3:C859))</f>
        <v/>
      </c>
      <c r="B859" s="48" t="str">
        <f t="shared" si="26"/>
        <v/>
      </c>
      <c r="C859" s="24"/>
      <c r="D859" s="24"/>
      <c r="E859" s="51" t="str">
        <f t="shared" si="27"/>
        <v/>
      </c>
      <c r="F859" s="53"/>
    </row>
    <row r="860" spans="1:6" ht="18.5" x14ac:dyDescent="0.45">
      <c r="A860" s="44" t="str">
        <f>IF(C860="","",COUNTA($C$3:C860))</f>
        <v/>
      </c>
      <c r="B860" s="48" t="str">
        <f t="shared" si="26"/>
        <v/>
      </c>
      <c r="C860" s="24"/>
      <c r="D860" s="24"/>
      <c r="E860" s="51" t="str">
        <f t="shared" si="27"/>
        <v/>
      </c>
      <c r="F860" s="53"/>
    </row>
    <row r="861" spans="1:6" ht="18.5" x14ac:dyDescent="0.45">
      <c r="A861" s="44" t="str">
        <f>IF(C861="","",COUNTA($C$3:C861))</f>
        <v/>
      </c>
      <c r="B861" s="48" t="str">
        <f t="shared" si="26"/>
        <v/>
      </c>
      <c r="C861" s="24"/>
      <c r="D861" s="24"/>
      <c r="E861" s="51" t="str">
        <f t="shared" si="27"/>
        <v/>
      </c>
      <c r="F861" s="53"/>
    </row>
    <row r="862" spans="1:6" ht="18.5" x14ac:dyDescent="0.45">
      <c r="A862" s="44" t="str">
        <f>IF(C862="","",COUNTA($C$3:C862))</f>
        <v/>
      </c>
      <c r="B862" s="48" t="str">
        <f t="shared" si="26"/>
        <v/>
      </c>
      <c r="C862" s="24"/>
      <c r="D862" s="24"/>
      <c r="E862" s="51" t="str">
        <f t="shared" si="27"/>
        <v/>
      </c>
      <c r="F862" s="53"/>
    </row>
    <row r="863" spans="1:6" ht="18.5" x14ac:dyDescent="0.45">
      <c r="A863" s="44" t="str">
        <f>IF(C863="","",COUNTA($C$3:C863))</f>
        <v/>
      </c>
      <c r="B863" s="48" t="str">
        <f t="shared" si="26"/>
        <v/>
      </c>
      <c r="C863" s="24"/>
      <c r="D863" s="24"/>
      <c r="E863" s="51" t="str">
        <f t="shared" si="27"/>
        <v/>
      </c>
      <c r="F863" s="53"/>
    </row>
    <row r="864" spans="1:6" ht="18.5" x14ac:dyDescent="0.45">
      <c r="A864" s="44" t="str">
        <f>IF(C864="","",COUNTA($C$3:C864))</f>
        <v/>
      </c>
      <c r="B864" s="48" t="str">
        <f t="shared" si="26"/>
        <v/>
      </c>
      <c r="C864" s="24"/>
      <c r="D864" s="24"/>
      <c r="E864" s="51" t="str">
        <f t="shared" si="27"/>
        <v/>
      </c>
      <c r="F864" s="53"/>
    </row>
    <row r="865" spans="1:6" ht="18.5" x14ac:dyDescent="0.45">
      <c r="A865" s="44" t="str">
        <f>IF(C865="","",COUNTA($C$3:C865))</f>
        <v/>
      </c>
      <c r="B865" s="48" t="str">
        <f t="shared" si="26"/>
        <v/>
      </c>
      <c r="C865" s="24"/>
      <c r="D865" s="24"/>
      <c r="E865" s="51" t="str">
        <f t="shared" si="27"/>
        <v/>
      </c>
      <c r="F865" s="53"/>
    </row>
    <row r="866" spans="1:6" ht="18.5" x14ac:dyDescent="0.45">
      <c r="A866" s="44" t="str">
        <f>IF(C866="","",COUNTA($C$3:C866))</f>
        <v/>
      </c>
      <c r="B866" s="48" t="str">
        <f t="shared" si="26"/>
        <v/>
      </c>
      <c r="C866" s="24"/>
      <c r="D866" s="24"/>
      <c r="E866" s="51" t="str">
        <f t="shared" si="27"/>
        <v/>
      </c>
      <c r="F866" s="53"/>
    </row>
    <row r="867" spans="1:6" ht="18.5" x14ac:dyDescent="0.45">
      <c r="A867" s="44" t="str">
        <f>IF(C867="","",COUNTA($C$3:C867))</f>
        <v/>
      </c>
      <c r="B867" s="48" t="str">
        <f t="shared" si="26"/>
        <v/>
      </c>
      <c r="C867" s="24"/>
      <c r="D867" s="24"/>
      <c r="E867" s="51" t="str">
        <f t="shared" si="27"/>
        <v/>
      </c>
      <c r="F867" s="53"/>
    </row>
    <row r="868" spans="1:6" ht="18.5" x14ac:dyDescent="0.45">
      <c r="A868" s="44" t="str">
        <f>IF(C868="","",COUNTA($C$3:C868))</f>
        <v/>
      </c>
      <c r="B868" s="48" t="str">
        <f t="shared" si="26"/>
        <v/>
      </c>
      <c r="C868" s="24"/>
      <c r="D868" s="24"/>
      <c r="E868" s="51" t="str">
        <f t="shared" si="27"/>
        <v/>
      </c>
      <c r="F868" s="53"/>
    </row>
    <row r="869" spans="1:6" ht="18.5" x14ac:dyDescent="0.45">
      <c r="A869" s="44" t="str">
        <f>IF(C869="","",COUNTA($C$3:C869))</f>
        <v/>
      </c>
      <c r="B869" s="48" t="str">
        <f t="shared" si="26"/>
        <v/>
      </c>
      <c r="C869" s="24"/>
      <c r="D869" s="24"/>
      <c r="E869" s="51" t="str">
        <f t="shared" si="27"/>
        <v/>
      </c>
      <c r="F869" s="53"/>
    </row>
    <row r="870" spans="1:6" ht="18.5" x14ac:dyDescent="0.45">
      <c r="A870" s="44" t="str">
        <f>IF(C870="","",COUNTA($C$3:C870))</f>
        <v/>
      </c>
      <c r="B870" s="48" t="str">
        <f t="shared" si="26"/>
        <v/>
      </c>
      <c r="C870" s="24"/>
      <c r="D870" s="24"/>
      <c r="E870" s="51" t="str">
        <f t="shared" si="27"/>
        <v/>
      </c>
      <c r="F870" s="53"/>
    </row>
    <row r="871" spans="1:6" ht="18.5" x14ac:dyDescent="0.45">
      <c r="A871" s="44" t="str">
        <f>IF(C871="","",COUNTA($C$3:C871))</f>
        <v/>
      </c>
      <c r="B871" s="48" t="str">
        <f t="shared" si="26"/>
        <v/>
      </c>
      <c r="C871" s="24"/>
      <c r="D871" s="24"/>
      <c r="E871" s="51" t="str">
        <f t="shared" si="27"/>
        <v/>
      </c>
      <c r="F871" s="53"/>
    </row>
    <row r="872" spans="1:6" ht="18.5" x14ac:dyDescent="0.45">
      <c r="A872" s="44" t="str">
        <f>IF(C872="","",COUNTA($C$3:C872))</f>
        <v/>
      </c>
      <c r="B872" s="48" t="str">
        <f t="shared" si="26"/>
        <v/>
      </c>
      <c r="C872" s="24"/>
      <c r="D872" s="24"/>
      <c r="E872" s="51" t="str">
        <f t="shared" si="27"/>
        <v/>
      </c>
      <c r="F872" s="53"/>
    </row>
    <row r="873" spans="1:6" ht="18.5" x14ac:dyDescent="0.45">
      <c r="A873" s="44" t="str">
        <f>IF(C873="","",COUNTA($C$3:C873))</f>
        <v/>
      </c>
      <c r="B873" s="48" t="str">
        <f t="shared" si="26"/>
        <v/>
      </c>
      <c r="C873" s="24"/>
      <c r="D873" s="24"/>
      <c r="E873" s="51" t="str">
        <f t="shared" si="27"/>
        <v/>
      </c>
      <c r="F873" s="53"/>
    </row>
    <row r="874" spans="1:6" ht="18.5" x14ac:dyDescent="0.45">
      <c r="A874" s="44" t="str">
        <f>IF(C874="","",COUNTA($C$3:C874))</f>
        <v/>
      </c>
      <c r="B874" s="48" t="str">
        <f t="shared" si="26"/>
        <v/>
      </c>
      <c r="C874" s="24"/>
      <c r="D874" s="24"/>
      <c r="E874" s="51" t="str">
        <f t="shared" si="27"/>
        <v/>
      </c>
      <c r="F874" s="53"/>
    </row>
    <row r="875" spans="1:6" ht="18.5" x14ac:dyDescent="0.45">
      <c r="A875" s="44" t="str">
        <f>IF(C875="","",COUNTA($C$3:C875))</f>
        <v/>
      </c>
      <c r="B875" s="48" t="str">
        <f t="shared" si="26"/>
        <v/>
      </c>
      <c r="C875" s="24"/>
      <c r="D875" s="24"/>
      <c r="E875" s="51" t="str">
        <f t="shared" si="27"/>
        <v/>
      </c>
      <c r="F875" s="53"/>
    </row>
    <row r="876" spans="1:6" ht="18.5" x14ac:dyDescent="0.45">
      <c r="A876" s="44" t="str">
        <f>IF(C876="","",COUNTA($C$3:C876))</f>
        <v/>
      </c>
      <c r="B876" s="48" t="str">
        <f t="shared" si="26"/>
        <v/>
      </c>
      <c r="C876" s="24"/>
      <c r="D876" s="24"/>
      <c r="E876" s="51" t="str">
        <f t="shared" si="27"/>
        <v/>
      </c>
      <c r="F876" s="53"/>
    </row>
    <row r="877" spans="1:6" ht="18.5" x14ac:dyDescent="0.45">
      <c r="A877" s="44" t="str">
        <f>IF(C877="","",COUNTA($C$3:C877))</f>
        <v/>
      </c>
      <c r="B877" s="48" t="str">
        <f t="shared" si="26"/>
        <v/>
      </c>
      <c r="C877" s="24"/>
      <c r="D877" s="24"/>
      <c r="E877" s="51" t="str">
        <f t="shared" si="27"/>
        <v/>
      </c>
      <c r="F877" s="53"/>
    </row>
    <row r="878" spans="1:6" ht="18.5" x14ac:dyDescent="0.45">
      <c r="A878" s="44" t="str">
        <f>IF(C878="","",COUNTA($C$3:C878))</f>
        <v/>
      </c>
      <c r="B878" s="48" t="str">
        <f t="shared" si="26"/>
        <v/>
      </c>
      <c r="C878" s="24"/>
      <c r="D878" s="24"/>
      <c r="E878" s="51" t="str">
        <f t="shared" si="27"/>
        <v/>
      </c>
      <c r="F878" s="53"/>
    </row>
    <row r="879" spans="1:6" ht="18.5" x14ac:dyDescent="0.45">
      <c r="A879" s="44" t="str">
        <f>IF(C879="","",COUNTA($C$3:C879))</f>
        <v/>
      </c>
      <c r="B879" s="48" t="str">
        <f t="shared" si="26"/>
        <v/>
      </c>
      <c r="C879" s="24"/>
      <c r="D879" s="24"/>
      <c r="E879" s="51" t="str">
        <f t="shared" si="27"/>
        <v/>
      </c>
      <c r="F879" s="53"/>
    </row>
    <row r="880" spans="1:6" ht="18.5" x14ac:dyDescent="0.45">
      <c r="A880" s="44" t="str">
        <f>IF(C880="","",COUNTA($C$3:C880))</f>
        <v/>
      </c>
      <c r="B880" s="48" t="str">
        <f t="shared" si="26"/>
        <v/>
      </c>
      <c r="C880" s="24"/>
      <c r="D880" s="24"/>
      <c r="E880" s="51" t="str">
        <f t="shared" si="27"/>
        <v/>
      </c>
      <c r="F880" s="53"/>
    </row>
    <row r="881" spans="1:6" ht="18.5" x14ac:dyDescent="0.45">
      <c r="A881" s="44" t="str">
        <f>IF(C881="","",COUNTA($C$3:C881))</f>
        <v/>
      </c>
      <c r="B881" s="48" t="str">
        <f t="shared" si="26"/>
        <v/>
      </c>
      <c r="C881" s="24"/>
      <c r="D881" s="24"/>
      <c r="E881" s="51" t="str">
        <f t="shared" si="27"/>
        <v/>
      </c>
      <c r="F881" s="53"/>
    </row>
    <row r="882" spans="1:6" ht="18.5" x14ac:dyDescent="0.45">
      <c r="A882" s="44" t="str">
        <f>IF(C882="","",COUNTA($C$3:C882))</f>
        <v/>
      </c>
      <c r="B882" s="48" t="str">
        <f t="shared" si="26"/>
        <v/>
      </c>
      <c r="C882" s="24"/>
      <c r="D882" s="24"/>
      <c r="E882" s="51" t="str">
        <f t="shared" si="27"/>
        <v/>
      </c>
      <c r="F882" s="53"/>
    </row>
    <row r="883" spans="1:6" ht="18.5" x14ac:dyDescent="0.45">
      <c r="A883" s="44" t="str">
        <f>IF(C883="","",COUNTA($C$3:C883))</f>
        <v/>
      </c>
      <c r="B883" s="48" t="str">
        <f t="shared" si="26"/>
        <v/>
      </c>
      <c r="C883" s="24"/>
      <c r="D883" s="24"/>
      <c r="E883" s="51" t="str">
        <f t="shared" si="27"/>
        <v/>
      </c>
      <c r="F883" s="53"/>
    </row>
    <row r="884" spans="1:6" ht="18.5" x14ac:dyDescent="0.45">
      <c r="A884" s="44" t="str">
        <f>IF(C884="","",COUNTA($C$3:C884))</f>
        <v/>
      </c>
      <c r="B884" s="48" t="str">
        <f t="shared" si="26"/>
        <v/>
      </c>
      <c r="C884" s="24"/>
      <c r="D884" s="24"/>
      <c r="E884" s="51" t="str">
        <f t="shared" si="27"/>
        <v/>
      </c>
      <c r="F884" s="53"/>
    </row>
    <row r="885" spans="1:6" ht="18.5" x14ac:dyDescent="0.45">
      <c r="A885" s="44" t="str">
        <f>IF(C885="","",COUNTA($C$3:C885))</f>
        <v/>
      </c>
      <c r="B885" s="48" t="str">
        <f t="shared" si="26"/>
        <v/>
      </c>
      <c r="C885" s="24"/>
      <c r="D885" s="24"/>
      <c r="E885" s="51" t="str">
        <f t="shared" si="27"/>
        <v/>
      </c>
      <c r="F885" s="53"/>
    </row>
    <row r="886" spans="1:6" ht="18.5" x14ac:dyDescent="0.45">
      <c r="A886" s="44" t="str">
        <f>IF(C886="","",COUNTA($C$3:C886))</f>
        <v/>
      </c>
      <c r="B886" s="48" t="str">
        <f t="shared" si="26"/>
        <v/>
      </c>
      <c r="C886" s="24"/>
      <c r="D886" s="24"/>
      <c r="E886" s="51" t="str">
        <f t="shared" si="27"/>
        <v/>
      </c>
      <c r="F886" s="53"/>
    </row>
    <row r="887" spans="1:6" ht="18.5" x14ac:dyDescent="0.45">
      <c r="A887" s="44" t="str">
        <f>IF(C887="","",COUNTA($C$3:C887))</f>
        <v/>
      </c>
      <c r="B887" s="48" t="str">
        <f t="shared" si="26"/>
        <v/>
      </c>
      <c r="C887" s="24"/>
      <c r="D887" s="24"/>
      <c r="E887" s="51" t="str">
        <f t="shared" si="27"/>
        <v/>
      </c>
      <c r="F887" s="53"/>
    </row>
    <row r="888" spans="1:6" ht="18.5" x14ac:dyDescent="0.45">
      <c r="A888" s="44" t="str">
        <f>IF(C888="","",COUNTA($C$3:C888))</f>
        <v/>
      </c>
      <c r="B888" s="48" t="str">
        <f t="shared" si="26"/>
        <v/>
      </c>
      <c r="C888" s="24"/>
      <c r="D888" s="24"/>
      <c r="E888" s="51" t="str">
        <f t="shared" si="27"/>
        <v/>
      </c>
      <c r="F888" s="53"/>
    </row>
    <row r="889" spans="1:6" ht="18.5" x14ac:dyDescent="0.45">
      <c r="A889" s="44" t="str">
        <f>IF(C889="","",COUNTA($C$3:C889))</f>
        <v/>
      </c>
      <c r="B889" s="48" t="str">
        <f t="shared" si="26"/>
        <v/>
      </c>
      <c r="C889" s="24"/>
      <c r="D889" s="24"/>
      <c r="E889" s="51" t="str">
        <f t="shared" si="27"/>
        <v/>
      </c>
      <c r="F889" s="53"/>
    </row>
    <row r="890" spans="1:6" ht="18.5" x14ac:dyDescent="0.45">
      <c r="A890" s="44" t="str">
        <f>IF(C890="","",COUNTA($C$3:C890))</f>
        <v/>
      </c>
      <c r="B890" s="48" t="str">
        <f t="shared" si="26"/>
        <v/>
      </c>
      <c r="C890" s="24"/>
      <c r="D890" s="24"/>
      <c r="E890" s="51" t="str">
        <f t="shared" si="27"/>
        <v/>
      </c>
      <c r="F890" s="53"/>
    </row>
    <row r="891" spans="1:6" ht="18.5" x14ac:dyDescent="0.45">
      <c r="A891" s="44" t="str">
        <f>IF(C891="","",COUNTA($C$3:C891))</f>
        <v/>
      </c>
      <c r="B891" s="48" t="str">
        <f t="shared" si="26"/>
        <v/>
      </c>
      <c r="C891" s="24"/>
      <c r="D891" s="24"/>
      <c r="E891" s="51" t="str">
        <f t="shared" si="27"/>
        <v/>
      </c>
      <c r="F891" s="53"/>
    </row>
    <row r="892" spans="1:6" ht="18.5" x14ac:dyDescent="0.45">
      <c r="A892" s="44" t="str">
        <f>IF(C892="","",COUNTA($C$3:C892))</f>
        <v/>
      </c>
      <c r="B892" s="48" t="str">
        <f t="shared" si="26"/>
        <v/>
      </c>
      <c r="C892" s="24"/>
      <c r="D892" s="24"/>
      <c r="E892" s="51" t="str">
        <f t="shared" si="27"/>
        <v/>
      </c>
      <c r="F892" s="53"/>
    </row>
    <row r="893" spans="1:6" ht="18.5" x14ac:dyDescent="0.45">
      <c r="A893" s="44" t="str">
        <f>IF(C893="","",COUNTA($C$3:C893))</f>
        <v/>
      </c>
      <c r="B893" s="48" t="str">
        <f t="shared" si="26"/>
        <v/>
      </c>
      <c r="C893" s="24"/>
      <c r="D893" s="24"/>
      <c r="E893" s="51" t="str">
        <f t="shared" si="27"/>
        <v/>
      </c>
      <c r="F893" s="53"/>
    </row>
    <row r="894" spans="1:6" ht="18.5" x14ac:dyDescent="0.45">
      <c r="A894" s="44" t="str">
        <f>IF(C894="","",COUNTA($C$3:C894))</f>
        <v/>
      </c>
      <c r="B894" s="48" t="str">
        <f t="shared" si="26"/>
        <v/>
      </c>
      <c r="C894" s="24"/>
      <c r="D894" s="24"/>
      <c r="E894" s="51" t="str">
        <f t="shared" si="27"/>
        <v/>
      </c>
      <c r="F894" s="53"/>
    </row>
    <row r="895" spans="1:6" ht="18.5" x14ac:dyDescent="0.45">
      <c r="A895" s="44" t="str">
        <f>IF(C895="","",COUNTA($C$3:C895))</f>
        <v/>
      </c>
      <c r="B895" s="48" t="str">
        <f t="shared" si="26"/>
        <v/>
      </c>
      <c r="C895" s="24"/>
      <c r="D895" s="24"/>
      <c r="E895" s="51" t="str">
        <f t="shared" si="27"/>
        <v/>
      </c>
      <c r="F895" s="53"/>
    </row>
    <row r="896" spans="1:6" ht="18.5" x14ac:dyDescent="0.45">
      <c r="A896" s="44" t="str">
        <f>IF(C896="","",COUNTA($C$3:C896))</f>
        <v/>
      </c>
      <c r="B896" s="48" t="str">
        <f t="shared" si="26"/>
        <v/>
      </c>
      <c r="C896" s="24"/>
      <c r="D896" s="24"/>
      <c r="E896" s="51" t="str">
        <f t="shared" si="27"/>
        <v/>
      </c>
      <c r="F896" s="53"/>
    </row>
    <row r="897" spans="1:6" ht="18.5" x14ac:dyDescent="0.45">
      <c r="A897" s="44" t="str">
        <f>IF(C897="","",COUNTA($C$3:C897))</f>
        <v/>
      </c>
      <c r="B897" s="48" t="str">
        <f t="shared" si="26"/>
        <v/>
      </c>
      <c r="C897" s="24"/>
      <c r="D897" s="24"/>
      <c r="E897" s="51" t="str">
        <f t="shared" si="27"/>
        <v/>
      </c>
      <c r="F897" s="53"/>
    </row>
    <row r="898" spans="1:6" ht="18.5" x14ac:dyDescent="0.45">
      <c r="A898" s="44" t="str">
        <f>IF(C898="","",COUNTA($C$3:C898))</f>
        <v/>
      </c>
      <c r="B898" s="48" t="str">
        <f t="shared" si="26"/>
        <v/>
      </c>
      <c r="C898" s="24"/>
      <c r="D898" s="24"/>
      <c r="E898" s="51" t="str">
        <f t="shared" si="27"/>
        <v/>
      </c>
      <c r="F898" s="53"/>
    </row>
    <row r="899" spans="1:6" ht="18.5" x14ac:dyDescent="0.45">
      <c r="A899" s="44" t="str">
        <f>IF(C899="","",COUNTA($C$3:C899))</f>
        <v/>
      </c>
      <c r="B899" s="48" t="str">
        <f t="shared" si="26"/>
        <v/>
      </c>
      <c r="C899" s="24"/>
      <c r="D899" s="24"/>
      <c r="E899" s="51" t="str">
        <f t="shared" si="27"/>
        <v/>
      </c>
      <c r="F899" s="53"/>
    </row>
    <row r="900" spans="1:6" ht="18.5" x14ac:dyDescent="0.45">
      <c r="A900" s="44" t="str">
        <f>IF(C900="","",COUNTA($C$3:C900))</f>
        <v/>
      </c>
      <c r="B900" s="48" t="str">
        <f t="shared" ref="B900:B963" si="28">IF(C900="","",TEXT(C900,"mmmm"))</f>
        <v/>
      </c>
      <c r="C900" s="24"/>
      <c r="D900" s="24"/>
      <c r="E900" s="51" t="str">
        <f t="shared" ref="E900:E963" si="29">IF(F900="","","Kg's")</f>
        <v/>
      </c>
      <c r="F900" s="53"/>
    </row>
    <row r="901" spans="1:6" ht="18.5" x14ac:dyDescent="0.45">
      <c r="A901" s="44" t="str">
        <f>IF(C901="","",COUNTA($C$3:C901))</f>
        <v/>
      </c>
      <c r="B901" s="48" t="str">
        <f t="shared" si="28"/>
        <v/>
      </c>
      <c r="C901" s="24"/>
      <c r="D901" s="24"/>
      <c r="E901" s="51" t="str">
        <f t="shared" si="29"/>
        <v/>
      </c>
      <c r="F901" s="53"/>
    </row>
    <row r="902" spans="1:6" ht="18.5" x14ac:dyDescent="0.45">
      <c r="A902" s="44" t="str">
        <f>IF(C902="","",COUNTA($C$3:C902))</f>
        <v/>
      </c>
      <c r="B902" s="48" t="str">
        <f t="shared" si="28"/>
        <v/>
      </c>
      <c r="C902" s="24"/>
      <c r="D902" s="24"/>
      <c r="E902" s="51" t="str">
        <f t="shared" si="29"/>
        <v/>
      </c>
      <c r="F902" s="53"/>
    </row>
    <row r="903" spans="1:6" ht="18.5" x14ac:dyDescent="0.45">
      <c r="A903" s="44" t="str">
        <f>IF(C903="","",COUNTA($C$3:C903))</f>
        <v/>
      </c>
      <c r="B903" s="48" t="str">
        <f t="shared" si="28"/>
        <v/>
      </c>
      <c r="C903" s="24"/>
      <c r="D903" s="24"/>
      <c r="E903" s="51" t="str">
        <f t="shared" si="29"/>
        <v/>
      </c>
      <c r="F903" s="53"/>
    </row>
    <row r="904" spans="1:6" ht="18.5" x14ac:dyDescent="0.45">
      <c r="A904" s="44" t="str">
        <f>IF(C904="","",COUNTA($C$3:C904))</f>
        <v/>
      </c>
      <c r="B904" s="48" t="str">
        <f t="shared" si="28"/>
        <v/>
      </c>
      <c r="C904" s="24"/>
      <c r="D904" s="24"/>
      <c r="E904" s="51" t="str">
        <f t="shared" si="29"/>
        <v/>
      </c>
      <c r="F904" s="53"/>
    </row>
    <row r="905" spans="1:6" ht="18.5" x14ac:dyDescent="0.45">
      <c r="A905" s="44" t="str">
        <f>IF(C905="","",COUNTA($C$3:C905))</f>
        <v/>
      </c>
      <c r="B905" s="48" t="str">
        <f t="shared" si="28"/>
        <v/>
      </c>
      <c r="C905" s="24"/>
      <c r="D905" s="24"/>
      <c r="E905" s="51" t="str">
        <f t="shared" si="29"/>
        <v/>
      </c>
      <c r="F905" s="53"/>
    </row>
    <row r="906" spans="1:6" ht="18.5" x14ac:dyDescent="0.45">
      <c r="A906" s="44" t="str">
        <f>IF(C906="","",COUNTA($C$3:C906))</f>
        <v/>
      </c>
      <c r="B906" s="48" t="str">
        <f t="shared" si="28"/>
        <v/>
      </c>
      <c r="C906" s="24"/>
      <c r="D906" s="24"/>
      <c r="E906" s="51" t="str">
        <f t="shared" si="29"/>
        <v/>
      </c>
      <c r="F906" s="53"/>
    </row>
    <row r="907" spans="1:6" ht="18.5" x14ac:dyDescent="0.45">
      <c r="A907" s="44" t="str">
        <f>IF(C907="","",COUNTA($C$3:C907))</f>
        <v/>
      </c>
      <c r="B907" s="48" t="str">
        <f t="shared" si="28"/>
        <v/>
      </c>
      <c r="C907" s="24"/>
      <c r="D907" s="24"/>
      <c r="E907" s="51" t="str">
        <f t="shared" si="29"/>
        <v/>
      </c>
      <c r="F907" s="53"/>
    </row>
    <row r="908" spans="1:6" ht="18.5" x14ac:dyDescent="0.45">
      <c r="A908" s="44" t="str">
        <f>IF(C908="","",COUNTA($C$3:C908))</f>
        <v/>
      </c>
      <c r="B908" s="48" t="str">
        <f t="shared" si="28"/>
        <v/>
      </c>
      <c r="C908" s="24"/>
      <c r="D908" s="24"/>
      <c r="E908" s="51" t="str">
        <f t="shared" si="29"/>
        <v/>
      </c>
      <c r="F908" s="53"/>
    </row>
    <row r="909" spans="1:6" ht="18.5" x14ac:dyDescent="0.45">
      <c r="A909" s="44" t="str">
        <f>IF(C909="","",COUNTA($C$3:C909))</f>
        <v/>
      </c>
      <c r="B909" s="48" t="str">
        <f t="shared" si="28"/>
        <v/>
      </c>
      <c r="C909" s="24"/>
      <c r="D909" s="24"/>
      <c r="E909" s="51" t="str">
        <f t="shared" si="29"/>
        <v/>
      </c>
      <c r="F909" s="53"/>
    </row>
    <row r="910" spans="1:6" ht="18.5" x14ac:dyDescent="0.45">
      <c r="A910" s="44" t="str">
        <f>IF(C910="","",COUNTA($C$3:C910))</f>
        <v/>
      </c>
      <c r="B910" s="48" t="str">
        <f t="shared" si="28"/>
        <v/>
      </c>
      <c r="C910" s="24"/>
      <c r="D910" s="24"/>
      <c r="E910" s="51" t="str">
        <f t="shared" si="29"/>
        <v/>
      </c>
      <c r="F910" s="53"/>
    </row>
    <row r="911" spans="1:6" ht="18.5" x14ac:dyDescent="0.45">
      <c r="A911" s="44" t="str">
        <f>IF(C911="","",COUNTA($C$3:C911))</f>
        <v/>
      </c>
      <c r="B911" s="48" t="str">
        <f t="shared" si="28"/>
        <v/>
      </c>
      <c r="C911" s="24"/>
      <c r="D911" s="24"/>
      <c r="E911" s="51" t="str">
        <f t="shared" si="29"/>
        <v/>
      </c>
      <c r="F911" s="53"/>
    </row>
    <row r="912" spans="1:6" ht="18.5" x14ac:dyDescent="0.45">
      <c r="A912" s="44" t="str">
        <f>IF(C912="","",COUNTA($C$3:C912))</f>
        <v/>
      </c>
      <c r="B912" s="48" t="str">
        <f t="shared" si="28"/>
        <v/>
      </c>
      <c r="C912" s="24"/>
      <c r="D912" s="24"/>
      <c r="E912" s="51" t="str">
        <f t="shared" si="29"/>
        <v/>
      </c>
      <c r="F912" s="53"/>
    </row>
    <row r="913" spans="1:6" ht="18.5" x14ac:dyDescent="0.45">
      <c r="A913" s="44" t="str">
        <f>IF(C913="","",COUNTA($C$3:C913))</f>
        <v/>
      </c>
      <c r="B913" s="48" t="str">
        <f t="shared" si="28"/>
        <v/>
      </c>
      <c r="C913" s="24"/>
      <c r="D913" s="24"/>
      <c r="E913" s="51" t="str">
        <f t="shared" si="29"/>
        <v/>
      </c>
      <c r="F913" s="53"/>
    </row>
    <row r="914" spans="1:6" ht="18.5" x14ac:dyDescent="0.45">
      <c r="A914" s="44" t="str">
        <f>IF(C914="","",COUNTA($C$3:C914))</f>
        <v/>
      </c>
      <c r="B914" s="48" t="str">
        <f t="shared" si="28"/>
        <v/>
      </c>
      <c r="C914" s="24"/>
      <c r="D914" s="24"/>
      <c r="E914" s="51" t="str">
        <f t="shared" si="29"/>
        <v/>
      </c>
      <c r="F914" s="53"/>
    </row>
    <row r="915" spans="1:6" ht="18.5" x14ac:dyDescent="0.45">
      <c r="A915" s="44" t="str">
        <f>IF(C915="","",COUNTA($C$3:C915))</f>
        <v/>
      </c>
      <c r="B915" s="48" t="str">
        <f t="shared" si="28"/>
        <v/>
      </c>
      <c r="C915" s="24"/>
      <c r="D915" s="24"/>
      <c r="E915" s="51" t="str">
        <f t="shared" si="29"/>
        <v/>
      </c>
      <c r="F915" s="53"/>
    </row>
    <row r="916" spans="1:6" ht="18.5" x14ac:dyDescent="0.45">
      <c r="A916" s="44" t="str">
        <f>IF(C916="","",COUNTA($C$3:C916))</f>
        <v/>
      </c>
      <c r="B916" s="48" t="str">
        <f t="shared" si="28"/>
        <v/>
      </c>
      <c r="C916" s="24"/>
      <c r="D916" s="24"/>
      <c r="E916" s="51" t="str">
        <f t="shared" si="29"/>
        <v/>
      </c>
      <c r="F916" s="53"/>
    </row>
    <row r="917" spans="1:6" ht="18.5" x14ac:dyDescent="0.45">
      <c r="A917" s="44" t="str">
        <f>IF(C917="","",COUNTA($C$3:C917))</f>
        <v/>
      </c>
      <c r="B917" s="48" t="str">
        <f t="shared" si="28"/>
        <v/>
      </c>
      <c r="C917" s="24"/>
      <c r="D917" s="24"/>
      <c r="E917" s="51" t="str">
        <f t="shared" si="29"/>
        <v/>
      </c>
      <c r="F917" s="53"/>
    </row>
    <row r="918" spans="1:6" ht="18.5" x14ac:dyDescent="0.45">
      <c r="A918" s="44" t="str">
        <f>IF(C918="","",COUNTA($C$3:C918))</f>
        <v/>
      </c>
      <c r="B918" s="48" t="str">
        <f t="shared" si="28"/>
        <v/>
      </c>
      <c r="C918" s="24"/>
      <c r="D918" s="24"/>
      <c r="E918" s="51" t="str">
        <f t="shared" si="29"/>
        <v/>
      </c>
      <c r="F918" s="53"/>
    </row>
    <row r="919" spans="1:6" ht="18.5" x14ac:dyDescent="0.45">
      <c r="A919" s="44" t="str">
        <f>IF(C919="","",COUNTA($C$3:C919))</f>
        <v/>
      </c>
      <c r="B919" s="48" t="str">
        <f t="shared" si="28"/>
        <v/>
      </c>
      <c r="C919" s="24"/>
      <c r="D919" s="24"/>
      <c r="E919" s="51" t="str">
        <f t="shared" si="29"/>
        <v/>
      </c>
      <c r="F919" s="53"/>
    </row>
    <row r="920" spans="1:6" ht="18.5" x14ac:dyDescent="0.45">
      <c r="A920" s="44" t="str">
        <f>IF(C920="","",COUNTA($C$3:C920))</f>
        <v/>
      </c>
      <c r="B920" s="48" t="str">
        <f t="shared" si="28"/>
        <v/>
      </c>
      <c r="C920" s="24"/>
      <c r="D920" s="24"/>
      <c r="E920" s="51" t="str">
        <f t="shared" si="29"/>
        <v/>
      </c>
      <c r="F920" s="53"/>
    </row>
    <row r="921" spans="1:6" ht="18.5" x14ac:dyDescent="0.45">
      <c r="A921" s="44" t="str">
        <f>IF(C921="","",COUNTA($C$3:C921))</f>
        <v/>
      </c>
      <c r="B921" s="48" t="str">
        <f t="shared" si="28"/>
        <v/>
      </c>
      <c r="C921" s="24"/>
      <c r="D921" s="24"/>
      <c r="E921" s="51" t="str">
        <f t="shared" si="29"/>
        <v/>
      </c>
      <c r="F921" s="53"/>
    </row>
    <row r="922" spans="1:6" ht="18.5" x14ac:dyDescent="0.45">
      <c r="A922" s="44" t="str">
        <f>IF(C922="","",COUNTA($C$3:C922))</f>
        <v/>
      </c>
      <c r="B922" s="48" t="str">
        <f t="shared" si="28"/>
        <v/>
      </c>
      <c r="C922" s="24"/>
      <c r="D922" s="24"/>
      <c r="E922" s="51" t="str">
        <f t="shared" si="29"/>
        <v/>
      </c>
      <c r="F922" s="53"/>
    </row>
    <row r="923" spans="1:6" ht="18.5" x14ac:dyDescent="0.45">
      <c r="A923" s="44" t="str">
        <f>IF(C923="","",COUNTA($C$3:C923))</f>
        <v/>
      </c>
      <c r="B923" s="48" t="str">
        <f t="shared" si="28"/>
        <v/>
      </c>
      <c r="C923" s="24"/>
      <c r="D923" s="24"/>
      <c r="E923" s="51" t="str">
        <f t="shared" si="29"/>
        <v/>
      </c>
      <c r="F923" s="53"/>
    </row>
    <row r="924" spans="1:6" ht="18.5" x14ac:dyDescent="0.45">
      <c r="A924" s="44" t="str">
        <f>IF(C924="","",COUNTA($C$3:C924))</f>
        <v/>
      </c>
      <c r="B924" s="48" t="str">
        <f t="shared" si="28"/>
        <v/>
      </c>
      <c r="C924" s="24"/>
      <c r="D924" s="24"/>
      <c r="E924" s="51" t="str">
        <f t="shared" si="29"/>
        <v/>
      </c>
      <c r="F924" s="53"/>
    </row>
    <row r="925" spans="1:6" ht="18.5" x14ac:dyDescent="0.45">
      <c r="A925" s="44" t="str">
        <f>IF(C925="","",COUNTA($C$3:C925))</f>
        <v/>
      </c>
      <c r="B925" s="48" t="str">
        <f t="shared" si="28"/>
        <v/>
      </c>
      <c r="C925" s="24"/>
      <c r="D925" s="24"/>
      <c r="E925" s="51" t="str">
        <f t="shared" si="29"/>
        <v/>
      </c>
      <c r="F925" s="53"/>
    </row>
    <row r="926" spans="1:6" ht="18.5" x14ac:dyDescent="0.45">
      <c r="A926" s="44" t="str">
        <f>IF(C926="","",COUNTA($C$3:C926))</f>
        <v/>
      </c>
      <c r="B926" s="48" t="str">
        <f t="shared" si="28"/>
        <v/>
      </c>
      <c r="C926" s="24"/>
      <c r="D926" s="24"/>
      <c r="E926" s="51" t="str">
        <f t="shared" si="29"/>
        <v/>
      </c>
      <c r="F926" s="53"/>
    </row>
    <row r="927" spans="1:6" ht="18.5" x14ac:dyDescent="0.45">
      <c r="A927" s="44" t="str">
        <f>IF(C927="","",COUNTA($C$3:C927))</f>
        <v/>
      </c>
      <c r="B927" s="48" t="str">
        <f t="shared" si="28"/>
        <v/>
      </c>
      <c r="C927" s="24"/>
      <c r="D927" s="24"/>
      <c r="E927" s="51" t="str">
        <f t="shared" si="29"/>
        <v/>
      </c>
      <c r="F927" s="53"/>
    </row>
    <row r="928" spans="1:6" ht="18.5" x14ac:dyDescent="0.45">
      <c r="A928" s="44" t="str">
        <f>IF(C928="","",COUNTA($C$3:C928))</f>
        <v/>
      </c>
      <c r="B928" s="48" t="str">
        <f t="shared" si="28"/>
        <v/>
      </c>
      <c r="C928" s="24"/>
      <c r="D928" s="24"/>
      <c r="E928" s="51" t="str">
        <f t="shared" si="29"/>
        <v/>
      </c>
      <c r="F928" s="53"/>
    </row>
    <row r="929" spans="1:6" ht="18.5" x14ac:dyDescent="0.45">
      <c r="A929" s="44" t="str">
        <f>IF(C929="","",COUNTA($C$3:C929))</f>
        <v/>
      </c>
      <c r="B929" s="48" t="str">
        <f t="shared" si="28"/>
        <v/>
      </c>
      <c r="C929" s="24"/>
      <c r="D929" s="24"/>
      <c r="E929" s="51" t="str">
        <f t="shared" si="29"/>
        <v/>
      </c>
      <c r="F929" s="53"/>
    </row>
    <row r="930" spans="1:6" ht="18.5" x14ac:dyDescent="0.45">
      <c r="A930" s="44" t="str">
        <f>IF(C930="","",COUNTA($C$3:C930))</f>
        <v/>
      </c>
      <c r="B930" s="48" t="str">
        <f t="shared" si="28"/>
        <v/>
      </c>
      <c r="C930" s="24"/>
      <c r="D930" s="24"/>
      <c r="E930" s="51" t="str">
        <f t="shared" si="29"/>
        <v/>
      </c>
      <c r="F930" s="53"/>
    </row>
    <row r="931" spans="1:6" ht="18.5" x14ac:dyDescent="0.45">
      <c r="A931" s="44" t="str">
        <f>IF(C931="","",COUNTA($C$3:C931))</f>
        <v/>
      </c>
      <c r="B931" s="48" t="str">
        <f t="shared" si="28"/>
        <v/>
      </c>
      <c r="C931" s="24"/>
      <c r="D931" s="24"/>
      <c r="E931" s="51" t="str">
        <f t="shared" si="29"/>
        <v/>
      </c>
      <c r="F931" s="53"/>
    </row>
    <row r="932" spans="1:6" ht="18.5" x14ac:dyDescent="0.45">
      <c r="A932" s="44" t="str">
        <f>IF(C932="","",COUNTA($C$3:C932))</f>
        <v/>
      </c>
      <c r="B932" s="48" t="str">
        <f t="shared" si="28"/>
        <v/>
      </c>
      <c r="C932" s="24"/>
      <c r="D932" s="24"/>
      <c r="E932" s="51" t="str">
        <f t="shared" si="29"/>
        <v/>
      </c>
      <c r="F932" s="53"/>
    </row>
    <row r="933" spans="1:6" ht="18.5" x14ac:dyDescent="0.45">
      <c r="A933" s="44" t="str">
        <f>IF(C933="","",COUNTA($C$3:C933))</f>
        <v/>
      </c>
      <c r="B933" s="48" t="str">
        <f t="shared" si="28"/>
        <v/>
      </c>
      <c r="C933" s="24"/>
      <c r="D933" s="24"/>
      <c r="E933" s="51" t="str">
        <f t="shared" si="29"/>
        <v/>
      </c>
      <c r="F933" s="53"/>
    </row>
    <row r="934" spans="1:6" ht="18.5" x14ac:dyDescent="0.45">
      <c r="A934" s="44" t="str">
        <f>IF(C934="","",COUNTA($C$3:C934))</f>
        <v/>
      </c>
      <c r="B934" s="48" t="str">
        <f t="shared" si="28"/>
        <v/>
      </c>
      <c r="C934" s="24"/>
      <c r="D934" s="24"/>
      <c r="E934" s="51" t="str">
        <f t="shared" si="29"/>
        <v/>
      </c>
      <c r="F934" s="53"/>
    </row>
    <row r="935" spans="1:6" ht="18.5" x14ac:dyDescent="0.45">
      <c r="A935" s="44" t="str">
        <f>IF(C935="","",COUNTA($C$3:C935))</f>
        <v/>
      </c>
      <c r="B935" s="48" t="str">
        <f t="shared" si="28"/>
        <v/>
      </c>
      <c r="C935" s="24"/>
      <c r="D935" s="24"/>
      <c r="E935" s="51" t="str">
        <f t="shared" si="29"/>
        <v/>
      </c>
      <c r="F935" s="53"/>
    </row>
    <row r="936" spans="1:6" ht="18.5" x14ac:dyDescent="0.45">
      <c r="A936" s="44" t="str">
        <f>IF(C936="","",COUNTA($C$3:C936))</f>
        <v/>
      </c>
      <c r="B936" s="48" t="str">
        <f t="shared" si="28"/>
        <v/>
      </c>
      <c r="C936" s="24"/>
      <c r="D936" s="24"/>
      <c r="E936" s="51" t="str">
        <f t="shared" si="29"/>
        <v/>
      </c>
      <c r="F936" s="53"/>
    </row>
    <row r="937" spans="1:6" ht="18.5" x14ac:dyDescent="0.45">
      <c r="A937" s="44" t="str">
        <f>IF(C937="","",COUNTA($C$3:C937))</f>
        <v/>
      </c>
      <c r="B937" s="48" t="str">
        <f t="shared" si="28"/>
        <v/>
      </c>
      <c r="C937" s="24"/>
      <c r="D937" s="24"/>
      <c r="E937" s="51" t="str">
        <f t="shared" si="29"/>
        <v/>
      </c>
      <c r="F937" s="53"/>
    </row>
    <row r="938" spans="1:6" ht="18.5" x14ac:dyDescent="0.45">
      <c r="A938" s="44" t="str">
        <f>IF(C938="","",COUNTA($C$3:C938))</f>
        <v/>
      </c>
      <c r="B938" s="48" t="str">
        <f t="shared" si="28"/>
        <v/>
      </c>
      <c r="C938" s="24"/>
      <c r="D938" s="24"/>
      <c r="E938" s="51" t="str">
        <f t="shared" si="29"/>
        <v/>
      </c>
      <c r="F938" s="53"/>
    </row>
    <row r="939" spans="1:6" ht="18.5" x14ac:dyDescent="0.45">
      <c r="A939" s="44" t="str">
        <f>IF(C939="","",COUNTA($C$3:C939))</f>
        <v/>
      </c>
      <c r="B939" s="48" t="str">
        <f t="shared" si="28"/>
        <v/>
      </c>
      <c r="C939" s="24"/>
      <c r="D939" s="24"/>
      <c r="E939" s="51" t="str">
        <f t="shared" si="29"/>
        <v/>
      </c>
      <c r="F939" s="53"/>
    </row>
    <row r="940" spans="1:6" ht="18.5" x14ac:dyDescent="0.45">
      <c r="A940" s="44" t="str">
        <f>IF(C940="","",COUNTA($C$3:C940))</f>
        <v/>
      </c>
      <c r="B940" s="48" t="str">
        <f t="shared" si="28"/>
        <v/>
      </c>
      <c r="C940" s="24"/>
      <c r="D940" s="24"/>
      <c r="E940" s="51" t="str">
        <f t="shared" si="29"/>
        <v/>
      </c>
      <c r="F940" s="53"/>
    </row>
    <row r="941" spans="1:6" ht="18.5" x14ac:dyDescent="0.45">
      <c r="A941" s="44" t="str">
        <f>IF(C941="","",COUNTA($C$3:C941))</f>
        <v/>
      </c>
      <c r="B941" s="48" t="str">
        <f t="shared" si="28"/>
        <v/>
      </c>
      <c r="C941" s="24"/>
      <c r="D941" s="24"/>
      <c r="E941" s="51" t="str">
        <f t="shared" si="29"/>
        <v/>
      </c>
      <c r="F941" s="53"/>
    </row>
    <row r="942" spans="1:6" ht="18.5" x14ac:dyDescent="0.45">
      <c r="A942" s="44" t="str">
        <f>IF(C942="","",COUNTA($C$3:C942))</f>
        <v/>
      </c>
      <c r="B942" s="48" t="str">
        <f t="shared" si="28"/>
        <v/>
      </c>
      <c r="C942" s="24"/>
      <c r="D942" s="24"/>
      <c r="E942" s="51" t="str">
        <f t="shared" si="29"/>
        <v/>
      </c>
      <c r="F942" s="53"/>
    </row>
    <row r="943" spans="1:6" ht="18.5" x14ac:dyDescent="0.45">
      <c r="A943" s="44" t="str">
        <f>IF(C943="","",COUNTA($C$3:C943))</f>
        <v/>
      </c>
      <c r="B943" s="48" t="str">
        <f t="shared" si="28"/>
        <v/>
      </c>
      <c r="C943" s="24"/>
      <c r="D943" s="24"/>
      <c r="E943" s="51" t="str">
        <f t="shared" si="29"/>
        <v/>
      </c>
      <c r="F943" s="53"/>
    </row>
    <row r="944" spans="1:6" ht="18.5" x14ac:dyDescent="0.45">
      <c r="A944" s="44" t="str">
        <f>IF(C944="","",COUNTA($C$3:C944))</f>
        <v/>
      </c>
      <c r="B944" s="48" t="str">
        <f t="shared" si="28"/>
        <v/>
      </c>
      <c r="C944" s="24"/>
      <c r="D944" s="24"/>
      <c r="E944" s="51" t="str">
        <f t="shared" si="29"/>
        <v/>
      </c>
      <c r="F944" s="53"/>
    </row>
    <row r="945" spans="1:6" ht="18.5" x14ac:dyDescent="0.45">
      <c r="A945" s="44" t="str">
        <f>IF(C945="","",COUNTA($C$3:C945))</f>
        <v/>
      </c>
      <c r="B945" s="48" t="str">
        <f t="shared" si="28"/>
        <v/>
      </c>
      <c r="C945" s="24"/>
      <c r="D945" s="24"/>
      <c r="E945" s="51" t="str">
        <f t="shared" si="29"/>
        <v/>
      </c>
      <c r="F945" s="53"/>
    </row>
    <row r="946" spans="1:6" ht="18.5" x14ac:dyDescent="0.45">
      <c r="A946" s="44" t="str">
        <f>IF(C946="","",COUNTA($C$3:C946))</f>
        <v/>
      </c>
      <c r="B946" s="48" t="str">
        <f t="shared" si="28"/>
        <v/>
      </c>
      <c r="C946" s="24"/>
      <c r="D946" s="24"/>
      <c r="E946" s="51" t="str">
        <f t="shared" si="29"/>
        <v/>
      </c>
      <c r="F946" s="53"/>
    </row>
    <row r="947" spans="1:6" ht="18.5" x14ac:dyDescent="0.45">
      <c r="A947" s="44" t="str">
        <f>IF(C947="","",COUNTA($C$3:C947))</f>
        <v/>
      </c>
      <c r="B947" s="48" t="str">
        <f t="shared" si="28"/>
        <v/>
      </c>
      <c r="C947" s="24"/>
      <c r="D947" s="24"/>
      <c r="E947" s="51" t="str">
        <f t="shared" si="29"/>
        <v/>
      </c>
      <c r="F947" s="53"/>
    </row>
    <row r="948" spans="1:6" ht="18.5" x14ac:dyDescent="0.45">
      <c r="A948" s="44" t="str">
        <f>IF(C948="","",COUNTA($C$3:C948))</f>
        <v/>
      </c>
      <c r="B948" s="48" t="str">
        <f t="shared" si="28"/>
        <v/>
      </c>
      <c r="C948" s="24"/>
      <c r="D948" s="24"/>
      <c r="E948" s="51" t="str">
        <f t="shared" si="29"/>
        <v/>
      </c>
      <c r="F948" s="53"/>
    </row>
    <row r="949" spans="1:6" ht="18.5" x14ac:dyDescent="0.45">
      <c r="A949" s="44" t="str">
        <f>IF(C949="","",COUNTA($C$3:C949))</f>
        <v/>
      </c>
      <c r="B949" s="48" t="str">
        <f t="shared" si="28"/>
        <v/>
      </c>
      <c r="C949" s="24"/>
      <c r="D949" s="24"/>
      <c r="E949" s="51" t="str">
        <f t="shared" si="29"/>
        <v/>
      </c>
      <c r="F949" s="53"/>
    </row>
    <row r="950" spans="1:6" ht="18.5" x14ac:dyDescent="0.45">
      <c r="A950" s="44" t="str">
        <f>IF(C950="","",COUNTA($C$3:C950))</f>
        <v/>
      </c>
      <c r="B950" s="48" t="str">
        <f t="shared" si="28"/>
        <v/>
      </c>
      <c r="C950" s="24"/>
      <c r="D950" s="24"/>
      <c r="E950" s="51" t="str">
        <f t="shared" si="29"/>
        <v/>
      </c>
      <c r="F950" s="53"/>
    </row>
    <row r="951" spans="1:6" ht="18.5" x14ac:dyDescent="0.45">
      <c r="A951" s="44" t="str">
        <f>IF(C951="","",COUNTA($C$3:C951))</f>
        <v/>
      </c>
      <c r="B951" s="48" t="str">
        <f t="shared" si="28"/>
        <v/>
      </c>
      <c r="C951" s="24"/>
      <c r="D951" s="24"/>
      <c r="E951" s="51" t="str">
        <f t="shared" si="29"/>
        <v/>
      </c>
      <c r="F951" s="53"/>
    </row>
    <row r="952" spans="1:6" ht="18.5" x14ac:dyDescent="0.45">
      <c r="A952" s="44" t="str">
        <f>IF(C952="","",COUNTA($C$3:C952))</f>
        <v/>
      </c>
      <c r="B952" s="48" t="str">
        <f t="shared" si="28"/>
        <v/>
      </c>
      <c r="C952" s="24"/>
      <c r="D952" s="24"/>
      <c r="E952" s="51" t="str">
        <f t="shared" si="29"/>
        <v/>
      </c>
      <c r="F952" s="53"/>
    </row>
    <row r="953" spans="1:6" ht="18.5" x14ac:dyDescent="0.45">
      <c r="A953" s="44" t="str">
        <f>IF(C953="","",COUNTA($C$3:C953))</f>
        <v/>
      </c>
      <c r="B953" s="48" t="str">
        <f t="shared" si="28"/>
        <v/>
      </c>
      <c r="C953" s="24"/>
      <c r="D953" s="24"/>
      <c r="E953" s="51" t="str">
        <f t="shared" si="29"/>
        <v/>
      </c>
      <c r="F953" s="53"/>
    </row>
    <row r="954" spans="1:6" ht="18.5" x14ac:dyDescent="0.45">
      <c r="A954" s="44" t="str">
        <f>IF(C954="","",COUNTA($C$3:C954))</f>
        <v/>
      </c>
      <c r="B954" s="48" t="str">
        <f t="shared" si="28"/>
        <v/>
      </c>
      <c r="C954" s="24"/>
      <c r="D954" s="24"/>
      <c r="E954" s="51" t="str">
        <f t="shared" si="29"/>
        <v/>
      </c>
      <c r="F954" s="53"/>
    </row>
    <row r="955" spans="1:6" ht="18.5" x14ac:dyDescent="0.45">
      <c r="A955" s="44" t="str">
        <f>IF(C955="","",COUNTA($C$3:C955))</f>
        <v/>
      </c>
      <c r="B955" s="48" t="str">
        <f t="shared" si="28"/>
        <v/>
      </c>
      <c r="C955" s="24"/>
      <c r="D955" s="24"/>
      <c r="E955" s="51" t="str">
        <f t="shared" si="29"/>
        <v/>
      </c>
      <c r="F955" s="53"/>
    </row>
    <row r="956" spans="1:6" ht="18.5" x14ac:dyDescent="0.45">
      <c r="A956" s="44" t="str">
        <f>IF(C956="","",COUNTA($C$3:C956))</f>
        <v/>
      </c>
      <c r="B956" s="48" t="str">
        <f t="shared" si="28"/>
        <v/>
      </c>
      <c r="C956" s="24"/>
      <c r="D956" s="24"/>
      <c r="E956" s="51" t="str">
        <f t="shared" si="29"/>
        <v/>
      </c>
      <c r="F956" s="53"/>
    </row>
    <row r="957" spans="1:6" ht="18.5" x14ac:dyDescent="0.45">
      <c r="A957" s="44" t="str">
        <f>IF(C957="","",COUNTA($C$3:C957))</f>
        <v/>
      </c>
      <c r="B957" s="48" t="str">
        <f t="shared" si="28"/>
        <v/>
      </c>
      <c r="C957" s="24"/>
      <c r="D957" s="24"/>
      <c r="E957" s="51" t="str">
        <f t="shared" si="29"/>
        <v/>
      </c>
      <c r="F957" s="53"/>
    </row>
    <row r="958" spans="1:6" ht="18.5" x14ac:dyDescent="0.45">
      <c r="A958" s="44" t="str">
        <f>IF(C958="","",COUNTA($C$3:C958))</f>
        <v/>
      </c>
      <c r="B958" s="48" t="str">
        <f t="shared" si="28"/>
        <v/>
      </c>
      <c r="C958" s="24"/>
      <c r="D958" s="24"/>
      <c r="E958" s="51" t="str">
        <f t="shared" si="29"/>
        <v/>
      </c>
      <c r="F958" s="53"/>
    </row>
    <row r="959" spans="1:6" ht="18.5" x14ac:dyDescent="0.45">
      <c r="A959" s="44" t="str">
        <f>IF(C959="","",COUNTA($C$3:C959))</f>
        <v/>
      </c>
      <c r="B959" s="48" t="str">
        <f t="shared" si="28"/>
        <v/>
      </c>
      <c r="C959" s="24"/>
      <c r="D959" s="24"/>
      <c r="E959" s="51" t="str">
        <f t="shared" si="29"/>
        <v/>
      </c>
      <c r="F959" s="53"/>
    </row>
    <row r="960" spans="1:6" ht="18.5" x14ac:dyDescent="0.45">
      <c r="A960" s="44" t="str">
        <f>IF(C960="","",COUNTA($C$3:C960))</f>
        <v/>
      </c>
      <c r="B960" s="48" t="str">
        <f t="shared" si="28"/>
        <v/>
      </c>
      <c r="C960" s="24"/>
      <c r="D960" s="24"/>
      <c r="E960" s="51" t="str">
        <f t="shared" si="29"/>
        <v/>
      </c>
      <c r="F960" s="53"/>
    </row>
    <row r="961" spans="1:6" ht="18.5" x14ac:dyDescent="0.45">
      <c r="A961" s="44" t="str">
        <f>IF(C961="","",COUNTA($C$3:C961))</f>
        <v/>
      </c>
      <c r="B961" s="48" t="str">
        <f t="shared" si="28"/>
        <v/>
      </c>
      <c r="C961" s="24"/>
      <c r="D961" s="24"/>
      <c r="E961" s="51" t="str">
        <f t="shared" si="29"/>
        <v/>
      </c>
      <c r="F961" s="53"/>
    </row>
    <row r="962" spans="1:6" ht="18.5" x14ac:dyDescent="0.45">
      <c r="A962" s="44" t="str">
        <f>IF(C962="","",COUNTA($C$3:C962))</f>
        <v/>
      </c>
      <c r="B962" s="48" t="str">
        <f t="shared" si="28"/>
        <v/>
      </c>
      <c r="C962" s="24"/>
      <c r="D962" s="24"/>
      <c r="E962" s="51" t="str">
        <f t="shared" si="29"/>
        <v/>
      </c>
      <c r="F962" s="53"/>
    </row>
    <row r="963" spans="1:6" ht="18.5" x14ac:dyDescent="0.45">
      <c r="A963" s="44" t="str">
        <f>IF(C963="","",COUNTA($C$3:C963))</f>
        <v/>
      </c>
      <c r="B963" s="48" t="str">
        <f t="shared" si="28"/>
        <v/>
      </c>
      <c r="C963" s="24"/>
      <c r="D963" s="24"/>
      <c r="E963" s="51" t="str">
        <f t="shared" si="29"/>
        <v/>
      </c>
      <c r="F963" s="53"/>
    </row>
    <row r="964" spans="1:6" ht="18.5" x14ac:dyDescent="0.45">
      <c r="A964" s="44" t="str">
        <f>IF(C964="","",COUNTA($C$3:C964))</f>
        <v/>
      </c>
      <c r="B964" s="48" t="str">
        <f t="shared" ref="B964:B1027" si="30">IF(C964="","",TEXT(C964,"mmmm"))</f>
        <v/>
      </c>
      <c r="C964" s="24"/>
      <c r="D964" s="24"/>
      <c r="E964" s="51" t="str">
        <f t="shared" ref="E964:E1027" si="31">IF(F964="","","Kg's")</f>
        <v/>
      </c>
      <c r="F964" s="53"/>
    </row>
    <row r="965" spans="1:6" ht="18.5" x14ac:dyDescent="0.45">
      <c r="A965" s="44" t="str">
        <f>IF(C965="","",COUNTA($C$3:C965))</f>
        <v/>
      </c>
      <c r="B965" s="48" t="str">
        <f t="shared" si="30"/>
        <v/>
      </c>
      <c r="C965" s="24"/>
      <c r="D965" s="24"/>
      <c r="E965" s="51" t="str">
        <f t="shared" si="31"/>
        <v/>
      </c>
      <c r="F965" s="53"/>
    </row>
    <row r="966" spans="1:6" ht="18.5" x14ac:dyDescent="0.45">
      <c r="A966" s="44" t="str">
        <f>IF(C966="","",COUNTA($C$3:C966))</f>
        <v/>
      </c>
      <c r="B966" s="48" t="str">
        <f t="shared" si="30"/>
        <v/>
      </c>
      <c r="C966" s="24"/>
      <c r="D966" s="24"/>
      <c r="E966" s="51" t="str">
        <f t="shared" si="31"/>
        <v/>
      </c>
      <c r="F966" s="53"/>
    </row>
    <row r="967" spans="1:6" ht="18.5" x14ac:dyDescent="0.45">
      <c r="A967" s="44" t="str">
        <f>IF(C967="","",COUNTA($C$3:C967))</f>
        <v/>
      </c>
      <c r="B967" s="48" t="str">
        <f t="shared" si="30"/>
        <v/>
      </c>
      <c r="C967" s="24"/>
      <c r="D967" s="24"/>
      <c r="E967" s="51" t="str">
        <f t="shared" si="31"/>
        <v/>
      </c>
      <c r="F967" s="53"/>
    </row>
    <row r="968" spans="1:6" ht="18.5" x14ac:dyDescent="0.45">
      <c r="A968" s="44" t="str">
        <f>IF(C968="","",COUNTA($C$3:C968))</f>
        <v/>
      </c>
      <c r="B968" s="48" t="str">
        <f t="shared" si="30"/>
        <v/>
      </c>
      <c r="C968" s="24"/>
      <c r="D968" s="24"/>
      <c r="E968" s="51" t="str">
        <f t="shared" si="31"/>
        <v/>
      </c>
      <c r="F968" s="53"/>
    </row>
    <row r="969" spans="1:6" ht="18.5" x14ac:dyDescent="0.45">
      <c r="A969" s="44" t="str">
        <f>IF(C969="","",COUNTA($C$3:C969))</f>
        <v/>
      </c>
      <c r="B969" s="48" t="str">
        <f t="shared" si="30"/>
        <v/>
      </c>
      <c r="C969" s="24"/>
      <c r="D969" s="24"/>
      <c r="E969" s="51" t="str">
        <f t="shared" si="31"/>
        <v/>
      </c>
      <c r="F969" s="53"/>
    </row>
    <row r="970" spans="1:6" ht="18.5" x14ac:dyDescent="0.45">
      <c r="A970" s="44" t="str">
        <f>IF(C970="","",COUNTA($C$3:C970))</f>
        <v/>
      </c>
      <c r="B970" s="48" t="str">
        <f t="shared" si="30"/>
        <v/>
      </c>
      <c r="C970" s="24"/>
      <c r="D970" s="24"/>
      <c r="E970" s="51" t="str">
        <f t="shared" si="31"/>
        <v/>
      </c>
      <c r="F970" s="53"/>
    </row>
    <row r="971" spans="1:6" ht="18.5" x14ac:dyDescent="0.45">
      <c r="A971" s="44" t="str">
        <f>IF(C971="","",COUNTA($C$3:C971))</f>
        <v/>
      </c>
      <c r="B971" s="48" t="str">
        <f t="shared" si="30"/>
        <v/>
      </c>
      <c r="C971" s="24"/>
      <c r="D971" s="24"/>
      <c r="E971" s="51" t="str">
        <f t="shared" si="31"/>
        <v/>
      </c>
      <c r="F971" s="53"/>
    </row>
    <row r="972" spans="1:6" ht="18.5" x14ac:dyDescent="0.45">
      <c r="A972" s="44" t="str">
        <f>IF(C972="","",COUNTA($C$3:C972))</f>
        <v/>
      </c>
      <c r="B972" s="48" t="str">
        <f t="shared" si="30"/>
        <v/>
      </c>
      <c r="C972" s="24"/>
      <c r="D972" s="24"/>
      <c r="E972" s="51" t="str">
        <f t="shared" si="31"/>
        <v/>
      </c>
      <c r="F972" s="53"/>
    </row>
    <row r="973" spans="1:6" ht="18.5" x14ac:dyDescent="0.45">
      <c r="A973" s="44" t="str">
        <f>IF(C973="","",COUNTA($C$3:C973))</f>
        <v/>
      </c>
      <c r="B973" s="48" t="str">
        <f t="shared" si="30"/>
        <v/>
      </c>
      <c r="C973" s="24"/>
      <c r="D973" s="24"/>
      <c r="E973" s="51" t="str">
        <f t="shared" si="31"/>
        <v/>
      </c>
      <c r="F973" s="53"/>
    </row>
    <row r="974" spans="1:6" ht="18.5" x14ac:dyDescent="0.45">
      <c r="A974" s="44" t="str">
        <f>IF(C974="","",COUNTA($C$3:C974))</f>
        <v/>
      </c>
      <c r="B974" s="48" t="str">
        <f t="shared" si="30"/>
        <v/>
      </c>
      <c r="C974" s="24"/>
      <c r="D974" s="24"/>
      <c r="E974" s="51" t="str">
        <f t="shared" si="31"/>
        <v/>
      </c>
      <c r="F974" s="53"/>
    </row>
    <row r="975" spans="1:6" ht="18.5" x14ac:dyDescent="0.45">
      <c r="A975" s="44" t="str">
        <f>IF(C975="","",COUNTA($C$3:C975))</f>
        <v/>
      </c>
      <c r="B975" s="48" t="str">
        <f t="shared" si="30"/>
        <v/>
      </c>
      <c r="C975" s="24"/>
      <c r="D975" s="24"/>
      <c r="E975" s="51" t="str">
        <f t="shared" si="31"/>
        <v/>
      </c>
      <c r="F975" s="53"/>
    </row>
    <row r="976" spans="1:6" ht="18.5" x14ac:dyDescent="0.45">
      <c r="A976" s="44" t="str">
        <f>IF(C976="","",COUNTA($C$3:C976))</f>
        <v/>
      </c>
      <c r="B976" s="48" t="str">
        <f t="shared" si="30"/>
        <v/>
      </c>
      <c r="C976" s="24"/>
      <c r="D976" s="24"/>
      <c r="E976" s="51" t="str">
        <f t="shared" si="31"/>
        <v/>
      </c>
      <c r="F976" s="53"/>
    </row>
    <row r="977" spans="1:6" ht="18.5" x14ac:dyDescent="0.45">
      <c r="A977" s="44" t="str">
        <f>IF(C977="","",COUNTA($C$3:C977))</f>
        <v/>
      </c>
      <c r="B977" s="48" t="str">
        <f t="shared" si="30"/>
        <v/>
      </c>
      <c r="C977" s="24"/>
      <c r="D977" s="24"/>
      <c r="E977" s="51" t="str">
        <f t="shared" si="31"/>
        <v/>
      </c>
      <c r="F977" s="53"/>
    </row>
    <row r="978" spans="1:6" ht="18.5" x14ac:dyDescent="0.45">
      <c r="A978" s="44" t="str">
        <f>IF(C978="","",COUNTA($C$3:C978))</f>
        <v/>
      </c>
      <c r="B978" s="48" t="str">
        <f t="shared" si="30"/>
        <v/>
      </c>
      <c r="C978" s="24"/>
      <c r="D978" s="24"/>
      <c r="E978" s="51" t="str">
        <f t="shared" si="31"/>
        <v/>
      </c>
      <c r="F978" s="53"/>
    </row>
    <row r="979" spans="1:6" ht="18.5" x14ac:dyDescent="0.45">
      <c r="A979" s="44" t="str">
        <f>IF(C979="","",COUNTA($C$3:C979))</f>
        <v/>
      </c>
      <c r="B979" s="48" t="str">
        <f t="shared" si="30"/>
        <v/>
      </c>
      <c r="C979" s="24"/>
      <c r="D979" s="24"/>
      <c r="E979" s="51" t="str">
        <f t="shared" si="31"/>
        <v/>
      </c>
      <c r="F979" s="53"/>
    </row>
    <row r="980" spans="1:6" ht="18.5" x14ac:dyDescent="0.45">
      <c r="A980" s="44" t="str">
        <f>IF(C980="","",COUNTA($C$3:C980))</f>
        <v/>
      </c>
      <c r="B980" s="48" t="str">
        <f t="shared" si="30"/>
        <v/>
      </c>
      <c r="C980" s="24"/>
      <c r="D980" s="24"/>
      <c r="E980" s="51" t="str">
        <f t="shared" si="31"/>
        <v/>
      </c>
      <c r="F980" s="53"/>
    </row>
    <row r="981" spans="1:6" ht="18.5" x14ac:dyDescent="0.45">
      <c r="A981" s="44" t="str">
        <f>IF(C981="","",COUNTA($C$3:C981))</f>
        <v/>
      </c>
      <c r="B981" s="48" t="str">
        <f t="shared" si="30"/>
        <v/>
      </c>
      <c r="C981" s="24"/>
      <c r="D981" s="24"/>
      <c r="E981" s="51" t="str">
        <f t="shared" si="31"/>
        <v/>
      </c>
      <c r="F981" s="53"/>
    </row>
    <row r="982" spans="1:6" ht="18.5" x14ac:dyDescent="0.45">
      <c r="A982" s="44" t="str">
        <f>IF(C982="","",COUNTA($C$3:C982))</f>
        <v/>
      </c>
      <c r="B982" s="48" t="str">
        <f t="shared" si="30"/>
        <v/>
      </c>
      <c r="C982" s="24"/>
      <c r="D982" s="24"/>
      <c r="E982" s="51" t="str">
        <f t="shared" si="31"/>
        <v/>
      </c>
      <c r="F982" s="53"/>
    </row>
    <row r="983" spans="1:6" ht="18.5" x14ac:dyDescent="0.45">
      <c r="A983" s="44" t="str">
        <f>IF(C983="","",COUNTA($C$3:C983))</f>
        <v/>
      </c>
      <c r="B983" s="48" t="str">
        <f t="shared" si="30"/>
        <v/>
      </c>
      <c r="C983" s="24"/>
      <c r="D983" s="24"/>
      <c r="E983" s="51" t="str">
        <f t="shared" si="31"/>
        <v/>
      </c>
      <c r="F983" s="53"/>
    </row>
    <row r="984" spans="1:6" ht="18.5" x14ac:dyDescent="0.45">
      <c r="A984" s="44" t="str">
        <f>IF(C984="","",COUNTA($C$3:C984))</f>
        <v/>
      </c>
      <c r="B984" s="48" t="str">
        <f t="shared" si="30"/>
        <v/>
      </c>
      <c r="C984" s="24"/>
      <c r="D984" s="24"/>
      <c r="E984" s="51" t="str">
        <f t="shared" si="31"/>
        <v/>
      </c>
      <c r="F984" s="53"/>
    </row>
    <row r="985" spans="1:6" ht="18.5" x14ac:dyDescent="0.45">
      <c r="A985" s="44" t="str">
        <f>IF(C985="","",COUNTA($C$3:C985))</f>
        <v/>
      </c>
      <c r="B985" s="48" t="str">
        <f t="shared" si="30"/>
        <v/>
      </c>
      <c r="C985" s="24"/>
      <c r="D985" s="24"/>
      <c r="E985" s="51" t="str">
        <f t="shared" si="31"/>
        <v/>
      </c>
      <c r="F985" s="53"/>
    </row>
    <row r="986" spans="1:6" ht="18.5" x14ac:dyDescent="0.45">
      <c r="A986" s="44" t="str">
        <f>IF(C986="","",COUNTA($C$3:C986))</f>
        <v/>
      </c>
      <c r="B986" s="48" t="str">
        <f t="shared" si="30"/>
        <v/>
      </c>
      <c r="C986" s="24"/>
      <c r="D986" s="24"/>
      <c r="E986" s="51" t="str">
        <f t="shared" si="31"/>
        <v/>
      </c>
      <c r="F986" s="53"/>
    </row>
    <row r="987" spans="1:6" ht="18.5" x14ac:dyDescent="0.45">
      <c r="A987" s="44" t="str">
        <f>IF(C987="","",COUNTA($C$3:C987))</f>
        <v/>
      </c>
      <c r="B987" s="48" t="str">
        <f t="shared" si="30"/>
        <v/>
      </c>
      <c r="C987" s="24"/>
      <c r="D987" s="24"/>
      <c r="E987" s="51" t="str">
        <f t="shared" si="31"/>
        <v/>
      </c>
      <c r="F987" s="53"/>
    </row>
    <row r="988" spans="1:6" ht="18.5" x14ac:dyDescent="0.45">
      <c r="A988" s="44" t="str">
        <f>IF(C988="","",COUNTA($C$3:C988))</f>
        <v/>
      </c>
      <c r="B988" s="48" t="str">
        <f t="shared" si="30"/>
        <v/>
      </c>
      <c r="C988" s="24"/>
      <c r="D988" s="24"/>
      <c r="E988" s="51" t="str">
        <f t="shared" si="31"/>
        <v/>
      </c>
      <c r="F988" s="53"/>
    </row>
    <row r="989" spans="1:6" ht="18.5" x14ac:dyDescent="0.45">
      <c r="A989" s="44" t="str">
        <f>IF(C989="","",COUNTA($C$3:C989))</f>
        <v/>
      </c>
      <c r="B989" s="48" t="str">
        <f t="shared" si="30"/>
        <v/>
      </c>
      <c r="C989" s="24"/>
      <c r="D989" s="24"/>
      <c r="E989" s="51" t="str">
        <f t="shared" si="31"/>
        <v/>
      </c>
      <c r="F989" s="53"/>
    </row>
    <row r="990" spans="1:6" ht="18.5" x14ac:dyDescent="0.45">
      <c r="A990" s="44" t="str">
        <f>IF(C990="","",COUNTA($C$3:C990))</f>
        <v/>
      </c>
      <c r="B990" s="48" t="str">
        <f t="shared" si="30"/>
        <v/>
      </c>
      <c r="C990" s="24"/>
      <c r="D990" s="24"/>
      <c r="E990" s="51" t="str">
        <f t="shared" si="31"/>
        <v/>
      </c>
      <c r="F990" s="53"/>
    </row>
    <row r="991" spans="1:6" ht="18.5" x14ac:dyDescent="0.45">
      <c r="A991" s="44" t="str">
        <f>IF(C991="","",COUNTA($C$3:C991))</f>
        <v/>
      </c>
      <c r="B991" s="48" t="str">
        <f t="shared" si="30"/>
        <v/>
      </c>
      <c r="C991" s="24"/>
      <c r="D991" s="24"/>
      <c r="E991" s="51" t="str">
        <f t="shared" si="31"/>
        <v/>
      </c>
      <c r="F991" s="53"/>
    </row>
    <row r="992" spans="1:6" ht="18.5" x14ac:dyDescent="0.45">
      <c r="A992" s="44" t="str">
        <f>IF(C992="","",COUNTA($C$3:C992))</f>
        <v/>
      </c>
      <c r="B992" s="48" t="str">
        <f t="shared" si="30"/>
        <v/>
      </c>
      <c r="C992" s="24"/>
      <c r="D992" s="24"/>
      <c r="E992" s="51" t="str">
        <f t="shared" si="31"/>
        <v/>
      </c>
      <c r="F992" s="53"/>
    </row>
    <row r="993" spans="1:6" ht="18.5" x14ac:dyDescent="0.45">
      <c r="A993" s="44" t="str">
        <f>IF(C993="","",COUNTA($C$3:C993))</f>
        <v/>
      </c>
      <c r="B993" s="48" t="str">
        <f t="shared" si="30"/>
        <v/>
      </c>
      <c r="C993" s="24"/>
      <c r="D993" s="24"/>
      <c r="E993" s="51" t="str">
        <f t="shared" si="31"/>
        <v/>
      </c>
      <c r="F993" s="53"/>
    </row>
    <row r="994" spans="1:6" ht="18.5" x14ac:dyDescent="0.45">
      <c r="A994" s="44" t="str">
        <f>IF(C994="","",COUNTA($C$3:C994))</f>
        <v/>
      </c>
      <c r="B994" s="48" t="str">
        <f t="shared" si="30"/>
        <v/>
      </c>
      <c r="C994" s="24"/>
      <c r="D994" s="24"/>
      <c r="E994" s="51" t="str">
        <f t="shared" si="31"/>
        <v/>
      </c>
      <c r="F994" s="53"/>
    </row>
    <row r="995" spans="1:6" ht="18.5" x14ac:dyDescent="0.45">
      <c r="A995" s="44" t="str">
        <f>IF(C995="","",COUNTA($C$3:C995))</f>
        <v/>
      </c>
      <c r="B995" s="48" t="str">
        <f t="shared" si="30"/>
        <v/>
      </c>
      <c r="C995" s="24"/>
      <c r="D995" s="24"/>
      <c r="E995" s="51" t="str">
        <f t="shared" si="31"/>
        <v/>
      </c>
      <c r="F995" s="53"/>
    </row>
    <row r="996" spans="1:6" ht="18.5" x14ac:dyDescent="0.45">
      <c r="A996" s="44" t="str">
        <f>IF(C996="","",COUNTA($C$3:C996))</f>
        <v/>
      </c>
      <c r="B996" s="48" t="str">
        <f t="shared" si="30"/>
        <v/>
      </c>
      <c r="C996" s="24"/>
      <c r="D996" s="24"/>
      <c r="E996" s="51" t="str">
        <f t="shared" si="31"/>
        <v/>
      </c>
      <c r="F996" s="53"/>
    </row>
    <row r="997" spans="1:6" ht="18.5" x14ac:dyDescent="0.45">
      <c r="A997" s="44" t="str">
        <f>IF(C997="","",COUNTA($C$3:C997))</f>
        <v/>
      </c>
      <c r="B997" s="48" t="str">
        <f t="shared" si="30"/>
        <v/>
      </c>
      <c r="C997" s="24"/>
      <c r="D997" s="24"/>
      <c r="E997" s="51" t="str">
        <f t="shared" si="31"/>
        <v/>
      </c>
      <c r="F997" s="53"/>
    </row>
    <row r="998" spans="1:6" ht="18.5" x14ac:dyDescent="0.45">
      <c r="A998" s="44" t="str">
        <f>IF(C998="","",COUNTA($C$3:C998))</f>
        <v/>
      </c>
      <c r="B998" s="48" t="str">
        <f t="shared" si="30"/>
        <v/>
      </c>
      <c r="C998" s="24"/>
      <c r="D998" s="24"/>
      <c r="E998" s="51" t="str">
        <f t="shared" si="31"/>
        <v/>
      </c>
      <c r="F998" s="53"/>
    </row>
    <row r="999" spans="1:6" ht="18.5" x14ac:dyDescent="0.45">
      <c r="A999" s="44" t="str">
        <f>IF(C999="","",COUNTA($C$3:C999))</f>
        <v/>
      </c>
      <c r="B999" s="48" t="str">
        <f t="shared" si="30"/>
        <v/>
      </c>
      <c r="C999" s="24"/>
      <c r="D999" s="24"/>
      <c r="E999" s="51" t="str">
        <f t="shared" si="31"/>
        <v/>
      </c>
      <c r="F999" s="53"/>
    </row>
    <row r="1000" spans="1:6" ht="18.5" x14ac:dyDescent="0.45">
      <c r="A1000" s="44" t="str">
        <f>IF(C1000="","",COUNTA($C$3:C1000))</f>
        <v/>
      </c>
      <c r="B1000" s="48" t="str">
        <f t="shared" si="30"/>
        <v/>
      </c>
      <c r="C1000" s="24"/>
      <c r="D1000" s="24"/>
      <c r="E1000" s="51" t="str">
        <f t="shared" si="31"/>
        <v/>
      </c>
      <c r="F1000" s="53"/>
    </row>
    <row r="1001" spans="1:6" ht="18.5" x14ac:dyDescent="0.45">
      <c r="A1001" s="44" t="str">
        <f>IF(C1001="","",COUNTA($C$3:C1001))</f>
        <v/>
      </c>
      <c r="B1001" s="48" t="str">
        <f t="shared" si="30"/>
        <v/>
      </c>
      <c r="C1001" s="24"/>
      <c r="D1001" s="24"/>
      <c r="E1001" s="51" t="str">
        <f t="shared" si="31"/>
        <v/>
      </c>
      <c r="F1001" s="53"/>
    </row>
    <row r="1002" spans="1:6" ht="18.5" x14ac:dyDescent="0.45">
      <c r="A1002" s="44" t="str">
        <f>IF(C1002="","",COUNTA($C$3:C1002))</f>
        <v/>
      </c>
      <c r="B1002" s="48" t="str">
        <f t="shared" si="30"/>
        <v/>
      </c>
      <c r="C1002" s="24"/>
      <c r="D1002" s="24"/>
      <c r="E1002" s="51" t="str">
        <f t="shared" si="31"/>
        <v/>
      </c>
      <c r="F1002" s="53"/>
    </row>
    <row r="1003" spans="1:6" ht="18.5" x14ac:dyDescent="0.45">
      <c r="A1003" s="44" t="str">
        <f>IF(C1003="","",COUNTA($C$3:C1003))</f>
        <v/>
      </c>
      <c r="B1003" s="48" t="str">
        <f t="shared" si="30"/>
        <v/>
      </c>
      <c r="C1003" s="24"/>
      <c r="D1003" s="24"/>
      <c r="E1003" s="51" t="str">
        <f t="shared" si="31"/>
        <v/>
      </c>
      <c r="F1003" s="53"/>
    </row>
    <row r="1004" spans="1:6" ht="18.5" x14ac:dyDescent="0.45">
      <c r="A1004" s="44" t="str">
        <f>IF(C1004="","",COUNTA($C$3:C1004))</f>
        <v/>
      </c>
      <c r="B1004" s="48" t="str">
        <f t="shared" si="30"/>
        <v/>
      </c>
      <c r="C1004" s="24"/>
      <c r="D1004" s="24"/>
      <c r="E1004" s="51" t="str">
        <f t="shared" si="31"/>
        <v/>
      </c>
      <c r="F1004" s="53"/>
    </row>
    <row r="1005" spans="1:6" ht="18.5" x14ac:dyDescent="0.45">
      <c r="A1005" s="44" t="str">
        <f>IF(C1005="","",COUNTA($C$3:C1005))</f>
        <v/>
      </c>
      <c r="B1005" s="48" t="str">
        <f t="shared" si="30"/>
        <v/>
      </c>
      <c r="C1005" s="24"/>
      <c r="D1005" s="24"/>
      <c r="E1005" s="51" t="str">
        <f t="shared" si="31"/>
        <v/>
      </c>
      <c r="F1005" s="53"/>
    </row>
    <row r="1006" spans="1:6" ht="18.5" x14ac:dyDescent="0.45">
      <c r="A1006" s="44" t="str">
        <f>IF(C1006="","",COUNTA($C$3:C1006))</f>
        <v/>
      </c>
      <c r="B1006" s="48" t="str">
        <f t="shared" si="30"/>
        <v/>
      </c>
      <c r="C1006" s="24"/>
      <c r="D1006" s="24"/>
      <c r="E1006" s="51" t="str">
        <f t="shared" si="31"/>
        <v/>
      </c>
      <c r="F1006" s="53"/>
    </row>
    <row r="1007" spans="1:6" ht="18.5" x14ac:dyDescent="0.45">
      <c r="A1007" s="44" t="str">
        <f>IF(C1007="","",COUNTA($C$3:C1007))</f>
        <v/>
      </c>
      <c r="B1007" s="48" t="str">
        <f t="shared" si="30"/>
        <v/>
      </c>
      <c r="C1007" s="24"/>
      <c r="D1007" s="24"/>
      <c r="E1007" s="51" t="str">
        <f t="shared" si="31"/>
        <v/>
      </c>
      <c r="F1007" s="53"/>
    </row>
    <row r="1008" spans="1:6" ht="18.5" x14ac:dyDescent="0.45">
      <c r="A1008" s="44" t="str">
        <f>IF(C1008="","",COUNTA($C$3:C1008))</f>
        <v/>
      </c>
      <c r="B1008" s="48" t="str">
        <f t="shared" si="30"/>
        <v/>
      </c>
      <c r="C1008" s="24"/>
      <c r="D1008" s="24"/>
      <c r="E1008" s="51" t="str">
        <f t="shared" si="31"/>
        <v/>
      </c>
      <c r="F1008" s="53"/>
    </row>
    <row r="1009" spans="1:6" ht="18.5" x14ac:dyDescent="0.45">
      <c r="A1009" s="44" t="str">
        <f>IF(C1009="","",COUNTA($C$3:C1009))</f>
        <v/>
      </c>
      <c r="B1009" s="48" t="str">
        <f t="shared" si="30"/>
        <v/>
      </c>
      <c r="C1009" s="24"/>
      <c r="D1009" s="24"/>
      <c r="E1009" s="51" t="str">
        <f t="shared" si="31"/>
        <v/>
      </c>
      <c r="F1009" s="53"/>
    </row>
    <row r="1010" spans="1:6" ht="18.5" x14ac:dyDescent="0.45">
      <c r="A1010" s="44" t="str">
        <f>IF(C1010="","",COUNTA($C$3:C1010))</f>
        <v/>
      </c>
      <c r="B1010" s="48" t="str">
        <f t="shared" si="30"/>
        <v/>
      </c>
      <c r="C1010" s="24"/>
      <c r="D1010" s="24"/>
      <c r="E1010" s="51" t="str">
        <f t="shared" si="31"/>
        <v/>
      </c>
      <c r="F1010" s="53"/>
    </row>
    <row r="1011" spans="1:6" ht="18.5" x14ac:dyDescent="0.45">
      <c r="A1011" s="44" t="str">
        <f>IF(C1011="","",COUNTA($C$3:C1011))</f>
        <v/>
      </c>
      <c r="B1011" s="48" t="str">
        <f t="shared" si="30"/>
        <v/>
      </c>
      <c r="C1011" s="24"/>
      <c r="D1011" s="24"/>
      <c r="E1011" s="51" t="str">
        <f t="shared" si="31"/>
        <v/>
      </c>
      <c r="F1011" s="53"/>
    </row>
    <row r="1012" spans="1:6" ht="18.5" x14ac:dyDescent="0.45">
      <c r="A1012" s="44" t="str">
        <f>IF(C1012="","",COUNTA($C$3:C1012))</f>
        <v/>
      </c>
      <c r="B1012" s="48" t="str">
        <f t="shared" si="30"/>
        <v/>
      </c>
      <c r="C1012" s="24"/>
      <c r="D1012" s="24"/>
      <c r="E1012" s="51" t="str">
        <f t="shared" si="31"/>
        <v/>
      </c>
      <c r="F1012" s="53"/>
    </row>
    <row r="1013" spans="1:6" ht="18.5" x14ac:dyDescent="0.45">
      <c r="A1013" s="44" t="str">
        <f>IF(C1013="","",COUNTA($C$3:C1013))</f>
        <v/>
      </c>
      <c r="B1013" s="48" t="str">
        <f t="shared" si="30"/>
        <v/>
      </c>
      <c r="C1013" s="24"/>
      <c r="D1013" s="24"/>
      <c r="E1013" s="51" t="str">
        <f t="shared" si="31"/>
        <v/>
      </c>
      <c r="F1013" s="53"/>
    </row>
    <row r="1014" spans="1:6" ht="18.5" x14ac:dyDescent="0.45">
      <c r="A1014" s="44" t="str">
        <f>IF(C1014="","",COUNTA($C$3:C1014))</f>
        <v/>
      </c>
      <c r="B1014" s="48" t="str">
        <f t="shared" si="30"/>
        <v/>
      </c>
      <c r="C1014" s="24"/>
      <c r="D1014" s="24"/>
      <c r="E1014" s="51" t="str">
        <f t="shared" si="31"/>
        <v/>
      </c>
      <c r="F1014" s="53"/>
    </row>
    <row r="1015" spans="1:6" ht="18.5" x14ac:dyDescent="0.45">
      <c r="A1015" s="44" t="str">
        <f>IF(C1015="","",COUNTA($C$3:C1015))</f>
        <v/>
      </c>
      <c r="B1015" s="48" t="str">
        <f t="shared" si="30"/>
        <v/>
      </c>
      <c r="C1015" s="24"/>
      <c r="D1015" s="24"/>
      <c r="E1015" s="51" t="str">
        <f t="shared" si="31"/>
        <v/>
      </c>
      <c r="F1015" s="53"/>
    </row>
    <row r="1016" spans="1:6" ht="18.5" x14ac:dyDescent="0.45">
      <c r="A1016" s="44" t="str">
        <f>IF(C1016="","",COUNTA($C$3:C1016))</f>
        <v/>
      </c>
      <c r="B1016" s="48" t="str">
        <f t="shared" si="30"/>
        <v/>
      </c>
      <c r="C1016" s="24"/>
      <c r="D1016" s="24"/>
      <c r="E1016" s="51" t="str">
        <f t="shared" si="31"/>
        <v/>
      </c>
      <c r="F1016" s="53"/>
    </row>
    <row r="1017" spans="1:6" ht="18.5" x14ac:dyDescent="0.45">
      <c r="A1017" s="44" t="str">
        <f>IF(C1017="","",COUNTA($C$3:C1017))</f>
        <v/>
      </c>
      <c r="B1017" s="48" t="str">
        <f t="shared" si="30"/>
        <v/>
      </c>
      <c r="C1017" s="24"/>
      <c r="D1017" s="24"/>
      <c r="E1017" s="51" t="str">
        <f t="shared" si="31"/>
        <v/>
      </c>
      <c r="F1017" s="53"/>
    </row>
    <row r="1018" spans="1:6" ht="18.5" x14ac:dyDescent="0.45">
      <c r="A1018" s="44" t="str">
        <f>IF(C1018="","",COUNTA($C$3:C1018))</f>
        <v/>
      </c>
      <c r="B1018" s="48" t="str">
        <f t="shared" si="30"/>
        <v/>
      </c>
      <c r="C1018" s="24"/>
      <c r="D1018" s="24"/>
      <c r="E1018" s="51" t="str">
        <f t="shared" si="31"/>
        <v/>
      </c>
      <c r="F1018" s="53"/>
    </row>
    <row r="1019" spans="1:6" ht="18.5" x14ac:dyDescent="0.45">
      <c r="A1019" s="44" t="str">
        <f>IF(C1019="","",COUNTA($C$3:C1019))</f>
        <v/>
      </c>
      <c r="B1019" s="48" t="str">
        <f t="shared" si="30"/>
        <v/>
      </c>
      <c r="C1019" s="24"/>
      <c r="D1019" s="24"/>
      <c r="E1019" s="51" t="str">
        <f t="shared" si="31"/>
        <v/>
      </c>
      <c r="F1019" s="53"/>
    </row>
    <row r="1020" spans="1:6" ht="18.5" x14ac:dyDescent="0.45">
      <c r="A1020" s="44" t="str">
        <f>IF(C1020="","",COUNTA($C$3:C1020))</f>
        <v/>
      </c>
      <c r="B1020" s="48" t="str">
        <f t="shared" si="30"/>
        <v/>
      </c>
      <c r="C1020" s="24"/>
      <c r="D1020" s="24"/>
      <c r="E1020" s="51" t="str">
        <f t="shared" si="31"/>
        <v/>
      </c>
      <c r="F1020" s="53"/>
    </row>
    <row r="1021" spans="1:6" ht="18.5" x14ac:dyDescent="0.45">
      <c r="A1021" s="44" t="str">
        <f>IF(C1021="","",COUNTA($C$3:C1021))</f>
        <v/>
      </c>
      <c r="B1021" s="48" t="str">
        <f t="shared" si="30"/>
        <v/>
      </c>
      <c r="C1021" s="24"/>
      <c r="D1021" s="24"/>
      <c r="E1021" s="51" t="str">
        <f t="shared" si="31"/>
        <v/>
      </c>
      <c r="F1021" s="53"/>
    </row>
    <row r="1022" spans="1:6" ht="18.5" x14ac:dyDescent="0.45">
      <c r="A1022" s="44" t="str">
        <f>IF(C1022="","",COUNTA($C$3:C1022))</f>
        <v/>
      </c>
      <c r="B1022" s="48" t="str">
        <f t="shared" si="30"/>
        <v/>
      </c>
      <c r="C1022" s="24"/>
      <c r="D1022" s="24"/>
      <c r="E1022" s="51" t="str">
        <f t="shared" si="31"/>
        <v/>
      </c>
      <c r="F1022" s="53"/>
    </row>
    <row r="1023" spans="1:6" ht="18.5" x14ac:dyDescent="0.45">
      <c r="A1023" s="44" t="str">
        <f>IF(C1023="","",COUNTA($C$3:C1023))</f>
        <v/>
      </c>
      <c r="B1023" s="48" t="str">
        <f t="shared" si="30"/>
        <v/>
      </c>
      <c r="C1023" s="24"/>
      <c r="D1023" s="24"/>
      <c r="E1023" s="51" t="str">
        <f t="shared" si="31"/>
        <v/>
      </c>
      <c r="F1023" s="53"/>
    </row>
    <row r="1024" spans="1:6" ht="18.5" x14ac:dyDescent="0.45">
      <c r="A1024" s="44" t="str">
        <f>IF(C1024="","",COUNTA($C$3:C1024))</f>
        <v/>
      </c>
      <c r="B1024" s="48" t="str">
        <f t="shared" si="30"/>
        <v/>
      </c>
      <c r="C1024" s="24"/>
      <c r="D1024" s="24"/>
      <c r="E1024" s="51" t="str">
        <f t="shared" si="31"/>
        <v/>
      </c>
      <c r="F1024" s="53"/>
    </row>
    <row r="1025" spans="1:6" ht="18.5" x14ac:dyDescent="0.45">
      <c r="A1025" s="44" t="str">
        <f>IF(C1025="","",COUNTA($C$3:C1025))</f>
        <v/>
      </c>
      <c r="B1025" s="48" t="str">
        <f t="shared" si="30"/>
        <v/>
      </c>
      <c r="C1025" s="24"/>
      <c r="D1025" s="24"/>
      <c r="E1025" s="51" t="str">
        <f t="shared" si="31"/>
        <v/>
      </c>
      <c r="F1025" s="53"/>
    </row>
    <row r="1026" spans="1:6" ht="18.5" x14ac:dyDescent="0.45">
      <c r="A1026" s="44" t="str">
        <f>IF(C1026="","",COUNTA($C$3:C1026))</f>
        <v/>
      </c>
      <c r="B1026" s="48" t="str">
        <f t="shared" si="30"/>
        <v/>
      </c>
      <c r="C1026" s="24"/>
      <c r="D1026" s="24"/>
      <c r="E1026" s="51" t="str">
        <f t="shared" si="31"/>
        <v/>
      </c>
      <c r="F1026" s="53"/>
    </row>
    <row r="1027" spans="1:6" ht="18.5" x14ac:dyDescent="0.45">
      <c r="A1027" s="44" t="str">
        <f>IF(C1027="","",COUNTA($C$3:C1027))</f>
        <v/>
      </c>
      <c r="B1027" s="48" t="str">
        <f t="shared" si="30"/>
        <v/>
      </c>
      <c r="C1027" s="24"/>
      <c r="D1027" s="24"/>
      <c r="E1027" s="51" t="str">
        <f t="shared" si="31"/>
        <v/>
      </c>
      <c r="F1027" s="53"/>
    </row>
    <row r="1028" spans="1:6" ht="18.5" x14ac:dyDescent="0.45">
      <c r="A1028" s="44" t="str">
        <f>IF(C1028="","",COUNTA($C$3:C1028))</f>
        <v/>
      </c>
      <c r="B1028" s="48" t="str">
        <f t="shared" ref="B1028:B1091" si="32">IF(C1028="","",TEXT(C1028,"mmmm"))</f>
        <v/>
      </c>
      <c r="C1028" s="24"/>
      <c r="D1028" s="24"/>
      <c r="E1028" s="51" t="str">
        <f t="shared" ref="E1028:E1091" si="33">IF(F1028="","","Kg's")</f>
        <v/>
      </c>
      <c r="F1028" s="53"/>
    </row>
    <row r="1029" spans="1:6" ht="18.5" x14ac:dyDescent="0.45">
      <c r="A1029" s="44" t="str">
        <f>IF(C1029="","",COUNTA($C$3:C1029))</f>
        <v/>
      </c>
      <c r="B1029" s="48" t="str">
        <f t="shared" si="32"/>
        <v/>
      </c>
      <c r="C1029" s="24"/>
      <c r="D1029" s="24"/>
      <c r="E1029" s="51" t="str">
        <f t="shared" si="33"/>
        <v/>
      </c>
      <c r="F1029" s="53"/>
    </row>
    <row r="1030" spans="1:6" ht="18.5" x14ac:dyDescent="0.45">
      <c r="A1030" s="44" t="str">
        <f>IF(C1030="","",COUNTA($C$3:C1030))</f>
        <v/>
      </c>
      <c r="B1030" s="48" t="str">
        <f t="shared" si="32"/>
        <v/>
      </c>
      <c r="C1030" s="24"/>
      <c r="D1030" s="24"/>
      <c r="E1030" s="51" t="str">
        <f t="shared" si="33"/>
        <v/>
      </c>
      <c r="F1030" s="53"/>
    </row>
    <row r="1031" spans="1:6" ht="18.5" x14ac:dyDescent="0.45">
      <c r="A1031" s="44" t="str">
        <f>IF(C1031="","",COUNTA($C$3:C1031))</f>
        <v/>
      </c>
      <c r="B1031" s="48" t="str">
        <f t="shared" si="32"/>
        <v/>
      </c>
      <c r="C1031" s="24"/>
      <c r="D1031" s="24"/>
      <c r="E1031" s="51" t="str">
        <f t="shared" si="33"/>
        <v/>
      </c>
      <c r="F1031" s="53"/>
    </row>
    <row r="1032" spans="1:6" ht="18.5" x14ac:dyDescent="0.45">
      <c r="A1032" s="44" t="str">
        <f>IF(C1032="","",COUNTA($C$3:C1032))</f>
        <v/>
      </c>
      <c r="B1032" s="48" t="str">
        <f t="shared" si="32"/>
        <v/>
      </c>
      <c r="C1032" s="24"/>
      <c r="D1032" s="24"/>
      <c r="E1032" s="51" t="str">
        <f t="shared" si="33"/>
        <v/>
      </c>
      <c r="F1032" s="53"/>
    </row>
    <row r="1033" spans="1:6" ht="18.5" x14ac:dyDescent="0.45">
      <c r="A1033" s="44" t="str">
        <f>IF(C1033="","",COUNTA($C$3:C1033))</f>
        <v/>
      </c>
      <c r="B1033" s="48" t="str">
        <f t="shared" si="32"/>
        <v/>
      </c>
      <c r="C1033" s="24"/>
      <c r="D1033" s="24"/>
      <c r="E1033" s="51" t="str">
        <f t="shared" si="33"/>
        <v/>
      </c>
      <c r="F1033" s="53"/>
    </row>
    <row r="1034" spans="1:6" ht="18.5" x14ac:dyDescent="0.45">
      <c r="A1034" s="44" t="str">
        <f>IF(C1034="","",COUNTA($C$3:C1034))</f>
        <v/>
      </c>
      <c r="B1034" s="48" t="str">
        <f t="shared" si="32"/>
        <v/>
      </c>
      <c r="C1034" s="24"/>
      <c r="D1034" s="24"/>
      <c r="E1034" s="51" t="str">
        <f t="shared" si="33"/>
        <v/>
      </c>
      <c r="F1034" s="53"/>
    </row>
    <row r="1035" spans="1:6" ht="18.5" x14ac:dyDescent="0.45">
      <c r="A1035" s="44" t="str">
        <f>IF(C1035="","",COUNTA($C$3:C1035))</f>
        <v/>
      </c>
      <c r="B1035" s="48" t="str">
        <f t="shared" si="32"/>
        <v/>
      </c>
      <c r="C1035" s="24"/>
      <c r="D1035" s="24"/>
      <c r="E1035" s="51" t="str">
        <f t="shared" si="33"/>
        <v/>
      </c>
      <c r="F1035" s="53"/>
    </row>
    <row r="1036" spans="1:6" ht="18.5" x14ac:dyDescent="0.45">
      <c r="A1036" s="44" t="str">
        <f>IF(C1036="","",COUNTA($C$3:C1036))</f>
        <v/>
      </c>
      <c r="B1036" s="48" t="str">
        <f t="shared" si="32"/>
        <v/>
      </c>
      <c r="C1036" s="24"/>
      <c r="D1036" s="24"/>
      <c r="E1036" s="51" t="str">
        <f t="shared" si="33"/>
        <v/>
      </c>
      <c r="F1036" s="53"/>
    </row>
    <row r="1037" spans="1:6" ht="18.5" x14ac:dyDescent="0.45">
      <c r="A1037" s="44" t="str">
        <f>IF(C1037="","",COUNTA($C$3:C1037))</f>
        <v/>
      </c>
      <c r="B1037" s="48" t="str">
        <f t="shared" si="32"/>
        <v/>
      </c>
      <c r="C1037" s="24"/>
      <c r="D1037" s="24"/>
      <c r="E1037" s="51" t="str">
        <f t="shared" si="33"/>
        <v/>
      </c>
      <c r="F1037" s="53"/>
    </row>
    <row r="1038" spans="1:6" ht="18.5" x14ac:dyDescent="0.45">
      <c r="A1038" s="44" t="str">
        <f>IF(C1038="","",COUNTA($C$3:C1038))</f>
        <v/>
      </c>
      <c r="B1038" s="48" t="str">
        <f t="shared" si="32"/>
        <v/>
      </c>
      <c r="C1038" s="24"/>
      <c r="D1038" s="24"/>
      <c r="E1038" s="51" t="str">
        <f t="shared" si="33"/>
        <v/>
      </c>
      <c r="F1038" s="53"/>
    </row>
    <row r="1039" spans="1:6" ht="18.5" x14ac:dyDescent="0.45">
      <c r="A1039" s="44" t="str">
        <f>IF(C1039="","",COUNTA($C$3:C1039))</f>
        <v/>
      </c>
      <c r="B1039" s="48" t="str">
        <f t="shared" si="32"/>
        <v/>
      </c>
      <c r="C1039" s="24"/>
      <c r="D1039" s="24"/>
      <c r="E1039" s="51" t="str">
        <f t="shared" si="33"/>
        <v/>
      </c>
      <c r="F1039" s="53"/>
    </row>
    <row r="1040" spans="1:6" ht="18.5" x14ac:dyDescent="0.45">
      <c r="A1040" s="44" t="str">
        <f>IF(C1040="","",COUNTA($C$3:C1040))</f>
        <v/>
      </c>
      <c r="B1040" s="48" t="str">
        <f t="shared" si="32"/>
        <v/>
      </c>
      <c r="C1040" s="24"/>
      <c r="D1040" s="24"/>
      <c r="E1040" s="51" t="str">
        <f t="shared" si="33"/>
        <v/>
      </c>
      <c r="F1040" s="53"/>
    </row>
    <row r="1041" spans="1:6" ht="18.5" x14ac:dyDescent="0.45">
      <c r="A1041" s="44" t="str">
        <f>IF(C1041="","",COUNTA($C$3:C1041))</f>
        <v/>
      </c>
      <c r="B1041" s="48" t="str">
        <f t="shared" si="32"/>
        <v/>
      </c>
      <c r="C1041" s="24"/>
      <c r="D1041" s="24"/>
      <c r="E1041" s="51" t="str">
        <f t="shared" si="33"/>
        <v/>
      </c>
      <c r="F1041" s="53"/>
    </row>
    <row r="1042" spans="1:6" ht="18.5" x14ac:dyDescent="0.45">
      <c r="A1042" s="44" t="str">
        <f>IF(C1042="","",COUNTA($C$3:C1042))</f>
        <v/>
      </c>
      <c r="B1042" s="48" t="str">
        <f t="shared" si="32"/>
        <v/>
      </c>
      <c r="C1042" s="24"/>
      <c r="D1042" s="24"/>
      <c r="E1042" s="51" t="str">
        <f t="shared" si="33"/>
        <v/>
      </c>
      <c r="F1042" s="53"/>
    </row>
    <row r="1043" spans="1:6" ht="18.5" x14ac:dyDescent="0.45">
      <c r="A1043" s="44" t="str">
        <f>IF(C1043="","",COUNTA($C$3:C1043))</f>
        <v/>
      </c>
      <c r="B1043" s="48" t="str">
        <f t="shared" si="32"/>
        <v/>
      </c>
      <c r="C1043" s="24"/>
      <c r="D1043" s="24"/>
      <c r="E1043" s="51" t="str">
        <f t="shared" si="33"/>
        <v/>
      </c>
      <c r="F1043" s="53"/>
    </row>
    <row r="1044" spans="1:6" ht="18.5" x14ac:dyDescent="0.45">
      <c r="A1044" s="44" t="str">
        <f>IF(C1044="","",COUNTA($C$3:C1044))</f>
        <v/>
      </c>
      <c r="B1044" s="48" t="str">
        <f t="shared" si="32"/>
        <v/>
      </c>
      <c r="C1044" s="24"/>
      <c r="D1044" s="24"/>
      <c r="E1044" s="51" t="str">
        <f t="shared" si="33"/>
        <v/>
      </c>
      <c r="F1044" s="53"/>
    </row>
    <row r="1045" spans="1:6" ht="18.5" x14ac:dyDescent="0.45">
      <c r="A1045" s="44" t="str">
        <f>IF(C1045="","",COUNTA($C$3:C1045))</f>
        <v/>
      </c>
      <c r="B1045" s="48" t="str">
        <f t="shared" si="32"/>
        <v/>
      </c>
      <c r="C1045" s="24"/>
      <c r="D1045" s="24"/>
      <c r="E1045" s="51" t="str">
        <f t="shared" si="33"/>
        <v/>
      </c>
      <c r="F1045" s="53"/>
    </row>
    <row r="1046" spans="1:6" ht="18.5" x14ac:dyDescent="0.45">
      <c r="A1046" s="44" t="str">
        <f>IF(C1046="","",COUNTA($C$3:C1046))</f>
        <v/>
      </c>
      <c r="B1046" s="48" t="str">
        <f t="shared" si="32"/>
        <v/>
      </c>
      <c r="C1046" s="24"/>
      <c r="D1046" s="24"/>
      <c r="E1046" s="51" t="str">
        <f t="shared" si="33"/>
        <v/>
      </c>
      <c r="F1046" s="53"/>
    </row>
    <row r="1047" spans="1:6" ht="18.5" x14ac:dyDescent="0.45">
      <c r="A1047" s="44" t="str">
        <f>IF(C1047="","",COUNTA($C$3:C1047))</f>
        <v/>
      </c>
      <c r="B1047" s="48" t="str">
        <f t="shared" si="32"/>
        <v/>
      </c>
      <c r="C1047" s="24"/>
      <c r="D1047" s="24"/>
      <c r="E1047" s="51" t="str">
        <f t="shared" si="33"/>
        <v/>
      </c>
      <c r="F1047" s="53"/>
    </row>
    <row r="1048" spans="1:6" ht="18.5" x14ac:dyDescent="0.45">
      <c r="A1048" s="44" t="str">
        <f>IF(C1048="","",COUNTA($C$3:C1048))</f>
        <v/>
      </c>
      <c r="B1048" s="48" t="str">
        <f t="shared" si="32"/>
        <v/>
      </c>
      <c r="C1048" s="24"/>
      <c r="D1048" s="24"/>
      <c r="E1048" s="51" t="str">
        <f t="shared" si="33"/>
        <v/>
      </c>
      <c r="F1048" s="53"/>
    </row>
    <row r="1049" spans="1:6" ht="18.5" x14ac:dyDescent="0.45">
      <c r="A1049" s="44" t="str">
        <f>IF(C1049="","",COUNTA($C$3:C1049))</f>
        <v/>
      </c>
      <c r="B1049" s="48" t="str">
        <f t="shared" si="32"/>
        <v/>
      </c>
      <c r="C1049" s="24"/>
      <c r="D1049" s="24"/>
      <c r="E1049" s="51" t="str">
        <f t="shared" si="33"/>
        <v/>
      </c>
      <c r="F1049" s="53"/>
    </row>
    <row r="1050" spans="1:6" ht="18.5" x14ac:dyDescent="0.45">
      <c r="A1050" s="44" t="str">
        <f>IF(C1050="","",COUNTA($C$3:C1050))</f>
        <v/>
      </c>
      <c r="B1050" s="48" t="str">
        <f t="shared" si="32"/>
        <v/>
      </c>
      <c r="C1050" s="24"/>
      <c r="D1050" s="24"/>
      <c r="E1050" s="51" t="str">
        <f t="shared" si="33"/>
        <v/>
      </c>
      <c r="F1050" s="53"/>
    </row>
    <row r="1051" spans="1:6" ht="18.5" x14ac:dyDescent="0.45">
      <c r="A1051" s="44" t="str">
        <f>IF(C1051="","",COUNTA($C$3:C1051))</f>
        <v/>
      </c>
      <c r="B1051" s="48" t="str">
        <f t="shared" si="32"/>
        <v/>
      </c>
      <c r="C1051" s="24"/>
      <c r="D1051" s="24"/>
      <c r="E1051" s="51" t="str">
        <f t="shared" si="33"/>
        <v/>
      </c>
      <c r="F1051" s="53"/>
    </row>
    <row r="1052" spans="1:6" ht="18.5" x14ac:dyDescent="0.45">
      <c r="A1052" s="44" t="str">
        <f>IF(C1052="","",COUNTA($C$3:C1052))</f>
        <v/>
      </c>
      <c r="B1052" s="48" t="str">
        <f t="shared" si="32"/>
        <v/>
      </c>
      <c r="C1052" s="24"/>
      <c r="D1052" s="24"/>
      <c r="E1052" s="51" t="str">
        <f t="shared" si="33"/>
        <v/>
      </c>
      <c r="F1052" s="53"/>
    </row>
    <row r="1053" spans="1:6" ht="18.5" x14ac:dyDescent="0.45">
      <c r="A1053" s="44" t="str">
        <f>IF(C1053="","",COUNTA($C$3:C1053))</f>
        <v/>
      </c>
      <c r="B1053" s="48" t="str">
        <f t="shared" si="32"/>
        <v/>
      </c>
      <c r="C1053" s="24"/>
      <c r="D1053" s="24"/>
      <c r="E1053" s="51" t="str">
        <f t="shared" si="33"/>
        <v/>
      </c>
      <c r="F1053" s="53"/>
    </row>
    <row r="1054" spans="1:6" ht="18.5" x14ac:dyDescent="0.45">
      <c r="A1054" s="44" t="str">
        <f>IF(C1054="","",COUNTA($C$3:C1054))</f>
        <v/>
      </c>
      <c r="B1054" s="48" t="str">
        <f t="shared" si="32"/>
        <v/>
      </c>
      <c r="C1054" s="24"/>
      <c r="D1054" s="24"/>
      <c r="E1054" s="51" t="str">
        <f t="shared" si="33"/>
        <v/>
      </c>
      <c r="F1054" s="53"/>
    </row>
    <row r="1055" spans="1:6" ht="18.5" x14ac:dyDescent="0.45">
      <c r="A1055" s="44" t="str">
        <f>IF(C1055="","",COUNTA($C$3:C1055))</f>
        <v/>
      </c>
      <c r="B1055" s="48" t="str">
        <f t="shared" si="32"/>
        <v/>
      </c>
      <c r="C1055" s="24"/>
      <c r="D1055" s="24"/>
      <c r="E1055" s="51" t="str">
        <f t="shared" si="33"/>
        <v/>
      </c>
      <c r="F1055" s="53"/>
    </row>
    <row r="1056" spans="1:6" ht="18.5" x14ac:dyDescent="0.45">
      <c r="A1056" s="44" t="str">
        <f>IF(C1056="","",COUNTA($C$3:C1056))</f>
        <v/>
      </c>
      <c r="B1056" s="48" t="str">
        <f t="shared" si="32"/>
        <v/>
      </c>
      <c r="C1056" s="24"/>
      <c r="D1056" s="24"/>
      <c r="E1056" s="51" t="str">
        <f t="shared" si="33"/>
        <v/>
      </c>
      <c r="F1056" s="53"/>
    </row>
    <row r="1057" spans="1:6" ht="18.5" x14ac:dyDescent="0.45">
      <c r="A1057" s="44" t="str">
        <f>IF(C1057="","",COUNTA($C$3:C1057))</f>
        <v/>
      </c>
      <c r="B1057" s="48" t="str">
        <f t="shared" si="32"/>
        <v/>
      </c>
      <c r="C1057" s="24"/>
      <c r="D1057" s="24"/>
      <c r="E1057" s="51" t="str">
        <f t="shared" si="33"/>
        <v/>
      </c>
      <c r="F1057" s="53"/>
    </row>
    <row r="1058" spans="1:6" ht="18.5" x14ac:dyDescent="0.45">
      <c r="A1058" s="44" t="str">
        <f>IF(C1058="","",COUNTA($C$3:C1058))</f>
        <v/>
      </c>
      <c r="B1058" s="48" t="str">
        <f t="shared" si="32"/>
        <v/>
      </c>
      <c r="C1058" s="24"/>
      <c r="D1058" s="24"/>
      <c r="E1058" s="51" t="str">
        <f t="shared" si="33"/>
        <v/>
      </c>
      <c r="F1058" s="53"/>
    </row>
    <row r="1059" spans="1:6" ht="18.5" x14ac:dyDescent="0.45">
      <c r="A1059" s="44" t="str">
        <f>IF(C1059="","",COUNTA($C$3:C1059))</f>
        <v/>
      </c>
      <c r="B1059" s="48" t="str">
        <f t="shared" si="32"/>
        <v/>
      </c>
      <c r="C1059" s="24"/>
      <c r="D1059" s="24"/>
      <c r="E1059" s="51" t="str">
        <f t="shared" si="33"/>
        <v/>
      </c>
      <c r="F1059" s="53"/>
    </row>
    <row r="1060" spans="1:6" ht="18.5" x14ac:dyDescent="0.45">
      <c r="A1060" s="44" t="str">
        <f>IF(C1060="","",COUNTA($C$3:C1060))</f>
        <v/>
      </c>
      <c r="B1060" s="48" t="str">
        <f t="shared" si="32"/>
        <v/>
      </c>
      <c r="C1060" s="24"/>
      <c r="D1060" s="24"/>
      <c r="E1060" s="51" t="str">
        <f t="shared" si="33"/>
        <v/>
      </c>
      <c r="F1060" s="53"/>
    </row>
    <row r="1061" spans="1:6" ht="18.5" x14ac:dyDescent="0.45">
      <c r="A1061" s="44" t="str">
        <f>IF(C1061="","",COUNTA($C$3:C1061))</f>
        <v/>
      </c>
      <c r="B1061" s="48" t="str">
        <f t="shared" si="32"/>
        <v/>
      </c>
      <c r="C1061" s="24"/>
      <c r="D1061" s="24"/>
      <c r="E1061" s="51" t="str">
        <f t="shared" si="33"/>
        <v/>
      </c>
      <c r="F1061" s="53"/>
    </row>
    <row r="1062" spans="1:6" ht="18.5" x14ac:dyDescent="0.45">
      <c r="A1062" s="44" t="str">
        <f>IF(C1062="","",COUNTA($C$3:C1062))</f>
        <v/>
      </c>
      <c r="B1062" s="48" t="str">
        <f t="shared" si="32"/>
        <v/>
      </c>
      <c r="C1062" s="24"/>
      <c r="D1062" s="24"/>
      <c r="E1062" s="51" t="str">
        <f t="shared" si="33"/>
        <v/>
      </c>
      <c r="F1062" s="53"/>
    </row>
    <row r="1063" spans="1:6" ht="18.5" x14ac:dyDescent="0.45">
      <c r="A1063" s="44" t="str">
        <f>IF(C1063="","",COUNTA($C$3:C1063))</f>
        <v/>
      </c>
      <c r="B1063" s="48" t="str">
        <f t="shared" si="32"/>
        <v/>
      </c>
      <c r="C1063" s="24"/>
      <c r="D1063" s="24"/>
      <c r="E1063" s="51" t="str">
        <f t="shared" si="33"/>
        <v/>
      </c>
      <c r="F1063" s="53"/>
    </row>
    <row r="1064" spans="1:6" ht="18.5" x14ac:dyDescent="0.45">
      <c r="A1064" s="44" t="str">
        <f>IF(C1064="","",COUNTA($C$3:C1064))</f>
        <v/>
      </c>
      <c r="B1064" s="48" t="str">
        <f t="shared" si="32"/>
        <v/>
      </c>
      <c r="C1064" s="24"/>
      <c r="D1064" s="24"/>
      <c r="E1064" s="51" t="str">
        <f t="shared" si="33"/>
        <v/>
      </c>
      <c r="F1064" s="53"/>
    </row>
    <row r="1065" spans="1:6" ht="18.5" x14ac:dyDescent="0.45">
      <c r="A1065" s="44" t="str">
        <f>IF(C1065="","",COUNTA($C$3:C1065))</f>
        <v/>
      </c>
      <c r="B1065" s="48" t="str">
        <f t="shared" si="32"/>
        <v/>
      </c>
      <c r="C1065" s="24"/>
      <c r="D1065" s="24"/>
      <c r="E1065" s="51" t="str">
        <f t="shared" si="33"/>
        <v/>
      </c>
      <c r="F1065" s="53"/>
    </row>
    <row r="1066" spans="1:6" ht="18.5" x14ac:dyDescent="0.45">
      <c r="A1066" s="44" t="str">
        <f>IF(C1066="","",COUNTA($C$3:C1066))</f>
        <v/>
      </c>
      <c r="B1066" s="48" t="str">
        <f t="shared" si="32"/>
        <v/>
      </c>
      <c r="C1066" s="24"/>
      <c r="D1066" s="24"/>
      <c r="E1066" s="51" t="str">
        <f t="shared" si="33"/>
        <v/>
      </c>
      <c r="F1066" s="53"/>
    </row>
    <row r="1067" spans="1:6" ht="18.5" x14ac:dyDescent="0.45">
      <c r="A1067" s="44" t="str">
        <f>IF(C1067="","",COUNTA($C$3:C1067))</f>
        <v/>
      </c>
      <c r="B1067" s="48" t="str">
        <f t="shared" si="32"/>
        <v/>
      </c>
      <c r="C1067" s="24"/>
      <c r="D1067" s="24"/>
      <c r="E1067" s="51" t="str">
        <f t="shared" si="33"/>
        <v/>
      </c>
      <c r="F1067" s="53"/>
    </row>
    <row r="1068" spans="1:6" ht="18.5" x14ac:dyDescent="0.45">
      <c r="A1068" s="44" t="str">
        <f>IF(C1068="","",COUNTA($C$3:C1068))</f>
        <v/>
      </c>
      <c r="B1068" s="48" t="str">
        <f t="shared" si="32"/>
        <v/>
      </c>
      <c r="C1068" s="24"/>
      <c r="D1068" s="24"/>
      <c r="E1068" s="51" t="str">
        <f t="shared" si="33"/>
        <v/>
      </c>
      <c r="F1068" s="53"/>
    </row>
    <row r="1069" spans="1:6" ht="18.5" x14ac:dyDescent="0.45">
      <c r="A1069" s="44" t="str">
        <f>IF(C1069="","",COUNTA($C$3:C1069))</f>
        <v/>
      </c>
      <c r="B1069" s="48" t="str">
        <f t="shared" si="32"/>
        <v/>
      </c>
      <c r="C1069" s="24"/>
      <c r="D1069" s="24"/>
      <c r="E1069" s="51" t="str">
        <f t="shared" si="33"/>
        <v/>
      </c>
      <c r="F1069" s="53"/>
    </row>
    <row r="1070" spans="1:6" ht="18.5" x14ac:dyDescent="0.45">
      <c r="A1070" s="44" t="str">
        <f>IF(C1070="","",COUNTA($C$3:C1070))</f>
        <v/>
      </c>
      <c r="B1070" s="48" t="str">
        <f t="shared" si="32"/>
        <v/>
      </c>
      <c r="C1070" s="24"/>
      <c r="D1070" s="24"/>
      <c r="E1070" s="51" t="str">
        <f t="shared" si="33"/>
        <v/>
      </c>
      <c r="F1070" s="53"/>
    </row>
    <row r="1071" spans="1:6" ht="18.5" x14ac:dyDescent="0.45">
      <c r="A1071" s="44" t="str">
        <f>IF(C1071="","",COUNTA($C$3:C1071))</f>
        <v/>
      </c>
      <c r="B1071" s="48" t="str">
        <f t="shared" si="32"/>
        <v/>
      </c>
      <c r="C1071" s="24"/>
      <c r="D1071" s="24"/>
      <c r="E1071" s="51" t="str">
        <f t="shared" si="33"/>
        <v/>
      </c>
      <c r="F1071" s="53"/>
    </row>
    <row r="1072" spans="1:6" ht="18.5" x14ac:dyDescent="0.45">
      <c r="A1072" s="44" t="str">
        <f>IF(C1072="","",COUNTA($C$3:C1072))</f>
        <v/>
      </c>
      <c r="B1072" s="48" t="str">
        <f t="shared" si="32"/>
        <v/>
      </c>
      <c r="C1072" s="24"/>
      <c r="D1072" s="24"/>
      <c r="E1072" s="51" t="str">
        <f t="shared" si="33"/>
        <v/>
      </c>
      <c r="F1072" s="53"/>
    </row>
    <row r="1073" spans="1:6" ht="18.5" x14ac:dyDescent="0.45">
      <c r="A1073" s="44" t="str">
        <f>IF(C1073="","",COUNTA($C$3:C1073))</f>
        <v/>
      </c>
      <c r="B1073" s="48" t="str">
        <f t="shared" si="32"/>
        <v/>
      </c>
      <c r="C1073" s="24"/>
      <c r="D1073" s="24"/>
      <c r="E1073" s="51" t="str">
        <f t="shared" si="33"/>
        <v/>
      </c>
      <c r="F1073" s="53"/>
    </row>
    <row r="1074" spans="1:6" ht="18.5" x14ac:dyDescent="0.45">
      <c r="A1074" s="44" t="str">
        <f>IF(C1074="","",COUNTA($C$3:C1074))</f>
        <v/>
      </c>
      <c r="B1074" s="48" t="str">
        <f t="shared" si="32"/>
        <v/>
      </c>
      <c r="C1074" s="24"/>
      <c r="D1074" s="24"/>
      <c r="E1074" s="51" t="str">
        <f t="shared" si="33"/>
        <v/>
      </c>
      <c r="F1074" s="53"/>
    </row>
    <row r="1075" spans="1:6" ht="18.5" x14ac:dyDescent="0.45">
      <c r="A1075" s="44" t="str">
        <f>IF(C1075="","",COUNTA($C$3:C1075))</f>
        <v/>
      </c>
      <c r="B1075" s="48" t="str">
        <f t="shared" si="32"/>
        <v/>
      </c>
      <c r="C1075" s="24"/>
      <c r="D1075" s="24"/>
      <c r="E1075" s="51" t="str">
        <f t="shared" si="33"/>
        <v/>
      </c>
      <c r="F1075" s="53"/>
    </row>
    <row r="1076" spans="1:6" ht="18.5" x14ac:dyDescent="0.45">
      <c r="A1076" s="44" t="str">
        <f>IF(C1076="","",COUNTA($C$3:C1076))</f>
        <v/>
      </c>
      <c r="B1076" s="48" t="str">
        <f t="shared" si="32"/>
        <v/>
      </c>
      <c r="C1076" s="24"/>
      <c r="D1076" s="24"/>
      <c r="E1076" s="51" t="str">
        <f t="shared" si="33"/>
        <v/>
      </c>
      <c r="F1076" s="53"/>
    </row>
    <row r="1077" spans="1:6" ht="18.5" x14ac:dyDescent="0.45">
      <c r="A1077" s="44" t="str">
        <f>IF(C1077="","",COUNTA($C$3:C1077))</f>
        <v/>
      </c>
      <c r="B1077" s="48" t="str">
        <f t="shared" si="32"/>
        <v/>
      </c>
      <c r="C1077" s="24"/>
      <c r="D1077" s="24"/>
      <c r="E1077" s="51" t="str">
        <f t="shared" si="33"/>
        <v/>
      </c>
      <c r="F1077" s="53"/>
    </row>
    <row r="1078" spans="1:6" ht="18.5" x14ac:dyDescent="0.45">
      <c r="A1078" s="44" t="str">
        <f>IF(C1078="","",COUNTA($C$3:C1078))</f>
        <v/>
      </c>
      <c r="B1078" s="48" t="str">
        <f t="shared" si="32"/>
        <v/>
      </c>
      <c r="C1078" s="24"/>
      <c r="D1078" s="24"/>
      <c r="E1078" s="51" t="str">
        <f t="shared" si="33"/>
        <v/>
      </c>
      <c r="F1078" s="53"/>
    </row>
    <row r="1079" spans="1:6" ht="18.5" x14ac:dyDescent="0.45">
      <c r="A1079" s="44" t="str">
        <f>IF(C1079="","",COUNTA($C$3:C1079))</f>
        <v/>
      </c>
      <c r="B1079" s="48" t="str">
        <f t="shared" si="32"/>
        <v/>
      </c>
      <c r="C1079" s="24"/>
      <c r="D1079" s="24"/>
      <c r="E1079" s="51" t="str">
        <f t="shared" si="33"/>
        <v/>
      </c>
      <c r="F1079" s="53"/>
    </row>
    <row r="1080" spans="1:6" ht="18.5" x14ac:dyDescent="0.45">
      <c r="A1080" s="44" t="str">
        <f>IF(C1080="","",COUNTA($C$3:C1080))</f>
        <v/>
      </c>
      <c r="B1080" s="48" t="str">
        <f t="shared" si="32"/>
        <v/>
      </c>
      <c r="C1080" s="24"/>
      <c r="D1080" s="24"/>
      <c r="E1080" s="51" t="str">
        <f t="shared" si="33"/>
        <v/>
      </c>
      <c r="F1080" s="53"/>
    </row>
    <row r="1081" spans="1:6" ht="18.5" x14ac:dyDescent="0.45">
      <c r="A1081" s="44" t="str">
        <f>IF(C1081="","",COUNTA($C$3:C1081))</f>
        <v/>
      </c>
      <c r="B1081" s="48" t="str">
        <f t="shared" si="32"/>
        <v/>
      </c>
      <c r="C1081" s="24"/>
      <c r="D1081" s="24"/>
      <c r="E1081" s="51" t="str">
        <f t="shared" si="33"/>
        <v/>
      </c>
      <c r="F1081" s="53"/>
    </row>
    <row r="1082" spans="1:6" ht="18.5" x14ac:dyDescent="0.45">
      <c r="A1082" s="44" t="str">
        <f>IF(C1082="","",COUNTA($C$3:C1082))</f>
        <v/>
      </c>
      <c r="B1082" s="48" t="str">
        <f t="shared" si="32"/>
        <v/>
      </c>
      <c r="C1082" s="24"/>
      <c r="D1082" s="24"/>
      <c r="E1082" s="51" t="str">
        <f t="shared" si="33"/>
        <v/>
      </c>
      <c r="F1082" s="53"/>
    </row>
    <row r="1083" spans="1:6" ht="18.5" x14ac:dyDescent="0.45">
      <c r="A1083" s="44" t="str">
        <f>IF(C1083="","",COUNTA($C$3:C1083))</f>
        <v/>
      </c>
      <c r="B1083" s="48" t="str">
        <f t="shared" si="32"/>
        <v/>
      </c>
      <c r="C1083" s="24"/>
      <c r="D1083" s="24"/>
      <c r="E1083" s="51" t="str">
        <f t="shared" si="33"/>
        <v/>
      </c>
      <c r="F1083" s="53"/>
    </row>
    <row r="1084" spans="1:6" ht="18.5" x14ac:dyDescent="0.45">
      <c r="A1084" s="44" t="str">
        <f>IF(C1084="","",COUNTA($C$3:C1084))</f>
        <v/>
      </c>
      <c r="B1084" s="48" t="str">
        <f t="shared" si="32"/>
        <v/>
      </c>
      <c r="C1084" s="24"/>
      <c r="D1084" s="24"/>
      <c r="E1084" s="51" t="str">
        <f t="shared" si="33"/>
        <v/>
      </c>
      <c r="F1084" s="53"/>
    </row>
    <row r="1085" spans="1:6" ht="18.5" x14ac:dyDescent="0.45">
      <c r="A1085" s="44" t="str">
        <f>IF(C1085="","",COUNTA($C$3:C1085))</f>
        <v/>
      </c>
      <c r="B1085" s="48" t="str">
        <f t="shared" si="32"/>
        <v/>
      </c>
      <c r="C1085" s="24"/>
      <c r="D1085" s="24"/>
      <c r="E1085" s="51" t="str">
        <f t="shared" si="33"/>
        <v/>
      </c>
      <c r="F1085" s="53"/>
    </row>
    <row r="1086" spans="1:6" ht="18.5" x14ac:dyDescent="0.45">
      <c r="A1086" s="44" t="str">
        <f>IF(C1086="","",COUNTA($C$3:C1086))</f>
        <v/>
      </c>
      <c r="B1086" s="48" t="str">
        <f t="shared" si="32"/>
        <v/>
      </c>
      <c r="C1086" s="24"/>
      <c r="D1086" s="24"/>
      <c r="E1086" s="51" t="str">
        <f t="shared" si="33"/>
        <v/>
      </c>
      <c r="F1086" s="53"/>
    </row>
    <row r="1087" spans="1:6" ht="18.5" x14ac:dyDescent="0.45">
      <c r="A1087" s="44" t="str">
        <f>IF(C1087="","",COUNTA($C$3:C1087))</f>
        <v/>
      </c>
      <c r="B1087" s="48" t="str">
        <f t="shared" si="32"/>
        <v/>
      </c>
      <c r="C1087" s="24"/>
      <c r="D1087" s="24"/>
      <c r="E1087" s="51" t="str">
        <f t="shared" si="33"/>
        <v/>
      </c>
      <c r="F1087" s="53"/>
    </row>
    <row r="1088" spans="1:6" ht="18.5" x14ac:dyDescent="0.45">
      <c r="A1088" s="44" t="str">
        <f>IF(C1088="","",COUNTA($C$3:C1088))</f>
        <v/>
      </c>
      <c r="B1088" s="48" t="str">
        <f t="shared" si="32"/>
        <v/>
      </c>
      <c r="C1088" s="24"/>
      <c r="D1088" s="24"/>
      <c r="E1088" s="51" t="str">
        <f t="shared" si="33"/>
        <v/>
      </c>
      <c r="F1088" s="53"/>
    </row>
    <row r="1089" spans="1:6" ht="18.5" x14ac:dyDescent="0.45">
      <c r="A1089" s="44" t="str">
        <f>IF(C1089="","",COUNTA($C$3:C1089))</f>
        <v/>
      </c>
      <c r="B1089" s="48" t="str">
        <f t="shared" si="32"/>
        <v/>
      </c>
      <c r="C1089" s="24"/>
      <c r="D1089" s="24"/>
      <c r="E1089" s="51" t="str">
        <f t="shared" si="33"/>
        <v/>
      </c>
      <c r="F1089" s="53"/>
    </row>
    <row r="1090" spans="1:6" ht="18.5" x14ac:dyDescent="0.45">
      <c r="A1090" s="44" t="str">
        <f>IF(C1090="","",COUNTA($C$3:C1090))</f>
        <v/>
      </c>
      <c r="B1090" s="48" t="str">
        <f t="shared" si="32"/>
        <v/>
      </c>
      <c r="C1090" s="24"/>
      <c r="D1090" s="24"/>
      <c r="E1090" s="51" t="str">
        <f t="shared" si="33"/>
        <v/>
      </c>
      <c r="F1090" s="53"/>
    </row>
    <row r="1091" spans="1:6" ht="18.5" x14ac:dyDescent="0.45">
      <c r="A1091" s="44" t="str">
        <f>IF(C1091="","",COUNTA($C$3:C1091))</f>
        <v/>
      </c>
      <c r="B1091" s="48" t="str">
        <f t="shared" si="32"/>
        <v/>
      </c>
      <c r="C1091" s="24"/>
      <c r="D1091" s="24"/>
      <c r="E1091" s="51" t="str">
        <f t="shared" si="33"/>
        <v/>
      </c>
      <c r="F1091" s="53"/>
    </row>
    <row r="1092" spans="1:6" ht="18.5" x14ac:dyDescent="0.45">
      <c r="A1092" s="44" t="str">
        <f>IF(C1092="","",COUNTA($C$3:C1092))</f>
        <v/>
      </c>
      <c r="B1092" s="48" t="str">
        <f t="shared" ref="B1092:B1155" si="34">IF(C1092="","",TEXT(C1092,"mmmm"))</f>
        <v/>
      </c>
      <c r="C1092" s="24"/>
      <c r="D1092" s="24"/>
      <c r="E1092" s="51" t="str">
        <f t="shared" ref="E1092:E1155" si="35">IF(F1092="","","Kg's")</f>
        <v/>
      </c>
      <c r="F1092" s="53"/>
    </row>
    <row r="1093" spans="1:6" ht="18.5" x14ac:dyDescent="0.45">
      <c r="A1093" s="44" t="str">
        <f>IF(C1093="","",COUNTA($C$3:C1093))</f>
        <v/>
      </c>
      <c r="B1093" s="48" t="str">
        <f t="shared" si="34"/>
        <v/>
      </c>
      <c r="C1093" s="24"/>
      <c r="D1093" s="24"/>
      <c r="E1093" s="51" t="str">
        <f t="shared" si="35"/>
        <v/>
      </c>
      <c r="F1093" s="53"/>
    </row>
    <row r="1094" spans="1:6" ht="18.5" x14ac:dyDescent="0.45">
      <c r="A1094" s="44" t="str">
        <f>IF(C1094="","",COUNTA($C$3:C1094))</f>
        <v/>
      </c>
      <c r="B1094" s="48" t="str">
        <f t="shared" si="34"/>
        <v/>
      </c>
      <c r="C1094" s="24"/>
      <c r="D1094" s="24"/>
      <c r="E1094" s="51" t="str">
        <f t="shared" si="35"/>
        <v/>
      </c>
      <c r="F1094" s="53"/>
    </row>
    <row r="1095" spans="1:6" ht="18.5" x14ac:dyDescent="0.45">
      <c r="A1095" s="44" t="str">
        <f>IF(C1095="","",COUNTA($C$3:C1095))</f>
        <v/>
      </c>
      <c r="B1095" s="48" t="str">
        <f t="shared" si="34"/>
        <v/>
      </c>
      <c r="C1095" s="24"/>
      <c r="D1095" s="24"/>
      <c r="E1095" s="51" t="str">
        <f t="shared" si="35"/>
        <v/>
      </c>
      <c r="F1095" s="53"/>
    </row>
    <row r="1096" spans="1:6" ht="18.5" x14ac:dyDescent="0.45">
      <c r="A1096" s="44" t="str">
        <f>IF(C1096="","",COUNTA($C$3:C1096))</f>
        <v/>
      </c>
      <c r="B1096" s="48" t="str">
        <f t="shared" si="34"/>
        <v/>
      </c>
      <c r="C1096" s="24"/>
      <c r="D1096" s="24"/>
      <c r="E1096" s="51" t="str">
        <f t="shared" si="35"/>
        <v/>
      </c>
      <c r="F1096" s="53"/>
    </row>
    <row r="1097" spans="1:6" ht="18.5" x14ac:dyDescent="0.45">
      <c r="A1097" s="44" t="str">
        <f>IF(C1097="","",COUNTA($C$3:C1097))</f>
        <v/>
      </c>
      <c r="B1097" s="48" t="str">
        <f t="shared" si="34"/>
        <v/>
      </c>
      <c r="C1097" s="24"/>
      <c r="D1097" s="24"/>
      <c r="E1097" s="51" t="str">
        <f t="shared" si="35"/>
        <v/>
      </c>
      <c r="F1097" s="53"/>
    </row>
    <row r="1098" spans="1:6" ht="18.5" x14ac:dyDescent="0.45">
      <c r="A1098" s="44" t="str">
        <f>IF(C1098="","",COUNTA($C$3:C1098))</f>
        <v/>
      </c>
      <c r="B1098" s="48" t="str">
        <f t="shared" si="34"/>
        <v/>
      </c>
      <c r="C1098" s="24"/>
      <c r="D1098" s="24"/>
      <c r="E1098" s="51" t="str">
        <f t="shared" si="35"/>
        <v/>
      </c>
      <c r="F1098" s="53"/>
    </row>
    <row r="1099" spans="1:6" ht="18.5" x14ac:dyDescent="0.45">
      <c r="A1099" s="44" t="str">
        <f>IF(C1099="","",COUNTA($C$3:C1099))</f>
        <v/>
      </c>
      <c r="B1099" s="48" t="str">
        <f t="shared" si="34"/>
        <v/>
      </c>
      <c r="C1099" s="24"/>
      <c r="D1099" s="24"/>
      <c r="E1099" s="51" t="str">
        <f t="shared" si="35"/>
        <v/>
      </c>
      <c r="F1099" s="53"/>
    </row>
    <row r="1100" spans="1:6" ht="18.5" x14ac:dyDescent="0.45">
      <c r="A1100" s="44" t="str">
        <f>IF(C1100="","",COUNTA($C$3:C1100))</f>
        <v/>
      </c>
      <c r="B1100" s="48" t="str">
        <f t="shared" si="34"/>
        <v/>
      </c>
      <c r="C1100" s="24"/>
      <c r="D1100" s="24"/>
      <c r="E1100" s="51" t="str">
        <f t="shared" si="35"/>
        <v/>
      </c>
      <c r="F1100" s="53"/>
    </row>
    <row r="1101" spans="1:6" ht="18.5" x14ac:dyDescent="0.45">
      <c r="A1101" s="44" t="str">
        <f>IF(C1101="","",COUNTA($C$3:C1101))</f>
        <v/>
      </c>
      <c r="B1101" s="48" t="str">
        <f t="shared" si="34"/>
        <v/>
      </c>
      <c r="C1101" s="24"/>
      <c r="D1101" s="24"/>
      <c r="E1101" s="51" t="str">
        <f t="shared" si="35"/>
        <v/>
      </c>
      <c r="F1101" s="53"/>
    </row>
    <row r="1102" spans="1:6" ht="18.5" x14ac:dyDescent="0.45">
      <c r="A1102" s="44" t="str">
        <f>IF(C1102="","",COUNTA($C$3:C1102))</f>
        <v/>
      </c>
      <c r="B1102" s="48" t="str">
        <f t="shared" si="34"/>
        <v/>
      </c>
      <c r="C1102" s="24"/>
      <c r="D1102" s="24"/>
      <c r="E1102" s="51" t="str">
        <f t="shared" si="35"/>
        <v/>
      </c>
      <c r="F1102" s="53"/>
    </row>
    <row r="1103" spans="1:6" ht="18.5" x14ac:dyDescent="0.45">
      <c r="A1103" s="44" t="str">
        <f>IF(C1103="","",COUNTA($C$3:C1103))</f>
        <v/>
      </c>
      <c r="B1103" s="48" t="str">
        <f t="shared" si="34"/>
        <v/>
      </c>
      <c r="C1103" s="24"/>
      <c r="D1103" s="24"/>
      <c r="E1103" s="51" t="str">
        <f t="shared" si="35"/>
        <v/>
      </c>
      <c r="F1103" s="53"/>
    </row>
    <row r="1104" spans="1:6" ht="18.5" x14ac:dyDescent="0.45">
      <c r="A1104" s="44" t="str">
        <f>IF(C1104="","",COUNTA($C$3:C1104))</f>
        <v/>
      </c>
      <c r="B1104" s="48" t="str">
        <f t="shared" si="34"/>
        <v/>
      </c>
      <c r="C1104" s="24"/>
      <c r="D1104" s="24"/>
      <c r="E1104" s="51" t="str">
        <f t="shared" si="35"/>
        <v/>
      </c>
      <c r="F1104" s="53"/>
    </row>
    <row r="1105" spans="1:6" ht="18.5" x14ac:dyDescent="0.45">
      <c r="A1105" s="44" t="str">
        <f>IF(C1105="","",COUNTA($C$3:C1105))</f>
        <v/>
      </c>
      <c r="B1105" s="48" t="str">
        <f t="shared" si="34"/>
        <v/>
      </c>
      <c r="C1105" s="24"/>
      <c r="D1105" s="24"/>
      <c r="E1105" s="51" t="str">
        <f t="shared" si="35"/>
        <v/>
      </c>
      <c r="F1105" s="53"/>
    </row>
    <row r="1106" spans="1:6" ht="18.5" x14ac:dyDescent="0.45">
      <c r="A1106" s="44" t="str">
        <f>IF(C1106="","",COUNTA($C$3:C1106))</f>
        <v/>
      </c>
      <c r="B1106" s="48" t="str">
        <f t="shared" si="34"/>
        <v/>
      </c>
      <c r="C1106" s="24"/>
      <c r="D1106" s="24"/>
      <c r="E1106" s="51" t="str">
        <f t="shared" si="35"/>
        <v/>
      </c>
      <c r="F1106" s="53"/>
    </row>
    <row r="1107" spans="1:6" ht="18.5" x14ac:dyDescent="0.45">
      <c r="A1107" s="44" t="str">
        <f>IF(C1107="","",COUNTA($C$3:C1107))</f>
        <v/>
      </c>
      <c r="B1107" s="48" t="str">
        <f t="shared" si="34"/>
        <v/>
      </c>
      <c r="C1107" s="24"/>
      <c r="D1107" s="24"/>
      <c r="E1107" s="51" t="str">
        <f t="shared" si="35"/>
        <v/>
      </c>
      <c r="F1107" s="53"/>
    </row>
    <row r="1108" spans="1:6" ht="18.5" x14ac:dyDescent="0.45">
      <c r="A1108" s="44" t="str">
        <f>IF(C1108="","",COUNTA($C$3:C1108))</f>
        <v/>
      </c>
      <c r="B1108" s="48" t="str">
        <f t="shared" si="34"/>
        <v/>
      </c>
      <c r="C1108" s="24"/>
      <c r="D1108" s="24"/>
      <c r="E1108" s="51" t="str">
        <f t="shared" si="35"/>
        <v/>
      </c>
      <c r="F1108" s="53"/>
    </row>
    <row r="1109" spans="1:6" ht="18.5" x14ac:dyDescent="0.45">
      <c r="A1109" s="44" t="str">
        <f>IF(C1109="","",COUNTA($C$3:C1109))</f>
        <v/>
      </c>
      <c r="B1109" s="48" t="str">
        <f t="shared" si="34"/>
        <v/>
      </c>
      <c r="C1109" s="24"/>
      <c r="D1109" s="24"/>
      <c r="E1109" s="51" t="str">
        <f t="shared" si="35"/>
        <v/>
      </c>
      <c r="F1109" s="53"/>
    </row>
    <row r="1110" spans="1:6" ht="18.5" x14ac:dyDescent="0.45">
      <c r="A1110" s="44" t="str">
        <f>IF(C1110="","",COUNTA($C$3:C1110))</f>
        <v/>
      </c>
      <c r="B1110" s="48" t="str">
        <f t="shared" si="34"/>
        <v/>
      </c>
      <c r="C1110" s="24"/>
      <c r="D1110" s="24"/>
      <c r="E1110" s="51" t="str">
        <f t="shared" si="35"/>
        <v/>
      </c>
      <c r="F1110" s="53"/>
    </row>
    <row r="1111" spans="1:6" ht="18.5" x14ac:dyDescent="0.45">
      <c r="A1111" s="44" t="str">
        <f>IF(C1111="","",COUNTA($C$3:C1111))</f>
        <v/>
      </c>
      <c r="B1111" s="48" t="str">
        <f t="shared" si="34"/>
        <v/>
      </c>
      <c r="C1111" s="24"/>
      <c r="D1111" s="24"/>
      <c r="E1111" s="51" t="str">
        <f t="shared" si="35"/>
        <v/>
      </c>
      <c r="F1111" s="53"/>
    </row>
    <row r="1112" spans="1:6" ht="18.5" x14ac:dyDescent="0.45">
      <c r="A1112" s="44" t="str">
        <f>IF(C1112="","",COUNTA($C$3:C1112))</f>
        <v/>
      </c>
      <c r="B1112" s="48" t="str">
        <f t="shared" si="34"/>
        <v/>
      </c>
      <c r="C1112" s="24"/>
      <c r="D1112" s="24"/>
      <c r="E1112" s="51" t="str">
        <f t="shared" si="35"/>
        <v/>
      </c>
      <c r="F1112" s="53"/>
    </row>
    <row r="1113" spans="1:6" ht="18.5" x14ac:dyDescent="0.45">
      <c r="A1113" s="44" t="str">
        <f>IF(C1113="","",COUNTA($C$3:C1113))</f>
        <v/>
      </c>
      <c r="B1113" s="48" t="str">
        <f t="shared" si="34"/>
        <v/>
      </c>
      <c r="C1113" s="24"/>
      <c r="D1113" s="24"/>
      <c r="E1113" s="51" t="str">
        <f t="shared" si="35"/>
        <v/>
      </c>
      <c r="F1113" s="53"/>
    </row>
    <row r="1114" spans="1:6" ht="18.5" x14ac:dyDescent="0.45">
      <c r="A1114" s="44" t="str">
        <f>IF(C1114="","",COUNTA($C$3:C1114))</f>
        <v/>
      </c>
      <c r="B1114" s="48" t="str">
        <f t="shared" si="34"/>
        <v/>
      </c>
      <c r="C1114" s="24"/>
      <c r="D1114" s="24"/>
      <c r="E1114" s="51" t="str">
        <f t="shared" si="35"/>
        <v/>
      </c>
      <c r="F1114" s="53"/>
    </row>
    <row r="1115" spans="1:6" ht="18.5" x14ac:dyDescent="0.45">
      <c r="A1115" s="44" t="str">
        <f>IF(C1115="","",COUNTA($C$3:C1115))</f>
        <v/>
      </c>
      <c r="B1115" s="48" t="str">
        <f t="shared" si="34"/>
        <v/>
      </c>
      <c r="C1115" s="24"/>
      <c r="D1115" s="24"/>
      <c r="E1115" s="51" t="str">
        <f t="shared" si="35"/>
        <v/>
      </c>
      <c r="F1115" s="53"/>
    </row>
    <row r="1116" spans="1:6" ht="18.5" x14ac:dyDescent="0.45">
      <c r="A1116" s="44" t="str">
        <f>IF(C1116="","",COUNTA($C$3:C1116))</f>
        <v/>
      </c>
      <c r="B1116" s="48" t="str">
        <f t="shared" si="34"/>
        <v/>
      </c>
      <c r="C1116" s="24"/>
      <c r="D1116" s="24"/>
      <c r="E1116" s="51" t="str">
        <f t="shared" si="35"/>
        <v/>
      </c>
      <c r="F1116" s="53"/>
    </row>
    <row r="1117" spans="1:6" ht="18.5" x14ac:dyDescent="0.45">
      <c r="A1117" s="44" t="str">
        <f>IF(C1117="","",COUNTA($C$3:C1117))</f>
        <v/>
      </c>
      <c r="B1117" s="48" t="str">
        <f t="shared" si="34"/>
        <v/>
      </c>
      <c r="C1117" s="24"/>
      <c r="D1117" s="24"/>
      <c r="E1117" s="51" t="str">
        <f t="shared" si="35"/>
        <v/>
      </c>
      <c r="F1117" s="53"/>
    </row>
    <row r="1118" spans="1:6" ht="18.5" x14ac:dyDescent="0.45">
      <c r="A1118" s="44" t="str">
        <f>IF(C1118="","",COUNTA($C$3:C1118))</f>
        <v/>
      </c>
      <c r="B1118" s="48" t="str">
        <f t="shared" si="34"/>
        <v/>
      </c>
      <c r="C1118" s="24"/>
      <c r="D1118" s="24"/>
      <c r="E1118" s="51" t="str">
        <f t="shared" si="35"/>
        <v/>
      </c>
      <c r="F1118" s="53"/>
    </row>
    <row r="1119" spans="1:6" ht="18.5" x14ac:dyDescent="0.45">
      <c r="A1119" s="44" t="str">
        <f>IF(C1119="","",COUNTA($C$3:C1119))</f>
        <v/>
      </c>
      <c r="B1119" s="48" t="str">
        <f t="shared" si="34"/>
        <v/>
      </c>
      <c r="C1119" s="24"/>
      <c r="D1119" s="24"/>
      <c r="E1119" s="51" t="str">
        <f t="shared" si="35"/>
        <v/>
      </c>
      <c r="F1119" s="53"/>
    </row>
    <row r="1120" spans="1:6" ht="18.5" x14ac:dyDescent="0.45">
      <c r="A1120" s="44" t="str">
        <f>IF(C1120="","",COUNTA($C$3:C1120))</f>
        <v/>
      </c>
      <c r="B1120" s="48" t="str">
        <f t="shared" si="34"/>
        <v/>
      </c>
      <c r="C1120" s="24"/>
      <c r="D1120" s="24"/>
      <c r="E1120" s="51" t="str">
        <f t="shared" si="35"/>
        <v/>
      </c>
      <c r="F1120" s="53"/>
    </row>
    <row r="1121" spans="1:6" ht="18.5" x14ac:dyDescent="0.45">
      <c r="A1121" s="44" t="str">
        <f>IF(C1121="","",COUNTA($C$3:C1121))</f>
        <v/>
      </c>
      <c r="B1121" s="48" t="str">
        <f t="shared" si="34"/>
        <v/>
      </c>
      <c r="C1121" s="24"/>
      <c r="D1121" s="24"/>
      <c r="E1121" s="51" t="str">
        <f t="shared" si="35"/>
        <v/>
      </c>
      <c r="F1121" s="53"/>
    </row>
    <row r="1122" spans="1:6" ht="18.5" x14ac:dyDescent="0.45">
      <c r="A1122" s="44" t="str">
        <f>IF(C1122="","",COUNTA($C$3:C1122))</f>
        <v/>
      </c>
      <c r="B1122" s="48" t="str">
        <f t="shared" si="34"/>
        <v/>
      </c>
      <c r="C1122" s="24"/>
      <c r="D1122" s="24"/>
      <c r="E1122" s="51" t="str">
        <f t="shared" si="35"/>
        <v/>
      </c>
      <c r="F1122" s="53"/>
    </row>
    <row r="1123" spans="1:6" ht="18.5" x14ac:dyDescent="0.45">
      <c r="A1123" s="44" t="str">
        <f>IF(C1123="","",COUNTA($C$3:C1123))</f>
        <v/>
      </c>
      <c r="B1123" s="48" t="str">
        <f t="shared" si="34"/>
        <v/>
      </c>
      <c r="C1123" s="24"/>
      <c r="D1123" s="24"/>
      <c r="E1123" s="51" t="str">
        <f t="shared" si="35"/>
        <v/>
      </c>
      <c r="F1123" s="53"/>
    </row>
    <row r="1124" spans="1:6" ht="18.5" x14ac:dyDescent="0.45">
      <c r="A1124" s="44" t="str">
        <f>IF(C1124="","",COUNTA($C$3:C1124))</f>
        <v/>
      </c>
      <c r="B1124" s="48" t="str">
        <f t="shared" si="34"/>
        <v/>
      </c>
      <c r="C1124" s="24"/>
      <c r="D1124" s="24"/>
      <c r="E1124" s="51" t="str">
        <f t="shared" si="35"/>
        <v/>
      </c>
      <c r="F1124" s="53"/>
    </row>
    <row r="1125" spans="1:6" ht="18.5" x14ac:dyDescent="0.45">
      <c r="A1125" s="44" t="str">
        <f>IF(C1125="","",COUNTA($C$3:C1125))</f>
        <v/>
      </c>
      <c r="B1125" s="48" t="str">
        <f t="shared" si="34"/>
        <v/>
      </c>
      <c r="C1125" s="24"/>
      <c r="D1125" s="24"/>
      <c r="E1125" s="51" t="str">
        <f t="shared" si="35"/>
        <v/>
      </c>
      <c r="F1125" s="53"/>
    </row>
    <row r="1126" spans="1:6" ht="18.5" x14ac:dyDescent="0.45">
      <c r="A1126" s="44" t="str">
        <f>IF(C1126="","",COUNTA($C$3:C1126))</f>
        <v/>
      </c>
      <c r="B1126" s="48" t="str">
        <f t="shared" si="34"/>
        <v/>
      </c>
      <c r="C1126" s="24"/>
      <c r="D1126" s="24"/>
      <c r="E1126" s="51" t="str">
        <f t="shared" si="35"/>
        <v/>
      </c>
      <c r="F1126" s="53"/>
    </row>
    <row r="1127" spans="1:6" ht="18.5" x14ac:dyDescent="0.45">
      <c r="A1127" s="44" t="str">
        <f>IF(C1127="","",COUNTA($C$3:C1127))</f>
        <v/>
      </c>
      <c r="B1127" s="48" t="str">
        <f t="shared" si="34"/>
        <v/>
      </c>
      <c r="C1127" s="24"/>
      <c r="D1127" s="24"/>
      <c r="E1127" s="51" t="str">
        <f t="shared" si="35"/>
        <v/>
      </c>
      <c r="F1127" s="53"/>
    </row>
    <row r="1128" spans="1:6" ht="18.5" x14ac:dyDescent="0.45">
      <c r="A1128" s="44" t="str">
        <f>IF(C1128="","",COUNTA($C$3:C1128))</f>
        <v/>
      </c>
      <c r="B1128" s="48" t="str">
        <f t="shared" si="34"/>
        <v/>
      </c>
      <c r="C1128" s="24"/>
      <c r="D1128" s="24"/>
      <c r="E1128" s="51" t="str">
        <f t="shared" si="35"/>
        <v/>
      </c>
      <c r="F1128" s="53"/>
    </row>
    <row r="1129" spans="1:6" ht="18.5" x14ac:dyDescent="0.45">
      <c r="A1129" s="44" t="str">
        <f>IF(C1129="","",COUNTA($C$3:C1129))</f>
        <v/>
      </c>
      <c r="B1129" s="48" t="str">
        <f t="shared" si="34"/>
        <v/>
      </c>
      <c r="C1129" s="24"/>
      <c r="D1129" s="24"/>
      <c r="E1129" s="51" t="str">
        <f t="shared" si="35"/>
        <v/>
      </c>
      <c r="F1129" s="53"/>
    </row>
    <row r="1130" spans="1:6" ht="18.5" x14ac:dyDescent="0.45">
      <c r="A1130" s="44" t="str">
        <f>IF(C1130="","",COUNTA($C$3:C1130))</f>
        <v/>
      </c>
      <c r="B1130" s="48" t="str">
        <f t="shared" si="34"/>
        <v/>
      </c>
      <c r="C1130" s="24"/>
      <c r="D1130" s="24"/>
      <c r="E1130" s="51" t="str">
        <f t="shared" si="35"/>
        <v/>
      </c>
      <c r="F1130" s="53"/>
    </row>
    <row r="1131" spans="1:6" ht="18.5" x14ac:dyDescent="0.45">
      <c r="A1131" s="44" t="str">
        <f>IF(C1131="","",COUNTA($C$3:C1131))</f>
        <v/>
      </c>
      <c r="B1131" s="48" t="str">
        <f t="shared" si="34"/>
        <v/>
      </c>
      <c r="C1131" s="24"/>
      <c r="D1131" s="24"/>
      <c r="E1131" s="51" t="str">
        <f t="shared" si="35"/>
        <v/>
      </c>
      <c r="F1131" s="53"/>
    </row>
    <row r="1132" spans="1:6" ht="18.5" x14ac:dyDescent="0.45">
      <c r="A1132" s="44" t="str">
        <f>IF(C1132="","",COUNTA($C$3:C1132))</f>
        <v/>
      </c>
      <c r="B1132" s="48" t="str">
        <f t="shared" si="34"/>
        <v/>
      </c>
      <c r="C1132" s="24"/>
      <c r="D1132" s="24"/>
      <c r="E1132" s="51" t="str">
        <f t="shared" si="35"/>
        <v/>
      </c>
      <c r="F1132" s="53"/>
    </row>
    <row r="1133" spans="1:6" ht="18.5" x14ac:dyDescent="0.45">
      <c r="A1133" s="44" t="str">
        <f>IF(C1133="","",COUNTA($C$3:C1133))</f>
        <v/>
      </c>
      <c r="B1133" s="48" t="str">
        <f t="shared" si="34"/>
        <v/>
      </c>
      <c r="C1133" s="24"/>
      <c r="D1133" s="24"/>
      <c r="E1133" s="51" t="str">
        <f t="shared" si="35"/>
        <v/>
      </c>
      <c r="F1133" s="53"/>
    </row>
    <row r="1134" spans="1:6" ht="18.5" x14ac:dyDescent="0.45">
      <c r="A1134" s="44" t="str">
        <f>IF(C1134="","",COUNTA($C$3:C1134))</f>
        <v/>
      </c>
      <c r="B1134" s="48" t="str">
        <f t="shared" si="34"/>
        <v/>
      </c>
      <c r="C1134" s="24"/>
      <c r="D1134" s="24"/>
      <c r="E1134" s="51" t="str">
        <f t="shared" si="35"/>
        <v/>
      </c>
      <c r="F1134" s="53"/>
    </row>
    <row r="1135" spans="1:6" ht="18.5" x14ac:dyDescent="0.45">
      <c r="A1135" s="44" t="str">
        <f>IF(C1135="","",COUNTA($C$3:C1135))</f>
        <v/>
      </c>
      <c r="B1135" s="48" t="str">
        <f t="shared" si="34"/>
        <v/>
      </c>
      <c r="C1135" s="24"/>
      <c r="D1135" s="24"/>
      <c r="E1135" s="51" t="str">
        <f t="shared" si="35"/>
        <v/>
      </c>
      <c r="F1135" s="53"/>
    </row>
    <row r="1136" spans="1:6" ht="18.5" x14ac:dyDescent="0.45">
      <c r="A1136" s="44" t="str">
        <f>IF(C1136="","",COUNTA($C$3:C1136))</f>
        <v/>
      </c>
      <c r="B1136" s="48" t="str">
        <f t="shared" si="34"/>
        <v/>
      </c>
      <c r="C1136" s="24"/>
      <c r="D1136" s="24"/>
      <c r="E1136" s="51" t="str">
        <f t="shared" si="35"/>
        <v/>
      </c>
      <c r="F1136" s="53"/>
    </row>
    <row r="1137" spans="1:6" ht="18.5" x14ac:dyDescent="0.45">
      <c r="A1137" s="44" t="str">
        <f>IF(C1137="","",COUNTA($C$3:C1137))</f>
        <v/>
      </c>
      <c r="B1137" s="48" t="str">
        <f t="shared" si="34"/>
        <v/>
      </c>
      <c r="C1137" s="24"/>
      <c r="D1137" s="24"/>
      <c r="E1137" s="51" t="str">
        <f t="shared" si="35"/>
        <v/>
      </c>
      <c r="F1137" s="53"/>
    </row>
    <row r="1138" spans="1:6" ht="18.5" x14ac:dyDescent="0.45">
      <c r="A1138" s="44" t="str">
        <f>IF(C1138="","",COUNTA($C$3:C1138))</f>
        <v/>
      </c>
      <c r="B1138" s="48" t="str">
        <f t="shared" si="34"/>
        <v/>
      </c>
      <c r="C1138" s="24"/>
      <c r="D1138" s="24"/>
      <c r="E1138" s="51" t="str">
        <f t="shared" si="35"/>
        <v/>
      </c>
      <c r="F1138" s="53"/>
    </row>
    <row r="1139" spans="1:6" ht="18.5" x14ac:dyDescent="0.45">
      <c r="A1139" s="44" t="str">
        <f>IF(C1139="","",COUNTA($C$3:C1139))</f>
        <v/>
      </c>
      <c r="B1139" s="48" t="str">
        <f t="shared" si="34"/>
        <v/>
      </c>
      <c r="C1139" s="24"/>
      <c r="D1139" s="24"/>
      <c r="E1139" s="51" t="str">
        <f t="shared" si="35"/>
        <v/>
      </c>
      <c r="F1139" s="53"/>
    </row>
    <row r="1140" spans="1:6" ht="18.5" x14ac:dyDescent="0.45">
      <c r="A1140" s="44" t="str">
        <f>IF(C1140="","",COUNTA($C$3:C1140))</f>
        <v/>
      </c>
      <c r="B1140" s="48" t="str">
        <f t="shared" si="34"/>
        <v/>
      </c>
      <c r="C1140" s="24"/>
      <c r="D1140" s="24"/>
      <c r="E1140" s="51" t="str">
        <f t="shared" si="35"/>
        <v/>
      </c>
      <c r="F1140" s="53"/>
    </row>
    <row r="1141" spans="1:6" ht="18.5" x14ac:dyDescent="0.45">
      <c r="A1141" s="44" t="str">
        <f>IF(C1141="","",COUNTA($C$3:C1141))</f>
        <v/>
      </c>
      <c r="B1141" s="48" t="str">
        <f t="shared" si="34"/>
        <v/>
      </c>
      <c r="C1141" s="24"/>
      <c r="D1141" s="24"/>
      <c r="E1141" s="51" t="str">
        <f t="shared" si="35"/>
        <v/>
      </c>
      <c r="F1141" s="53"/>
    </row>
    <row r="1142" spans="1:6" ht="18.5" x14ac:dyDescent="0.45">
      <c r="A1142" s="44" t="str">
        <f>IF(C1142="","",COUNTA($C$3:C1142))</f>
        <v/>
      </c>
      <c r="B1142" s="48" t="str">
        <f t="shared" si="34"/>
        <v/>
      </c>
      <c r="C1142" s="24"/>
      <c r="D1142" s="24"/>
      <c r="E1142" s="51" t="str">
        <f t="shared" si="35"/>
        <v/>
      </c>
      <c r="F1142" s="53"/>
    </row>
    <row r="1143" spans="1:6" ht="18.5" x14ac:dyDescent="0.45">
      <c r="A1143" s="44" t="str">
        <f>IF(C1143="","",COUNTA($C$3:C1143))</f>
        <v/>
      </c>
      <c r="B1143" s="48" t="str">
        <f t="shared" si="34"/>
        <v/>
      </c>
      <c r="C1143" s="24"/>
      <c r="D1143" s="24"/>
      <c r="E1143" s="51" t="str">
        <f t="shared" si="35"/>
        <v/>
      </c>
      <c r="F1143" s="53"/>
    </row>
    <row r="1144" spans="1:6" ht="18.5" x14ac:dyDescent="0.45">
      <c r="A1144" s="44" t="str">
        <f>IF(C1144="","",COUNTA($C$3:C1144))</f>
        <v/>
      </c>
      <c r="B1144" s="48" t="str">
        <f t="shared" si="34"/>
        <v/>
      </c>
      <c r="C1144" s="24"/>
      <c r="D1144" s="24"/>
      <c r="E1144" s="51" t="str">
        <f t="shared" si="35"/>
        <v/>
      </c>
      <c r="F1144" s="53"/>
    </row>
    <row r="1145" spans="1:6" ht="18.5" x14ac:dyDescent="0.45">
      <c r="A1145" s="44" t="str">
        <f>IF(C1145="","",COUNTA($C$3:C1145))</f>
        <v/>
      </c>
      <c r="B1145" s="48" t="str">
        <f t="shared" si="34"/>
        <v/>
      </c>
      <c r="C1145" s="24"/>
      <c r="D1145" s="24"/>
      <c r="E1145" s="51" t="str">
        <f t="shared" si="35"/>
        <v/>
      </c>
      <c r="F1145" s="53"/>
    </row>
    <row r="1146" spans="1:6" ht="18.5" x14ac:dyDescent="0.45">
      <c r="A1146" s="44" t="str">
        <f>IF(C1146="","",COUNTA($C$3:C1146))</f>
        <v/>
      </c>
      <c r="B1146" s="48" t="str">
        <f t="shared" si="34"/>
        <v/>
      </c>
      <c r="C1146" s="24"/>
      <c r="D1146" s="24"/>
      <c r="E1146" s="51" t="str">
        <f t="shared" si="35"/>
        <v/>
      </c>
      <c r="F1146" s="53"/>
    </row>
    <row r="1147" spans="1:6" ht="18.5" x14ac:dyDescent="0.45">
      <c r="A1147" s="44" t="str">
        <f>IF(C1147="","",COUNTA($C$3:C1147))</f>
        <v/>
      </c>
      <c r="B1147" s="48" t="str">
        <f t="shared" si="34"/>
        <v/>
      </c>
      <c r="C1147" s="24"/>
      <c r="D1147" s="24"/>
      <c r="E1147" s="51" t="str">
        <f t="shared" si="35"/>
        <v/>
      </c>
      <c r="F1147" s="53"/>
    </row>
    <row r="1148" spans="1:6" ht="18.5" x14ac:dyDescent="0.45">
      <c r="A1148" s="44" t="str">
        <f>IF(C1148="","",COUNTA($C$3:C1148))</f>
        <v/>
      </c>
      <c r="B1148" s="48" t="str">
        <f t="shared" si="34"/>
        <v/>
      </c>
      <c r="C1148" s="24"/>
      <c r="D1148" s="24"/>
      <c r="E1148" s="51" t="str">
        <f t="shared" si="35"/>
        <v/>
      </c>
      <c r="F1148" s="53"/>
    </row>
    <row r="1149" spans="1:6" ht="18.5" x14ac:dyDescent="0.45">
      <c r="A1149" s="44" t="str">
        <f>IF(C1149="","",COUNTA($C$3:C1149))</f>
        <v/>
      </c>
      <c r="B1149" s="48" t="str">
        <f t="shared" si="34"/>
        <v/>
      </c>
      <c r="C1149" s="24"/>
      <c r="D1149" s="24"/>
      <c r="E1149" s="51" t="str">
        <f t="shared" si="35"/>
        <v/>
      </c>
      <c r="F1149" s="53"/>
    </row>
    <row r="1150" spans="1:6" ht="18.5" x14ac:dyDescent="0.45">
      <c r="A1150" s="44" t="str">
        <f>IF(C1150="","",COUNTA($C$3:C1150))</f>
        <v/>
      </c>
      <c r="B1150" s="48" t="str">
        <f t="shared" si="34"/>
        <v/>
      </c>
      <c r="C1150" s="24"/>
      <c r="D1150" s="24"/>
      <c r="E1150" s="51" t="str">
        <f t="shared" si="35"/>
        <v/>
      </c>
      <c r="F1150" s="53"/>
    </row>
    <row r="1151" spans="1:6" ht="18.5" x14ac:dyDescent="0.45">
      <c r="A1151" s="44" t="str">
        <f>IF(C1151="","",COUNTA($C$3:C1151))</f>
        <v/>
      </c>
      <c r="B1151" s="48" t="str">
        <f t="shared" si="34"/>
        <v/>
      </c>
      <c r="C1151" s="24"/>
      <c r="D1151" s="24"/>
      <c r="E1151" s="51" t="str">
        <f t="shared" si="35"/>
        <v/>
      </c>
      <c r="F1151" s="53"/>
    </row>
    <row r="1152" spans="1:6" ht="18.5" x14ac:dyDescent="0.45">
      <c r="A1152" s="44" t="str">
        <f>IF(C1152="","",COUNTA($C$3:C1152))</f>
        <v/>
      </c>
      <c r="B1152" s="48" t="str">
        <f t="shared" si="34"/>
        <v/>
      </c>
      <c r="C1152" s="24"/>
      <c r="D1152" s="24"/>
      <c r="E1152" s="51" t="str">
        <f t="shared" si="35"/>
        <v/>
      </c>
      <c r="F1152" s="53"/>
    </row>
    <row r="1153" spans="1:6" ht="18.5" x14ac:dyDescent="0.45">
      <c r="A1153" s="44" t="str">
        <f>IF(C1153="","",COUNTA($C$3:C1153))</f>
        <v/>
      </c>
      <c r="B1153" s="48" t="str">
        <f t="shared" si="34"/>
        <v/>
      </c>
      <c r="C1153" s="24"/>
      <c r="D1153" s="24"/>
      <c r="E1153" s="51" t="str">
        <f t="shared" si="35"/>
        <v/>
      </c>
      <c r="F1153" s="53"/>
    </row>
    <row r="1154" spans="1:6" ht="18.5" x14ac:dyDescent="0.45">
      <c r="A1154" s="44" t="str">
        <f>IF(C1154="","",COUNTA($C$3:C1154))</f>
        <v/>
      </c>
      <c r="B1154" s="48" t="str">
        <f t="shared" si="34"/>
        <v/>
      </c>
      <c r="C1154" s="24"/>
      <c r="D1154" s="24"/>
      <c r="E1154" s="51" t="str">
        <f t="shared" si="35"/>
        <v/>
      </c>
      <c r="F1154" s="53"/>
    </row>
    <row r="1155" spans="1:6" ht="18.5" x14ac:dyDescent="0.45">
      <c r="A1155" s="44" t="str">
        <f>IF(C1155="","",COUNTA($C$3:C1155))</f>
        <v/>
      </c>
      <c r="B1155" s="48" t="str">
        <f t="shared" si="34"/>
        <v/>
      </c>
      <c r="C1155" s="24"/>
      <c r="D1155" s="24"/>
      <c r="E1155" s="51" t="str">
        <f t="shared" si="35"/>
        <v/>
      </c>
      <c r="F1155" s="53"/>
    </row>
    <row r="1156" spans="1:6" ht="18.5" x14ac:dyDescent="0.45">
      <c r="A1156" s="44" t="str">
        <f>IF(C1156="","",COUNTA($C$3:C1156))</f>
        <v/>
      </c>
      <c r="B1156" s="48" t="str">
        <f t="shared" ref="B1156:B1219" si="36">IF(C1156="","",TEXT(C1156,"mmmm"))</f>
        <v/>
      </c>
      <c r="C1156" s="24"/>
      <c r="D1156" s="24"/>
      <c r="E1156" s="51" t="str">
        <f t="shared" ref="E1156:E1219" si="37">IF(F1156="","","Kg's")</f>
        <v/>
      </c>
      <c r="F1156" s="53"/>
    </row>
    <row r="1157" spans="1:6" ht="18.5" x14ac:dyDescent="0.45">
      <c r="A1157" s="44" t="str">
        <f>IF(C1157="","",COUNTA($C$3:C1157))</f>
        <v/>
      </c>
      <c r="B1157" s="48" t="str">
        <f t="shared" si="36"/>
        <v/>
      </c>
      <c r="C1157" s="24"/>
      <c r="D1157" s="24"/>
      <c r="E1157" s="51" t="str">
        <f t="shared" si="37"/>
        <v/>
      </c>
      <c r="F1157" s="53"/>
    </row>
    <row r="1158" spans="1:6" ht="18.5" x14ac:dyDescent="0.45">
      <c r="A1158" s="44" t="str">
        <f>IF(C1158="","",COUNTA($C$3:C1158))</f>
        <v/>
      </c>
      <c r="B1158" s="48" t="str">
        <f t="shared" si="36"/>
        <v/>
      </c>
      <c r="C1158" s="24"/>
      <c r="D1158" s="24"/>
      <c r="E1158" s="51" t="str">
        <f t="shared" si="37"/>
        <v/>
      </c>
      <c r="F1158" s="53"/>
    </row>
    <row r="1159" spans="1:6" ht="18.5" x14ac:dyDescent="0.45">
      <c r="A1159" s="44" t="str">
        <f>IF(C1159="","",COUNTA($C$3:C1159))</f>
        <v/>
      </c>
      <c r="B1159" s="48" t="str">
        <f t="shared" si="36"/>
        <v/>
      </c>
      <c r="C1159" s="24"/>
      <c r="D1159" s="24"/>
      <c r="E1159" s="51" t="str">
        <f t="shared" si="37"/>
        <v/>
      </c>
      <c r="F1159" s="53"/>
    </row>
    <row r="1160" spans="1:6" ht="18.5" x14ac:dyDescent="0.45">
      <c r="A1160" s="44" t="str">
        <f>IF(C1160="","",COUNTA($C$3:C1160))</f>
        <v/>
      </c>
      <c r="B1160" s="48" t="str">
        <f t="shared" si="36"/>
        <v/>
      </c>
      <c r="C1160" s="24"/>
      <c r="D1160" s="24"/>
      <c r="E1160" s="51" t="str">
        <f t="shared" si="37"/>
        <v/>
      </c>
      <c r="F1160" s="53"/>
    </row>
    <row r="1161" spans="1:6" ht="18.5" x14ac:dyDescent="0.45">
      <c r="A1161" s="44" t="str">
        <f>IF(C1161="","",COUNTA($C$3:C1161))</f>
        <v/>
      </c>
      <c r="B1161" s="48" t="str">
        <f t="shared" si="36"/>
        <v/>
      </c>
      <c r="C1161" s="24"/>
      <c r="D1161" s="24"/>
      <c r="E1161" s="51" t="str">
        <f t="shared" si="37"/>
        <v/>
      </c>
      <c r="F1161" s="53"/>
    </row>
    <row r="1162" spans="1:6" ht="18.5" x14ac:dyDescent="0.45">
      <c r="A1162" s="44" t="str">
        <f>IF(C1162="","",COUNTA($C$3:C1162))</f>
        <v/>
      </c>
      <c r="B1162" s="48" t="str">
        <f t="shared" si="36"/>
        <v/>
      </c>
      <c r="C1162" s="24"/>
      <c r="D1162" s="24"/>
      <c r="E1162" s="51" t="str">
        <f t="shared" si="37"/>
        <v/>
      </c>
      <c r="F1162" s="53"/>
    </row>
    <row r="1163" spans="1:6" ht="18.5" x14ac:dyDescent="0.45">
      <c r="A1163" s="44" t="str">
        <f>IF(C1163="","",COUNTA($C$3:C1163))</f>
        <v/>
      </c>
      <c r="B1163" s="48" t="str">
        <f t="shared" si="36"/>
        <v/>
      </c>
      <c r="C1163" s="24"/>
      <c r="D1163" s="24"/>
      <c r="E1163" s="51" t="str">
        <f t="shared" si="37"/>
        <v/>
      </c>
      <c r="F1163" s="53"/>
    </row>
    <row r="1164" spans="1:6" ht="18.5" x14ac:dyDescent="0.45">
      <c r="A1164" s="44" t="str">
        <f>IF(C1164="","",COUNTA($C$3:C1164))</f>
        <v/>
      </c>
      <c r="B1164" s="48" t="str">
        <f t="shared" si="36"/>
        <v/>
      </c>
      <c r="C1164" s="24"/>
      <c r="D1164" s="24"/>
      <c r="E1164" s="51" t="str">
        <f t="shared" si="37"/>
        <v/>
      </c>
      <c r="F1164" s="53"/>
    </row>
    <row r="1165" spans="1:6" ht="18.5" x14ac:dyDescent="0.45">
      <c r="A1165" s="44" t="str">
        <f>IF(C1165="","",COUNTA($C$3:C1165))</f>
        <v/>
      </c>
      <c r="B1165" s="48" t="str">
        <f t="shared" si="36"/>
        <v/>
      </c>
      <c r="C1165" s="24"/>
      <c r="D1165" s="24"/>
      <c r="E1165" s="51" t="str">
        <f t="shared" si="37"/>
        <v/>
      </c>
      <c r="F1165" s="53"/>
    </row>
    <row r="1166" spans="1:6" ht="18.5" x14ac:dyDescent="0.45">
      <c r="A1166" s="44" t="str">
        <f>IF(C1166="","",COUNTA($C$3:C1166))</f>
        <v/>
      </c>
      <c r="B1166" s="48" t="str">
        <f t="shared" si="36"/>
        <v/>
      </c>
      <c r="C1166" s="24"/>
      <c r="D1166" s="24"/>
      <c r="E1166" s="51" t="str">
        <f t="shared" si="37"/>
        <v/>
      </c>
      <c r="F1166" s="53"/>
    </row>
    <row r="1167" spans="1:6" ht="18.5" x14ac:dyDescent="0.45">
      <c r="A1167" s="44" t="str">
        <f>IF(C1167="","",COUNTA($C$3:C1167))</f>
        <v/>
      </c>
      <c r="B1167" s="48" t="str">
        <f t="shared" si="36"/>
        <v/>
      </c>
      <c r="C1167" s="24"/>
      <c r="D1167" s="24"/>
      <c r="E1167" s="51" t="str">
        <f t="shared" si="37"/>
        <v/>
      </c>
      <c r="F1167" s="53"/>
    </row>
    <row r="1168" spans="1:6" ht="18.5" x14ac:dyDescent="0.45">
      <c r="A1168" s="44" t="str">
        <f>IF(C1168="","",COUNTA($C$3:C1168))</f>
        <v/>
      </c>
      <c r="B1168" s="48" t="str">
        <f t="shared" si="36"/>
        <v/>
      </c>
      <c r="C1168" s="24"/>
      <c r="D1168" s="24"/>
      <c r="E1168" s="51" t="str">
        <f t="shared" si="37"/>
        <v/>
      </c>
      <c r="F1168" s="53"/>
    </row>
    <row r="1169" spans="1:6" ht="18.5" x14ac:dyDescent="0.45">
      <c r="A1169" s="44" t="str">
        <f>IF(C1169="","",COUNTA($C$3:C1169))</f>
        <v/>
      </c>
      <c r="B1169" s="48" t="str">
        <f t="shared" si="36"/>
        <v/>
      </c>
      <c r="C1169" s="24"/>
      <c r="D1169" s="24"/>
      <c r="E1169" s="51" t="str">
        <f t="shared" si="37"/>
        <v/>
      </c>
      <c r="F1169" s="53"/>
    </row>
    <row r="1170" spans="1:6" ht="18.5" x14ac:dyDescent="0.45">
      <c r="A1170" s="44" t="str">
        <f>IF(C1170="","",COUNTA($C$3:C1170))</f>
        <v/>
      </c>
      <c r="B1170" s="48" t="str">
        <f t="shared" si="36"/>
        <v/>
      </c>
      <c r="C1170" s="24"/>
      <c r="D1170" s="24"/>
      <c r="E1170" s="51" t="str">
        <f t="shared" si="37"/>
        <v/>
      </c>
      <c r="F1170" s="53"/>
    </row>
    <row r="1171" spans="1:6" ht="18.5" x14ac:dyDescent="0.45">
      <c r="A1171" s="44" t="str">
        <f>IF(C1171="","",COUNTA($C$3:C1171))</f>
        <v/>
      </c>
      <c r="B1171" s="48" t="str">
        <f t="shared" si="36"/>
        <v/>
      </c>
      <c r="C1171" s="24"/>
      <c r="D1171" s="24"/>
      <c r="E1171" s="51" t="str">
        <f t="shared" si="37"/>
        <v/>
      </c>
      <c r="F1171" s="53"/>
    </row>
    <row r="1172" spans="1:6" ht="18.5" x14ac:dyDescent="0.45">
      <c r="A1172" s="44" t="str">
        <f>IF(C1172="","",COUNTA($C$3:C1172))</f>
        <v/>
      </c>
      <c r="B1172" s="48" t="str">
        <f t="shared" si="36"/>
        <v/>
      </c>
      <c r="C1172" s="24"/>
      <c r="D1172" s="24"/>
      <c r="E1172" s="51" t="str">
        <f t="shared" si="37"/>
        <v/>
      </c>
      <c r="F1172" s="53"/>
    </row>
    <row r="1173" spans="1:6" ht="18.5" x14ac:dyDescent="0.45">
      <c r="A1173" s="44" t="str">
        <f>IF(C1173="","",COUNTA($C$3:C1173))</f>
        <v/>
      </c>
      <c r="B1173" s="48" t="str">
        <f t="shared" si="36"/>
        <v/>
      </c>
      <c r="C1173" s="24"/>
      <c r="D1173" s="24"/>
      <c r="E1173" s="51" t="str">
        <f t="shared" si="37"/>
        <v/>
      </c>
      <c r="F1173" s="53"/>
    </row>
    <row r="1174" spans="1:6" ht="18.5" x14ac:dyDescent="0.45">
      <c r="A1174" s="44" t="str">
        <f>IF(C1174="","",COUNTA($C$3:C1174))</f>
        <v/>
      </c>
      <c r="B1174" s="48" t="str">
        <f t="shared" si="36"/>
        <v/>
      </c>
      <c r="C1174" s="24"/>
      <c r="D1174" s="24"/>
      <c r="E1174" s="51" t="str">
        <f t="shared" si="37"/>
        <v/>
      </c>
      <c r="F1174" s="53"/>
    </row>
    <row r="1175" spans="1:6" ht="18.5" x14ac:dyDescent="0.45">
      <c r="A1175" s="44" t="str">
        <f>IF(C1175="","",COUNTA($C$3:C1175))</f>
        <v/>
      </c>
      <c r="B1175" s="48" t="str">
        <f t="shared" si="36"/>
        <v/>
      </c>
      <c r="C1175" s="24"/>
      <c r="D1175" s="24"/>
      <c r="E1175" s="51" t="str">
        <f t="shared" si="37"/>
        <v/>
      </c>
      <c r="F1175" s="53"/>
    </row>
    <row r="1176" spans="1:6" ht="18.5" x14ac:dyDescent="0.45">
      <c r="A1176" s="44" t="str">
        <f>IF(C1176="","",COUNTA($C$3:C1176))</f>
        <v/>
      </c>
      <c r="B1176" s="48" t="str">
        <f t="shared" si="36"/>
        <v/>
      </c>
      <c r="C1176" s="24"/>
      <c r="D1176" s="24"/>
      <c r="E1176" s="51" t="str">
        <f t="shared" si="37"/>
        <v/>
      </c>
      <c r="F1176" s="53"/>
    </row>
    <row r="1177" spans="1:6" ht="18.5" x14ac:dyDescent="0.45">
      <c r="A1177" s="44" t="str">
        <f>IF(C1177="","",COUNTA($C$3:C1177))</f>
        <v/>
      </c>
      <c r="B1177" s="48" t="str">
        <f t="shared" si="36"/>
        <v/>
      </c>
      <c r="C1177" s="24"/>
      <c r="D1177" s="24"/>
      <c r="E1177" s="51" t="str">
        <f t="shared" si="37"/>
        <v/>
      </c>
      <c r="F1177" s="53"/>
    </row>
    <row r="1178" spans="1:6" ht="18.5" x14ac:dyDescent="0.45">
      <c r="A1178" s="44" t="str">
        <f>IF(C1178="","",COUNTA($C$3:C1178))</f>
        <v/>
      </c>
      <c r="B1178" s="48" t="str">
        <f t="shared" si="36"/>
        <v/>
      </c>
      <c r="C1178" s="24"/>
      <c r="D1178" s="24"/>
      <c r="E1178" s="51" t="str">
        <f t="shared" si="37"/>
        <v/>
      </c>
      <c r="F1178" s="53"/>
    </row>
    <row r="1179" spans="1:6" ht="18.5" x14ac:dyDescent="0.45">
      <c r="A1179" s="44" t="str">
        <f>IF(C1179="","",COUNTA($C$3:C1179))</f>
        <v/>
      </c>
      <c r="B1179" s="48" t="str">
        <f t="shared" si="36"/>
        <v/>
      </c>
      <c r="C1179" s="24"/>
      <c r="D1179" s="24"/>
      <c r="E1179" s="51" t="str">
        <f t="shared" si="37"/>
        <v/>
      </c>
      <c r="F1179" s="53"/>
    </row>
    <row r="1180" spans="1:6" ht="18.5" x14ac:dyDescent="0.45">
      <c r="A1180" s="44" t="str">
        <f>IF(C1180="","",COUNTA($C$3:C1180))</f>
        <v/>
      </c>
      <c r="B1180" s="48" t="str">
        <f t="shared" si="36"/>
        <v/>
      </c>
      <c r="C1180" s="24"/>
      <c r="D1180" s="24"/>
      <c r="E1180" s="51" t="str">
        <f t="shared" si="37"/>
        <v/>
      </c>
      <c r="F1180" s="53"/>
    </row>
    <row r="1181" spans="1:6" ht="18.5" x14ac:dyDescent="0.45">
      <c r="A1181" s="44" t="str">
        <f>IF(C1181="","",COUNTA($C$3:C1181))</f>
        <v/>
      </c>
      <c r="B1181" s="48" t="str">
        <f t="shared" si="36"/>
        <v/>
      </c>
      <c r="C1181" s="24"/>
      <c r="D1181" s="24"/>
      <c r="E1181" s="51" t="str">
        <f t="shared" si="37"/>
        <v/>
      </c>
      <c r="F1181" s="53"/>
    </row>
    <row r="1182" spans="1:6" ht="18.5" x14ac:dyDescent="0.45">
      <c r="A1182" s="44" t="str">
        <f>IF(C1182="","",COUNTA($C$3:C1182))</f>
        <v/>
      </c>
      <c r="B1182" s="48" t="str">
        <f t="shared" si="36"/>
        <v/>
      </c>
      <c r="C1182" s="24"/>
      <c r="D1182" s="24"/>
      <c r="E1182" s="51" t="str">
        <f t="shared" si="37"/>
        <v/>
      </c>
      <c r="F1182" s="53"/>
    </row>
    <row r="1183" spans="1:6" ht="18.5" x14ac:dyDescent="0.45">
      <c r="A1183" s="44" t="str">
        <f>IF(C1183="","",COUNTA($C$3:C1183))</f>
        <v/>
      </c>
      <c r="B1183" s="48" t="str">
        <f t="shared" si="36"/>
        <v/>
      </c>
      <c r="C1183" s="24"/>
      <c r="D1183" s="24"/>
      <c r="E1183" s="51" t="str">
        <f t="shared" si="37"/>
        <v/>
      </c>
      <c r="F1183" s="53"/>
    </row>
    <row r="1184" spans="1:6" ht="18.5" x14ac:dyDescent="0.45">
      <c r="A1184" s="44" t="str">
        <f>IF(C1184="","",COUNTA($C$3:C1184))</f>
        <v/>
      </c>
      <c r="B1184" s="48" t="str">
        <f t="shared" si="36"/>
        <v/>
      </c>
      <c r="C1184" s="24"/>
      <c r="D1184" s="24"/>
      <c r="E1184" s="51" t="str">
        <f t="shared" si="37"/>
        <v/>
      </c>
      <c r="F1184" s="53"/>
    </row>
    <row r="1185" spans="1:6" ht="18.5" x14ac:dyDescent="0.45">
      <c r="A1185" s="44" t="str">
        <f>IF(C1185="","",COUNTA($C$3:C1185))</f>
        <v/>
      </c>
      <c r="B1185" s="48" t="str">
        <f t="shared" si="36"/>
        <v/>
      </c>
      <c r="C1185" s="24"/>
      <c r="D1185" s="24"/>
      <c r="E1185" s="51" t="str">
        <f t="shared" si="37"/>
        <v/>
      </c>
      <c r="F1185" s="53"/>
    </row>
    <row r="1186" spans="1:6" ht="18.5" x14ac:dyDescent="0.45">
      <c r="A1186" s="44" t="str">
        <f>IF(C1186="","",COUNTA($C$3:C1186))</f>
        <v/>
      </c>
      <c r="B1186" s="48" t="str">
        <f t="shared" si="36"/>
        <v/>
      </c>
      <c r="C1186" s="24"/>
      <c r="D1186" s="24"/>
      <c r="E1186" s="51" t="str">
        <f t="shared" si="37"/>
        <v/>
      </c>
      <c r="F1186" s="53"/>
    </row>
    <row r="1187" spans="1:6" ht="18.5" x14ac:dyDescent="0.45">
      <c r="A1187" s="44" t="str">
        <f>IF(C1187="","",COUNTA($C$3:C1187))</f>
        <v/>
      </c>
      <c r="B1187" s="48" t="str">
        <f t="shared" si="36"/>
        <v/>
      </c>
      <c r="C1187" s="24"/>
      <c r="D1187" s="24"/>
      <c r="E1187" s="51" t="str">
        <f t="shared" si="37"/>
        <v/>
      </c>
      <c r="F1187" s="53"/>
    </row>
    <row r="1188" spans="1:6" ht="18.5" x14ac:dyDescent="0.45">
      <c r="A1188" s="44" t="str">
        <f>IF(C1188="","",COUNTA($C$3:C1188))</f>
        <v/>
      </c>
      <c r="B1188" s="48" t="str">
        <f t="shared" si="36"/>
        <v/>
      </c>
      <c r="C1188" s="24"/>
      <c r="D1188" s="24"/>
      <c r="E1188" s="51" t="str">
        <f t="shared" si="37"/>
        <v/>
      </c>
      <c r="F1188" s="53"/>
    </row>
    <row r="1189" spans="1:6" ht="18.5" x14ac:dyDescent="0.45">
      <c r="A1189" s="44" t="str">
        <f>IF(C1189="","",COUNTA($C$3:C1189))</f>
        <v/>
      </c>
      <c r="B1189" s="48" t="str">
        <f t="shared" si="36"/>
        <v/>
      </c>
      <c r="C1189" s="24"/>
      <c r="D1189" s="24"/>
      <c r="E1189" s="51" t="str">
        <f t="shared" si="37"/>
        <v/>
      </c>
      <c r="F1189" s="53"/>
    </row>
    <row r="1190" spans="1:6" ht="18.5" x14ac:dyDescent="0.45">
      <c r="A1190" s="44" t="str">
        <f>IF(C1190="","",COUNTA($C$3:C1190))</f>
        <v/>
      </c>
      <c r="B1190" s="48" t="str">
        <f t="shared" si="36"/>
        <v/>
      </c>
      <c r="C1190" s="24"/>
      <c r="D1190" s="24"/>
      <c r="E1190" s="51" t="str">
        <f t="shared" si="37"/>
        <v/>
      </c>
      <c r="F1190" s="53"/>
    </row>
    <row r="1191" spans="1:6" ht="18.5" x14ac:dyDescent="0.45">
      <c r="A1191" s="44" t="str">
        <f>IF(C1191="","",COUNTA($C$3:C1191))</f>
        <v/>
      </c>
      <c r="B1191" s="48" t="str">
        <f t="shared" si="36"/>
        <v/>
      </c>
      <c r="C1191" s="24"/>
      <c r="D1191" s="24"/>
      <c r="E1191" s="51" t="str">
        <f t="shared" si="37"/>
        <v/>
      </c>
      <c r="F1191" s="53"/>
    </row>
    <row r="1192" spans="1:6" ht="18.5" x14ac:dyDescent="0.45">
      <c r="A1192" s="44" t="str">
        <f>IF(C1192="","",COUNTA($C$3:C1192))</f>
        <v/>
      </c>
      <c r="B1192" s="48" t="str">
        <f t="shared" si="36"/>
        <v/>
      </c>
      <c r="C1192" s="24"/>
      <c r="D1192" s="24"/>
      <c r="E1192" s="51" t="str">
        <f t="shared" si="37"/>
        <v/>
      </c>
      <c r="F1192" s="53"/>
    </row>
    <row r="1193" spans="1:6" ht="18.5" x14ac:dyDescent="0.45">
      <c r="A1193" s="44" t="str">
        <f>IF(C1193="","",COUNTA($C$3:C1193))</f>
        <v/>
      </c>
      <c r="B1193" s="48" t="str">
        <f t="shared" si="36"/>
        <v/>
      </c>
      <c r="C1193" s="24"/>
      <c r="D1193" s="24"/>
      <c r="E1193" s="51" t="str">
        <f t="shared" si="37"/>
        <v/>
      </c>
      <c r="F1193" s="53"/>
    </row>
    <row r="1194" spans="1:6" ht="18.5" x14ac:dyDescent="0.45">
      <c r="A1194" s="44" t="str">
        <f>IF(C1194="","",COUNTA($C$3:C1194))</f>
        <v/>
      </c>
      <c r="B1194" s="48" t="str">
        <f t="shared" si="36"/>
        <v/>
      </c>
      <c r="C1194" s="24"/>
      <c r="D1194" s="24"/>
      <c r="E1194" s="51" t="str">
        <f t="shared" si="37"/>
        <v/>
      </c>
      <c r="F1194" s="53"/>
    </row>
    <row r="1195" spans="1:6" ht="18.5" x14ac:dyDescent="0.45">
      <c r="A1195" s="44" t="str">
        <f>IF(C1195="","",COUNTA($C$3:C1195))</f>
        <v/>
      </c>
      <c r="B1195" s="48" t="str">
        <f t="shared" si="36"/>
        <v/>
      </c>
      <c r="C1195" s="24"/>
      <c r="D1195" s="24"/>
      <c r="E1195" s="51" t="str">
        <f t="shared" si="37"/>
        <v/>
      </c>
      <c r="F1195" s="53"/>
    </row>
    <row r="1196" spans="1:6" ht="18.5" x14ac:dyDescent="0.45">
      <c r="A1196" s="44" t="str">
        <f>IF(C1196="","",COUNTA($C$3:C1196))</f>
        <v/>
      </c>
      <c r="B1196" s="48" t="str">
        <f t="shared" si="36"/>
        <v/>
      </c>
      <c r="C1196" s="24"/>
      <c r="D1196" s="24"/>
      <c r="E1196" s="51" t="str">
        <f t="shared" si="37"/>
        <v/>
      </c>
      <c r="F1196" s="53"/>
    </row>
    <row r="1197" spans="1:6" ht="18.5" x14ac:dyDescent="0.45">
      <c r="A1197" s="44" t="str">
        <f>IF(C1197="","",COUNTA($C$3:C1197))</f>
        <v/>
      </c>
      <c r="B1197" s="48" t="str">
        <f t="shared" si="36"/>
        <v/>
      </c>
      <c r="C1197" s="24"/>
      <c r="D1197" s="24"/>
      <c r="E1197" s="51" t="str">
        <f t="shared" si="37"/>
        <v/>
      </c>
      <c r="F1197" s="53"/>
    </row>
    <row r="1198" spans="1:6" ht="18.5" x14ac:dyDescent="0.45">
      <c r="A1198" s="44" t="str">
        <f>IF(C1198="","",COUNTA($C$3:C1198))</f>
        <v/>
      </c>
      <c r="B1198" s="48" t="str">
        <f t="shared" si="36"/>
        <v/>
      </c>
      <c r="C1198" s="24"/>
      <c r="D1198" s="24"/>
      <c r="E1198" s="51" t="str">
        <f t="shared" si="37"/>
        <v/>
      </c>
      <c r="F1198" s="53"/>
    </row>
    <row r="1199" spans="1:6" ht="18.5" x14ac:dyDescent="0.45">
      <c r="A1199" s="44" t="str">
        <f>IF(C1199="","",COUNTA($C$3:C1199))</f>
        <v/>
      </c>
      <c r="B1199" s="48" t="str">
        <f t="shared" si="36"/>
        <v/>
      </c>
      <c r="C1199" s="24"/>
      <c r="D1199" s="24"/>
      <c r="E1199" s="51" t="str">
        <f t="shared" si="37"/>
        <v/>
      </c>
      <c r="F1199" s="53"/>
    </row>
    <row r="1200" spans="1:6" ht="18.5" x14ac:dyDescent="0.45">
      <c r="A1200" s="44" t="str">
        <f>IF(C1200="","",COUNTA($C$3:C1200))</f>
        <v/>
      </c>
      <c r="B1200" s="48" t="str">
        <f t="shared" si="36"/>
        <v/>
      </c>
      <c r="C1200" s="24"/>
      <c r="D1200" s="24"/>
      <c r="E1200" s="51" t="str">
        <f t="shared" si="37"/>
        <v/>
      </c>
      <c r="F1200" s="53"/>
    </row>
    <row r="1201" spans="1:6" ht="18.5" x14ac:dyDescent="0.45">
      <c r="A1201" s="44" t="str">
        <f>IF(C1201="","",COUNTA($C$3:C1201))</f>
        <v/>
      </c>
      <c r="B1201" s="48" t="str">
        <f t="shared" si="36"/>
        <v/>
      </c>
      <c r="C1201" s="24"/>
      <c r="D1201" s="24"/>
      <c r="E1201" s="51" t="str">
        <f t="shared" si="37"/>
        <v/>
      </c>
      <c r="F1201" s="53"/>
    </row>
    <row r="1202" spans="1:6" ht="18.5" x14ac:dyDescent="0.45">
      <c r="A1202" s="44" t="str">
        <f>IF(C1202="","",COUNTA($C$3:C1202))</f>
        <v/>
      </c>
      <c r="B1202" s="48" t="str">
        <f t="shared" si="36"/>
        <v/>
      </c>
      <c r="C1202" s="24"/>
      <c r="D1202" s="24"/>
      <c r="E1202" s="51" t="str">
        <f t="shared" si="37"/>
        <v/>
      </c>
      <c r="F1202" s="53"/>
    </row>
    <row r="1203" spans="1:6" ht="18.5" x14ac:dyDescent="0.45">
      <c r="A1203" s="44" t="str">
        <f>IF(C1203="","",COUNTA($C$3:C1203))</f>
        <v/>
      </c>
      <c r="B1203" s="48" t="str">
        <f t="shared" si="36"/>
        <v/>
      </c>
      <c r="C1203" s="24"/>
      <c r="D1203" s="24"/>
      <c r="E1203" s="51" t="str">
        <f t="shared" si="37"/>
        <v/>
      </c>
      <c r="F1203" s="53"/>
    </row>
    <row r="1204" spans="1:6" ht="18.5" x14ac:dyDescent="0.45">
      <c r="A1204" s="44" t="str">
        <f>IF(C1204="","",COUNTA($C$3:C1204))</f>
        <v/>
      </c>
      <c r="B1204" s="48" t="str">
        <f t="shared" si="36"/>
        <v/>
      </c>
      <c r="C1204" s="24"/>
      <c r="D1204" s="24"/>
      <c r="E1204" s="51" t="str">
        <f t="shared" si="37"/>
        <v/>
      </c>
      <c r="F1204" s="53"/>
    </row>
    <row r="1205" spans="1:6" ht="18.5" x14ac:dyDescent="0.45">
      <c r="A1205" s="44" t="str">
        <f>IF(C1205="","",COUNTA($C$3:C1205))</f>
        <v/>
      </c>
      <c r="B1205" s="48" t="str">
        <f t="shared" si="36"/>
        <v/>
      </c>
      <c r="C1205" s="24"/>
      <c r="D1205" s="24"/>
      <c r="E1205" s="51" t="str">
        <f t="shared" si="37"/>
        <v/>
      </c>
      <c r="F1205" s="53"/>
    </row>
    <row r="1206" spans="1:6" ht="18.5" x14ac:dyDescent="0.45">
      <c r="A1206" s="44" t="str">
        <f>IF(C1206="","",COUNTA($C$3:C1206))</f>
        <v/>
      </c>
      <c r="B1206" s="48" t="str">
        <f t="shared" si="36"/>
        <v/>
      </c>
      <c r="C1206" s="24"/>
      <c r="D1206" s="24"/>
      <c r="E1206" s="51" t="str">
        <f t="shared" si="37"/>
        <v/>
      </c>
      <c r="F1206" s="53"/>
    </row>
    <row r="1207" spans="1:6" ht="18.5" x14ac:dyDescent="0.45">
      <c r="A1207" s="44" t="str">
        <f>IF(C1207="","",COUNTA($C$3:C1207))</f>
        <v/>
      </c>
      <c r="B1207" s="48" t="str">
        <f t="shared" si="36"/>
        <v/>
      </c>
      <c r="C1207" s="24"/>
      <c r="D1207" s="24"/>
      <c r="E1207" s="51" t="str">
        <f t="shared" si="37"/>
        <v/>
      </c>
      <c r="F1207" s="53"/>
    </row>
    <row r="1208" spans="1:6" ht="18.5" x14ac:dyDescent="0.45">
      <c r="A1208" s="44" t="str">
        <f>IF(C1208="","",COUNTA($C$3:C1208))</f>
        <v/>
      </c>
      <c r="B1208" s="48" t="str">
        <f t="shared" si="36"/>
        <v/>
      </c>
      <c r="C1208" s="24"/>
      <c r="D1208" s="24"/>
      <c r="E1208" s="51" t="str">
        <f t="shared" si="37"/>
        <v/>
      </c>
      <c r="F1208" s="53"/>
    </row>
    <row r="1209" spans="1:6" ht="18.5" x14ac:dyDescent="0.45">
      <c r="A1209" s="44" t="str">
        <f>IF(C1209="","",COUNTA($C$3:C1209))</f>
        <v/>
      </c>
      <c r="B1209" s="48" t="str">
        <f t="shared" si="36"/>
        <v/>
      </c>
      <c r="C1209" s="24"/>
      <c r="D1209" s="24"/>
      <c r="E1209" s="51" t="str">
        <f t="shared" si="37"/>
        <v/>
      </c>
      <c r="F1209" s="53"/>
    </row>
    <row r="1210" spans="1:6" ht="18.5" x14ac:dyDescent="0.45">
      <c r="A1210" s="44" t="str">
        <f>IF(C1210="","",COUNTA($C$3:C1210))</f>
        <v/>
      </c>
      <c r="B1210" s="48" t="str">
        <f t="shared" si="36"/>
        <v/>
      </c>
      <c r="C1210" s="24"/>
      <c r="D1210" s="24"/>
      <c r="E1210" s="51" t="str">
        <f t="shared" si="37"/>
        <v/>
      </c>
      <c r="F1210" s="53"/>
    </row>
    <row r="1211" spans="1:6" ht="18.5" x14ac:dyDescent="0.45">
      <c r="A1211" s="44" t="str">
        <f>IF(C1211="","",COUNTA($C$3:C1211))</f>
        <v/>
      </c>
      <c r="B1211" s="48" t="str">
        <f t="shared" si="36"/>
        <v/>
      </c>
      <c r="C1211" s="24"/>
      <c r="D1211" s="24"/>
      <c r="E1211" s="51" t="str">
        <f t="shared" si="37"/>
        <v/>
      </c>
      <c r="F1211" s="53"/>
    </row>
    <row r="1212" spans="1:6" ht="18.5" x14ac:dyDescent="0.45">
      <c r="A1212" s="44" t="str">
        <f>IF(C1212="","",COUNTA($C$3:C1212))</f>
        <v/>
      </c>
      <c r="B1212" s="48" t="str">
        <f t="shared" si="36"/>
        <v/>
      </c>
      <c r="C1212" s="24"/>
      <c r="D1212" s="24"/>
      <c r="E1212" s="51" t="str">
        <f t="shared" si="37"/>
        <v/>
      </c>
      <c r="F1212" s="53"/>
    </row>
    <row r="1213" spans="1:6" ht="18.5" x14ac:dyDescent="0.45">
      <c r="A1213" s="44" t="str">
        <f>IF(C1213="","",COUNTA($C$3:C1213))</f>
        <v/>
      </c>
      <c r="B1213" s="48" t="str">
        <f t="shared" si="36"/>
        <v/>
      </c>
      <c r="C1213" s="24"/>
      <c r="D1213" s="24"/>
      <c r="E1213" s="51" t="str">
        <f t="shared" si="37"/>
        <v/>
      </c>
      <c r="F1213" s="53"/>
    </row>
    <row r="1214" spans="1:6" ht="18.5" x14ac:dyDescent="0.45">
      <c r="A1214" s="44" t="str">
        <f>IF(C1214="","",COUNTA($C$3:C1214))</f>
        <v/>
      </c>
      <c r="B1214" s="48" t="str">
        <f t="shared" si="36"/>
        <v/>
      </c>
      <c r="C1214" s="24"/>
      <c r="D1214" s="24"/>
      <c r="E1214" s="51" t="str">
        <f t="shared" si="37"/>
        <v/>
      </c>
      <c r="F1214" s="53"/>
    </row>
    <row r="1215" spans="1:6" ht="18.5" x14ac:dyDescent="0.45">
      <c r="A1215" s="44" t="str">
        <f>IF(C1215="","",COUNTA($C$3:C1215))</f>
        <v/>
      </c>
      <c r="B1215" s="48" t="str">
        <f t="shared" si="36"/>
        <v/>
      </c>
      <c r="C1215" s="24"/>
      <c r="D1215" s="24"/>
      <c r="E1215" s="51" t="str">
        <f t="shared" si="37"/>
        <v/>
      </c>
      <c r="F1215" s="53"/>
    </row>
    <row r="1216" spans="1:6" ht="18.5" x14ac:dyDescent="0.45">
      <c r="A1216" s="44" t="str">
        <f>IF(C1216="","",COUNTA($C$3:C1216))</f>
        <v/>
      </c>
      <c r="B1216" s="48" t="str">
        <f t="shared" si="36"/>
        <v/>
      </c>
      <c r="C1216" s="24"/>
      <c r="D1216" s="24"/>
      <c r="E1216" s="51" t="str">
        <f t="shared" si="37"/>
        <v/>
      </c>
      <c r="F1216" s="53"/>
    </row>
    <row r="1217" spans="1:6" ht="18.5" x14ac:dyDescent="0.45">
      <c r="A1217" s="44" t="str">
        <f>IF(C1217="","",COUNTA($C$3:C1217))</f>
        <v/>
      </c>
      <c r="B1217" s="48" t="str">
        <f t="shared" si="36"/>
        <v/>
      </c>
      <c r="C1217" s="24"/>
      <c r="D1217" s="24"/>
      <c r="E1217" s="51" t="str">
        <f t="shared" si="37"/>
        <v/>
      </c>
      <c r="F1217" s="53"/>
    </row>
    <row r="1218" spans="1:6" ht="18.5" x14ac:dyDescent="0.45">
      <c r="A1218" s="44" t="str">
        <f>IF(C1218="","",COUNTA($C$3:C1218))</f>
        <v/>
      </c>
      <c r="B1218" s="48" t="str">
        <f t="shared" si="36"/>
        <v/>
      </c>
      <c r="C1218" s="24"/>
      <c r="D1218" s="24"/>
      <c r="E1218" s="51" t="str">
        <f t="shared" si="37"/>
        <v/>
      </c>
      <c r="F1218" s="53"/>
    </row>
    <row r="1219" spans="1:6" ht="18.5" x14ac:dyDescent="0.45">
      <c r="A1219" s="44" t="str">
        <f>IF(C1219="","",COUNTA($C$3:C1219))</f>
        <v/>
      </c>
      <c r="B1219" s="48" t="str">
        <f t="shared" si="36"/>
        <v/>
      </c>
      <c r="C1219" s="24"/>
      <c r="D1219" s="24"/>
      <c r="E1219" s="51" t="str">
        <f t="shared" si="37"/>
        <v/>
      </c>
      <c r="F1219" s="53"/>
    </row>
    <row r="1220" spans="1:6" ht="18.5" x14ac:dyDescent="0.45">
      <c r="A1220" s="44" t="str">
        <f>IF(C1220="","",COUNTA($C$3:C1220))</f>
        <v/>
      </c>
      <c r="B1220" s="48" t="str">
        <f t="shared" ref="B1220:B1283" si="38">IF(C1220="","",TEXT(C1220,"mmmm"))</f>
        <v/>
      </c>
      <c r="C1220" s="24"/>
      <c r="D1220" s="24"/>
      <c r="E1220" s="51" t="str">
        <f t="shared" ref="E1220:E1283" si="39">IF(F1220="","","Kg's")</f>
        <v/>
      </c>
      <c r="F1220" s="53"/>
    </row>
    <row r="1221" spans="1:6" ht="18.5" x14ac:dyDescent="0.45">
      <c r="A1221" s="44" t="str">
        <f>IF(C1221="","",COUNTA($C$3:C1221))</f>
        <v/>
      </c>
      <c r="B1221" s="48" t="str">
        <f t="shared" si="38"/>
        <v/>
      </c>
      <c r="C1221" s="24"/>
      <c r="D1221" s="24"/>
      <c r="E1221" s="51" t="str">
        <f t="shared" si="39"/>
        <v/>
      </c>
      <c r="F1221" s="53"/>
    </row>
    <row r="1222" spans="1:6" ht="18.5" x14ac:dyDescent="0.45">
      <c r="A1222" s="44" t="str">
        <f>IF(C1222="","",COUNTA($C$3:C1222))</f>
        <v/>
      </c>
      <c r="B1222" s="48" t="str">
        <f t="shared" si="38"/>
        <v/>
      </c>
      <c r="C1222" s="24"/>
      <c r="D1222" s="24"/>
      <c r="E1222" s="51" t="str">
        <f t="shared" si="39"/>
        <v/>
      </c>
      <c r="F1222" s="53"/>
    </row>
    <row r="1223" spans="1:6" ht="18.5" x14ac:dyDescent="0.45">
      <c r="A1223" s="44" t="str">
        <f>IF(C1223="","",COUNTA($C$3:C1223))</f>
        <v/>
      </c>
      <c r="B1223" s="48" t="str">
        <f t="shared" si="38"/>
        <v/>
      </c>
      <c r="C1223" s="24"/>
      <c r="D1223" s="24"/>
      <c r="E1223" s="51" t="str">
        <f t="shared" si="39"/>
        <v/>
      </c>
      <c r="F1223" s="53"/>
    </row>
    <row r="1224" spans="1:6" ht="18.5" x14ac:dyDescent="0.45">
      <c r="A1224" s="44" t="str">
        <f>IF(C1224="","",COUNTA($C$3:C1224))</f>
        <v/>
      </c>
      <c r="B1224" s="48" t="str">
        <f t="shared" si="38"/>
        <v/>
      </c>
      <c r="C1224" s="24"/>
      <c r="D1224" s="24"/>
      <c r="E1224" s="51" t="str">
        <f t="shared" si="39"/>
        <v/>
      </c>
      <c r="F1224" s="53"/>
    </row>
    <row r="1225" spans="1:6" ht="18.5" x14ac:dyDescent="0.45">
      <c r="A1225" s="44" t="str">
        <f>IF(C1225="","",COUNTA($C$3:C1225))</f>
        <v/>
      </c>
      <c r="B1225" s="48" t="str">
        <f t="shared" si="38"/>
        <v/>
      </c>
      <c r="C1225" s="24"/>
      <c r="D1225" s="24"/>
      <c r="E1225" s="51" t="str">
        <f t="shared" si="39"/>
        <v/>
      </c>
      <c r="F1225" s="53"/>
    </row>
    <row r="1226" spans="1:6" ht="18.5" x14ac:dyDescent="0.45">
      <c r="A1226" s="44" t="str">
        <f>IF(C1226="","",COUNTA($C$3:C1226))</f>
        <v/>
      </c>
      <c r="B1226" s="48" t="str">
        <f t="shared" si="38"/>
        <v/>
      </c>
      <c r="C1226" s="24"/>
      <c r="D1226" s="24"/>
      <c r="E1226" s="51" t="str">
        <f t="shared" si="39"/>
        <v/>
      </c>
      <c r="F1226" s="53"/>
    </row>
    <row r="1227" spans="1:6" ht="18.5" x14ac:dyDescent="0.45">
      <c r="A1227" s="44" t="str">
        <f>IF(C1227="","",COUNTA($C$3:C1227))</f>
        <v/>
      </c>
      <c r="B1227" s="48" t="str">
        <f t="shared" si="38"/>
        <v/>
      </c>
      <c r="C1227" s="24"/>
      <c r="D1227" s="24"/>
      <c r="E1227" s="51" t="str">
        <f t="shared" si="39"/>
        <v/>
      </c>
      <c r="F1227" s="53"/>
    </row>
    <row r="1228" spans="1:6" ht="18.5" x14ac:dyDescent="0.45">
      <c r="A1228" s="44" t="str">
        <f>IF(C1228="","",COUNTA($C$3:C1228))</f>
        <v/>
      </c>
      <c r="B1228" s="48" t="str">
        <f t="shared" si="38"/>
        <v/>
      </c>
      <c r="C1228" s="24"/>
      <c r="D1228" s="24"/>
      <c r="E1228" s="51" t="str">
        <f t="shared" si="39"/>
        <v/>
      </c>
      <c r="F1228" s="53"/>
    </row>
    <row r="1229" spans="1:6" ht="18.5" x14ac:dyDescent="0.45">
      <c r="A1229" s="44" t="str">
        <f>IF(C1229="","",COUNTA($C$3:C1229))</f>
        <v/>
      </c>
      <c r="B1229" s="48" t="str">
        <f t="shared" si="38"/>
        <v/>
      </c>
      <c r="C1229" s="24"/>
      <c r="D1229" s="24"/>
      <c r="E1229" s="51" t="str">
        <f t="shared" si="39"/>
        <v/>
      </c>
      <c r="F1229" s="53"/>
    </row>
    <row r="1230" spans="1:6" ht="18.5" x14ac:dyDescent="0.45">
      <c r="A1230" s="44" t="str">
        <f>IF(C1230="","",COUNTA($C$3:C1230))</f>
        <v/>
      </c>
      <c r="B1230" s="48" t="str">
        <f t="shared" si="38"/>
        <v/>
      </c>
      <c r="C1230" s="24"/>
      <c r="D1230" s="24"/>
      <c r="E1230" s="51" t="str">
        <f t="shared" si="39"/>
        <v/>
      </c>
      <c r="F1230" s="53"/>
    </row>
    <row r="1231" spans="1:6" ht="18.5" x14ac:dyDescent="0.45">
      <c r="A1231" s="44" t="str">
        <f>IF(C1231="","",COUNTA($C$3:C1231))</f>
        <v/>
      </c>
      <c r="B1231" s="48" t="str">
        <f t="shared" si="38"/>
        <v/>
      </c>
      <c r="C1231" s="24"/>
      <c r="D1231" s="24"/>
      <c r="E1231" s="51" t="str">
        <f t="shared" si="39"/>
        <v/>
      </c>
      <c r="F1231" s="53"/>
    </row>
    <row r="1232" spans="1:6" ht="18.5" x14ac:dyDescent="0.45">
      <c r="A1232" s="44" t="str">
        <f>IF(C1232="","",COUNTA($C$3:C1232))</f>
        <v/>
      </c>
      <c r="B1232" s="48" t="str">
        <f t="shared" si="38"/>
        <v/>
      </c>
      <c r="C1232" s="24"/>
      <c r="D1232" s="24"/>
      <c r="E1232" s="51" t="str">
        <f t="shared" si="39"/>
        <v/>
      </c>
      <c r="F1232" s="53"/>
    </row>
    <row r="1233" spans="1:6" ht="18.5" x14ac:dyDescent="0.45">
      <c r="A1233" s="44" t="str">
        <f>IF(C1233="","",COUNTA($C$3:C1233))</f>
        <v/>
      </c>
      <c r="B1233" s="48" t="str">
        <f t="shared" si="38"/>
        <v/>
      </c>
      <c r="C1233" s="24"/>
      <c r="D1233" s="24"/>
      <c r="E1233" s="51" t="str">
        <f t="shared" si="39"/>
        <v/>
      </c>
      <c r="F1233" s="53"/>
    </row>
    <row r="1234" spans="1:6" ht="18.5" x14ac:dyDescent="0.45">
      <c r="A1234" s="44" t="str">
        <f>IF(C1234="","",COUNTA($C$3:C1234))</f>
        <v/>
      </c>
      <c r="B1234" s="48" t="str">
        <f t="shared" si="38"/>
        <v/>
      </c>
      <c r="C1234" s="24"/>
      <c r="D1234" s="24"/>
      <c r="E1234" s="51" t="str">
        <f t="shared" si="39"/>
        <v/>
      </c>
      <c r="F1234" s="53"/>
    </row>
    <row r="1235" spans="1:6" ht="18.5" x14ac:dyDescent="0.45">
      <c r="A1235" s="44" t="str">
        <f>IF(C1235="","",COUNTA($C$3:C1235))</f>
        <v/>
      </c>
      <c r="B1235" s="48" t="str">
        <f t="shared" si="38"/>
        <v/>
      </c>
      <c r="C1235" s="24"/>
      <c r="D1235" s="24"/>
      <c r="E1235" s="51" t="str">
        <f t="shared" si="39"/>
        <v/>
      </c>
      <c r="F1235" s="53"/>
    </row>
    <row r="1236" spans="1:6" ht="18.5" x14ac:dyDescent="0.45">
      <c r="A1236" s="44" t="str">
        <f>IF(C1236="","",COUNTA($C$3:C1236))</f>
        <v/>
      </c>
      <c r="B1236" s="48" t="str">
        <f t="shared" si="38"/>
        <v/>
      </c>
      <c r="C1236" s="24"/>
      <c r="D1236" s="24"/>
      <c r="E1236" s="51" t="str">
        <f t="shared" si="39"/>
        <v/>
      </c>
      <c r="F1236" s="53"/>
    </row>
    <row r="1237" spans="1:6" ht="18.5" x14ac:dyDescent="0.45">
      <c r="A1237" s="44" t="str">
        <f>IF(C1237="","",COUNTA($C$3:C1237))</f>
        <v/>
      </c>
      <c r="B1237" s="48" t="str">
        <f t="shared" si="38"/>
        <v/>
      </c>
      <c r="C1237" s="24"/>
      <c r="D1237" s="24"/>
      <c r="E1237" s="51" t="str">
        <f t="shared" si="39"/>
        <v/>
      </c>
      <c r="F1237" s="53"/>
    </row>
    <row r="1238" spans="1:6" ht="18.5" x14ac:dyDescent="0.45">
      <c r="A1238" s="44" t="str">
        <f>IF(C1238="","",COUNTA($C$3:C1238))</f>
        <v/>
      </c>
      <c r="B1238" s="48" t="str">
        <f t="shared" si="38"/>
        <v/>
      </c>
      <c r="C1238" s="24"/>
      <c r="D1238" s="24"/>
      <c r="E1238" s="51" t="str">
        <f t="shared" si="39"/>
        <v/>
      </c>
      <c r="F1238" s="53"/>
    </row>
    <row r="1239" spans="1:6" ht="18.5" x14ac:dyDescent="0.45">
      <c r="A1239" s="44" t="str">
        <f>IF(C1239="","",COUNTA($C$3:C1239))</f>
        <v/>
      </c>
      <c r="B1239" s="48" t="str">
        <f t="shared" si="38"/>
        <v/>
      </c>
      <c r="C1239" s="24"/>
      <c r="D1239" s="24"/>
      <c r="E1239" s="51" t="str">
        <f t="shared" si="39"/>
        <v/>
      </c>
      <c r="F1239" s="53"/>
    </row>
    <row r="1240" spans="1:6" ht="18.5" x14ac:dyDescent="0.45">
      <c r="A1240" s="44" t="str">
        <f>IF(C1240="","",COUNTA($C$3:C1240))</f>
        <v/>
      </c>
      <c r="B1240" s="48" t="str">
        <f t="shared" si="38"/>
        <v/>
      </c>
      <c r="C1240" s="24"/>
      <c r="D1240" s="24"/>
      <c r="E1240" s="51" t="str">
        <f t="shared" si="39"/>
        <v/>
      </c>
      <c r="F1240" s="53"/>
    </row>
    <row r="1241" spans="1:6" ht="18.5" x14ac:dyDescent="0.45">
      <c r="A1241" s="44" t="str">
        <f>IF(C1241="","",COUNTA($C$3:C1241))</f>
        <v/>
      </c>
      <c r="B1241" s="48" t="str">
        <f t="shared" si="38"/>
        <v/>
      </c>
      <c r="C1241" s="24"/>
      <c r="D1241" s="24"/>
      <c r="E1241" s="51" t="str">
        <f t="shared" si="39"/>
        <v/>
      </c>
      <c r="F1241" s="53"/>
    </row>
    <row r="1242" spans="1:6" ht="18.5" x14ac:dyDescent="0.45">
      <c r="A1242" s="44" t="str">
        <f>IF(C1242="","",COUNTA($C$3:C1242))</f>
        <v/>
      </c>
      <c r="B1242" s="48" t="str">
        <f t="shared" si="38"/>
        <v/>
      </c>
      <c r="C1242" s="24"/>
      <c r="D1242" s="24"/>
      <c r="E1242" s="51" t="str">
        <f t="shared" si="39"/>
        <v/>
      </c>
      <c r="F1242" s="53"/>
    </row>
    <row r="1243" spans="1:6" ht="18.5" x14ac:dyDescent="0.45">
      <c r="A1243" s="44" t="str">
        <f>IF(C1243="","",COUNTA($C$3:C1243))</f>
        <v/>
      </c>
      <c r="B1243" s="48" t="str">
        <f t="shared" si="38"/>
        <v/>
      </c>
      <c r="C1243" s="24"/>
      <c r="D1243" s="24"/>
      <c r="E1243" s="51" t="str">
        <f t="shared" si="39"/>
        <v/>
      </c>
      <c r="F1243" s="53"/>
    </row>
    <row r="1244" spans="1:6" ht="18.5" x14ac:dyDescent="0.45">
      <c r="A1244" s="44" t="str">
        <f>IF(C1244="","",COUNTA($C$3:C1244))</f>
        <v/>
      </c>
      <c r="B1244" s="48" t="str">
        <f t="shared" si="38"/>
        <v/>
      </c>
      <c r="C1244" s="24"/>
      <c r="D1244" s="24"/>
      <c r="E1244" s="51" t="str">
        <f t="shared" si="39"/>
        <v/>
      </c>
      <c r="F1244" s="53"/>
    </row>
    <row r="1245" spans="1:6" ht="18.5" x14ac:dyDescent="0.45">
      <c r="A1245" s="44" t="str">
        <f>IF(C1245="","",COUNTA($C$3:C1245))</f>
        <v/>
      </c>
      <c r="B1245" s="48" t="str">
        <f t="shared" si="38"/>
        <v/>
      </c>
      <c r="C1245" s="24"/>
      <c r="D1245" s="24"/>
      <c r="E1245" s="51" t="str">
        <f t="shared" si="39"/>
        <v/>
      </c>
      <c r="F1245" s="53"/>
    </row>
    <row r="1246" spans="1:6" ht="18.5" x14ac:dyDescent="0.45">
      <c r="A1246" s="44" t="str">
        <f>IF(C1246="","",COUNTA($C$3:C1246))</f>
        <v/>
      </c>
      <c r="B1246" s="48" t="str">
        <f t="shared" si="38"/>
        <v/>
      </c>
      <c r="C1246" s="24"/>
      <c r="D1246" s="24"/>
      <c r="E1246" s="51" t="str">
        <f t="shared" si="39"/>
        <v/>
      </c>
      <c r="F1246" s="53"/>
    </row>
    <row r="1247" spans="1:6" ht="18.5" x14ac:dyDescent="0.45">
      <c r="A1247" s="44" t="str">
        <f>IF(C1247="","",COUNTA($C$3:C1247))</f>
        <v/>
      </c>
      <c r="B1247" s="48" t="str">
        <f t="shared" si="38"/>
        <v/>
      </c>
      <c r="C1247" s="24"/>
      <c r="D1247" s="24"/>
      <c r="E1247" s="51" t="str">
        <f t="shared" si="39"/>
        <v/>
      </c>
      <c r="F1247" s="53"/>
    </row>
    <row r="1248" spans="1:6" ht="18.5" x14ac:dyDescent="0.45">
      <c r="A1248" s="44" t="str">
        <f>IF(C1248="","",COUNTA($C$3:C1248))</f>
        <v/>
      </c>
      <c r="B1248" s="48" t="str">
        <f t="shared" si="38"/>
        <v/>
      </c>
      <c r="C1248" s="24"/>
      <c r="D1248" s="24"/>
      <c r="E1248" s="51" t="str">
        <f t="shared" si="39"/>
        <v/>
      </c>
      <c r="F1248" s="53"/>
    </row>
    <row r="1249" spans="1:6" ht="18.5" x14ac:dyDescent="0.45">
      <c r="A1249" s="44" t="str">
        <f>IF(C1249="","",COUNTA($C$3:C1249))</f>
        <v/>
      </c>
      <c r="B1249" s="48" t="str">
        <f t="shared" si="38"/>
        <v/>
      </c>
      <c r="C1249" s="24"/>
      <c r="D1249" s="24"/>
      <c r="E1249" s="51" t="str">
        <f t="shared" si="39"/>
        <v/>
      </c>
      <c r="F1249" s="53"/>
    </row>
    <row r="1250" spans="1:6" ht="18.5" x14ac:dyDescent="0.45">
      <c r="A1250" s="44" t="str">
        <f>IF(C1250="","",COUNTA($C$3:C1250))</f>
        <v/>
      </c>
      <c r="B1250" s="48" t="str">
        <f t="shared" si="38"/>
        <v/>
      </c>
      <c r="C1250" s="24"/>
      <c r="D1250" s="24"/>
      <c r="E1250" s="51" t="str">
        <f t="shared" si="39"/>
        <v/>
      </c>
      <c r="F1250" s="53"/>
    </row>
    <row r="1251" spans="1:6" ht="18.5" x14ac:dyDescent="0.45">
      <c r="A1251" s="44" t="str">
        <f>IF(C1251="","",COUNTA($C$3:C1251))</f>
        <v/>
      </c>
      <c r="B1251" s="48" t="str">
        <f t="shared" si="38"/>
        <v/>
      </c>
      <c r="C1251" s="24"/>
      <c r="D1251" s="24"/>
      <c r="E1251" s="51" t="str">
        <f t="shared" si="39"/>
        <v/>
      </c>
      <c r="F1251" s="53"/>
    </row>
    <row r="1252" spans="1:6" ht="18.5" x14ac:dyDescent="0.45">
      <c r="A1252" s="44" t="str">
        <f>IF(C1252="","",COUNTA($C$3:C1252))</f>
        <v/>
      </c>
      <c r="B1252" s="48" t="str">
        <f t="shared" si="38"/>
        <v/>
      </c>
      <c r="C1252" s="24"/>
      <c r="D1252" s="24"/>
      <c r="E1252" s="51" t="str">
        <f t="shared" si="39"/>
        <v/>
      </c>
      <c r="F1252" s="53"/>
    </row>
    <row r="1253" spans="1:6" ht="18.5" x14ac:dyDescent="0.45">
      <c r="A1253" s="44" t="str">
        <f>IF(C1253="","",COUNTA($C$3:C1253))</f>
        <v/>
      </c>
      <c r="B1253" s="48" t="str">
        <f t="shared" si="38"/>
        <v/>
      </c>
      <c r="C1253" s="24"/>
      <c r="D1253" s="24"/>
      <c r="E1253" s="51" t="str">
        <f t="shared" si="39"/>
        <v/>
      </c>
      <c r="F1253" s="53"/>
    </row>
    <row r="1254" spans="1:6" ht="18.5" x14ac:dyDescent="0.45">
      <c r="A1254" s="44" t="str">
        <f>IF(C1254="","",COUNTA($C$3:C1254))</f>
        <v/>
      </c>
      <c r="B1254" s="48" t="str">
        <f t="shared" si="38"/>
        <v/>
      </c>
      <c r="C1254" s="24"/>
      <c r="D1254" s="24"/>
      <c r="E1254" s="51" t="str">
        <f t="shared" si="39"/>
        <v/>
      </c>
      <c r="F1254" s="53"/>
    </row>
    <row r="1255" spans="1:6" ht="18.5" x14ac:dyDescent="0.45">
      <c r="A1255" s="44" t="str">
        <f>IF(C1255="","",COUNTA($C$3:C1255))</f>
        <v/>
      </c>
      <c r="B1255" s="48" t="str">
        <f t="shared" si="38"/>
        <v/>
      </c>
      <c r="C1255" s="24"/>
      <c r="D1255" s="24"/>
      <c r="E1255" s="51" t="str">
        <f t="shared" si="39"/>
        <v/>
      </c>
      <c r="F1255" s="53"/>
    </row>
    <row r="1256" spans="1:6" ht="18.5" x14ac:dyDescent="0.45">
      <c r="A1256" s="44" t="str">
        <f>IF(C1256="","",COUNTA($C$3:C1256))</f>
        <v/>
      </c>
      <c r="B1256" s="48" t="str">
        <f t="shared" si="38"/>
        <v/>
      </c>
      <c r="C1256" s="24"/>
      <c r="D1256" s="24"/>
      <c r="E1256" s="51" t="str">
        <f t="shared" si="39"/>
        <v/>
      </c>
      <c r="F1256" s="53"/>
    </row>
    <row r="1257" spans="1:6" ht="18.5" x14ac:dyDescent="0.45">
      <c r="A1257" s="44" t="str">
        <f>IF(C1257="","",COUNTA($C$3:C1257))</f>
        <v/>
      </c>
      <c r="B1257" s="48" t="str">
        <f t="shared" si="38"/>
        <v/>
      </c>
      <c r="C1257" s="24"/>
      <c r="D1257" s="24"/>
      <c r="E1257" s="51" t="str">
        <f t="shared" si="39"/>
        <v/>
      </c>
      <c r="F1257" s="53"/>
    </row>
    <row r="1258" spans="1:6" ht="18.5" x14ac:dyDescent="0.45">
      <c r="A1258" s="44" t="str">
        <f>IF(C1258="","",COUNTA($C$3:C1258))</f>
        <v/>
      </c>
      <c r="B1258" s="48" t="str">
        <f t="shared" si="38"/>
        <v/>
      </c>
      <c r="C1258" s="24"/>
      <c r="D1258" s="24"/>
      <c r="E1258" s="51" t="str">
        <f t="shared" si="39"/>
        <v/>
      </c>
      <c r="F1258" s="53"/>
    </row>
    <row r="1259" spans="1:6" ht="18.5" x14ac:dyDescent="0.45">
      <c r="A1259" s="44" t="str">
        <f>IF(C1259="","",COUNTA($C$3:C1259))</f>
        <v/>
      </c>
      <c r="B1259" s="48" t="str">
        <f t="shared" si="38"/>
        <v/>
      </c>
      <c r="C1259" s="24"/>
      <c r="D1259" s="24"/>
      <c r="E1259" s="51" t="str">
        <f t="shared" si="39"/>
        <v/>
      </c>
      <c r="F1259" s="53"/>
    </row>
    <row r="1260" spans="1:6" ht="18.5" x14ac:dyDescent="0.45">
      <c r="A1260" s="44" t="str">
        <f>IF(C1260="","",COUNTA($C$3:C1260))</f>
        <v/>
      </c>
      <c r="B1260" s="48" t="str">
        <f t="shared" si="38"/>
        <v/>
      </c>
      <c r="C1260" s="24"/>
      <c r="D1260" s="24"/>
      <c r="E1260" s="51" t="str">
        <f t="shared" si="39"/>
        <v/>
      </c>
      <c r="F1260" s="53"/>
    </row>
    <row r="1261" spans="1:6" ht="18.5" x14ac:dyDescent="0.45">
      <c r="A1261" s="44" t="str">
        <f>IF(C1261="","",COUNTA($C$3:C1261))</f>
        <v/>
      </c>
      <c r="B1261" s="48" t="str">
        <f t="shared" si="38"/>
        <v/>
      </c>
      <c r="C1261" s="24"/>
      <c r="D1261" s="24"/>
      <c r="E1261" s="51" t="str">
        <f t="shared" si="39"/>
        <v/>
      </c>
      <c r="F1261" s="53"/>
    </row>
    <row r="1262" spans="1:6" ht="18.5" x14ac:dyDescent="0.45">
      <c r="A1262" s="44" t="str">
        <f>IF(C1262="","",COUNTA($C$3:C1262))</f>
        <v/>
      </c>
      <c r="B1262" s="48" t="str">
        <f t="shared" si="38"/>
        <v/>
      </c>
      <c r="C1262" s="24"/>
      <c r="D1262" s="24"/>
      <c r="E1262" s="51" t="str">
        <f t="shared" si="39"/>
        <v/>
      </c>
      <c r="F1262" s="53"/>
    </row>
    <row r="1263" spans="1:6" ht="18.5" x14ac:dyDescent="0.45">
      <c r="A1263" s="44" t="str">
        <f>IF(C1263="","",COUNTA($C$3:C1263))</f>
        <v/>
      </c>
      <c r="B1263" s="48" t="str">
        <f t="shared" si="38"/>
        <v/>
      </c>
      <c r="C1263" s="24"/>
      <c r="D1263" s="24"/>
      <c r="E1263" s="51" t="str">
        <f t="shared" si="39"/>
        <v/>
      </c>
      <c r="F1263" s="53"/>
    </row>
    <row r="1264" spans="1:6" ht="18.5" x14ac:dyDescent="0.45">
      <c r="A1264" s="44" t="str">
        <f>IF(C1264="","",COUNTA($C$3:C1264))</f>
        <v/>
      </c>
      <c r="B1264" s="48" t="str">
        <f t="shared" si="38"/>
        <v/>
      </c>
      <c r="C1264" s="24"/>
      <c r="D1264" s="24"/>
      <c r="E1264" s="51" t="str">
        <f t="shared" si="39"/>
        <v/>
      </c>
      <c r="F1264" s="53"/>
    </row>
    <row r="1265" spans="1:6" ht="18.5" x14ac:dyDescent="0.45">
      <c r="A1265" s="44" t="str">
        <f>IF(C1265="","",COUNTA($C$3:C1265))</f>
        <v/>
      </c>
      <c r="B1265" s="48" t="str">
        <f t="shared" si="38"/>
        <v/>
      </c>
      <c r="C1265" s="24"/>
      <c r="D1265" s="24"/>
      <c r="E1265" s="51" t="str">
        <f t="shared" si="39"/>
        <v/>
      </c>
      <c r="F1265" s="53"/>
    </row>
    <row r="1266" spans="1:6" ht="18.5" x14ac:dyDescent="0.45">
      <c r="A1266" s="44" t="str">
        <f>IF(C1266="","",COUNTA($C$3:C1266))</f>
        <v/>
      </c>
      <c r="B1266" s="48" t="str">
        <f t="shared" si="38"/>
        <v/>
      </c>
      <c r="C1266" s="24"/>
      <c r="D1266" s="24"/>
      <c r="E1266" s="51" t="str">
        <f t="shared" si="39"/>
        <v/>
      </c>
      <c r="F1266" s="53"/>
    </row>
    <row r="1267" spans="1:6" ht="18.5" x14ac:dyDescent="0.45">
      <c r="A1267" s="44" t="str">
        <f>IF(C1267="","",COUNTA($C$3:C1267))</f>
        <v/>
      </c>
      <c r="B1267" s="48" t="str">
        <f t="shared" si="38"/>
        <v/>
      </c>
      <c r="C1267" s="24"/>
      <c r="D1267" s="24"/>
      <c r="E1267" s="51" t="str">
        <f t="shared" si="39"/>
        <v/>
      </c>
      <c r="F1267" s="53"/>
    </row>
    <row r="1268" spans="1:6" ht="18.5" x14ac:dyDescent="0.45">
      <c r="A1268" s="44" t="str">
        <f>IF(C1268="","",COUNTA($C$3:C1268))</f>
        <v/>
      </c>
      <c r="B1268" s="48" t="str">
        <f t="shared" si="38"/>
        <v/>
      </c>
      <c r="C1268" s="24"/>
      <c r="D1268" s="24"/>
      <c r="E1268" s="51" t="str">
        <f t="shared" si="39"/>
        <v/>
      </c>
      <c r="F1268" s="53"/>
    </row>
    <row r="1269" spans="1:6" ht="18.5" x14ac:dyDescent="0.45">
      <c r="A1269" s="44" t="str">
        <f>IF(C1269="","",COUNTA($C$3:C1269))</f>
        <v/>
      </c>
      <c r="B1269" s="48" t="str">
        <f t="shared" si="38"/>
        <v/>
      </c>
      <c r="C1269" s="24"/>
      <c r="D1269" s="24"/>
      <c r="E1269" s="51" t="str">
        <f t="shared" si="39"/>
        <v/>
      </c>
      <c r="F1269" s="53"/>
    </row>
    <row r="1270" spans="1:6" ht="18.5" x14ac:dyDescent="0.45">
      <c r="A1270" s="44" t="str">
        <f>IF(C1270="","",COUNTA($C$3:C1270))</f>
        <v/>
      </c>
      <c r="B1270" s="48" t="str">
        <f t="shared" si="38"/>
        <v/>
      </c>
      <c r="C1270" s="24"/>
      <c r="D1270" s="24"/>
      <c r="E1270" s="51" t="str">
        <f t="shared" si="39"/>
        <v/>
      </c>
      <c r="F1270" s="53"/>
    </row>
    <row r="1271" spans="1:6" ht="18.5" x14ac:dyDescent="0.45">
      <c r="A1271" s="44" t="str">
        <f>IF(C1271="","",COUNTA($C$3:C1271))</f>
        <v/>
      </c>
      <c r="B1271" s="48" t="str">
        <f t="shared" si="38"/>
        <v/>
      </c>
      <c r="C1271" s="24"/>
      <c r="D1271" s="24"/>
      <c r="E1271" s="51" t="str">
        <f t="shared" si="39"/>
        <v/>
      </c>
      <c r="F1271" s="53"/>
    </row>
    <row r="1272" spans="1:6" ht="18.5" x14ac:dyDescent="0.45">
      <c r="A1272" s="44" t="str">
        <f>IF(C1272="","",COUNTA($C$3:C1272))</f>
        <v/>
      </c>
      <c r="B1272" s="48" t="str">
        <f t="shared" si="38"/>
        <v/>
      </c>
      <c r="C1272" s="24"/>
      <c r="D1272" s="24"/>
      <c r="E1272" s="51" t="str">
        <f t="shared" si="39"/>
        <v/>
      </c>
      <c r="F1272" s="53"/>
    </row>
    <row r="1273" spans="1:6" ht="18.5" x14ac:dyDescent="0.45">
      <c r="A1273" s="44" t="str">
        <f>IF(C1273="","",COUNTA($C$3:C1273))</f>
        <v/>
      </c>
      <c r="B1273" s="48" t="str">
        <f t="shared" si="38"/>
        <v/>
      </c>
      <c r="C1273" s="24"/>
      <c r="D1273" s="24"/>
      <c r="E1273" s="51" t="str">
        <f t="shared" si="39"/>
        <v/>
      </c>
      <c r="F1273" s="53"/>
    </row>
    <row r="1274" spans="1:6" ht="18.5" x14ac:dyDescent="0.45">
      <c r="A1274" s="44" t="str">
        <f>IF(C1274="","",COUNTA($C$3:C1274))</f>
        <v/>
      </c>
      <c r="B1274" s="48" t="str">
        <f t="shared" si="38"/>
        <v/>
      </c>
      <c r="C1274" s="24"/>
      <c r="D1274" s="24"/>
      <c r="E1274" s="51" t="str">
        <f t="shared" si="39"/>
        <v/>
      </c>
      <c r="F1274" s="53"/>
    </row>
    <row r="1275" spans="1:6" ht="18.5" x14ac:dyDescent="0.45">
      <c r="A1275" s="44" t="str">
        <f>IF(C1275="","",COUNTA($C$3:C1275))</f>
        <v/>
      </c>
      <c r="B1275" s="48" t="str">
        <f t="shared" si="38"/>
        <v/>
      </c>
      <c r="C1275" s="24"/>
      <c r="D1275" s="24"/>
      <c r="E1275" s="51" t="str">
        <f t="shared" si="39"/>
        <v/>
      </c>
      <c r="F1275" s="53"/>
    </row>
    <row r="1276" spans="1:6" ht="18.5" x14ac:dyDescent="0.45">
      <c r="A1276" s="44" t="str">
        <f>IF(C1276="","",COUNTA($C$3:C1276))</f>
        <v/>
      </c>
      <c r="B1276" s="48" t="str">
        <f t="shared" si="38"/>
        <v/>
      </c>
      <c r="C1276" s="24"/>
      <c r="D1276" s="24"/>
      <c r="E1276" s="51" t="str">
        <f t="shared" si="39"/>
        <v/>
      </c>
      <c r="F1276" s="53"/>
    </row>
    <row r="1277" spans="1:6" ht="18.5" x14ac:dyDescent="0.45">
      <c r="A1277" s="44" t="str">
        <f>IF(C1277="","",COUNTA($C$3:C1277))</f>
        <v/>
      </c>
      <c r="B1277" s="48" t="str">
        <f t="shared" si="38"/>
        <v/>
      </c>
      <c r="C1277" s="24"/>
      <c r="D1277" s="24"/>
      <c r="E1277" s="51" t="str">
        <f t="shared" si="39"/>
        <v/>
      </c>
      <c r="F1277" s="53"/>
    </row>
    <row r="1278" spans="1:6" ht="18.5" x14ac:dyDescent="0.45">
      <c r="A1278" s="44" t="str">
        <f>IF(C1278="","",COUNTA($C$3:C1278))</f>
        <v/>
      </c>
      <c r="B1278" s="48" t="str">
        <f t="shared" si="38"/>
        <v/>
      </c>
      <c r="C1278" s="24"/>
      <c r="D1278" s="24"/>
      <c r="E1278" s="51" t="str">
        <f t="shared" si="39"/>
        <v/>
      </c>
      <c r="F1278" s="53"/>
    </row>
    <row r="1279" spans="1:6" ht="18.5" x14ac:dyDescent="0.45">
      <c r="A1279" s="44" t="str">
        <f>IF(C1279="","",COUNTA($C$3:C1279))</f>
        <v/>
      </c>
      <c r="B1279" s="48" t="str">
        <f t="shared" si="38"/>
        <v/>
      </c>
      <c r="C1279" s="24"/>
      <c r="D1279" s="24"/>
      <c r="E1279" s="51" t="str">
        <f t="shared" si="39"/>
        <v/>
      </c>
      <c r="F1279" s="53"/>
    </row>
    <row r="1280" spans="1:6" ht="18.5" x14ac:dyDescent="0.45">
      <c r="A1280" s="44" t="str">
        <f>IF(C1280="","",COUNTA($C$3:C1280))</f>
        <v/>
      </c>
      <c r="B1280" s="48" t="str">
        <f t="shared" si="38"/>
        <v/>
      </c>
      <c r="C1280" s="24"/>
      <c r="D1280" s="24"/>
      <c r="E1280" s="51" t="str">
        <f t="shared" si="39"/>
        <v/>
      </c>
      <c r="F1280" s="53"/>
    </row>
    <row r="1281" spans="1:6" ht="18.5" x14ac:dyDescent="0.45">
      <c r="A1281" s="44" t="str">
        <f>IF(C1281="","",COUNTA($C$3:C1281))</f>
        <v/>
      </c>
      <c r="B1281" s="48" t="str">
        <f t="shared" si="38"/>
        <v/>
      </c>
      <c r="C1281" s="24"/>
      <c r="D1281" s="24"/>
      <c r="E1281" s="51" t="str">
        <f t="shared" si="39"/>
        <v/>
      </c>
      <c r="F1281" s="53"/>
    </row>
    <row r="1282" spans="1:6" ht="18.5" x14ac:dyDescent="0.45">
      <c r="A1282" s="44" t="str">
        <f>IF(C1282="","",COUNTA($C$3:C1282))</f>
        <v/>
      </c>
      <c r="B1282" s="48" t="str">
        <f t="shared" si="38"/>
        <v/>
      </c>
      <c r="C1282" s="24"/>
      <c r="D1282" s="24"/>
      <c r="E1282" s="51" t="str">
        <f t="shared" si="39"/>
        <v/>
      </c>
      <c r="F1282" s="53"/>
    </row>
    <row r="1283" spans="1:6" ht="18.5" x14ac:dyDescent="0.45">
      <c r="A1283" s="44" t="str">
        <f>IF(C1283="","",COUNTA($C$3:C1283))</f>
        <v/>
      </c>
      <c r="B1283" s="48" t="str">
        <f t="shared" si="38"/>
        <v/>
      </c>
      <c r="C1283" s="24"/>
      <c r="D1283" s="24"/>
      <c r="E1283" s="51" t="str">
        <f t="shared" si="39"/>
        <v/>
      </c>
      <c r="F1283" s="53"/>
    </row>
    <row r="1284" spans="1:6" ht="18.5" x14ac:dyDescent="0.45">
      <c r="A1284" s="44" t="str">
        <f>IF(C1284="","",COUNTA($C$3:C1284))</f>
        <v/>
      </c>
      <c r="B1284" s="48" t="str">
        <f t="shared" ref="B1284:B1347" si="40">IF(C1284="","",TEXT(C1284,"mmmm"))</f>
        <v/>
      </c>
      <c r="C1284" s="24"/>
      <c r="D1284" s="24"/>
      <c r="E1284" s="51" t="str">
        <f t="shared" ref="E1284:E1347" si="41">IF(F1284="","","Kg's")</f>
        <v/>
      </c>
      <c r="F1284" s="53"/>
    </row>
    <row r="1285" spans="1:6" ht="18.5" x14ac:dyDescent="0.45">
      <c r="A1285" s="44" t="str">
        <f>IF(C1285="","",COUNTA($C$3:C1285))</f>
        <v/>
      </c>
      <c r="B1285" s="48" t="str">
        <f t="shared" si="40"/>
        <v/>
      </c>
      <c r="C1285" s="24"/>
      <c r="D1285" s="24"/>
      <c r="E1285" s="51" t="str">
        <f t="shared" si="41"/>
        <v/>
      </c>
      <c r="F1285" s="53"/>
    </row>
    <row r="1286" spans="1:6" ht="18.5" x14ac:dyDescent="0.45">
      <c r="A1286" s="44" t="str">
        <f>IF(C1286="","",COUNTA($C$3:C1286))</f>
        <v/>
      </c>
      <c r="B1286" s="48" t="str">
        <f t="shared" si="40"/>
        <v/>
      </c>
      <c r="C1286" s="24"/>
      <c r="D1286" s="24"/>
      <c r="E1286" s="51" t="str">
        <f t="shared" si="41"/>
        <v/>
      </c>
      <c r="F1286" s="53"/>
    </row>
    <row r="1287" spans="1:6" ht="18.5" x14ac:dyDescent="0.45">
      <c r="A1287" s="44" t="str">
        <f>IF(C1287="","",COUNTA($C$3:C1287))</f>
        <v/>
      </c>
      <c r="B1287" s="48" t="str">
        <f t="shared" si="40"/>
        <v/>
      </c>
      <c r="C1287" s="24"/>
      <c r="D1287" s="24"/>
      <c r="E1287" s="51" t="str">
        <f t="shared" si="41"/>
        <v/>
      </c>
      <c r="F1287" s="53"/>
    </row>
    <row r="1288" spans="1:6" ht="18.5" x14ac:dyDescent="0.45">
      <c r="A1288" s="44" t="str">
        <f>IF(C1288="","",COUNTA($C$3:C1288))</f>
        <v/>
      </c>
      <c r="B1288" s="48" t="str">
        <f t="shared" si="40"/>
        <v/>
      </c>
      <c r="C1288" s="24"/>
      <c r="D1288" s="24"/>
      <c r="E1288" s="51" t="str">
        <f t="shared" si="41"/>
        <v/>
      </c>
      <c r="F1288" s="53"/>
    </row>
    <row r="1289" spans="1:6" ht="18.5" x14ac:dyDescent="0.45">
      <c r="A1289" s="44" t="str">
        <f>IF(C1289="","",COUNTA($C$3:C1289))</f>
        <v/>
      </c>
      <c r="B1289" s="48" t="str">
        <f t="shared" si="40"/>
        <v/>
      </c>
      <c r="C1289" s="24"/>
      <c r="D1289" s="24"/>
      <c r="E1289" s="51" t="str">
        <f t="shared" si="41"/>
        <v/>
      </c>
      <c r="F1289" s="53"/>
    </row>
    <row r="1290" spans="1:6" ht="18.5" x14ac:dyDescent="0.45">
      <c r="A1290" s="44" t="str">
        <f>IF(C1290="","",COUNTA($C$3:C1290))</f>
        <v/>
      </c>
      <c r="B1290" s="48" t="str">
        <f t="shared" si="40"/>
        <v/>
      </c>
      <c r="C1290" s="24"/>
      <c r="D1290" s="24"/>
      <c r="E1290" s="51" t="str">
        <f t="shared" si="41"/>
        <v/>
      </c>
      <c r="F1290" s="53"/>
    </row>
    <row r="1291" spans="1:6" ht="18.5" x14ac:dyDescent="0.45">
      <c r="A1291" s="44" t="str">
        <f>IF(C1291="","",COUNTA($C$3:C1291))</f>
        <v/>
      </c>
      <c r="B1291" s="48" t="str">
        <f t="shared" si="40"/>
        <v/>
      </c>
      <c r="C1291" s="24"/>
      <c r="D1291" s="24"/>
      <c r="E1291" s="51" t="str">
        <f t="shared" si="41"/>
        <v/>
      </c>
      <c r="F1291" s="53"/>
    </row>
    <row r="1292" spans="1:6" ht="18.5" x14ac:dyDescent="0.45">
      <c r="A1292" s="44" t="str">
        <f>IF(C1292="","",COUNTA($C$3:C1292))</f>
        <v/>
      </c>
      <c r="B1292" s="48" t="str">
        <f t="shared" si="40"/>
        <v/>
      </c>
      <c r="C1292" s="24"/>
      <c r="D1292" s="24"/>
      <c r="E1292" s="51" t="str">
        <f t="shared" si="41"/>
        <v/>
      </c>
      <c r="F1292" s="53"/>
    </row>
    <row r="1293" spans="1:6" ht="18.5" x14ac:dyDescent="0.45">
      <c r="A1293" s="44" t="str">
        <f>IF(C1293="","",COUNTA($C$3:C1293))</f>
        <v/>
      </c>
      <c r="B1293" s="48" t="str">
        <f t="shared" si="40"/>
        <v/>
      </c>
      <c r="C1293" s="24"/>
      <c r="D1293" s="24"/>
      <c r="E1293" s="51" t="str">
        <f t="shared" si="41"/>
        <v/>
      </c>
      <c r="F1293" s="53"/>
    </row>
    <row r="1294" spans="1:6" ht="18.5" x14ac:dyDescent="0.45">
      <c r="A1294" s="44" t="str">
        <f>IF(C1294="","",COUNTA($C$3:C1294))</f>
        <v/>
      </c>
      <c r="B1294" s="48" t="str">
        <f t="shared" si="40"/>
        <v/>
      </c>
      <c r="C1294" s="24"/>
      <c r="D1294" s="24"/>
      <c r="E1294" s="51" t="str">
        <f t="shared" si="41"/>
        <v/>
      </c>
      <c r="F1294" s="53"/>
    </row>
    <row r="1295" spans="1:6" ht="18.5" x14ac:dyDescent="0.45">
      <c r="A1295" s="44" t="str">
        <f>IF(C1295="","",COUNTA($C$3:C1295))</f>
        <v/>
      </c>
      <c r="B1295" s="48" t="str">
        <f t="shared" si="40"/>
        <v/>
      </c>
      <c r="C1295" s="24"/>
      <c r="D1295" s="24"/>
      <c r="E1295" s="51" t="str">
        <f t="shared" si="41"/>
        <v/>
      </c>
      <c r="F1295" s="53"/>
    </row>
    <row r="1296" spans="1:6" ht="18.5" x14ac:dyDescent="0.45">
      <c r="A1296" s="44" t="str">
        <f>IF(C1296="","",COUNTA($C$3:C1296))</f>
        <v/>
      </c>
      <c r="B1296" s="48" t="str">
        <f t="shared" si="40"/>
        <v/>
      </c>
      <c r="C1296" s="24"/>
      <c r="D1296" s="24"/>
      <c r="E1296" s="51" t="str">
        <f t="shared" si="41"/>
        <v/>
      </c>
      <c r="F1296" s="53"/>
    </row>
    <row r="1297" spans="1:6" ht="18.5" x14ac:dyDescent="0.45">
      <c r="A1297" s="44" t="str">
        <f>IF(C1297="","",COUNTA($C$3:C1297))</f>
        <v/>
      </c>
      <c r="B1297" s="48" t="str">
        <f t="shared" si="40"/>
        <v/>
      </c>
      <c r="C1297" s="24"/>
      <c r="D1297" s="24"/>
      <c r="E1297" s="51" t="str">
        <f t="shared" si="41"/>
        <v/>
      </c>
      <c r="F1297" s="53"/>
    </row>
    <row r="1298" spans="1:6" ht="18.5" x14ac:dyDescent="0.45">
      <c r="A1298" s="44" t="str">
        <f>IF(C1298="","",COUNTA($C$3:C1298))</f>
        <v/>
      </c>
      <c r="B1298" s="48" t="str">
        <f t="shared" si="40"/>
        <v/>
      </c>
      <c r="C1298" s="24"/>
      <c r="D1298" s="24"/>
      <c r="E1298" s="51" t="str">
        <f t="shared" si="41"/>
        <v/>
      </c>
      <c r="F1298" s="53"/>
    </row>
    <row r="1299" spans="1:6" ht="18.5" x14ac:dyDescent="0.45">
      <c r="A1299" s="44" t="str">
        <f>IF(C1299="","",COUNTA($C$3:C1299))</f>
        <v/>
      </c>
      <c r="B1299" s="48" t="str">
        <f t="shared" si="40"/>
        <v/>
      </c>
      <c r="C1299" s="24"/>
      <c r="D1299" s="24"/>
      <c r="E1299" s="51" t="str">
        <f t="shared" si="41"/>
        <v/>
      </c>
      <c r="F1299" s="53"/>
    </row>
    <row r="1300" spans="1:6" ht="18.5" x14ac:dyDescent="0.45">
      <c r="A1300" s="44" t="str">
        <f>IF(C1300="","",COUNTA($C$3:C1300))</f>
        <v/>
      </c>
      <c r="B1300" s="48" t="str">
        <f t="shared" si="40"/>
        <v/>
      </c>
      <c r="C1300" s="24"/>
      <c r="D1300" s="24"/>
      <c r="E1300" s="51" t="str">
        <f t="shared" si="41"/>
        <v/>
      </c>
      <c r="F1300" s="53"/>
    </row>
    <row r="1301" spans="1:6" ht="18.5" x14ac:dyDescent="0.45">
      <c r="A1301" s="44" t="str">
        <f>IF(C1301="","",COUNTA($C$3:C1301))</f>
        <v/>
      </c>
      <c r="B1301" s="48" t="str">
        <f t="shared" si="40"/>
        <v/>
      </c>
      <c r="C1301" s="24"/>
      <c r="D1301" s="24"/>
      <c r="E1301" s="51" t="str">
        <f t="shared" si="41"/>
        <v/>
      </c>
      <c r="F1301" s="53"/>
    </row>
    <row r="1302" spans="1:6" ht="18.5" x14ac:dyDescent="0.45">
      <c r="A1302" s="44" t="str">
        <f>IF(C1302="","",COUNTA($C$3:C1302))</f>
        <v/>
      </c>
      <c r="B1302" s="48" t="str">
        <f t="shared" si="40"/>
        <v/>
      </c>
      <c r="C1302" s="24"/>
      <c r="D1302" s="24"/>
      <c r="E1302" s="51" t="str">
        <f t="shared" si="41"/>
        <v/>
      </c>
      <c r="F1302" s="53"/>
    </row>
    <row r="1303" spans="1:6" ht="18.5" x14ac:dyDescent="0.45">
      <c r="A1303" s="44" t="str">
        <f>IF(C1303="","",COUNTA($C$3:C1303))</f>
        <v/>
      </c>
      <c r="B1303" s="48" t="str">
        <f t="shared" si="40"/>
        <v/>
      </c>
      <c r="C1303" s="24"/>
      <c r="D1303" s="24"/>
      <c r="E1303" s="51" t="str">
        <f t="shared" si="41"/>
        <v/>
      </c>
      <c r="F1303" s="53"/>
    </row>
    <row r="1304" spans="1:6" ht="18.5" x14ac:dyDescent="0.45">
      <c r="A1304" s="44" t="str">
        <f>IF(C1304="","",COUNTA($C$3:C1304))</f>
        <v/>
      </c>
      <c r="B1304" s="48" t="str">
        <f t="shared" si="40"/>
        <v/>
      </c>
      <c r="C1304" s="24"/>
      <c r="D1304" s="24"/>
      <c r="E1304" s="51" t="str">
        <f t="shared" si="41"/>
        <v/>
      </c>
      <c r="F1304" s="53"/>
    </row>
    <row r="1305" spans="1:6" ht="18.5" x14ac:dyDescent="0.45">
      <c r="A1305" s="44" t="str">
        <f>IF(C1305="","",COUNTA($C$3:C1305))</f>
        <v/>
      </c>
      <c r="B1305" s="48" t="str">
        <f t="shared" si="40"/>
        <v/>
      </c>
      <c r="C1305" s="24"/>
      <c r="D1305" s="24"/>
      <c r="E1305" s="51" t="str">
        <f t="shared" si="41"/>
        <v/>
      </c>
      <c r="F1305" s="53"/>
    </row>
    <row r="1306" spans="1:6" ht="18.5" x14ac:dyDescent="0.45">
      <c r="A1306" s="44" t="str">
        <f>IF(C1306="","",COUNTA($C$3:C1306))</f>
        <v/>
      </c>
      <c r="B1306" s="48" t="str">
        <f t="shared" si="40"/>
        <v/>
      </c>
      <c r="C1306" s="24"/>
      <c r="D1306" s="24"/>
      <c r="E1306" s="51" t="str">
        <f t="shared" si="41"/>
        <v/>
      </c>
      <c r="F1306" s="53"/>
    </row>
    <row r="1307" spans="1:6" ht="18.5" x14ac:dyDescent="0.45">
      <c r="A1307" s="44" t="str">
        <f>IF(C1307="","",COUNTA($C$3:C1307))</f>
        <v/>
      </c>
      <c r="B1307" s="48" t="str">
        <f t="shared" si="40"/>
        <v/>
      </c>
      <c r="C1307" s="24"/>
      <c r="D1307" s="24"/>
      <c r="E1307" s="51" t="str">
        <f t="shared" si="41"/>
        <v/>
      </c>
      <c r="F1307" s="53"/>
    </row>
    <row r="1308" spans="1:6" ht="18.5" x14ac:dyDescent="0.45">
      <c r="A1308" s="44" t="str">
        <f>IF(C1308="","",COUNTA($C$3:C1308))</f>
        <v/>
      </c>
      <c r="B1308" s="48" t="str">
        <f t="shared" si="40"/>
        <v/>
      </c>
      <c r="C1308" s="24"/>
      <c r="D1308" s="24"/>
      <c r="E1308" s="51" t="str">
        <f t="shared" si="41"/>
        <v/>
      </c>
      <c r="F1308" s="53"/>
    </row>
    <row r="1309" spans="1:6" ht="18.5" x14ac:dyDescent="0.45">
      <c r="A1309" s="44" t="str">
        <f>IF(C1309="","",COUNTA($C$3:C1309))</f>
        <v/>
      </c>
      <c r="B1309" s="48" t="str">
        <f t="shared" si="40"/>
        <v/>
      </c>
      <c r="C1309" s="24"/>
      <c r="D1309" s="24"/>
      <c r="E1309" s="51" t="str">
        <f t="shared" si="41"/>
        <v/>
      </c>
      <c r="F1309" s="53"/>
    </row>
    <row r="1310" spans="1:6" ht="18.5" x14ac:dyDescent="0.45">
      <c r="A1310" s="44" t="str">
        <f>IF(C1310="","",COUNTA($C$3:C1310))</f>
        <v/>
      </c>
      <c r="B1310" s="48" t="str">
        <f t="shared" si="40"/>
        <v/>
      </c>
      <c r="C1310" s="24"/>
      <c r="D1310" s="24"/>
      <c r="E1310" s="51" t="str">
        <f t="shared" si="41"/>
        <v/>
      </c>
      <c r="F1310" s="53"/>
    </row>
    <row r="1311" spans="1:6" ht="18.5" x14ac:dyDescent="0.45">
      <c r="A1311" s="44" t="str">
        <f>IF(C1311="","",COUNTA($C$3:C1311))</f>
        <v/>
      </c>
      <c r="B1311" s="48" t="str">
        <f t="shared" si="40"/>
        <v/>
      </c>
      <c r="C1311" s="24"/>
      <c r="D1311" s="24"/>
      <c r="E1311" s="51" t="str">
        <f t="shared" si="41"/>
        <v/>
      </c>
      <c r="F1311" s="53"/>
    </row>
    <row r="1312" spans="1:6" ht="18.5" x14ac:dyDescent="0.45">
      <c r="A1312" s="44" t="str">
        <f>IF(C1312="","",COUNTA($C$3:C1312))</f>
        <v/>
      </c>
      <c r="B1312" s="48" t="str">
        <f t="shared" si="40"/>
        <v/>
      </c>
      <c r="C1312" s="24"/>
      <c r="D1312" s="24"/>
      <c r="E1312" s="51" t="str">
        <f t="shared" si="41"/>
        <v/>
      </c>
      <c r="F1312" s="53"/>
    </row>
    <row r="1313" spans="1:6" ht="18.5" x14ac:dyDescent="0.45">
      <c r="A1313" s="44" t="str">
        <f>IF(C1313="","",COUNTA($C$3:C1313))</f>
        <v/>
      </c>
      <c r="B1313" s="48" t="str">
        <f t="shared" si="40"/>
        <v/>
      </c>
      <c r="C1313" s="24"/>
      <c r="D1313" s="24"/>
      <c r="E1313" s="51" t="str">
        <f t="shared" si="41"/>
        <v/>
      </c>
      <c r="F1313" s="53"/>
    </row>
    <row r="1314" spans="1:6" ht="18.5" x14ac:dyDescent="0.45">
      <c r="A1314" s="44" t="str">
        <f>IF(C1314="","",COUNTA($C$3:C1314))</f>
        <v/>
      </c>
      <c r="B1314" s="48" t="str">
        <f t="shared" si="40"/>
        <v/>
      </c>
      <c r="C1314" s="24"/>
      <c r="D1314" s="24"/>
      <c r="E1314" s="51" t="str">
        <f t="shared" si="41"/>
        <v/>
      </c>
      <c r="F1314" s="53"/>
    </row>
    <row r="1315" spans="1:6" ht="18.5" x14ac:dyDescent="0.45">
      <c r="A1315" s="44" t="str">
        <f>IF(C1315="","",COUNTA($C$3:C1315))</f>
        <v/>
      </c>
      <c r="B1315" s="48" t="str">
        <f t="shared" si="40"/>
        <v/>
      </c>
      <c r="C1315" s="24"/>
      <c r="D1315" s="24"/>
      <c r="E1315" s="51" t="str">
        <f t="shared" si="41"/>
        <v/>
      </c>
      <c r="F1315" s="53"/>
    </row>
    <row r="1316" spans="1:6" ht="18.5" x14ac:dyDescent="0.45">
      <c r="A1316" s="44" t="str">
        <f>IF(C1316="","",COUNTA($C$3:C1316))</f>
        <v/>
      </c>
      <c r="B1316" s="48" t="str">
        <f t="shared" si="40"/>
        <v/>
      </c>
      <c r="C1316" s="24"/>
      <c r="D1316" s="24"/>
      <c r="E1316" s="51" t="str">
        <f t="shared" si="41"/>
        <v/>
      </c>
      <c r="F1316" s="53"/>
    </row>
    <row r="1317" spans="1:6" ht="18.5" x14ac:dyDescent="0.45">
      <c r="A1317" s="44" t="str">
        <f>IF(C1317="","",COUNTA($C$3:C1317))</f>
        <v/>
      </c>
      <c r="B1317" s="48" t="str">
        <f t="shared" si="40"/>
        <v/>
      </c>
      <c r="C1317" s="24"/>
      <c r="D1317" s="24"/>
      <c r="E1317" s="51" t="str">
        <f t="shared" si="41"/>
        <v/>
      </c>
      <c r="F1317" s="53"/>
    </row>
    <row r="1318" spans="1:6" ht="18.5" x14ac:dyDescent="0.45">
      <c r="A1318" s="44" t="str">
        <f>IF(C1318="","",COUNTA($C$3:C1318))</f>
        <v/>
      </c>
      <c r="B1318" s="48" t="str">
        <f t="shared" si="40"/>
        <v/>
      </c>
      <c r="C1318" s="24"/>
      <c r="D1318" s="24"/>
      <c r="E1318" s="51" t="str">
        <f t="shared" si="41"/>
        <v/>
      </c>
      <c r="F1318" s="53"/>
    </row>
    <row r="1319" spans="1:6" ht="18.5" x14ac:dyDescent="0.45">
      <c r="A1319" s="44" t="str">
        <f>IF(C1319="","",COUNTA($C$3:C1319))</f>
        <v/>
      </c>
      <c r="B1319" s="48" t="str">
        <f t="shared" si="40"/>
        <v/>
      </c>
      <c r="C1319" s="24"/>
      <c r="D1319" s="24"/>
      <c r="E1319" s="51" t="str">
        <f t="shared" si="41"/>
        <v/>
      </c>
      <c r="F1319" s="53"/>
    </row>
    <row r="1320" spans="1:6" ht="18.5" x14ac:dyDescent="0.45">
      <c r="A1320" s="44" t="str">
        <f>IF(C1320="","",COUNTA($C$3:C1320))</f>
        <v/>
      </c>
      <c r="B1320" s="48" t="str">
        <f t="shared" si="40"/>
        <v/>
      </c>
      <c r="C1320" s="24"/>
      <c r="D1320" s="24"/>
      <c r="E1320" s="51" t="str">
        <f t="shared" si="41"/>
        <v/>
      </c>
      <c r="F1320" s="53"/>
    </row>
    <row r="1321" spans="1:6" ht="18.5" x14ac:dyDescent="0.45">
      <c r="A1321" s="44" t="str">
        <f>IF(C1321="","",COUNTA($C$3:C1321))</f>
        <v/>
      </c>
      <c r="B1321" s="48" t="str">
        <f t="shared" si="40"/>
        <v/>
      </c>
      <c r="C1321" s="24"/>
      <c r="D1321" s="24"/>
      <c r="E1321" s="51" t="str">
        <f t="shared" si="41"/>
        <v/>
      </c>
      <c r="F1321" s="53"/>
    </row>
    <row r="1322" spans="1:6" ht="18.5" x14ac:dyDescent="0.45">
      <c r="A1322" s="44" t="str">
        <f>IF(C1322="","",COUNTA($C$3:C1322))</f>
        <v/>
      </c>
      <c r="B1322" s="48" t="str">
        <f t="shared" si="40"/>
        <v/>
      </c>
      <c r="C1322" s="24"/>
      <c r="D1322" s="24"/>
      <c r="E1322" s="51" t="str">
        <f t="shared" si="41"/>
        <v/>
      </c>
      <c r="F1322" s="53"/>
    </row>
    <row r="1323" spans="1:6" ht="18.5" x14ac:dyDescent="0.45">
      <c r="A1323" s="44" t="str">
        <f>IF(C1323="","",COUNTA($C$3:C1323))</f>
        <v/>
      </c>
      <c r="B1323" s="48" t="str">
        <f t="shared" si="40"/>
        <v/>
      </c>
      <c r="C1323" s="24"/>
      <c r="D1323" s="24"/>
      <c r="E1323" s="51" t="str">
        <f t="shared" si="41"/>
        <v/>
      </c>
      <c r="F1323" s="53"/>
    </row>
    <row r="1324" spans="1:6" ht="18.5" x14ac:dyDescent="0.45">
      <c r="A1324" s="44" t="str">
        <f>IF(C1324="","",COUNTA($C$3:C1324))</f>
        <v/>
      </c>
      <c r="B1324" s="48" t="str">
        <f t="shared" si="40"/>
        <v/>
      </c>
      <c r="C1324" s="24"/>
      <c r="D1324" s="24"/>
      <c r="E1324" s="51" t="str">
        <f t="shared" si="41"/>
        <v/>
      </c>
      <c r="F1324" s="53"/>
    </row>
    <row r="1325" spans="1:6" ht="18.5" x14ac:dyDescent="0.45">
      <c r="A1325" s="44" t="str">
        <f>IF(C1325="","",COUNTA($C$3:C1325))</f>
        <v/>
      </c>
      <c r="B1325" s="48" t="str">
        <f t="shared" si="40"/>
        <v/>
      </c>
      <c r="C1325" s="24"/>
      <c r="D1325" s="24"/>
      <c r="E1325" s="51" t="str">
        <f t="shared" si="41"/>
        <v/>
      </c>
      <c r="F1325" s="53"/>
    </row>
    <row r="1326" spans="1:6" ht="18.5" x14ac:dyDescent="0.45">
      <c r="A1326" s="44" t="str">
        <f>IF(C1326="","",COUNTA($C$3:C1326))</f>
        <v/>
      </c>
      <c r="B1326" s="48" t="str">
        <f t="shared" si="40"/>
        <v/>
      </c>
      <c r="C1326" s="24"/>
      <c r="D1326" s="24"/>
      <c r="E1326" s="51" t="str">
        <f t="shared" si="41"/>
        <v/>
      </c>
      <c r="F1326" s="53"/>
    </row>
    <row r="1327" spans="1:6" ht="18.5" x14ac:dyDescent="0.45">
      <c r="A1327" s="44" t="str">
        <f>IF(C1327="","",COUNTA($C$3:C1327))</f>
        <v/>
      </c>
      <c r="B1327" s="48" t="str">
        <f t="shared" si="40"/>
        <v/>
      </c>
      <c r="C1327" s="24"/>
      <c r="D1327" s="24"/>
      <c r="E1327" s="51" t="str">
        <f t="shared" si="41"/>
        <v/>
      </c>
      <c r="F1327" s="53"/>
    </row>
    <row r="1328" spans="1:6" ht="18.5" x14ac:dyDescent="0.45">
      <c r="A1328" s="44" t="str">
        <f>IF(C1328="","",COUNTA($C$3:C1328))</f>
        <v/>
      </c>
      <c r="B1328" s="48" t="str">
        <f t="shared" si="40"/>
        <v/>
      </c>
      <c r="C1328" s="24"/>
      <c r="D1328" s="24"/>
      <c r="E1328" s="51" t="str">
        <f t="shared" si="41"/>
        <v/>
      </c>
      <c r="F1328" s="53"/>
    </row>
    <row r="1329" spans="1:6" ht="18.5" x14ac:dyDescent="0.45">
      <c r="A1329" s="44" t="str">
        <f>IF(C1329="","",COUNTA($C$3:C1329))</f>
        <v/>
      </c>
      <c r="B1329" s="48" t="str">
        <f t="shared" si="40"/>
        <v/>
      </c>
      <c r="C1329" s="24"/>
      <c r="D1329" s="24"/>
      <c r="E1329" s="51" t="str">
        <f t="shared" si="41"/>
        <v/>
      </c>
      <c r="F1329" s="53"/>
    </row>
    <row r="1330" spans="1:6" ht="18.5" x14ac:dyDescent="0.45">
      <c r="A1330" s="44" t="str">
        <f>IF(C1330="","",COUNTA($C$3:C1330))</f>
        <v/>
      </c>
      <c r="B1330" s="48" t="str">
        <f t="shared" si="40"/>
        <v/>
      </c>
      <c r="C1330" s="24"/>
      <c r="D1330" s="24"/>
      <c r="E1330" s="51" t="str">
        <f t="shared" si="41"/>
        <v/>
      </c>
      <c r="F1330" s="53"/>
    </row>
    <row r="1331" spans="1:6" ht="18.5" x14ac:dyDescent="0.45">
      <c r="A1331" s="44" t="str">
        <f>IF(C1331="","",COUNTA($C$3:C1331))</f>
        <v/>
      </c>
      <c r="B1331" s="48" t="str">
        <f t="shared" si="40"/>
        <v/>
      </c>
      <c r="C1331" s="24"/>
      <c r="D1331" s="24"/>
      <c r="E1331" s="51" t="str">
        <f t="shared" si="41"/>
        <v/>
      </c>
      <c r="F1331" s="53"/>
    </row>
    <row r="1332" spans="1:6" ht="18.5" x14ac:dyDescent="0.45">
      <c r="A1332" s="44" t="str">
        <f>IF(C1332="","",COUNTA($C$3:C1332))</f>
        <v/>
      </c>
      <c r="B1332" s="48" t="str">
        <f t="shared" si="40"/>
        <v/>
      </c>
      <c r="C1332" s="24"/>
      <c r="D1332" s="24"/>
      <c r="E1332" s="51" t="str">
        <f t="shared" si="41"/>
        <v/>
      </c>
      <c r="F1332" s="53"/>
    </row>
    <row r="1333" spans="1:6" ht="18.5" x14ac:dyDescent="0.45">
      <c r="A1333" s="44" t="str">
        <f>IF(C1333="","",COUNTA($C$3:C1333))</f>
        <v/>
      </c>
      <c r="B1333" s="48" t="str">
        <f t="shared" si="40"/>
        <v/>
      </c>
      <c r="C1333" s="24"/>
      <c r="D1333" s="24"/>
      <c r="E1333" s="51" t="str">
        <f t="shared" si="41"/>
        <v/>
      </c>
      <c r="F1333" s="53"/>
    </row>
    <row r="1334" spans="1:6" ht="18.5" x14ac:dyDescent="0.45">
      <c r="A1334" s="44" t="str">
        <f>IF(C1334="","",COUNTA($C$3:C1334))</f>
        <v/>
      </c>
      <c r="B1334" s="48" t="str">
        <f t="shared" si="40"/>
        <v/>
      </c>
      <c r="C1334" s="24"/>
      <c r="D1334" s="24"/>
      <c r="E1334" s="51" t="str">
        <f t="shared" si="41"/>
        <v/>
      </c>
      <c r="F1334" s="53"/>
    </row>
    <row r="1335" spans="1:6" ht="18.5" x14ac:dyDescent="0.45">
      <c r="A1335" s="44" t="str">
        <f>IF(C1335="","",COUNTA($C$3:C1335))</f>
        <v/>
      </c>
      <c r="B1335" s="48" t="str">
        <f t="shared" si="40"/>
        <v/>
      </c>
      <c r="C1335" s="24"/>
      <c r="D1335" s="24"/>
      <c r="E1335" s="51" t="str">
        <f t="shared" si="41"/>
        <v/>
      </c>
      <c r="F1335" s="53"/>
    </row>
    <row r="1336" spans="1:6" ht="18.5" x14ac:dyDescent="0.45">
      <c r="A1336" s="44" t="str">
        <f>IF(C1336="","",COUNTA($C$3:C1336))</f>
        <v/>
      </c>
      <c r="B1336" s="48" t="str">
        <f t="shared" si="40"/>
        <v/>
      </c>
      <c r="C1336" s="24"/>
      <c r="D1336" s="24"/>
      <c r="E1336" s="51" t="str">
        <f t="shared" si="41"/>
        <v/>
      </c>
      <c r="F1336" s="53"/>
    </row>
    <row r="1337" spans="1:6" ht="18.5" x14ac:dyDescent="0.45">
      <c r="A1337" s="44" t="str">
        <f>IF(C1337="","",COUNTA($C$3:C1337))</f>
        <v/>
      </c>
      <c r="B1337" s="48" t="str">
        <f t="shared" si="40"/>
        <v/>
      </c>
      <c r="C1337" s="24"/>
      <c r="D1337" s="24"/>
      <c r="E1337" s="51" t="str">
        <f t="shared" si="41"/>
        <v/>
      </c>
      <c r="F1337" s="53"/>
    </row>
    <row r="1338" spans="1:6" ht="18.5" x14ac:dyDescent="0.45">
      <c r="A1338" s="44" t="str">
        <f>IF(C1338="","",COUNTA($C$3:C1338))</f>
        <v/>
      </c>
      <c r="B1338" s="48" t="str">
        <f t="shared" si="40"/>
        <v/>
      </c>
      <c r="C1338" s="24"/>
      <c r="D1338" s="24"/>
      <c r="E1338" s="51" t="str">
        <f t="shared" si="41"/>
        <v/>
      </c>
      <c r="F1338" s="53"/>
    </row>
    <row r="1339" spans="1:6" ht="18.5" x14ac:dyDescent="0.45">
      <c r="A1339" s="44" t="str">
        <f>IF(C1339="","",COUNTA($C$3:C1339))</f>
        <v/>
      </c>
      <c r="B1339" s="48" t="str">
        <f t="shared" si="40"/>
        <v/>
      </c>
      <c r="C1339" s="24"/>
      <c r="D1339" s="24"/>
      <c r="E1339" s="51" t="str">
        <f t="shared" si="41"/>
        <v/>
      </c>
      <c r="F1339" s="53"/>
    </row>
    <row r="1340" spans="1:6" ht="18.5" x14ac:dyDescent="0.45">
      <c r="A1340" s="44" t="str">
        <f>IF(C1340="","",COUNTA($C$3:C1340))</f>
        <v/>
      </c>
      <c r="B1340" s="48" t="str">
        <f t="shared" si="40"/>
        <v/>
      </c>
      <c r="C1340" s="24"/>
      <c r="D1340" s="24"/>
      <c r="E1340" s="51" t="str">
        <f t="shared" si="41"/>
        <v/>
      </c>
      <c r="F1340" s="53"/>
    </row>
    <row r="1341" spans="1:6" ht="18.5" x14ac:dyDescent="0.45">
      <c r="A1341" s="44" t="str">
        <f>IF(C1341="","",COUNTA($C$3:C1341))</f>
        <v/>
      </c>
      <c r="B1341" s="48" t="str">
        <f t="shared" si="40"/>
        <v/>
      </c>
      <c r="C1341" s="24"/>
      <c r="D1341" s="24"/>
      <c r="E1341" s="51" t="str">
        <f t="shared" si="41"/>
        <v/>
      </c>
      <c r="F1341" s="53"/>
    </row>
    <row r="1342" spans="1:6" ht="18.5" x14ac:dyDescent="0.45">
      <c r="A1342" s="44" t="str">
        <f>IF(C1342="","",COUNTA($C$3:C1342))</f>
        <v/>
      </c>
      <c r="B1342" s="48" t="str">
        <f t="shared" si="40"/>
        <v/>
      </c>
      <c r="C1342" s="24"/>
      <c r="D1342" s="24"/>
      <c r="E1342" s="51" t="str">
        <f t="shared" si="41"/>
        <v/>
      </c>
      <c r="F1342" s="53"/>
    </row>
    <row r="1343" spans="1:6" ht="18.5" x14ac:dyDescent="0.45">
      <c r="A1343" s="44" t="str">
        <f>IF(C1343="","",COUNTA($C$3:C1343))</f>
        <v/>
      </c>
      <c r="B1343" s="48" t="str">
        <f t="shared" si="40"/>
        <v/>
      </c>
      <c r="C1343" s="24"/>
      <c r="D1343" s="24"/>
      <c r="E1343" s="51" t="str">
        <f t="shared" si="41"/>
        <v/>
      </c>
      <c r="F1343" s="53"/>
    </row>
    <row r="1344" spans="1:6" ht="18.5" x14ac:dyDescent="0.45">
      <c r="A1344" s="44" t="str">
        <f>IF(C1344="","",COUNTA($C$3:C1344))</f>
        <v/>
      </c>
      <c r="B1344" s="48" t="str">
        <f t="shared" si="40"/>
        <v/>
      </c>
      <c r="C1344" s="24"/>
      <c r="D1344" s="24"/>
      <c r="E1344" s="51" t="str">
        <f t="shared" si="41"/>
        <v/>
      </c>
      <c r="F1344" s="53"/>
    </row>
    <row r="1345" spans="1:6" ht="18.5" x14ac:dyDescent="0.45">
      <c r="A1345" s="44" t="str">
        <f>IF(C1345="","",COUNTA($C$3:C1345))</f>
        <v/>
      </c>
      <c r="B1345" s="48" t="str">
        <f t="shared" si="40"/>
        <v/>
      </c>
      <c r="C1345" s="24"/>
      <c r="D1345" s="24"/>
      <c r="E1345" s="51" t="str">
        <f t="shared" si="41"/>
        <v/>
      </c>
      <c r="F1345" s="53"/>
    </row>
    <row r="1346" spans="1:6" ht="18.5" x14ac:dyDescent="0.45">
      <c r="A1346" s="44" t="str">
        <f>IF(C1346="","",COUNTA($C$3:C1346))</f>
        <v/>
      </c>
      <c r="B1346" s="48" t="str">
        <f t="shared" si="40"/>
        <v/>
      </c>
      <c r="C1346" s="24"/>
      <c r="D1346" s="24"/>
      <c r="E1346" s="51" t="str">
        <f t="shared" si="41"/>
        <v/>
      </c>
      <c r="F1346" s="53"/>
    </row>
    <row r="1347" spans="1:6" ht="18.5" x14ac:dyDescent="0.45">
      <c r="A1347" s="44" t="str">
        <f>IF(C1347="","",COUNTA($C$3:C1347))</f>
        <v/>
      </c>
      <c r="B1347" s="48" t="str">
        <f t="shared" si="40"/>
        <v/>
      </c>
      <c r="C1347" s="24"/>
      <c r="D1347" s="24"/>
      <c r="E1347" s="51" t="str">
        <f t="shared" si="41"/>
        <v/>
      </c>
      <c r="F1347" s="53"/>
    </row>
    <row r="1348" spans="1:6" ht="18.5" x14ac:dyDescent="0.45">
      <c r="A1348" s="44" t="str">
        <f>IF(C1348="","",COUNTA($C$3:C1348))</f>
        <v/>
      </c>
      <c r="B1348" s="48" t="str">
        <f t="shared" ref="B1348:B1411" si="42">IF(C1348="","",TEXT(C1348,"mmmm"))</f>
        <v/>
      </c>
      <c r="C1348" s="24"/>
      <c r="D1348" s="24"/>
      <c r="E1348" s="51" t="str">
        <f t="shared" ref="E1348:E1411" si="43">IF(F1348="","","Kg's")</f>
        <v/>
      </c>
      <c r="F1348" s="53"/>
    </row>
    <row r="1349" spans="1:6" ht="18.5" x14ac:dyDescent="0.45">
      <c r="A1349" s="44" t="str">
        <f>IF(C1349="","",COUNTA($C$3:C1349))</f>
        <v/>
      </c>
      <c r="B1349" s="48" t="str">
        <f t="shared" si="42"/>
        <v/>
      </c>
      <c r="C1349" s="24"/>
      <c r="D1349" s="24"/>
      <c r="E1349" s="51" t="str">
        <f t="shared" si="43"/>
        <v/>
      </c>
      <c r="F1349" s="53"/>
    </row>
    <row r="1350" spans="1:6" ht="18.5" x14ac:dyDescent="0.45">
      <c r="A1350" s="44" t="str">
        <f>IF(C1350="","",COUNTA($C$3:C1350))</f>
        <v/>
      </c>
      <c r="B1350" s="48" t="str">
        <f t="shared" si="42"/>
        <v/>
      </c>
      <c r="C1350" s="24"/>
      <c r="D1350" s="24"/>
      <c r="E1350" s="51" t="str">
        <f t="shared" si="43"/>
        <v/>
      </c>
      <c r="F1350" s="53"/>
    </row>
    <row r="1351" spans="1:6" ht="18.5" x14ac:dyDescent="0.45">
      <c r="A1351" s="44" t="str">
        <f>IF(C1351="","",COUNTA($C$3:C1351))</f>
        <v/>
      </c>
      <c r="B1351" s="48" t="str">
        <f t="shared" si="42"/>
        <v/>
      </c>
      <c r="C1351" s="24"/>
      <c r="D1351" s="24"/>
      <c r="E1351" s="51" t="str">
        <f t="shared" si="43"/>
        <v/>
      </c>
      <c r="F1351" s="53"/>
    </row>
    <row r="1352" spans="1:6" ht="18.5" x14ac:dyDescent="0.45">
      <c r="A1352" s="44" t="str">
        <f>IF(C1352="","",COUNTA($C$3:C1352))</f>
        <v/>
      </c>
      <c r="B1352" s="48" t="str">
        <f t="shared" si="42"/>
        <v/>
      </c>
      <c r="C1352" s="24"/>
      <c r="D1352" s="24"/>
      <c r="E1352" s="51" t="str">
        <f t="shared" si="43"/>
        <v/>
      </c>
      <c r="F1352" s="53"/>
    </row>
    <row r="1353" spans="1:6" ht="18.5" x14ac:dyDescent="0.45">
      <c r="A1353" s="44" t="str">
        <f>IF(C1353="","",COUNTA($C$3:C1353))</f>
        <v/>
      </c>
      <c r="B1353" s="48" t="str">
        <f t="shared" si="42"/>
        <v/>
      </c>
      <c r="C1353" s="24"/>
      <c r="D1353" s="24"/>
      <c r="E1353" s="51" t="str">
        <f t="shared" si="43"/>
        <v/>
      </c>
      <c r="F1353" s="53"/>
    </row>
    <row r="1354" spans="1:6" ht="18.5" x14ac:dyDescent="0.45">
      <c r="A1354" s="44" t="str">
        <f>IF(C1354="","",COUNTA($C$3:C1354))</f>
        <v/>
      </c>
      <c r="B1354" s="48" t="str">
        <f t="shared" si="42"/>
        <v/>
      </c>
      <c r="C1354" s="24"/>
      <c r="D1354" s="24"/>
      <c r="E1354" s="51" t="str">
        <f t="shared" si="43"/>
        <v/>
      </c>
      <c r="F1354" s="53"/>
    </row>
    <row r="1355" spans="1:6" ht="18.5" x14ac:dyDescent="0.45">
      <c r="A1355" s="44" t="str">
        <f>IF(C1355="","",COUNTA($C$3:C1355))</f>
        <v/>
      </c>
      <c r="B1355" s="48" t="str">
        <f t="shared" si="42"/>
        <v/>
      </c>
      <c r="C1355" s="24"/>
      <c r="D1355" s="24"/>
      <c r="E1355" s="51" t="str">
        <f t="shared" si="43"/>
        <v/>
      </c>
      <c r="F1355" s="53"/>
    </row>
    <row r="1356" spans="1:6" ht="18.5" x14ac:dyDescent="0.45">
      <c r="A1356" s="44" t="str">
        <f>IF(C1356="","",COUNTA($C$3:C1356))</f>
        <v/>
      </c>
      <c r="B1356" s="48" t="str">
        <f t="shared" si="42"/>
        <v/>
      </c>
      <c r="C1356" s="24"/>
      <c r="D1356" s="24"/>
      <c r="E1356" s="51" t="str">
        <f t="shared" si="43"/>
        <v/>
      </c>
      <c r="F1356" s="53"/>
    </row>
    <row r="1357" spans="1:6" ht="18.5" x14ac:dyDescent="0.45">
      <c r="A1357" s="44" t="str">
        <f>IF(C1357="","",COUNTA($C$3:C1357))</f>
        <v/>
      </c>
      <c r="B1357" s="48" t="str">
        <f t="shared" si="42"/>
        <v/>
      </c>
      <c r="C1357" s="24"/>
      <c r="D1357" s="24"/>
      <c r="E1357" s="51" t="str">
        <f t="shared" si="43"/>
        <v/>
      </c>
      <c r="F1357" s="53"/>
    </row>
    <row r="1358" spans="1:6" ht="18.5" x14ac:dyDescent="0.45">
      <c r="A1358" s="44" t="str">
        <f>IF(C1358="","",COUNTA($C$3:C1358))</f>
        <v/>
      </c>
      <c r="B1358" s="48" t="str">
        <f t="shared" si="42"/>
        <v/>
      </c>
      <c r="C1358" s="24"/>
      <c r="D1358" s="24"/>
      <c r="E1358" s="51" t="str">
        <f t="shared" si="43"/>
        <v/>
      </c>
      <c r="F1358" s="53"/>
    </row>
    <row r="1359" spans="1:6" ht="18.5" x14ac:dyDescent="0.45">
      <c r="A1359" s="44" t="str">
        <f>IF(C1359="","",COUNTA($C$3:C1359))</f>
        <v/>
      </c>
      <c r="B1359" s="48" t="str">
        <f t="shared" si="42"/>
        <v/>
      </c>
      <c r="C1359" s="24"/>
      <c r="D1359" s="24"/>
      <c r="E1359" s="51" t="str">
        <f t="shared" si="43"/>
        <v/>
      </c>
      <c r="F1359" s="53"/>
    </row>
    <row r="1360" spans="1:6" ht="18.5" x14ac:dyDescent="0.45">
      <c r="A1360" s="44" t="str">
        <f>IF(C1360="","",COUNTA($C$3:C1360))</f>
        <v/>
      </c>
      <c r="B1360" s="48" t="str">
        <f t="shared" si="42"/>
        <v/>
      </c>
      <c r="C1360" s="24"/>
      <c r="D1360" s="24"/>
      <c r="E1360" s="51" t="str">
        <f t="shared" si="43"/>
        <v/>
      </c>
      <c r="F1360" s="53"/>
    </row>
    <row r="1361" spans="1:6" ht="18.5" x14ac:dyDescent="0.45">
      <c r="A1361" s="44" t="str">
        <f>IF(C1361="","",COUNTA($C$3:C1361))</f>
        <v/>
      </c>
      <c r="B1361" s="48" t="str">
        <f t="shared" si="42"/>
        <v/>
      </c>
      <c r="C1361" s="24"/>
      <c r="D1361" s="24"/>
      <c r="E1361" s="51" t="str">
        <f t="shared" si="43"/>
        <v/>
      </c>
      <c r="F1361" s="53"/>
    </row>
    <row r="1362" spans="1:6" ht="18.5" x14ac:dyDescent="0.45">
      <c r="A1362" s="44" t="str">
        <f>IF(C1362="","",COUNTA($C$3:C1362))</f>
        <v/>
      </c>
      <c r="B1362" s="48" t="str">
        <f t="shared" si="42"/>
        <v/>
      </c>
      <c r="C1362" s="24"/>
      <c r="D1362" s="24"/>
      <c r="E1362" s="51" t="str">
        <f t="shared" si="43"/>
        <v/>
      </c>
      <c r="F1362" s="53"/>
    </row>
    <row r="1363" spans="1:6" ht="18.5" x14ac:dyDescent="0.45">
      <c r="A1363" s="44" t="str">
        <f>IF(C1363="","",COUNTA($C$3:C1363))</f>
        <v/>
      </c>
      <c r="B1363" s="48" t="str">
        <f t="shared" si="42"/>
        <v/>
      </c>
      <c r="C1363" s="24"/>
      <c r="D1363" s="24"/>
      <c r="E1363" s="51" t="str">
        <f t="shared" si="43"/>
        <v/>
      </c>
      <c r="F1363" s="53"/>
    </row>
    <row r="1364" spans="1:6" ht="18.5" x14ac:dyDescent="0.45">
      <c r="A1364" s="44" t="str">
        <f>IF(C1364="","",COUNTA($C$3:C1364))</f>
        <v/>
      </c>
      <c r="B1364" s="48" t="str">
        <f t="shared" si="42"/>
        <v/>
      </c>
      <c r="C1364" s="24"/>
      <c r="D1364" s="24"/>
      <c r="E1364" s="51" t="str">
        <f t="shared" si="43"/>
        <v/>
      </c>
      <c r="F1364" s="53"/>
    </row>
    <row r="1365" spans="1:6" ht="18.5" x14ac:dyDescent="0.45">
      <c r="A1365" s="44" t="str">
        <f>IF(C1365="","",COUNTA($C$3:C1365))</f>
        <v/>
      </c>
      <c r="B1365" s="48" t="str">
        <f t="shared" si="42"/>
        <v/>
      </c>
      <c r="C1365" s="24"/>
      <c r="D1365" s="24"/>
      <c r="E1365" s="51" t="str">
        <f t="shared" si="43"/>
        <v/>
      </c>
      <c r="F1365" s="53"/>
    </row>
    <row r="1366" spans="1:6" ht="18.5" x14ac:dyDescent="0.45">
      <c r="A1366" s="44" t="str">
        <f>IF(C1366="","",COUNTA($C$3:C1366))</f>
        <v/>
      </c>
      <c r="B1366" s="48" t="str">
        <f t="shared" si="42"/>
        <v/>
      </c>
      <c r="C1366" s="24"/>
      <c r="D1366" s="24"/>
      <c r="E1366" s="51" t="str">
        <f t="shared" si="43"/>
        <v/>
      </c>
      <c r="F1366" s="53"/>
    </row>
    <row r="1367" spans="1:6" ht="18.5" x14ac:dyDescent="0.45">
      <c r="A1367" s="44" t="str">
        <f>IF(C1367="","",COUNTA($C$3:C1367))</f>
        <v/>
      </c>
      <c r="B1367" s="48" t="str">
        <f t="shared" si="42"/>
        <v/>
      </c>
      <c r="C1367" s="24"/>
      <c r="D1367" s="24"/>
      <c r="E1367" s="51" t="str">
        <f t="shared" si="43"/>
        <v/>
      </c>
      <c r="F1367" s="53"/>
    </row>
    <row r="1368" spans="1:6" ht="18.5" x14ac:dyDescent="0.45">
      <c r="A1368" s="44" t="str">
        <f>IF(C1368="","",COUNTA($C$3:C1368))</f>
        <v/>
      </c>
      <c r="B1368" s="48" t="str">
        <f t="shared" si="42"/>
        <v/>
      </c>
      <c r="C1368" s="24"/>
      <c r="D1368" s="24"/>
      <c r="E1368" s="51" t="str">
        <f t="shared" si="43"/>
        <v/>
      </c>
      <c r="F1368" s="53"/>
    </row>
    <row r="1369" spans="1:6" ht="18.5" x14ac:dyDescent="0.45">
      <c r="A1369" s="44" t="str">
        <f>IF(C1369="","",COUNTA($C$3:C1369))</f>
        <v/>
      </c>
      <c r="B1369" s="48" t="str">
        <f t="shared" si="42"/>
        <v/>
      </c>
      <c r="C1369" s="24"/>
      <c r="D1369" s="24"/>
      <c r="E1369" s="51" t="str">
        <f t="shared" si="43"/>
        <v/>
      </c>
      <c r="F1369" s="53"/>
    </row>
    <row r="1370" spans="1:6" ht="18.5" x14ac:dyDescent="0.45">
      <c r="A1370" s="44" t="str">
        <f>IF(C1370="","",COUNTA($C$3:C1370))</f>
        <v/>
      </c>
      <c r="B1370" s="48" t="str">
        <f t="shared" si="42"/>
        <v/>
      </c>
      <c r="C1370" s="24"/>
      <c r="D1370" s="24"/>
      <c r="E1370" s="51" t="str">
        <f t="shared" si="43"/>
        <v/>
      </c>
      <c r="F1370" s="53"/>
    </row>
    <row r="1371" spans="1:6" ht="18.5" x14ac:dyDescent="0.45">
      <c r="A1371" s="44" t="str">
        <f>IF(C1371="","",COUNTA($C$3:C1371))</f>
        <v/>
      </c>
      <c r="B1371" s="48" t="str">
        <f t="shared" si="42"/>
        <v/>
      </c>
      <c r="C1371" s="24"/>
      <c r="D1371" s="24"/>
      <c r="E1371" s="51" t="str">
        <f t="shared" si="43"/>
        <v/>
      </c>
      <c r="F1371" s="53"/>
    </row>
    <row r="1372" spans="1:6" ht="18.5" x14ac:dyDescent="0.45">
      <c r="A1372" s="44" t="str">
        <f>IF(C1372="","",COUNTA($C$3:C1372))</f>
        <v/>
      </c>
      <c r="B1372" s="48" t="str">
        <f t="shared" si="42"/>
        <v/>
      </c>
      <c r="C1372" s="24"/>
      <c r="D1372" s="24"/>
      <c r="E1372" s="51" t="str">
        <f t="shared" si="43"/>
        <v/>
      </c>
      <c r="F1372" s="53"/>
    </row>
    <row r="1373" spans="1:6" ht="18.5" x14ac:dyDescent="0.45">
      <c r="A1373" s="44" t="str">
        <f>IF(C1373="","",COUNTA($C$3:C1373))</f>
        <v/>
      </c>
      <c r="B1373" s="48" t="str">
        <f t="shared" si="42"/>
        <v/>
      </c>
      <c r="C1373" s="24"/>
      <c r="D1373" s="24"/>
      <c r="E1373" s="51" t="str">
        <f t="shared" si="43"/>
        <v/>
      </c>
      <c r="F1373" s="53"/>
    </row>
    <row r="1374" spans="1:6" ht="18.5" x14ac:dyDescent="0.45">
      <c r="A1374" s="44" t="str">
        <f>IF(C1374="","",COUNTA($C$3:C1374))</f>
        <v/>
      </c>
      <c r="B1374" s="48" t="str">
        <f t="shared" si="42"/>
        <v/>
      </c>
      <c r="C1374" s="24"/>
      <c r="D1374" s="24"/>
      <c r="E1374" s="51" t="str">
        <f t="shared" si="43"/>
        <v/>
      </c>
      <c r="F1374" s="53"/>
    </row>
    <row r="1375" spans="1:6" ht="18.5" x14ac:dyDescent="0.45">
      <c r="A1375" s="44" t="str">
        <f>IF(C1375="","",COUNTA($C$3:C1375))</f>
        <v/>
      </c>
      <c r="B1375" s="48" t="str">
        <f t="shared" si="42"/>
        <v/>
      </c>
      <c r="C1375" s="24"/>
      <c r="D1375" s="24"/>
      <c r="E1375" s="51" t="str">
        <f t="shared" si="43"/>
        <v/>
      </c>
      <c r="F1375" s="53"/>
    </row>
    <row r="1376" spans="1:6" ht="18.5" x14ac:dyDescent="0.45">
      <c r="A1376" s="44" t="str">
        <f>IF(C1376="","",COUNTA($C$3:C1376))</f>
        <v/>
      </c>
      <c r="B1376" s="48" t="str">
        <f t="shared" si="42"/>
        <v/>
      </c>
      <c r="C1376" s="24"/>
      <c r="D1376" s="24"/>
      <c r="E1376" s="51" t="str">
        <f t="shared" si="43"/>
        <v/>
      </c>
      <c r="F1376" s="53"/>
    </row>
    <row r="1377" spans="1:6" ht="18.5" x14ac:dyDescent="0.45">
      <c r="A1377" s="44" t="str">
        <f>IF(C1377="","",COUNTA($C$3:C1377))</f>
        <v/>
      </c>
      <c r="B1377" s="48" t="str">
        <f t="shared" si="42"/>
        <v/>
      </c>
      <c r="C1377" s="24"/>
      <c r="D1377" s="24"/>
      <c r="E1377" s="51" t="str">
        <f t="shared" si="43"/>
        <v/>
      </c>
      <c r="F1377" s="53"/>
    </row>
    <row r="1378" spans="1:6" ht="18.5" x14ac:dyDescent="0.45">
      <c r="A1378" s="44" t="str">
        <f>IF(C1378="","",COUNTA($C$3:C1378))</f>
        <v/>
      </c>
      <c r="B1378" s="48" t="str">
        <f t="shared" si="42"/>
        <v/>
      </c>
      <c r="C1378" s="24"/>
      <c r="D1378" s="24"/>
      <c r="E1378" s="51" t="str">
        <f t="shared" si="43"/>
        <v/>
      </c>
      <c r="F1378" s="53"/>
    </row>
    <row r="1379" spans="1:6" ht="18.5" x14ac:dyDescent="0.45">
      <c r="A1379" s="44" t="str">
        <f>IF(C1379="","",COUNTA($C$3:C1379))</f>
        <v/>
      </c>
      <c r="B1379" s="48" t="str">
        <f t="shared" si="42"/>
        <v/>
      </c>
      <c r="C1379" s="24"/>
      <c r="D1379" s="24"/>
      <c r="E1379" s="51" t="str">
        <f t="shared" si="43"/>
        <v/>
      </c>
      <c r="F1379" s="53"/>
    </row>
    <row r="1380" spans="1:6" ht="18.5" x14ac:dyDescent="0.45">
      <c r="A1380" s="44" t="str">
        <f>IF(C1380="","",COUNTA($C$3:C1380))</f>
        <v/>
      </c>
      <c r="B1380" s="48" t="str">
        <f t="shared" si="42"/>
        <v/>
      </c>
      <c r="C1380" s="24"/>
      <c r="D1380" s="24"/>
      <c r="E1380" s="51" t="str">
        <f t="shared" si="43"/>
        <v/>
      </c>
      <c r="F1380" s="53"/>
    </row>
    <row r="1381" spans="1:6" ht="18.5" x14ac:dyDescent="0.45">
      <c r="A1381" s="44" t="str">
        <f>IF(C1381="","",COUNTA($C$3:C1381))</f>
        <v/>
      </c>
      <c r="B1381" s="48" t="str">
        <f t="shared" si="42"/>
        <v/>
      </c>
      <c r="C1381" s="24"/>
      <c r="D1381" s="24"/>
      <c r="E1381" s="51" t="str">
        <f t="shared" si="43"/>
        <v/>
      </c>
      <c r="F1381" s="53"/>
    </row>
    <row r="1382" spans="1:6" ht="18.5" x14ac:dyDescent="0.45">
      <c r="A1382" s="44" t="str">
        <f>IF(C1382="","",COUNTA($C$3:C1382))</f>
        <v/>
      </c>
      <c r="B1382" s="48" t="str">
        <f t="shared" si="42"/>
        <v/>
      </c>
      <c r="C1382" s="24"/>
      <c r="D1382" s="24"/>
      <c r="E1382" s="51" t="str">
        <f t="shared" si="43"/>
        <v/>
      </c>
      <c r="F1382" s="53"/>
    </row>
    <row r="1383" spans="1:6" ht="18.5" x14ac:dyDescent="0.45">
      <c r="A1383" s="44" t="str">
        <f>IF(C1383="","",COUNTA($C$3:C1383))</f>
        <v/>
      </c>
      <c r="B1383" s="48" t="str">
        <f t="shared" si="42"/>
        <v/>
      </c>
      <c r="C1383" s="24"/>
      <c r="D1383" s="24"/>
      <c r="E1383" s="51" t="str">
        <f t="shared" si="43"/>
        <v/>
      </c>
      <c r="F1383" s="53"/>
    </row>
    <row r="1384" spans="1:6" ht="18.5" x14ac:dyDescent="0.45">
      <c r="A1384" s="44" t="str">
        <f>IF(C1384="","",COUNTA($C$3:C1384))</f>
        <v/>
      </c>
      <c r="B1384" s="48" t="str">
        <f t="shared" si="42"/>
        <v/>
      </c>
      <c r="C1384" s="24"/>
      <c r="D1384" s="24"/>
      <c r="E1384" s="51" t="str">
        <f t="shared" si="43"/>
        <v/>
      </c>
      <c r="F1384" s="53"/>
    </row>
    <row r="1385" spans="1:6" ht="18.5" x14ac:dyDescent="0.45">
      <c r="A1385" s="44" t="str">
        <f>IF(C1385="","",COUNTA($C$3:C1385))</f>
        <v/>
      </c>
      <c r="B1385" s="48" t="str">
        <f t="shared" si="42"/>
        <v/>
      </c>
      <c r="C1385" s="24"/>
      <c r="D1385" s="24"/>
      <c r="E1385" s="51" t="str">
        <f t="shared" si="43"/>
        <v/>
      </c>
      <c r="F1385" s="53"/>
    </row>
    <row r="1386" spans="1:6" ht="18.5" x14ac:dyDescent="0.45">
      <c r="A1386" s="44" t="str">
        <f>IF(C1386="","",COUNTA($C$3:C1386))</f>
        <v/>
      </c>
      <c r="B1386" s="48" t="str">
        <f t="shared" si="42"/>
        <v/>
      </c>
      <c r="C1386" s="24"/>
      <c r="D1386" s="24"/>
      <c r="E1386" s="51" t="str">
        <f t="shared" si="43"/>
        <v/>
      </c>
      <c r="F1386" s="53"/>
    </row>
    <row r="1387" spans="1:6" ht="18.5" x14ac:dyDescent="0.45">
      <c r="A1387" s="44" t="str">
        <f>IF(C1387="","",COUNTA($C$3:C1387))</f>
        <v/>
      </c>
      <c r="B1387" s="48" t="str">
        <f t="shared" si="42"/>
        <v/>
      </c>
      <c r="C1387" s="24"/>
      <c r="D1387" s="24"/>
      <c r="E1387" s="51" t="str">
        <f t="shared" si="43"/>
        <v/>
      </c>
      <c r="F1387" s="53"/>
    </row>
    <row r="1388" spans="1:6" ht="18.5" x14ac:dyDescent="0.45">
      <c r="A1388" s="44" t="str">
        <f>IF(C1388="","",COUNTA($C$3:C1388))</f>
        <v/>
      </c>
      <c r="B1388" s="48" t="str">
        <f t="shared" si="42"/>
        <v/>
      </c>
      <c r="C1388" s="24"/>
      <c r="D1388" s="24"/>
      <c r="E1388" s="51" t="str">
        <f t="shared" si="43"/>
        <v/>
      </c>
      <c r="F1388" s="53"/>
    </row>
    <row r="1389" spans="1:6" ht="18.5" x14ac:dyDescent="0.45">
      <c r="A1389" s="44" t="str">
        <f>IF(C1389="","",COUNTA($C$3:C1389))</f>
        <v/>
      </c>
      <c r="B1389" s="48" t="str">
        <f t="shared" si="42"/>
        <v/>
      </c>
      <c r="C1389" s="24"/>
      <c r="D1389" s="24"/>
      <c r="E1389" s="51" t="str">
        <f t="shared" si="43"/>
        <v/>
      </c>
      <c r="F1389" s="53"/>
    </row>
    <row r="1390" spans="1:6" ht="18.5" x14ac:dyDescent="0.45">
      <c r="A1390" s="44" t="str">
        <f>IF(C1390="","",COUNTA($C$3:C1390))</f>
        <v/>
      </c>
      <c r="B1390" s="48" t="str">
        <f t="shared" si="42"/>
        <v/>
      </c>
      <c r="C1390" s="24"/>
      <c r="D1390" s="24"/>
      <c r="E1390" s="51" t="str">
        <f t="shared" si="43"/>
        <v/>
      </c>
      <c r="F1390" s="53"/>
    </row>
    <row r="1391" spans="1:6" ht="18.5" x14ac:dyDescent="0.45">
      <c r="A1391" s="44" t="str">
        <f>IF(C1391="","",COUNTA($C$3:C1391))</f>
        <v/>
      </c>
      <c r="B1391" s="48" t="str">
        <f t="shared" si="42"/>
        <v/>
      </c>
      <c r="C1391" s="24"/>
      <c r="D1391" s="24"/>
      <c r="E1391" s="51" t="str">
        <f t="shared" si="43"/>
        <v/>
      </c>
      <c r="F1391" s="53"/>
    </row>
    <row r="1392" spans="1:6" ht="18.5" x14ac:dyDescent="0.45">
      <c r="A1392" s="44" t="str">
        <f>IF(C1392="","",COUNTA($C$3:C1392))</f>
        <v/>
      </c>
      <c r="B1392" s="48" t="str">
        <f t="shared" si="42"/>
        <v/>
      </c>
      <c r="C1392" s="24"/>
      <c r="D1392" s="24"/>
      <c r="E1392" s="51" t="str">
        <f t="shared" si="43"/>
        <v/>
      </c>
      <c r="F1392" s="53"/>
    </row>
    <row r="1393" spans="1:6" ht="18.5" x14ac:dyDescent="0.45">
      <c r="A1393" s="44" t="str">
        <f>IF(C1393="","",COUNTA($C$3:C1393))</f>
        <v/>
      </c>
      <c r="B1393" s="48" t="str">
        <f t="shared" si="42"/>
        <v/>
      </c>
      <c r="C1393" s="24"/>
      <c r="D1393" s="24"/>
      <c r="E1393" s="51" t="str">
        <f t="shared" si="43"/>
        <v/>
      </c>
      <c r="F1393" s="53"/>
    </row>
    <row r="1394" spans="1:6" ht="18.5" x14ac:dyDescent="0.45">
      <c r="A1394" s="44" t="str">
        <f>IF(C1394="","",COUNTA($C$3:C1394))</f>
        <v/>
      </c>
      <c r="B1394" s="48" t="str">
        <f t="shared" si="42"/>
        <v/>
      </c>
      <c r="C1394" s="24"/>
      <c r="D1394" s="24"/>
      <c r="E1394" s="51" t="str">
        <f t="shared" si="43"/>
        <v/>
      </c>
      <c r="F1394" s="53"/>
    </row>
    <row r="1395" spans="1:6" ht="18.5" x14ac:dyDescent="0.45">
      <c r="A1395" s="44" t="str">
        <f>IF(C1395="","",COUNTA($C$3:C1395))</f>
        <v/>
      </c>
      <c r="B1395" s="48" t="str">
        <f t="shared" si="42"/>
        <v/>
      </c>
      <c r="C1395" s="24"/>
      <c r="D1395" s="24"/>
      <c r="E1395" s="51" t="str">
        <f t="shared" si="43"/>
        <v/>
      </c>
      <c r="F1395" s="53"/>
    </row>
    <row r="1396" spans="1:6" ht="18.5" x14ac:dyDescent="0.45">
      <c r="A1396" s="44" t="str">
        <f>IF(C1396="","",COUNTA($C$3:C1396))</f>
        <v/>
      </c>
      <c r="B1396" s="48" t="str">
        <f t="shared" si="42"/>
        <v/>
      </c>
      <c r="C1396" s="24"/>
      <c r="D1396" s="24"/>
      <c r="E1396" s="51" t="str">
        <f t="shared" si="43"/>
        <v/>
      </c>
      <c r="F1396" s="53"/>
    </row>
    <row r="1397" spans="1:6" ht="18.5" x14ac:dyDescent="0.45">
      <c r="A1397" s="44" t="str">
        <f>IF(C1397="","",COUNTA($C$3:C1397))</f>
        <v/>
      </c>
      <c r="B1397" s="48" t="str">
        <f t="shared" si="42"/>
        <v/>
      </c>
      <c r="C1397" s="24"/>
      <c r="D1397" s="24"/>
      <c r="E1397" s="51" t="str">
        <f t="shared" si="43"/>
        <v/>
      </c>
      <c r="F1397" s="53"/>
    </row>
    <row r="1398" spans="1:6" ht="18.5" x14ac:dyDescent="0.45">
      <c r="A1398" s="44" t="str">
        <f>IF(C1398="","",COUNTA($C$3:C1398))</f>
        <v/>
      </c>
      <c r="B1398" s="48" t="str">
        <f t="shared" si="42"/>
        <v/>
      </c>
      <c r="C1398" s="24"/>
      <c r="D1398" s="24"/>
      <c r="E1398" s="51" t="str">
        <f t="shared" si="43"/>
        <v/>
      </c>
      <c r="F1398" s="53"/>
    </row>
    <row r="1399" spans="1:6" ht="18.5" x14ac:dyDescent="0.45">
      <c r="A1399" s="44" t="str">
        <f>IF(C1399="","",COUNTA($C$3:C1399))</f>
        <v/>
      </c>
      <c r="B1399" s="48" t="str">
        <f t="shared" si="42"/>
        <v/>
      </c>
      <c r="C1399" s="24"/>
      <c r="D1399" s="24"/>
      <c r="E1399" s="51" t="str">
        <f t="shared" si="43"/>
        <v/>
      </c>
      <c r="F1399" s="53"/>
    </row>
    <row r="1400" spans="1:6" ht="18.5" x14ac:dyDescent="0.45">
      <c r="A1400" s="44" t="str">
        <f>IF(C1400="","",COUNTA($C$3:C1400))</f>
        <v/>
      </c>
      <c r="B1400" s="48" t="str">
        <f t="shared" si="42"/>
        <v/>
      </c>
      <c r="C1400" s="24"/>
      <c r="D1400" s="24"/>
      <c r="E1400" s="51" t="str">
        <f t="shared" si="43"/>
        <v/>
      </c>
      <c r="F1400" s="53"/>
    </row>
    <row r="1401" spans="1:6" ht="18.5" x14ac:dyDescent="0.45">
      <c r="A1401" s="44" t="str">
        <f>IF(C1401="","",COUNTA($C$3:C1401))</f>
        <v/>
      </c>
      <c r="B1401" s="48" t="str">
        <f t="shared" si="42"/>
        <v/>
      </c>
      <c r="C1401" s="24"/>
      <c r="D1401" s="24"/>
      <c r="E1401" s="51" t="str">
        <f t="shared" si="43"/>
        <v/>
      </c>
      <c r="F1401" s="53"/>
    </row>
    <row r="1402" spans="1:6" ht="18.5" x14ac:dyDescent="0.45">
      <c r="A1402" s="44" t="str">
        <f>IF(C1402="","",COUNTA($C$3:C1402))</f>
        <v/>
      </c>
      <c r="B1402" s="48" t="str">
        <f t="shared" si="42"/>
        <v/>
      </c>
      <c r="C1402" s="24"/>
      <c r="D1402" s="24"/>
      <c r="E1402" s="51" t="str">
        <f t="shared" si="43"/>
        <v/>
      </c>
      <c r="F1402" s="53"/>
    </row>
    <row r="1403" spans="1:6" ht="18.5" x14ac:dyDescent="0.45">
      <c r="A1403" s="44" t="str">
        <f>IF(C1403="","",COUNTA($C$3:C1403))</f>
        <v/>
      </c>
      <c r="B1403" s="48" t="str">
        <f t="shared" si="42"/>
        <v/>
      </c>
      <c r="C1403" s="24"/>
      <c r="D1403" s="24"/>
      <c r="E1403" s="51" t="str">
        <f t="shared" si="43"/>
        <v/>
      </c>
      <c r="F1403" s="53"/>
    </row>
    <row r="1404" spans="1:6" ht="18.5" x14ac:dyDescent="0.45">
      <c r="A1404" s="44" t="str">
        <f>IF(C1404="","",COUNTA($C$3:C1404))</f>
        <v/>
      </c>
      <c r="B1404" s="48" t="str">
        <f t="shared" si="42"/>
        <v/>
      </c>
      <c r="C1404" s="24"/>
      <c r="D1404" s="24"/>
      <c r="E1404" s="51" t="str">
        <f t="shared" si="43"/>
        <v/>
      </c>
      <c r="F1404" s="53"/>
    </row>
    <row r="1405" spans="1:6" ht="18.5" x14ac:dyDescent="0.45">
      <c r="A1405" s="44" t="str">
        <f>IF(C1405="","",COUNTA($C$3:C1405))</f>
        <v/>
      </c>
      <c r="B1405" s="48" t="str">
        <f t="shared" si="42"/>
        <v/>
      </c>
      <c r="C1405" s="24"/>
      <c r="D1405" s="24"/>
      <c r="E1405" s="51" t="str">
        <f t="shared" si="43"/>
        <v/>
      </c>
      <c r="F1405" s="53"/>
    </row>
    <row r="1406" spans="1:6" ht="18.5" x14ac:dyDescent="0.45">
      <c r="A1406" s="44" t="str">
        <f>IF(C1406="","",COUNTA($C$3:C1406))</f>
        <v/>
      </c>
      <c r="B1406" s="48" t="str">
        <f t="shared" si="42"/>
        <v/>
      </c>
      <c r="C1406" s="24"/>
      <c r="D1406" s="24"/>
      <c r="E1406" s="51" t="str">
        <f t="shared" si="43"/>
        <v/>
      </c>
      <c r="F1406" s="53"/>
    </row>
    <row r="1407" spans="1:6" ht="18.5" x14ac:dyDescent="0.45">
      <c r="A1407" s="44" t="str">
        <f>IF(C1407="","",COUNTA($C$3:C1407))</f>
        <v/>
      </c>
      <c r="B1407" s="48" t="str">
        <f t="shared" si="42"/>
        <v/>
      </c>
      <c r="C1407" s="24"/>
      <c r="D1407" s="24"/>
      <c r="E1407" s="51" t="str">
        <f t="shared" si="43"/>
        <v/>
      </c>
      <c r="F1407" s="53"/>
    </row>
    <row r="1408" spans="1:6" ht="18.5" x14ac:dyDescent="0.45">
      <c r="A1408" s="44" t="str">
        <f>IF(C1408="","",COUNTA($C$3:C1408))</f>
        <v/>
      </c>
      <c r="B1408" s="48" t="str">
        <f t="shared" si="42"/>
        <v/>
      </c>
      <c r="C1408" s="24"/>
      <c r="D1408" s="24"/>
      <c r="E1408" s="51" t="str">
        <f t="shared" si="43"/>
        <v/>
      </c>
      <c r="F1408" s="53"/>
    </row>
    <row r="1409" spans="1:6" ht="18.5" x14ac:dyDescent="0.45">
      <c r="A1409" s="44" t="str">
        <f>IF(C1409="","",COUNTA($C$3:C1409))</f>
        <v/>
      </c>
      <c r="B1409" s="48" t="str">
        <f t="shared" si="42"/>
        <v/>
      </c>
      <c r="C1409" s="24"/>
      <c r="D1409" s="24"/>
      <c r="E1409" s="51" t="str">
        <f t="shared" si="43"/>
        <v/>
      </c>
      <c r="F1409" s="53"/>
    </row>
    <row r="1410" spans="1:6" ht="18.5" x14ac:dyDescent="0.45">
      <c r="A1410" s="44" t="str">
        <f>IF(C1410="","",COUNTA($C$3:C1410))</f>
        <v/>
      </c>
      <c r="B1410" s="48" t="str">
        <f t="shared" si="42"/>
        <v/>
      </c>
      <c r="C1410" s="24"/>
      <c r="D1410" s="24"/>
      <c r="E1410" s="51" t="str">
        <f t="shared" si="43"/>
        <v/>
      </c>
      <c r="F1410" s="53"/>
    </row>
    <row r="1411" spans="1:6" ht="18.5" x14ac:dyDescent="0.45">
      <c r="A1411" s="44" t="str">
        <f>IF(C1411="","",COUNTA($C$3:C1411))</f>
        <v/>
      </c>
      <c r="B1411" s="48" t="str">
        <f t="shared" si="42"/>
        <v/>
      </c>
      <c r="C1411" s="24"/>
      <c r="D1411" s="24"/>
      <c r="E1411" s="51" t="str">
        <f t="shared" si="43"/>
        <v/>
      </c>
      <c r="F1411" s="53"/>
    </row>
    <row r="1412" spans="1:6" ht="18.5" x14ac:dyDescent="0.45">
      <c r="A1412" s="44" t="str">
        <f>IF(C1412="","",COUNTA($C$3:C1412))</f>
        <v/>
      </c>
      <c r="B1412" s="48" t="str">
        <f t="shared" ref="B1412:B1475" si="44">IF(C1412="","",TEXT(C1412,"mmmm"))</f>
        <v/>
      </c>
      <c r="C1412" s="24"/>
      <c r="D1412" s="24"/>
      <c r="E1412" s="51" t="str">
        <f t="shared" ref="E1412:E1475" si="45">IF(F1412="","","Kg's")</f>
        <v/>
      </c>
      <c r="F1412" s="53"/>
    </row>
    <row r="1413" spans="1:6" ht="18.5" x14ac:dyDescent="0.45">
      <c r="A1413" s="44" t="str">
        <f>IF(C1413="","",COUNTA($C$3:C1413))</f>
        <v/>
      </c>
      <c r="B1413" s="48" t="str">
        <f t="shared" si="44"/>
        <v/>
      </c>
      <c r="C1413" s="24"/>
      <c r="D1413" s="24"/>
      <c r="E1413" s="51" t="str">
        <f t="shared" si="45"/>
        <v/>
      </c>
      <c r="F1413" s="53"/>
    </row>
    <row r="1414" spans="1:6" ht="18.5" x14ac:dyDescent="0.45">
      <c r="A1414" s="44" t="str">
        <f>IF(C1414="","",COUNTA($C$3:C1414))</f>
        <v/>
      </c>
      <c r="B1414" s="48" t="str">
        <f t="shared" si="44"/>
        <v/>
      </c>
      <c r="C1414" s="24"/>
      <c r="D1414" s="24"/>
      <c r="E1414" s="51" t="str">
        <f t="shared" si="45"/>
        <v/>
      </c>
      <c r="F1414" s="53"/>
    </row>
    <row r="1415" spans="1:6" ht="18.5" x14ac:dyDescent="0.45">
      <c r="A1415" s="44" t="str">
        <f>IF(C1415="","",COUNTA($C$3:C1415))</f>
        <v/>
      </c>
      <c r="B1415" s="48" t="str">
        <f t="shared" si="44"/>
        <v/>
      </c>
      <c r="C1415" s="24"/>
      <c r="D1415" s="24"/>
      <c r="E1415" s="51" t="str">
        <f t="shared" si="45"/>
        <v/>
      </c>
      <c r="F1415" s="53"/>
    </row>
    <row r="1416" spans="1:6" ht="18.5" x14ac:dyDescent="0.45">
      <c r="A1416" s="44" t="str">
        <f>IF(C1416="","",COUNTA($C$3:C1416))</f>
        <v/>
      </c>
      <c r="B1416" s="48" t="str">
        <f t="shared" si="44"/>
        <v/>
      </c>
      <c r="C1416" s="24"/>
      <c r="D1416" s="24"/>
      <c r="E1416" s="51" t="str">
        <f t="shared" si="45"/>
        <v/>
      </c>
      <c r="F1416" s="53"/>
    </row>
    <row r="1417" spans="1:6" ht="18.5" x14ac:dyDescent="0.45">
      <c r="A1417" s="44" t="str">
        <f>IF(C1417="","",COUNTA($C$3:C1417))</f>
        <v/>
      </c>
      <c r="B1417" s="48" t="str">
        <f t="shared" si="44"/>
        <v/>
      </c>
      <c r="C1417" s="24"/>
      <c r="D1417" s="24"/>
      <c r="E1417" s="51" t="str">
        <f t="shared" si="45"/>
        <v/>
      </c>
      <c r="F1417" s="53"/>
    </row>
    <row r="1418" spans="1:6" ht="18.5" x14ac:dyDescent="0.45">
      <c r="A1418" s="44" t="str">
        <f>IF(C1418="","",COUNTA($C$3:C1418))</f>
        <v/>
      </c>
      <c r="B1418" s="48" t="str">
        <f t="shared" si="44"/>
        <v/>
      </c>
      <c r="C1418" s="24"/>
      <c r="D1418" s="24"/>
      <c r="E1418" s="51" t="str">
        <f t="shared" si="45"/>
        <v/>
      </c>
      <c r="F1418" s="53"/>
    </row>
    <row r="1419" spans="1:6" ht="18.5" x14ac:dyDescent="0.45">
      <c r="A1419" s="44" t="str">
        <f>IF(C1419="","",COUNTA($C$3:C1419))</f>
        <v/>
      </c>
      <c r="B1419" s="48" t="str">
        <f t="shared" si="44"/>
        <v/>
      </c>
      <c r="C1419" s="24"/>
      <c r="D1419" s="24"/>
      <c r="E1419" s="51" t="str">
        <f t="shared" si="45"/>
        <v/>
      </c>
      <c r="F1419" s="53"/>
    </row>
    <row r="1420" spans="1:6" ht="18.5" x14ac:dyDescent="0.45">
      <c r="A1420" s="44" t="str">
        <f>IF(C1420="","",COUNTA($C$3:C1420))</f>
        <v/>
      </c>
      <c r="B1420" s="48" t="str">
        <f t="shared" si="44"/>
        <v/>
      </c>
      <c r="C1420" s="24"/>
      <c r="D1420" s="24"/>
      <c r="E1420" s="51" t="str">
        <f t="shared" si="45"/>
        <v/>
      </c>
      <c r="F1420" s="53"/>
    </row>
    <row r="1421" spans="1:6" ht="18.5" x14ac:dyDescent="0.45">
      <c r="A1421" s="44" t="str">
        <f>IF(C1421="","",COUNTA($C$3:C1421))</f>
        <v/>
      </c>
      <c r="B1421" s="48" t="str">
        <f t="shared" si="44"/>
        <v/>
      </c>
      <c r="C1421" s="24"/>
      <c r="D1421" s="24"/>
      <c r="E1421" s="51" t="str">
        <f t="shared" si="45"/>
        <v/>
      </c>
      <c r="F1421" s="53"/>
    </row>
    <row r="1422" spans="1:6" ht="18.5" x14ac:dyDescent="0.45">
      <c r="A1422" s="44" t="str">
        <f>IF(C1422="","",COUNTA($C$3:C1422))</f>
        <v/>
      </c>
      <c r="B1422" s="48" t="str">
        <f t="shared" si="44"/>
        <v/>
      </c>
      <c r="C1422" s="24"/>
      <c r="D1422" s="24"/>
      <c r="E1422" s="51" t="str">
        <f t="shared" si="45"/>
        <v/>
      </c>
      <c r="F1422" s="53"/>
    </row>
    <row r="1423" spans="1:6" ht="18.5" x14ac:dyDescent="0.45">
      <c r="A1423" s="44" t="str">
        <f>IF(C1423="","",COUNTA($C$3:C1423))</f>
        <v/>
      </c>
      <c r="B1423" s="48" t="str">
        <f t="shared" si="44"/>
        <v/>
      </c>
      <c r="C1423" s="24"/>
      <c r="D1423" s="24"/>
      <c r="E1423" s="51" t="str">
        <f t="shared" si="45"/>
        <v/>
      </c>
      <c r="F1423" s="53"/>
    </row>
    <row r="1424" spans="1:6" ht="18.5" x14ac:dyDescent="0.45">
      <c r="A1424" s="44" t="str">
        <f>IF(C1424="","",COUNTA($C$3:C1424))</f>
        <v/>
      </c>
      <c r="B1424" s="48" t="str">
        <f t="shared" si="44"/>
        <v/>
      </c>
      <c r="C1424" s="24"/>
      <c r="D1424" s="24"/>
      <c r="E1424" s="51" t="str">
        <f t="shared" si="45"/>
        <v/>
      </c>
      <c r="F1424" s="53"/>
    </row>
    <row r="1425" spans="1:6" ht="18.5" x14ac:dyDescent="0.45">
      <c r="A1425" s="44" t="str">
        <f>IF(C1425="","",COUNTA($C$3:C1425))</f>
        <v/>
      </c>
      <c r="B1425" s="48" t="str">
        <f t="shared" si="44"/>
        <v/>
      </c>
      <c r="C1425" s="24"/>
      <c r="D1425" s="24"/>
      <c r="E1425" s="51" t="str">
        <f t="shared" si="45"/>
        <v/>
      </c>
      <c r="F1425" s="53"/>
    </row>
    <row r="1426" spans="1:6" ht="18.5" x14ac:dyDescent="0.45">
      <c r="A1426" s="44" t="str">
        <f>IF(C1426="","",COUNTA($C$3:C1426))</f>
        <v/>
      </c>
      <c r="B1426" s="48" t="str">
        <f t="shared" si="44"/>
        <v/>
      </c>
      <c r="C1426" s="24"/>
      <c r="D1426" s="24"/>
      <c r="E1426" s="51" t="str">
        <f t="shared" si="45"/>
        <v/>
      </c>
      <c r="F1426" s="53"/>
    </row>
    <row r="1427" spans="1:6" ht="18.5" x14ac:dyDescent="0.45">
      <c r="A1427" s="44" t="str">
        <f>IF(C1427="","",COUNTA($C$3:C1427))</f>
        <v/>
      </c>
      <c r="B1427" s="48" t="str">
        <f t="shared" si="44"/>
        <v/>
      </c>
      <c r="C1427" s="24"/>
      <c r="D1427" s="24"/>
      <c r="E1427" s="51" t="str">
        <f t="shared" si="45"/>
        <v/>
      </c>
      <c r="F1427" s="53"/>
    </row>
    <row r="1428" spans="1:6" ht="18.5" x14ac:dyDescent="0.45">
      <c r="A1428" s="44" t="str">
        <f>IF(C1428="","",COUNTA($C$3:C1428))</f>
        <v/>
      </c>
      <c r="B1428" s="48" t="str">
        <f t="shared" si="44"/>
        <v/>
      </c>
      <c r="C1428" s="24"/>
      <c r="D1428" s="24"/>
      <c r="E1428" s="51" t="str">
        <f t="shared" si="45"/>
        <v/>
      </c>
      <c r="F1428" s="53"/>
    </row>
    <row r="1429" spans="1:6" ht="18.5" x14ac:dyDescent="0.45">
      <c r="A1429" s="44" t="str">
        <f>IF(C1429="","",COUNTA($C$3:C1429))</f>
        <v/>
      </c>
      <c r="B1429" s="48" t="str">
        <f t="shared" si="44"/>
        <v/>
      </c>
      <c r="C1429" s="24"/>
      <c r="D1429" s="24"/>
      <c r="E1429" s="51" t="str">
        <f t="shared" si="45"/>
        <v/>
      </c>
      <c r="F1429" s="53"/>
    </row>
    <row r="1430" spans="1:6" ht="18.5" x14ac:dyDescent="0.45">
      <c r="A1430" s="44" t="str">
        <f>IF(C1430="","",COUNTA($C$3:C1430))</f>
        <v/>
      </c>
      <c r="B1430" s="48" t="str">
        <f t="shared" si="44"/>
        <v/>
      </c>
      <c r="C1430" s="24"/>
      <c r="D1430" s="24"/>
      <c r="E1430" s="51" t="str">
        <f t="shared" si="45"/>
        <v/>
      </c>
      <c r="F1430" s="53"/>
    </row>
    <row r="1431" spans="1:6" ht="18.5" x14ac:dyDescent="0.45">
      <c r="A1431" s="44" t="str">
        <f>IF(C1431="","",COUNTA($C$3:C1431))</f>
        <v/>
      </c>
      <c r="B1431" s="48" t="str">
        <f t="shared" si="44"/>
        <v/>
      </c>
      <c r="C1431" s="24"/>
      <c r="D1431" s="24"/>
      <c r="E1431" s="51" t="str">
        <f t="shared" si="45"/>
        <v/>
      </c>
      <c r="F1431" s="53"/>
    </row>
    <row r="1432" spans="1:6" ht="18.5" x14ac:dyDescent="0.45">
      <c r="A1432" s="44" t="str">
        <f>IF(C1432="","",COUNTA($C$3:C1432))</f>
        <v/>
      </c>
      <c r="B1432" s="48" t="str">
        <f t="shared" si="44"/>
        <v/>
      </c>
      <c r="C1432" s="24"/>
      <c r="D1432" s="24"/>
      <c r="E1432" s="51" t="str">
        <f t="shared" si="45"/>
        <v/>
      </c>
      <c r="F1432" s="53"/>
    </row>
    <row r="1433" spans="1:6" ht="18.5" x14ac:dyDescent="0.45">
      <c r="A1433" s="44" t="str">
        <f>IF(C1433="","",COUNTA($C$3:C1433))</f>
        <v/>
      </c>
      <c r="B1433" s="48" t="str">
        <f t="shared" si="44"/>
        <v/>
      </c>
      <c r="C1433" s="24"/>
      <c r="D1433" s="24"/>
      <c r="E1433" s="51" t="str">
        <f t="shared" si="45"/>
        <v/>
      </c>
      <c r="F1433" s="53"/>
    </row>
    <row r="1434" spans="1:6" ht="18.5" x14ac:dyDescent="0.45">
      <c r="A1434" s="44" t="str">
        <f>IF(C1434="","",COUNTA($C$3:C1434))</f>
        <v/>
      </c>
      <c r="B1434" s="48" t="str">
        <f t="shared" si="44"/>
        <v/>
      </c>
      <c r="C1434" s="24"/>
      <c r="D1434" s="24"/>
      <c r="E1434" s="51" t="str">
        <f t="shared" si="45"/>
        <v/>
      </c>
      <c r="F1434" s="53"/>
    </row>
    <row r="1435" spans="1:6" ht="18.5" x14ac:dyDescent="0.45">
      <c r="A1435" s="44" t="str">
        <f>IF(C1435="","",COUNTA($C$3:C1435))</f>
        <v/>
      </c>
      <c r="B1435" s="48" t="str">
        <f t="shared" si="44"/>
        <v/>
      </c>
      <c r="C1435" s="24"/>
      <c r="D1435" s="24"/>
      <c r="E1435" s="51" t="str">
        <f t="shared" si="45"/>
        <v/>
      </c>
      <c r="F1435" s="53"/>
    </row>
    <row r="1436" spans="1:6" ht="18.5" x14ac:dyDescent="0.45">
      <c r="A1436" s="44" t="str">
        <f>IF(C1436="","",COUNTA($C$3:C1436))</f>
        <v/>
      </c>
      <c r="B1436" s="48" t="str">
        <f t="shared" si="44"/>
        <v/>
      </c>
      <c r="C1436" s="24"/>
      <c r="D1436" s="24"/>
      <c r="E1436" s="51" t="str">
        <f t="shared" si="45"/>
        <v/>
      </c>
      <c r="F1436" s="53"/>
    </row>
    <row r="1437" spans="1:6" ht="18.5" x14ac:dyDescent="0.45">
      <c r="A1437" s="44" t="str">
        <f>IF(C1437="","",COUNTA($C$3:C1437))</f>
        <v/>
      </c>
      <c r="B1437" s="48" t="str">
        <f t="shared" si="44"/>
        <v/>
      </c>
      <c r="C1437" s="24"/>
      <c r="D1437" s="24"/>
      <c r="E1437" s="51" t="str">
        <f t="shared" si="45"/>
        <v/>
      </c>
      <c r="F1437" s="53"/>
    </row>
    <row r="1438" spans="1:6" ht="18.5" x14ac:dyDescent="0.45">
      <c r="A1438" s="44" t="str">
        <f>IF(C1438="","",COUNTA($C$3:C1438))</f>
        <v/>
      </c>
      <c r="B1438" s="48" t="str">
        <f t="shared" si="44"/>
        <v/>
      </c>
      <c r="C1438" s="24"/>
      <c r="D1438" s="24"/>
      <c r="E1438" s="51" t="str">
        <f t="shared" si="45"/>
        <v/>
      </c>
      <c r="F1438" s="53"/>
    </row>
    <row r="1439" spans="1:6" ht="18.5" x14ac:dyDescent="0.45">
      <c r="A1439" s="44" t="str">
        <f>IF(C1439="","",COUNTA($C$3:C1439))</f>
        <v/>
      </c>
      <c r="B1439" s="48" t="str">
        <f t="shared" si="44"/>
        <v/>
      </c>
      <c r="C1439" s="24"/>
      <c r="D1439" s="24"/>
      <c r="E1439" s="51" t="str">
        <f t="shared" si="45"/>
        <v/>
      </c>
      <c r="F1439" s="53"/>
    </row>
    <row r="1440" spans="1:6" ht="18.5" x14ac:dyDescent="0.45">
      <c r="A1440" s="44" t="str">
        <f>IF(C1440="","",COUNTA($C$3:C1440))</f>
        <v/>
      </c>
      <c r="B1440" s="48" t="str">
        <f t="shared" si="44"/>
        <v/>
      </c>
      <c r="C1440" s="24"/>
      <c r="D1440" s="24"/>
      <c r="E1440" s="51" t="str">
        <f t="shared" si="45"/>
        <v/>
      </c>
      <c r="F1440" s="53"/>
    </row>
    <row r="1441" spans="1:6" ht="18.5" x14ac:dyDescent="0.45">
      <c r="A1441" s="44" t="str">
        <f>IF(C1441="","",COUNTA($C$3:C1441))</f>
        <v/>
      </c>
      <c r="B1441" s="48" t="str">
        <f t="shared" si="44"/>
        <v/>
      </c>
      <c r="C1441" s="24"/>
      <c r="D1441" s="24"/>
      <c r="E1441" s="51" t="str">
        <f t="shared" si="45"/>
        <v/>
      </c>
      <c r="F1441" s="53"/>
    </row>
    <row r="1442" spans="1:6" ht="18.5" x14ac:dyDescent="0.45">
      <c r="A1442" s="44" t="str">
        <f>IF(C1442="","",COUNTA($C$3:C1442))</f>
        <v/>
      </c>
      <c r="B1442" s="48" t="str">
        <f t="shared" si="44"/>
        <v/>
      </c>
      <c r="C1442" s="24"/>
      <c r="D1442" s="24"/>
      <c r="E1442" s="51" t="str">
        <f t="shared" si="45"/>
        <v/>
      </c>
      <c r="F1442" s="53"/>
    </row>
    <row r="1443" spans="1:6" ht="18.5" x14ac:dyDescent="0.45">
      <c r="A1443" s="44" t="str">
        <f>IF(C1443="","",COUNTA($C$3:C1443))</f>
        <v/>
      </c>
      <c r="B1443" s="48" t="str">
        <f t="shared" si="44"/>
        <v/>
      </c>
      <c r="C1443" s="24"/>
      <c r="D1443" s="24"/>
      <c r="E1443" s="51" t="str">
        <f t="shared" si="45"/>
        <v/>
      </c>
      <c r="F1443" s="53"/>
    </row>
    <row r="1444" spans="1:6" ht="18.5" x14ac:dyDescent="0.45">
      <c r="A1444" s="44" t="str">
        <f>IF(C1444="","",COUNTA($C$3:C1444))</f>
        <v/>
      </c>
      <c r="B1444" s="48" t="str">
        <f t="shared" si="44"/>
        <v/>
      </c>
      <c r="C1444" s="24"/>
      <c r="D1444" s="24"/>
      <c r="E1444" s="51" t="str">
        <f t="shared" si="45"/>
        <v/>
      </c>
      <c r="F1444" s="53"/>
    </row>
    <row r="1445" spans="1:6" ht="18.5" x14ac:dyDescent="0.45">
      <c r="A1445" s="44" t="str">
        <f>IF(C1445="","",COUNTA($C$3:C1445))</f>
        <v/>
      </c>
      <c r="B1445" s="48" t="str">
        <f t="shared" si="44"/>
        <v/>
      </c>
      <c r="C1445" s="24"/>
      <c r="D1445" s="24"/>
      <c r="E1445" s="51" t="str">
        <f t="shared" si="45"/>
        <v/>
      </c>
      <c r="F1445" s="53"/>
    </row>
    <row r="1446" spans="1:6" ht="18.5" x14ac:dyDescent="0.45">
      <c r="A1446" s="44" t="str">
        <f>IF(C1446="","",COUNTA($C$3:C1446))</f>
        <v/>
      </c>
      <c r="B1446" s="48" t="str">
        <f t="shared" si="44"/>
        <v/>
      </c>
      <c r="C1446" s="24"/>
      <c r="D1446" s="24"/>
      <c r="E1446" s="51" t="str">
        <f t="shared" si="45"/>
        <v/>
      </c>
      <c r="F1446" s="53"/>
    </row>
    <row r="1447" spans="1:6" ht="18.5" x14ac:dyDescent="0.45">
      <c r="A1447" s="44" t="str">
        <f>IF(C1447="","",COUNTA($C$3:C1447))</f>
        <v/>
      </c>
      <c r="B1447" s="48" t="str">
        <f t="shared" si="44"/>
        <v/>
      </c>
      <c r="C1447" s="24"/>
      <c r="D1447" s="24"/>
      <c r="E1447" s="51" t="str">
        <f t="shared" si="45"/>
        <v/>
      </c>
      <c r="F1447" s="53"/>
    </row>
    <row r="1448" spans="1:6" ht="18.5" x14ac:dyDescent="0.45">
      <c r="A1448" s="44" t="str">
        <f>IF(C1448="","",COUNTA($C$3:C1448))</f>
        <v/>
      </c>
      <c r="B1448" s="48" t="str">
        <f t="shared" si="44"/>
        <v/>
      </c>
      <c r="C1448" s="24"/>
      <c r="D1448" s="24"/>
      <c r="E1448" s="51" t="str">
        <f t="shared" si="45"/>
        <v/>
      </c>
      <c r="F1448" s="53"/>
    </row>
    <row r="1449" spans="1:6" ht="18.5" x14ac:dyDescent="0.45">
      <c r="A1449" s="44" t="str">
        <f>IF(C1449="","",COUNTA($C$3:C1449))</f>
        <v/>
      </c>
      <c r="B1449" s="48" t="str">
        <f t="shared" si="44"/>
        <v/>
      </c>
      <c r="C1449" s="24"/>
      <c r="D1449" s="24"/>
      <c r="E1449" s="51" t="str">
        <f t="shared" si="45"/>
        <v/>
      </c>
      <c r="F1449" s="53"/>
    </row>
    <row r="1450" spans="1:6" ht="18.5" x14ac:dyDescent="0.45">
      <c r="A1450" s="44" t="str">
        <f>IF(C1450="","",COUNTA($C$3:C1450))</f>
        <v/>
      </c>
      <c r="B1450" s="48" t="str">
        <f t="shared" si="44"/>
        <v/>
      </c>
      <c r="C1450" s="24"/>
      <c r="D1450" s="24"/>
      <c r="E1450" s="51" t="str">
        <f t="shared" si="45"/>
        <v/>
      </c>
      <c r="F1450" s="53"/>
    </row>
    <row r="1451" spans="1:6" ht="18.5" x14ac:dyDescent="0.45">
      <c r="A1451" s="44" t="str">
        <f>IF(C1451="","",COUNTA($C$3:C1451))</f>
        <v/>
      </c>
      <c r="B1451" s="48" t="str">
        <f t="shared" si="44"/>
        <v/>
      </c>
      <c r="C1451" s="24"/>
      <c r="D1451" s="24"/>
      <c r="E1451" s="51" t="str">
        <f t="shared" si="45"/>
        <v/>
      </c>
      <c r="F1451" s="53"/>
    </row>
    <row r="1452" spans="1:6" ht="18.5" x14ac:dyDescent="0.45">
      <c r="A1452" s="44" t="str">
        <f>IF(C1452="","",COUNTA($C$3:C1452))</f>
        <v/>
      </c>
      <c r="B1452" s="48" t="str">
        <f t="shared" si="44"/>
        <v/>
      </c>
      <c r="C1452" s="24"/>
      <c r="D1452" s="24"/>
      <c r="E1452" s="51" t="str">
        <f t="shared" si="45"/>
        <v/>
      </c>
      <c r="F1452" s="53"/>
    </row>
    <row r="1453" spans="1:6" ht="18.5" x14ac:dyDescent="0.45">
      <c r="A1453" s="44" t="str">
        <f>IF(C1453="","",COUNTA($C$3:C1453))</f>
        <v/>
      </c>
      <c r="B1453" s="48" t="str">
        <f t="shared" si="44"/>
        <v/>
      </c>
      <c r="C1453" s="24"/>
      <c r="D1453" s="24"/>
      <c r="E1453" s="51" t="str">
        <f t="shared" si="45"/>
        <v/>
      </c>
      <c r="F1453" s="53"/>
    </row>
    <row r="1454" spans="1:6" ht="18.5" x14ac:dyDescent="0.45">
      <c r="A1454" s="44" t="str">
        <f>IF(C1454="","",COUNTA($C$3:C1454))</f>
        <v/>
      </c>
      <c r="B1454" s="48" t="str">
        <f t="shared" si="44"/>
        <v/>
      </c>
      <c r="C1454" s="24"/>
      <c r="D1454" s="24"/>
      <c r="E1454" s="51" t="str">
        <f t="shared" si="45"/>
        <v/>
      </c>
      <c r="F1454" s="53"/>
    </row>
    <row r="1455" spans="1:6" ht="18.5" x14ac:dyDescent="0.45">
      <c r="A1455" s="44" t="str">
        <f>IF(C1455="","",COUNTA($C$3:C1455))</f>
        <v/>
      </c>
      <c r="B1455" s="48" t="str">
        <f t="shared" si="44"/>
        <v/>
      </c>
      <c r="C1455" s="24"/>
      <c r="D1455" s="24"/>
      <c r="E1455" s="51" t="str">
        <f t="shared" si="45"/>
        <v/>
      </c>
      <c r="F1455" s="53"/>
    </row>
    <row r="1456" spans="1:6" ht="18.5" x14ac:dyDescent="0.45">
      <c r="A1456" s="44" t="str">
        <f>IF(C1456="","",COUNTA($C$3:C1456))</f>
        <v/>
      </c>
      <c r="B1456" s="48" t="str">
        <f t="shared" si="44"/>
        <v/>
      </c>
      <c r="C1456" s="24"/>
      <c r="D1456" s="24"/>
      <c r="E1456" s="51" t="str">
        <f t="shared" si="45"/>
        <v/>
      </c>
      <c r="F1456" s="53"/>
    </row>
    <row r="1457" spans="1:6" ht="18.5" x14ac:dyDescent="0.45">
      <c r="A1457" s="44" t="str">
        <f>IF(C1457="","",COUNTA($C$3:C1457))</f>
        <v/>
      </c>
      <c r="B1457" s="48" t="str">
        <f t="shared" si="44"/>
        <v/>
      </c>
      <c r="C1457" s="24"/>
      <c r="D1457" s="24"/>
      <c r="E1457" s="51" t="str">
        <f t="shared" si="45"/>
        <v/>
      </c>
      <c r="F1457" s="53"/>
    </row>
    <row r="1458" spans="1:6" ht="18.5" x14ac:dyDescent="0.45">
      <c r="A1458" s="44" t="str">
        <f>IF(C1458="","",COUNTA($C$3:C1458))</f>
        <v/>
      </c>
      <c r="B1458" s="48" t="str">
        <f t="shared" si="44"/>
        <v/>
      </c>
      <c r="C1458" s="24"/>
      <c r="D1458" s="24"/>
      <c r="E1458" s="51" t="str">
        <f t="shared" si="45"/>
        <v/>
      </c>
      <c r="F1458" s="53"/>
    </row>
    <row r="1459" spans="1:6" ht="18.5" x14ac:dyDescent="0.45">
      <c r="A1459" s="44" t="str">
        <f>IF(C1459="","",COUNTA($C$3:C1459))</f>
        <v/>
      </c>
      <c r="B1459" s="48" t="str">
        <f t="shared" si="44"/>
        <v/>
      </c>
      <c r="C1459" s="24"/>
      <c r="D1459" s="24"/>
      <c r="E1459" s="51" t="str">
        <f t="shared" si="45"/>
        <v/>
      </c>
      <c r="F1459" s="53"/>
    </row>
    <row r="1460" spans="1:6" ht="18.5" x14ac:dyDescent="0.45">
      <c r="A1460" s="44" t="str">
        <f>IF(C1460="","",COUNTA($C$3:C1460))</f>
        <v/>
      </c>
      <c r="B1460" s="48" t="str">
        <f t="shared" si="44"/>
        <v/>
      </c>
      <c r="C1460" s="24"/>
      <c r="D1460" s="24"/>
      <c r="E1460" s="51" t="str">
        <f t="shared" si="45"/>
        <v/>
      </c>
      <c r="F1460" s="53"/>
    </row>
    <row r="1461" spans="1:6" ht="18.5" x14ac:dyDescent="0.45">
      <c r="A1461" s="44" t="str">
        <f>IF(C1461="","",COUNTA($C$3:C1461))</f>
        <v/>
      </c>
      <c r="B1461" s="48" t="str">
        <f t="shared" si="44"/>
        <v/>
      </c>
      <c r="C1461" s="24"/>
      <c r="D1461" s="24"/>
      <c r="E1461" s="51" t="str">
        <f t="shared" si="45"/>
        <v/>
      </c>
      <c r="F1461" s="53"/>
    </row>
    <row r="1462" spans="1:6" ht="18.5" x14ac:dyDescent="0.45">
      <c r="A1462" s="44" t="str">
        <f>IF(C1462="","",COUNTA($C$3:C1462))</f>
        <v/>
      </c>
      <c r="B1462" s="48" t="str">
        <f t="shared" si="44"/>
        <v/>
      </c>
      <c r="C1462" s="24"/>
      <c r="D1462" s="24"/>
      <c r="E1462" s="51" t="str">
        <f t="shared" si="45"/>
        <v/>
      </c>
      <c r="F1462" s="53"/>
    </row>
    <row r="1463" spans="1:6" ht="18.5" x14ac:dyDescent="0.45">
      <c r="A1463" s="44" t="str">
        <f>IF(C1463="","",COUNTA($C$3:C1463))</f>
        <v/>
      </c>
      <c r="B1463" s="48" t="str">
        <f t="shared" si="44"/>
        <v/>
      </c>
      <c r="C1463" s="24"/>
      <c r="D1463" s="24"/>
      <c r="E1463" s="51" t="str">
        <f t="shared" si="45"/>
        <v/>
      </c>
      <c r="F1463" s="53"/>
    </row>
    <row r="1464" spans="1:6" ht="18.5" x14ac:dyDescent="0.45">
      <c r="A1464" s="44" t="str">
        <f>IF(C1464="","",COUNTA($C$3:C1464))</f>
        <v/>
      </c>
      <c r="B1464" s="48" t="str">
        <f t="shared" si="44"/>
        <v/>
      </c>
      <c r="C1464" s="24"/>
      <c r="D1464" s="24"/>
      <c r="E1464" s="51" t="str">
        <f t="shared" si="45"/>
        <v/>
      </c>
      <c r="F1464" s="53"/>
    </row>
    <row r="1465" spans="1:6" ht="18.5" x14ac:dyDescent="0.45">
      <c r="A1465" s="44" t="str">
        <f>IF(C1465="","",COUNTA($C$3:C1465))</f>
        <v/>
      </c>
      <c r="B1465" s="48" t="str">
        <f t="shared" si="44"/>
        <v/>
      </c>
      <c r="C1465" s="24"/>
      <c r="D1465" s="24"/>
      <c r="E1465" s="51" t="str">
        <f t="shared" si="45"/>
        <v/>
      </c>
      <c r="F1465" s="53"/>
    </row>
    <row r="1466" spans="1:6" ht="18.5" x14ac:dyDescent="0.45">
      <c r="A1466" s="44" t="str">
        <f>IF(C1466="","",COUNTA($C$3:C1466))</f>
        <v/>
      </c>
      <c r="B1466" s="48" t="str">
        <f t="shared" si="44"/>
        <v/>
      </c>
      <c r="C1466" s="24"/>
      <c r="D1466" s="24"/>
      <c r="E1466" s="51" t="str">
        <f t="shared" si="45"/>
        <v/>
      </c>
      <c r="F1466" s="53"/>
    </row>
    <row r="1467" spans="1:6" ht="18.5" x14ac:dyDescent="0.45">
      <c r="A1467" s="44" t="str">
        <f>IF(C1467="","",COUNTA($C$3:C1467))</f>
        <v/>
      </c>
      <c r="B1467" s="48" t="str">
        <f t="shared" si="44"/>
        <v/>
      </c>
      <c r="C1467" s="24"/>
      <c r="D1467" s="24"/>
      <c r="E1467" s="51" t="str">
        <f t="shared" si="45"/>
        <v/>
      </c>
      <c r="F1467" s="53"/>
    </row>
    <row r="1468" spans="1:6" ht="18.5" x14ac:dyDescent="0.45">
      <c r="A1468" s="44" t="str">
        <f>IF(C1468="","",COUNTA($C$3:C1468))</f>
        <v/>
      </c>
      <c r="B1468" s="48" t="str">
        <f t="shared" si="44"/>
        <v/>
      </c>
      <c r="C1468" s="24"/>
      <c r="D1468" s="24"/>
      <c r="E1468" s="51" t="str">
        <f t="shared" si="45"/>
        <v/>
      </c>
      <c r="F1468" s="53"/>
    </row>
    <row r="1469" spans="1:6" ht="18.5" x14ac:dyDescent="0.45">
      <c r="A1469" s="44" t="str">
        <f>IF(C1469="","",COUNTA($C$3:C1469))</f>
        <v/>
      </c>
      <c r="B1469" s="48" t="str">
        <f t="shared" si="44"/>
        <v/>
      </c>
      <c r="C1469" s="24"/>
      <c r="D1469" s="24"/>
      <c r="E1469" s="51" t="str">
        <f t="shared" si="45"/>
        <v/>
      </c>
      <c r="F1469" s="53"/>
    </row>
    <row r="1470" spans="1:6" ht="18.5" x14ac:dyDescent="0.45">
      <c r="A1470" s="44" t="str">
        <f>IF(C1470="","",COUNTA($C$3:C1470))</f>
        <v/>
      </c>
      <c r="B1470" s="48" t="str">
        <f t="shared" si="44"/>
        <v/>
      </c>
      <c r="C1470" s="24"/>
      <c r="D1470" s="24"/>
      <c r="E1470" s="51" t="str">
        <f t="shared" si="45"/>
        <v/>
      </c>
      <c r="F1470" s="53"/>
    </row>
    <row r="1471" spans="1:6" ht="18.5" x14ac:dyDescent="0.45">
      <c r="A1471" s="44" t="str">
        <f>IF(C1471="","",COUNTA($C$3:C1471))</f>
        <v/>
      </c>
      <c r="B1471" s="48" t="str">
        <f t="shared" si="44"/>
        <v/>
      </c>
      <c r="C1471" s="24"/>
      <c r="D1471" s="24"/>
      <c r="E1471" s="51" t="str">
        <f t="shared" si="45"/>
        <v/>
      </c>
      <c r="F1471" s="53"/>
    </row>
    <row r="1472" spans="1:6" ht="18.5" x14ac:dyDescent="0.45">
      <c r="A1472" s="44" t="str">
        <f>IF(C1472="","",COUNTA($C$3:C1472))</f>
        <v/>
      </c>
      <c r="B1472" s="48" t="str">
        <f t="shared" si="44"/>
        <v/>
      </c>
      <c r="C1472" s="24"/>
      <c r="D1472" s="24"/>
      <c r="E1472" s="51" t="str">
        <f t="shared" si="45"/>
        <v/>
      </c>
      <c r="F1472" s="53"/>
    </row>
    <row r="1473" spans="1:6" ht="18.5" x14ac:dyDescent="0.45">
      <c r="A1473" s="44" t="str">
        <f>IF(C1473="","",COUNTA($C$3:C1473))</f>
        <v/>
      </c>
      <c r="B1473" s="48" t="str">
        <f t="shared" si="44"/>
        <v/>
      </c>
      <c r="C1473" s="24"/>
      <c r="D1473" s="24"/>
      <c r="E1473" s="51" t="str">
        <f t="shared" si="45"/>
        <v/>
      </c>
      <c r="F1473" s="53"/>
    </row>
    <row r="1474" spans="1:6" ht="18.5" x14ac:dyDescent="0.45">
      <c r="A1474" s="44" t="str">
        <f>IF(C1474="","",COUNTA($C$3:C1474))</f>
        <v/>
      </c>
      <c r="B1474" s="48" t="str">
        <f t="shared" si="44"/>
        <v/>
      </c>
      <c r="C1474" s="24"/>
      <c r="D1474" s="24"/>
      <c r="E1474" s="51" t="str">
        <f t="shared" si="45"/>
        <v/>
      </c>
      <c r="F1474" s="53"/>
    </row>
    <row r="1475" spans="1:6" ht="18.5" x14ac:dyDescent="0.45">
      <c r="A1475" s="44" t="str">
        <f>IF(C1475="","",COUNTA($C$3:C1475))</f>
        <v/>
      </c>
      <c r="B1475" s="48" t="str">
        <f t="shared" si="44"/>
        <v/>
      </c>
      <c r="C1475" s="24"/>
      <c r="D1475" s="24"/>
      <c r="E1475" s="51" t="str">
        <f t="shared" si="45"/>
        <v/>
      </c>
      <c r="F1475" s="53"/>
    </row>
    <row r="1476" spans="1:6" ht="18.5" x14ac:dyDescent="0.45">
      <c r="A1476" s="49" t="str">
        <f>IF(C1476="","",COUNTA($C$3:C1476))</f>
        <v/>
      </c>
      <c r="B1476" s="50" t="str">
        <f>IF(C1476="","",TEXT(C1476,"mmmm"))</f>
        <v/>
      </c>
      <c r="C1476" s="24"/>
      <c r="D1476" s="24"/>
      <c r="E1476" s="51" t="str">
        <f>IF(F1476="","","Kg's")</f>
        <v/>
      </c>
      <c r="F1476" s="53"/>
    </row>
  </sheetData>
  <sheetProtection algorithmName="SHA-512" hashValue="U1e5+Yd3o9GJUK75wXZ9649OhycTf9VvK0I+uTEQ3gQ5bPgAtYVPyRpJBdmleZmLuPBldLpugk89mTJ9xwywwQ==" saltValue="evsn41nolusgeqNRffDbJA==" spinCount="100000" sheet="1" selectLockedCells="1" autoFilter="0"/>
  <autoFilter ref="A2:F2" xr:uid="{00000000-0009-0000-0000-000004000000}"/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236"/>
  <sheetViews>
    <sheetView topLeftCell="A174" workbookViewId="0">
      <selection activeCell="A206" sqref="A206"/>
    </sheetView>
  </sheetViews>
  <sheetFormatPr defaultColWidth="9.1796875" defaultRowHeight="14.5" x14ac:dyDescent="0.35"/>
  <cols>
    <col min="1" max="1" width="44.1796875" style="7" bestFit="1" customWidth="1"/>
    <col min="2" max="2" width="8.453125" style="14" bestFit="1" customWidth="1"/>
    <col min="3" max="3" width="10.26953125" style="14" bestFit="1" customWidth="1"/>
    <col min="4" max="4" width="38" style="7" customWidth="1"/>
    <col min="5" max="16384" width="9.1796875" style="7"/>
  </cols>
  <sheetData>
    <row r="1" spans="1:8" x14ac:dyDescent="0.35">
      <c r="A1" s="6" t="s">
        <v>30</v>
      </c>
      <c r="B1" s="6" t="s">
        <v>159</v>
      </c>
      <c r="C1" s="6" t="s">
        <v>161</v>
      </c>
      <c r="D1" s="13" t="s">
        <v>160</v>
      </c>
    </row>
    <row r="2" spans="1:8" x14ac:dyDescent="0.35">
      <c r="A2" s="7" t="s">
        <v>34</v>
      </c>
      <c r="B2" s="14">
        <f ca="1">IFERROR(SEARCH(INDIRECT(CELL("address")),A2),0)</f>
        <v>0</v>
      </c>
      <c r="C2" s="14" t="str">
        <f ca="1">IF(B2=0,"",COUNTIF($B$2:B2,"&gt;0"))</f>
        <v/>
      </c>
      <c r="D2" s="7" t="str">
        <f t="shared" ref="D2:D65" ca="1" si="0">IFERROR(INDEX(A:A,MATCH(ROW(B1),C:C,0)),"")</f>
        <v/>
      </c>
      <c r="H2" s="15"/>
    </row>
    <row r="3" spans="1:8" x14ac:dyDescent="0.35">
      <c r="A3" s="7" t="s">
        <v>70</v>
      </c>
      <c r="B3" s="14">
        <f t="shared" ref="B3:B66" ca="1" si="1">IFERROR(SEARCH(INDIRECT(CELL("address")),A3),0)</f>
        <v>0</v>
      </c>
      <c r="C3" s="14" t="str">
        <f ca="1">IF(B3=0,"",COUNTIF($B$2:B3,"&gt;0"))</f>
        <v/>
      </c>
      <c r="D3" s="7" t="str">
        <f t="shared" ca="1" si="0"/>
        <v/>
      </c>
      <c r="G3" s="7" t="str">
        <f ca="1">CELL("address")</f>
        <v>'[2023-01-27_Production Data Sheet.xlsx]Scrap'!$D$8</v>
      </c>
    </row>
    <row r="4" spans="1:8" x14ac:dyDescent="0.35">
      <c r="A4" s="7" t="s">
        <v>35</v>
      </c>
      <c r="B4" s="14">
        <f t="shared" ca="1" si="1"/>
        <v>0</v>
      </c>
      <c r="C4" s="14" t="str">
        <f ca="1">IF(B4=0,"",COUNTIF($B$2:B4,"&gt;0"))</f>
        <v/>
      </c>
      <c r="D4" s="7" t="str">
        <f t="shared" ca="1" si="0"/>
        <v/>
      </c>
    </row>
    <row r="5" spans="1:8" x14ac:dyDescent="0.35">
      <c r="A5" s="7" t="s">
        <v>71</v>
      </c>
      <c r="B5" s="14">
        <f t="shared" ca="1" si="1"/>
        <v>0</v>
      </c>
      <c r="C5" s="14" t="str">
        <f ca="1">IF(B5=0,"",COUNTIF($B$2:B5,"&gt;0"))</f>
        <v/>
      </c>
      <c r="D5" s="7" t="str">
        <f t="shared" ca="1" si="0"/>
        <v/>
      </c>
    </row>
    <row r="6" spans="1:8" x14ac:dyDescent="0.35">
      <c r="A6" s="7" t="s">
        <v>72</v>
      </c>
      <c r="B6" s="14">
        <f t="shared" ca="1" si="1"/>
        <v>0</v>
      </c>
      <c r="C6" s="14" t="str">
        <f ca="1">IF(B6=0,"",COUNTIF($B$2:B6,"&gt;0"))</f>
        <v/>
      </c>
      <c r="D6" s="7" t="str">
        <f t="shared" ca="1" si="0"/>
        <v/>
      </c>
    </row>
    <row r="7" spans="1:8" x14ac:dyDescent="0.35">
      <c r="A7" s="7" t="s">
        <v>167</v>
      </c>
      <c r="B7" s="14">
        <f t="shared" ca="1" si="1"/>
        <v>0</v>
      </c>
      <c r="C7" s="14" t="str">
        <f ca="1">IF(B7=0,"",COUNTIF($B$2:B7,"&gt;0"))</f>
        <v/>
      </c>
      <c r="D7" s="7" t="str">
        <f t="shared" ca="1" si="0"/>
        <v/>
      </c>
    </row>
    <row r="8" spans="1:8" x14ac:dyDescent="0.35">
      <c r="A8" s="7" t="s">
        <v>55</v>
      </c>
      <c r="B8" s="14">
        <f t="shared" ca="1" si="1"/>
        <v>0</v>
      </c>
      <c r="C8" s="14" t="str">
        <f ca="1">IF(B8=0,"",COUNTIF($B$2:B8,"&gt;0"))</f>
        <v/>
      </c>
      <c r="D8" s="7" t="str">
        <f t="shared" ca="1" si="0"/>
        <v/>
      </c>
    </row>
    <row r="9" spans="1:8" x14ac:dyDescent="0.35">
      <c r="A9" s="7" t="s">
        <v>168</v>
      </c>
      <c r="B9" s="14">
        <f t="shared" ca="1" si="1"/>
        <v>0</v>
      </c>
      <c r="C9" s="14" t="str">
        <f ca="1">IF(B9=0,"",COUNTIF($B$2:B9,"&gt;0"))</f>
        <v/>
      </c>
      <c r="D9" s="7" t="str">
        <f t="shared" ca="1" si="0"/>
        <v/>
      </c>
    </row>
    <row r="10" spans="1:8" x14ac:dyDescent="0.35">
      <c r="A10" s="7" t="s">
        <v>61</v>
      </c>
      <c r="B10" s="14">
        <f t="shared" ca="1" si="1"/>
        <v>0</v>
      </c>
      <c r="C10" s="14" t="str">
        <f ca="1">IF(B10=0,"",COUNTIF($B$2:B10,"&gt;0"))</f>
        <v/>
      </c>
      <c r="D10" s="7" t="str">
        <f t="shared" ca="1" si="0"/>
        <v/>
      </c>
    </row>
    <row r="11" spans="1:8" x14ac:dyDescent="0.35">
      <c r="A11" s="7" t="s">
        <v>73</v>
      </c>
      <c r="B11" s="14">
        <f t="shared" ca="1" si="1"/>
        <v>0</v>
      </c>
      <c r="C11" s="14" t="str">
        <f ca="1">IF(B11=0,"",COUNTIF($B$2:B11,"&gt;0"))</f>
        <v/>
      </c>
      <c r="D11" s="7" t="str">
        <f t="shared" ca="1" si="0"/>
        <v/>
      </c>
    </row>
    <row r="12" spans="1:8" x14ac:dyDescent="0.35">
      <c r="A12" s="7" t="s">
        <v>36</v>
      </c>
      <c r="B12" s="14">
        <f t="shared" ca="1" si="1"/>
        <v>0</v>
      </c>
      <c r="C12" s="14" t="str">
        <f ca="1">IF(B12=0,"",COUNTIF($B$2:B12,"&gt;0"))</f>
        <v/>
      </c>
      <c r="D12" s="7" t="str">
        <f t="shared" ca="1" si="0"/>
        <v/>
      </c>
    </row>
    <row r="13" spans="1:8" x14ac:dyDescent="0.35">
      <c r="A13" s="7" t="s">
        <v>37</v>
      </c>
      <c r="B13" s="14">
        <f t="shared" ca="1" si="1"/>
        <v>0</v>
      </c>
      <c r="C13" s="14" t="str">
        <f ca="1">IF(B13=0,"",COUNTIF($B$2:B13,"&gt;0"))</f>
        <v/>
      </c>
      <c r="D13" s="7" t="str">
        <f t="shared" ca="1" si="0"/>
        <v/>
      </c>
    </row>
    <row r="14" spans="1:8" x14ac:dyDescent="0.35">
      <c r="A14" s="7" t="s">
        <v>74</v>
      </c>
      <c r="B14" s="14">
        <f t="shared" ca="1" si="1"/>
        <v>0</v>
      </c>
      <c r="C14" s="14" t="str">
        <f ca="1">IF(B14=0,"",COUNTIF($B$2:B14,"&gt;0"))</f>
        <v/>
      </c>
      <c r="D14" s="7" t="str">
        <f t="shared" ca="1" si="0"/>
        <v/>
      </c>
    </row>
    <row r="15" spans="1:8" x14ac:dyDescent="0.35">
      <c r="A15" s="7" t="s">
        <v>75</v>
      </c>
      <c r="B15" s="14">
        <f t="shared" ca="1" si="1"/>
        <v>0</v>
      </c>
      <c r="C15" s="14" t="str">
        <f ca="1">IF(B15=0,"",COUNTIF($B$2:B15,"&gt;0"))</f>
        <v/>
      </c>
      <c r="D15" s="7" t="str">
        <f t="shared" ca="1" si="0"/>
        <v/>
      </c>
    </row>
    <row r="16" spans="1:8" x14ac:dyDescent="0.35">
      <c r="A16" s="7" t="s">
        <v>76</v>
      </c>
      <c r="B16" s="14">
        <f t="shared" ca="1" si="1"/>
        <v>0</v>
      </c>
      <c r="C16" s="14" t="str">
        <f ca="1">IF(B16=0,"",COUNTIF($B$2:B16,"&gt;0"))</f>
        <v/>
      </c>
      <c r="D16" s="7" t="str">
        <f t="shared" ca="1" si="0"/>
        <v/>
      </c>
    </row>
    <row r="17" spans="1:4" x14ac:dyDescent="0.35">
      <c r="A17" s="7" t="s">
        <v>77</v>
      </c>
      <c r="B17" s="14">
        <f t="shared" ca="1" si="1"/>
        <v>0</v>
      </c>
      <c r="C17" s="14" t="str">
        <f ca="1">IF(B17=0,"",COUNTIF($B$2:B17,"&gt;0"))</f>
        <v/>
      </c>
      <c r="D17" s="7" t="str">
        <f t="shared" ca="1" si="0"/>
        <v/>
      </c>
    </row>
    <row r="18" spans="1:4" x14ac:dyDescent="0.35">
      <c r="A18" s="7" t="s">
        <v>78</v>
      </c>
      <c r="B18" s="14">
        <f t="shared" ca="1" si="1"/>
        <v>0</v>
      </c>
      <c r="C18" s="14" t="str">
        <f ca="1">IF(B18=0,"",COUNTIF($B$2:B18,"&gt;0"))</f>
        <v/>
      </c>
      <c r="D18" s="7" t="str">
        <f t="shared" ca="1" si="0"/>
        <v/>
      </c>
    </row>
    <row r="19" spans="1:4" x14ac:dyDescent="0.35">
      <c r="A19" s="7" t="s">
        <v>79</v>
      </c>
      <c r="B19" s="14">
        <f t="shared" ca="1" si="1"/>
        <v>0</v>
      </c>
      <c r="C19" s="14" t="str">
        <f ca="1">IF(B19=0,"",COUNTIF($B$2:B19,"&gt;0"))</f>
        <v/>
      </c>
      <c r="D19" s="7" t="str">
        <f t="shared" ca="1" si="0"/>
        <v/>
      </c>
    </row>
    <row r="20" spans="1:4" x14ac:dyDescent="0.35">
      <c r="A20" s="7" t="s">
        <v>38</v>
      </c>
      <c r="B20" s="14">
        <f t="shared" ca="1" si="1"/>
        <v>0</v>
      </c>
      <c r="C20" s="14" t="str">
        <f ca="1">IF(B20=0,"",COUNTIF($B$2:B20,"&gt;0"))</f>
        <v/>
      </c>
      <c r="D20" s="7" t="str">
        <f t="shared" ca="1" si="0"/>
        <v/>
      </c>
    </row>
    <row r="21" spans="1:4" x14ac:dyDescent="0.35">
      <c r="A21" s="7" t="s">
        <v>80</v>
      </c>
      <c r="B21" s="14">
        <f t="shared" ca="1" si="1"/>
        <v>0</v>
      </c>
      <c r="C21" s="14" t="str">
        <f ca="1">IF(B21=0,"",COUNTIF($B$2:B21,"&gt;0"))</f>
        <v/>
      </c>
      <c r="D21" s="7" t="str">
        <f t="shared" ca="1" si="0"/>
        <v/>
      </c>
    </row>
    <row r="22" spans="1:4" x14ac:dyDescent="0.35">
      <c r="A22" s="7" t="s">
        <v>81</v>
      </c>
      <c r="B22" s="14">
        <f t="shared" ca="1" si="1"/>
        <v>0</v>
      </c>
      <c r="C22" s="14" t="str">
        <f ca="1">IF(B22=0,"",COUNTIF($B$2:B22,"&gt;0"))</f>
        <v/>
      </c>
      <c r="D22" s="7" t="str">
        <f t="shared" ca="1" si="0"/>
        <v/>
      </c>
    </row>
    <row r="23" spans="1:4" x14ac:dyDescent="0.35">
      <c r="A23" s="7" t="s">
        <v>169</v>
      </c>
      <c r="B23" s="14">
        <f t="shared" ca="1" si="1"/>
        <v>0</v>
      </c>
      <c r="C23" s="14" t="str">
        <f ca="1">IF(B23=0,"",COUNTIF($B$2:B23,"&gt;0"))</f>
        <v/>
      </c>
      <c r="D23" s="7" t="str">
        <f t="shared" ca="1" si="0"/>
        <v/>
      </c>
    </row>
    <row r="24" spans="1:4" x14ac:dyDescent="0.35">
      <c r="A24" s="7" t="s">
        <v>82</v>
      </c>
      <c r="B24" s="14">
        <f t="shared" ca="1" si="1"/>
        <v>0</v>
      </c>
      <c r="C24" s="14" t="str">
        <f ca="1">IF(B24=0,"",COUNTIF($B$2:B24,"&gt;0"))</f>
        <v/>
      </c>
      <c r="D24" s="7" t="str">
        <f t="shared" ca="1" si="0"/>
        <v/>
      </c>
    </row>
    <row r="25" spans="1:4" x14ac:dyDescent="0.35">
      <c r="A25" s="7" t="s">
        <v>83</v>
      </c>
      <c r="B25" s="14">
        <f t="shared" ca="1" si="1"/>
        <v>0</v>
      </c>
      <c r="C25" s="14" t="str">
        <f ca="1">IF(B25=0,"",COUNTIF($B$2:B25,"&gt;0"))</f>
        <v/>
      </c>
      <c r="D25" s="7" t="str">
        <f t="shared" ca="1" si="0"/>
        <v/>
      </c>
    </row>
    <row r="26" spans="1:4" x14ac:dyDescent="0.35">
      <c r="A26" s="7" t="s">
        <v>170</v>
      </c>
      <c r="B26" s="14">
        <f t="shared" ca="1" si="1"/>
        <v>0</v>
      </c>
      <c r="C26" s="14" t="str">
        <f ca="1">IF(B26=0,"",COUNTIF($B$2:B26,"&gt;0"))</f>
        <v/>
      </c>
      <c r="D26" s="7" t="str">
        <f t="shared" ca="1" si="0"/>
        <v/>
      </c>
    </row>
    <row r="27" spans="1:4" x14ac:dyDescent="0.35">
      <c r="A27" s="7" t="s">
        <v>84</v>
      </c>
      <c r="B27" s="14">
        <f t="shared" ca="1" si="1"/>
        <v>0</v>
      </c>
      <c r="C27" s="14" t="str">
        <f ca="1">IF(B27=0,"",COUNTIF($B$2:B27,"&gt;0"))</f>
        <v/>
      </c>
      <c r="D27" s="7" t="str">
        <f t="shared" ca="1" si="0"/>
        <v/>
      </c>
    </row>
    <row r="28" spans="1:4" x14ac:dyDescent="0.35">
      <c r="A28" s="7" t="s">
        <v>85</v>
      </c>
      <c r="B28" s="14">
        <f t="shared" ca="1" si="1"/>
        <v>0</v>
      </c>
      <c r="C28" s="14" t="str">
        <f ca="1">IF(B28=0,"",COUNTIF($B$2:B28,"&gt;0"))</f>
        <v/>
      </c>
      <c r="D28" s="7" t="str">
        <f t="shared" ca="1" si="0"/>
        <v/>
      </c>
    </row>
    <row r="29" spans="1:4" x14ac:dyDescent="0.35">
      <c r="A29" s="7" t="s">
        <v>86</v>
      </c>
      <c r="B29" s="14">
        <f t="shared" ca="1" si="1"/>
        <v>0</v>
      </c>
      <c r="C29" s="14" t="str">
        <f ca="1">IF(B29=0,"",COUNTIF($B$2:B29,"&gt;0"))</f>
        <v/>
      </c>
      <c r="D29" s="7" t="str">
        <f t="shared" ca="1" si="0"/>
        <v/>
      </c>
    </row>
    <row r="30" spans="1:4" x14ac:dyDescent="0.35">
      <c r="A30" s="7" t="s">
        <v>87</v>
      </c>
      <c r="B30" s="14">
        <f t="shared" ca="1" si="1"/>
        <v>0</v>
      </c>
      <c r="C30" s="14" t="str">
        <f ca="1">IF(B30=0,"",COUNTIF($B$2:B30,"&gt;0"))</f>
        <v/>
      </c>
      <c r="D30" s="7" t="str">
        <f t="shared" ca="1" si="0"/>
        <v/>
      </c>
    </row>
    <row r="31" spans="1:4" x14ac:dyDescent="0.35">
      <c r="A31" s="7" t="s">
        <v>88</v>
      </c>
      <c r="B31" s="14">
        <f t="shared" ca="1" si="1"/>
        <v>0</v>
      </c>
      <c r="C31" s="14" t="str">
        <f ca="1">IF(B31=0,"",COUNTIF($B$2:B31,"&gt;0"))</f>
        <v/>
      </c>
      <c r="D31" s="7" t="str">
        <f t="shared" ca="1" si="0"/>
        <v/>
      </c>
    </row>
    <row r="32" spans="1:4" x14ac:dyDescent="0.35">
      <c r="A32" s="7" t="s">
        <v>89</v>
      </c>
      <c r="B32" s="14">
        <f t="shared" ca="1" si="1"/>
        <v>0</v>
      </c>
      <c r="C32" s="14" t="str">
        <f ca="1">IF(B32=0,"",COUNTIF($B$2:B32,"&gt;0"))</f>
        <v/>
      </c>
      <c r="D32" s="7" t="str">
        <f t="shared" ca="1" si="0"/>
        <v/>
      </c>
    </row>
    <row r="33" spans="1:4" x14ac:dyDescent="0.35">
      <c r="A33" s="7" t="s">
        <v>90</v>
      </c>
      <c r="B33" s="14">
        <f t="shared" ca="1" si="1"/>
        <v>0</v>
      </c>
      <c r="C33" s="14" t="str">
        <f ca="1">IF(B33=0,"",COUNTIF($B$2:B33,"&gt;0"))</f>
        <v/>
      </c>
      <c r="D33" s="7" t="str">
        <f t="shared" ca="1" si="0"/>
        <v/>
      </c>
    </row>
    <row r="34" spans="1:4" x14ac:dyDescent="0.35">
      <c r="A34" s="7" t="s">
        <v>91</v>
      </c>
      <c r="B34" s="14">
        <f t="shared" ca="1" si="1"/>
        <v>0</v>
      </c>
      <c r="C34" s="14" t="str">
        <f ca="1">IF(B34=0,"",COUNTIF($B$2:B34,"&gt;0"))</f>
        <v/>
      </c>
      <c r="D34" s="7" t="str">
        <f t="shared" ca="1" si="0"/>
        <v/>
      </c>
    </row>
    <row r="35" spans="1:4" x14ac:dyDescent="0.35">
      <c r="A35" s="7" t="s">
        <v>92</v>
      </c>
      <c r="B35" s="14">
        <f t="shared" ca="1" si="1"/>
        <v>0</v>
      </c>
      <c r="C35" s="14" t="str">
        <f ca="1">IF(B35=0,"",COUNTIF($B$2:B35,"&gt;0"))</f>
        <v/>
      </c>
      <c r="D35" s="7" t="str">
        <f t="shared" ca="1" si="0"/>
        <v/>
      </c>
    </row>
    <row r="36" spans="1:4" x14ac:dyDescent="0.35">
      <c r="A36" s="7" t="s">
        <v>56</v>
      </c>
      <c r="B36" s="14">
        <f t="shared" ca="1" si="1"/>
        <v>0</v>
      </c>
      <c r="C36" s="14" t="str">
        <f ca="1">IF(B36=0,"",COUNTIF($B$2:B36,"&gt;0"))</f>
        <v/>
      </c>
      <c r="D36" s="7" t="str">
        <f t="shared" ca="1" si="0"/>
        <v/>
      </c>
    </row>
    <row r="37" spans="1:4" x14ac:dyDescent="0.35">
      <c r="A37" s="7" t="s">
        <v>93</v>
      </c>
      <c r="B37" s="14">
        <f t="shared" ca="1" si="1"/>
        <v>0</v>
      </c>
      <c r="C37" s="14" t="str">
        <f ca="1">IF(B37=0,"",COUNTIF($B$2:B37,"&gt;0"))</f>
        <v/>
      </c>
      <c r="D37" s="7" t="str">
        <f t="shared" ca="1" si="0"/>
        <v/>
      </c>
    </row>
    <row r="38" spans="1:4" x14ac:dyDescent="0.35">
      <c r="A38" s="7" t="s">
        <v>94</v>
      </c>
      <c r="B38" s="14">
        <f t="shared" ca="1" si="1"/>
        <v>0</v>
      </c>
      <c r="C38" s="14" t="str">
        <f ca="1">IF(B38=0,"",COUNTIF($B$2:B38,"&gt;0"))</f>
        <v/>
      </c>
      <c r="D38" s="7" t="str">
        <f t="shared" ca="1" si="0"/>
        <v/>
      </c>
    </row>
    <row r="39" spans="1:4" x14ac:dyDescent="0.35">
      <c r="A39" s="7" t="s">
        <v>95</v>
      </c>
      <c r="B39" s="14">
        <f t="shared" ca="1" si="1"/>
        <v>0</v>
      </c>
      <c r="C39" s="14" t="str">
        <f ca="1">IF(B39=0,"",COUNTIF($B$2:B39,"&gt;0"))</f>
        <v/>
      </c>
      <c r="D39" s="7" t="str">
        <f t="shared" ca="1" si="0"/>
        <v/>
      </c>
    </row>
    <row r="40" spans="1:4" x14ac:dyDescent="0.35">
      <c r="A40" s="7" t="s">
        <v>96</v>
      </c>
      <c r="B40" s="14">
        <f t="shared" ca="1" si="1"/>
        <v>0</v>
      </c>
      <c r="C40" s="14" t="str">
        <f ca="1">IF(B40=0,"",COUNTIF($B$2:B40,"&gt;0"))</f>
        <v/>
      </c>
      <c r="D40" s="7" t="str">
        <f t="shared" ca="1" si="0"/>
        <v/>
      </c>
    </row>
    <row r="41" spans="1:4" x14ac:dyDescent="0.35">
      <c r="A41" s="7" t="s">
        <v>171</v>
      </c>
      <c r="B41" s="14">
        <f t="shared" ca="1" si="1"/>
        <v>0</v>
      </c>
      <c r="C41" s="14" t="str">
        <f ca="1">IF(B41=0,"",COUNTIF($B$2:B41,"&gt;0"))</f>
        <v/>
      </c>
      <c r="D41" s="7" t="str">
        <f t="shared" ca="1" si="0"/>
        <v/>
      </c>
    </row>
    <row r="42" spans="1:4" x14ac:dyDescent="0.35">
      <c r="A42" s="7" t="s">
        <v>97</v>
      </c>
      <c r="B42" s="14">
        <f t="shared" ca="1" si="1"/>
        <v>0</v>
      </c>
      <c r="C42" s="14" t="str">
        <f ca="1">IF(B42=0,"",COUNTIF($B$2:B42,"&gt;0"))</f>
        <v/>
      </c>
      <c r="D42" s="7" t="str">
        <f t="shared" ca="1" si="0"/>
        <v/>
      </c>
    </row>
    <row r="43" spans="1:4" x14ac:dyDescent="0.35">
      <c r="A43" s="7" t="s">
        <v>98</v>
      </c>
      <c r="B43" s="14">
        <f t="shared" ca="1" si="1"/>
        <v>0</v>
      </c>
      <c r="C43" s="14" t="str">
        <f ca="1">IF(B43=0,"",COUNTIF($B$2:B43,"&gt;0"))</f>
        <v/>
      </c>
      <c r="D43" s="7" t="str">
        <f t="shared" ca="1" si="0"/>
        <v/>
      </c>
    </row>
    <row r="44" spans="1:4" x14ac:dyDescent="0.35">
      <c r="A44" s="7" t="s">
        <v>172</v>
      </c>
      <c r="B44" s="14">
        <f t="shared" ca="1" si="1"/>
        <v>0</v>
      </c>
      <c r="C44" s="14" t="str">
        <f ca="1">IF(B44=0,"",COUNTIF($B$2:B44,"&gt;0"))</f>
        <v/>
      </c>
      <c r="D44" s="7" t="str">
        <f t="shared" ca="1" si="0"/>
        <v/>
      </c>
    </row>
    <row r="45" spans="1:4" x14ac:dyDescent="0.35">
      <c r="A45" s="7" t="s">
        <v>99</v>
      </c>
      <c r="B45" s="14">
        <f t="shared" ca="1" si="1"/>
        <v>0</v>
      </c>
      <c r="C45" s="14" t="str">
        <f ca="1">IF(B45=0,"",COUNTIF($B$2:B45,"&gt;0"))</f>
        <v/>
      </c>
      <c r="D45" s="7" t="str">
        <f t="shared" ca="1" si="0"/>
        <v/>
      </c>
    </row>
    <row r="46" spans="1:4" x14ac:dyDescent="0.35">
      <c r="A46" s="7" t="s">
        <v>173</v>
      </c>
      <c r="B46" s="14">
        <f t="shared" ca="1" si="1"/>
        <v>0</v>
      </c>
      <c r="C46" s="14" t="str">
        <f ca="1">IF(B46=0,"",COUNTIF($B$2:B46,"&gt;0"))</f>
        <v/>
      </c>
      <c r="D46" s="7" t="str">
        <f t="shared" ca="1" si="0"/>
        <v/>
      </c>
    </row>
    <row r="47" spans="1:4" x14ac:dyDescent="0.35">
      <c r="A47" s="7" t="s">
        <v>39</v>
      </c>
      <c r="B47" s="14">
        <f t="shared" ca="1" si="1"/>
        <v>0</v>
      </c>
      <c r="C47" s="14" t="str">
        <f ca="1">IF(B47=0,"",COUNTIF($B$2:B47,"&gt;0"))</f>
        <v/>
      </c>
      <c r="D47" s="7" t="str">
        <f t="shared" ca="1" si="0"/>
        <v/>
      </c>
    </row>
    <row r="48" spans="1:4" x14ac:dyDescent="0.35">
      <c r="A48" s="7" t="s">
        <v>40</v>
      </c>
      <c r="B48" s="14">
        <f t="shared" ca="1" si="1"/>
        <v>0</v>
      </c>
      <c r="C48" s="14" t="str">
        <f ca="1">IF(B48=0,"",COUNTIF($B$2:B48,"&gt;0"))</f>
        <v/>
      </c>
      <c r="D48" s="7" t="str">
        <f t="shared" ca="1" si="0"/>
        <v/>
      </c>
    </row>
    <row r="49" spans="1:4" x14ac:dyDescent="0.35">
      <c r="A49" s="7" t="s">
        <v>174</v>
      </c>
      <c r="B49" s="14">
        <f t="shared" ca="1" si="1"/>
        <v>0</v>
      </c>
      <c r="C49" s="14" t="str">
        <f ca="1">IF(B49=0,"",COUNTIF($B$2:B49,"&gt;0"))</f>
        <v/>
      </c>
      <c r="D49" s="7" t="str">
        <f t="shared" ca="1" si="0"/>
        <v/>
      </c>
    </row>
    <row r="50" spans="1:4" x14ac:dyDescent="0.35">
      <c r="A50" s="7" t="s">
        <v>175</v>
      </c>
      <c r="B50" s="14">
        <f t="shared" ca="1" si="1"/>
        <v>0</v>
      </c>
      <c r="C50" s="14" t="str">
        <f ca="1">IF(B50=0,"",COUNTIF($B$2:B50,"&gt;0"))</f>
        <v/>
      </c>
      <c r="D50" s="7" t="str">
        <f t="shared" ca="1" si="0"/>
        <v/>
      </c>
    </row>
    <row r="51" spans="1:4" x14ac:dyDescent="0.35">
      <c r="A51" s="7" t="s">
        <v>176</v>
      </c>
      <c r="B51" s="14">
        <f t="shared" ca="1" si="1"/>
        <v>0</v>
      </c>
      <c r="C51" s="14" t="str">
        <f ca="1">IF(B51=0,"",COUNTIF($B$2:B51,"&gt;0"))</f>
        <v/>
      </c>
      <c r="D51" s="7" t="str">
        <f t="shared" ca="1" si="0"/>
        <v/>
      </c>
    </row>
    <row r="52" spans="1:4" x14ac:dyDescent="0.35">
      <c r="A52" s="7" t="s">
        <v>177</v>
      </c>
      <c r="B52" s="14">
        <f t="shared" ca="1" si="1"/>
        <v>0</v>
      </c>
      <c r="C52" s="14" t="str">
        <f ca="1">IF(B52=0,"",COUNTIF($B$2:B52,"&gt;0"))</f>
        <v/>
      </c>
      <c r="D52" s="7" t="str">
        <f t="shared" ca="1" si="0"/>
        <v/>
      </c>
    </row>
    <row r="53" spans="1:4" x14ac:dyDescent="0.35">
      <c r="A53" s="7" t="s">
        <v>178</v>
      </c>
      <c r="B53" s="14">
        <f t="shared" ca="1" si="1"/>
        <v>0</v>
      </c>
      <c r="C53" s="14" t="str">
        <f ca="1">IF(B53=0,"",COUNTIF($B$2:B53,"&gt;0"))</f>
        <v/>
      </c>
      <c r="D53" s="7" t="str">
        <f t="shared" ca="1" si="0"/>
        <v/>
      </c>
    </row>
    <row r="54" spans="1:4" x14ac:dyDescent="0.35">
      <c r="A54" s="7" t="s">
        <v>41</v>
      </c>
      <c r="B54" s="14">
        <f t="shared" ca="1" si="1"/>
        <v>0</v>
      </c>
      <c r="C54" s="14" t="str">
        <f ca="1">IF(B54=0,"",COUNTIF($B$2:B54,"&gt;0"))</f>
        <v/>
      </c>
      <c r="D54" s="7" t="str">
        <f t="shared" ca="1" si="0"/>
        <v/>
      </c>
    </row>
    <row r="55" spans="1:4" x14ac:dyDescent="0.35">
      <c r="A55" s="7" t="s">
        <v>42</v>
      </c>
      <c r="B55" s="14">
        <f t="shared" ca="1" si="1"/>
        <v>0</v>
      </c>
      <c r="C55" s="14" t="str">
        <f ca="1">IF(B55=0,"",COUNTIF($B$2:B55,"&gt;0"))</f>
        <v/>
      </c>
      <c r="D55" s="7" t="str">
        <f t="shared" ca="1" si="0"/>
        <v/>
      </c>
    </row>
    <row r="56" spans="1:4" x14ac:dyDescent="0.35">
      <c r="A56" s="7" t="s">
        <v>179</v>
      </c>
      <c r="B56" s="14">
        <f t="shared" ca="1" si="1"/>
        <v>0</v>
      </c>
      <c r="C56" s="14" t="str">
        <f ca="1">IF(B56=0,"",COUNTIF($B$2:B56,"&gt;0"))</f>
        <v/>
      </c>
      <c r="D56" s="7" t="str">
        <f t="shared" ca="1" si="0"/>
        <v/>
      </c>
    </row>
    <row r="57" spans="1:4" x14ac:dyDescent="0.35">
      <c r="A57" s="7" t="s">
        <v>100</v>
      </c>
      <c r="B57" s="14">
        <f t="shared" ca="1" si="1"/>
        <v>0</v>
      </c>
      <c r="C57" s="14" t="str">
        <f ca="1">IF(B57=0,"",COUNTIF($B$2:B57,"&gt;0"))</f>
        <v/>
      </c>
      <c r="D57" s="7" t="str">
        <f t="shared" ca="1" si="0"/>
        <v/>
      </c>
    </row>
    <row r="58" spans="1:4" x14ac:dyDescent="0.35">
      <c r="A58" s="7" t="s">
        <v>101</v>
      </c>
      <c r="B58" s="14">
        <f t="shared" ca="1" si="1"/>
        <v>0</v>
      </c>
      <c r="C58" s="14" t="str">
        <f ca="1">IF(B58=0,"",COUNTIF($B$2:B58,"&gt;0"))</f>
        <v/>
      </c>
      <c r="D58" s="7" t="str">
        <f t="shared" ca="1" si="0"/>
        <v/>
      </c>
    </row>
    <row r="59" spans="1:4" x14ac:dyDescent="0.35">
      <c r="A59" s="7" t="s">
        <v>102</v>
      </c>
      <c r="B59" s="14">
        <f t="shared" ca="1" si="1"/>
        <v>0</v>
      </c>
      <c r="C59" s="14" t="str">
        <f ca="1">IF(B59=0,"",COUNTIF($B$2:B59,"&gt;0"))</f>
        <v/>
      </c>
      <c r="D59" s="7" t="str">
        <f t="shared" ca="1" si="0"/>
        <v/>
      </c>
    </row>
    <row r="60" spans="1:4" x14ac:dyDescent="0.35">
      <c r="A60" s="7" t="s">
        <v>63</v>
      </c>
      <c r="B60" s="14">
        <f t="shared" ca="1" si="1"/>
        <v>0</v>
      </c>
      <c r="C60" s="14" t="str">
        <f ca="1">IF(B60=0,"",COUNTIF($B$2:B60,"&gt;0"))</f>
        <v/>
      </c>
      <c r="D60" s="7" t="str">
        <f t="shared" ca="1" si="0"/>
        <v/>
      </c>
    </row>
    <row r="61" spans="1:4" x14ac:dyDescent="0.35">
      <c r="A61" s="7" t="s">
        <v>180</v>
      </c>
      <c r="B61" s="14">
        <f t="shared" ca="1" si="1"/>
        <v>0</v>
      </c>
      <c r="C61" s="14" t="str">
        <f ca="1">IF(B61=0,"",COUNTIF($B$2:B61,"&gt;0"))</f>
        <v/>
      </c>
      <c r="D61" s="7" t="str">
        <f t="shared" ca="1" si="0"/>
        <v/>
      </c>
    </row>
    <row r="62" spans="1:4" x14ac:dyDescent="0.35">
      <c r="A62" s="7" t="s">
        <v>103</v>
      </c>
      <c r="B62" s="14">
        <f t="shared" ca="1" si="1"/>
        <v>0</v>
      </c>
      <c r="C62" s="14" t="str">
        <f ca="1">IF(B62=0,"",COUNTIF($B$2:B62,"&gt;0"))</f>
        <v/>
      </c>
      <c r="D62" s="7" t="str">
        <f t="shared" ca="1" si="0"/>
        <v/>
      </c>
    </row>
    <row r="63" spans="1:4" x14ac:dyDescent="0.35">
      <c r="A63" s="7" t="s">
        <v>104</v>
      </c>
      <c r="B63" s="14">
        <f t="shared" ca="1" si="1"/>
        <v>0</v>
      </c>
      <c r="C63" s="14" t="str">
        <f ca="1">IF(B63=0,"",COUNTIF($B$2:B63,"&gt;0"))</f>
        <v/>
      </c>
      <c r="D63" s="7" t="str">
        <f t="shared" ca="1" si="0"/>
        <v/>
      </c>
    </row>
    <row r="64" spans="1:4" x14ac:dyDescent="0.35">
      <c r="A64" s="7" t="s">
        <v>105</v>
      </c>
      <c r="B64" s="14">
        <f t="shared" ca="1" si="1"/>
        <v>0</v>
      </c>
      <c r="C64" s="14" t="str">
        <f ca="1">IF(B64=0,"",COUNTIF($B$2:B64,"&gt;0"))</f>
        <v/>
      </c>
      <c r="D64" s="7" t="str">
        <f t="shared" ca="1" si="0"/>
        <v/>
      </c>
    </row>
    <row r="65" spans="1:4" x14ac:dyDescent="0.35">
      <c r="A65" s="7" t="s">
        <v>69</v>
      </c>
      <c r="B65" s="14">
        <f t="shared" ca="1" si="1"/>
        <v>0</v>
      </c>
      <c r="C65" s="14" t="str">
        <f ca="1">IF(B65=0,"",COUNTIF($B$2:B65,"&gt;0"))</f>
        <v/>
      </c>
      <c r="D65" s="7" t="str">
        <f t="shared" ca="1" si="0"/>
        <v/>
      </c>
    </row>
    <row r="66" spans="1:4" x14ac:dyDescent="0.35">
      <c r="A66" s="7" t="s">
        <v>181</v>
      </c>
      <c r="B66" s="14">
        <f t="shared" ca="1" si="1"/>
        <v>0</v>
      </c>
      <c r="C66" s="14" t="str">
        <f ca="1">IF(B66=0,"",COUNTIF($B$2:B66,"&gt;0"))</f>
        <v/>
      </c>
      <c r="D66" s="7" t="str">
        <f t="shared" ref="D66:D129" ca="1" si="2">IFERROR(INDEX(A:A,MATCH(ROW(B65),C:C,0)),"")</f>
        <v/>
      </c>
    </row>
    <row r="67" spans="1:4" x14ac:dyDescent="0.35">
      <c r="A67" s="7" t="s">
        <v>58</v>
      </c>
      <c r="B67" s="14">
        <f t="shared" ref="B67:B130" ca="1" si="3">IFERROR(SEARCH(INDIRECT(CELL("address")),A67),0)</f>
        <v>0</v>
      </c>
      <c r="C67" s="14" t="str">
        <f ca="1">IF(B67=0,"",COUNTIF($B$2:B67,"&gt;0"))</f>
        <v/>
      </c>
      <c r="D67" s="7" t="str">
        <f t="shared" ca="1" si="2"/>
        <v/>
      </c>
    </row>
    <row r="68" spans="1:4" x14ac:dyDescent="0.35">
      <c r="A68" s="7" t="s">
        <v>106</v>
      </c>
      <c r="B68" s="14">
        <f t="shared" ca="1" si="3"/>
        <v>0</v>
      </c>
      <c r="C68" s="14" t="str">
        <f ca="1">IF(B68=0,"",COUNTIF($B$2:B68,"&gt;0"))</f>
        <v/>
      </c>
      <c r="D68" s="7" t="str">
        <f t="shared" ca="1" si="2"/>
        <v/>
      </c>
    </row>
    <row r="69" spans="1:4" x14ac:dyDescent="0.35">
      <c r="A69" s="7" t="s">
        <v>107</v>
      </c>
      <c r="B69" s="14">
        <f t="shared" ca="1" si="3"/>
        <v>0</v>
      </c>
      <c r="C69" s="14" t="str">
        <f ca="1">IF(B69=0,"",COUNTIF($B$2:B69,"&gt;0"))</f>
        <v/>
      </c>
      <c r="D69" s="7" t="str">
        <f t="shared" ca="1" si="2"/>
        <v/>
      </c>
    </row>
    <row r="70" spans="1:4" x14ac:dyDescent="0.35">
      <c r="A70" s="7" t="s">
        <v>108</v>
      </c>
      <c r="B70" s="14">
        <f t="shared" ca="1" si="3"/>
        <v>0</v>
      </c>
      <c r="C70" s="14" t="str">
        <f ca="1">IF(B70=0,"",COUNTIF($B$2:B70,"&gt;0"))</f>
        <v/>
      </c>
      <c r="D70" s="7" t="str">
        <f t="shared" ca="1" si="2"/>
        <v/>
      </c>
    </row>
    <row r="71" spans="1:4" x14ac:dyDescent="0.35">
      <c r="A71" s="7" t="s">
        <v>109</v>
      </c>
      <c r="B71" s="14">
        <f t="shared" ca="1" si="3"/>
        <v>0</v>
      </c>
      <c r="C71" s="14" t="str">
        <f ca="1">IF(B71=0,"",COUNTIF($B$2:B71,"&gt;0"))</f>
        <v/>
      </c>
      <c r="D71" s="7" t="str">
        <f t="shared" ca="1" si="2"/>
        <v/>
      </c>
    </row>
    <row r="72" spans="1:4" x14ac:dyDescent="0.35">
      <c r="A72" s="7" t="s">
        <v>110</v>
      </c>
      <c r="B72" s="14">
        <f t="shared" ca="1" si="3"/>
        <v>0</v>
      </c>
      <c r="C72" s="14" t="str">
        <f ca="1">IF(B72=0,"",COUNTIF($B$2:B72,"&gt;0"))</f>
        <v/>
      </c>
      <c r="D72" s="7" t="str">
        <f t="shared" ca="1" si="2"/>
        <v/>
      </c>
    </row>
    <row r="73" spans="1:4" x14ac:dyDescent="0.35">
      <c r="A73" s="7" t="s">
        <v>111</v>
      </c>
      <c r="B73" s="14">
        <f t="shared" ca="1" si="3"/>
        <v>0</v>
      </c>
      <c r="C73" s="14" t="str">
        <f ca="1">IF(B73=0,"",COUNTIF($B$2:B73,"&gt;0"))</f>
        <v/>
      </c>
      <c r="D73" s="7" t="str">
        <f t="shared" ca="1" si="2"/>
        <v/>
      </c>
    </row>
    <row r="74" spans="1:4" x14ac:dyDescent="0.35">
      <c r="A74" s="7" t="s">
        <v>112</v>
      </c>
      <c r="B74" s="14">
        <f t="shared" ca="1" si="3"/>
        <v>0</v>
      </c>
      <c r="C74" s="14" t="str">
        <f ca="1">IF(B74=0,"",COUNTIF($B$2:B74,"&gt;0"))</f>
        <v/>
      </c>
      <c r="D74" s="7" t="str">
        <f t="shared" ca="1" si="2"/>
        <v/>
      </c>
    </row>
    <row r="75" spans="1:4" x14ac:dyDescent="0.35">
      <c r="A75" s="7" t="s">
        <v>182</v>
      </c>
      <c r="B75" s="14">
        <f t="shared" ca="1" si="3"/>
        <v>0</v>
      </c>
      <c r="C75" s="14" t="str">
        <f ca="1">IF(B75=0,"",COUNTIF($B$2:B75,"&gt;0"))</f>
        <v/>
      </c>
      <c r="D75" s="7" t="str">
        <f t="shared" ca="1" si="2"/>
        <v/>
      </c>
    </row>
    <row r="76" spans="1:4" x14ac:dyDescent="0.35">
      <c r="A76" s="7" t="s">
        <v>113</v>
      </c>
      <c r="B76" s="14">
        <f t="shared" ca="1" si="3"/>
        <v>0</v>
      </c>
      <c r="C76" s="14" t="str">
        <f ca="1">IF(B76=0,"",COUNTIF($B$2:B76,"&gt;0"))</f>
        <v/>
      </c>
      <c r="D76" s="7" t="str">
        <f t="shared" ca="1" si="2"/>
        <v/>
      </c>
    </row>
    <row r="77" spans="1:4" x14ac:dyDescent="0.35">
      <c r="A77" s="7" t="s">
        <v>54</v>
      </c>
      <c r="B77" s="14">
        <f t="shared" ca="1" si="3"/>
        <v>0</v>
      </c>
      <c r="C77" s="14" t="str">
        <f ca="1">IF(B77=0,"",COUNTIF($B$2:B77,"&gt;0"))</f>
        <v/>
      </c>
      <c r="D77" s="7" t="str">
        <f t="shared" ca="1" si="2"/>
        <v/>
      </c>
    </row>
    <row r="78" spans="1:4" x14ac:dyDescent="0.35">
      <c r="A78" s="7" t="s">
        <v>114</v>
      </c>
      <c r="B78" s="14">
        <f t="shared" ca="1" si="3"/>
        <v>0</v>
      </c>
      <c r="C78" s="14" t="str">
        <f ca="1">IF(B78=0,"",COUNTIF($B$2:B78,"&gt;0"))</f>
        <v/>
      </c>
      <c r="D78" s="7" t="str">
        <f t="shared" ca="1" si="2"/>
        <v/>
      </c>
    </row>
    <row r="79" spans="1:4" x14ac:dyDescent="0.35">
      <c r="A79" s="7" t="s">
        <v>115</v>
      </c>
      <c r="B79" s="14">
        <f t="shared" ca="1" si="3"/>
        <v>0</v>
      </c>
      <c r="C79" s="14" t="str">
        <f ca="1">IF(B79=0,"",COUNTIF($B$2:B79,"&gt;0"))</f>
        <v/>
      </c>
      <c r="D79" s="7" t="str">
        <f t="shared" ca="1" si="2"/>
        <v/>
      </c>
    </row>
    <row r="80" spans="1:4" x14ac:dyDescent="0.35">
      <c r="A80" s="7" t="s">
        <v>183</v>
      </c>
      <c r="B80" s="14">
        <f t="shared" ca="1" si="3"/>
        <v>0</v>
      </c>
      <c r="C80" s="14" t="str">
        <f ca="1">IF(B80=0,"",COUNTIF($B$2:B80,"&gt;0"))</f>
        <v/>
      </c>
      <c r="D80" s="7" t="str">
        <f t="shared" ca="1" si="2"/>
        <v/>
      </c>
    </row>
    <row r="81" spans="1:4" x14ac:dyDescent="0.35">
      <c r="A81" s="7" t="s">
        <v>184</v>
      </c>
      <c r="B81" s="14">
        <f t="shared" ca="1" si="3"/>
        <v>0</v>
      </c>
      <c r="C81" s="14" t="str">
        <f ca="1">IF(B81=0,"",COUNTIF($B$2:B81,"&gt;0"))</f>
        <v/>
      </c>
      <c r="D81" s="7" t="str">
        <f t="shared" ca="1" si="2"/>
        <v/>
      </c>
    </row>
    <row r="82" spans="1:4" x14ac:dyDescent="0.35">
      <c r="A82" s="7" t="s">
        <v>166</v>
      </c>
      <c r="B82" s="14">
        <f t="shared" ca="1" si="3"/>
        <v>0</v>
      </c>
      <c r="C82" s="14" t="str">
        <f ca="1">IF(B82=0,"",COUNTIF($B$2:B82,"&gt;0"))</f>
        <v/>
      </c>
      <c r="D82" s="7" t="str">
        <f t="shared" ca="1" si="2"/>
        <v/>
      </c>
    </row>
    <row r="83" spans="1:4" x14ac:dyDescent="0.35">
      <c r="A83" s="7" t="s">
        <v>116</v>
      </c>
      <c r="B83" s="14">
        <f t="shared" ca="1" si="3"/>
        <v>0</v>
      </c>
      <c r="C83" s="14" t="str">
        <f ca="1">IF(B83=0,"",COUNTIF($B$2:B83,"&gt;0"))</f>
        <v/>
      </c>
      <c r="D83" s="7" t="str">
        <f t="shared" ca="1" si="2"/>
        <v/>
      </c>
    </row>
    <row r="84" spans="1:4" x14ac:dyDescent="0.35">
      <c r="A84" s="7" t="s">
        <v>117</v>
      </c>
      <c r="B84" s="14">
        <f t="shared" ca="1" si="3"/>
        <v>0</v>
      </c>
      <c r="C84" s="14" t="str">
        <f ca="1">IF(B84=0,"",COUNTIF($B$2:B84,"&gt;0"))</f>
        <v/>
      </c>
      <c r="D84" s="7" t="str">
        <f t="shared" ca="1" si="2"/>
        <v/>
      </c>
    </row>
    <row r="85" spans="1:4" x14ac:dyDescent="0.35">
      <c r="A85" s="7" t="s">
        <v>118</v>
      </c>
      <c r="B85" s="14">
        <f t="shared" ca="1" si="3"/>
        <v>0</v>
      </c>
      <c r="C85" s="14" t="str">
        <f ca="1">IF(B85=0,"",COUNTIF($B$2:B85,"&gt;0"))</f>
        <v/>
      </c>
      <c r="D85" s="7" t="str">
        <f t="shared" ca="1" si="2"/>
        <v/>
      </c>
    </row>
    <row r="86" spans="1:4" x14ac:dyDescent="0.35">
      <c r="A86" s="7" t="s">
        <v>43</v>
      </c>
      <c r="B86" s="14">
        <f t="shared" ca="1" si="3"/>
        <v>0</v>
      </c>
      <c r="C86" s="14" t="str">
        <f ca="1">IF(B86=0,"",COUNTIF($B$2:B86,"&gt;0"))</f>
        <v/>
      </c>
      <c r="D86" s="7" t="str">
        <f t="shared" ca="1" si="2"/>
        <v/>
      </c>
    </row>
    <row r="87" spans="1:4" x14ac:dyDescent="0.35">
      <c r="A87" s="7" t="s">
        <v>119</v>
      </c>
      <c r="B87" s="14">
        <f t="shared" ca="1" si="3"/>
        <v>0</v>
      </c>
      <c r="C87" s="14" t="str">
        <f ca="1">IF(B87=0,"",COUNTIF($B$2:B87,"&gt;0"))</f>
        <v/>
      </c>
      <c r="D87" s="7" t="str">
        <f t="shared" ca="1" si="2"/>
        <v/>
      </c>
    </row>
    <row r="88" spans="1:4" x14ac:dyDescent="0.35">
      <c r="A88" s="7" t="s">
        <v>120</v>
      </c>
      <c r="B88" s="14">
        <f t="shared" ca="1" si="3"/>
        <v>0</v>
      </c>
      <c r="C88" s="14" t="str">
        <f ca="1">IF(B88=0,"",COUNTIF($B$2:B88,"&gt;0"))</f>
        <v/>
      </c>
      <c r="D88" s="7" t="str">
        <f t="shared" ca="1" si="2"/>
        <v/>
      </c>
    </row>
    <row r="89" spans="1:4" x14ac:dyDescent="0.35">
      <c r="A89" s="7" t="s">
        <v>121</v>
      </c>
      <c r="B89" s="14">
        <f t="shared" ca="1" si="3"/>
        <v>0</v>
      </c>
      <c r="C89" s="14" t="str">
        <f ca="1">IF(B89=0,"",COUNTIF($B$2:B89,"&gt;0"))</f>
        <v/>
      </c>
      <c r="D89" s="7" t="str">
        <f t="shared" ca="1" si="2"/>
        <v/>
      </c>
    </row>
    <row r="90" spans="1:4" x14ac:dyDescent="0.35">
      <c r="A90" s="7" t="s">
        <v>122</v>
      </c>
      <c r="B90" s="14">
        <f t="shared" ca="1" si="3"/>
        <v>0</v>
      </c>
      <c r="C90" s="14" t="str">
        <f ca="1">IF(B90=0,"",COUNTIF($B$2:B90,"&gt;0"))</f>
        <v/>
      </c>
      <c r="D90" s="7" t="str">
        <f t="shared" ca="1" si="2"/>
        <v/>
      </c>
    </row>
    <row r="91" spans="1:4" x14ac:dyDescent="0.35">
      <c r="A91" s="7" t="s">
        <v>123</v>
      </c>
      <c r="B91" s="14">
        <f t="shared" ca="1" si="3"/>
        <v>0</v>
      </c>
      <c r="C91" s="14" t="str">
        <f ca="1">IF(B91=0,"",COUNTIF($B$2:B91,"&gt;0"))</f>
        <v/>
      </c>
      <c r="D91" s="7" t="str">
        <f t="shared" ca="1" si="2"/>
        <v/>
      </c>
    </row>
    <row r="92" spans="1:4" x14ac:dyDescent="0.35">
      <c r="A92" s="7" t="s">
        <v>124</v>
      </c>
      <c r="B92" s="14">
        <f t="shared" ca="1" si="3"/>
        <v>0</v>
      </c>
      <c r="C92" s="14" t="str">
        <f ca="1">IF(B92=0,"",COUNTIF($B$2:B92,"&gt;0"))</f>
        <v/>
      </c>
      <c r="D92" s="7" t="str">
        <f t="shared" ca="1" si="2"/>
        <v/>
      </c>
    </row>
    <row r="93" spans="1:4" x14ac:dyDescent="0.35">
      <c r="A93" s="7" t="s">
        <v>125</v>
      </c>
      <c r="B93" s="14">
        <f t="shared" ca="1" si="3"/>
        <v>0</v>
      </c>
      <c r="C93" s="14" t="str">
        <f ca="1">IF(B93=0,"",COUNTIF($B$2:B93,"&gt;0"))</f>
        <v/>
      </c>
      <c r="D93" s="7" t="str">
        <f t="shared" ca="1" si="2"/>
        <v/>
      </c>
    </row>
    <row r="94" spans="1:4" x14ac:dyDescent="0.35">
      <c r="A94" s="7" t="s">
        <v>126</v>
      </c>
      <c r="B94" s="14">
        <f t="shared" ca="1" si="3"/>
        <v>0</v>
      </c>
      <c r="C94" s="14" t="str">
        <f ca="1">IF(B94=0,"",COUNTIF($B$2:B94,"&gt;0"))</f>
        <v/>
      </c>
      <c r="D94" s="7" t="str">
        <f t="shared" ca="1" si="2"/>
        <v/>
      </c>
    </row>
    <row r="95" spans="1:4" x14ac:dyDescent="0.35">
      <c r="A95" s="7" t="s">
        <v>44</v>
      </c>
      <c r="B95" s="14">
        <f t="shared" ca="1" si="3"/>
        <v>0</v>
      </c>
      <c r="C95" s="14" t="str">
        <f ca="1">IF(B95=0,"",COUNTIF($B$2:B95,"&gt;0"))</f>
        <v/>
      </c>
      <c r="D95" s="7" t="str">
        <f t="shared" ca="1" si="2"/>
        <v/>
      </c>
    </row>
    <row r="96" spans="1:4" x14ac:dyDescent="0.35">
      <c r="A96" s="7" t="s">
        <v>127</v>
      </c>
      <c r="B96" s="14">
        <f t="shared" ca="1" si="3"/>
        <v>0</v>
      </c>
      <c r="C96" s="14" t="str">
        <f ca="1">IF(B96=0,"",COUNTIF($B$2:B96,"&gt;0"))</f>
        <v/>
      </c>
      <c r="D96" s="7" t="str">
        <f t="shared" ca="1" si="2"/>
        <v/>
      </c>
    </row>
    <row r="97" spans="1:4" x14ac:dyDescent="0.35">
      <c r="A97" s="7" t="s">
        <v>185</v>
      </c>
      <c r="B97" s="14">
        <f t="shared" ca="1" si="3"/>
        <v>0</v>
      </c>
      <c r="C97" s="14" t="str">
        <f ca="1">IF(B97=0,"",COUNTIF($B$2:B97,"&gt;0"))</f>
        <v/>
      </c>
      <c r="D97" s="7" t="str">
        <f t="shared" ca="1" si="2"/>
        <v/>
      </c>
    </row>
    <row r="98" spans="1:4" x14ac:dyDescent="0.35">
      <c r="A98" s="7" t="s">
        <v>66</v>
      </c>
      <c r="B98" s="14">
        <f t="shared" ca="1" si="3"/>
        <v>0</v>
      </c>
      <c r="C98" s="14" t="str">
        <f ca="1">IF(B98=0,"",COUNTIF($B$2:B98,"&gt;0"))</f>
        <v/>
      </c>
      <c r="D98" s="7" t="str">
        <f t="shared" ca="1" si="2"/>
        <v/>
      </c>
    </row>
    <row r="99" spans="1:4" x14ac:dyDescent="0.35">
      <c r="A99" s="7" t="s">
        <v>186</v>
      </c>
      <c r="B99" s="14">
        <f t="shared" ca="1" si="3"/>
        <v>0</v>
      </c>
      <c r="C99" s="14" t="str">
        <f ca="1">IF(B99=0,"",COUNTIF($B$2:B99,"&gt;0"))</f>
        <v/>
      </c>
      <c r="D99" s="7" t="str">
        <f t="shared" ca="1" si="2"/>
        <v/>
      </c>
    </row>
    <row r="100" spans="1:4" x14ac:dyDescent="0.35">
      <c r="A100" s="7" t="s">
        <v>187</v>
      </c>
      <c r="B100" s="14">
        <f t="shared" ca="1" si="3"/>
        <v>0</v>
      </c>
      <c r="C100" s="14" t="str">
        <f ca="1">IF(B100=0,"",COUNTIF($B$2:B100,"&gt;0"))</f>
        <v/>
      </c>
      <c r="D100" s="7" t="str">
        <f t="shared" ca="1" si="2"/>
        <v/>
      </c>
    </row>
    <row r="101" spans="1:4" x14ac:dyDescent="0.35">
      <c r="A101" s="7" t="s">
        <v>68</v>
      </c>
      <c r="B101" s="14">
        <f t="shared" ca="1" si="3"/>
        <v>0</v>
      </c>
      <c r="C101" s="14" t="str">
        <f ca="1">IF(B101=0,"",COUNTIF($B$2:B101,"&gt;0"))</f>
        <v/>
      </c>
      <c r="D101" s="7" t="str">
        <f t="shared" ca="1" si="2"/>
        <v/>
      </c>
    </row>
    <row r="102" spans="1:4" x14ac:dyDescent="0.35">
      <c r="A102" s="7" t="s">
        <v>188</v>
      </c>
      <c r="B102" s="14">
        <f t="shared" ca="1" si="3"/>
        <v>0</v>
      </c>
      <c r="C102" s="14" t="str">
        <f ca="1">IF(B102=0,"",COUNTIF($B$2:B102,"&gt;0"))</f>
        <v/>
      </c>
      <c r="D102" s="7" t="str">
        <f t="shared" ca="1" si="2"/>
        <v/>
      </c>
    </row>
    <row r="103" spans="1:4" x14ac:dyDescent="0.35">
      <c r="A103" s="7" t="s">
        <v>189</v>
      </c>
      <c r="B103" s="14">
        <f t="shared" ca="1" si="3"/>
        <v>0</v>
      </c>
      <c r="C103" s="14" t="str">
        <f ca="1">IF(B103=0,"",COUNTIF($B$2:B103,"&gt;0"))</f>
        <v/>
      </c>
      <c r="D103" s="7" t="str">
        <f t="shared" ca="1" si="2"/>
        <v/>
      </c>
    </row>
    <row r="104" spans="1:4" x14ac:dyDescent="0.35">
      <c r="A104" s="7" t="s">
        <v>190</v>
      </c>
      <c r="B104" s="14">
        <f t="shared" ca="1" si="3"/>
        <v>0</v>
      </c>
      <c r="C104" s="14" t="str">
        <f ca="1">IF(B104=0,"",COUNTIF($B$2:B104,"&gt;0"))</f>
        <v/>
      </c>
      <c r="D104" s="7" t="str">
        <f t="shared" ca="1" si="2"/>
        <v/>
      </c>
    </row>
    <row r="105" spans="1:4" x14ac:dyDescent="0.35">
      <c r="A105" s="7" t="s">
        <v>45</v>
      </c>
      <c r="B105" s="14">
        <f t="shared" ca="1" si="3"/>
        <v>0</v>
      </c>
      <c r="C105" s="14" t="str">
        <f ca="1">IF(B105=0,"",COUNTIF($B$2:B105,"&gt;0"))</f>
        <v/>
      </c>
      <c r="D105" s="7" t="str">
        <f t="shared" ca="1" si="2"/>
        <v/>
      </c>
    </row>
    <row r="106" spans="1:4" x14ac:dyDescent="0.35">
      <c r="A106" s="7" t="s">
        <v>191</v>
      </c>
      <c r="B106" s="14">
        <f t="shared" ca="1" si="3"/>
        <v>0</v>
      </c>
      <c r="C106" s="14" t="str">
        <f ca="1">IF(B106=0,"",COUNTIF($B$2:B106,"&gt;0"))</f>
        <v/>
      </c>
      <c r="D106" s="7" t="str">
        <f t="shared" ca="1" si="2"/>
        <v/>
      </c>
    </row>
    <row r="107" spans="1:4" x14ac:dyDescent="0.35">
      <c r="A107" s="7" t="s">
        <v>51</v>
      </c>
      <c r="B107" s="14">
        <f t="shared" ca="1" si="3"/>
        <v>0</v>
      </c>
      <c r="C107" s="14" t="str">
        <f ca="1">IF(B107=0,"",COUNTIF($B$2:B107,"&gt;0"))</f>
        <v/>
      </c>
      <c r="D107" s="7" t="str">
        <f t="shared" ca="1" si="2"/>
        <v/>
      </c>
    </row>
    <row r="108" spans="1:4" x14ac:dyDescent="0.35">
      <c r="A108" s="7" t="s">
        <v>128</v>
      </c>
      <c r="B108" s="14">
        <f t="shared" ca="1" si="3"/>
        <v>0</v>
      </c>
      <c r="C108" s="14" t="str">
        <f ca="1">IF(B108=0,"",COUNTIF($B$2:B108,"&gt;0"))</f>
        <v/>
      </c>
      <c r="D108" s="7" t="str">
        <f t="shared" ca="1" si="2"/>
        <v/>
      </c>
    </row>
    <row r="109" spans="1:4" x14ac:dyDescent="0.35">
      <c r="A109" s="7" t="s">
        <v>129</v>
      </c>
      <c r="B109" s="14">
        <f t="shared" ca="1" si="3"/>
        <v>0</v>
      </c>
      <c r="C109" s="14" t="str">
        <f ca="1">IF(B109=0,"",COUNTIF($B$2:B109,"&gt;0"))</f>
        <v/>
      </c>
      <c r="D109" s="7" t="str">
        <f t="shared" ca="1" si="2"/>
        <v/>
      </c>
    </row>
    <row r="110" spans="1:4" x14ac:dyDescent="0.35">
      <c r="A110" s="7" t="s">
        <v>192</v>
      </c>
      <c r="B110" s="14">
        <f t="shared" ca="1" si="3"/>
        <v>0</v>
      </c>
      <c r="C110" s="14" t="str">
        <f ca="1">IF(B110=0,"",COUNTIF($B$2:B110,"&gt;0"))</f>
        <v/>
      </c>
      <c r="D110" s="7" t="str">
        <f t="shared" ca="1" si="2"/>
        <v/>
      </c>
    </row>
    <row r="111" spans="1:4" x14ac:dyDescent="0.35">
      <c r="A111" s="7" t="s">
        <v>130</v>
      </c>
      <c r="B111" s="14">
        <f t="shared" ca="1" si="3"/>
        <v>0</v>
      </c>
      <c r="C111" s="14" t="str">
        <f ca="1">IF(B111=0,"",COUNTIF($B$2:B111,"&gt;0"))</f>
        <v/>
      </c>
      <c r="D111" s="7" t="str">
        <f t="shared" ca="1" si="2"/>
        <v/>
      </c>
    </row>
    <row r="112" spans="1:4" x14ac:dyDescent="0.35">
      <c r="A112" s="7" t="s">
        <v>131</v>
      </c>
      <c r="B112" s="14">
        <f t="shared" ca="1" si="3"/>
        <v>0</v>
      </c>
      <c r="C112" s="14" t="str">
        <f ca="1">IF(B112=0,"",COUNTIF($B$2:B112,"&gt;0"))</f>
        <v/>
      </c>
      <c r="D112" s="7" t="str">
        <f t="shared" ca="1" si="2"/>
        <v/>
      </c>
    </row>
    <row r="113" spans="1:4" x14ac:dyDescent="0.35">
      <c r="A113" s="7" t="s">
        <v>62</v>
      </c>
      <c r="B113" s="14">
        <f t="shared" ca="1" si="3"/>
        <v>0</v>
      </c>
      <c r="C113" s="14" t="str">
        <f ca="1">IF(B113=0,"",COUNTIF($B$2:B113,"&gt;0"))</f>
        <v/>
      </c>
      <c r="D113" s="7" t="str">
        <f t="shared" ca="1" si="2"/>
        <v/>
      </c>
    </row>
    <row r="114" spans="1:4" x14ac:dyDescent="0.35">
      <c r="A114" s="7" t="s">
        <v>193</v>
      </c>
      <c r="B114" s="14">
        <f t="shared" ca="1" si="3"/>
        <v>0</v>
      </c>
      <c r="C114" s="14" t="str">
        <f ca="1">IF(B114=0,"",COUNTIF($B$2:B114,"&gt;0"))</f>
        <v/>
      </c>
      <c r="D114" s="7" t="str">
        <f t="shared" ca="1" si="2"/>
        <v/>
      </c>
    </row>
    <row r="115" spans="1:4" x14ac:dyDescent="0.35">
      <c r="A115" s="7" t="s">
        <v>194</v>
      </c>
      <c r="B115" s="14">
        <f t="shared" ca="1" si="3"/>
        <v>0</v>
      </c>
      <c r="C115" s="14" t="str">
        <f ca="1">IF(B115=0,"",COUNTIF($B$2:B115,"&gt;0"))</f>
        <v/>
      </c>
      <c r="D115" s="7" t="str">
        <f t="shared" ca="1" si="2"/>
        <v/>
      </c>
    </row>
    <row r="116" spans="1:4" x14ac:dyDescent="0.35">
      <c r="A116" s="7" t="s">
        <v>195</v>
      </c>
      <c r="B116" s="14">
        <f t="shared" ca="1" si="3"/>
        <v>0</v>
      </c>
      <c r="C116" s="14" t="str">
        <f ca="1">IF(B116=0,"",COUNTIF($B$2:B116,"&gt;0"))</f>
        <v/>
      </c>
      <c r="D116" s="7" t="str">
        <f t="shared" ca="1" si="2"/>
        <v/>
      </c>
    </row>
    <row r="117" spans="1:4" x14ac:dyDescent="0.35">
      <c r="A117" s="7" t="s">
        <v>196</v>
      </c>
      <c r="B117" s="14">
        <f t="shared" ca="1" si="3"/>
        <v>0</v>
      </c>
      <c r="C117" s="14" t="str">
        <f ca="1">IF(B117=0,"",COUNTIF($B$2:B117,"&gt;0"))</f>
        <v/>
      </c>
      <c r="D117" s="7" t="str">
        <f t="shared" ca="1" si="2"/>
        <v/>
      </c>
    </row>
    <row r="118" spans="1:4" x14ac:dyDescent="0.35">
      <c r="A118" s="7" t="s">
        <v>197</v>
      </c>
      <c r="B118" s="14">
        <f t="shared" ca="1" si="3"/>
        <v>0</v>
      </c>
      <c r="C118" s="14" t="str">
        <f ca="1">IF(B118=0,"",COUNTIF($B$2:B118,"&gt;0"))</f>
        <v/>
      </c>
      <c r="D118" s="7" t="str">
        <f t="shared" ca="1" si="2"/>
        <v/>
      </c>
    </row>
    <row r="119" spans="1:4" x14ac:dyDescent="0.35">
      <c r="A119" s="7" t="s">
        <v>198</v>
      </c>
      <c r="B119" s="14">
        <f t="shared" ca="1" si="3"/>
        <v>0</v>
      </c>
      <c r="C119" s="14" t="str">
        <f ca="1">IF(B119=0,"",COUNTIF($B$2:B119,"&gt;0"))</f>
        <v/>
      </c>
      <c r="D119" s="7" t="str">
        <f t="shared" ca="1" si="2"/>
        <v/>
      </c>
    </row>
    <row r="120" spans="1:4" x14ac:dyDescent="0.35">
      <c r="A120" s="7" t="s">
        <v>132</v>
      </c>
      <c r="B120" s="14">
        <f t="shared" ca="1" si="3"/>
        <v>0</v>
      </c>
      <c r="C120" s="14" t="str">
        <f ca="1">IF(B120=0,"",COUNTIF($B$2:B120,"&gt;0"))</f>
        <v/>
      </c>
      <c r="D120" s="7" t="str">
        <f t="shared" ca="1" si="2"/>
        <v/>
      </c>
    </row>
    <row r="121" spans="1:4" x14ac:dyDescent="0.35">
      <c r="A121" s="7" t="s">
        <v>133</v>
      </c>
      <c r="B121" s="14">
        <f t="shared" ca="1" si="3"/>
        <v>0</v>
      </c>
      <c r="C121" s="14" t="str">
        <f ca="1">IF(B121=0,"",COUNTIF($B$2:B121,"&gt;0"))</f>
        <v/>
      </c>
      <c r="D121" s="7" t="str">
        <f t="shared" ca="1" si="2"/>
        <v/>
      </c>
    </row>
    <row r="122" spans="1:4" x14ac:dyDescent="0.35">
      <c r="A122" s="7" t="s">
        <v>134</v>
      </c>
      <c r="B122" s="14">
        <f t="shared" ca="1" si="3"/>
        <v>0</v>
      </c>
      <c r="C122" s="14" t="str">
        <f ca="1">IF(B122=0,"",COUNTIF($B$2:B122,"&gt;0"))</f>
        <v/>
      </c>
      <c r="D122" s="7" t="str">
        <f t="shared" ca="1" si="2"/>
        <v/>
      </c>
    </row>
    <row r="123" spans="1:4" x14ac:dyDescent="0.35">
      <c r="A123" s="7" t="s">
        <v>135</v>
      </c>
      <c r="B123" s="14">
        <f t="shared" ca="1" si="3"/>
        <v>0</v>
      </c>
      <c r="C123" s="14" t="str">
        <f ca="1">IF(B123=0,"",COUNTIF($B$2:B123,"&gt;0"))</f>
        <v/>
      </c>
      <c r="D123" s="7" t="str">
        <f t="shared" ca="1" si="2"/>
        <v/>
      </c>
    </row>
    <row r="124" spans="1:4" x14ac:dyDescent="0.35">
      <c r="A124" s="7" t="s">
        <v>57</v>
      </c>
      <c r="B124" s="14">
        <f t="shared" ca="1" si="3"/>
        <v>0</v>
      </c>
      <c r="C124" s="14" t="str">
        <f ca="1">IF(B124=0,"",COUNTIF($B$2:B124,"&gt;0"))</f>
        <v/>
      </c>
      <c r="D124" s="7" t="str">
        <f t="shared" ca="1" si="2"/>
        <v/>
      </c>
    </row>
    <row r="125" spans="1:4" x14ac:dyDescent="0.35">
      <c r="A125" s="7" t="s">
        <v>199</v>
      </c>
      <c r="B125" s="14">
        <f t="shared" ca="1" si="3"/>
        <v>0</v>
      </c>
      <c r="C125" s="14" t="str">
        <f ca="1">IF(B125=0,"",COUNTIF($B$2:B125,"&gt;0"))</f>
        <v/>
      </c>
      <c r="D125" s="7" t="str">
        <f t="shared" ca="1" si="2"/>
        <v/>
      </c>
    </row>
    <row r="126" spans="1:4" x14ac:dyDescent="0.35">
      <c r="A126" s="7" t="s">
        <v>136</v>
      </c>
      <c r="B126" s="14">
        <f t="shared" ca="1" si="3"/>
        <v>0</v>
      </c>
      <c r="C126" s="14" t="str">
        <f ca="1">IF(B126=0,"",COUNTIF($B$2:B126,"&gt;0"))</f>
        <v/>
      </c>
      <c r="D126" s="7" t="str">
        <f t="shared" ca="1" si="2"/>
        <v/>
      </c>
    </row>
    <row r="127" spans="1:4" x14ac:dyDescent="0.35">
      <c r="A127" s="7" t="s">
        <v>65</v>
      </c>
      <c r="B127" s="14">
        <f t="shared" ca="1" si="3"/>
        <v>0</v>
      </c>
      <c r="C127" s="14" t="str">
        <f ca="1">IF(B127=0,"",COUNTIF($B$2:B127,"&gt;0"))</f>
        <v/>
      </c>
      <c r="D127" s="7" t="str">
        <f t="shared" ca="1" si="2"/>
        <v/>
      </c>
    </row>
    <row r="128" spans="1:4" x14ac:dyDescent="0.35">
      <c r="A128" s="7" t="s">
        <v>137</v>
      </c>
      <c r="B128" s="14">
        <f t="shared" ca="1" si="3"/>
        <v>0</v>
      </c>
      <c r="C128" s="14" t="str">
        <f ca="1">IF(B128=0,"",COUNTIF($B$2:B128,"&gt;0"))</f>
        <v/>
      </c>
      <c r="D128" s="7" t="str">
        <f t="shared" ca="1" si="2"/>
        <v/>
      </c>
    </row>
    <row r="129" spans="1:4" x14ac:dyDescent="0.35">
      <c r="A129" s="7" t="s">
        <v>67</v>
      </c>
      <c r="B129" s="14">
        <f t="shared" ca="1" si="3"/>
        <v>0</v>
      </c>
      <c r="C129" s="14" t="str">
        <f ca="1">IF(B129=0,"",COUNTIF($B$2:B129,"&gt;0"))</f>
        <v/>
      </c>
      <c r="D129" s="7" t="str">
        <f t="shared" ca="1" si="2"/>
        <v/>
      </c>
    </row>
    <row r="130" spans="1:4" x14ac:dyDescent="0.35">
      <c r="A130" s="7" t="s">
        <v>138</v>
      </c>
      <c r="B130" s="14">
        <f t="shared" ca="1" si="3"/>
        <v>0</v>
      </c>
      <c r="C130" s="14" t="str">
        <f ca="1">IF(B130=0,"",COUNTIF($B$2:B130,"&gt;0"))</f>
        <v/>
      </c>
      <c r="D130" s="7" t="str">
        <f t="shared" ref="D130:D186" ca="1" si="4">IFERROR(INDEX(A:A,MATCH(ROW(B129),C:C,0)),"")</f>
        <v/>
      </c>
    </row>
    <row r="131" spans="1:4" x14ac:dyDescent="0.35">
      <c r="A131" s="7" t="s">
        <v>200</v>
      </c>
      <c r="B131" s="14">
        <f t="shared" ref="B131:B185" ca="1" si="5">IFERROR(SEARCH(INDIRECT(CELL("address")),A131),0)</f>
        <v>0</v>
      </c>
      <c r="C131" s="14" t="str">
        <f ca="1">IF(B131=0,"",COUNTIF($B$2:B131,"&gt;0"))</f>
        <v/>
      </c>
      <c r="D131" s="7" t="str">
        <f t="shared" ca="1" si="4"/>
        <v/>
      </c>
    </row>
    <row r="132" spans="1:4" x14ac:dyDescent="0.35">
      <c r="A132" s="7" t="s">
        <v>201</v>
      </c>
      <c r="B132" s="14">
        <f t="shared" ca="1" si="5"/>
        <v>0</v>
      </c>
      <c r="C132" s="14" t="str">
        <f ca="1">IF(B132=0,"",COUNTIF($B$2:B132,"&gt;0"))</f>
        <v/>
      </c>
      <c r="D132" s="7" t="str">
        <f t="shared" ca="1" si="4"/>
        <v/>
      </c>
    </row>
    <row r="133" spans="1:4" x14ac:dyDescent="0.35">
      <c r="A133" s="7" t="s">
        <v>139</v>
      </c>
      <c r="B133" s="14">
        <f t="shared" ca="1" si="5"/>
        <v>0</v>
      </c>
      <c r="C133" s="14" t="str">
        <f ca="1">IF(B133=0,"",COUNTIF($B$2:B133,"&gt;0"))</f>
        <v/>
      </c>
      <c r="D133" s="7" t="str">
        <f t="shared" ca="1" si="4"/>
        <v/>
      </c>
    </row>
    <row r="134" spans="1:4" x14ac:dyDescent="0.35">
      <c r="A134" s="7" t="s">
        <v>202</v>
      </c>
      <c r="B134" s="14">
        <f t="shared" ca="1" si="5"/>
        <v>0</v>
      </c>
      <c r="C134" s="14" t="str">
        <f ca="1">IF(B134=0,"",COUNTIF($B$2:B134,"&gt;0"))</f>
        <v/>
      </c>
      <c r="D134" s="7" t="str">
        <f t="shared" ca="1" si="4"/>
        <v/>
      </c>
    </row>
    <row r="135" spans="1:4" x14ac:dyDescent="0.35">
      <c r="A135" s="7" t="s">
        <v>140</v>
      </c>
      <c r="B135" s="14">
        <f t="shared" ca="1" si="5"/>
        <v>0</v>
      </c>
      <c r="C135" s="14" t="str">
        <f ca="1">IF(B135=0,"",COUNTIF($B$2:B135,"&gt;0"))</f>
        <v/>
      </c>
      <c r="D135" s="7" t="str">
        <f t="shared" ca="1" si="4"/>
        <v/>
      </c>
    </row>
    <row r="136" spans="1:4" x14ac:dyDescent="0.35">
      <c r="A136" s="7" t="s">
        <v>203</v>
      </c>
      <c r="B136" s="14">
        <f t="shared" ca="1" si="5"/>
        <v>0</v>
      </c>
      <c r="C136" s="14" t="str">
        <f ca="1">IF(B136=0,"",COUNTIF($B$2:B136,"&gt;0"))</f>
        <v/>
      </c>
      <c r="D136" s="7" t="str">
        <f t="shared" ca="1" si="4"/>
        <v/>
      </c>
    </row>
    <row r="137" spans="1:4" x14ac:dyDescent="0.35">
      <c r="A137" s="7" t="s">
        <v>204</v>
      </c>
      <c r="B137" s="14">
        <f t="shared" ca="1" si="5"/>
        <v>0</v>
      </c>
      <c r="C137" s="14" t="str">
        <f ca="1">IF(B137=0,"",COUNTIF($B$2:B137,"&gt;0"))</f>
        <v/>
      </c>
      <c r="D137" s="7" t="str">
        <f t="shared" ca="1" si="4"/>
        <v/>
      </c>
    </row>
    <row r="138" spans="1:4" x14ac:dyDescent="0.35">
      <c r="A138" s="7" t="s">
        <v>141</v>
      </c>
      <c r="B138" s="14">
        <f t="shared" ca="1" si="5"/>
        <v>0</v>
      </c>
      <c r="C138" s="14" t="str">
        <f ca="1">IF(B138=0,"",COUNTIF($B$2:B138,"&gt;0"))</f>
        <v/>
      </c>
      <c r="D138" s="7" t="str">
        <f t="shared" ca="1" si="4"/>
        <v/>
      </c>
    </row>
    <row r="139" spans="1:4" x14ac:dyDescent="0.35">
      <c r="A139" s="7" t="s">
        <v>205</v>
      </c>
      <c r="B139" s="14">
        <f t="shared" ca="1" si="5"/>
        <v>0</v>
      </c>
      <c r="C139" s="14" t="str">
        <f ca="1">IF(B139=0,"",COUNTIF($B$2:B139,"&gt;0"))</f>
        <v/>
      </c>
      <c r="D139" s="7" t="str">
        <f t="shared" ca="1" si="4"/>
        <v/>
      </c>
    </row>
    <row r="140" spans="1:4" x14ac:dyDescent="0.35">
      <c r="A140" s="7" t="s">
        <v>46</v>
      </c>
      <c r="B140" s="14">
        <f t="shared" ca="1" si="5"/>
        <v>0</v>
      </c>
      <c r="C140" s="14" t="str">
        <f ca="1">IF(B140=0,"",COUNTIF($B$2:B140,"&gt;0"))</f>
        <v/>
      </c>
      <c r="D140" s="7" t="str">
        <f t="shared" ca="1" si="4"/>
        <v/>
      </c>
    </row>
    <row r="141" spans="1:4" x14ac:dyDescent="0.35">
      <c r="A141" s="7" t="s">
        <v>142</v>
      </c>
      <c r="B141" s="14">
        <f t="shared" ca="1" si="5"/>
        <v>0</v>
      </c>
      <c r="C141" s="14" t="str">
        <f ca="1">IF(B141=0,"",COUNTIF($B$2:B141,"&gt;0"))</f>
        <v/>
      </c>
      <c r="D141" s="7" t="str">
        <f t="shared" ca="1" si="4"/>
        <v/>
      </c>
    </row>
    <row r="142" spans="1:4" x14ac:dyDescent="0.35">
      <c r="A142" s="7" t="s">
        <v>143</v>
      </c>
      <c r="B142" s="14">
        <f t="shared" ca="1" si="5"/>
        <v>0</v>
      </c>
      <c r="C142" s="14" t="str">
        <f ca="1">IF(B142=0,"",COUNTIF($B$2:B142,"&gt;0"))</f>
        <v/>
      </c>
      <c r="D142" s="7" t="str">
        <f t="shared" ca="1" si="4"/>
        <v/>
      </c>
    </row>
    <row r="143" spans="1:4" x14ac:dyDescent="0.35">
      <c r="A143" s="7" t="s">
        <v>144</v>
      </c>
      <c r="B143" s="14">
        <f t="shared" ca="1" si="5"/>
        <v>0</v>
      </c>
      <c r="C143" s="14" t="str">
        <f ca="1">IF(B143=0,"",COUNTIF($B$2:B143,"&gt;0"))</f>
        <v/>
      </c>
      <c r="D143" s="7" t="str">
        <f t="shared" ca="1" si="4"/>
        <v/>
      </c>
    </row>
    <row r="144" spans="1:4" x14ac:dyDescent="0.35">
      <c r="A144" s="7" t="s">
        <v>47</v>
      </c>
      <c r="B144" s="14">
        <f t="shared" ca="1" si="5"/>
        <v>0</v>
      </c>
      <c r="C144" s="14" t="str">
        <f ca="1">IF(B144=0,"",COUNTIF($B$2:B144,"&gt;0"))</f>
        <v/>
      </c>
      <c r="D144" s="7" t="str">
        <f t="shared" ca="1" si="4"/>
        <v/>
      </c>
    </row>
    <row r="145" spans="1:4" x14ac:dyDescent="0.35">
      <c r="A145" s="7" t="s">
        <v>59</v>
      </c>
      <c r="B145" s="14">
        <f t="shared" ca="1" si="5"/>
        <v>0</v>
      </c>
      <c r="C145" s="14" t="str">
        <f ca="1">IF(B145=0,"",COUNTIF($B$2:B145,"&gt;0"))</f>
        <v/>
      </c>
      <c r="D145" s="7" t="str">
        <f t="shared" ca="1" si="4"/>
        <v/>
      </c>
    </row>
    <row r="146" spans="1:4" x14ac:dyDescent="0.35">
      <c r="A146" s="7" t="s">
        <v>206</v>
      </c>
      <c r="B146" s="14">
        <f t="shared" ca="1" si="5"/>
        <v>0</v>
      </c>
      <c r="C146" s="14" t="str">
        <f ca="1">IF(B146=0,"",COUNTIF($B$2:B146,"&gt;0"))</f>
        <v/>
      </c>
      <c r="D146" s="7" t="str">
        <f t="shared" ca="1" si="4"/>
        <v/>
      </c>
    </row>
    <row r="147" spans="1:4" x14ac:dyDescent="0.35">
      <c r="A147" s="7" t="s">
        <v>53</v>
      </c>
      <c r="B147" s="14">
        <f t="shared" ca="1" si="5"/>
        <v>0</v>
      </c>
      <c r="C147" s="14" t="str">
        <f ca="1">IF(B147=0,"",COUNTIF($B$2:B147,"&gt;0"))</f>
        <v/>
      </c>
      <c r="D147" s="7" t="str">
        <f t="shared" ca="1" si="4"/>
        <v/>
      </c>
    </row>
    <row r="148" spans="1:4" x14ac:dyDescent="0.35">
      <c r="A148" s="7" t="s">
        <v>145</v>
      </c>
      <c r="B148" s="14">
        <f t="shared" ca="1" si="5"/>
        <v>0</v>
      </c>
      <c r="C148" s="14" t="str">
        <f ca="1">IF(B148=0,"",COUNTIF($B$2:B148,"&gt;0"))</f>
        <v/>
      </c>
      <c r="D148" s="7" t="str">
        <f t="shared" ca="1" si="4"/>
        <v/>
      </c>
    </row>
    <row r="149" spans="1:4" x14ac:dyDescent="0.35">
      <c r="A149" s="7" t="s">
        <v>60</v>
      </c>
      <c r="B149" s="14">
        <f t="shared" ca="1" si="5"/>
        <v>0</v>
      </c>
      <c r="C149" s="14" t="str">
        <f ca="1">IF(B149=0,"",COUNTIF($B$2:B149,"&gt;0"))</f>
        <v/>
      </c>
      <c r="D149" s="7" t="str">
        <f t="shared" ca="1" si="4"/>
        <v/>
      </c>
    </row>
    <row r="150" spans="1:4" x14ac:dyDescent="0.35">
      <c r="A150" s="7" t="s">
        <v>146</v>
      </c>
      <c r="B150" s="14">
        <f t="shared" ca="1" si="5"/>
        <v>0</v>
      </c>
      <c r="C150" s="14" t="str">
        <f ca="1">IF(B150=0,"",COUNTIF($B$2:B150,"&gt;0"))</f>
        <v/>
      </c>
      <c r="D150" s="7" t="str">
        <f t="shared" ca="1" si="4"/>
        <v/>
      </c>
    </row>
    <row r="151" spans="1:4" x14ac:dyDescent="0.35">
      <c r="A151" s="7" t="s">
        <v>147</v>
      </c>
      <c r="B151" s="14">
        <f t="shared" ca="1" si="5"/>
        <v>0</v>
      </c>
      <c r="C151" s="14" t="str">
        <f ca="1">IF(B151=0,"",COUNTIF($B$2:B151,"&gt;0"))</f>
        <v/>
      </c>
      <c r="D151" s="7" t="str">
        <f t="shared" ca="1" si="4"/>
        <v/>
      </c>
    </row>
    <row r="152" spans="1:4" x14ac:dyDescent="0.35">
      <c r="A152" s="7" t="s">
        <v>148</v>
      </c>
      <c r="B152" s="14">
        <f t="shared" ca="1" si="5"/>
        <v>0</v>
      </c>
      <c r="C152" s="14" t="str">
        <f ca="1">IF(B152=0,"",COUNTIF($B$2:B152,"&gt;0"))</f>
        <v/>
      </c>
      <c r="D152" s="7" t="str">
        <f t="shared" ca="1" si="4"/>
        <v/>
      </c>
    </row>
    <row r="153" spans="1:4" x14ac:dyDescent="0.35">
      <c r="A153" s="7" t="s">
        <v>149</v>
      </c>
      <c r="B153" s="14">
        <f t="shared" ca="1" si="5"/>
        <v>0</v>
      </c>
      <c r="C153" s="14" t="str">
        <f ca="1">IF(B153=0,"",COUNTIF($B$2:B153,"&gt;0"))</f>
        <v/>
      </c>
      <c r="D153" s="7" t="str">
        <f t="shared" ca="1" si="4"/>
        <v/>
      </c>
    </row>
    <row r="154" spans="1:4" x14ac:dyDescent="0.35">
      <c r="A154" s="7" t="s">
        <v>207</v>
      </c>
      <c r="B154" s="14">
        <f t="shared" ca="1" si="5"/>
        <v>0</v>
      </c>
      <c r="C154" s="14" t="str">
        <f ca="1">IF(B154=0,"",COUNTIF($B$2:B154,"&gt;0"))</f>
        <v/>
      </c>
      <c r="D154" s="7" t="str">
        <f t="shared" ca="1" si="4"/>
        <v/>
      </c>
    </row>
    <row r="155" spans="1:4" x14ac:dyDescent="0.35">
      <c r="A155" s="7" t="s">
        <v>208</v>
      </c>
      <c r="B155" s="14">
        <f t="shared" ca="1" si="5"/>
        <v>0</v>
      </c>
      <c r="C155" s="14" t="str">
        <f ca="1">IF(B155=0,"",COUNTIF($B$2:B155,"&gt;0"))</f>
        <v/>
      </c>
      <c r="D155" s="7" t="str">
        <f t="shared" ca="1" si="4"/>
        <v/>
      </c>
    </row>
    <row r="156" spans="1:4" x14ac:dyDescent="0.35">
      <c r="A156" s="7" t="s">
        <v>150</v>
      </c>
      <c r="B156" s="14">
        <f t="shared" ca="1" si="5"/>
        <v>0</v>
      </c>
      <c r="C156" s="14" t="str">
        <f ca="1">IF(B156=0,"",COUNTIF($B$2:B156,"&gt;0"))</f>
        <v/>
      </c>
      <c r="D156" s="7" t="str">
        <f t="shared" ca="1" si="4"/>
        <v/>
      </c>
    </row>
    <row r="157" spans="1:4" x14ac:dyDescent="0.35">
      <c r="A157" s="7" t="s">
        <v>209</v>
      </c>
      <c r="B157" s="14">
        <f t="shared" ca="1" si="5"/>
        <v>0</v>
      </c>
      <c r="C157" s="14" t="str">
        <f ca="1">IF(B157=0,"",COUNTIF($B$2:B157,"&gt;0"))</f>
        <v/>
      </c>
      <c r="D157" s="7" t="str">
        <f t="shared" ca="1" si="4"/>
        <v/>
      </c>
    </row>
    <row r="158" spans="1:4" x14ac:dyDescent="0.35">
      <c r="A158" s="7" t="s">
        <v>64</v>
      </c>
      <c r="B158" s="14">
        <f t="shared" ca="1" si="5"/>
        <v>0</v>
      </c>
      <c r="C158" s="14" t="str">
        <f ca="1">IF(B158=0,"",COUNTIF($B$2:B158,"&gt;0"))</f>
        <v/>
      </c>
      <c r="D158" s="7" t="str">
        <f t="shared" ca="1" si="4"/>
        <v/>
      </c>
    </row>
    <row r="159" spans="1:4" x14ac:dyDescent="0.35">
      <c r="A159" s="7" t="s">
        <v>48</v>
      </c>
      <c r="B159" s="14">
        <f t="shared" ca="1" si="5"/>
        <v>0</v>
      </c>
      <c r="C159" s="14" t="str">
        <f ca="1">IF(B159=0,"",COUNTIF($B$2:B159,"&gt;0"))</f>
        <v/>
      </c>
      <c r="D159" s="7" t="str">
        <f t="shared" ca="1" si="4"/>
        <v/>
      </c>
    </row>
    <row r="160" spans="1:4" x14ac:dyDescent="0.35">
      <c r="A160" s="7" t="s">
        <v>210</v>
      </c>
      <c r="B160" s="14">
        <f t="shared" ca="1" si="5"/>
        <v>0</v>
      </c>
      <c r="C160" s="14" t="str">
        <f ca="1">IF(B160=0,"",COUNTIF($B$2:B160,"&gt;0"))</f>
        <v/>
      </c>
      <c r="D160" s="7" t="str">
        <f t="shared" ca="1" si="4"/>
        <v/>
      </c>
    </row>
    <row r="161" spans="1:4" x14ac:dyDescent="0.35">
      <c r="A161" s="7" t="s">
        <v>49</v>
      </c>
      <c r="B161" s="14">
        <f t="shared" ca="1" si="5"/>
        <v>0</v>
      </c>
      <c r="C161" s="14" t="str">
        <f ca="1">IF(B161=0,"",COUNTIF($B$2:B161,"&gt;0"))</f>
        <v/>
      </c>
      <c r="D161" s="7" t="str">
        <f t="shared" ca="1" si="4"/>
        <v/>
      </c>
    </row>
    <row r="162" spans="1:4" x14ac:dyDescent="0.35">
      <c r="A162" s="7" t="s">
        <v>50</v>
      </c>
      <c r="B162" s="14">
        <f t="shared" ca="1" si="5"/>
        <v>0</v>
      </c>
      <c r="C162" s="14" t="str">
        <f ca="1">IF(B162=0,"",COUNTIF($B$2:B162,"&gt;0"))</f>
        <v/>
      </c>
      <c r="D162" s="7" t="str">
        <f t="shared" ca="1" si="4"/>
        <v/>
      </c>
    </row>
    <row r="163" spans="1:4" x14ac:dyDescent="0.35">
      <c r="A163" s="7" t="s">
        <v>151</v>
      </c>
      <c r="B163" s="14">
        <f t="shared" ca="1" si="5"/>
        <v>0</v>
      </c>
      <c r="C163" s="14" t="str">
        <f ca="1">IF(B163=0,"",COUNTIF($B$2:B163,"&gt;0"))</f>
        <v/>
      </c>
      <c r="D163" s="7" t="str">
        <f t="shared" ca="1" si="4"/>
        <v/>
      </c>
    </row>
    <row r="164" spans="1:4" x14ac:dyDescent="0.35">
      <c r="A164" s="7" t="s">
        <v>211</v>
      </c>
      <c r="B164" s="14">
        <f t="shared" ca="1" si="5"/>
        <v>0</v>
      </c>
      <c r="C164" s="14" t="str">
        <f ca="1">IF(B164=0,"",COUNTIF($B$2:B164,"&gt;0"))</f>
        <v/>
      </c>
      <c r="D164" s="7" t="str">
        <f t="shared" ca="1" si="4"/>
        <v/>
      </c>
    </row>
    <row r="165" spans="1:4" x14ac:dyDescent="0.35">
      <c r="A165" s="7" t="s">
        <v>152</v>
      </c>
      <c r="B165" s="14">
        <f t="shared" ca="1" si="5"/>
        <v>0</v>
      </c>
      <c r="C165" s="14" t="str">
        <f ca="1">IF(B165=0,"",COUNTIF($B$2:B165,"&gt;0"))</f>
        <v/>
      </c>
      <c r="D165" s="7" t="str">
        <f t="shared" ca="1" si="4"/>
        <v/>
      </c>
    </row>
    <row r="166" spans="1:4" x14ac:dyDescent="0.35">
      <c r="A166" s="7" t="s">
        <v>212</v>
      </c>
      <c r="B166" s="14">
        <f t="shared" ca="1" si="5"/>
        <v>0</v>
      </c>
      <c r="C166" s="14" t="str">
        <f ca="1">IF(B166=0,"",COUNTIF($B$2:B166,"&gt;0"))</f>
        <v/>
      </c>
      <c r="D166" s="7" t="str">
        <f t="shared" ca="1" si="4"/>
        <v/>
      </c>
    </row>
    <row r="167" spans="1:4" x14ac:dyDescent="0.35">
      <c r="A167" s="7" t="s">
        <v>213</v>
      </c>
      <c r="B167" s="14">
        <f t="shared" ca="1" si="5"/>
        <v>0</v>
      </c>
      <c r="C167" s="14" t="str">
        <f ca="1">IF(B167=0,"",COUNTIF($B$2:B167,"&gt;0"))</f>
        <v/>
      </c>
      <c r="D167" s="7" t="str">
        <f t="shared" ca="1" si="4"/>
        <v/>
      </c>
    </row>
    <row r="168" spans="1:4" x14ac:dyDescent="0.35">
      <c r="A168" s="7" t="s">
        <v>153</v>
      </c>
      <c r="B168" s="14">
        <f t="shared" ca="1" si="5"/>
        <v>0</v>
      </c>
      <c r="C168" s="14" t="str">
        <f ca="1">IF(B168=0,"",COUNTIF($B$2:B168,"&gt;0"))</f>
        <v/>
      </c>
      <c r="D168" s="7" t="str">
        <f t="shared" ca="1" si="4"/>
        <v/>
      </c>
    </row>
    <row r="169" spans="1:4" x14ac:dyDescent="0.35">
      <c r="A169" s="7" t="s">
        <v>154</v>
      </c>
      <c r="B169" s="14">
        <f t="shared" ca="1" si="5"/>
        <v>0</v>
      </c>
      <c r="C169" s="14" t="str">
        <f ca="1">IF(B169=0,"",COUNTIF($B$2:B169,"&gt;0"))</f>
        <v/>
      </c>
      <c r="D169" s="7" t="str">
        <f t="shared" ca="1" si="4"/>
        <v/>
      </c>
    </row>
    <row r="170" spans="1:4" x14ac:dyDescent="0.35">
      <c r="A170" s="7" t="s">
        <v>155</v>
      </c>
      <c r="B170" s="14">
        <f t="shared" ca="1" si="5"/>
        <v>0</v>
      </c>
      <c r="C170" s="14" t="str">
        <f ca="1">IF(B170=0,"",COUNTIF($B$2:B170,"&gt;0"))</f>
        <v/>
      </c>
      <c r="D170" s="7" t="str">
        <f t="shared" ca="1" si="4"/>
        <v/>
      </c>
    </row>
    <row r="171" spans="1:4" x14ac:dyDescent="0.35">
      <c r="A171" s="7" t="s">
        <v>214</v>
      </c>
      <c r="B171" s="14">
        <f t="shared" ca="1" si="5"/>
        <v>0</v>
      </c>
      <c r="C171" s="14" t="str">
        <f ca="1">IF(B171=0,"",COUNTIF($B$2:B171,"&gt;0"))</f>
        <v/>
      </c>
      <c r="D171" s="7" t="str">
        <f t="shared" ca="1" si="4"/>
        <v/>
      </c>
    </row>
    <row r="172" spans="1:4" x14ac:dyDescent="0.35">
      <c r="A172" s="7" t="s">
        <v>215</v>
      </c>
      <c r="B172" s="14">
        <f t="shared" ca="1" si="5"/>
        <v>0</v>
      </c>
      <c r="C172" s="14" t="str">
        <f ca="1">IF(B172=0,"",COUNTIF($B$2:B172,"&gt;0"))</f>
        <v/>
      </c>
      <c r="D172" s="7" t="str">
        <f t="shared" ca="1" si="4"/>
        <v/>
      </c>
    </row>
    <row r="173" spans="1:4" x14ac:dyDescent="0.35">
      <c r="A173" s="7" t="s">
        <v>156</v>
      </c>
      <c r="B173" s="14">
        <f t="shared" ca="1" si="5"/>
        <v>0</v>
      </c>
      <c r="C173" s="14" t="str">
        <f ca="1">IF(B173=0,"",COUNTIF($B$2:B173,"&gt;0"))</f>
        <v/>
      </c>
      <c r="D173" s="7" t="str">
        <f t="shared" ca="1" si="4"/>
        <v/>
      </c>
    </row>
    <row r="174" spans="1:4" x14ac:dyDescent="0.35">
      <c r="A174" s="7" t="s">
        <v>216</v>
      </c>
      <c r="B174" s="14">
        <f t="shared" ca="1" si="5"/>
        <v>0</v>
      </c>
      <c r="C174" s="14" t="str">
        <f ca="1">IF(B174=0,"",COUNTIF($B$2:B174,"&gt;0"))</f>
        <v/>
      </c>
      <c r="D174" s="7" t="str">
        <f t="shared" ca="1" si="4"/>
        <v/>
      </c>
    </row>
    <row r="175" spans="1:4" x14ac:dyDescent="0.35">
      <c r="A175" s="7" t="s">
        <v>52</v>
      </c>
      <c r="B175" s="14">
        <f t="shared" ca="1" si="5"/>
        <v>0</v>
      </c>
      <c r="C175" s="14" t="str">
        <f ca="1">IF(B175=0,"",COUNTIF($B$2:B175,"&gt;0"))</f>
        <v/>
      </c>
      <c r="D175" s="7" t="str">
        <f t="shared" ca="1" si="4"/>
        <v/>
      </c>
    </row>
    <row r="176" spans="1:4" x14ac:dyDescent="0.35">
      <c r="A176" s="7" t="s">
        <v>217</v>
      </c>
      <c r="B176" s="14">
        <f t="shared" ca="1" si="5"/>
        <v>0</v>
      </c>
      <c r="C176" s="14" t="str">
        <f ca="1">IF(B176=0,"",COUNTIF($B$2:B176,"&gt;0"))</f>
        <v/>
      </c>
      <c r="D176" s="7" t="str">
        <f t="shared" ca="1" si="4"/>
        <v/>
      </c>
    </row>
    <row r="177" spans="1:4" x14ac:dyDescent="0.35">
      <c r="A177" s="7" t="s">
        <v>218</v>
      </c>
      <c r="B177" s="14">
        <f t="shared" ca="1" si="5"/>
        <v>0</v>
      </c>
      <c r="C177" s="14" t="str">
        <f ca="1">IF(B177=0,"",COUNTIF($B$2:B177,"&gt;0"))</f>
        <v/>
      </c>
      <c r="D177" s="7" t="str">
        <f t="shared" ca="1" si="4"/>
        <v/>
      </c>
    </row>
    <row r="178" spans="1:4" x14ac:dyDescent="0.35">
      <c r="A178" s="7" t="s">
        <v>219</v>
      </c>
      <c r="B178" s="14">
        <f t="shared" ca="1" si="5"/>
        <v>0</v>
      </c>
      <c r="C178" s="14" t="str">
        <f ca="1">IF(B178=0,"",COUNTIF($B$2:B178,"&gt;0"))</f>
        <v/>
      </c>
      <c r="D178" s="7" t="str">
        <f t="shared" ca="1" si="4"/>
        <v/>
      </c>
    </row>
    <row r="179" spans="1:4" x14ac:dyDescent="0.35">
      <c r="A179" s="7" t="s">
        <v>220</v>
      </c>
      <c r="B179" s="14">
        <f t="shared" ca="1" si="5"/>
        <v>0</v>
      </c>
      <c r="C179" s="14" t="str">
        <f ca="1">IF(B179=0,"",COUNTIF($B$2:B179,"&gt;0"))</f>
        <v/>
      </c>
      <c r="D179" s="7" t="str">
        <f t="shared" ca="1" si="4"/>
        <v/>
      </c>
    </row>
    <row r="180" spans="1:4" x14ac:dyDescent="0.35">
      <c r="A180" s="7" t="s">
        <v>221</v>
      </c>
      <c r="B180" s="14">
        <f t="shared" ca="1" si="5"/>
        <v>0</v>
      </c>
      <c r="C180" s="14" t="str">
        <f ca="1">IF(B180=0,"",COUNTIF($B$2:B180,"&gt;0"))</f>
        <v/>
      </c>
      <c r="D180" s="7" t="str">
        <f t="shared" ca="1" si="4"/>
        <v/>
      </c>
    </row>
    <row r="181" spans="1:4" x14ac:dyDescent="0.35">
      <c r="A181" s="7" t="s">
        <v>157</v>
      </c>
      <c r="B181" s="14">
        <f t="shared" ca="1" si="5"/>
        <v>0</v>
      </c>
      <c r="C181" s="14" t="str">
        <f ca="1">IF(B181=0,"",COUNTIF($B$2:B181,"&gt;0"))</f>
        <v/>
      </c>
      <c r="D181" s="7" t="str">
        <f t="shared" ca="1" si="4"/>
        <v/>
      </c>
    </row>
    <row r="182" spans="1:4" x14ac:dyDescent="0.35">
      <c r="A182" s="7" t="s">
        <v>222</v>
      </c>
      <c r="B182" s="14">
        <f t="shared" ca="1" si="5"/>
        <v>0</v>
      </c>
      <c r="C182" s="14" t="str">
        <f ca="1">IF(B182=0,"",COUNTIF($B$2:B182,"&gt;0"))</f>
        <v/>
      </c>
      <c r="D182" s="7" t="str">
        <f t="shared" ca="1" si="4"/>
        <v/>
      </c>
    </row>
    <row r="183" spans="1:4" x14ac:dyDescent="0.35">
      <c r="A183" s="7" t="s">
        <v>158</v>
      </c>
      <c r="B183" s="14">
        <f t="shared" ca="1" si="5"/>
        <v>0</v>
      </c>
      <c r="C183" s="14" t="str">
        <f ca="1">IF(B183=0,"",COUNTIF($B$2:B183,"&gt;0"))</f>
        <v/>
      </c>
      <c r="D183" s="7" t="str">
        <f t="shared" ca="1" si="4"/>
        <v/>
      </c>
    </row>
    <row r="184" spans="1:4" x14ac:dyDescent="0.35">
      <c r="A184" s="7" t="s">
        <v>223</v>
      </c>
      <c r="B184" s="14">
        <f t="shared" ca="1" si="5"/>
        <v>0</v>
      </c>
      <c r="C184" s="14" t="str">
        <f ca="1">IF(B184=0,"",COUNTIF($B$2:B184,"&gt;0"))</f>
        <v/>
      </c>
      <c r="D184" s="7" t="str">
        <f t="shared" ca="1" si="4"/>
        <v/>
      </c>
    </row>
    <row r="185" spans="1:4" x14ac:dyDescent="0.35">
      <c r="A185" s="7" t="s">
        <v>224</v>
      </c>
      <c r="B185" s="14">
        <f t="shared" ca="1" si="5"/>
        <v>0</v>
      </c>
      <c r="C185" s="14" t="str">
        <f ca="1">IF(B185=0,"",COUNTIF($B$2:B185,"&gt;0"))</f>
        <v/>
      </c>
      <c r="D185" s="7" t="str">
        <f t="shared" ca="1" si="4"/>
        <v/>
      </c>
    </row>
    <row r="186" spans="1:4" x14ac:dyDescent="0.35">
      <c r="A186" s="7" t="s">
        <v>335</v>
      </c>
      <c r="B186" s="14">
        <f t="shared" ref="B186:B236" ca="1" si="6">IFERROR(SEARCH(INDIRECT(CELL("address")),A186),0)</f>
        <v>0</v>
      </c>
      <c r="C186" s="14" t="str">
        <f ca="1">IF(B186=0,"",COUNTIF($B$2:B186,"&gt;0"))</f>
        <v/>
      </c>
      <c r="D186" s="7" t="str">
        <f t="shared" ca="1" si="4"/>
        <v/>
      </c>
    </row>
    <row r="187" spans="1:4" x14ac:dyDescent="0.35">
      <c r="A187" s="7" t="s">
        <v>487</v>
      </c>
      <c r="B187" s="14">
        <f t="shared" ca="1" si="6"/>
        <v>0</v>
      </c>
      <c r="C187" s="14" t="str">
        <f ca="1">IF(B187=0,"",COUNTIF($B$2:B187,"&gt;0"))</f>
        <v/>
      </c>
      <c r="D187" s="7" t="str">
        <f t="shared" ref="D187:D218" ca="1" si="7">IFERROR(INDEX(A:A,MATCH(ROW(B186),C:C,0)),"")</f>
        <v/>
      </c>
    </row>
    <row r="188" spans="1:4" x14ac:dyDescent="0.35">
      <c r="A188" s="7" t="s">
        <v>485</v>
      </c>
      <c r="B188" s="14">
        <f t="shared" ca="1" si="6"/>
        <v>0</v>
      </c>
      <c r="C188" s="14" t="str">
        <f ca="1">IF(B188=0,"",COUNTIF($B$2:B188,"&gt;0"))</f>
        <v/>
      </c>
      <c r="D188" s="7" t="str">
        <f t="shared" ca="1" si="7"/>
        <v/>
      </c>
    </row>
    <row r="189" spans="1:4" x14ac:dyDescent="0.35">
      <c r="A189" s="7" t="s">
        <v>488</v>
      </c>
      <c r="B189" s="14">
        <f t="shared" ca="1" si="6"/>
        <v>0</v>
      </c>
      <c r="C189" s="14" t="str">
        <f ca="1">IF(B189=0,"",COUNTIF($B$2:B189,"&gt;0"))</f>
        <v/>
      </c>
      <c r="D189" s="7" t="str">
        <f t="shared" ca="1" si="7"/>
        <v/>
      </c>
    </row>
    <row r="190" spans="1:4" x14ac:dyDescent="0.35">
      <c r="A190" s="7" t="s">
        <v>496</v>
      </c>
      <c r="B190" s="14">
        <f t="shared" ca="1" si="6"/>
        <v>0</v>
      </c>
      <c r="C190" s="14" t="str">
        <f ca="1">IF(B190=0,"",COUNTIF($B$2:B190,"&gt;0"))</f>
        <v/>
      </c>
      <c r="D190" s="7" t="str">
        <f t="shared" ca="1" si="7"/>
        <v/>
      </c>
    </row>
    <row r="191" spans="1:4" x14ac:dyDescent="0.35">
      <c r="A191" s="7" t="s">
        <v>497</v>
      </c>
      <c r="B191" s="14">
        <f t="shared" ca="1" si="6"/>
        <v>0</v>
      </c>
      <c r="C191" s="14" t="str">
        <f ca="1">IF(B191=0,"",COUNTIF($B$2:B191,"&gt;0"))</f>
        <v/>
      </c>
      <c r="D191" s="7" t="str">
        <f t="shared" ca="1" si="7"/>
        <v/>
      </c>
    </row>
    <row r="192" spans="1:4" x14ac:dyDescent="0.35">
      <c r="A192" s="7" t="s">
        <v>500</v>
      </c>
      <c r="B192" s="14">
        <f t="shared" ca="1" si="6"/>
        <v>0</v>
      </c>
      <c r="C192" s="14" t="str">
        <f ca="1">IF(B192=0,"",COUNTIF($B$2:B192,"&gt;0"))</f>
        <v/>
      </c>
      <c r="D192" s="7" t="str">
        <f t="shared" ca="1" si="7"/>
        <v/>
      </c>
    </row>
    <row r="193" spans="1:4" x14ac:dyDescent="0.35">
      <c r="A193" s="7" t="s">
        <v>501</v>
      </c>
      <c r="B193" s="14">
        <f t="shared" ca="1" si="6"/>
        <v>0</v>
      </c>
      <c r="C193" s="14" t="str">
        <f ca="1">IF(B193=0,"",COUNTIF($B$2:B193,"&gt;0"))</f>
        <v/>
      </c>
      <c r="D193" s="7" t="str">
        <f t="shared" ca="1" si="7"/>
        <v/>
      </c>
    </row>
    <row r="194" spans="1:4" x14ac:dyDescent="0.35">
      <c r="A194" s="7" t="s">
        <v>505</v>
      </c>
      <c r="B194" s="14">
        <f t="shared" ca="1" si="6"/>
        <v>0</v>
      </c>
      <c r="C194" s="14" t="str">
        <f ca="1">IF(B194=0,"",COUNTIF($B$2:B194,"&gt;0"))</f>
        <v/>
      </c>
      <c r="D194" s="7" t="str">
        <f t="shared" ca="1" si="7"/>
        <v/>
      </c>
    </row>
    <row r="195" spans="1:4" x14ac:dyDescent="0.35">
      <c r="A195" s="7" t="s">
        <v>1073</v>
      </c>
      <c r="B195" s="14">
        <f t="shared" ca="1" si="6"/>
        <v>0</v>
      </c>
      <c r="C195" s="14" t="str">
        <f ca="1">IF(B195=0,"",COUNTIF($B$2:B195,"&gt;0"))</f>
        <v/>
      </c>
      <c r="D195" s="7" t="str">
        <f t="shared" ca="1" si="7"/>
        <v/>
      </c>
    </row>
    <row r="196" spans="1:4" x14ac:dyDescent="0.35">
      <c r="A196" s="7" t="s">
        <v>1074</v>
      </c>
      <c r="B196" s="14">
        <f t="shared" ca="1" si="6"/>
        <v>0</v>
      </c>
      <c r="C196" s="14" t="str">
        <f ca="1">IF(B196=0,"",COUNTIF($B$2:B196,"&gt;0"))</f>
        <v/>
      </c>
      <c r="D196" s="7" t="str">
        <f t="shared" ca="1" si="7"/>
        <v/>
      </c>
    </row>
    <row r="197" spans="1:4" x14ac:dyDescent="0.35">
      <c r="A197" s="7" t="s">
        <v>626</v>
      </c>
      <c r="B197" s="14">
        <f t="shared" ca="1" si="6"/>
        <v>0</v>
      </c>
      <c r="C197" s="14" t="str">
        <f ca="1">IF(B197=0,"",COUNTIF($B$2:B197,"&gt;0"))</f>
        <v/>
      </c>
      <c r="D197" s="7" t="str">
        <f t="shared" ca="1" si="7"/>
        <v/>
      </c>
    </row>
    <row r="198" spans="1:4" x14ac:dyDescent="0.35">
      <c r="A198" s="7" t="s">
        <v>806</v>
      </c>
      <c r="B198" s="14">
        <f t="shared" ca="1" si="6"/>
        <v>0</v>
      </c>
      <c r="C198" s="14" t="str">
        <f ca="1">IF(B198=0,"",COUNTIF($B$2:B198,"&gt;0"))</f>
        <v/>
      </c>
      <c r="D198" s="7" t="str">
        <f t="shared" ca="1" si="7"/>
        <v/>
      </c>
    </row>
    <row r="199" spans="1:4" x14ac:dyDescent="0.35">
      <c r="A199" s="7" t="s">
        <v>845</v>
      </c>
      <c r="B199" s="14">
        <f t="shared" ca="1" si="6"/>
        <v>0</v>
      </c>
      <c r="C199" s="14" t="str">
        <f ca="1">IF(B199=0,"",COUNTIF($B$2:B199,"&gt;0"))</f>
        <v/>
      </c>
      <c r="D199" s="7" t="str">
        <f t="shared" ca="1" si="7"/>
        <v/>
      </c>
    </row>
    <row r="200" spans="1:4" x14ac:dyDescent="0.35">
      <c r="A200" s="7" t="s">
        <v>1075</v>
      </c>
      <c r="B200" s="14">
        <f t="shared" ca="1" si="6"/>
        <v>0</v>
      </c>
      <c r="C200" s="14" t="str">
        <f ca="1">IF(B200=0,"",COUNTIF($B$2:B200,"&gt;0"))</f>
        <v/>
      </c>
      <c r="D200" s="7" t="str">
        <f t="shared" ca="1" si="7"/>
        <v/>
      </c>
    </row>
    <row r="201" spans="1:4" x14ac:dyDescent="0.35">
      <c r="A201" s="7" t="s">
        <v>1076</v>
      </c>
      <c r="B201" s="14">
        <f t="shared" ca="1" si="6"/>
        <v>0</v>
      </c>
      <c r="C201" s="14" t="str">
        <f ca="1">IF(B201=0,"",COUNTIF($B$2:B201,"&gt;0"))</f>
        <v/>
      </c>
      <c r="D201" s="7" t="str">
        <f t="shared" ca="1" si="7"/>
        <v/>
      </c>
    </row>
    <row r="202" spans="1:4" x14ac:dyDescent="0.35">
      <c r="A202" s="7" t="s">
        <v>1017</v>
      </c>
      <c r="B202" s="14">
        <f t="shared" ca="1" si="6"/>
        <v>0</v>
      </c>
      <c r="C202" s="14" t="str">
        <f ca="1">IF(B202=0,"",COUNTIF($B$2:B202,"&gt;0"))</f>
        <v/>
      </c>
      <c r="D202" s="7" t="str">
        <f t="shared" ca="1" si="7"/>
        <v/>
      </c>
    </row>
    <row r="203" spans="1:4" x14ac:dyDescent="0.35">
      <c r="A203" s="7" t="s">
        <v>1077</v>
      </c>
      <c r="B203" s="14">
        <f t="shared" ca="1" si="6"/>
        <v>0</v>
      </c>
      <c r="C203" s="14" t="str">
        <f ca="1">IF(B203=0,"",COUNTIF($B$2:B203,"&gt;0"))</f>
        <v/>
      </c>
      <c r="D203" s="7" t="str">
        <f t="shared" ca="1" si="7"/>
        <v/>
      </c>
    </row>
    <row r="204" spans="1:4" x14ac:dyDescent="0.35">
      <c r="B204" s="14">
        <f t="shared" ca="1" si="6"/>
        <v>0</v>
      </c>
      <c r="C204" s="14" t="str">
        <f ca="1">IF(B204=0,"",COUNTIF($B$2:B204,"&gt;0"))</f>
        <v/>
      </c>
      <c r="D204" s="7" t="str">
        <f t="shared" ca="1" si="7"/>
        <v/>
      </c>
    </row>
    <row r="205" spans="1:4" x14ac:dyDescent="0.35">
      <c r="B205" s="14">
        <f t="shared" ca="1" si="6"/>
        <v>0</v>
      </c>
      <c r="C205" s="14" t="str">
        <f ca="1">IF(B205=0,"",COUNTIF($B$2:B205,"&gt;0"))</f>
        <v/>
      </c>
      <c r="D205" s="7" t="str">
        <f t="shared" ca="1" si="7"/>
        <v/>
      </c>
    </row>
    <row r="206" spans="1:4" x14ac:dyDescent="0.35">
      <c r="B206" s="14">
        <f t="shared" ca="1" si="6"/>
        <v>0</v>
      </c>
      <c r="C206" s="14" t="str">
        <f ca="1">IF(B206=0,"",COUNTIF($B$2:B206,"&gt;0"))</f>
        <v/>
      </c>
      <c r="D206" s="7" t="str">
        <f t="shared" ca="1" si="7"/>
        <v/>
      </c>
    </row>
    <row r="207" spans="1:4" x14ac:dyDescent="0.35">
      <c r="B207" s="14">
        <f t="shared" ca="1" si="6"/>
        <v>0</v>
      </c>
      <c r="C207" s="14" t="str">
        <f ca="1">IF(B207=0,"",COUNTIF($B$2:B207,"&gt;0"))</f>
        <v/>
      </c>
      <c r="D207" s="7" t="str">
        <f t="shared" ca="1" si="7"/>
        <v/>
      </c>
    </row>
    <row r="208" spans="1:4" x14ac:dyDescent="0.35">
      <c r="B208" s="14">
        <f t="shared" ca="1" si="6"/>
        <v>0</v>
      </c>
      <c r="C208" s="14" t="str">
        <f ca="1">IF(B208=0,"",COUNTIF($B$2:B208,"&gt;0"))</f>
        <v/>
      </c>
      <c r="D208" s="7" t="str">
        <f t="shared" ca="1" si="7"/>
        <v/>
      </c>
    </row>
    <row r="209" spans="2:4" x14ac:dyDescent="0.35">
      <c r="B209" s="14">
        <f t="shared" ca="1" si="6"/>
        <v>0</v>
      </c>
      <c r="C209" s="14" t="str">
        <f ca="1">IF(B209=0,"",COUNTIF($B$2:B209,"&gt;0"))</f>
        <v/>
      </c>
      <c r="D209" s="7" t="str">
        <f t="shared" ca="1" si="7"/>
        <v/>
      </c>
    </row>
    <row r="210" spans="2:4" x14ac:dyDescent="0.35">
      <c r="B210" s="14">
        <f t="shared" ca="1" si="6"/>
        <v>0</v>
      </c>
      <c r="C210" s="14" t="str">
        <f ca="1">IF(B210=0,"",COUNTIF($B$2:B210,"&gt;0"))</f>
        <v/>
      </c>
      <c r="D210" s="7" t="str">
        <f t="shared" ca="1" si="7"/>
        <v/>
      </c>
    </row>
    <row r="211" spans="2:4" x14ac:dyDescent="0.35">
      <c r="B211" s="14">
        <f t="shared" ca="1" si="6"/>
        <v>0</v>
      </c>
      <c r="C211" s="14" t="str">
        <f ca="1">IF(B211=0,"",COUNTIF($B$2:B211,"&gt;0"))</f>
        <v/>
      </c>
      <c r="D211" s="7" t="str">
        <f t="shared" ca="1" si="7"/>
        <v/>
      </c>
    </row>
    <row r="212" spans="2:4" x14ac:dyDescent="0.35">
      <c r="B212" s="14">
        <f t="shared" ca="1" si="6"/>
        <v>0</v>
      </c>
      <c r="C212" s="14" t="str">
        <f ca="1">IF(B212=0,"",COUNTIF($B$2:B212,"&gt;0"))</f>
        <v/>
      </c>
      <c r="D212" s="7" t="str">
        <f t="shared" ca="1" si="7"/>
        <v/>
      </c>
    </row>
    <row r="213" spans="2:4" x14ac:dyDescent="0.35">
      <c r="B213" s="14">
        <f t="shared" ca="1" si="6"/>
        <v>0</v>
      </c>
      <c r="C213" s="14" t="str">
        <f ca="1">IF(B213=0,"",COUNTIF($B$2:B213,"&gt;0"))</f>
        <v/>
      </c>
      <c r="D213" s="7" t="str">
        <f t="shared" ca="1" si="7"/>
        <v/>
      </c>
    </row>
    <row r="214" spans="2:4" x14ac:dyDescent="0.35">
      <c r="B214" s="14">
        <f t="shared" ca="1" si="6"/>
        <v>0</v>
      </c>
      <c r="C214" s="14" t="str">
        <f ca="1">IF(B214=0,"",COUNTIF($B$2:B214,"&gt;0"))</f>
        <v/>
      </c>
      <c r="D214" s="7" t="str">
        <f t="shared" ca="1" si="7"/>
        <v/>
      </c>
    </row>
    <row r="215" spans="2:4" x14ac:dyDescent="0.35">
      <c r="B215" s="14">
        <f t="shared" ca="1" si="6"/>
        <v>0</v>
      </c>
      <c r="C215" s="14" t="str">
        <f ca="1">IF(B215=0,"",COUNTIF($B$2:B215,"&gt;0"))</f>
        <v/>
      </c>
      <c r="D215" s="7" t="str">
        <f t="shared" ca="1" si="7"/>
        <v/>
      </c>
    </row>
    <row r="216" spans="2:4" x14ac:dyDescent="0.35">
      <c r="B216" s="14">
        <f t="shared" ca="1" si="6"/>
        <v>0</v>
      </c>
      <c r="C216" s="14" t="str">
        <f ca="1">IF(B216=0,"",COUNTIF($B$2:B216,"&gt;0"))</f>
        <v/>
      </c>
      <c r="D216" s="7" t="str">
        <f t="shared" ca="1" si="7"/>
        <v/>
      </c>
    </row>
    <row r="217" spans="2:4" x14ac:dyDescent="0.35">
      <c r="B217" s="14">
        <f t="shared" ca="1" si="6"/>
        <v>0</v>
      </c>
      <c r="C217" s="14" t="str">
        <f ca="1">IF(B217=0,"",COUNTIF($B$2:B217,"&gt;0"))</f>
        <v/>
      </c>
      <c r="D217" s="7" t="str">
        <f t="shared" ca="1" si="7"/>
        <v/>
      </c>
    </row>
    <row r="218" spans="2:4" x14ac:dyDescent="0.35">
      <c r="B218" s="14">
        <f t="shared" ca="1" si="6"/>
        <v>0</v>
      </c>
      <c r="C218" s="14" t="str">
        <f ca="1">IF(B218=0,"",COUNTIF($B$2:B218,"&gt;0"))</f>
        <v/>
      </c>
      <c r="D218" s="7" t="str">
        <f t="shared" ca="1" si="7"/>
        <v/>
      </c>
    </row>
    <row r="219" spans="2:4" x14ac:dyDescent="0.35">
      <c r="B219" s="14">
        <f t="shared" ca="1" si="6"/>
        <v>0</v>
      </c>
      <c r="C219" s="14" t="str">
        <f ca="1">IF(B219=0,"",COUNTIF($B$2:B219,"&gt;0"))</f>
        <v/>
      </c>
      <c r="D219" s="7" t="str">
        <f t="shared" ref="D219:D235" ca="1" si="8">IFERROR(INDEX(A:A,MATCH(ROW(B218),C:C,0)),"")</f>
        <v/>
      </c>
    </row>
    <row r="220" spans="2:4" x14ac:dyDescent="0.35">
      <c r="B220" s="14">
        <f t="shared" ca="1" si="6"/>
        <v>0</v>
      </c>
      <c r="C220" s="14" t="str">
        <f ca="1">IF(B220=0,"",COUNTIF($B$2:B220,"&gt;0"))</f>
        <v/>
      </c>
      <c r="D220" s="7" t="str">
        <f t="shared" ca="1" si="8"/>
        <v/>
      </c>
    </row>
    <row r="221" spans="2:4" x14ac:dyDescent="0.35">
      <c r="B221" s="14">
        <f t="shared" ca="1" si="6"/>
        <v>0</v>
      </c>
      <c r="C221" s="14" t="str">
        <f ca="1">IF(B221=0,"",COUNTIF($B$2:B221,"&gt;0"))</f>
        <v/>
      </c>
      <c r="D221" s="7" t="str">
        <f t="shared" ca="1" si="8"/>
        <v/>
      </c>
    </row>
    <row r="222" spans="2:4" x14ac:dyDescent="0.35">
      <c r="B222" s="14">
        <f t="shared" ca="1" si="6"/>
        <v>0</v>
      </c>
      <c r="C222" s="14" t="str">
        <f ca="1">IF(B222=0,"",COUNTIF($B$2:B222,"&gt;0"))</f>
        <v/>
      </c>
      <c r="D222" s="7" t="str">
        <f t="shared" ca="1" si="8"/>
        <v/>
      </c>
    </row>
    <row r="223" spans="2:4" x14ac:dyDescent="0.35">
      <c r="B223" s="14">
        <f t="shared" ca="1" si="6"/>
        <v>0</v>
      </c>
      <c r="C223" s="14" t="str">
        <f ca="1">IF(B223=0,"",COUNTIF($B$2:B223,"&gt;0"))</f>
        <v/>
      </c>
      <c r="D223" s="7" t="str">
        <f t="shared" ca="1" si="8"/>
        <v/>
      </c>
    </row>
    <row r="224" spans="2:4" x14ac:dyDescent="0.35">
      <c r="B224" s="14">
        <f t="shared" ca="1" si="6"/>
        <v>0</v>
      </c>
      <c r="C224" s="14" t="str">
        <f ca="1">IF(B224=0,"",COUNTIF($B$2:B224,"&gt;0"))</f>
        <v/>
      </c>
      <c r="D224" s="7" t="str">
        <f t="shared" ca="1" si="8"/>
        <v/>
      </c>
    </row>
    <row r="225" spans="1:4" x14ac:dyDescent="0.35">
      <c r="B225" s="14">
        <f t="shared" ca="1" si="6"/>
        <v>0</v>
      </c>
      <c r="C225" s="14" t="str">
        <f ca="1">IF(B225=0,"",COUNTIF($B$2:B225,"&gt;0"))</f>
        <v/>
      </c>
      <c r="D225" s="7" t="str">
        <f t="shared" ca="1" si="8"/>
        <v/>
      </c>
    </row>
    <row r="226" spans="1:4" x14ac:dyDescent="0.35">
      <c r="B226" s="14">
        <f t="shared" ca="1" si="6"/>
        <v>0</v>
      </c>
      <c r="C226" s="14" t="str">
        <f ca="1">IF(B226=0,"",COUNTIF($B$2:B226,"&gt;0"))</f>
        <v/>
      </c>
      <c r="D226" s="7" t="str">
        <f t="shared" ca="1" si="8"/>
        <v/>
      </c>
    </row>
    <row r="227" spans="1:4" x14ac:dyDescent="0.35">
      <c r="B227" s="14">
        <f t="shared" ca="1" si="6"/>
        <v>0</v>
      </c>
      <c r="C227" s="14" t="str">
        <f ca="1">IF(B227=0,"",COUNTIF($B$2:B227,"&gt;0"))</f>
        <v/>
      </c>
      <c r="D227" s="7" t="str">
        <f t="shared" ca="1" si="8"/>
        <v/>
      </c>
    </row>
    <row r="228" spans="1:4" x14ac:dyDescent="0.35">
      <c r="B228" s="14">
        <f t="shared" ca="1" si="6"/>
        <v>0</v>
      </c>
      <c r="C228" s="14" t="str">
        <f ca="1">IF(B228=0,"",COUNTIF($B$2:B228,"&gt;0"))</f>
        <v/>
      </c>
      <c r="D228" s="7" t="str">
        <f t="shared" ca="1" si="8"/>
        <v/>
      </c>
    </row>
    <row r="229" spans="1:4" x14ac:dyDescent="0.35">
      <c r="B229" s="14">
        <f t="shared" ca="1" si="6"/>
        <v>0</v>
      </c>
      <c r="C229" s="14" t="str">
        <f ca="1">IF(B229=0,"",COUNTIF($B$2:B229,"&gt;0"))</f>
        <v/>
      </c>
      <c r="D229" s="7" t="str">
        <f t="shared" ca="1" si="8"/>
        <v/>
      </c>
    </row>
    <row r="230" spans="1:4" x14ac:dyDescent="0.35">
      <c r="B230" s="14">
        <f t="shared" ca="1" si="6"/>
        <v>0</v>
      </c>
      <c r="C230" s="14" t="str">
        <f ca="1">IF(B230=0,"",COUNTIF($B$2:B230,"&gt;0"))</f>
        <v/>
      </c>
      <c r="D230" s="7" t="str">
        <f t="shared" ca="1" si="8"/>
        <v/>
      </c>
    </row>
    <row r="231" spans="1:4" x14ac:dyDescent="0.35">
      <c r="B231" s="14">
        <f t="shared" ca="1" si="6"/>
        <v>0</v>
      </c>
      <c r="C231" s="14" t="str">
        <f ca="1">IF(B231=0,"",COUNTIF($B$2:B231,"&gt;0"))</f>
        <v/>
      </c>
      <c r="D231" s="7" t="str">
        <f t="shared" ca="1" si="8"/>
        <v/>
      </c>
    </row>
    <row r="232" spans="1:4" x14ac:dyDescent="0.35">
      <c r="B232" s="14">
        <f t="shared" ca="1" si="6"/>
        <v>0</v>
      </c>
      <c r="C232" s="14" t="str">
        <f ca="1">IF(B232=0,"",COUNTIF($B$2:B232,"&gt;0"))</f>
        <v/>
      </c>
      <c r="D232" s="7" t="str">
        <f t="shared" ca="1" si="8"/>
        <v/>
      </c>
    </row>
    <row r="233" spans="1:4" x14ac:dyDescent="0.35">
      <c r="B233" s="14">
        <f t="shared" ca="1" si="6"/>
        <v>0</v>
      </c>
      <c r="C233" s="14" t="str">
        <f ca="1">IF(B233=0,"",COUNTIF($B$2:B233,"&gt;0"))</f>
        <v/>
      </c>
      <c r="D233" s="7" t="str">
        <f t="shared" ca="1" si="8"/>
        <v/>
      </c>
    </row>
    <row r="234" spans="1:4" x14ac:dyDescent="0.35">
      <c r="B234" s="14">
        <f t="shared" ca="1" si="6"/>
        <v>0</v>
      </c>
      <c r="C234" s="14" t="str">
        <f ca="1">IF(B234=0,"",COUNTIF($B$2:B234,"&gt;0"))</f>
        <v/>
      </c>
      <c r="D234" s="7" t="str">
        <f t="shared" ca="1" si="8"/>
        <v/>
      </c>
    </row>
    <row r="235" spans="1:4" ht="15" thickBot="1" x14ac:dyDescent="0.4">
      <c r="B235" s="14">
        <f t="shared" ca="1" si="6"/>
        <v>0</v>
      </c>
      <c r="C235" s="14" t="str">
        <f ca="1">IF(B235=0,"",COUNTIF($B$2:B235,"&gt;0"))</f>
        <v/>
      </c>
      <c r="D235" s="7" t="str">
        <f t="shared" ca="1" si="8"/>
        <v/>
      </c>
    </row>
    <row r="236" spans="1:4" s="17" customFormat="1" ht="15" thickBot="1" x14ac:dyDescent="0.4">
      <c r="A236" s="8" t="s">
        <v>78</v>
      </c>
      <c r="B236" s="14">
        <f t="shared" ca="1" si="6"/>
        <v>0</v>
      </c>
      <c r="C236" s="16"/>
      <c r="D236" s="8" t="str">
        <f>IFERROR(INDEX(A:A,MATCH(ROW(#REF!),C:C,0)),"")</f>
        <v/>
      </c>
    </row>
  </sheetData>
  <sheetProtection algorithmName="SHA-512" hashValue="Cu9DVbpdkeZ39JbxaJSmXb+ByfcJuB5tAnFSDOvPUtqEk5OTq3fGWHauw2GHi39rPBZSbWs3q3wVnjVvmWMqiw==" saltValue="atkMOmOuwcPxoM5WU/ErYQ==" spinCount="100000" sheet="1" objects="1" scenarios="1" selectLockedCells="1" selectUnlockedCells="1"/>
  <dataValidations disablePrompts="1" count="1">
    <dataValidation type="list" allowBlank="1" showInputMessage="1" showErrorMessage="1" sqref="H4:H8" xr:uid="{00000000-0002-0000-0500-000000000000}">
      <formula1>Customer_Name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I196"/>
  <sheetViews>
    <sheetView workbookViewId="0">
      <pane ySplit="1" topLeftCell="A25" activePane="bottomLeft" state="frozen"/>
      <selection activeCell="D186" sqref="D186"/>
      <selection pane="bottomLeft" activeCell="E159" sqref="E159"/>
    </sheetView>
  </sheetViews>
  <sheetFormatPr defaultRowHeight="14.5" x14ac:dyDescent="0.35"/>
  <cols>
    <col min="1" max="1" width="37.7265625" customWidth="1"/>
    <col min="3" max="3" width="10.7265625" bestFit="1" customWidth="1"/>
    <col min="4" max="4" width="33.453125" bestFit="1" customWidth="1"/>
  </cols>
  <sheetData>
    <row r="1" spans="1:9" x14ac:dyDescent="0.35">
      <c r="A1" s="6" t="s">
        <v>227</v>
      </c>
      <c r="B1" s="13" t="s">
        <v>159</v>
      </c>
      <c r="C1" s="13" t="s">
        <v>228</v>
      </c>
      <c r="D1" s="13" t="s">
        <v>160</v>
      </c>
      <c r="E1" s="3"/>
    </row>
    <row r="2" spans="1:9" x14ac:dyDescent="0.35">
      <c r="A2" s="7" t="s">
        <v>1</v>
      </c>
      <c r="B2" s="7">
        <f ca="1">IFERROR(SEARCH(INDIRECT(CELL("address")),A2),0)</f>
        <v>0</v>
      </c>
      <c r="C2" s="7" t="str">
        <f ca="1">IF(B2=0,"",COUNTIF($B$2:B2,"&gt;0"))</f>
        <v/>
      </c>
      <c r="D2" s="7" t="str">
        <f ca="1">IFERROR(INDEX(A:A,MATCH(ROW(B1),C:C,0)),"")</f>
        <v/>
      </c>
      <c r="I2" s="4"/>
    </row>
    <row r="3" spans="1:9" x14ac:dyDescent="0.35">
      <c r="A3" s="7" t="s">
        <v>2</v>
      </c>
      <c r="B3" s="7">
        <f t="shared" ref="B3:B66" ca="1" si="0">IFERROR(SEARCH(INDIRECT(CELL("address")),A3),0)</f>
        <v>0</v>
      </c>
      <c r="C3" s="7" t="str">
        <f ca="1">IF(B3=0,"",COUNTIF($B$2:B3,"&gt;0"))</f>
        <v/>
      </c>
      <c r="D3" s="7" t="str">
        <f t="shared" ref="D3:D66" ca="1" si="1">IFERROR(INDEX(A:A,MATCH(ROW(B2),C:C,0)),"")</f>
        <v/>
      </c>
    </row>
    <row r="4" spans="1:9" x14ac:dyDescent="0.35">
      <c r="A4" s="7" t="s">
        <v>3</v>
      </c>
      <c r="B4" s="7">
        <f t="shared" ca="1" si="0"/>
        <v>0</v>
      </c>
      <c r="C4" s="7" t="str">
        <f ca="1">IF(B4=0,"",COUNTIF($B$2:B4,"&gt;0"))</f>
        <v/>
      </c>
      <c r="D4" s="7" t="str">
        <f t="shared" ca="1" si="1"/>
        <v/>
      </c>
    </row>
    <row r="5" spans="1:9" x14ac:dyDescent="0.35">
      <c r="A5" s="7" t="s">
        <v>4</v>
      </c>
      <c r="B5" s="7">
        <f t="shared" ca="1" si="0"/>
        <v>0</v>
      </c>
      <c r="C5" s="7" t="str">
        <f ca="1">IF(B5=0,"",COUNTIF($B$2:B5,"&gt;0"))</f>
        <v/>
      </c>
      <c r="D5" s="7" t="str">
        <f t="shared" ca="1" si="1"/>
        <v/>
      </c>
      <c r="H5" t="str">
        <f ca="1">CELL("address")</f>
        <v>'[2023-01-27_Production Data Sheet.xlsx]Scrap'!$D$8</v>
      </c>
    </row>
    <row r="6" spans="1:9" x14ac:dyDescent="0.35">
      <c r="A6" s="7" t="s">
        <v>5</v>
      </c>
      <c r="B6" s="7">
        <f t="shared" ca="1" si="0"/>
        <v>0</v>
      </c>
      <c r="C6" s="7" t="str">
        <f ca="1">IF(B6=0,"",COUNTIF($B$2:B6,"&gt;0"))</f>
        <v/>
      </c>
      <c r="D6" s="7" t="str">
        <f t="shared" ca="1" si="1"/>
        <v/>
      </c>
    </row>
    <row r="7" spans="1:9" x14ac:dyDescent="0.35">
      <c r="A7" s="7" t="s">
        <v>347</v>
      </c>
      <c r="B7" s="7">
        <f t="shared" ca="1" si="0"/>
        <v>0</v>
      </c>
      <c r="C7" s="7" t="str">
        <f ca="1">IF(B7=0,"",COUNTIF($B$2:B7,"&gt;0"))</f>
        <v/>
      </c>
      <c r="D7" s="7" t="str">
        <f t="shared" ca="1" si="1"/>
        <v/>
      </c>
    </row>
    <row r="8" spans="1:9" x14ac:dyDescent="0.35">
      <c r="A8" s="7" t="s">
        <v>6</v>
      </c>
      <c r="B8" s="7">
        <f t="shared" ca="1" si="0"/>
        <v>0</v>
      </c>
      <c r="C8" s="7" t="str">
        <f ca="1">IF(B8=0,"",COUNTIF($B$2:B8,"&gt;0"))</f>
        <v/>
      </c>
      <c r="D8" s="7" t="str">
        <f t="shared" ca="1" si="1"/>
        <v/>
      </c>
    </row>
    <row r="9" spans="1:9" x14ac:dyDescent="0.35">
      <c r="A9" s="7" t="s">
        <v>7</v>
      </c>
      <c r="B9" s="7">
        <f t="shared" ca="1" si="0"/>
        <v>0</v>
      </c>
      <c r="C9" s="7" t="str">
        <f ca="1">IF(B9=0,"",COUNTIF($B$2:B9,"&gt;0"))</f>
        <v/>
      </c>
      <c r="D9" s="7" t="str">
        <f t="shared" ca="1" si="1"/>
        <v/>
      </c>
    </row>
    <row r="10" spans="1:9" x14ac:dyDescent="0.35">
      <c r="A10" s="7" t="s">
        <v>8</v>
      </c>
      <c r="B10" s="7">
        <f t="shared" ca="1" si="0"/>
        <v>0</v>
      </c>
      <c r="C10" s="7" t="str">
        <f ca="1">IF(B10=0,"",COUNTIF($B$2:B10,"&gt;0"))</f>
        <v/>
      </c>
      <c r="D10" s="7" t="str">
        <f t="shared" ca="1" si="1"/>
        <v/>
      </c>
    </row>
    <row r="11" spans="1:9" x14ac:dyDescent="0.35">
      <c r="A11" s="7" t="s">
        <v>9</v>
      </c>
      <c r="B11" s="7">
        <f t="shared" ca="1" si="0"/>
        <v>0</v>
      </c>
      <c r="C11" s="7" t="str">
        <f ca="1">IF(B11=0,"",COUNTIF($B$2:B11,"&gt;0"))</f>
        <v/>
      </c>
      <c r="D11" s="7" t="str">
        <f t="shared" ca="1" si="1"/>
        <v/>
      </c>
    </row>
    <row r="12" spans="1:9" x14ac:dyDescent="0.35">
      <c r="A12" s="7" t="s">
        <v>10</v>
      </c>
      <c r="B12" s="7">
        <f t="shared" ca="1" si="0"/>
        <v>0</v>
      </c>
      <c r="C12" s="7" t="str">
        <f ca="1">IF(B12=0,"",COUNTIF($B$2:B12,"&gt;0"))</f>
        <v/>
      </c>
      <c r="D12" s="7" t="str">
        <f t="shared" ca="1" si="1"/>
        <v/>
      </c>
    </row>
    <row r="13" spans="1:9" x14ac:dyDescent="0.35">
      <c r="A13" s="7" t="s">
        <v>11</v>
      </c>
      <c r="B13" s="7">
        <f t="shared" ca="1" si="0"/>
        <v>0</v>
      </c>
      <c r="C13" s="7" t="str">
        <f ca="1">IF(B13=0,"",COUNTIF($B$2:B13,"&gt;0"))</f>
        <v/>
      </c>
      <c r="D13" s="7" t="str">
        <f t="shared" ca="1" si="1"/>
        <v/>
      </c>
    </row>
    <row r="14" spans="1:9" x14ac:dyDescent="0.35">
      <c r="A14" s="7" t="s">
        <v>12</v>
      </c>
      <c r="B14" s="7">
        <f t="shared" ca="1" si="0"/>
        <v>0</v>
      </c>
      <c r="C14" s="7" t="str">
        <f ca="1">IF(B14=0,"",COUNTIF($B$2:B14,"&gt;0"))</f>
        <v/>
      </c>
      <c r="D14" s="7" t="str">
        <f t="shared" ca="1" si="1"/>
        <v/>
      </c>
    </row>
    <row r="15" spans="1:9" x14ac:dyDescent="0.35">
      <c r="A15" s="7" t="s">
        <v>13</v>
      </c>
      <c r="B15" s="7">
        <f t="shared" ca="1" si="0"/>
        <v>0</v>
      </c>
      <c r="C15" s="7" t="str">
        <f ca="1">IF(B15=0,"",COUNTIF($B$2:B15,"&gt;0"))</f>
        <v/>
      </c>
      <c r="D15" s="7" t="str">
        <f t="shared" ca="1" si="1"/>
        <v/>
      </c>
    </row>
    <row r="16" spans="1:9" x14ac:dyDescent="0.35">
      <c r="A16" s="7" t="s">
        <v>14</v>
      </c>
      <c r="B16" s="7">
        <f t="shared" ca="1" si="0"/>
        <v>0</v>
      </c>
      <c r="C16" s="7" t="str">
        <f ca="1">IF(B16=0,"",COUNTIF($B$2:B16,"&gt;0"))</f>
        <v/>
      </c>
      <c r="D16" s="7" t="str">
        <f t="shared" ca="1" si="1"/>
        <v/>
      </c>
    </row>
    <row r="17" spans="1:4" x14ac:dyDescent="0.35">
      <c r="A17" s="7" t="s">
        <v>15</v>
      </c>
      <c r="B17" s="7">
        <f t="shared" ca="1" si="0"/>
        <v>0</v>
      </c>
      <c r="C17" s="7" t="str">
        <f ca="1">IF(B17=0,"",COUNTIF($B$2:B17,"&gt;0"))</f>
        <v/>
      </c>
      <c r="D17" s="7" t="str">
        <f t="shared" ca="1" si="1"/>
        <v/>
      </c>
    </row>
    <row r="18" spans="1:4" x14ac:dyDescent="0.35">
      <c r="A18" s="7" t="s">
        <v>16</v>
      </c>
      <c r="B18" s="7">
        <f t="shared" ca="1" si="0"/>
        <v>0</v>
      </c>
      <c r="C18" s="7" t="str">
        <f ca="1">IF(B18=0,"",COUNTIF($B$2:B18,"&gt;0"))</f>
        <v/>
      </c>
      <c r="D18" s="7" t="str">
        <f t="shared" ca="1" si="1"/>
        <v/>
      </c>
    </row>
    <row r="19" spans="1:4" x14ac:dyDescent="0.35">
      <c r="A19" s="7" t="s">
        <v>17</v>
      </c>
      <c r="B19" s="7">
        <f t="shared" ca="1" si="0"/>
        <v>0</v>
      </c>
      <c r="C19" s="7" t="str">
        <f ca="1">IF(B19=0,"",COUNTIF($B$2:B19,"&gt;0"))</f>
        <v/>
      </c>
      <c r="D19" s="7" t="str">
        <f t="shared" ca="1" si="1"/>
        <v/>
      </c>
    </row>
    <row r="20" spans="1:4" x14ac:dyDescent="0.35">
      <c r="A20" s="7" t="s">
        <v>18</v>
      </c>
      <c r="B20" s="7">
        <f t="shared" ca="1" si="0"/>
        <v>0</v>
      </c>
      <c r="C20" s="7" t="str">
        <f ca="1">IF(B20=0,"",COUNTIF($B$2:B20,"&gt;0"))</f>
        <v/>
      </c>
      <c r="D20" s="7" t="str">
        <f t="shared" ca="1" si="1"/>
        <v/>
      </c>
    </row>
    <row r="21" spans="1:4" x14ac:dyDescent="0.35">
      <c r="A21" s="7" t="s">
        <v>19</v>
      </c>
      <c r="B21" s="7">
        <f t="shared" ca="1" si="0"/>
        <v>0</v>
      </c>
      <c r="C21" s="7" t="str">
        <f ca="1">IF(B21=0,"",COUNTIF($B$2:B21,"&gt;0"))</f>
        <v/>
      </c>
      <c r="D21" s="7" t="str">
        <f t="shared" ca="1" si="1"/>
        <v/>
      </c>
    </row>
    <row r="22" spans="1:4" x14ac:dyDescent="0.35">
      <c r="A22" s="7" t="s">
        <v>20</v>
      </c>
      <c r="B22" s="7">
        <f t="shared" ca="1" si="0"/>
        <v>0</v>
      </c>
      <c r="C22" s="7" t="str">
        <f ca="1">IF(B22=0,"",COUNTIF($B$2:B22,"&gt;0"))</f>
        <v/>
      </c>
      <c r="D22" s="7" t="str">
        <f t="shared" ca="1" si="1"/>
        <v/>
      </c>
    </row>
    <row r="23" spans="1:4" x14ac:dyDescent="0.35">
      <c r="A23" s="7" t="s">
        <v>21</v>
      </c>
      <c r="B23" s="7">
        <f t="shared" ca="1" si="0"/>
        <v>0</v>
      </c>
      <c r="C23" s="7" t="str">
        <f ca="1">IF(B23=0,"",COUNTIF($B$2:B23,"&gt;0"))</f>
        <v/>
      </c>
      <c r="D23" s="7" t="str">
        <f t="shared" ca="1" si="1"/>
        <v/>
      </c>
    </row>
    <row r="24" spans="1:4" x14ac:dyDescent="0.35">
      <c r="A24" s="7" t="s">
        <v>22</v>
      </c>
      <c r="B24" s="7">
        <f t="shared" ca="1" si="0"/>
        <v>0</v>
      </c>
      <c r="C24" s="7" t="str">
        <f ca="1">IF(B24=0,"",COUNTIF($B$2:B24,"&gt;0"))</f>
        <v/>
      </c>
      <c r="D24" s="7" t="str">
        <f t="shared" ca="1" si="1"/>
        <v/>
      </c>
    </row>
    <row r="25" spans="1:4" x14ac:dyDescent="0.35">
      <c r="A25" s="7" t="s">
        <v>23</v>
      </c>
      <c r="B25" s="7">
        <f t="shared" ca="1" si="0"/>
        <v>0</v>
      </c>
      <c r="C25" s="7" t="str">
        <f ca="1">IF(B25=0,"",COUNTIF($B$2:B25,"&gt;0"))</f>
        <v/>
      </c>
      <c r="D25" s="7" t="str">
        <f t="shared" ca="1" si="1"/>
        <v/>
      </c>
    </row>
    <row r="26" spans="1:4" x14ac:dyDescent="0.35">
      <c r="A26" s="7" t="s">
        <v>229</v>
      </c>
      <c r="B26" s="7">
        <f t="shared" ca="1" si="0"/>
        <v>0</v>
      </c>
      <c r="C26" s="7" t="str">
        <f ca="1">IF(B26=0,"",COUNTIF($B$2:B26,"&gt;0"))</f>
        <v/>
      </c>
      <c r="D26" s="7" t="str">
        <f t="shared" ca="1" si="1"/>
        <v/>
      </c>
    </row>
    <row r="27" spans="1:4" x14ac:dyDescent="0.35">
      <c r="A27" s="7" t="s">
        <v>225</v>
      </c>
      <c r="B27" s="7">
        <f t="shared" ca="1" si="0"/>
        <v>0</v>
      </c>
      <c r="C27" s="7" t="str">
        <f ca="1">IF(B27=0,"",COUNTIF($B$2:B27,"&gt;0"))</f>
        <v/>
      </c>
      <c r="D27" s="7" t="str">
        <f t="shared" ca="1" si="1"/>
        <v/>
      </c>
    </row>
    <row r="28" spans="1:4" x14ac:dyDescent="0.35">
      <c r="A28" s="7" t="s">
        <v>24</v>
      </c>
      <c r="B28" s="7">
        <f t="shared" ca="1" si="0"/>
        <v>0</v>
      </c>
      <c r="C28" s="7" t="str">
        <f ca="1">IF(B28=0,"",COUNTIF($B$2:B28,"&gt;0"))</f>
        <v/>
      </c>
      <c r="D28" s="7" t="str">
        <f t="shared" ca="1" si="1"/>
        <v/>
      </c>
    </row>
    <row r="29" spans="1:4" x14ac:dyDescent="0.35">
      <c r="A29" s="7" t="s">
        <v>455</v>
      </c>
      <c r="B29" s="7">
        <f t="shared" ca="1" si="0"/>
        <v>0</v>
      </c>
      <c r="C29" s="7" t="str">
        <f ca="1">IF(B29=0,"",COUNTIF($B$2:B29,"&gt;0"))</f>
        <v/>
      </c>
      <c r="D29" s="7" t="str">
        <f t="shared" ca="1" si="1"/>
        <v/>
      </c>
    </row>
    <row r="30" spans="1:4" x14ac:dyDescent="0.35">
      <c r="A30" s="7" t="s">
        <v>343</v>
      </c>
      <c r="B30" s="7">
        <f t="shared" ca="1" si="0"/>
        <v>0</v>
      </c>
      <c r="C30" s="7" t="str">
        <f ca="1">IF(B30=0,"",COUNTIF($B$2:B30,"&gt;0"))</f>
        <v/>
      </c>
      <c r="D30" s="7" t="str">
        <f t="shared" ca="1" si="1"/>
        <v/>
      </c>
    </row>
    <row r="31" spans="1:4" x14ac:dyDescent="0.35">
      <c r="A31" s="7" t="s">
        <v>346</v>
      </c>
      <c r="B31" s="7">
        <f t="shared" ca="1" si="0"/>
        <v>0</v>
      </c>
      <c r="C31" s="7" t="str">
        <f ca="1">IF(B31=0,"",COUNTIF($B$2:B31,"&gt;0"))</f>
        <v/>
      </c>
      <c r="D31" s="7" t="str">
        <f t="shared" ca="1" si="1"/>
        <v/>
      </c>
    </row>
    <row r="32" spans="1:4" x14ac:dyDescent="0.35">
      <c r="A32" s="7" t="s">
        <v>237</v>
      </c>
      <c r="B32" s="7">
        <f t="shared" ca="1" si="0"/>
        <v>0</v>
      </c>
      <c r="C32" s="7" t="str">
        <f ca="1">IF(B32=0,"",COUNTIF($B$2:B32,"&gt;0"))</f>
        <v/>
      </c>
      <c r="D32" s="7" t="str">
        <f t="shared" ca="1" si="1"/>
        <v/>
      </c>
    </row>
    <row r="33" spans="1:4" x14ac:dyDescent="0.35">
      <c r="A33" s="7" t="s">
        <v>236</v>
      </c>
      <c r="B33" s="7">
        <f t="shared" ca="1" si="0"/>
        <v>0</v>
      </c>
      <c r="C33" s="7" t="str">
        <f ca="1">IF(B33=0,"",COUNTIF($B$2:B33,"&gt;0"))</f>
        <v/>
      </c>
      <c r="D33" s="7" t="str">
        <f t="shared" ca="1" si="1"/>
        <v/>
      </c>
    </row>
    <row r="34" spans="1:4" x14ac:dyDescent="0.35">
      <c r="A34" s="7" t="s">
        <v>235</v>
      </c>
      <c r="B34" s="7">
        <f t="shared" ca="1" si="0"/>
        <v>0</v>
      </c>
      <c r="C34" s="7" t="str">
        <f ca="1">IF(B34=0,"",COUNTIF($B$2:B34,"&gt;0"))</f>
        <v/>
      </c>
      <c r="D34" s="7" t="str">
        <f t="shared" ca="1" si="1"/>
        <v/>
      </c>
    </row>
    <row r="35" spans="1:4" x14ac:dyDescent="0.35">
      <c r="A35" s="7" t="s">
        <v>226</v>
      </c>
      <c r="B35" s="7">
        <f t="shared" ca="1" si="0"/>
        <v>0</v>
      </c>
      <c r="C35" s="7" t="str">
        <f ca="1">IF(B35=0,"",COUNTIF($B$2:B35,"&gt;0"))</f>
        <v/>
      </c>
      <c r="D35" s="7" t="str">
        <f t="shared" ca="1" si="1"/>
        <v/>
      </c>
    </row>
    <row r="36" spans="1:4" x14ac:dyDescent="0.35">
      <c r="A36" s="7" t="s">
        <v>26</v>
      </c>
      <c r="B36" s="7">
        <f t="shared" ca="1" si="0"/>
        <v>0</v>
      </c>
      <c r="C36" s="7" t="str">
        <f ca="1">IF(B36=0,"",COUNTIF($B$2:B36,"&gt;0"))</f>
        <v/>
      </c>
      <c r="D36" s="7" t="str">
        <f t="shared" ca="1" si="1"/>
        <v/>
      </c>
    </row>
    <row r="37" spans="1:4" x14ac:dyDescent="0.35">
      <c r="A37" s="7" t="s">
        <v>27</v>
      </c>
      <c r="B37" s="7">
        <f t="shared" ca="1" si="0"/>
        <v>0</v>
      </c>
      <c r="C37" s="7" t="str">
        <f ca="1">IF(B37=0,"",COUNTIF($B$2:B37,"&gt;0"))</f>
        <v/>
      </c>
      <c r="D37" s="7" t="str">
        <f t="shared" ca="1" si="1"/>
        <v/>
      </c>
    </row>
    <row r="38" spans="1:4" x14ac:dyDescent="0.35">
      <c r="A38" s="7" t="s">
        <v>28</v>
      </c>
      <c r="B38" s="7">
        <f t="shared" ca="1" si="0"/>
        <v>0</v>
      </c>
      <c r="C38" s="7" t="str">
        <f ca="1">IF(B38=0,"",COUNTIF($B$2:B38,"&gt;0"))</f>
        <v/>
      </c>
      <c r="D38" s="7" t="str">
        <f t="shared" ca="1" si="1"/>
        <v/>
      </c>
    </row>
    <row r="39" spans="1:4" x14ac:dyDescent="0.35">
      <c r="A39" s="7" t="s">
        <v>452</v>
      </c>
      <c r="B39" s="7">
        <f t="shared" ca="1" si="0"/>
        <v>0</v>
      </c>
      <c r="C39" s="7" t="str">
        <f ca="1">IF(B39=0,"",COUNTIF($B$2:B39,"&gt;0"))</f>
        <v/>
      </c>
      <c r="D39" s="7" t="str">
        <f t="shared" ca="1" si="1"/>
        <v/>
      </c>
    </row>
    <row r="40" spans="1:4" x14ac:dyDescent="0.35">
      <c r="A40" s="7" t="s">
        <v>453</v>
      </c>
      <c r="B40" s="7">
        <f t="shared" ca="1" si="0"/>
        <v>0</v>
      </c>
      <c r="C40" s="7" t="str">
        <f ca="1">IF(B40=0,"",COUNTIF($B$2:B40,"&gt;0"))</f>
        <v/>
      </c>
      <c r="D40" s="7" t="str">
        <f t="shared" ca="1" si="1"/>
        <v/>
      </c>
    </row>
    <row r="41" spans="1:4" x14ac:dyDescent="0.35">
      <c r="A41" s="7" t="s">
        <v>454</v>
      </c>
      <c r="B41" s="7">
        <f t="shared" ca="1" si="0"/>
        <v>0</v>
      </c>
      <c r="C41" s="7" t="str">
        <f ca="1">IF(B41=0,"",COUNTIF($B$2:B41,"&gt;0"))</f>
        <v/>
      </c>
      <c r="D41" s="7" t="str">
        <f t="shared" ca="1" si="1"/>
        <v/>
      </c>
    </row>
    <row r="42" spans="1:4" x14ac:dyDescent="0.35">
      <c r="A42" s="7" t="s">
        <v>451</v>
      </c>
      <c r="B42" s="7">
        <f t="shared" ca="1" si="0"/>
        <v>0</v>
      </c>
      <c r="C42" s="7" t="str">
        <f ca="1">IF(B42=0,"",COUNTIF($B$2:B42,"&gt;0"))</f>
        <v/>
      </c>
      <c r="D42" s="7" t="str">
        <f t="shared" ca="1" si="1"/>
        <v/>
      </c>
    </row>
    <row r="43" spans="1:4" x14ac:dyDescent="0.35">
      <c r="A43" s="7" t="s">
        <v>450</v>
      </c>
      <c r="B43" s="7">
        <f t="shared" ca="1" si="0"/>
        <v>0</v>
      </c>
      <c r="C43" s="7" t="str">
        <f ca="1">IF(B43=0,"",COUNTIF($B$2:B43,"&gt;0"))</f>
        <v/>
      </c>
      <c r="D43" s="7" t="str">
        <f t="shared" ca="1" si="1"/>
        <v/>
      </c>
    </row>
    <row r="44" spans="1:4" x14ac:dyDescent="0.35">
      <c r="A44" s="7" t="s">
        <v>449</v>
      </c>
      <c r="B44" s="7">
        <f t="shared" ca="1" si="0"/>
        <v>0</v>
      </c>
      <c r="C44" s="7" t="str">
        <f ca="1">IF(B44=0,"",COUNTIF($B$2:B44,"&gt;0"))</f>
        <v/>
      </c>
      <c r="D44" s="7" t="str">
        <f t="shared" ca="1" si="1"/>
        <v/>
      </c>
    </row>
    <row r="45" spans="1:4" x14ac:dyDescent="0.35">
      <c r="A45" s="7" t="s">
        <v>448</v>
      </c>
      <c r="B45" s="7">
        <f t="shared" ca="1" si="0"/>
        <v>0</v>
      </c>
      <c r="C45" s="7" t="str">
        <f ca="1">IF(B45=0,"",COUNTIF($B$2:B45,"&gt;0"))</f>
        <v/>
      </c>
      <c r="D45" s="7" t="str">
        <f t="shared" ca="1" si="1"/>
        <v/>
      </c>
    </row>
    <row r="46" spans="1:4" x14ac:dyDescent="0.35">
      <c r="A46" s="7" t="s">
        <v>447</v>
      </c>
      <c r="B46" s="7">
        <f t="shared" ca="1" si="0"/>
        <v>0</v>
      </c>
      <c r="C46" s="7" t="str">
        <f ca="1">IF(B46=0,"",COUNTIF($B$2:B46,"&gt;0"))</f>
        <v/>
      </c>
      <c r="D46" s="7" t="str">
        <f t="shared" ca="1" si="1"/>
        <v/>
      </c>
    </row>
    <row r="47" spans="1:4" x14ac:dyDescent="0.35">
      <c r="A47" s="7" t="s">
        <v>446</v>
      </c>
      <c r="B47" s="7">
        <f t="shared" ca="1" si="0"/>
        <v>0</v>
      </c>
      <c r="C47" s="7" t="str">
        <f ca="1">IF(B47=0,"",COUNTIF($B$2:B47,"&gt;0"))</f>
        <v/>
      </c>
      <c r="D47" s="7" t="str">
        <f t="shared" ca="1" si="1"/>
        <v/>
      </c>
    </row>
    <row r="48" spans="1:4" x14ac:dyDescent="0.35">
      <c r="A48" s="7" t="s">
        <v>445</v>
      </c>
      <c r="B48" s="7">
        <f t="shared" ca="1" si="0"/>
        <v>0</v>
      </c>
      <c r="C48" s="7" t="str">
        <f ca="1">IF(B48=0,"",COUNTIF($B$2:B48,"&gt;0"))</f>
        <v/>
      </c>
      <c r="D48" s="7" t="str">
        <f t="shared" ca="1" si="1"/>
        <v/>
      </c>
    </row>
    <row r="49" spans="1:4" x14ac:dyDescent="0.35">
      <c r="A49" s="7" t="s">
        <v>444</v>
      </c>
      <c r="B49" s="7">
        <f t="shared" ca="1" si="0"/>
        <v>0</v>
      </c>
      <c r="C49" s="7" t="str">
        <f ca="1">IF(B49=0,"",COUNTIF($B$2:B49,"&gt;0"))</f>
        <v/>
      </c>
      <c r="D49" s="7" t="str">
        <f t="shared" ca="1" si="1"/>
        <v/>
      </c>
    </row>
    <row r="50" spans="1:4" x14ac:dyDescent="0.35">
      <c r="A50" s="7" t="s">
        <v>443</v>
      </c>
      <c r="B50" s="7">
        <f t="shared" ca="1" si="0"/>
        <v>0</v>
      </c>
      <c r="C50" s="7" t="str">
        <f ca="1">IF(B50=0,"",COUNTIF($B$2:B50,"&gt;0"))</f>
        <v/>
      </c>
      <c r="D50" s="7" t="str">
        <f t="shared" ca="1" si="1"/>
        <v/>
      </c>
    </row>
    <row r="51" spans="1:4" x14ac:dyDescent="0.35">
      <c r="A51" s="7" t="s">
        <v>442</v>
      </c>
      <c r="B51" s="7">
        <f t="shared" ca="1" si="0"/>
        <v>0</v>
      </c>
      <c r="C51" s="7" t="str">
        <f ca="1">IF(B51=0,"",COUNTIF($B$2:B51,"&gt;0"))</f>
        <v/>
      </c>
      <c r="D51" s="7" t="str">
        <f t="shared" ca="1" si="1"/>
        <v/>
      </c>
    </row>
    <row r="52" spans="1:4" x14ac:dyDescent="0.35">
      <c r="A52" s="7" t="s">
        <v>441</v>
      </c>
      <c r="B52" s="7">
        <f t="shared" ca="1" si="0"/>
        <v>0</v>
      </c>
      <c r="C52" s="7" t="str">
        <f ca="1">IF(B52=0,"",COUNTIF($B$2:B52,"&gt;0"))</f>
        <v/>
      </c>
      <c r="D52" s="7" t="str">
        <f t="shared" ca="1" si="1"/>
        <v/>
      </c>
    </row>
    <row r="53" spans="1:4" x14ac:dyDescent="0.35">
      <c r="A53" s="7" t="s">
        <v>440</v>
      </c>
      <c r="B53" s="7">
        <f t="shared" ca="1" si="0"/>
        <v>0</v>
      </c>
      <c r="C53" s="7" t="str">
        <f ca="1">IF(B53=0,"",COUNTIF($B$2:B53,"&gt;0"))</f>
        <v/>
      </c>
      <c r="D53" s="7" t="str">
        <f t="shared" ca="1" si="1"/>
        <v/>
      </c>
    </row>
    <row r="54" spans="1:4" x14ac:dyDescent="0.35">
      <c r="A54" s="7" t="s">
        <v>439</v>
      </c>
      <c r="B54" s="7">
        <f t="shared" ca="1" si="0"/>
        <v>0</v>
      </c>
      <c r="C54" s="7" t="str">
        <f ca="1">IF(B54=0,"",COUNTIF($B$2:B54,"&gt;0"))</f>
        <v/>
      </c>
      <c r="D54" s="7" t="str">
        <f t="shared" ca="1" si="1"/>
        <v/>
      </c>
    </row>
    <row r="55" spans="1:4" x14ac:dyDescent="0.35">
      <c r="A55" s="7" t="s">
        <v>438</v>
      </c>
      <c r="B55" s="7">
        <f t="shared" ca="1" si="0"/>
        <v>0</v>
      </c>
      <c r="C55" s="7" t="str">
        <f ca="1">IF(B55=0,"",COUNTIF($B$2:B55,"&gt;0"))</f>
        <v/>
      </c>
      <c r="D55" s="7" t="str">
        <f t="shared" ca="1" si="1"/>
        <v/>
      </c>
    </row>
    <row r="56" spans="1:4" x14ac:dyDescent="0.35">
      <c r="A56" s="7" t="s">
        <v>437</v>
      </c>
      <c r="B56" s="7">
        <f t="shared" ca="1" si="0"/>
        <v>0</v>
      </c>
      <c r="C56" s="7" t="str">
        <f ca="1">IF(B56=0,"",COUNTIF($B$2:B56,"&gt;0"))</f>
        <v/>
      </c>
      <c r="D56" s="7" t="str">
        <f t="shared" ca="1" si="1"/>
        <v/>
      </c>
    </row>
    <row r="57" spans="1:4" x14ac:dyDescent="0.35">
      <c r="A57" s="7" t="s">
        <v>436</v>
      </c>
      <c r="B57" s="7">
        <f t="shared" ca="1" si="0"/>
        <v>0</v>
      </c>
      <c r="C57" s="7" t="str">
        <f ca="1">IF(B57=0,"",COUNTIF($B$2:B57,"&gt;0"))</f>
        <v/>
      </c>
      <c r="D57" s="7" t="str">
        <f t="shared" ca="1" si="1"/>
        <v/>
      </c>
    </row>
    <row r="58" spans="1:4" x14ac:dyDescent="0.35">
      <c r="A58" s="7" t="s">
        <v>435</v>
      </c>
      <c r="B58" s="7">
        <f t="shared" ca="1" si="0"/>
        <v>0</v>
      </c>
      <c r="C58" s="7" t="str">
        <f ca="1">IF(B58=0,"",COUNTIF($B$2:B58,"&gt;0"))</f>
        <v/>
      </c>
      <c r="D58" s="7" t="str">
        <f t="shared" ca="1" si="1"/>
        <v/>
      </c>
    </row>
    <row r="59" spans="1:4" x14ac:dyDescent="0.35">
      <c r="A59" s="7" t="s">
        <v>434</v>
      </c>
      <c r="B59" s="7">
        <f t="shared" ca="1" si="0"/>
        <v>0</v>
      </c>
      <c r="C59" s="7" t="str">
        <f ca="1">IF(B59=0,"",COUNTIF($B$2:B59,"&gt;0"))</f>
        <v/>
      </c>
      <c r="D59" s="7" t="str">
        <f t="shared" ca="1" si="1"/>
        <v/>
      </c>
    </row>
    <row r="60" spans="1:4" x14ac:dyDescent="0.35">
      <c r="A60" s="7" t="s">
        <v>433</v>
      </c>
      <c r="B60" s="7">
        <f t="shared" ca="1" si="0"/>
        <v>0</v>
      </c>
      <c r="C60" s="7" t="str">
        <f ca="1">IF(B60=0,"",COUNTIF($B$2:B60,"&gt;0"))</f>
        <v/>
      </c>
      <c r="D60" s="7" t="str">
        <f t="shared" ca="1" si="1"/>
        <v/>
      </c>
    </row>
    <row r="61" spans="1:4" x14ac:dyDescent="0.35">
      <c r="A61" s="7" t="s">
        <v>432</v>
      </c>
      <c r="B61" s="7">
        <f t="shared" ca="1" si="0"/>
        <v>0</v>
      </c>
      <c r="C61" s="7" t="str">
        <f ca="1">IF(B61=0,"",COUNTIF($B$2:B61,"&gt;0"))</f>
        <v/>
      </c>
      <c r="D61" s="7" t="str">
        <f t="shared" ca="1" si="1"/>
        <v/>
      </c>
    </row>
    <row r="62" spans="1:4" x14ac:dyDescent="0.35">
      <c r="A62" s="7" t="s">
        <v>431</v>
      </c>
      <c r="B62" s="7">
        <f t="shared" ca="1" si="0"/>
        <v>0</v>
      </c>
      <c r="C62" s="7" t="str">
        <f ca="1">IF(B62=0,"",COUNTIF($B$2:B62,"&gt;0"))</f>
        <v/>
      </c>
      <c r="D62" s="7" t="str">
        <f t="shared" ca="1" si="1"/>
        <v/>
      </c>
    </row>
    <row r="63" spans="1:4" x14ac:dyDescent="0.35">
      <c r="A63" s="7" t="s">
        <v>430</v>
      </c>
      <c r="B63" s="7">
        <f t="shared" ca="1" si="0"/>
        <v>0</v>
      </c>
      <c r="C63" s="7" t="str">
        <f ca="1">IF(B63=0,"",COUNTIF($B$2:B63,"&gt;0"))</f>
        <v/>
      </c>
      <c r="D63" s="7" t="str">
        <f t="shared" ca="1" si="1"/>
        <v/>
      </c>
    </row>
    <row r="64" spans="1:4" x14ac:dyDescent="0.35">
      <c r="A64" s="7" t="s">
        <v>429</v>
      </c>
      <c r="B64" s="7">
        <f t="shared" ca="1" si="0"/>
        <v>0</v>
      </c>
      <c r="C64" s="7" t="str">
        <f ca="1">IF(B64=0,"",COUNTIF($B$2:B64,"&gt;0"))</f>
        <v/>
      </c>
      <c r="D64" s="7" t="str">
        <f t="shared" ca="1" si="1"/>
        <v/>
      </c>
    </row>
    <row r="65" spans="1:4" x14ac:dyDescent="0.35">
      <c r="A65" s="7" t="s">
        <v>428</v>
      </c>
      <c r="B65" s="7">
        <f t="shared" ca="1" si="0"/>
        <v>0</v>
      </c>
      <c r="C65" s="7" t="str">
        <f ca="1">IF(B65=0,"",COUNTIF($B$2:B65,"&gt;0"))</f>
        <v/>
      </c>
      <c r="D65" s="7" t="str">
        <f t="shared" ca="1" si="1"/>
        <v/>
      </c>
    </row>
    <row r="66" spans="1:4" x14ac:dyDescent="0.35">
      <c r="A66" s="7" t="s">
        <v>427</v>
      </c>
      <c r="B66" s="7">
        <f t="shared" ca="1" si="0"/>
        <v>0</v>
      </c>
      <c r="C66" s="7" t="str">
        <f ca="1">IF(B66=0,"",COUNTIF($B$2:B66,"&gt;0"))</f>
        <v/>
      </c>
      <c r="D66" s="7" t="str">
        <f t="shared" ca="1" si="1"/>
        <v/>
      </c>
    </row>
    <row r="67" spans="1:4" x14ac:dyDescent="0.35">
      <c r="A67" s="7" t="s">
        <v>426</v>
      </c>
      <c r="B67" s="7">
        <f t="shared" ref="B67:B130" ca="1" si="2">IFERROR(SEARCH(INDIRECT(CELL("address")),A67),0)</f>
        <v>0</v>
      </c>
      <c r="C67" s="7" t="str">
        <f ca="1">IF(B67=0,"",COUNTIF($B$2:B67,"&gt;0"))</f>
        <v/>
      </c>
      <c r="D67" s="7" t="str">
        <f t="shared" ref="D67:D130" ca="1" si="3">IFERROR(INDEX(A:A,MATCH(ROW(B66),C:C,0)),"")</f>
        <v/>
      </c>
    </row>
    <row r="68" spans="1:4" x14ac:dyDescent="0.35">
      <c r="A68" s="7" t="s">
        <v>425</v>
      </c>
      <c r="B68" s="7">
        <f t="shared" ca="1" si="2"/>
        <v>0</v>
      </c>
      <c r="C68" s="7" t="str">
        <f ca="1">IF(B68=0,"",COUNTIF($B$2:B68,"&gt;0"))</f>
        <v/>
      </c>
      <c r="D68" s="7" t="str">
        <f t="shared" ca="1" si="3"/>
        <v/>
      </c>
    </row>
    <row r="69" spans="1:4" x14ac:dyDescent="0.35">
      <c r="A69" s="7" t="s">
        <v>424</v>
      </c>
      <c r="B69" s="7">
        <f t="shared" ca="1" si="2"/>
        <v>0</v>
      </c>
      <c r="C69" s="7" t="str">
        <f ca="1">IF(B69=0,"",COUNTIF($B$2:B69,"&gt;0"))</f>
        <v/>
      </c>
      <c r="D69" s="7" t="str">
        <f t="shared" ca="1" si="3"/>
        <v/>
      </c>
    </row>
    <row r="70" spans="1:4" x14ac:dyDescent="0.35">
      <c r="A70" s="7" t="s">
        <v>423</v>
      </c>
      <c r="B70" s="7">
        <f t="shared" ca="1" si="2"/>
        <v>0</v>
      </c>
      <c r="C70" s="7" t="str">
        <f ca="1">IF(B70=0,"",COUNTIF($B$2:B70,"&gt;0"))</f>
        <v/>
      </c>
      <c r="D70" s="7" t="str">
        <f t="shared" ca="1" si="3"/>
        <v/>
      </c>
    </row>
    <row r="71" spans="1:4" x14ac:dyDescent="0.35">
      <c r="A71" s="7" t="s">
        <v>422</v>
      </c>
      <c r="B71" s="7">
        <f t="shared" ca="1" si="2"/>
        <v>0</v>
      </c>
      <c r="C71" s="7" t="str">
        <f ca="1">IF(B71=0,"",COUNTIF($B$2:B71,"&gt;0"))</f>
        <v/>
      </c>
      <c r="D71" s="7" t="str">
        <f t="shared" ca="1" si="3"/>
        <v/>
      </c>
    </row>
    <row r="72" spans="1:4" x14ac:dyDescent="0.35">
      <c r="A72" s="7" t="s">
        <v>421</v>
      </c>
      <c r="B72" s="7">
        <f t="shared" ca="1" si="2"/>
        <v>0</v>
      </c>
      <c r="C72" s="7" t="str">
        <f ca="1">IF(B72=0,"",COUNTIF($B$2:B72,"&gt;0"))</f>
        <v/>
      </c>
      <c r="D72" s="7" t="str">
        <f t="shared" ca="1" si="3"/>
        <v/>
      </c>
    </row>
    <row r="73" spans="1:4" x14ac:dyDescent="0.35">
      <c r="A73" s="7" t="s">
        <v>420</v>
      </c>
      <c r="B73" s="7">
        <f t="shared" ca="1" si="2"/>
        <v>0</v>
      </c>
      <c r="C73" s="7" t="str">
        <f ca="1">IF(B73=0,"",COUNTIF($B$2:B73,"&gt;0"))</f>
        <v/>
      </c>
      <c r="D73" s="7" t="str">
        <f t="shared" ca="1" si="3"/>
        <v/>
      </c>
    </row>
    <row r="74" spans="1:4" x14ac:dyDescent="0.35">
      <c r="A74" s="7" t="s">
        <v>419</v>
      </c>
      <c r="B74" s="7">
        <f t="shared" ca="1" si="2"/>
        <v>0</v>
      </c>
      <c r="C74" s="7" t="str">
        <f ca="1">IF(B74=0,"",COUNTIF($B$2:B74,"&gt;0"))</f>
        <v/>
      </c>
      <c r="D74" s="7" t="str">
        <f t="shared" ca="1" si="3"/>
        <v/>
      </c>
    </row>
    <row r="75" spans="1:4" x14ac:dyDescent="0.35">
      <c r="A75" s="7" t="s">
        <v>418</v>
      </c>
      <c r="B75" s="7">
        <f t="shared" ca="1" si="2"/>
        <v>0</v>
      </c>
      <c r="C75" s="7" t="str">
        <f ca="1">IF(B75=0,"",COUNTIF($B$2:B75,"&gt;0"))</f>
        <v/>
      </c>
      <c r="D75" s="7" t="str">
        <f t="shared" ca="1" si="3"/>
        <v/>
      </c>
    </row>
    <row r="76" spans="1:4" x14ac:dyDescent="0.35">
      <c r="A76" s="7" t="s">
        <v>417</v>
      </c>
      <c r="B76" s="7">
        <f t="shared" ca="1" si="2"/>
        <v>0</v>
      </c>
      <c r="C76" s="7" t="str">
        <f ca="1">IF(B76=0,"",COUNTIF($B$2:B76,"&gt;0"))</f>
        <v/>
      </c>
      <c r="D76" s="7" t="str">
        <f t="shared" ca="1" si="3"/>
        <v/>
      </c>
    </row>
    <row r="77" spans="1:4" x14ac:dyDescent="0.35">
      <c r="A77" s="7" t="s">
        <v>416</v>
      </c>
      <c r="B77" s="7">
        <f t="shared" ca="1" si="2"/>
        <v>0</v>
      </c>
      <c r="C77" s="7" t="str">
        <f ca="1">IF(B77=0,"",COUNTIF($B$2:B77,"&gt;0"))</f>
        <v/>
      </c>
      <c r="D77" s="7" t="str">
        <f t="shared" ca="1" si="3"/>
        <v/>
      </c>
    </row>
    <row r="78" spans="1:4" x14ac:dyDescent="0.35">
      <c r="A78" s="7" t="s">
        <v>415</v>
      </c>
      <c r="B78" s="7">
        <f t="shared" ca="1" si="2"/>
        <v>0</v>
      </c>
      <c r="C78" s="7" t="str">
        <f ca="1">IF(B78=0,"",COUNTIF($B$2:B78,"&gt;0"))</f>
        <v/>
      </c>
      <c r="D78" s="7" t="str">
        <f t="shared" ca="1" si="3"/>
        <v/>
      </c>
    </row>
    <row r="79" spans="1:4" x14ac:dyDescent="0.35">
      <c r="A79" s="7" t="s">
        <v>414</v>
      </c>
      <c r="B79" s="7">
        <f t="shared" ca="1" si="2"/>
        <v>0</v>
      </c>
      <c r="C79" s="7" t="str">
        <f ca="1">IF(B79=0,"",COUNTIF($B$2:B79,"&gt;0"))</f>
        <v/>
      </c>
      <c r="D79" s="7" t="str">
        <f t="shared" ca="1" si="3"/>
        <v/>
      </c>
    </row>
    <row r="80" spans="1:4" x14ac:dyDescent="0.35">
      <c r="A80" s="7" t="s">
        <v>413</v>
      </c>
      <c r="B80" s="7">
        <f t="shared" ca="1" si="2"/>
        <v>0</v>
      </c>
      <c r="C80" s="7" t="str">
        <f ca="1">IF(B80=0,"",COUNTIF($B$2:B80,"&gt;0"))</f>
        <v/>
      </c>
      <c r="D80" s="7" t="str">
        <f t="shared" ca="1" si="3"/>
        <v/>
      </c>
    </row>
    <row r="81" spans="1:4" x14ac:dyDescent="0.35">
      <c r="A81" s="7" t="s">
        <v>412</v>
      </c>
      <c r="B81" s="7">
        <f t="shared" ca="1" si="2"/>
        <v>0</v>
      </c>
      <c r="C81" s="7" t="str">
        <f ca="1">IF(B81=0,"",COUNTIF($B$2:B81,"&gt;0"))</f>
        <v/>
      </c>
      <c r="D81" s="7" t="str">
        <f t="shared" ca="1" si="3"/>
        <v/>
      </c>
    </row>
    <row r="82" spans="1:4" x14ac:dyDescent="0.35">
      <c r="A82" s="7" t="s">
        <v>411</v>
      </c>
      <c r="B82" s="7">
        <f t="shared" ca="1" si="2"/>
        <v>0</v>
      </c>
      <c r="C82" s="7" t="str">
        <f ca="1">IF(B82=0,"",COUNTIF($B$2:B82,"&gt;0"))</f>
        <v/>
      </c>
      <c r="D82" s="7" t="str">
        <f t="shared" ca="1" si="3"/>
        <v/>
      </c>
    </row>
    <row r="83" spans="1:4" x14ac:dyDescent="0.35">
      <c r="A83" s="7" t="s">
        <v>410</v>
      </c>
      <c r="B83" s="7">
        <f t="shared" ca="1" si="2"/>
        <v>0</v>
      </c>
      <c r="C83" s="7" t="str">
        <f ca="1">IF(B83=0,"",COUNTIF($B$2:B83,"&gt;0"))</f>
        <v/>
      </c>
      <c r="D83" s="7" t="str">
        <f t="shared" ca="1" si="3"/>
        <v/>
      </c>
    </row>
    <row r="84" spans="1:4" x14ac:dyDescent="0.35">
      <c r="A84" s="7" t="s">
        <v>409</v>
      </c>
      <c r="B84" s="7">
        <f t="shared" ca="1" si="2"/>
        <v>0</v>
      </c>
      <c r="C84" s="7" t="str">
        <f ca="1">IF(B84=0,"",COUNTIF($B$2:B84,"&gt;0"))</f>
        <v/>
      </c>
      <c r="D84" s="7" t="str">
        <f t="shared" ca="1" si="3"/>
        <v/>
      </c>
    </row>
    <row r="85" spans="1:4" x14ac:dyDescent="0.35">
      <c r="A85" s="7" t="s">
        <v>408</v>
      </c>
      <c r="B85" s="7">
        <f t="shared" ca="1" si="2"/>
        <v>0</v>
      </c>
      <c r="C85" s="7" t="str">
        <f ca="1">IF(B85=0,"",COUNTIF($B$2:B85,"&gt;0"))</f>
        <v/>
      </c>
      <c r="D85" s="7" t="str">
        <f t="shared" ca="1" si="3"/>
        <v/>
      </c>
    </row>
    <row r="86" spans="1:4" x14ac:dyDescent="0.35">
      <c r="A86" s="7" t="s">
        <v>407</v>
      </c>
      <c r="B86" s="7">
        <f t="shared" ca="1" si="2"/>
        <v>0</v>
      </c>
      <c r="C86" s="7" t="str">
        <f ca="1">IF(B86=0,"",COUNTIF($B$2:B86,"&gt;0"))</f>
        <v/>
      </c>
      <c r="D86" s="7" t="str">
        <f t="shared" ca="1" si="3"/>
        <v/>
      </c>
    </row>
    <row r="87" spans="1:4" x14ac:dyDescent="0.35">
      <c r="A87" s="7" t="s">
        <v>406</v>
      </c>
      <c r="B87" s="7">
        <f t="shared" ca="1" si="2"/>
        <v>0</v>
      </c>
      <c r="C87" s="7" t="str">
        <f ca="1">IF(B87=0,"",COUNTIF($B$2:B87,"&gt;0"))</f>
        <v/>
      </c>
      <c r="D87" s="7" t="str">
        <f t="shared" ca="1" si="3"/>
        <v/>
      </c>
    </row>
    <row r="88" spans="1:4" x14ac:dyDescent="0.35">
      <c r="A88" s="7" t="s">
        <v>405</v>
      </c>
      <c r="B88" s="7">
        <f t="shared" ca="1" si="2"/>
        <v>0</v>
      </c>
      <c r="C88" s="7" t="str">
        <f ca="1">IF(B88=0,"",COUNTIF($B$2:B88,"&gt;0"))</f>
        <v/>
      </c>
      <c r="D88" s="7" t="str">
        <f t="shared" ca="1" si="3"/>
        <v/>
      </c>
    </row>
    <row r="89" spans="1:4" x14ac:dyDescent="0.35">
      <c r="A89" s="7" t="s">
        <v>404</v>
      </c>
      <c r="B89" s="7">
        <f t="shared" ca="1" si="2"/>
        <v>0</v>
      </c>
      <c r="C89" s="7" t="str">
        <f ca="1">IF(B89=0,"",COUNTIF($B$2:B89,"&gt;0"))</f>
        <v/>
      </c>
      <c r="D89" s="7" t="str">
        <f t="shared" ca="1" si="3"/>
        <v/>
      </c>
    </row>
    <row r="90" spans="1:4" x14ac:dyDescent="0.35">
      <c r="A90" s="7" t="s">
        <v>403</v>
      </c>
      <c r="B90" s="7">
        <f t="shared" ca="1" si="2"/>
        <v>0</v>
      </c>
      <c r="C90" s="7" t="str">
        <f ca="1">IF(B90=0,"",COUNTIF($B$2:B90,"&gt;0"))</f>
        <v/>
      </c>
      <c r="D90" s="7" t="str">
        <f t="shared" ca="1" si="3"/>
        <v/>
      </c>
    </row>
    <row r="91" spans="1:4" x14ac:dyDescent="0.35">
      <c r="A91" s="7" t="s">
        <v>402</v>
      </c>
      <c r="B91" s="7">
        <f t="shared" ca="1" si="2"/>
        <v>0</v>
      </c>
      <c r="C91" s="7" t="str">
        <f ca="1">IF(B91=0,"",COUNTIF($B$2:B91,"&gt;0"))</f>
        <v/>
      </c>
      <c r="D91" s="7" t="str">
        <f t="shared" ca="1" si="3"/>
        <v/>
      </c>
    </row>
    <row r="92" spans="1:4" x14ac:dyDescent="0.35">
      <c r="A92" s="7" t="s">
        <v>401</v>
      </c>
      <c r="B92" s="7">
        <f t="shared" ca="1" si="2"/>
        <v>0</v>
      </c>
      <c r="C92" s="7" t="str">
        <f ca="1">IF(B92=0,"",COUNTIF($B$2:B92,"&gt;0"))</f>
        <v/>
      </c>
      <c r="D92" s="7" t="str">
        <f t="shared" ca="1" si="3"/>
        <v/>
      </c>
    </row>
    <row r="93" spans="1:4" x14ac:dyDescent="0.35">
      <c r="A93" s="7" t="s">
        <v>400</v>
      </c>
      <c r="B93" s="7">
        <f t="shared" ca="1" si="2"/>
        <v>0</v>
      </c>
      <c r="C93" s="7" t="str">
        <f ca="1">IF(B93=0,"",COUNTIF($B$2:B93,"&gt;0"))</f>
        <v/>
      </c>
      <c r="D93" s="7" t="str">
        <f t="shared" ca="1" si="3"/>
        <v/>
      </c>
    </row>
    <row r="94" spans="1:4" x14ac:dyDescent="0.35">
      <c r="A94" s="7" t="s">
        <v>399</v>
      </c>
      <c r="B94" s="7">
        <f t="shared" ca="1" si="2"/>
        <v>0</v>
      </c>
      <c r="C94" s="7" t="str">
        <f ca="1">IF(B94=0,"",COUNTIF($B$2:B94,"&gt;0"))</f>
        <v/>
      </c>
      <c r="D94" s="7" t="str">
        <f t="shared" ca="1" si="3"/>
        <v/>
      </c>
    </row>
    <row r="95" spans="1:4" x14ac:dyDescent="0.35">
      <c r="A95" s="7" t="s">
        <v>398</v>
      </c>
      <c r="B95" s="7">
        <f t="shared" ca="1" si="2"/>
        <v>0</v>
      </c>
      <c r="C95" s="7" t="str">
        <f ca="1">IF(B95=0,"",COUNTIF($B$2:B95,"&gt;0"))</f>
        <v/>
      </c>
      <c r="D95" s="7" t="str">
        <f t="shared" ca="1" si="3"/>
        <v/>
      </c>
    </row>
    <row r="96" spans="1:4" x14ac:dyDescent="0.35">
      <c r="A96" s="7" t="s">
        <v>397</v>
      </c>
      <c r="B96" s="7">
        <f t="shared" ca="1" si="2"/>
        <v>0</v>
      </c>
      <c r="C96" s="7" t="str">
        <f ca="1">IF(B96=0,"",COUNTIF($B$2:B96,"&gt;0"))</f>
        <v/>
      </c>
      <c r="D96" s="7" t="str">
        <f t="shared" ca="1" si="3"/>
        <v/>
      </c>
    </row>
    <row r="97" spans="1:4" x14ac:dyDescent="0.35">
      <c r="A97" s="7" t="s">
        <v>396</v>
      </c>
      <c r="B97" s="7">
        <f t="shared" ca="1" si="2"/>
        <v>0</v>
      </c>
      <c r="C97" s="7" t="str">
        <f ca="1">IF(B97=0,"",COUNTIF($B$2:B97,"&gt;0"))</f>
        <v/>
      </c>
      <c r="D97" s="7" t="str">
        <f t="shared" ca="1" si="3"/>
        <v/>
      </c>
    </row>
    <row r="98" spans="1:4" x14ac:dyDescent="0.35">
      <c r="A98" s="7" t="s">
        <v>395</v>
      </c>
      <c r="B98" s="7">
        <f t="shared" ca="1" si="2"/>
        <v>0</v>
      </c>
      <c r="C98" s="7" t="str">
        <f ca="1">IF(B98=0,"",COUNTIF($B$2:B98,"&gt;0"))</f>
        <v/>
      </c>
      <c r="D98" s="7" t="str">
        <f t="shared" ca="1" si="3"/>
        <v/>
      </c>
    </row>
    <row r="99" spans="1:4" x14ac:dyDescent="0.35">
      <c r="A99" s="7" t="s">
        <v>394</v>
      </c>
      <c r="B99" s="7">
        <f t="shared" ca="1" si="2"/>
        <v>0</v>
      </c>
      <c r="C99" s="7" t="str">
        <f ca="1">IF(B99=0,"",COUNTIF($B$2:B99,"&gt;0"))</f>
        <v/>
      </c>
      <c r="D99" s="7" t="str">
        <f t="shared" ca="1" si="3"/>
        <v/>
      </c>
    </row>
    <row r="100" spans="1:4" x14ac:dyDescent="0.35">
      <c r="A100" s="7" t="s">
        <v>393</v>
      </c>
      <c r="B100" s="7">
        <f t="shared" ca="1" si="2"/>
        <v>0</v>
      </c>
      <c r="C100" s="7" t="str">
        <f ca="1">IF(B100=0,"",COUNTIF($B$2:B100,"&gt;0"))</f>
        <v/>
      </c>
      <c r="D100" s="7" t="str">
        <f t="shared" ca="1" si="3"/>
        <v/>
      </c>
    </row>
    <row r="101" spans="1:4" x14ac:dyDescent="0.35">
      <c r="A101" s="7" t="s">
        <v>392</v>
      </c>
      <c r="B101" s="7">
        <f t="shared" ca="1" si="2"/>
        <v>0</v>
      </c>
      <c r="C101" s="7" t="str">
        <f ca="1">IF(B101=0,"",COUNTIF($B$2:B101,"&gt;0"))</f>
        <v/>
      </c>
      <c r="D101" s="7" t="str">
        <f t="shared" ca="1" si="3"/>
        <v/>
      </c>
    </row>
    <row r="102" spans="1:4" x14ac:dyDescent="0.35">
      <c r="A102" s="7" t="s">
        <v>391</v>
      </c>
      <c r="B102" s="7">
        <f t="shared" ca="1" si="2"/>
        <v>0</v>
      </c>
      <c r="C102" s="7" t="str">
        <f ca="1">IF(B102=0,"",COUNTIF($B$2:B102,"&gt;0"))</f>
        <v/>
      </c>
      <c r="D102" s="7" t="str">
        <f t="shared" ca="1" si="3"/>
        <v/>
      </c>
    </row>
    <row r="103" spans="1:4" x14ac:dyDescent="0.35">
      <c r="A103" s="7" t="s">
        <v>390</v>
      </c>
      <c r="B103" s="7">
        <f t="shared" ca="1" si="2"/>
        <v>0</v>
      </c>
      <c r="C103" s="7" t="str">
        <f ca="1">IF(B103=0,"",COUNTIF($B$2:B103,"&gt;0"))</f>
        <v/>
      </c>
      <c r="D103" s="7" t="str">
        <f t="shared" ca="1" si="3"/>
        <v/>
      </c>
    </row>
    <row r="104" spans="1:4" x14ac:dyDescent="0.35">
      <c r="A104" s="7" t="s">
        <v>389</v>
      </c>
      <c r="B104" s="7">
        <f t="shared" ca="1" si="2"/>
        <v>0</v>
      </c>
      <c r="C104" s="7" t="str">
        <f ca="1">IF(B104=0,"",COUNTIF($B$2:B104,"&gt;0"))</f>
        <v/>
      </c>
      <c r="D104" s="7" t="str">
        <f t="shared" ca="1" si="3"/>
        <v/>
      </c>
    </row>
    <row r="105" spans="1:4" x14ac:dyDescent="0.35">
      <c r="A105" s="7" t="s">
        <v>388</v>
      </c>
      <c r="B105" s="7">
        <f t="shared" ca="1" si="2"/>
        <v>0</v>
      </c>
      <c r="C105" s="7" t="str">
        <f ca="1">IF(B105=0,"",COUNTIF($B$2:B105,"&gt;0"))</f>
        <v/>
      </c>
      <c r="D105" s="7" t="str">
        <f t="shared" ca="1" si="3"/>
        <v/>
      </c>
    </row>
    <row r="106" spans="1:4" x14ac:dyDescent="0.35">
      <c r="A106" s="7" t="s">
        <v>387</v>
      </c>
      <c r="B106" s="7">
        <f t="shared" ca="1" si="2"/>
        <v>0</v>
      </c>
      <c r="C106" s="7" t="str">
        <f ca="1">IF(B106=0,"",COUNTIF($B$2:B106,"&gt;0"))</f>
        <v/>
      </c>
      <c r="D106" s="7" t="str">
        <f t="shared" ca="1" si="3"/>
        <v/>
      </c>
    </row>
    <row r="107" spans="1:4" x14ac:dyDescent="0.35">
      <c r="A107" s="7" t="s">
        <v>386</v>
      </c>
      <c r="B107" s="7">
        <f t="shared" ca="1" si="2"/>
        <v>0</v>
      </c>
      <c r="C107" s="7" t="str">
        <f ca="1">IF(B107=0,"",COUNTIF($B$2:B107,"&gt;0"))</f>
        <v/>
      </c>
      <c r="D107" s="7" t="str">
        <f t="shared" ca="1" si="3"/>
        <v/>
      </c>
    </row>
    <row r="108" spans="1:4" x14ac:dyDescent="0.35">
      <c r="A108" s="7" t="s">
        <v>385</v>
      </c>
      <c r="B108" s="7">
        <f t="shared" ca="1" si="2"/>
        <v>0</v>
      </c>
      <c r="C108" s="7" t="str">
        <f ca="1">IF(B108=0,"",COUNTIF($B$2:B108,"&gt;0"))</f>
        <v/>
      </c>
      <c r="D108" s="7" t="str">
        <f t="shared" ca="1" si="3"/>
        <v/>
      </c>
    </row>
    <row r="109" spans="1:4" x14ac:dyDescent="0.35">
      <c r="A109" s="7" t="s">
        <v>384</v>
      </c>
      <c r="B109" s="7">
        <f t="shared" ca="1" si="2"/>
        <v>0</v>
      </c>
      <c r="C109" s="7" t="str">
        <f ca="1">IF(B109=0,"",COUNTIF($B$2:B109,"&gt;0"))</f>
        <v/>
      </c>
      <c r="D109" s="7" t="str">
        <f t="shared" ca="1" si="3"/>
        <v/>
      </c>
    </row>
    <row r="110" spans="1:4" x14ac:dyDescent="0.35">
      <c r="A110" s="7" t="s">
        <v>383</v>
      </c>
      <c r="B110" s="7">
        <f t="shared" ca="1" si="2"/>
        <v>0</v>
      </c>
      <c r="C110" s="7" t="str">
        <f ca="1">IF(B110=0,"",COUNTIF($B$2:B110,"&gt;0"))</f>
        <v/>
      </c>
      <c r="D110" s="7" t="str">
        <f t="shared" ca="1" si="3"/>
        <v/>
      </c>
    </row>
    <row r="111" spans="1:4" x14ac:dyDescent="0.35">
      <c r="A111" s="7" t="s">
        <v>382</v>
      </c>
      <c r="B111" s="7">
        <f t="shared" ca="1" si="2"/>
        <v>0</v>
      </c>
      <c r="C111" s="7" t="str">
        <f ca="1">IF(B111=0,"",COUNTIF($B$2:B111,"&gt;0"))</f>
        <v/>
      </c>
      <c r="D111" s="7" t="str">
        <f t="shared" ca="1" si="3"/>
        <v/>
      </c>
    </row>
    <row r="112" spans="1:4" x14ac:dyDescent="0.35">
      <c r="A112" s="7" t="s">
        <v>381</v>
      </c>
      <c r="B112" s="7">
        <f t="shared" ca="1" si="2"/>
        <v>0</v>
      </c>
      <c r="C112" s="7" t="str">
        <f ca="1">IF(B112=0,"",COUNTIF($B$2:B112,"&gt;0"))</f>
        <v/>
      </c>
      <c r="D112" s="7" t="str">
        <f t="shared" ca="1" si="3"/>
        <v/>
      </c>
    </row>
    <row r="113" spans="1:4" x14ac:dyDescent="0.35">
      <c r="A113" s="7" t="s">
        <v>380</v>
      </c>
      <c r="B113" s="7">
        <f t="shared" ca="1" si="2"/>
        <v>0</v>
      </c>
      <c r="C113" s="7" t="str">
        <f ca="1">IF(B113=0,"",COUNTIF($B$2:B113,"&gt;0"))</f>
        <v/>
      </c>
      <c r="D113" s="7" t="str">
        <f t="shared" ca="1" si="3"/>
        <v/>
      </c>
    </row>
    <row r="114" spans="1:4" x14ac:dyDescent="0.35">
      <c r="A114" s="7" t="s">
        <v>379</v>
      </c>
      <c r="B114" s="7">
        <f t="shared" ca="1" si="2"/>
        <v>0</v>
      </c>
      <c r="C114" s="7" t="str">
        <f ca="1">IF(B114=0,"",COUNTIF($B$2:B114,"&gt;0"))</f>
        <v/>
      </c>
      <c r="D114" s="7" t="str">
        <f t="shared" ca="1" si="3"/>
        <v/>
      </c>
    </row>
    <row r="115" spans="1:4" x14ac:dyDescent="0.35">
      <c r="A115" s="7" t="s">
        <v>378</v>
      </c>
      <c r="B115" s="7">
        <f t="shared" ca="1" si="2"/>
        <v>0</v>
      </c>
      <c r="C115" s="7" t="str">
        <f ca="1">IF(B115=0,"",COUNTIF($B$2:B115,"&gt;0"))</f>
        <v/>
      </c>
      <c r="D115" s="7" t="str">
        <f t="shared" ca="1" si="3"/>
        <v/>
      </c>
    </row>
    <row r="116" spans="1:4" x14ac:dyDescent="0.35">
      <c r="A116" s="7" t="s">
        <v>377</v>
      </c>
      <c r="B116" s="7">
        <f t="shared" ca="1" si="2"/>
        <v>0</v>
      </c>
      <c r="C116" s="7" t="str">
        <f ca="1">IF(B116=0,"",COUNTIF($B$2:B116,"&gt;0"))</f>
        <v/>
      </c>
      <c r="D116" s="7" t="str">
        <f t="shared" ca="1" si="3"/>
        <v/>
      </c>
    </row>
    <row r="117" spans="1:4" x14ac:dyDescent="0.35">
      <c r="A117" s="7" t="s">
        <v>376</v>
      </c>
      <c r="B117" s="7">
        <f t="shared" ca="1" si="2"/>
        <v>0</v>
      </c>
      <c r="C117" s="7" t="str">
        <f ca="1">IF(B117=0,"",COUNTIF($B$2:B117,"&gt;0"))</f>
        <v/>
      </c>
      <c r="D117" s="7" t="str">
        <f t="shared" ca="1" si="3"/>
        <v/>
      </c>
    </row>
    <row r="118" spans="1:4" x14ac:dyDescent="0.35">
      <c r="A118" s="7" t="s">
        <v>375</v>
      </c>
      <c r="B118" s="7">
        <f t="shared" ca="1" si="2"/>
        <v>0</v>
      </c>
      <c r="C118" s="7" t="str">
        <f ca="1">IF(B118=0,"",COUNTIF($B$2:B118,"&gt;0"))</f>
        <v/>
      </c>
      <c r="D118" s="7" t="str">
        <f t="shared" ca="1" si="3"/>
        <v/>
      </c>
    </row>
    <row r="119" spans="1:4" x14ac:dyDescent="0.35">
      <c r="A119" s="7" t="s">
        <v>336</v>
      </c>
      <c r="B119" s="7">
        <f t="shared" ca="1" si="2"/>
        <v>0</v>
      </c>
      <c r="C119" s="7" t="str">
        <f ca="1">IF(B119=0,"",COUNTIF($B$2:B119,"&gt;0"))</f>
        <v/>
      </c>
      <c r="D119" s="7" t="str">
        <f t="shared" ca="1" si="3"/>
        <v/>
      </c>
    </row>
    <row r="120" spans="1:4" x14ac:dyDescent="0.35">
      <c r="A120" s="7" t="s">
        <v>341</v>
      </c>
      <c r="B120" s="7">
        <f t="shared" ca="1" si="2"/>
        <v>0</v>
      </c>
      <c r="C120" s="7" t="str">
        <f ca="1">IF(B120=0,"",COUNTIF($B$2:B120,"&gt;0"))</f>
        <v/>
      </c>
      <c r="D120" s="7" t="str">
        <f t="shared" ca="1" si="3"/>
        <v/>
      </c>
    </row>
    <row r="121" spans="1:4" x14ac:dyDescent="0.35">
      <c r="A121" s="7" t="s">
        <v>337</v>
      </c>
      <c r="B121" s="7">
        <f t="shared" ca="1" si="2"/>
        <v>0</v>
      </c>
      <c r="C121" s="7" t="str">
        <f ca="1">IF(B121=0,"",COUNTIF($B$2:B121,"&gt;0"))</f>
        <v/>
      </c>
      <c r="D121" s="7" t="str">
        <f t="shared" ca="1" si="3"/>
        <v/>
      </c>
    </row>
    <row r="122" spans="1:4" x14ac:dyDescent="0.35">
      <c r="A122" s="7" t="s">
        <v>338</v>
      </c>
      <c r="B122" s="7">
        <f t="shared" ca="1" si="2"/>
        <v>0</v>
      </c>
      <c r="C122" s="7" t="str">
        <f ca="1">IF(B122=0,"",COUNTIF($B$2:B122,"&gt;0"))</f>
        <v/>
      </c>
      <c r="D122" s="7" t="str">
        <f t="shared" ca="1" si="3"/>
        <v/>
      </c>
    </row>
    <row r="123" spans="1:4" x14ac:dyDescent="0.35">
      <c r="A123" s="7" t="s">
        <v>339</v>
      </c>
      <c r="B123" s="7">
        <f t="shared" ca="1" si="2"/>
        <v>0</v>
      </c>
      <c r="C123" s="7" t="str">
        <f ca="1">IF(B123=0,"",COUNTIF($B$2:B123,"&gt;0"))</f>
        <v/>
      </c>
      <c r="D123" s="7" t="str">
        <f t="shared" ca="1" si="3"/>
        <v/>
      </c>
    </row>
    <row r="124" spans="1:4" x14ac:dyDescent="0.35">
      <c r="A124" s="7" t="s">
        <v>340</v>
      </c>
      <c r="B124" s="7">
        <f t="shared" ca="1" si="2"/>
        <v>0</v>
      </c>
      <c r="C124" s="7" t="str">
        <f ca="1">IF(B124=0,"",COUNTIF($B$2:B124,"&gt;0"))</f>
        <v/>
      </c>
      <c r="D124" s="7" t="str">
        <f t="shared" ca="1" si="3"/>
        <v/>
      </c>
    </row>
    <row r="125" spans="1:4" x14ac:dyDescent="0.35">
      <c r="A125" s="7" t="s">
        <v>342</v>
      </c>
      <c r="B125" s="7">
        <f t="shared" ca="1" si="2"/>
        <v>0</v>
      </c>
      <c r="C125" s="7" t="str">
        <f ca="1">IF(B125=0,"",COUNTIF($B$2:B125,"&gt;0"))</f>
        <v/>
      </c>
      <c r="D125" s="7" t="str">
        <f t="shared" ca="1" si="3"/>
        <v/>
      </c>
    </row>
    <row r="126" spans="1:4" x14ac:dyDescent="0.35">
      <c r="A126" s="7" t="s">
        <v>374</v>
      </c>
      <c r="B126" s="7">
        <f t="shared" ca="1" si="2"/>
        <v>0</v>
      </c>
      <c r="C126" s="7" t="str">
        <f ca="1">IF(B126=0,"",COUNTIF($B$2:B126,"&gt;0"))</f>
        <v/>
      </c>
      <c r="D126" s="7" t="str">
        <f t="shared" ca="1" si="3"/>
        <v/>
      </c>
    </row>
    <row r="127" spans="1:4" x14ac:dyDescent="0.35">
      <c r="A127" s="7" t="s">
        <v>373</v>
      </c>
      <c r="B127" s="7">
        <f t="shared" ca="1" si="2"/>
        <v>0</v>
      </c>
      <c r="C127" s="7" t="str">
        <f ca="1">IF(B127=0,"",COUNTIF($B$2:B127,"&gt;0"))</f>
        <v/>
      </c>
      <c r="D127" s="7" t="str">
        <f t="shared" ca="1" si="3"/>
        <v/>
      </c>
    </row>
    <row r="128" spans="1:4" x14ac:dyDescent="0.35">
      <c r="A128" s="7" t="s">
        <v>372</v>
      </c>
      <c r="B128" s="7">
        <f t="shared" ca="1" si="2"/>
        <v>0</v>
      </c>
      <c r="C128" s="7" t="str">
        <f ca="1">IF(B128=0,"",COUNTIF($B$2:B128,"&gt;0"))</f>
        <v/>
      </c>
      <c r="D128" s="7" t="str">
        <f t="shared" ca="1" si="3"/>
        <v/>
      </c>
    </row>
    <row r="129" spans="1:4" x14ac:dyDescent="0.35">
      <c r="A129" s="7" t="s">
        <v>371</v>
      </c>
      <c r="B129" s="7">
        <f t="shared" ca="1" si="2"/>
        <v>0</v>
      </c>
      <c r="C129" s="7" t="str">
        <f ca="1">IF(B129=0,"",COUNTIF($B$2:B129,"&gt;0"))</f>
        <v/>
      </c>
      <c r="D129" s="7" t="str">
        <f t="shared" ca="1" si="3"/>
        <v/>
      </c>
    </row>
    <row r="130" spans="1:4" x14ac:dyDescent="0.35">
      <c r="A130" s="7" t="s">
        <v>345</v>
      </c>
      <c r="B130" s="7">
        <f t="shared" ca="1" si="2"/>
        <v>0</v>
      </c>
      <c r="C130" s="7" t="str">
        <f ca="1">IF(B130=0,"",COUNTIF($B$2:B130,"&gt;0"))</f>
        <v/>
      </c>
      <c r="D130" s="7" t="str">
        <f t="shared" ca="1" si="3"/>
        <v/>
      </c>
    </row>
    <row r="131" spans="1:4" x14ac:dyDescent="0.35">
      <c r="A131" s="7" t="s">
        <v>350</v>
      </c>
      <c r="B131" s="7">
        <f t="shared" ref="B131:B139" ca="1" si="4">IFERROR(SEARCH(INDIRECT(CELL("address")),A131),0)</f>
        <v>0</v>
      </c>
      <c r="C131" s="7" t="str">
        <f ca="1">IF(B131=0,"",COUNTIF($B$2:B131,"&gt;0"))</f>
        <v/>
      </c>
      <c r="D131" s="7" t="str">
        <f t="shared" ref="D131:D142" ca="1" si="5">IFERROR(INDEX(A:A,MATCH(ROW(B130),C:C,0)),"")</f>
        <v/>
      </c>
    </row>
    <row r="132" spans="1:4" x14ac:dyDescent="0.35">
      <c r="A132" s="7" t="s">
        <v>349</v>
      </c>
      <c r="B132" s="7">
        <f t="shared" ca="1" si="4"/>
        <v>0</v>
      </c>
      <c r="C132" s="7" t="str">
        <f ca="1">IF(B132=0,"",COUNTIF($B$2:B132,"&gt;0"))</f>
        <v/>
      </c>
      <c r="D132" s="7" t="str">
        <f t="shared" ca="1" si="5"/>
        <v/>
      </c>
    </row>
    <row r="133" spans="1:4" x14ac:dyDescent="0.35">
      <c r="A133" s="7" t="s">
        <v>366</v>
      </c>
      <c r="B133" s="7">
        <f t="shared" ca="1" si="4"/>
        <v>0</v>
      </c>
      <c r="C133" s="7" t="str">
        <f ca="1">IF(B133=0,"",COUNTIF($B$2:B133,"&gt;0"))</f>
        <v/>
      </c>
      <c r="D133" s="7" t="str">
        <f t="shared" ca="1" si="5"/>
        <v/>
      </c>
    </row>
    <row r="134" spans="1:4" x14ac:dyDescent="0.35">
      <c r="A134" s="7" t="s">
        <v>370</v>
      </c>
      <c r="B134" s="7">
        <f t="shared" ca="1" si="4"/>
        <v>0</v>
      </c>
      <c r="C134" s="7" t="str">
        <f ca="1">IF(B134=0,"",COUNTIF($B$2:B134,"&gt;0"))</f>
        <v/>
      </c>
      <c r="D134" s="7" t="str">
        <f t="shared" ca="1" si="5"/>
        <v/>
      </c>
    </row>
    <row r="135" spans="1:4" x14ac:dyDescent="0.35">
      <c r="A135" s="7" t="s">
        <v>484</v>
      </c>
      <c r="B135" s="7">
        <f t="shared" ca="1" si="4"/>
        <v>0</v>
      </c>
      <c r="C135" s="7" t="str">
        <f ca="1">IF(B135=0,"",COUNTIF($B$2:B135,"&gt;0"))</f>
        <v/>
      </c>
      <c r="D135" s="7" t="str">
        <f t="shared" ca="1" si="5"/>
        <v/>
      </c>
    </row>
    <row r="136" spans="1:4" x14ac:dyDescent="0.35">
      <c r="A136" s="7" t="s">
        <v>490</v>
      </c>
      <c r="B136" s="7">
        <f t="shared" ca="1" si="4"/>
        <v>0</v>
      </c>
      <c r="C136" s="7" t="str">
        <f ca="1">IF(B136=0,"",COUNTIF($B$2:B136,"&gt;0"))</f>
        <v/>
      </c>
      <c r="D136" s="7" t="str">
        <f t="shared" ca="1" si="5"/>
        <v/>
      </c>
    </row>
    <row r="137" spans="1:4" x14ac:dyDescent="0.35">
      <c r="A137" s="7" t="s">
        <v>491</v>
      </c>
      <c r="B137" s="7">
        <f t="shared" ca="1" si="4"/>
        <v>0</v>
      </c>
      <c r="C137" s="7" t="str">
        <f ca="1">IF(B137=0,"",COUNTIF($B$2:B137,"&gt;0"))</f>
        <v/>
      </c>
      <c r="D137" s="7" t="str">
        <f t="shared" ca="1" si="5"/>
        <v/>
      </c>
    </row>
    <row r="138" spans="1:4" x14ac:dyDescent="0.35">
      <c r="A138" s="7" t="s">
        <v>492</v>
      </c>
      <c r="B138" s="7">
        <f t="shared" ca="1" si="4"/>
        <v>0</v>
      </c>
      <c r="C138" s="7" t="str">
        <f ca="1">IF(B138=0,"",COUNTIF($B$2:B138,"&gt;0"))</f>
        <v/>
      </c>
      <c r="D138" s="7" t="str">
        <f t="shared" ca="1" si="5"/>
        <v/>
      </c>
    </row>
    <row r="139" spans="1:4" x14ac:dyDescent="0.35">
      <c r="A139" s="7" t="s">
        <v>494</v>
      </c>
      <c r="B139" s="7">
        <f t="shared" ca="1" si="4"/>
        <v>0</v>
      </c>
      <c r="C139" s="7" t="str">
        <f ca="1">IF(B139=0,"",COUNTIF($B$2:B139,"&gt;0"))</f>
        <v/>
      </c>
      <c r="D139" s="7" t="str">
        <f t="shared" ca="1" si="5"/>
        <v/>
      </c>
    </row>
    <row r="140" spans="1:4" x14ac:dyDescent="0.35">
      <c r="A140" s="7" t="s">
        <v>495</v>
      </c>
      <c r="B140" s="7">
        <f t="shared" ref="B140:B148" ca="1" si="6">IFERROR(SEARCH(INDIRECT(CELL("address")),A140),0)</f>
        <v>0</v>
      </c>
      <c r="C140" s="7" t="str">
        <f ca="1">IF(B140=0,"",COUNTIF($B$2:B140,"&gt;0"))</f>
        <v/>
      </c>
      <c r="D140" s="7" t="str">
        <f t="shared" ca="1" si="5"/>
        <v/>
      </c>
    </row>
    <row r="141" spans="1:4" x14ac:dyDescent="0.35">
      <c r="A141" s="7" t="s">
        <v>354</v>
      </c>
      <c r="B141" s="7">
        <f t="shared" ca="1" si="6"/>
        <v>0</v>
      </c>
      <c r="C141" s="7" t="str">
        <f ca="1">IF(B141=0,"",COUNTIF($B$2:B141,"&gt;0"))</f>
        <v/>
      </c>
      <c r="D141" s="7" t="str">
        <f t="shared" ca="1" si="5"/>
        <v/>
      </c>
    </row>
    <row r="142" spans="1:4" x14ac:dyDescent="0.35">
      <c r="A142" s="7" t="s">
        <v>503</v>
      </c>
      <c r="B142" s="7">
        <f t="shared" ca="1" si="6"/>
        <v>0</v>
      </c>
      <c r="C142" s="7" t="str">
        <f ca="1">IF(B142=0,"",COUNTIF($B$2:B142,"&gt;0"))</f>
        <v/>
      </c>
      <c r="D142" s="7" t="str">
        <f t="shared" ca="1" si="5"/>
        <v/>
      </c>
    </row>
    <row r="143" spans="1:4" x14ac:dyDescent="0.35">
      <c r="A143" s="7" t="s">
        <v>506</v>
      </c>
      <c r="B143" s="7">
        <f t="shared" ca="1" si="6"/>
        <v>0</v>
      </c>
      <c r="C143" s="7" t="str">
        <f ca="1">IF(B143=0,"",COUNTIF($B$2:B143,"&gt;0"))</f>
        <v/>
      </c>
      <c r="D143" s="7" t="str">
        <f t="shared" ref="D143:D148" ca="1" si="7">IFERROR(INDEX(A:A,MATCH(ROW(B142),C:C,0)),"")</f>
        <v/>
      </c>
    </row>
    <row r="144" spans="1:4" x14ac:dyDescent="0.35">
      <c r="A144" s="7" t="s">
        <v>508</v>
      </c>
      <c r="B144" s="7">
        <f t="shared" ca="1" si="6"/>
        <v>0</v>
      </c>
      <c r="C144" s="7" t="str">
        <f ca="1">IF(B144=0,"",COUNTIF($B$2:B144,"&gt;0"))</f>
        <v/>
      </c>
      <c r="D144" s="7" t="str">
        <f t="shared" ca="1" si="7"/>
        <v/>
      </c>
    </row>
    <row r="145" spans="1:4" x14ac:dyDescent="0.35">
      <c r="A145" s="7" t="s">
        <v>509</v>
      </c>
      <c r="B145" s="7">
        <f t="shared" ca="1" si="6"/>
        <v>0</v>
      </c>
      <c r="C145" s="7" t="str">
        <f ca="1">IF(B145=0,"",COUNTIF($B$2:B145,"&gt;0"))</f>
        <v/>
      </c>
      <c r="D145" s="7" t="str">
        <f t="shared" ca="1" si="7"/>
        <v/>
      </c>
    </row>
    <row r="146" spans="1:4" x14ac:dyDescent="0.35">
      <c r="A146" s="7" t="s">
        <v>510</v>
      </c>
      <c r="B146" s="7">
        <f t="shared" ca="1" si="6"/>
        <v>0</v>
      </c>
      <c r="C146" s="7" t="str">
        <f ca="1">IF(B146=0,"",COUNTIF($B$2:B146,"&gt;0"))</f>
        <v/>
      </c>
      <c r="D146" s="7" t="str">
        <f t="shared" ca="1" si="7"/>
        <v/>
      </c>
    </row>
    <row r="147" spans="1:4" x14ac:dyDescent="0.35">
      <c r="A147" s="7" t="s">
        <v>606</v>
      </c>
      <c r="B147" s="7">
        <f t="shared" ca="1" si="6"/>
        <v>0</v>
      </c>
      <c r="C147" s="7" t="str">
        <f ca="1">IF(B147=0,"",COUNTIF($B$2:B147,"&gt;0"))</f>
        <v/>
      </c>
      <c r="D147" s="7" t="str">
        <f t="shared" ca="1" si="7"/>
        <v/>
      </c>
    </row>
    <row r="148" spans="1:4" x14ac:dyDescent="0.35">
      <c r="A148" s="7" t="s">
        <v>708</v>
      </c>
      <c r="B148" s="7">
        <f t="shared" ca="1" si="6"/>
        <v>0</v>
      </c>
      <c r="C148" s="7" t="str">
        <f ca="1">IF(B148=0,"",COUNTIF($B$2:B148,"&gt;0"))</f>
        <v/>
      </c>
      <c r="D148" s="7" t="str">
        <f t="shared" ca="1" si="7"/>
        <v/>
      </c>
    </row>
    <row r="149" spans="1:4" x14ac:dyDescent="0.35">
      <c r="A149" s="7" t="s">
        <v>709</v>
      </c>
      <c r="B149" s="7">
        <f t="shared" ref="B149:B159" ca="1" si="8">IFERROR(SEARCH(INDIRECT(CELL("address")),A149),0)</f>
        <v>0</v>
      </c>
      <c r="C149" s="7" t="str">
        <f ca="1">IF(B149=0,"",COUNTIF($B$2:B149,"&gt;0"))</f>
        <v/>
      </c>
      <c r="D149" s="7" t="str">
        <f t="shared" ref="D149:D159" ca="1" si="9">IFERROR(INDEX(A:A,MATCH(ROW(B148),C:C,0)),"")</f>
        <v/>
      </c>
    </row>
    <row r="150" spans="1:4" x14ac:dyDescent="0.35">
      <c r="A150" s="7" t="s">
        <v>710</v>
      </c>
      <c r="B150" s="7">
        <f t="shared" ca="1" si="8"/>
        <v>0</v>
      </c>
      <c r="C150" s="7" t="str">
        <f ca="1">IF(B150=0,"",COUNTIF($B$2:B150,"&gt;0"))</f>
        <v/>
      </c>
      <c r="D150" s="7" t="str">
        <f t="shared" ca="1" si="9"/>
        <v/>
      </c>
    </row>
    <row r="151" spans="1:4" x14ac:dyDescent="0.35">
      <c r="A151" s="7" t="s">
        <v>874</v>
      </c>
      <c r="B151" s="7">
        <f t="shared" ca="1" si="8"/>
        <v>0</v>
      </c>
      <c r="C151" s="7" t="str">
        <f ca="1">IF(B151=0,"",COUNTIF($B$2:B151,"&gt;0"))</f>
        <v/>
      </c>
      <c r="D151" s="7" t="str">
        <f t="shared" ca="1" si="9"/>
        <v/>
      </c>
    </row>
    <row r="152" spans="1:4" x14ac:dyDescent="0.35">
      <c r="A152" s="7" t="s">
        <v>875</v>
      </c>
      <c r="B152" s="7">
        <f t="shared" ca="1" si="8"/>
        <v>0</v>
      </c>
      <c r="C152" s="7" t="str">
        <f ca="1">IF(B152=0,"",COUNTIF($B$2:B152,"&gt;0"))</f>
        <v/>
      </c>
      <c r="D152" s="7" t="str">
        <f t="shared" ca="1" si="9"/>
        <v/>
      </c>
    </row>
    <row r="153" spans="1:4" x14ac:dyDescent="0.35">
      <c r="A153" s="7" t="s">
        <v>880</v>
      </c>
      <c r="B153" s="7">
        <f t="shared" ca="1" si="8"/>
        <v>0</v>
      </c>
      <c r="C153" s="7" t="str">
        <f ca="1">IF(B153=0,"",COUNTIF($B$2:B153,"&gt;0"))</f>
        <v/>
      </c>
      <c r="D153" s="7" t="str">
        <f t="shared" ca="1" si="9"/>
        <v/>
      </c>
    </row>
    <row r="154" spans="1:4" x14ac:dyDescent="0.35">
      <c r="A154" s="7" t="s">
        <v>881</v>
      </c>
      <c r="B154" s="7">
        <f t="shared" ca="1" si="8"/>
        <v>0</v>
      </c>
      <c r="C154" s="7" t="str">
        <f ca="1">IF(B154=0,"",COUNTIF($B$2:B154,"&gt;0"))</f>
        <v/>
      </c>
      <c r="D154" s="7" t="str">
        <f t="shared" ca="1" si="9"/>
        <v/>
      </c>
    </row>
    <row r="155" spans="1:4" x14ac:dyDescent="0.35">
      <c r="A155" s="7" t="s">
        <v>882</v>
      </c>
      <c r="B155" s="7">
        <f t="shared" ca="1" si="8"/>
        <v>0</v>
      </c>
      <c r="C155" s="7" t="str">
        <f ca="1">IF(B155=0,"",COUNTIF($B$2:B155,"&gt;0"))</f>
        <v/>
      </c>
      <c r="D155" s="7" t="str">
        <f t="shared" ca="1" si="9"/>
        <v/>
      </c>
    </row>
    <row r="156" spans="1:4" x14ac:dyDescent="0.35">
      <c r="A156" s="7" t="s">
        <v>883</v>
      </c>
      <c r="B156" s="7">
        <f t="shared" ca="1" si="8"/>
        <v>0</v>
      </c>
      <c r="C156" s="7" t="str">
        <f ca="1">IF(B156=0,"",COUNTIF($B$2:B156,"&gt;0"))</f>
        <v/>
      </c>
      <c r="D156" s="7" t="str">
        <f t="shared" ca="1" si="9"/>
        <v/>
      </c>
    </row>
    <row r="157" spans="1:4" x14ac:dyDescent="0.35">
      <c r="A157" s="7" t="s">
        <v>947</v>
      </c>
      <c r="B157" s="7">
        <f t="shared" ca="1" si="8"/>
        <v>0</v>
      </c>
      <c r="C157" s="7" t="str">
        <f ca="1">IF(B157=0,"",COUNTIF($B$2:B157,"&gt;0"))</f>
        <v/>
      </c>
      <c r="D157" s="7" t="str">
        <f t="shared" ca="1" si="9"/>
        <v/>
      </c>
    </row>
    <row r="158" spans="1:4" x14ac:dyDescent="0.35">
      <c r="A158" s="7" t="s">
        <v>952</v>
      </c>
      <c r="B158" s="7">
        <f t="shared" ca="1" si="8"/>
        <v>0</v>
      </c>
      <c r="C158" s="7" t="str">
        <f ca="1">IF(B158=0,"",COUNTIF($B$2:B158,"&gt;0"))</f>
        <v/>
      </c>
      <c r="D158" s="7" t="str">
        <f t="shared" ca="1" si="9"/>
        <v/>
      </c>
    </row>
    <row r="159" spans="1:4" x14ac:dyDescent="0.35">
      <c r="A159" s="7" t="s">
        <v>1078</v>
      </c>
      <c r="B159" s="7">
        <f t="shared" ca="1" si="8"/>
        <v>0</v>
      </c>
      <c r="C159" s="7" t="str">
        <f ca="1">IF(B159=0,"",COUNTIF($B$2:B159,"&gt;0"))</f>
        <v/>
      </c>
      <c r="D159" s="7" t="str">
        <f t="shared" ca="1" si="9"/>
        <v/>
      </c>
    </row>
    <row r="160" spans="1:4" x14ac:dyDescent="0.35">
      <c r="A160" s="7"/>
      <c r="B160" s="7"/>
      <c r="C160" s="7"/>
      <c r="D160" s="7"/>
    </row>
    <row r="161" spans="1:4" x14ac:dyDescent="0.35">
      <c r="A161" s="7"/>
      <c r="B161" s="7"/>
      <c r="C161" s="7"/>
      <c r="D161" s="7"/>
    </row>
    <row r="162" spans="1:4" x14ac:dyDescent="0.35">
      <c r="A162" s="7"/>
      <c r="B162" s="7"/>
      <c r="C162" s="7"/>
      <c r="D162" s="7"/>
    </row>
    <row r="163" spans="1:4" x14ac:dyDescent="0.35">
      <c r="A163" s="7"/>
      <c r="B163" s="7"/>
      <c r="C163" s="7"/>
      <c r="D163" s="7"/>
    </row>
    <row r="164" spans="1:4" x14ac:dyDescent="0.35">
      <c r="A164" s="7"/>
      <c r="B164" s="7"/>
      <c r="C164" s="7"/>
      <c r="D164" s="7"/>
    </row>
    <row r="165" spans="1:4" x14ac:dyDescent="0.35">
      <c r="A165" s="7"/>
      <c r="B165" s="7"/>
      <c r="C165" s="7"/>
      <c r="D165" s="7"/>
    </row>
    <row r="166" spans="1:4" x14ac:dyDescent="0.35">
      <c r="A166" s="7"/>
      <c r="B166" s="7"/>
      <c r="C166" s="7"/>
      <c r="D166" s="7"/>
    </row>
    <row r="167" spans="1:4" x14ac:dyDescent="0.35">
      <c r="A167" s="7"/>
      <c r="B167" s="7"/>
      <c r="C167" s="7"/>
      <c r="D167" s="7"/>
    </row>
    <row r="168" spans="1:4" x14ac:dyDescent="0.35">
      <c r="A168" s="7"/>
      <c r="B168" s="7"/>
      <c r="C168" s="7"/>
      <c r="D168" s="7"/>
    </row>
    <row r="169" spans="1:4" x14ac:dyDescent="0.35">
      <c r="A169" s="7"/>
      <c r="B169" s="7"/>
      <c r="C169" s="7"/>
      <c r="D169" s="7"/>
    </row>
    <row r="170" spans="1:4" x14ac:dyDescent="0.35">
      <c r="A170" s="7"/>
      <c r="B170" s="7"/>
      <c r="C170" s="7"/>
      <c r="D170" s="7"/>
    </row>
    <row r="171" spans="1:4" x14ac:dyDescent="0.35">
      <c r="A171" s="7"/>
      <c r="B171" s="7"/>
      <c r="C171" s="7"/>
      <c r="D171" s="7"/>
    </row>
    <row r="172" spans="1:4" x14ac:dyDescent="0.35">
      <c r="A172" s="7"/>
      <c r="B172" s="7"/>
      <c r="C172" s="7"/>
      <c r="D172" s="7"/>
    </row>
    <row r="173" spans="1:4" x14ac:dyDescent="0.35">
      <c r="A173" s="7"/>
      <c r="B173" s="7"/>
      <c r="C173" s="7"/>
      <c r="D173" s="7"/>
    </row>
    <row r="174" spans="1:4" x14ac:dyDescent="0.35">
      <c r="A174" s="7"/>
      <c r="B174" s="7"/>
      <c r="C174" s="7"/>
      <c r="D174" s="7"/>
    </row>
    <row r="175" spans="1:4" x14ac:dyDescent="0.35">
      <c r="A175" s="7"/>
      <c r="B175" s="7"/>
      <c r="C175" s="7"/>
      <c r="D175" s="7"/>
    </row>
    <row r="176" spans="1:4" x14ac:dyDescent="0.35">
      <c r="A176" s="7"/>
      <c r="B176" s="7"/>
      <c r="C176" s="7"/>
      <c r="D176" s="7"/>
    </row>
    <row r="177" spans="1:4" x14ac:dyDescent="0.35">
      <c r="A177" s="7"/>
      <c r="B177" s="7"/>
      <c r="C177" s="7"/>
      <c r="D177" s="7"/>
    </row>
    <row r="178" spans="1:4" x14ac:dyDescent="0.35">
      <c r="A178" s="7"/>
      <c r="B178" s="7"/>
      <c r="C178" s="7"/>
      <c r="D178" s="7"/>
    </row>
    <row r="179" spans="1:4" x14ac:dyDescent="0.35">
      <c r="A179" s="7"/>
      <c r="B179" s="7"/>
      <c r="C179" s="7"/>
      <c r="D179" s="7"/>
    </row>
    <row r="180" spans="1:4" x14ac:dyDescent="0.35">
      <c r="A180" s="7"/>
      <c r="B180" s="7"/>
      <c r="C180" s="7"/>
      <c r="D180" s="7"/>
    </row>
    <row r="181" spans="1:4" x14ac:dyDescent="0.35">
      <c r="A181" s="7"/>
      <c r="B181" s="7"/>
      <c r="C181" s="7"/>
      <c r="D181" s="7"/>
    </row>
    <row r="182" spans="1:4" x14ac:dyDescent="0.35">
      <c r="A182" s="7"/>
      <c r="B182" s="7"/>
      <c r="C182" s="7"/>
      <c r="D182" s="7"/>
    </row>
    <row r="183" spans="1:4" x14ac:dyDescent="0.35">
      <c r="A183" s="7"/>
      <c r="B183" s="7"/>
      <c r="C183" s="7"/>
      <c r="D183" s="7"/>
    </row>
    <row r="184" spans="1:4" x14ac:dyDescent="0.35">
      <c r="A184" s="7"/>
      <c r="B184" s="7"/>
      <c r="C184" s="7"/>
      <c r="D184" s="7"/>
    </row>
    <row r="185" spans="1:4" x14ac:dyDescent="0.35">
      <c r="A185" s="7"/>
      <c r="B185" s="7"/>
      <c r="C185" s="7"/>
      <c r="D185" s="7"/>
    </row>
    <row r="186" spans="1:4" x14ac:dyDescent="0.35">
      <c r="A186" s="7"/>
      <c r="B186" s="7"/>
      <c r="C186" s="7"/>
      <c r="D186" s="7"/>
    </row>
    <row r="187" spans="1:4" x14ac:dyDescent="0.35">
      <c r="A187" s="7"/>
      <c r="B187" s="7"/>
      <c r="C187" s="7"/>
      <c r="D187" s="7"/>
    </row>
    <row r="188" spans="1:4" x14ac:dyDescent="0.35">
      <c r="A188" s="7"/>
      <c r="B188" s="7"/>
      <c r="C188" s="7"/>
      <c r="D188" s="7"/>
    </row>
    <row r="189" spans="1:4" x14ac:dyDescent="0.35">
      <c r="A189" s="7"/>
      <c r="B189" s="7"/>
      <c r="C189" s="7"/>
      <c r="D189" s="7"/>
    </row>
    <row r="190" spans="1:4" x14ac:dyDescent="0.35">
      <c r="A190" s="7"/>
      <c r="B190" s="7"/>
      <c r="C190" s="7"/>
      <c r="D190" s="7"/>
    </row>
    <row r="191" spans="1:4" x14ac:dyDescent="0.35">
      <c r="A191" s="7"/>
      <c r="B191" s="7"/>
      <c r="C191" s="7"/>
      <c r="D191" s="7"/>
    </row>
    <row r="192" spans="1:4" x14ac:dyDescent="0.35">
      <c r="A192" s="7"/>
      <c r="B192" s="7"/>
      <c r="C192" s="7"/>
      <c r="D192" s="7"/>
    </row>
    <row r="193" spans="1:4" x14ac:dyDescent="0.35">
      <c r="A193" s="7"/>
      <c r="B193" s="7"/>
      <c r="C193" s="7"/>
      <c r="D193" s="7"/>
    </row>
    <row r="194" spans="1:4" x14ac:dyDescent="0.35">
      <c r="A194" s="7"/>
      <c r="B194" s="7"/>
      <c r="C194" s="7"/>
      <c r="D194" s="7"/>
    </row>
    <row r="195" spans="1:4" x14ac:dyDescent="0.35">
      <c r="A195" s="7"/>
      <c r="B195" s="7"/>
      <c r="C195" s="7"/>
      <c r="D195" s="7"/>
    </row>
    <row r="196" spans="1:4" s="5" customFormat="1" x14ac:dyDescent="0.35">
      <c r="A196" s="18"/>
      <c r="B196" s="7"/>
      <c r="C196" s="7"/>
      <c r="D196" s="7"/>
    </row>
  </sheetData>
  <sheetProtection selectLockedCells="1" selectUnlockedCells="1"/>
  <dataValidations disablePrompts="1" count="1">
    <dataValidation type="list" allowBlank="1" showInputMessage="1" showErrorMessage="1" sqref="I4:I9" xr:uid="{00000000-0002-0000-0600-000000000000}">
      <formula1>Raw_Material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H245"/>
  <sheetViews>
    <sheetView workbookViewId="0">
      <selection activeCell="D59" sqref="D59"/>
    </sheetView>
  </sheetViews>
  <sheetFormatPr defaultColWidth="9.1796875" defaultRowHeight="14.5" x14ac:dyDescent="0.35"/>
  <cols>
    <col min="1" max="1" width="57.453125" style="7" customWidth="1"/>
    <col min="2" max="2" width="9.1796875" style="7"/>
    <col min="3" max="3" width="10.26953125" style="7" bestFit="1" customWidth="1"/>
    <col min="4" max="4" width="43.81640625" style="7" bestFit="1" customWidth="1"/>
    <col min="5" max="16384" width="9.1796875" style="7"/>
  </cols>
  <sheetData>
    <row r="1" spans="1:8" x14ac:dyDescent="0.35">
      <c r="A1" s="6" t="s">
        <v>165</v>
      </c>
      <c r="B1" s="6" t="s">
        <v>159</v>
      </c>
      <c r="C1" s="6" t="s">
        <v>161</v>
      </c>
      <c r="D1" s="6" t="s">
        <v>160</v>
      </c>
    </row>
    <row r="2" spans="1:8" x14ac:dyDescent="0.35">
      <c r="A2" s="7" t="s">
        <v>457</v>
      </c>
      <c r="B2" s="7">
        <f ca="1">IFERROR(SEARCH(INDIRECT(CELL("address")),A2),0)</f>
        <v>0</v>
      </c>
      <c r="C2" s="7" t="str">
        <f ca="1">IF(B2=0,"",COUNTIF($B$2:B2,"&gt;0"))</f>
        <v/>
      </c>
      <c r="D2" s="7" t="str">
        <f ca="1">IFERROR(INDEX(A:A,MATCH(ROW(B1),C:C,0)),"")</f>
        <v/>
      </c>
      <c r="G2" s="7" t="str">
        <f ca="1">CELL("address")</f>
        <v>'[2023-01-27_Production Data Sheet.xlsx]Scrap'!$D$8</v>
      </c>
      <c r="H2" s="15"/>
    </row>
    <row r="3" spans="1:8" x14ac:dyDescent="0.35">
      <c r="A3" s="7" t="s">
        <v>463</v>
      </c>
      <c r="B3" s="7">
        <f t="shared" ref="B3:B56" ca="1" si="0">IFERROR(SEARCH(INDIRECT(CELL("address")),A3),0)</f>
        <v>0</v>
      </c>
      <c r="C3" s="7" t="str">
        <f ca="1">IF(B3=0,"",COUNTIF($B$2:B3,"&gt;0"))</f>
        <v/>
      </c>
      <c r="D3" s="7" t="str">
        <f t="shared" ref="D3:D66" ca="1" si="1">IFERROR(INDEX(A:A,MATCH(ROW(B2),C:C,0)),"")</f>
        <v/>
      </c>
    </row>
    <row r="4" spans="1:8" x14ac:dyDescent="0.35">
      <c r="A4" s="7" t="s">
        <v>465</v>
      </c>
      <c r="B4" s="7">
        <f t="shared" ca="1" si="0"/>
        <v>0</v>
      </c>
      <c r="C4" s="7" t="str">
        <f ca="1">IF(B4=0,"",COUNTIF($B$2:B4,"&gt;0"))</f>
        <v/>
      </c>
      <c r="D4" s="7" t="str">
        <f t="shared" ca="1" si="1"/>
        <v/>
      </c>
    </row>
    <row r="5" spans="1:8" x14ac:dyDescent="0.35">
      <c r="A5" s="7" t="s">
        <v>470</v>
      </c>
      <c r="B5" s="7">
        <f t="shared" ca="1" si="0"/>
        <v>0</v>
      </c>
      <c r="C5" s="7" t="str">
        <f ca="1">IF(B5=0,"",COUNTIF($B$2:B5,"&gt;0"))</f>
        <v/>
      </c>
      <c r="D5" s="7" t="str">
        <f t="shared" ca="1" si="1"/>
        <v/>
      </c>
    </row>
    <row r="6" spans="1:8" x14ac:dyDescent="0.35">
      <c r="A6" s="7" t="s">
        <v>471</v>
      </c>
      <c r="B6" s="7">
        <f t="shared" ca="1" si="0"/>
        <v>0</v>
      </c>
      <c r="C6" s="7" t="str">
        <f ca="1">IF(B6=0,"",COUNTIF($B$2:B6,"&gt;0"))</f>
        <v/>
      </c>
      <c r="D6" s="7" t="str">
        <f t="shared" ca="1" si="1"/>
        <v/>
      </c>
    </row>
    <row r="7" spans="1:8" x14ac:dyDescent="0.35">
      <c r="A7" s="7" t="s">
        <v>472</v>
      </c>
      <c r="B7" s="7">
        <f t="shared" ca="1" si="0"/>
        <v>0</v>
      </c>
      <c r="C7" s="7" t="str">
        <f ca="1">IF(B7=0,"",COUNTIF($B$2:B7,"&gt;0"))</f>
        <v/>
      </c>
      <c r="D7" s="7" t="str">
        <f t="shared" ca="1" si="1"/>
        <v/>
      </c>
    </row>
    <row r="8" spans="1:8" x14ac:dyDescent="0.35">
      <c r="A8" s="7" t="s">
        <v>473</v>
      </c>
      <c r="B8" s="7">
        <f t="shared" ca="1" si="0"/>
        <v>0</v>
      </c>
      <c r="C8" s="7" t="str">
        <f ca="1">IF(B8=0,"",COUNTIF($B$2:B8,"&gt;0"))</f>
        <v/>
      </c>
      <c r="D8" s="7" t="str">
        <f t="shared" ca="1" si="1"/>
        <v/>
      </c>
    </row>
    <row r="9" spans="1:8" x14ac:dyDescent="0.35">
      <c r="A9" s="7" t="s">
        <v>474</v>
      </c>
      <c r="B9" s="7">
        <f t="shared" ca="1" si="0"/>
        <v>0</v>
      </c>
      <c r="C9" s="7" t="str">
        <f ca="1">IF(B9=0,"",COUNTIF($B$2:B9,"&gt;0"))</f>
        <v/>
      </c>
      <c r="D9" s="7" t="str">
        <f t="shared" ca="1" si="1"/>
        <v/>
      </c>
    </row>
    <row r="10" spans="1:8" x14ac:dyDescent="0.35">
      <c r="A10" s="7" t="s">
        <v>475</v>
      </c>
      <c r="B10" s="7">
        <f t="shared" ca="1" si="0"/>
        <v>0</v>
      </c>
      <c r="C10" s="7" t="str">
        <f ca="1">IF(B10=0,"",COUNTIF($B$2:B10,"&gt;0"))</f>
        <v/>
      </c>
      <c r="D10" s="7" t="str">
        <f t="shared" ca="1" si="1"/>
        <v/>
      </c>
    </row>
    <row r="11" spans="1:8" x14ac:dyDescent="0.35">
      <c r="A11" s="7" t="s">
        <v>476</v>
      </c>
      <c r="B11" s="7">
        <f t="shared" ca="1" si="0"/>
        <v>0</v>
      </c>
      <c r="C11" s="7" t="str">
        <f ca="1">IF(B11=0,"",COUNTIF($B$2:B11,"&gt;0"))</f>
        <v/>
      </c>
      <c r="D11" s="7" t="str">
        <f t="shared" ca="1" si="1"/>
        <v/>
      </c>
    </row>
    <row r="12" spans="1:8" x14ac:dyDescent="0.35">
      <c r="A12" s="7" t="s">
        <v>477</v>
      </c>
      <c r="B12" s="7">
        <f t="shared" ca="1" si="0"/>
        <v>0</v>
      </c>
      <c r="C12" s="7" t="str">
        <f ca="1">IF(B12=0,"",COUNTIF($B$2:B12,"&gt;0"))</f>
        <v/>
      </c>
      <c r="D12" s="7" t="str">
        <f t="shared" ca="1" si="1"/>
        <v/>
      </c>
    </row>
    <row r="13" spans="1:8" x14ac:dyDescent="0.35">
      <c r="A13" s="7" t="s">
        <v>466</v>
      </c>
      <c r="B13" s="7">
        <f t="shared" ca="1" si="0"/>
        <v>0</v>
      </c>
      <c r="C13" s="7" t="str">
        <f ca="1">IF(B13=0,"",COUNTIF($B$2:B13,"&gt;0"))</f>
        <v/>
      </c>
      <c r="D13" s="7" t="str">
        <f t="shared" ca="1" si="1"/>
        <v/>
      </c>
    </row>
    <row r="14" spans="1:8" x14ac:dyDescent="0.35">
      <c r="A14" s="7" t="s">
        <v>458</v>
      </c>
      <c r="B14" s="7">
        <f t="shared" ca="1" si="0"/>
        <v>0</v>
      </c>
      <c r="C14" s="7" t="str">
        <f ca="1">IF(B14=0,"",COUNTIF($B$2:B14,"&gt;0"))</f>
        <v/>
      </c>
      <c r="D14" s="7" t="str">
        <f t="shared" ca="1" si="1"/>
        <v/>
      </c>
    </row>
    <row r="15" spans="1:8" x14ac:dyDescent="0.35">
      <c r="A15" s="7" t="s">
        <v>459</v>
      </c>
      <c r="B15" s="7">
        <f t="shared" ca="1" si="0"/>
        <v>0</v>
      </c>
      <c r="C15" s="7" t="str">
        <f ca="1">IF(B15=0,"",COUNTIF($B$2:B15,"&gt;0"))</f>
        <v/>
      </c>
      <c r="D15" s="7" t="str">
        <f t="shared" ca="1" si="1"/>
        <v/>
      </c>
    </row>
    <row r="16" spans="1:8" x14ac:dyDescent="0.35">
      <c r="A16" s="7" t="s">
        <v>23</v>
      </c>
      <c r="B16" s="7">
        <f t="shared" ca="1" si="0"/>
        <v>0</v>
      </c>
      <c r="C16" s="7" t="str">
        <f ca="1">IF(B16=0,"",COUNTIF($B$2:B16,"&gt;0"))</f>
        <v/>
      </c>
      <c r="D16" s="7" t="str">
        <f t="shared" ca="1" si="1"/>
        <v/>
      </c>
    </row>
    <row r="17" spans="1:4" x14ac:dyDescent="0.35">
      <c r="A17" s="7" t="s">
        <v>460</v>
      </c>
      <c r="B17" s="7">
        <f t="shared" ca="1" si="0"/>
        <v>0</v>
      </c>
      <c r="C17" s="7" t="str">
        <f ca="1">IF(B17=0,"",COUNTIF($B$2:B17,"&gt;0"))</f>
        <v/>
      </c>
      <c r="D17" s="7" t="str">
        <f t="shared" ca="1" si="1"/>
        <v/>
      </c>
    </row>
    <row r="18" spans="1:4" x14ac:dyDescent="0.35">
      <c r="A18" s="7" t="s">
        <v>24</v>
      </c>
      <c r="B18" s="7">
        <f t="shared" ca="1" si="0"/>
        <v>0</v>
      </c>
      <c r="C18" s="7" t="str">
        <f ca="1">IF(B18=0,"",COUNTIF($B$2:B18,"&gt;0"))</f>
        <v/>
      </c>
      <c r="D18" s="7" t="str">
        <f t="shared" ca="1" si="1"/>
        <v/>
      </c>
    </row>
    <row r="19" spans="1:4" x14ac:dyDescent="0.35">
      <c r="A19" s="7" t="s">
        <v>25</v>
      </c>
      <c r="B19" s="7">
        <f t="shared" ca="1" si="0"/>
        <v>0</v>
      </c>
      <c r="C19" s="7" t="str">
        <f ca="1">IF(B19=0,"",COUNTIF($B$2:B19,"&gt;0"))</f>
        <v/>
      </c>
      <c r="D19" s="7" t="str">
        <f t="shared" ca="1" si="1"/>
        <v/>
      </c>
    </row>
    <row r="20" spans="1:4" x14ac:dyDescent="0.35">
      <c r="A20" s="7" t="s">
        <v>461</v>
      </c>
      <c r="B20" s="7">
        <f t="shared" ca="1" si="0"/>
        <v>0</v>
      </c>
      <c r="C20" s="7" t="str">
        <f ca="1">IF(B20=0,"",COUNTIF($B$2:B20,"&gt;0"))</f>
        <v/>
      </c>
      <c r="D20" s="7" t="str">
        <f t="shared" ca="1" si="1"/>
        <v/>
      </c>
    </row>
    <row r="21" spans="1:4" x14ac:dyDescent="0.35">
      <c r="A21" s="7" t="s">
        <v>462</v>
      </c>
      <c r="B21" s="7">
        <f t="shared" ca="1" si="0"/>
        <v>0</v>
      </c>
      <c r="C21" s="7" t="str">
        <f ca="1">IF(B21=0,"",COUNTIF($B$2:B21,"&gt;0"))</f>
        <v/>
      </c>
      <c r="D21" s="7" t="str">
        <f t="shared" ca="1" si="1"/>
        <v/>
      </c>
    </row>
    <row r="22" spans="1:4" x14ac:dyDescent="0.35">
      <c r="A22" s="7" t="s">
        <v>230</v>
      </c>
      <c r="B22" s="7">
        <f t="shared" ca="1" si="0"/>
        <v>0</v>
      </c>
      <c r="C22" s="7" t="str">
        <f ca="1">IF(B22=0,"",COUNTIF($B$2:B22,"&gt;0"))</f>
        <v/>
      </c>
      <c r="D22" s="7" t="str">
        <f t="shared" ca="1" si="1"/>
        <v/>
      </c>
    </row>
    <row r="23" spans="1:4" x14ac:dyDescent="0.35">
      <c r="A23" s="7" t="s">
        <v>232</v>
      </c>
      <c r="B23" s="7">
        <f t="shared" ca="1" si="0"/>
        <v>0</v>
      </c>
      <c r="C23" s="7" t="str">
        <f ca="1">IF(B23=0,"",COUNTIF($B$2:B23,"&gt;0"))</f>
        <v/>
      </c>
      <c r="D23" s="7" t="str">
        <f t="shared" ca="1" si="1"/>
        <v/>
      </c>
    </row>
    <row r="24" spans="1:4" x14ac:dyDescent="0.35">
      <c r="A24" s="7" t="s">
        <v>231</v>
      </c>
      <c r="B24" s="7">
        <f t="shared" ca="1" si="0"/>
        <v>0</v>
      </c>
      <c r="C24" s="7" t="str">
        <f ca="1">IF(B24=0,"",COUNTIF($B$2:B24,"&gt;0"))</f>
        <v/>
      </c>
      <c r="D24" s="7" t="str">
        <f t="shared" ca="1" si="1"/>
        <v/>
      </c>
    </row>
    <row r="25" spans="1:4" x14ac:dyDescent="0.35">
      <c r="A25" s="7" t="s">
        <v>326</v>
      </c>
      <c r="B25" s="7">
        <f t="shared" ca="1" si="0"/>
        <v>0</v>
      </c>
      <c r="C25" s="7" t="str">
        <f ca="1">IF(B25=0,"",COUNTIF($B$2:B25,"&gt;0"))</f>
        <v/>
      </c>
      <c r="D25" s="7" t="str">
        <f t="shared" ca="1" si="1"/>
        <v/>
      </c>
    </row>
    <row r="26" spans="1:4" x14ac:dyDescent="0.35">
      <c r="A26" s="7" t="s">
        <v>327</v>
      </c>
      <c r="B26" s="7">
        <f t="shared" ca="1" si="0"/>
        <v>0</v>
      </c>
      <c r="C26" s="7" t="str">
        <f ca="1">IF(B26=0,"",COUNTIF($B$2:B26,"&gt;0"))</f>
        <v/>
      </c>
      <c r="D26" s="7" t="str">
        <f t="shared" ca="1" si="1"/>
        <v/>
      </c>
    </row>
    <row r="27" spans="1:4" x14ac:dyDescent="0.35">
      <c r="A27" s="7" t="s">
        <v>469</v>
      </c>
      <c r="B27" s="7">
        <f t="shared" ca="1" si="0"/>
        <v>0</v>
      </c>
      <c r="C27" s="7" t="str">
        <f ca="1">IF(B27=0,"",COUNTIF($B$2:B27,"&gt;0"))</f>
        <v/>
      </c>
      <c r="D27" s="7" t="str">
        <f t="shared" ca="1" si="1"/>
        <v/>
      </c>
    </row>
    <row r="28" spans="1:4" x14ac:dyDescent="0.35">
      <c r="A28" s="7" t="s">
        <v>467</v>
      </c>
      <c r="B28" s="7">
        <f t="shared" ca="1" si="0"/>
        <v>0</v>
      </c>
      <c r="C28" s="7" t="str">
        <f ca="1">IF(B28=0,"",COUNTIF($B$2:B28,"&gt;0"))</f>
        <v/>
      </c>
      <c r="D28" s="7" t="str">
        <f t="shared" ca="1" si="1"/>
        <v/>
      </c>
    </row>
    <row r="29" spans="1:4" x14ac:dyDescent="0.35">
      <c r="A29" s="7" t="s">
        <v>468</v>
      </c>
      <c r="B29" s="7">
        <f t="shared" ca="1" si="0"/>
        <v>0</v>
      </c>
      <c r="C29" s="7" t="str">
        <f ca="1">IF(B29=0,"",COUNTIF($B$2:B29,"&gt;0"))</f>
        <v/>
      </c>
      <c r="D29" s="7" t="str">
        <f t="shared" ca="1" si="1"/>
        <v/>
      </c>
    </row>
    <row r="30" spans="1:4" x14ac:dyDescent="0.35">
      <c r="A30" s="7" t="s">
        <v>481</v>
      </c>
      <c r="B30" s="7">
        <f t="shared" ca="1" si="0"/>
        <v>0</v>
      </c>
      <c r="C30" s="7" t="str">
        <f ca="1">IF(B30=0,"",COUNTIF($B$2:B30,"&gt;0"))</f>
        <v/>
      </c>
      <c r="D30" s="7" t="str">
        <f t="shared" ca="1" si="1"/>
        <v/>
      </c>
    </row>
    <row r="31" spans="1:4" x14ac:dyDescent="0.35">
      <c r="A31" s="7" t="s">
        <v>329</v>
      </c>
      <c r="B31" s="7">
        <f t="shared" ca="1" si="0"/>
        <v>0</v>
      </c>
      <c r="C31" s="7" t="str">
        <f ca="1">IF(B31=0,"",COUNTIF($B$2:B31,"&gt;0"))</f>
        <v/>
      </c>
      <c r="D31" s="7" t="str">
        <f t="shared" ca="1" si="1"/>
        <v/>
      </c>
    </row>
    <row r="32" spans="1:4" x14ac:dyDescent="0.35">
      <c r="A32" s="7" t="s">
        <v>328</v>
      </c>
      <c r="B32" s="7">
        <f t="shared" ca="1" si="0"/>
        <v>0</v>
      </c>
      <c r="C32" s="7" t="str">
        <f ca="1">IF(B32=0,"",COUNTIF($B$2:B32,"&gt;0"))</f>
        <v/>
      </c>
      <c r="D32" s="7" t="str">
        <f t="shared" ca="1" si="1"/>
        <v/>
      </c>
    </row>
    <row r="33" spans="1:4" x14ac:dyDescent="0.35">
      <c r="A33" s="7" t="s">
        <v>464</v>
      </c>
      <c r="B33" s="7">
        <f t="shared" ca="1" si="0"/>
        <v>0</v>
      </c>
      <c r="C33" s="7" t="str">
        <f ca="1">IF(B33=0,"",COUNTIF($B$2:B33,"&gt;0"))</f>
        <v/>
      </c>
      <c r="D33" s="7" t="str">
        <f t="shared" ca="1" si="1"/>
        <v/>
      </c>
    </row>
    <row r="34" spans="1:4" x14ac:dyDescent="0.35">
      <c r="A34" s="7" t="s">
        <v>482</v>
      </c>
      <c r="B34" s="7">
        <f t="shared" ca="1" si="0"/>
        <v>0</v>
      </c>
      <c r="C34" s="7" t="str">
        <f ca="1">IF(B34=0,"",COUNTIF($B$2:B34,"&gt;0"))</f>
        <v/>
      </c>
      <c r="D34" s="7" t="str">
        <f t="shared" ca="1" si="1"/>
        <v/>
      </c>
    </row>
    <row r="35" spans="1:4" x14ac:dyDescent="0.35">
      <c r="A35" s="7" t="s">
        <v>483</v>
      </c>
      <c r="B35" s="7">
        <f t="shared" ca="1" si="0"/>
        <v>0</v>
      </c>
      <c r="C35" s="7" t="str">
        <f ca="1">IF(B35=0,"",COUNTIF($B$2:B35,"&gt;0"))</f>
        <v/>
      </c>
      <c r="D35" s="7" t="str">
        <f t="shared" ca="1" si="1"/>
        <v/>
      </c>
    </row>
    <row r="36" spans="1:4" x14ac:dyDescent="0.35">
      <c r="A36" s="7" t="s">
        <v>480</v>
      </c>
      <c r="B36" s="7">
        <f t="shared" ca="1" si="0"/>
        <v>0</v>
      </c>
      <c r="C36" s="7" t="str">
        <f ca="1">IF(B36=0,"",COUNTIF($B$2:B36,"&gt;0"))</f>
        <v/>
      </c>
      <c r="D36" s="7" t="str">
        <f t="shared" ca="1" si="1"/>
        <v/>
      </c>
    </row>
    <row r="37" spans="1:4" x14ac:dyDescent="0.35">
      <c r="A37" s="7" t="s">
        <v>352</v>
      </c>
      <c r="B37" s="7">
        <f t="shared" ca="1" si="0"/>
        <v>0</v>
      </c>
      <c r="C37" s="7" t="str">
        <f ca="1">IF(B37=0,"",COUNTIF($B$2:B37,"&gt;0"))</f>
        <v/>
      </c>
      <c r="D37" s="7" t="str">
        <f t="shared" ca="1" si="1"/>
        <v/>
      </c>
    </row>
    <row r="38" spans="1:4" x14ac:dyDescent="0.35">
      <c r="A38" s="7" t="s">
        <v>353</v>
      </c>
      <c r="B38" s="7">
        <f t="shared" ca="1" si="0"/>
        <v>0</v>
      </c>
      <c r="C38" s="7" t="str">
        <f ca="1">IF(B38=0,"",COUNTIF($B$2:B38,"&gt;0"))</f>
        <v/>
      </c>
      <c r="D38" s="7" t="str">
        <f t="shared" ca="1" si="1"/>
        <v/>
      </c>
    </row>
    <row r="39" spans="1:4" x14ac:dyDescent="0.35">
      <c r="A39" s="7" t="s">
        <v>354</v>
      </c>
      <c r="B39" s="7">
        <f t="shared" ca="1" si="0"/>
        <v>0</v>
      </c>
      <c r="C39" s="7" t="str">
        <f ca="1">IF(B39=0,"",COUNTIF($B$2:B39,"&gt;0"))</f>
        <v/>
      </c>
      <c r="D39" s="7" t="str">
        <f t="shared" ca="1" si="1"/>
        <v/>
      </c>
    </row>
    <row r="40" spans="1:4" x14ac:dyDescent="0.35">
      <c r="A40" s="7" t="s">
        <v>355</v>
      </c>
      <c r="B40" s="7">
        <f t="shared" ca="1" si="0"/>
        <v>0</v>
      </c>
      <c r="C40" s="7" t="str">
        <f ca="1">IF(B40=0,"",COUNTIF($B$2:B40,"&gt;0"))</f>
        <v/>
      </c>
      <c r="D40" s="7" t="str">
        <f t="shared" ca="1" si="1"/>
        <v/>
      </c>
    </row>
    <row r="41" spans="1:4" x14ac:dyDescent="0.35">
      <c r="A41" s="7" t="s">
        <v>514</v>
      </c>
      <c r="B41" s="7">
        <f t="shared" ca="1" si="0"/>
        <v>0</v>
      </c>
      <c r="C41" s="7" t="str">
        <f ca="1">IF(B41=0,"",COUNTIF($B$2:B41,"&gt;0"))</f>
        <v/>
      </c>
      <c r="D41" s="7" t="str">
        <f t="shared" ca="1" si="1"/>
        <v/>
      </c>
    </row>
    <row r="42" spans="1:4" x14ac:dyDescent="0.35">
      <c r="A42" s="7" t="s">
        <v>356</v>
      </c>
      <c r="B42" s="7">
        <f t="shared" ca="1" si="0"/>
        <v>0</v>
      </c>
      <c r="C42" s="7" t="str">
        <f ca="1">IF(B42=0,"",COUNTIF($B$2:B42,"&gt;0"))</f>
        <v/>
      </c>
      <c r="D42" s="7" t="str">
        <f t="shared" ca="1" si="1"/>
        <v/>
      </c>
    </row>
    <row r="43" spans="1:4" x14ac:dyDescent="0.35">
      <c r="A43" s="7" t="s">
        <v>478</v>
      </c>
      <c r="B43" s="7">
        <f t="shared" ca="1" si="0"/>
        <v>0</v>
      </c>
      <c r="C43" s="7" t="str">
        <f ca="1">IF(B43=0,"",COUNTIF($B$2:B43,"&gt;0"))</f>
        <v/>
      </c>
      <c r="D43" s="7" t="str">
        <f t="shared" ca="1" si="1"/>
        <v/>
      </c>
    </row>
    <row r="44" spans="1:4" x14ac:dyDescent="0.35">
      <c r="A44" s="7" t="s">
        <v>479</v>
      </c>
      <c r="B44" s="7">
        <f t="shared" ca="1" si="0"/>
        <v>0</v>
      </c>
      <c r="C44" s="7" t="str">
        <f ca="1">IF(B44=0,"",COUNTIF($B$2:B44,"&gt;0"))</f>
        <v/>
      </c>
      <c r="D44" s="7" t="str">
        <f t="shared" ca="1" si="1"/>
        <v/>
      </c>
    </row>
    <row r="45" spans="1:4" x14ac:dyDescent="0.35">
      <c r="A45" s="7" t="s">
        <v>368</v>
      </c>
      <c r="B45" s="7">
        <f t="shared" ca="1" si="0"/>
        <v>0</v>
      </c>
      <c r="C45" s="7" t="str">
        <f ca="1">IF(B45=0,"",COUNTIF($B$2:B45,"&gt;0"))</f>
        <v/>
      </c>
      <c r="D45" s="7" t="str">
        <f t="shared" ca="1" si="1"/>
        <v/>
      </c>
    </row>
    <row r="46" spans="1:4" x14ac:dyDescent="0.35">
      <c r="A46" s="7" t="s">
        <v>369</v>
      </c>
      <c r="B46" s="7">
        <f t="shared" ca="1" si="0"/>
        <v>0</v>
      </c>
      <c r="C46" s="7" t="str">
        <f ca="1">IF(B46=0,"",COUNTIF($B$2:B46,"&gt;0"))</f>
        <v/>
      </c>
      <c r="D46" s="7" t="str">
        <f t="shared" ca="1" si="1"/>
        <v/>
      </c>
    </row>
    <row r="47" spans="1:4" x14ac:dyDescent="0.35">
      <c r="A47" s="7" t="s">
        <v>489</v>
      </c>
      <c r="B47" s="7">
        <f t="shared" ca="1" si="0"/>
        <v>0</v>
      </c>
      <c r="C47" s="7" t="str">
        <f ca="1">IF(B47=0,"",COUNTIF($B$2:B47,"&gt;0"))</f>
        <v/>
      </c>
      <c r="D47" s="7" t="str">
        <f t="shared" ca="1" si="1"/>
        <v/>
      </c>
    </row>
    <row r="48" spans="1:4" x14ac:dyDescent="0.35">
      <c r="A48" s="7" t="s">
        <v>502</v>
      </c>
      <c r="B48" s="7">
        <f t="shared" ca="1" si="0"/>
        <v>0</v>
      </c>
      <c r="C48" s="7" t="str">
        <f ca="1">IF(B48=0,"",COUNTIF($B$2:B48,"&gt;0"))</f>
        <v/>
      </c>
      <c r="D48" s="7" t="str">
        <f t="shared" ca="1" si="1"/>
        <v/>
      </c>
    </row>
    <row r="49" spans="1:4" x14ac:dyDescent="0.35">
      <c r="A49" s="7" t="s">
        <v>504</v>
      </c>
      <c r="B49" s="7">
        <f t="shared" ca="1" si="0"/>
        <v>0</v>
      </c>
      <c r="C49" s="7" t="str">
        <f ca="1">IF(B49=0,"",COUNTIF($B$2:B49,"&gt;0"))</f>
        <v/>
      </c>
      <c r="D49" s="7" t="str">
        <f t="shared" ca="1" si="1"/>
        <v/>
      </c>
    </row>
    <row r="50" spans="1:4" x14ac:dyDescent="0.35">
      <c r="A50" s="7" t="s">
        <v>513</v>
      </c>
      <c r="B50" s="7">
        <f t="shared" ca="1" si="0"/>
        <v>0</v>
      </c>
      <c r="C50" s="7" t="str">
        <f ca="1">IF(B50=0,"",COUNTIF($B$2:B50,"&gt;0"))</f>
        <v/>
      </c>
      <c r="D50" s="7" t="str">
        <f t="shared" ca="1" si="1"/>
        <v/>
      </c>
    </row>
    <row r="51" spans="1:4" x14ac:dyDescent="0.35">
      <c r="A51" s="7" t="s">
        <v>515</v>
      </c>
      <c r="B51" s="7">
        <f t="shared" ca="1" si="0"/>
        <v>0</v>
      </c>
      <c r="C51" s="7" t="str">
        <f ca="1">IF(B51=0,"",COUNTIF($B$2:B51,"&gt;0"))</f>
        <v/>
      </c>
      <c r="D51" s="7" t="str">
        <f t="shared" ca="1" si="1"/>
        <v/>
      </c>
    </row>
    <row r="52" spans="1:4" x14ac:dyDescent="0.35">
      <c r="A52" s="7" t="s">
        <v>607</v>
      </c>
      <c r="B52" s="7">
        <f t="shared" ca="1" si="0"/>
        <v>0</v>
      </c>
      <c r="C52" s="7" t="str">
        <f ca="1">IF(B52=0,"",COUNTIF($B$2:B52,"&gt;0"))</f>
        <v/>
      </c>
      <c r="D52" s="7" t="str">
        <f t="shared" ca="1" si="1"/>
        <v/>
      </c>
    </row>
    <row r="53" spans="1:4" x14ac:dyDescent="0.35">
      <c r="A53" s="7" t="s">
        <v>711</v>
      </c>
      <c r="B53" s="7">
        <f t="shared" ca="1" si="0"/>
        <v>0</v>
      </c>
      <c r="C53" s="7" t="str">
        <f ca="1">IF(B53=0,"",COUNTIF($B$2:B53,"&gt;0"))</f>
        <v/>
      </c>
      <c r="D53" s="7" t="str">
        <f t="shared" ca="1" si="1"/>
        <v/>
      </c>
    </row>
    <row r="54" spans="1:4" x14ac:dyDescent="0.35">
      <c r="A54" s="7" t="s">
        <v>712</v>
      </c>
      <c r="B54" s="7">
        <f t="shared" ca="1" si="0"/>
        <v>0</v>
      </c>
      <c r="C54" s="7" t="str">
        <f ca="1">IF(B54=0,"",COUNTIF($B$2:B54,"&gt;0"))</f>
        <v/>
      </c>
      <c r="D54" s="7" t="str">
        <f t="shared" ca="1" si="1"/>
        <v/>
      </c>
    </row>
    <row r="55" spans="1:4" x14ac:dyDescent="0.35">
      <c r="A55" s="7" t="s">
        <v>876</v>
      </c>
      <c r="B55" s="7">
        <f t="shared" ca="1" si="0"/>
        <v>0</v>
      </c>
      <c r="C55" s="7" t="str">
        <f ca="1">IF(B55=0,"",COUNTIF($B$2:B55,"&gt;0"))</f>
        <v/>
      </c>
      <c r="D55" s="7" t="str">
        <f t="shared" ca="1" si="1"/>
        <v/>
      </c>
    </row>
    <row r="56" spans="1:4" x14ac:dyDescent="0.35">
      <c r="A56" s="7" t="s">
        <v>877</v>
      </c>
      <c r="B56" s="7">
        <f t="shared" ca="1" si="0"/>
        <v>0</v>
      </c>
      <c r="C56" s="7" t="str">
        <f ca="1">IF(B56=0,"",COUNTIF($B$2:B56,"&gt;0"))</f>
        <v/>
      </c>
      <c r="D56" s="7" t="str">
        <f t="shared" ca="1" si="1"/>
        <v/>
      </c>
    </row>
    <row r="57" spans="1:4" x14ac:dyDescent="0.35">
      <c r="D57" s="7" t="str">
        <f t="shared" ca="1" si="1"/>
        <v/>
      </c>
    </row>
    <row r="58" spans="1:4" x14ac:dyDescent="0.35">
      <c r="D58" s="7" t="str">
        <f t="shared" ca="1" si="1"/>
        <v/>
      </c>
    </row>
    <row r="59" spans="1:4" x14ac:dyDescent="0.35">
      <c r="D59" s="7" t="str">
        <f t="shared" ca="1" si="1"/>
        <v/>
      </c>
    </row>
    <row r="60" spans="1:4" x14ac:dyDescent="0.35">
      <c r="D60" s="7" t="str">
        <f t="shared" ca="1" si="1"/>
        <v/>
      </c>
    </row>
    <row r="61" spans="1:4" x14ac:dyDescent="0.35">
      <c r="D61" s="7" t="str">
        <f t="shared" ca="1" si="1"/>
        <v/>
      </c>
    </row>
    <row r="62" spans="1:4" x14ac:dyDescent="0.35">
      <c r="D62" s="7" t="str">
        <f t="shared" ca="1" si="1"/>
        <v/>
      </c>
    </row>
    <row r="63" spans="1:4" x14ac:dyDescent="0.35">
      <c r="D63" s="7" t="str">
        <f t="shared" ca="1" si="1"/>
        <v/>
      </c>
    </row>
    <row r="64" spans="1:4" x14ac:dyDescent="0.35">
      <c r="D64" s="7" t="str">
        <f t="shared" ca="1" si="1"/>
        <v/>
      </c>
    </row>
    <row r="65" spans="4:4" x14ac:dyDescent="0.35">
      <c r="D65" s="7" t="str">
        <f t="shared" ca="1" si="1"/>
        <v/>
      </c>
    </row>
    <row r="66" spans="4:4" x14ac:dyDescent="0.35">
      <c r="D66" s="7" t="str">
        <f t="shared" ca="1" si="1"/>
        <v/>
      </c>
    </row>
    <row r="67" spans="4:4" x14ac:dyDescent="0.35">
      <c r="D67" s="7" t="str">
        <f t="shared" ref="D67:D130" ca="1" si="2">IFERROR(INDEX(A:A,MATCH(ROW(B66),C:C,0)),"")</f>
        <v/>
      </c>
    </row>
    <row r="68" spans="4:4" x14ac:dyDescent="0.35">
      <c r="D68" s="7" t="str">
        <f t="shared" ca="1" si="2"/>
        <v/>
      </c>
    </row>
    <row r="69" spans="4:4" x14ac:dyDescent="0.35">
      <c r="D69" s="7" t="str">
        <f t="shared" ca="1" si="2"/>
        <v/>
      </c>
    </row>
    <row r="70" spans="4:4" x14ac:dyDescent="0.35">
      <c r="D70" s="7" t="str">
        <f t="shared" ca="1" si="2"/>
        <v/>
      </c>
    </row>
    <row r="71" spans="4:4" x14ac:dyDescent="0.35">
      <c r="D71" s="7" t="str">
        <f t="shared" ca="1" si="2"/>
        <v/>
      </c>
    </row>
    <row r="72" spans="4:4" x14ac:dyDescent="0.35">
      <c r="D72" s="7" t="str">
        <f t="shared" ca="1" si="2"/>
        <v/>
      </c>
    </row>
    <row r="73" spans="4:4" x14ac:dyDescent="0.35">
      <c r="D73" s="7" t="str">
        <f t="shared" ca="1" si="2"/>
        <v/>
      </c>
    </row>
    <row r="74" spans="4:4" x14ac:dyDescent="0.35">
      <c r="D74" s="7" t="str">
        <f t="shared" ca="1" si="2"/>
        <v/>
      </c>
    </row>
    <row r="75" spans="4:4" x14ac:dyDescent="0.35">
      <c r="D75" s="7" t="str">
        <f t="shared" ca="1" si="2"/>
        <v/>
      </c>
    </row>
    <row r="76" spans="4:4" x14ac:dyDescent="0.35">
      <c r="D76" s="7" t="str">
        <f t="shared" ca="1" si="2"/>
        <v/>
      </c>
    </row>
    <row r="77" spans="4:4" x14ac:dyDescent="0.35">
      <c r="D77" s="7" t="str">
        <f t="shared" ca="1" si="2"/>
        <v/>
      </c>
    </row>
    <row r="78" spans="4:4" x14ac:dyDescent="0.35">
      <c r="D78" s="7" t="str">
        <f t="shared" ca="1" si="2"/>
        <v/>
      </c>
    </row>
    <row r="79" spans="4:4" x14ac:dyDescent="0.35">
      <c r="D79" s="7" t="str">
        <f t="shared" ca="1" si="2"/>
        <v/>
      </c>
    </row>
    <row r="80" spans="4:4" x14ac:dyDescent="0.35">
      <c r="D80" s="7" t="str">
        <f t="shared" ca="1" si="2"/>
        <v/>
      </c>
    </row>
    <row r="81" spans="4:4" x14ac:dyDescent="0.35">
      <c r="D81" s="7" t="str">
        <f t="shared" ca="1" si="2"/>
        <v/>
      </c>
    </row>
    <row r="82" spans="4:4" x14ac:dyDescent="0.35">
      <c r="D82" s="7" t="str">
        <f t="shared" ca="1" si="2"/>
        <v/>
      </c>
    </row>
    <row r="83" spans="4:4" x14ac:dyDescent="0.35">
      <c r="D83" s="7" t="str">
        <f t="shared" ca="1" si="2"/>
        <v/>
      </c>
    </row>
    <row r="84" spans="4:4" x14ac:dyDescent="0.35">
      <c r="D84" s="7" t="str">
        <f t="shared" ca="1" si="2"/>
        <v/>
      </c>
    </row>
    <row r="85" spans="4:4" x14ac:dyDescent="0.35">
      <c r="D85" s="7" t="str">
        <f t="shared" ca="1" si="2"/>
        <v/>
      </c>
    </row>
    <row r="86" spans="4:4" x14ac:dyDescent="0.35">
      <c r="D86" s="7" t="str">
        <f t="shared" ca="1" si="2"/>
        <v/>
      </c>
    </row>
    <row r="87" spans="4:4" x14ac:dyDescent="0.35">
      <c r="D87" s="7" t="str">
        <f t="shared" ca="1" si="2"/>
        <v/>
      </c>
    </row>
    <row r="88" spans="4:4" x14ac:dyDescent="0.35">
      <c r="D88" s="7" t="str">
        <f t="shared" ca="1" si="2"/>
        <v/>
      </c>
    </row>
    <row r="89" spans="4:4" x14ac:dyDescent="0.35">
      <c r="D89" s="7" t="str">
        <f t="shared" ca="1" si="2"/>
        <v/>
      </c>
    </row>
    <row r="90" spans="4:4" x14ac:dyDescent="0.35">
      <c r="D90" s="7" t="str">
        <f t="shared" ca="1" si="2"/>
        <v/>
      </c>
    </row>
    <row r="91" spans="4:4" x14ac:dyDescent="0.35">
      <c r="D91" s="7" t="str">
        <f t="shared" ca="1" si="2"/>
        <v/>
      </c>
    </row>
    <row r="92" spans="4:4" x14ac:dyDescent="0.35">
      <c r="D92" s="7" t="str">
        <f t="shared" ca="1" si="2"/>
        <v/>
      </c>
    </row>
    <row r="93" spans="4:4" x14ac:dyDescent="0.35">
      <c r="D93" s="7" t="str">
        <f t="shared" ca="1" si="2"/>
        <v/>
      </c>
    </row>
    <row r="94" spans="4:4" x14ac:dyDescent="0.35">
      <c r="D94" s="7" t="str">
        <f t="shared" ca="1" si="2"/>
        <v/>
      </c>
    </row>
    <row r="95" spans="4:4" x14ac:dyDescent="0.35">
      <c r="D95" s="7" t="str">
        <f t="shared" ca="1" si="2"/>
        <v/>
      </c>
    </row>
    <row r="96" spans="4:4" x14ac:dyDescent="0.35">
      <c r="D96" s="7" t="str">
        <f t="shared" ca="1" si="2"/>
        <v/>
      </c>
    </row>
    <row r="97" spans="4:4" x14ac:dyDescent="0.35">
      <c r="D97" s="7" t="str">
        <f t="shared" ca="1" si="2"/>
        <v/>
      </c>
    </row>
    <row r="98" spans="4:4" x14ac:dyDescent="0.35">
      <c r="D98" s="7" t="str">
        <f t="shared" ca="1" si="2"/>
        <v/>
      </c>
    </row>
    <row r="99" spans="4:4" x14ac:dyDescent="0.35">
      <c r="D99" s="7" t="str">
        <f t="shared" ca="1" si="2"/>
        <v/>
      </c>
    </row>
    <row r="100" spans="4:4" x14ac:dyDescent="0.35">
      <c r="D100" s="7" t="str">
        <f t="shared" ca="1" si="2"/>
        <v/>
      </c>
    </row>
    <row r="101" spans="4:4" x14ac:dyDescent="0.35">
      <c r="D101" s="7" t="str">
        <f t="shared" ca="1" si="2"/>
        <v/>
      </c>
    </row>
    <row r="102" spans="4:4" x14ac:dyDescent="0.35">
      <c r="D102" s="7" t="str">
        <f t="shared" ca="1" si="2"/>
        <v/>
      </c>
    </row>
    <row r="103" spans="4:4" x14ac:dyDescent="0.35">
      <c r="D103" s="7" t="str">
        <f t="shared" ca="1" si="2"/>
        <v/>
      </c>
    </row>
    <row r="104" spans="4:4" x14ac:dyDescent="0.35">
      <c r="D104" s="7" t="str">
        <f t="shared" ca="1" si="2"/>
        <v/>
      </c>
    </row>
    <row r="105" spans="4:4" x14ac:dyDescent="0.35">
      <c r="D105" s="7" t="str">
        <f t="shared" ca="1" si="2"/>
        <v/>
      </c>
    </row>
    <row r="106" spans="4:4" x14ac:dyDescent="0.35">
      <c r="D106" s="7" t="str">
        <f t="shared" ca="1" si="2"/>
        <v/>
      </c>
    </row>
    <row r="107" spans="4:4" x14ac:dyDescent="0.35">
      <c r="D107" s="7" t="str">
        <f t="shared" ca="1" si="2"/>
        <v/>
      </c>
    </row>
    <row r="108" spans="4:4" x14ac:dyDescent="0.35">
      <c r="D108" s="7" t="str">
        <f t="shared" ca="1" si="2"/>
        <v/>
      </c>
    </row>
    <row r="109" spans="4:4" x14ac:dyDescent="0.35">
      <c r="D109" s="7" t="str">
        <f t="shared" ca="1" si="2"/>
        <v/>
      </c>
    </row>
    <row r="110" spans="4:4" x14ac:dyDescent="0.35">
      <c r="D110" s="7" t="str">
        <f t="shared" ca="1" si="2"/>
        <v/>
      </c>
    </row>
    <row r="111" spans="4:4" x14ac:dyDescent="0.35">
      <c r="D111" s="7" t="str">
        <f t="shared" ca="1" si="2"/>
        <v/>
      </c>
    </row>
    <row r="112" spans="4:4" x14ac:dyDescent="0.35">
      <c r="D112" s="7" t="str">
        <f t="shared" ca="1" si="2"/>
        <v/>
      </c>
    </row>
    <row r="113" spans="4:4" x14ac:dyDescent="0.35">
      <c r="D113" s="7" t="str">
        <f t="shared" ca="1" si="2"/>
        <v/>
      </c>
    </row>
    <row r="114" spans="4:4" x14ac:dyDescent="0.35">
      <c r="D114" s="7" t="str">
        <f t="shared" ca="1" si="2"/>
        <v/>
      </c>
    </row>
    <row r="115" spans="4:4" x14ac:dyDescent="0.35">
      <c r="D115" s="7" t="str">
        <f t="shared" ca="1" si="2"/>
        <v/>
      </c>
    </row>
    <row r="116" spans="4:4" x14ac:dyDescent="0.35">
      <c r="D116" s="7" t="str">
        <f t="shared" ca="1" si="2"/>
        <v/>
      </c>
    </row>
    <row r="117" spans="4:4" x14ac:dyDescent="0.35">
      <c r="D117" s="7" t="str">
        <f t="shared" ca="1" si="2"/>
        <v/>
      </c>
    </row>
    <row r="118" spans="4:4" x14ac:dyDescent="0.35">
      <c r="D118" s="7" t="str">
        <f t="shared" ca="1" si="2"/>
        <v/>
      </c>
    </row>
    <row r="119" spans="4:4" x14ac:dyDescent="0.35">
      <c r="D119" s="7" t="str">
        <f t="shared" ca="1" si="2"/>
        <v/>
      </c>
    </row>
    <row r="120" spans="4:4" x14ac:dyDescent="0.35">
      <c r="D120" s="7" t="str">
        <f t="shared" ca="1" si="2"/>
        <v/>
      </c>
    </row>
    <row r="121" spans="4:4" x14ac:dyDescent="0.35">
      <c r="D121" s="7" t="str">
        <f t="shared" ca="1" si="2"/>
        <v/>
      </c>
    </row>
    <row r="122" spans="4:4" x14ac:dyDescent="0.35">
      <c r="D122" s="7" t="str">
        <f t="shared" ca="1" si="2"/>
        <v/>
      </c>
    </row>
    <row r="123" spans="4:4" x14ac:dyDescent="0.35">
      <c r="D123" s="7" t="str">
        <f t="shared" ca="1" si="2"/>
        <v/>
      </c>
    </row>
    <row r="124" spans="4:4" x14ac:dyDescent="0.35">
      <c r="D124" s="7" t="str">
        <f t="shared" ca="1" si="2"/>
        <v/>
      </c>
    </row>
    <row r="125" spans="4:4" x14ac:dyDescent="0.35">
      <c r="D125" s="7" t="str">
        <f t="shared" ca="1" si="2"/>
        <v/>
      </c>
    </row>
    <row r="126" spans="4:4" x14ac:dyDescent="0.35">
      <c r="D126" s="7" t="str">
        <f t="shared" ca="1" si="2"/>
        <v/>
      </c>
    </row>
    <row r="127" spans="4:4" x14ac:dyDescent="0.35">
      <c r="D127" s="7" t="str">
        <f t="shared" ca="1" si="2"/>
        <v/>
      </c>
    </row>
    <row r="128" spans="4:4" x14ac:dyDescent="0.35">
      <c r="D128" s="7" t="str">
        <f t="shared" ca="1" si="2"/>
        <v/>
      </c>
    </row>
    <row r="129" spans="4:4" x14ac:dyDescent="0.35">
      <c r="D129" s="7" t="str">
        <f t="shared" ca="1" si="2"/>
        <v/>
      </c>
    </row>
    <row r="130" spans="4:4" x14ac:dyDescent="0.35">
      <c r="D130" s="7" t="str">
        <f t="shared" ca="1" si="2"/>
        <v/>
      </c>
    </row>
    <row r="131" spans="4:4" x14ac:dyDescent="0.35">
      <c r="D131" s="7" t="str">
        <f t="shared" ref="D131:D194" ca="1" si="3">IFERROR(INDEX(A:A,MATCH(ROW(B130),C:C,0)),"")</f>
        <v/>
      </c>
    </row>
    <row r="132" spans="4:4" x14ac:dyDescent="0.35">
      <c r="D132" s="7" t="str">
        <f t="shared" ca="1" si="3"/>
        <v/>
      </c>
    </row>
    <row r="133" spans="4:4" x14ac:dyDescent="0.35">
      <c r="D133" s="7" t="str">
        <f t="shared" ca="1" si="3"/>
        <v/>
      </c>
    </row>
    <row r="134" spans="4:4" x14ac:dyDescent="0.35">
      <c r="D134" s="7" t="str">
        <f t="shared" ca="1" si="3"/>
        <v/>
      </c>
    </row>
    <row r="135" spans="4:4" x14ac:dyDescent="0.35">
      <c r="D135" s="7" t="str">
        <f t="shared" ca="1" si="3"/>
        <v/>
      </c>
    </row>
    <row r="136" spans="4:4" x14ac:dyDescent="0.35">
      <c r="D136" s="7" t="str">
        <f t="shared" ca="1" si="3"/>
        <v/>
      </c>
    </row>
    <row r="137" spans="4:4" x14ac:dyDescent="0.35">
      <c r="D137" s="7" t="str">
        <f t="shared" ca="1" si="3"/>
        <v/>
      </c>
    </row>
    <row r="138" spans="4:4" x14ac:dyDescent="0.35">
      <c r="D138" s="7" t="str">
        <f t="shared" ca="1" si="3"/>
        <v/>
      </c>
    </row>
    <row r="139" spans="4:4" x14ac:dyDescent="0.35">
      <c r="D139" s="7" t="str">
        <f t="shared" ca="1" si="3"/>
        <v/>
      </c>
    </row>
    <row r="140" spans="4:4" x14ac:dyDescent="0.35">
      <c r="D140" s="7" t="str">
        <f t="shared" ca="1" si="3"/>
        <v/>
      </c>
    </row>
    <row r="141" spans="4:4" x14ac:dyDescent="0.35">
      <c r="D141" s="7" t="str">
        <f t="shared" ca="1" si="3"/>
        <v/>
      </c>
    </row>
    <row r="142" spans="4:4" x14ac:dyDescent="0.35">
      <c r="D142" s="7" t="str">
        <f t="shared" ca="1" si="3"/>
        <v/>
      </c>
    </row>
    <row r="143" spans="4:4" x14ac:dyDescent="0.35">
      <c r="D143" s="7" t="str">
        <f t="shared" ca="1" si="3"/>
        <v/>
      </c>
    </row>
    <row r="144" spans="4:4" x14ac:dyDescent="0.35">
      <c r="D144" s="7" t="str">
        <f t="shared" ca="1" si="3"/>
        <v/>
      </c>
    </row>
    <row r="145" spans="4:4" x14ac:dyDescent="0.35">
      <c r="D145" s="7" t="str">
        <f t="shared" ca="1" si="3"/>
        <v/>
      </c>
    </row>
    <row r="146" spans="4:4" x14ac:dyDescent="0.35">
      <c r="D146" s="7" t="str">
        <f t="shared" ca="1" si="3"/>
        <v/>
      </c>
    </row>
    <row r="147" spans="4:4" x14ac:dyDescent="0.35">
      <c r="D147" s="7" t="str">
        <f t="shared" ca="1" si="3"/>
        <v/>
      </c>
    </row>
    <row r="148" spans="4:4" x14ac:dyDescent="0.35">
      <c r="D148" s="7" t="str">
        <f t="shared" ca="1" si="3"/>
        <v/>
      </c>
    </row>
    <row r="149" spans="4:4" x14ac:dyDescent="0.35">
      <c r="D149" s="7" t="str">
        <f t="shared" ca="1" si="3"/>
        <v/>
      </c>
    </row>
    <row r="150" spans="4:4" x14ac:dyDescent="0.35">
      <c r="D150" s="7" t="str">
        <f t="shared" ca="1" si="3"/>
        <v/>
      </c>
    </row>
    <row r="151" spans="4:4" x14ac:dyDescent="0.35">
      <c r="D151" s="7" t="str">
        <f t="shared" ca="1" si="3"/>
        <v/>
      </c>
    </row>
    <row r="152" spans="4:4" x14ac:dyDescent="0.35">
      <c r="D152" s="7" t="str">
        <f t="shared" ca="1" si="3"/>
        <v/>
      </c>
    </row>
    <row r="153" spans="4:4" x14ac:dyDescent="0.35">
      <c r="D153" s="7" t="str">
        <f t="shared" ca="1" si="3"/>
        <v/>
      </c>
    </row>
    <row r="154" spans="4:4" x14ac:dyDescent="0.35">
      <c r="D154" s="7" t="str">
        <f t="shared" ca="1" si="3"/>
        <v/>
      </c>
    </row>
    <row r="155" spans="4:4" x14ac:dyDescent="0.35">
      <c r="D155" s="7" t="str">
        <f t="shared" ca="1" si="3"/>
        <v/>
      </c>
    </row>
    <row r="156" spans="4:4" x14ac:dyDescent="0.35">
      <c r="D156" s="7" t="str">
        <f t="shared" ca="1" si="3"/>
        <v/>
      </c>
    </row>
    <row r="157" spans="4:4" x14ac:dyDescent="0.35">
      <c r="D157" s="7" t="str">
        <f t="shared" ca="1" si="3"/>
        <v/>
      </c>
    </row>
    <row r="158" spans="4:4" x14ac:dyDescent="0.35">
      <c r="D158" s="7" t="str">
        <f t="shared" ca="1" si="3"/>
        <v/>
      </c>
    </row>
    <row r="159" spans="4:4" x14ac:dyDescent="0.35">
      <c r="D159" s="7" t="str">
        <f t="shared" ca="1" si="3"/>
        <v/>
      </c>
    </row>
    <row r="160" spans="4:4" x14ac:dyDescent="0.35">
      <c r="D160" s="7" t="str">
        <f t="shared" ca="1" si="3"/>
        <v/>
      </c>
    </row>
    <row r="161" spans="4:4" x14ac:dyDescent="0.35">
      <c r="D161" s="7" t="str">
        <f t="shared" ca="1" si="3"/>
        <v/>
      </c>
    </row>
    <row r="162" spans="4:4" x14ac:dyDescent="0.35">
      <c r="D162" s="7" t="str">
        <f t="shared" ca="1" si="3"/>
        <v/>
      </c>
    </row>
    <row r="163" spans="4:4" x14ac:dyDescent="0.35">
      <c r="D163" s="7" t="str">
        <f t="shared" ca="1" si="3"/>
        <v/>
      </c>
    </row>
    <row r="164" spans="4:4" x14ac:dyDescent="0.35">
      <c r="D164" s="7" t="str">
        <f t="shared" ca="1" si="3"/>
        <v/>
      </c>
    </row>
    <row r="165" spans="4:4" x14ac:dyDescent="0.35">
      <c r="D165" s="7" t="str">
        <f t="shared" ca="1" si="3"/>
        <v/>
      </c>
    </row>
    <row r="166" spans="4:4" x14ac:dyDescent="0.35">
      <c r="D166" s="7" t="str">
        <f t="shared" ca="1" si="3"/>
        <v/>
      </c>
    </row>
    <row r="167" spans="4:4" x14ac:dyDescent="0.35">
      <c r="D167" s="7" t="str">
        <f t="shared" ca="1" si="3"/>
        <v/>
      </c>
    </row>
    <row r="168" spans="4:4" x14ac:dyDescent="0.35">
      <c r="D168" s="7" t="str">
        <f t="shared" ca="1" si="3"/>
        <v/>
      </c>
    </row>
    <row r="169" spans="4:4" x14ac:dyDescent="0.35">
      <c r="D169" s="7" t="str">
        <f t="shared" ca="1" si="3"/>
        <v/>
      </c>
    </row>
    <row r="170" spans="4:4" x14ac:dyDescent="0.35">
      <c r="D170" s="7" t="str">
        <f t="shared" ca="1" si="3"/>
        <v/>
      </c>
    </row>
    <row r="171" spans="4:4" x14ac:dyDescent="0.35">
      <c r="D171" s="7" t="str">
        <f t="shared" ca="1" si="3"/>
        <v/>
      </c>
    </row>
    <row r="172" spans="4:4" x14ac:dyDescent="0.35">
      <c r="D172" s="7" t="str">
        <f t="shared" ca="1" si="3"/>
        <v/>
      </c>
    </row>
    <row r="173" spans="4:4" x14ac:dyDescent="0.35">
      <c r="D173" s="7" t="str">
        <f t="shared" ca="1" si="3"/>
        <v/>
      </c>
    </row>
    <row r="174" spans="4:4" x14ac:dyDescent="0.35">
      <c r="D174" s="7" t="str">
        <f t="shared" ca="1" si="3"/>
        <v/>
      </c>
    </row>
    <row r="175" spans="4:4" x14ac:dyDescent="0.35">
      <c r="D175" s="7" t="str">
        <f t="shared" ca="1" si="3"/>
        <v/>
      </c>
    </row>
    <row r="176" spans="4:4" x14ac:dyDescent="0.35">
      <c r="D176" s="7" t="str">
        <f t="shared" ca="1" si="3"/>
        <v/>
      </c>
    </row>
    <row r="177" spans="4:4" x14ac:dyDescent="0.35">
      <c r="D177" s="7" t="str">
        <f t="shared" ca="1" si="3"/>
        <v/>
      </c>
    </row>
    <row r="178" spans="4:4" x14ac:dyDescent="0.35">
      <c r="D178" s="7" t="str">
        <f t="shared" ca="1" si="3"/>
        <v/>
      </c>
    </row>
    <row r="179" spans="4:4" x14ac:dyDescent="0.35">
      <c r="D179" s="7" t="str">
        <f t="shared" ca="1" si="3"/>
        <v/>
      </c>
    </row>
    <row r="180" spans="4:4" x14ac:dyDescent="0.35">
      <c r="D180" s="7" t="str">
        <f t="shared" ca="1" si="3"/>
        <v/>
      </c>
    </row>
    <row r="181" spans="4:4" x14ac:dyDescent="0.35">
      <c r="D181" s="7" t="str">
        <f t="shared" ca="1" si="3"/>
        <v/>
      </c>
    </row>
    <row r="182" spans="4:4" x14ac:dyDescent="0.35">
      <c r="D182" s="7" t="str">
        <f t="shared" ca="1" si="3"/>
        <v/>
      </c>
    </row>
    <row r="183" spans="4:4" x14ac:dyDescent="0.35">
      <c r="D183" s="7" t="str">
        <f t="shared" ca="1" si="3"/>
        <v/>
      </c>
    </row>
    <row r="184" spans="4:4" x14ac:dyDescent="0.35">
      <c r="D184" s="7" t="str">
        <f t="shared" ca="1" si="3"/>
        <v/>
      </c>
    </row>
    <row r="185" spans="4:4" x14ac:dyDescent="0.35">
      <c r="D185" s="7" t="str">
        <f t="shared" ca="1" si="3"/>
        <v/>
      </c>
    </row>
    <row r="186" spans="4:4" x14ac:dyDescent="0.35">
      <c r="D186" s="7" t="str">
        <f t="shared" ca="1" si="3"/>
        <v/>
      </c>
    </row>
    <row r="187" spans="4:4" x14ac:dyDescent="0.35">
      <c r="D187" s="7" t="str">
        <f t="shared" ca="1" si="3"/>
        <v/>
      </c>
    </row>
    <row r="188" spans="4:4" x14ac:dyDescent="0.35">
      <c r="D188" s="7" t="str">
        <f t="shared" ca="1" si="3"/>
        <v/>
      </c>
    </row>
    <row r="189" spans="4:4" x14ac:dyDescent="0.35">
      <c r="D189" s="7" t="str">
        <f t="shared" ca="1" si="3"/>
        <v/>
      </c>
    </row>
    <row r="190" spans="4:4" x14ac:dyDescent="0.35">
      <c r="D190" s="7" t="str">
        <f t="shared" ca="1" si="3"/>
        <v/>
      </c>
    </row>
    <row r="191" spans="4:4" x14ac:dyDescent="0.35">
      <c r="D191" s="7" t="str">
        <f t="shared" ca="1" si="3"/>
        <v/>
      </c>
    </row>
    <row r="192" spans="4:4" x14ac:dyDescent="0.35">
      <c r="D192" s="7" t="str">
        <f t="shared" ca="1" si="3"/>
        <v/>
      </c>
    </row>
    <row r="193" spans="4:4" x14ac:dyDescent="0.35">
      <c r="D193" s="7" t="str">
        <f t="shared" ca="1" si="3"/>
        <v/>
      </c>
    </row>
    <row r="194" spans="4:4" x14ac:dyDescent="0.35">
      <c r="D194" s="7" t="str">
        <f t="shared" ca="1" si="3"/>
        <v/>
      </c>
    </row>
    <row r="195" spans="4:4" x14ac:dyDescent="0.35">
      <c r="D195" s="7" t="str">
        <f t="shared" ref="D195:D244" ca="1" si="4">IFERROR(INDEX(A:A,MATCH(ROW(B194),C:C,0)),"")</f>
        <v/>
      </c>
    </row>
    <row r="196" spans="4:4" x14ac:dyDescent="0.35">
      <c r="D196" s="7" t="str">
        <f t="shared" ca="1" si="4"/>
        <v/>
      </c>
    </row>
    <row r="197" spans="4:4" x14ac:dyDescent="0.35">
      <c r="D197" s="7" t="str">
        <f t="shared" ca="1" si="4"/>
        <v/>
      </c>
    </row>
    <row r="198" spans="4:4" x14ac:dyDescent="0.35">
      <c r="D198" s="7" t="str">
        <f t="shared" ca="1" si="4"/>
        <v/>
      </c>
    </row>
    <row r="199" spans="4:4" x14ac:dyDescent="0.35">
      <c r="D199" s="7" t="str">
        <f t="shared" ca="1" si="4"/>
        <v/>
      </c>
    </row>
    <row r="200" spans="4:4" x14ac:dyDescent="0.35">
      <c r="D200" s="7" t="str">
        <f t="shared" ca="1" si="4"/>
        <v/>
      </c>
    </row>
    <row r="201" spans="4:4" x14ac:dyDescent="0.35">
      <c r="D201" s="7" t="str">
        <f t="shared" ca="1" si="4"/>
        <v/>
      </c>
    </row>
    <row r="202" spans="4:4" x14ac:dyDescent="0.35">
      <c r="D202" s="7" t="str">
        <f t="shared" ca="1" si="4"/>
        <v/>
      </c>
    </row>
    <row r="203" spans="4:4" x14ac:dyDescent="0.35">
      <c r="D203" s="7" t="str">
        <f t="shared" ca="1" si="4"/>
        <v/>
      </c>
    </row>
    <row r="204" spans="4:4" x14ac:dyDescent="0.35">
      <c r="D204" s="7" t="str">
        <f t="shared" ca="1" si="4"/>
        <v/>
      </c>
    </row>
    <row r="205" spans="4:4" x14ac:dyDescent="0.35">
      <c r="D205" s="7" t="str">
        <f t="shared" ca="1" si="4"/>
        <v/>
      </c>
    </row>
    <row r="206" spans="4:4" x14ac:dyDescent="0.35">
      <c r="D206" s="7" t="str">
        <f t="shared" ca="1" si="4"/>
        <v/>
      </c>
    </row>
    <row r="207" spans="4:4" x14ac:dyDescent="0.35">
      <c r="D207" s="7" t="str">
        <f t="shared" ca="1" si="4"/>
        <v/>
      </c>
    </row>
    <row r="208" spans="4:4" x14ac:dyDescent="0.35">
      <c r="D208" s="7" t="str">
        <f t="shared" ca="1" si="4"/>
        <v/>
      </c>
    </row>
    <row r="209" spans="4:4" x14ac:dyDescent="0.35">
      <c r="D209" s="7" t="str">
        <f t="shared" ca="1" si="4"/>
        <v/>
      </c>
    </row>
    <row r="210" spans="4:4" x14ac:dyDescent="0.35">
      <c r="D210" s="7" t="str">
        <f t="shared" ca="1" si="4"/>
        <v/>
      </c>
    </row>
    <row r="211" spans="4:4" x14ac:dyDescent="0.35">
      <c r="D211" s="7" t="str">
        <f t="shared" ca="1" si="4"/>
        <v/>
      </c>
    </row>
    <row r="212" spans="4:4" x14ac:dyDescent="0.35">
      <c r="D212" s="7" t="str">
        <f t="shared" ca="1" si="4"/>
        <v/>
      </c>
    </row>
    <row r="213" spans="4:4" x14ac:dyDescent="0.35">
      <c r="D213" s="7" t="str">
        <f t="shared" ca="1" si="4"/>
        <v/>
      </c>
    </row>
    <row r="214" spans="4:4" x14ac:dyDescent="0.35">
      <c r="D214" s="7" t="str">
        <f t="shared" ca="1" si="4"/>
        <v/>
      </c>
    </row>
    <row r="215" spans="4:4" x14ac:dyDescent="0.35">
      <c r="D215" s="7" t="str">
        <f t="shared" ca="1" si="4"/>
        <v/>
      </c>
    </row>
    <row r="216" spans="4:4" x14ac:dyDescent="0.35">
      <c r="D216" s="7" t="str">
        <f t="shared" ca="1" si="4"/>
        <v/>
      </c>
    </row>
    <row r="217" spans="4:4" x14ac:dyDescent="0.35">
      <c r="D217" s="7" t="str">
        <f t="shared" ca="1" si="4"/>
        <v/>
      </c>
    </row>
    <row r="218" spans="4:4" x14ac:dyDescent="0.35">
      <c r="D218" s="7" t="str">
        <f t="shared" ca="1" si="4"/>
        <v/>
      </c>
    </row>
    <row r="219" spans="4:4" x14ac:dyDescent="0.35">
      <c r="D219" s="7" t="str">
        <f t="shared" ca="1" si="4"/>
        <v/>
      </c>
    </row>
    <row r="220" spans="4:4" x14ac:dyDescent="0.35">
      <c r="D220" s="7" t="str">
        <f t="shared" ca="1" si="4"/>
        <v/>
      </c>
    </row>
    <row r="221" spans="4:4" x14ac:dyDescent="0.35">
      <c r="D221" s="7" t="str">
        <f t="shared" ca="1" si="4"/>
        <v/>
      </c>
    </row>
    <row r="222" spans="4:4" x14ac:dyDescent="0.35">
      <c r="D222" s="7" t="str">
        <f t="shared" ca="1" si="4"/>
        <v/>
      </c>
    </row>
    <row r="223" spans="4:4" x14ac:dyDescent="0.35">
      <c r="D223" s="7" t="str">
        <f t="shared" ca="1" si="4"/>
        <v/>
      </c>
    </row>
    <row r="224" spans="4:4" x14ac:dyDescent="0.35">
      <c r="D224" s="7" t="str">
        <f t="shared" ca="1" si="4"/>
        <v/>
      </c>
    </row>
    <row r="225" spans="4:4" x14ac:dyDescent="0.35">
      <c r="D225" s="7" t="str">
        <f t="shared" ca="1" si="4"/>
        <v/>
      </c>
    </row>
    <row r="226" spans="4:4" x14ac:dyDescent="0.35">
      <c r="D226" s="7" t="str">
        <f t="shared" ca="1" si="4"/>
        <v/>
      </c>
    </row>
    <row r="227" spans="4:4" x14ac:dyDescent="0.35">
      <c r="D227" s="7" t="str">
        <f t="shared" ca="1" si="4"/>
        <v/>
      </c>
    </row>
    <row r="228" spans="4:4" x14ac:dyDescent="0.35">
      <c r="D228" s="7" t="str">
        <f t="shared" ca="1" si="4"/>
        <v/>
      </c>
    </row>
    <row r="229" spans="4:4" x14ac:dyDescent="0.35">
      <c r="D229" s="7" t="str">
        <f t="shared" ca="1" si="4"/>
        <v/>
      </c>
    </row>
    <row r="230" spans="4:4" x14ac:dyDescent="0.35">
      <c r="D230" s="7" t="str">
        <f t="shared" ca="1" si="4"/>
        <v/>
      </c>
    </row>
    <row r="231" spans="4:4" x14ac:dyDescent="0.35">
      <c r="D231" s="7" t="str">
        <f t="shared" ca="1" si="4"/>
        <v/>
      </c>
    </row>
    <row r="232" spans="4:4" x14ac:dyDescent="0.35">
      <c r="D232" s="7" t="str">
        <f t="shared" ca="1" si="4"/>
        <v/>
      </c>
    </row>
    <row r="233" spans="4:4" x14ac:dyDescent="0.35">
      <c r="D233" s="7" t="str">
        <f t="shared" ca="1" si="4"/>
        <v/>
      </c>
    </row>
    <row r="234" spans="4:4" x14ac:dyDescent="0.35">
      <c r="D234" s="7" t="str">
        <f t="shared" ca="1" si="4"/>
        <v/>
      </c>
    </row>
    <row r="235" spans="4:4" x14ac:dyDescent="0.35">
      <c r="D235" s="7" t="str">
        <f t="shared" ca="1" si="4"/>
        <v/>
      </c>
    </row>
    <row r="236" spans="4:4" x14ac:dyDescent="0.35">
      <c r="D236" s="7" t="str">
        <f t="shared" ca="1" si="4"/>
        <v/>
      </c>
    </row>
    <row r="237" spans="4:4" x14ac:dyDescent="0.35">
      <c r="D237" s="7" t="str">
        <f t="shared" ca="1" si="4"/>
        <v/>
      </c>
    </row>
    <row r="238" spans="4:4" x14ac:dyDescent="0.35">
      <c r="D238" s="7" t="str">
        <f t="shared" ca="1" si="4"/>
        <v/>
      </c>
    </row>
    <row r="239" spans="4:4" x14ac:dyDescent="0.35">
      <c r="D239" s="7" t="str">
        <f t="shared" ca="1" si="4"/>
        <v/>
      </c>
    </row>
    <row r="240" spans="4:4" x14ac:dyDescent="0.35">
      <c r="D240" s="7" t="str">
        <f t="shared" ca="1" si="4"/>
        <v/>
      </c>
    </row>
    <row r="241" spans="4:4" x14ac:dyDescent="0.35">
      <c r="D241" s="7" t="str">
        <f t="shared" ca="1" si="4"/>
        <v/>
      </c>
    </row>
    <row r="242" spans="4:4" x14ac:dyDescent="0.35">
      <c r="D242" s="7" t="str">
        <f t="shared" ca="1" si="4"/>
        <v/>
      </c>
    </row>
    <row r="243" spans="4:4" x14ac:dyDescent="0.35">
      <c r="D243" s="7" t="str">
        <f t="shared" ca="1" si="4"/>
        <v/>
      </c>
    </row>
    <row r="244" spans="4:4" x14ac:dyDescent="0.35">
      <c r="D244" s="7" t="str">
        <f t="shared" ca="1" si="4"/>
        <v/>
      </c>
    </row>
    <row r="245" spans="4:4" x14ac:dyDescent="0.35">
      <c r="D245" s="7" t="str">
        <f ca="1">IFERROR(INDEX(A:A,MATCH(ROW(B244),C:C,0)),"")</f>
        <v/>
      </c>
    </row>
  </sheetData>
  <sheetProtection selectLockedCells="1" selectUnlockedCells="1"/>
  <dataValidations disablePrompts="1" count="1">
    <dataValidation type="list" allowBlank="1" showInputMessage="1" showErrorMessage="1" sqref="K2:K5" xr:uid="{00000000-0002-0000-0700-000000000000}">
      <formula1>Products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F51"/>
  <sheetViews>
    <sheetView workbookViewId="0">
      <selection activeCell="C54" sqref="C54"/>
    </sheetView>
  </sheetViews>
  <sheetFormatPr defaultColWidth="9.1796875" defaultRowHeight="14.5" x14ac:dyDescent="0.35"/>
  <cols>
    <col min="1" max="1" width="35" style="7" bestFit="1" customWidth="1"/>
    <col min="2" max="2" width="19.81640625" style="7" customWidth="1"/>
    <col min="3" max="3" width="35" style="7" bestFit="1" customWidth="1"/>
    <col min="4" max="4" width="35" style="20" bestFit="1" customWidth="1"/>
    <col min="5" max="5" width="14.54296875" style="7" customWidth="1"/>
    <col min="6" max="6" width="35.1796875" style="7" customWidth="1"/>
    <col min="7" max="36" width="35" style="7" bestFit="1" customWidth="1"/>
    <col min="37" max="37" width="11.26953125" style="7" bestFit="1" customWidth="1"/>
    <col min="38" max="16384" width="9.1796875" style="7"/>
  </cols>
  <sheetData>
    <row r="1" spans="1:6" x14ac:dyDescent="0.35">
      <c r="A1" s="6" t="s">
        <v>321</v>
      </c>
      <c r="B1" s="13" t="s">
        <v>322</v>
      </c>
      <c r="C1" s="13" t="s">
        <v>323</v>
      </c>
      <c r="D1" s="19" t="s">
        <v>160</v>
      </c>
    </row>
    <row r="2" spans="1:6" x14ac:dyDescent="0.35">
      <c r="A2" s="20" t="s">
        <v>279</v>
      </c>
      <c r="B2" s="7">
        <f ca="1">IFERROR(SEARCH(INDIRECT(CELL("address")),A2),0)</f>
        <v>0</v>
      </c>
      <c r="C2" s="7" t="str">
        <f ca="1">IF(B2=0,"",COUNTIF($B$2:B2,"&gt;0"))</f>
        <v/>
      </c>
      <c r="D2" s="20" t="str">
        <f ca="1">IFERROR(INDEX(A:A,MATCH(ROW(B1),C:C,0)),"")</f>
        <v/>
      </c>
    </row>
    <row r="3" spans="1:6" x14ac:dyDescent="0.35">
      <c r="A3" s="20"/>
      <c r="B3" s="7">
        <f t="shared" ref="B3:B51" ca="1" si="0">IFERROR(SEARCH(INDIRECT(CELL("address")),A3),0)</f>
        <v>0</v>
      </c>
      <c r="C3" s="7" t="str">
        <f ca="1">IF(B3=0,"",COUNTIF($B$2:B3,"&gt;0"))</f>
        <v/>
      </c>
      <c r="D3" s="20" t="str">
        <f t="shared" ref="D3:D51" ca="1" si="1">IFERROR(INDEX(A:A,MATCH(ROW(B2),C:C,0)),"")</f>
        <v/>
      </c>
      <c r="F3" s="15"/>
    </row>
    <row r="4" spans="1:6" x14ac:dyDescent="0.35">
      <c r="A4" s="20" t="s">
        <v>288</v>
      </c>
      <c r="B4" s="7">
        <f t="shared" ca="1" si="0"/>
        <v>0</v>
      </c>
      <c r="C4" s="7" t="str">
        <f ca="1">IF(B4=0,"",COUNTIF($B$2:B4,"&gt;0"))</f>
        <v/>
      </c>
      <c r="D4" s="20" t="str">
        <f t="shared" ca="1" si="1"/>
        <v/>
      </c>
    </row>
    <row r="5" spans="1:6" x14ac:dyDescent="0.35">
      <c r="A5" s="20" t="s">
        <v>289</v>
      </c>
      <c r="B5" s="7">
        <f t="shared" ca="1" si="0"/>
        <v>0</v>
      </c>
      <c r="C5" s="7" t="str">
        <f ca="1">IF(B5=0,"",COUNTIF($B$2:B5,"&gt;0"))</f>
        <v/>
      </c>
      <c r="D5" s="20" t="str">
        <f t="shared" ca="1" si="1"/>
        <v/>
      </c>
    </row>
    <row r="6" spans="1:6" x14ac:dyDescent="0.35">
      <c r="A6" s="20" t="s">
        <v>296</v>
      </c>
      <c r="B6" s="7">
        <f t="shared" ca="1" si="0"/>
        <v>0</v>
      </c>
      <c r="C6" s="7" t="str">
        <f ca="1">IF(B6=0,"",COUNTIF($B$2:B6,"&gt;0"))</f>
        <v/>
      </c>
      <c r="D6" s="20" t="str">
        <f t="shared" ca="1" si="1"/>
        <v/>
      </c>
      <c r="F6" s="7" t="str">
        <f ca="1">CELL("address")</f>
        <v>'[2023-01-27_Production Data Sheet.xlsx]Scrap'!$D$8</v>
      </c>
    </row>
    <row r="7" spans="1:6" x14ac:dyDescent="0.35">
      <c r="A7" s="20" t="s">
        <v>262</v>
      </c>
      <c r="B7" s="7">
        <f t="shared" ca="1" si="0"/>
        <v>0</v>
      </c>
      <c r="C7" s="7" t="str">
        <f ca="1">IF(B7=0,"",COUNTIF($B$2:B7,"&gt;0"))</f>
        <v/>
      </c>
      <c r="D7" s="20" t="str">
        <f t="shared" ca="1" si="1"/>
        <v/>
      </c>
    </row>
    <row r="8" spans="1:6" x14ac:dyDescent="0.35">
      <c r="A8" s="20" t="s">
        <v>292</v>
      </c>
      <c r="B8" s="7">
        <f t="shared" ca="1" si="0"/>
        <v>0</v>
      </c>
      <c r="C8" s="7" t="str">
        <f ca="1">IF(B8=0,"",COUNTIF($B$2:B8,"&gt;0"))</f>
        <v/>
      </c>
      <c r="D8" s="20" t="str">
        <f t="shared" ca="1" si="1"/>
        <v/>
      </c>
    </row>
    <row r="9" spans="1:6" x14ac:dyDescent="0.35">
      <c r="A9" s="20" t="s">
        <v>263</v>
      </c>
      <c r="B9" s="7">
        <f t="shared" ca="1" si="0"/>
        <v>0</v>
      </c>
      <c r="C9" s="7" t="str">
        <f ca="1">IF(B9=0,"",COUNTIF($B$2:B9,"&gt;0"))</f>
        <v/>
      </c>
      <c r="D9" s="20" t="str">
        <f t="shared" ca="1" si="1"/>
        <v/>
      </c>
    </row>
    <row r="10" spans="1:6" x14ac:dyDescent="0.35">
      <c r="A10" s="20" t="s">
        <v>297</v>
      </c>
      <c r="B10" s="7">
        <f t="shared" ca="1" si="0"/>
        <v>0</v>
      </c>
      <c r="C10" s="7" t="str">
        <f ca="1">IF(B10=0,"",COUNTIF($B$2:B10,"&gt;0"))</f>
        <v/>
      </c>
      <c r="D10" s="20" t="str">
        <f t="shared" ca="1" si="1"/>
        <v/>
      </c>
    </row>
    <row r="11" spans="1:6" x14ac:dyDescent="0.35">
      <c r="A11" s="20" t="s">
        <v>265</v>
      </c>
      <c r="B11" s="7">
        <f t="shared" ca="1" si="0"/>
        <v>0</v>
      </c>
      <c r="C11" s="7" t="str">
        <f ca="1">IF(B11=0,"",COUNTIF($B$2:B11,"&gt;0"))</f>
        <v/>
      </c>
      <c r="D11" s="20" t="str">
        <f t="shared" ca="1" si="1"/>
        <v/>
      </c>
    </row>
    <row r="12" spans="1:6" x14ac:dyDescent="0.35">
      <c r="A12" s="20" t="s">
        <v>286</v>
      </c>
      <c r="B12" s="7">
        <f t="shared" ca="1" si="0"/>
        <v>0</v>
      </c>
      <c r="C12" s="7" t="str">
        <f ca="1">IF(B12=0,"",COUNTIF($B$2:B12,"&gt;0"))</f>
        <v/>
      </c>
      <c r="D12" s="20" t="str">
        <f t="shared" ca="1" si="1"/>
        <v/>
      </c>
    </row>
    <row r="13" spans="1:6" x14ac:dyDescent="0.35">
      <c r="A13" s="20" t="s">
        <v>268</v>
      </c>
      <c r="B13" s="7">
        <f t="shared" ca="1" si="0"/>
        <v>0</v>
      </c>
      <c r="C13" s="7" t="str">
        <f ca="1">IF(B13=0,"",COUNTIF($B$2:B13,"&gt;0"))</f>
        <v/>
      </c>
      <c r="D13" s="20" t="str">
        <f t="shared" ca="1" si="1"/>
        <v/>
      </c>
    </row>
    <row r="14" spans="1:6" x14ac:dyDescent="0.35">
      <c r="A14" s="20" t="s">
        <v>283</v>
      </c>
      <c r="B14" s="7">
        <f t="shared" ca="1" si="0"/>
        <v>0</v>
      </c>
      <c r="C14" s="7" t="str">
        <f ca="1">IF(B14=0,"",COUNTIF($B$2:B14,"&gt;0"))</f>
        <v/>
      </c>
      <c r="D14" s="20" t="str">
        <f t="shared" ca="1" si="1"/>
        <v/>
      </c>
    </row>
    <row r="15" spans="1:6" x14ac:dyDescent="0.35">
      <c r="A15" s="20" t="s">
        <v>272</v>
      </c>
      <c r="B15" s="7">
        <f t="shared" ca="1" si="0"/>
        <v>0</v>
      </c>
      <c r="C15" s="7" t="str">
        <f ca="1">IF(B15=0,"",COUNTIF($B$2:B15,"&gt;0"))</f>
        <v/>
      </c>
      <c r="D15" s="20" t="str">
        <f t="shared" ca="1" si="1"/>
        <v/>
      </c>
    </row>
    <row r="16" spans="1:6" x14ac:dyDescent="0.35">
      <c r="A16" s="20" t="s">
        <v>264</v>
      </c>
      <c r="B16" s="7">
        <f t="shared" ca="1" si="0"/>
        <v>0</v>
      </c>
      <c r="C16" s="7" t="str">
        <f ca="1">IF(B16=0,"",COUNTIF($B$2:B16,"&gt;0"))</f>
        <v/>
      </c>
      <c r="D16" s="20" t="str">
        <f t="shared" ca="1" si="1"/>
        <v/>
      </c>
    </row>
    <row r="17" spans="1:4" x14ac:dyDescent="0.35">
      <c r="A17" s="20" t="s">
        <v>281</v>
      </c>
      <c r="B17" s="7">
        <f t="shared" ca="1" si="0"/>
        <v>0</v>
      </c>
      <c r="C17" s="7" t="str">
        <f ca="1">IF(B17=0,"",COUNTIF($B$2:B17,"&gt;0"))</f>
        <v/>
      </c>
      <c r="D17" s="20" t="str">
        <f t="shared" ca="1" si="1"/>
        <v/>
      </c>
    </row>
    <row r="18" spans="1:4" x14ac:dyDescent="0.35">
      <c r="A18" s="20" t="s">
        <v>274</v>
      </c>
      <c r="B18" s="7">
        <f t="shared" ca="1" si="0"/>
        <v>0</v>
      </c>
      <c r="C18" s="7" t="str">
        <f ca="1">IF(B18=0,"",COUNTIF($B$2:B18,"&gt;0"))</f>
        <v/>
      </c>
      <c r="D18" s="20" t="str">
        <f t="shared" ca="1" si="1"/>
        <v/>
      </c>
    </row>
    <row r="19" spans="1:4" x14ac:dyDescent="0.35">
      <c r="A19" s="20" t="s">
        <v>278</v>
      </c>
      <c r="B19" s="7">
        <f t="shared" ca="1" si="0"/>
        <v>0</v>
      </c>
      <c r="C19" s="7" t="str">
        <f ca="1">IF(B19=0,"",COUNTIF($B$2:B19,"&gt;0"))</f>
        <v/>
      </c>
      <c r="D19" s="20" t="str">
        <f t="shared" ca="1" si="1"/>
        <v/>
      </c>
    </row>
    <row r="20" spans="1:4" x14ac:dyDescent="0.35">
      <c r="A20" s="20" t="s">
        <v>301</v>
      </c>
      <c r="B20" s="7">
        <f t="shared" ca="1" si="0"/>
        <v>0</v>
      </c>
      <c r="C20" s="7" t="str">
        <f ca="1">IF(B20=0,"",COUNTIF($B$2:B20,"&gt;0"))</f>
        <v/>
      </c>
      <c r="D20" s="20" t="str">
        <f t="shared" ca="1" si="1"/>
        <v/>
      </c>
    </row>
    <row r="21" spans="1:4" x14ac:dyDescent="0.35">
      <c r="A21" s="20" t="s">
        <v>269</v>
      </c>
      <c r="B21" s="7">
        <f t="shared" ca="1" si="0"/>
        <v>0</v>
      </c>
      <c r="C21" s="7" t="str">
        <f ca="1">IF(B21=0,"",COUNTIF($B$2:B21,"&gt;0"))</f>
        <v/>
      </c>
      <c r="D21" s="20" t="str">
        <f t="shared" ca="1" si="1"/>
        <v/>
      </c>
    </row>
    <row r="22" spans="1:4" x14ac:dyDescent="0.35">
      <c r="A22" s="20" t="s">
        <v>31</v>
      </c>
      <c r="B22" s="7">
        <f t="shared" ca="1" si="0"/>
        <v>0</v>
      </c>
      <c r="C22" s="7" t="str">
        <f ca="1">IF(B22=0,"",COUNTIF($B$2:B22,"&gt;0"))</f>
        <v/>
      </c>
      <c r="D22" s="20" t="str">
        <f t="shared" ca="1" si="1"/>
        <v/>
      </c>
    </row>
    <row r="23" spans="1:4" x14ac:dyDescent="0.35">
      <c r="A23" s="20" t="s">
        <v>261</v>
      </c>
      <c r="B23" s="7">
        <f t="shared" ca="1" si="0"/>
        <v>0</v>
      </c>
      <c r="C23" s="7" t="str">
        <f ca="1">IF(B23=0,"",COUNTIF($B$2:B23,"&gt;0"))</f>
        <v/>
      </c>
      <c r="D23" s="20" t="str">
        <f t="shared" ca="1" si="1"/>
        <v/>
      </c>
    </row>
    <row r="24" spans="1:4" x14ac:dyDescent="0.35">
      <c r="A24" s="20" t="s">
        <v>291</v>
      </c>
      <c r="B24" s="7">
        <f t="shared" ca="1" si="0"/>
        <v>0</v>
      </c>
      <c r="C24" s="7" t="str">
        <f ca="1">IF(B24=0,"",COUNTIF($B$2:B24,"&gt;0"))</f>
        <v/>
      </c>
      <c r="D24" s="20" t="str">
        <f t="shared" ca="1" si="1"/>
        <v/>
      </c>
    </row>
    <row r="25" spans="1:4" x14ac:dyDescent="0.35">
      <c r="A25" s="20" t="s">
        <v>270</v>
      </c>
      <c r="B25" s="7">
        <f t="shared" ca="1" si="0"/>
        <v>0</v>
      </c>
      <c r="C25" s="7" t="str">
        <f ca="1">IF(B25=0,"",COUNTIF($B$2:B25,"&gt;0"))</f>
        <v/>
      </c>
      <c r="D25" s="20" t="str">
        <f t="shared" ca="1" si="1"/>
        <v/>
      </c>
    </row>
    <row r="26" spans="1:4" x14ac:dyDescent="0.35">
      <c r="A26" s="20" t="s">
        <v>299</v>
      </c>
      <c r="B26" s="7">
        <f t="shared" ca="1" si="0"/>
        <v>0</v>
      </c>
      <c r="C26" s="7" t="str">
        <f ca="1">IF(B26=0,"",COUNTIF($B$2:B26,"&gt;0"))</f>
        <v/>
      </c>
      <c r="D26" s="20" t="str">
        <f t="shared" ca="1" si="1"/>
        <v/>
      </c>
    </row>
    <row r="27" spans="1:4" x14ac:dyDescent="0.35">
      <c r="A27" s="20" t="s">
        <v>280</v>
      </c>
      <c r="B27" s="7">
        <f t="shared" ca="1" si="0"/>
        <v>0</v>
      </c>
      <c r="C27" s="7" t="str">
        <f ca="1">IF(B27=0,"",COUNTIF($B$2:B27,"&gt;0"))</f>
        <v/>
      </c>
      <c r="D27" s="20" t="str">
        <f t="shared" ca="1" si="1"/>
        <v/>
      </c>
    </row>
    <row r="28" spans="1:4" x14ac:dyDescent="0.35">
      <c r="A28" s="20" t="s">
        <v>277</v>
      </c>
      <c r="B28" s="7">
        <f t="shared" ca="1" si="0"/>
        <v>0</v>
      </c>
      <c r="C28" s="7" t="str">
        <f ca="1">IF(B28=0,"",COUNTIF($B$2:B28,"&gt;0"))</f>
        <v/>
      </c>
      <c r="D28" s="20" t="str">
        <f t="shared" ca="1" si="1"/>
        <v/>
      </c>
    </row>
    <row r="29" spans="1:4" x14ac:dyDescent="0.35">
      <c r="A29" s="20" t="s">
        <v>273</v>
      </c>
      <c r="B29" s="7">
        <f t="shared" ca="1" si="0"/>
        <v>0</v>
      </c>
      <c r="C29" s="7" t="str">
        <f ca="1">IF(B29=0,"",COUNTIF($B$2:B29,"&gt;0"))</f>
        <v/>
      </c>
      <c r="D29" s="20" t="str">
        <f t="shared" ca="1" si="1"/>
        <v/>
      </c>
    </row>
    <row r="30" spans="1:4" x14ac:dyDescent="0.35">
      <c r="A30" s="20" t="s">
        <v>276</v>
      </c>
      <c r="B30" s="7">
        <f t="shared" ca="1" si="0"/>
        <v>0</v>
      </c>
      <c r="C30" s="7" t="str">
        <f ca="1">IF(B30=0,"",COUNTIF($B$2:B30,"&gt;0"))</f>
        <v/>
      </c>
      <c r="D30" s="20" t="str">
        <f t="shared" ca="1" si="1"/>
        <v/>
      </c>
    </row>
    <row r="31" spans="1:4" x14ac:dyDescent="0.35">
      <c r="A31" s="20" t="s">
        <v>266</v>
      </c>
      <c r="B31" s="7">
        <f t="shared" ca="1" si="0"/>
        <v>0</v>
      </c>
      <c r="C31" s="7" t="str">
        <f ca="1">IF(B31=0,"",COUNTIF($B$2:B31,"&gt;0"))</f>
        <v/>
      </c>
      <c r="D31" s="20" t="str">
        <f t="shared" ca="1" si="1"/>
        <v/>
      </c>
    </row>
    <row r="32" spans="1:4" x14ac:dyDescent="0.35">
      <c r="A32" s="20" t="s">
        <v>132</v>
      </c>
      <c r="B32" s="7">
        <f t="shared" ca="1" si="0"/>
        <v>0</v>
      </c>
      <c r="C32" s="7" t="str">
        <f ca="1">IF(B32=0,"",COUNTIF($B$2:B32,"&gt;0"))</f>
        <v/>
      </c>
      <c r="D32" s="20" t="str">
        <f t="shared" ca="1" si="1"/>
        <v/>
      </c>
    </row>
    <row r="33" spans="1:4" x14ac:dyDescent="0.35">
      <c r="A33" s="20" t="s">
        <v>295</v>
      </c>
      <c r="B33" s="7">
        <f t="shared" ca="1" si="0"/>
        <v>0</v>
      </c>
      <c r="C33" s="7" t="str">
        <f ca="1">IF(B33=0,"",COUNTIF($B$2:B33,"&gt;0"))</f>
        <v/>
      </c>
      <c r="D33" s="20" t="str">
        <f t="shared" ca="1" si="1"/>
        <v/>
      </c>
    </row>
    <row r="34" spans="1:4" x14ac:dyDescent="0.35">
      <c r="A34" s="20" t="s">
        <v>275</v>
      </c>
      <c r="B34" s="7">
        <f t="shared" ca="1" si="0"/>
        <v>0</v>
      </c>
      <c r="C34" s="7" t="str">
        <f ca="1">IF(B34=0,"",COUNTIF($B$2:B34,"&gt;0"))</f>
        <v/>
      </c>
      <c r="D34" s="20" t="str">
        <f t="shared" ca="1" si="1"/>
        <v/>
      </c>
    </row>
    <row r="35" spans="1:4" x14ac:dyDescent="0.35">
      <c r="A35" s="20" t="s">
        <v>287</v>
      </c>
      <c r="B35" s="7">
        <f t="shared" ca="1" si="0"/>
        <v>0</v>
      </c>
      <c r="C35" s="7" t="str">
        <f ca="1">IF(B35=0,"",COUNTIF($B$2:B35,"&gt;0"))</f>
        <v/>
      </c>
      <c r="D35" s="20" t="str">
        <f t="shared" ca="1" si="1"/>
        <v/>
      </c>
    </row>
    <row r="36" spans="1:4" x14ac:dyDescent="0.35">
      <c r="A36" s="20" t="s">
        <v>285</v>
      </c>
      <c r="B36" s="7">
        <f t="shared" ca="1" si="0"/>
        <v>0</v>
      </c>
      <c r="C36" s="7" t="str">
        <f ca="1">IF(B36=0,"",COUNTIF($B$2:B36,"&gt;0"))</f>
        <v/>
      </c>
      <c r="D36" s="20" t="str">
        <f t="shared" ca="1" si="1"/>
        <v/>
      </c>
    </row>
    <row r="37" spans="1:4" x14ac:dyDescent="0.35">
      <c r="A37" s="20" t="s">
        <v>293</v>
      </c>
      <c r="B37" s="7">
        <f t="shared" ca="1" si="0"/>
        <v>0</v>
      </c>
      <c r="C37" s="7" t="str">
        <f ca="1">IF(B37=0,"",COUNTIF($B$2:B37,"&gt;0"))</f>
        <v/>
      </c>
      <c r="D37" s="20" t="str">
        <f t="shared" ca="1" si="1"/>
        <v/>
      </c>
    </row>
    <row r="38" spans="1:4" x14ac:dyDescent="0.35">
      <c r="A38" s="20" t="s">
        <v>300</v>
      </c>
      <c r="B38" s="7">
        <f t="shared" ca="1" si="0"/>
        <v>0</v>
      </c>
      <c r="C38" s="7" t="str">
        <f ca="1">IF(B38=0,"",COUNTIF($B$2:B38,"&gt;0"))</f>
        <v/>
      </c>
      <c r="D38" s="20" t="str">
        <f t="shared" ca="1" si="1"/>
        <v/>
      </c>
    </row>
    <row r="39" spans="1:4" x14ac:dyDescent="0.35">
      <c r="A39" s="20" t="s">
        <v>284</v>
      </c>
      <c r="B39" s="7">
        <f t="shared" ca="1" si="0"/>
        <v>0</v>
      </c>
      <c r="C39" s="7" t="str">
        <f ca="1">IF(B39=0,"",COUNTIF($B$2:B39,"&gt;0"))</f>
        <v/>
      </c>
      <c r="D39" s="20" t="str">
        <f t="shared" ca="1" si="1"/>
        <v/>
      </c>
    </row>
    <row r="40" spans="1:4" x14ac:dyDescent="0.35">
      <c r="A40" s="20" t="s">
        <v>267</v>
      </c>
      <c r="B40" s="7">
        <f t="shared" ca="1" si="0"/>
        <v>0</v>
      </c>
      <c r="C40" s="7" t="str">
        <f ca="1">IF(B40=0,"",COUNTIF($B$2:B40,"&gt;0"))</f>
        <v/>
      </c>
      <c r="D40" s="20" t="str">
        <f t="shared" ca="1" si="1"/>
        <v/>
      </c>
    </row>
    <row r="41" spans="1:4" x14ac:dyDescent="0.35">
      <c r="A41" s="20" t="s">
        <v>282</v>
      </c>
      <c r="B41" s="7">
        <f t="shared" ca="1" si="0"/>
        <v>0</v>
      </c>
      <c r="C41" s="7" t="str">
        <f ca="1">IF(B41=0,"",COUNTIF($B$2:B41,"&gt;0"))</f>
        <v/>
      </c>
      <c r="D41" s="20" t="str">
        <f t="shared" ca="1" si="1"/>
        <v/>
      </c>
    </row>
    <row r="42" spans="1:4" x14ac:dyDescent="0.35">
      <c r="A42" s="20" t="s">
        <v>290</v>
      </c>
      <c r="B42" s="7">
        <f t="shared" ca="1" si="0"/>
        <v>0</v>
      </c>
      <c r="C42" s="7" t="str">
        <f ca="1">IF(B42=0,"",COUNTIF($B$2:B42,"&gt;0"))</f>
        <v/>
      </c>
      <c r="D42" s="20" t="str">
        <f t="shared" ca="1" si="1"/>
        <v/>
      </c>
    </row>
    <row r="43" spans="1:4" x14ac:dyDescent="0.35">
      <c r="A43" s="20" t="s">
        <v>49</v>
      </c>
      <c r="B43" s="7">
        <f t="shared" ca="1" si="0"/>
        <v>0</v>
      </c>
      <c r="C43" s="7" t="str">
        <f ca="1">IF(B43=0,"",COUNTIF($B$2:B43,"&gt;0"))</f>
        <v/>
      </c>
      <c r="D43" s="20" t="str">
        <f t="shared" ca="1" si="1"/>
        <v/>
      </c>
    </row>
    <row r="44" spans="1:4" x14ac:dyDescent="0.35">
      <c r="A44" s="20" t="s">
        <v>298</v>
      </c>
      <c r="B44" s="7">
        <f t="shared" ca="1" si="0"/>
        <v>0</v>
      </c>
      <c r="C44" s="7" t="str">
        <f ca="1">IF(B44=0,"",COUNTIF($B$2:B44,"&gt;0"))</f>
        <v/>
      </c>
      <c r="D44" s="20" t="str">
        <f t="shared" ca="1" si="1"/>
        <v/>
      </c>
    </row>
    <row r="45" spans="1:4" x14ac:dyDescent="0.35">
      <c r="A45" s="20" t="s">
        <v>271</v>
      </c>
      <c r="B45" s="7">
        <f t="shared" ca="1" si="0"/>
        <v>0</v>
      </c>
      <c r="C45" s="7" t="str">
        <f ca="1">IF(B45=0,"",COUNTIF($B$2:B45,"&gt;0"))</f>
        <v/>
      </c>
      <c r="D45" s="20" t="str">
        <f t="shared" ca="1" si="1"/>
        <v/>
      </c>
    </row>
    <row r="46" spans="1:4" x14ac:dyDescent="0.35">
      <c r="A46" s="20" t="s">
        <v>294</v>
      </c>
      <c r="B46" s="7">
        <f t="shared" ca="1" si="0"/>
        <v>0</v>
      </c>
      <c r="C46" s="7" t="str">
        <f ca="1">IF(B46=0,"",COUNTIF($B$2:B46,"&gt;0"))</f>
        <v/>
      </c>
      <c r="D46" s="20" t="str">
        <f t="shared" ca="1" si="1"/>
        <v/>
      </c>
    </row>
    <row r="47" spans="1:4" x14ac:dyDescent="0.35">
      <c r="A47" s="20" t="s">
        <v>316</v>
      </c>
      <c r="B47" s="7">
        <f t="shared" ca="1" si="0"/>
        <v>0</v>
      </c>
      <c r="C47" s="7" t="str">
        <f ca="1">IF(B47=0,"",COUNTIF($B$2:B47,"&gt;0"))</f>
        <v/>
      </c>
      <c r="D47" s="20" t="str">
        <f t="shared" ca="1" si="1"/>
        <v/>
      </c>
    </row>
    <row r="48" spans="1:4" x14ac:dyDescent="0.35">
      <c r="A48" s="20" t="s">
        <v>344</v>
      </c>
      <c r="B48" s="7">
        <f t="shared" ca="1" si="0"/>
        <v>0</v>
      </c>
      <c r="C48" s="7" t="str">
        <f ca="1">IF(B48=0,"",COUNTIF($B$2:B48,"&gt;0"))</f>
        <v/>
      </c>
      <c r="D48" s="20" t="str">
        <f t="shared" ca="1" si="1"/>
        <v/>
      </c>
    </row>
    <row r="49" spans="1:4" x14ac:dyDescent="0.35">
      <c r="A49" s="7" t="s">
        <v>348</v>
      </c>
      <c r="B49" s="7">
        <f t="shared" ca="1" si="0"/>
        <v>0</v>
      </c>
      <c r="C49" s="7" t="str">
        <f ca="1">IF(B49=0,"",COUNTIF($B$2:B49,"&gt;0"))</f>
        <v/>
      </c>
      <c r="D49" s="20" t="str">
        <f t="shared" ca="1" si="1"/>
        <v/>
      </c>
    </row>
    <row r="50" spans="1:4" x14ac:dyDescent="0.35">
      <c r="A50" s="7" t="s">
        <v>884</v>
      </c>
      <c r="B50" s="7">
        <f t="shared" ca="1" si="0"/>
        <v>0</v>
      </c>
      <c r="C50" s="7" t="str">
        <f ca="1">IF(B50=0,"",COUNTIF($B$2:B50,"&gt;0"))</f>
        <v/>
      </c>
      <c r="D50" s="20" t="str">
        <f t="shared" ca="1" si="1"/>
        <v/>
      </c>
    </row>
    <row r="51" spans="1:4" x14ac:dyDescent="0.35">
      <c r="A51" s="7" t="s">
        <v>604</v>
      </c>
      <c r="B51" s="7">
        <f t="shared" ca="1" si="0"/>
        <v>0</v>
      </c>
      <c r="C51" s="7" t="str">
        <f ca="1">IF(B51=0,"",COUNTIF($B$2:B51,"&gt;0"))</f>
        <v/>
      </c>
      <c r="D51" s="20" t="str">
        <f t="shared" ca="1" si="1"/>
        <v/>
      </c>
    </row>
  </sheetData>
  <sheetProtection selectLockedCells="1" selectUnlockedCells="1"/>
  <dataValidations disablePrompts="1" count="1">
    <dataValidation type="list" allowBlank="1" showInputMessage="1" sqref="G5:G10" xr:uid="{00000000-0002-0000-0800-000000000000}">
      <formula1>Supplier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J19"/>
  <sheetViews>
    <sheetView workbookViewId="0">
      <selection activeCell="E19" sqref="E19"/>
    </sheetView>
  </sheetViews>
  <sheetFormatPr defaultRowHeight="14.5" x14ac:dyDescent="0.35"/>
  <cols>
    <col min="1" max="1" width="12.81640625" bestFit="1" customWidth="1"/>
    <col min="2" max="2" width="8.453125" bestFit="1" customWidth="1"/>
    <col min="3" max="3" width="10.26953125" bestFit="1" customWidth="1"/>
    <col min="4" max="4" width="44.26953125" customWidth="1"/>
  </cols>
  <sheetData>
    <row r="1" spans="1:10" x14ac:dyDescent="0.35">
      <c r="A1" s="1" t="s">
        <v>254</v>
      </c>
      <c r="B1" t="s">
        <v>324</v>
      </c>
      <c r="C1" t="s">
        <v>161</v>
      </c>
      <c r="D1" t="s">
        <v>325</v>
      </c>
    </row>
    <row r="2" spans="1:10" x14ac:dyDescent="0.35">
      <c r="A2" t="s">
        <v>233</v>
      </c>
      <c r="B2">
        <f ca="1">IFERROR(SEARCH(INDIRECT(CELL("address")),A2),0)</f>
        <v>0</v>
      </c>
      <c r="C2" t="str">
        <f ca="1">IF(B2=0,"",COUNTIF($B$2:B2,"&gt;0"))</f>
        <v/>
      </c>
      <c r="D2" t="str">
        <f ca="1">IFERROR(INDEX(A:A,MATCH(ROW(B1),C:C,0)),"")</f>
        <v/>
      </c>
      <c r="H2" t="str">
        <f ca="1">CELL("address")</f>
        <v>'[2023-01-27_Production Data Sheet.xlsx]Scrap'!$D$8</v>
      </c>
      <c r="J2" s="4"/>
    </row>
    <row r="3" spans="1:10" x14ac:dyDescent="0.35">
      <c r="A3" t="s">
        <v>302</v>
      </c>
      <c r="B3">
        <f t="shared" ref="B3:B19" ca="1" si="0">IFERROR(SEARCH(INDIRECT(CELL("address")),A3),0)</f>
        <v>0</v>
      </c>
      <c r="C3" t="str">
        <f ca="1">IF(B3=0,"",COUNTIF($B$2:B3,"&gt;0"))</f>
        <v/>
      </c>
      <c r="D3" t="str">
        <f t="shared" ref="D3:D19" ca="1" si="1">IFERROR(INDEX(A:A,MATCH(ROW(B2),C:C,0)),"")</f>
        <v/>
      </c>
    </row>
    <row r="4" spans="1:10" x14ac:dyDescent="0.35">
      <c r="A4" t="s">
        <v>303</v>
      </c>
      <c r="B4">
        <f t="shared" ca="1" si="0"/>
        <v>0</v>
      </c>
      <c r="C4" t="str">
        <f ca="1">IF(B4=0,"",COUNTIF($B$2:B4,"&gt;0"))</f>
        <v/>
      </c>
      <c r="D4" t="str">
        <f t="shared" ca="1" si="1"/>
        <v/>
      </c>
    </row>
    <row r="5" spans="1:10" x14ac:dyDescent="0.35">
      <c r="A5" t="s">
        <v>304</v>
      </c>
      <c r="B5">
        <f t="shared" ca="1" si="0"/>
        <v>0</v>
      </c>
      <c r="C5" t="str">
        <f ca="1">IF(B5=0,"",COUNTIF($B$2:B5,"&gt;0"))</f>
        <v/>
      </c>
      <c r="D5" t="str">
        <f t="shared" ca="1" si="1"/>
        <v/>
      </c>
    </row>
    <row r="6" spans="1:10" x14ac:dyDescent="0.35">
      <c r="A6" t="s">
        <v>306</v>
      </c>
      <c r="B6">
        <f t="shared" ca="1" si="0"/>
        <v>0</v>
      </c>
      <c r="C6" t="str">
        <f ca="1">IF(B6=0,"",COUNTIF($B$2:B6,"&gt;0"))</f>
        <v/>
      </c>
      <c r="D6" t="str">
        <f t="shared" ca="1" si="1"/>
        <v/>
      </c>
    </row>
    <row r="7" spans="1:10" x14ac:dyDescent="0.35">
      <c r="A7" t="s">
        <v>307</v>
      </c>
      <c r="B7">
        <f t="shared" ca="1" si="0"/>
        <v>0</v>
      </c>
      <c r="C7" t="str">
        <f ca="1">IF(B7=0,"",COUNTIF($B$2:B7,"&gt;0"))</f>
        <v/>
      </c>
      <c r="D7" t="str">
        <f t="shared" ca="1" si="1"/>
        <v/>
      </c>
    </row>
    <row r="8" spans="1:10" x14ac:dyDescent="0.35">
      <c r="A8" t="s">
        <v>305</v>
      </c>
      <c r="B8">
        <f t="shared" ca="1" si="0"/>
        <v>0</v>
      </c>
      <c r="C8" t="str">
        <f ca="1">IF(B8=0,"",COUNTIF($B$2:B8,"&gt;0"))</f>
        <v/>
      </c>
      <c r="D8" t="str">
        <f t="shared" ca="1" si="1"/>
        <v/>
      </c>
    </row>
    <row r="9" spans="1:10" x14ac:dyDescent="0.35">
      <c r="A9" t="s">
        <v>308</v>
      </c>
      <c r="B9">
        <f t="shared" ca="1" si="0"/>
        <v>0</v>
      </c>
      <c r="C9" t="str">
        <f ca="1">IF(B9=0,"",COUNTIF($B$2:B9,"&gt;0"))</f>
        <v/>
      </c>
      <c r="D9" t="str">
        <f t="shared" ca="1" si="1"/>
        <v/>
      </c>
    </row>
    <row r="10" spans="1:10" x14ac:dyDescent="0.35">
      <c r="A10" t="s">
        <v>309</v>
      </c>
      <c r="B10">
        <f t="shared" ca="1" si="0"/>
        <v>0</v>
      </c>
      <c r="C10" t="str">
        <f ca="1">IF(B10=0,"",COUNTIF($B$2:B10,"&gt;0"))</f>
        <v/>
      </c>
      <c r="D10" t="str">
        <f t="shared" ca="1" si="1"/>
        <v/>
      </c>
    </row>
    <row r="11" spans="1:10" x14ac:dyDescent="0.35">
      <c r="A11" t="s">
        <v>310</v>
      </c>
      <c r="B11">
        <f t="shared" ca="1" si="0"/>
        <v>0</v>
      </c>
      <c r="C11" t="str">
        <f ca="1">IF(B11=0,"",COUNTIF($B$2:B11,"&gt;0"))</f>
        <v/>
      </c>
      <c r="D11" t="str">
        <f t="shared" ca="1" si="1"/>
        <v/>
      </c>
    </row>
    <row r="12" spans="1:10" x14ac:dyDescent="0.35">
      <c r="A12" t="s">
        <v>311</v>
      </c>
      <c r="B12">
        <f t="shared" ca="1" si="0"/>
        <v>0</v>
      </c>
      <c r="C12" t="str">
        <f ca="1">IF(B12=0,"",COUNTIF($B$2:B12,"&gt;0"))</f>
        <v/>
      </c>
      <c r="D12" t="str">
        <f t="shared" ca="1" si="1"/>
        <v/>
      </c>
    </row>
    <row r="13" spans="1:10" x14ac:dyDescent="0.35">
      <c r="A13" t="s">
        <v>312</v>
      </c>
      <c r="B13">
        <f t="shared" ca="1" si="0"/>
        <v>0</v>
      </c>
      <c r="C13" t="str">
        <f ca="1">IF(B13=0,"",COUNTIF($B$2:B13,"&gt;0"))</f>
        <v/>
      </c>
      <c r="D13" t="str">
        <f t="shared" ca="1" si="1"/>
        <v/>
      </c>
    </row>
    <row r="14" spans="1:10" x14ac:dyDescent="0.35">
      <c r="A14" t="s">
        <v>313</v>
      </c>
      <c r="B14">
        <f t="shared" ca="1" si="0"/>
        <v>0</v>
      </c>
      <c r="C14" t="str">
        <f ca="1">IF(B14=0,"",COUNTIF($B$2:B14,"&gt;0"))</f>
        <v/>
      </c>
      <c r="D14" t="str">
        <f t="shared" ca="1" si="1"/>
        <v/>
      </c>
    </row>
    <row r="15" spans="1:10" x14ac:dyDescent="0.35">
      <c r="A15" t="s">
        <v>314</v>
      </c>
      <c r="B15">
        <f t="shared" ca="1" si="0"/>
        <v>0</v>
      </c>
      <c r="C15" t="str">
        <f ca="1">IF(B15=0,"",COUNTIF($B$2:B15,"&gt;0"))</f>
        <v/>
      </c>
      <c r="D15" t="str">
        <f t="shared" ca="1" si="1"/>
        <v/>
      </c>
    </row>
    <row r="16" spans="1:10" x14ac:dyDescent="0.35">
      <c r="A16" t="s">
        <v>315</v>
      </c>
      <c r="B16">
        <f t="shared" ca="1" si="0"/>
        <v>0</v>
      </c>
      <c r="C16" t="str">
        <f ca="1">IF(B16=0,"",COUNTIF($B$2:B16,"&gt;0"))</f>
        <v/>
      </c>
      <c r="D16" t="str">
        <f t="shared" ca="1" si="1"/>
        <v/>
      </c>
    </row>
    <row r="17" spans="1:4" x14ac:dyDescent="0.35">
      <c r="A17" t="s">
        <v>317</v>
      </c>
      <c r="B17">
        <f t="shared" ca="1" si="0"/>
        <v>0</v>
      </c>
      <c r="C17" t="str">
        <f ca="1">IF(B17=0,"",COUNTIF($B$2:B17,"&gt;0"))</f>
        <v/>
      </c>
      <c r="D17" t="str">
        <f t="shared" ca="1" si="1"/>
        <v/>
      </c>
    </row>
    <row r="18" spans="1:4" x14ac:dyDescent="0.35">
      <c r="A18" t="s">
        <v>343</v>
      </c>
      <c r="B18">
        <f t="shared" ca="1" si="0"/>
        <v>0</v>
      </c>
      <c r="C18" t="str">
        <f ca="1">IF(B18=0,"",COUNTIF($B$2:B18,"&gt;0"))</f>
        <v/>
      </c>
      <c r="D18" t="str">
        <f t="shared" ca="1" si="1"/>
        <v/>
      </c>
    </row>
    <row r="19" spans="1:4" x14ac:dyDescent="0.35">
      <c r="A19" t="s">
        <v>493</v>
      </c>
      <c r="B19">
        <f t="shared" ca="1" si="0"/>
        <v>0</v>
      </c>
      <c r="C19" t="str">
        <f ca="1">IF(B19=0,"",COUNTIF($B$2:B19,"&gt;0"))</f>
        <v/>
      </c>
      <c r="D19" t="str">
        <f t="shared" ca="1" si="1"/>
        <v/>
      </c>
    </row>
  </sheetData>
  <sheetProtection selectLockedCells="1" selectUnlockedCells="1"/>
  <dataValidations disablePrompts="1" count="1">
    <dataValidation type="list" allowBlank="1" showInputMessage="1" sqref="J4:J7" xr:uid="{00000000-0002-0000-0900-000000000000}">
      <formula1>Make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</vt:lpstr>
      <vt:lpstr>Purchase</vt:lpstr>
      <vt:lpstr>Consumption</vt:lpstr>
      <vt:lpstr>Balance</vt:lpstr>
      <vt:lpstr>Scrap</vt:lpstr>
      <vt:lpstr>Customer Name</vt:lpstr>
      <vt:lpstr>Raw material</vt:lpstr>
      <vt:lpstr>Product</vt:lpstr>
      <vt:lpstr>Supplier</vt:lpstr>
      <vt:lpstr>Make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2026-07-13T09:40:36Z</dcterms:modified>
</cp:coreProperties>
</file>